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xl/featurePropertyBag/featurePropertyBag.xml" ContentType="application/vnd.ms-excel.featurepropertyba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gend" sheetId="1" state="visible" r:id="rId1"/>
    <sheet xmlns:r="http://schemas.openxmlformats.org/officeDocument/2006/relationships" name="Mechanics &amp; behavior" sheetId="2" state="visible" r:id="rId2"/>
    <sheet xmlns:r="http://schemas.openxmlformats.org/officeDocument/2006/relationships" name="2-man" sheetId="3" state="visible" r:id="rId3"/>
    <sheet xmlns:r="http://schemas.openxmlformats.org/officeDocument/2006/relationships" name="3-man" sheetId="4" state="visible" r:id="rId4"/>
    <sheet xmlns:r="http://schemas.openxmlformats.org/officeDocument/2006/relationships" name="4-man" sheetId="5" state="visible" r:id="rId5"/>
    <sheet xmlns:r="http://schemas.openxmlformats.org/officeDocument/2006/relationships" name="5-man" sheetId="6" state="visible" r:id="rId6"/>
    <sheet xmlns:r="http://schemas.openxmlformats.org/officeDocument/2006/relationships" name="calc" sheetId="7" state="hidden" r:id="rId7"/>
  </sheets>
  <definedNames>
    <definedName name="_xlnm.Print_Titles" localSheetId="1">'Mechanics &amp; behavior'!$6:$6</definedName>
  </definedNames>
  <calcPr calcId="124519" fullCalcOnLoad="1"/>
</workbook>
</file>

<file path=xl/styles.xml><?xml version="1.0" encoding="utf-8"?>
<styleSheet xmlns="http://schemas.openxmlformats.org/spreadsheetml/2006/main">
  <numFmts count="1">
    <numFmt numFmtId="164" formatCode="0.0"/>
  </numFmts>
  <fonts count="22">
    <font>
      <name val="Calibri"/>
      <family val="2"/>
      <color theme="1"/>
      <sz val="11"/>
      <scheme val="minor"/>
    </font>
    <font>
      <name val="Arial"/>
      <b val="1"/>
      <sz val="14"/>
    </font>
    <font>
      <name val="Arial"/>
    </font>
    <font>
      <name val="Arial"/>
      <b val="1"/>
    </font>
    <font>
      <name val="Arial"/>
      <b val="1"/>
      <color rgb="00000000"/>
    </font>
    <font>
      <name val="Arial"/>
      <b val="1"/>
      <color rgb="00FFFFFF"/>
    </font>
    <font>
      <name val="Arial"/>
      <b val="1"/>
      <color rgb="00000000"/>
      <sz val="14"/>
    </font>
    <font>
      <name val="Arial"/>
      <color rgb="000000FF"/>
    </font>
    <font>
      <name val="Arial"/>
      <color rgb="0052514E"/>
      <sz val="8"/>
    </font>
    <font>
      <name val="Arial"/>
      <color rgb="00808080"/>
    </font>
    <font>
      <name val="Arial"/>
      <i val="1"/>
      <color rgb="0052514E"/>
    </font>
    <font>
      <name val="Arial"/>
      <b val="1"/>
      <color rgb="0052514E"/>
      <sz val="8"/>
    </font>
    <font>
      <name val="Arial"/>
      <b val="1"/>
      <color rgb="00C00000"/>
      <sz val="14"/>
    </font>
    <font>
      <name val="Arial"/>
      <b val="1"/>
      <color rgb="00C00000"/>
      <sz val="12"/>
    </font>
    <font>
      <name val="Arial"/>
      <b val="1"/>
      <sz val="16"/>
    </font>
    <font>
      <name val="Arial"/>
      <color rgb="0052514E"/>
      <sz val="10"/>
    </font>
    <font>
      <name val="Arial"/>
      <b val="1"/>
      <color rgb="007A4B00"/>
      <sz val="10"/>
    </font>
    <font>
      <name val="Arial"/>
      <b val="1"/>
      <color rgb="0052514E"/>
    </font>
    <font>
      <name val="Arial"/>
      <b val="1"/>
      <color rgb="00FFFFFF"/>
      <sz val="12"/>
    </font>
    <font>
      <name val="Arial"/>
      <b val="1"/>
      <color rgb="000B0B0B"/>
      <sz val="10"/>
    </font>
    <font>
      <name val="Arial"/>
      <color rgb="000B0B0B"/>
      <sz val="10"/>
    </font>
    <font>
      <name val="Arial"/>
      <b val="1"/>
      <color rgb="000000FF"/>
      <sz val="10"/>
    </font>
  </fonts>
  <fills count="23">
    <fill>
      <patternFill/>
    </fill>
    <fill>
      <patternFill patternType="gray125"/>
    </fill>
    <fill>
      <patternFill patternType="solid">
        <fgColor rgb="00C9B6E4"/>
      </patternFill>
    </fill>
    <fill>
      <patternFill patternType="solid">
        <fgColor rgb="00FFF2A8"/>
      </patternFill>
    </fill>
    <fill>
      <patternFill patternType="solid">
        <fgColor rgb="008FD18F"/>
      </patternFill>
    </fill>
    <fill>
      <patternFill patternType="solid">
        <fgColor rgb="00F8CBAD"/>
      </patternFill>
    </fill>
    <fill>
      <patternFill patternType="solid">
        <fgColor rgb="00F4B183"/>
      </patternFill>
    </fill>
    <fill>
      <patternFill patternType="solid">
        <fgColor rgb="00D9A6E0"/>
      </patternFill>
    </fill>
    <fill>
      <patternFill patternType="solid">
        <fgColor rgb="008EB4E3"/>
      </patternFill>
    </fill>
    <fill>
      <patternFill patternType="solid">
        <fgColor rgb="00B4C7E7"/>
      </patternFill>
    </fill>
    <fill>
      <patternFill patternType="solid">
        <fgColor rgb="00FFD966"/>
      </patternFill>
    </fill>
    <fill>
      <patternFill patternType="solid">
        <fgColor rgb="00FF66CC"/>
      </patternFill>
    </fill>
    <fill>
      <patternFill patternType="solid">
        <fgColor rgb="00FFFFFF"/>
      </patternFill>
    </fill>
    <fill>
      <patternFill patternType="solid">
        <fgColor rgb="00595959"/>
      </patternFill>
    </fill>
    <fill>
      <patternFill patternType="solid">
        <fgColor rgb="0033CC33"/>
      </patternFill>
    </fill>
    <fill>
      <patternFill patternType="solid">
        <fgColor rgb="00D9D9D9"/>
      </patternFill>
    </fill>
    <fill>
      <patternFill patternType="solid">
        <fgColor rgb="00FFFF99"/>
      </patternFill>
    </fill>
    <fill>
      <patternFill patternType="solid">
        <fgColor rgb="00F4A6A6"/>
      </patternFill>
    </fill>
    <fill>
      <patternFill patternType="solid">
        <fgColor rgb="00FBE2E2"/>
      </patternFill>
    </fill>
    <fill>
      <patternFill patternType="solid">
        <fgColor rgb="00D64545"/>
      </patternFill>
    </fill>
    <fill>
      <patternFill patternType="solid">
        <fgColor rgb="00FFF1D6"/>
      </patternFill>
    </fill>
    <fill>
      <patternFill patternType="solid">
        <fgColor rgb="00EDEDEA"/>
      </patternFill>
    </fill>
    <fill>
      <patternFill patternType="solid">
        <fgColor rgb="002A2A2A"/>
      </patternFill>
    </fill>
  </fills>
  <borders count="11">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top/>
      <bottom/>
      <diagonal/>
    </border>
    <border>
      <left/>
      <right style="thin">
        <color rgb="00BFBFBF"/>
      </right>
      <top/>
      <bottom/>
      <diagonal/>
    </border>
    <border>
      <left style="thin">
        <color rgb="00BFBFBF"/>
      </left>
      <right/>
      <top/>
      <bottom style="thin">
        <color rgb="00BFBFBF"/>
      </bottom>
      <diagonal/>
    </border>
    <border>
      <left/>
      <right style="thin">
        <color rgb="00BFBFBF"/>
      </right>
      <top/>
      <bottom style="thin">
        <color rgb="00BFBFBF"/>
      </bottom>
      <diagonal/>
    </border>
    <border>
      <left style="thin">
        <color rgb="00D0D0CC"/>
      </left>
      <right style="thin">
        <color rgb="00D0D0CC"/>
      </right>
      <top style="thin">
        <color rgb="00D0D0CC"/>
      </top>
      <bottom style="thin">
        <color rgb="00D0D0CC"/>
      </bottom>
    </border>
  </borders>
  <cellStyleXfs count="1">
    <xf numFmtId="0" fontId="0" fillId="0" borderId="0"/>
  </cellStyleXfs>
  <cellXfs count="5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horizontal="center"/>
    </xf>
    <xf numFmtId="0" fontId="4" fillId="3" borderId="0" applyAlignment="1" pivotButton="0" quotePrefix="0" xfId="0">
      <alignment horizontal="center"/>
    </xf>
    <xf numFmtId="0" fontId="4" fillId="4" borderId="0" applyAlignment="1" pivotButton="0" quotePrefix="0" xfId="0">
      <alignment horizontal="center"/>
    </xf>
    <xf numFmtId="0" fontId="4" fillId="5" borderId="0" applyAlignment="1" pivotButton="0" quotePrefix="0" xfId="0">
      <alignment horizontal="center"/>
    </xf>
    <xf numFmtId="0" fontId="4" fillId="6" borderId="0" applyAlignment="1" pivotButton="0" quotePrefix="0" xfId="0">
      <alignment horizontal="center"/>
    </xf>
    <xf numFmtId="0" fontId="4" fillId="7" borderId="0" applyAlignment="1" pivotButton="0" quotePrefix="0" xfId="0">
      <alignment horizontal="center"/>
    </xf>
    <xf numFmtId="0" fontId="4" fillId="8" borderId="0" applyAlignment="1" pivotButton="0" quotePrefix="0" xfId="0">
      <alignment horizontal="center"/>
    </xf>
    <xf numFmtId="0" fontId="4" fillId="9" borderId="0" applyAlignment="1" pivotButton="0" quotePrefix="0" xfId="0">
      <alignment horizontal="center"/>
    </xf>
    <xf numFmtId="0" fontId="4" fillId="10" borderId="0" applyAlignment="1" pivotButton="0" quotePrefix="0" xfId="0">
      <alignment horizontal="center"/>
    </xf>
    <xf numFmtId="0" fontId="4" fillId="11" borderId="0" applyAlignment="1" pivotButton="0" quotePrefix="0" xfId="0">
      <alignment horizontal="center"/>
    </xf>
    <xf numFmtId="0" fontId="4" fillId="12" borderId="0" applyAlignment="1" pivotButton="0" quotePrefix="0" xfId="0">
      <alignment horizontal="center"/>
    </xf>
    <xf numFmtId="0" fontId="5" fillId="13" borderId="0" applyAlignment="1" pivotButton="0" quotePrefix="0" xfId="0">
      <alignment horizontal="center"/>
    </xf>
    <xf numFmtId="0" fontId="4" fillId="14" borderId="0" applyAlignment="1" pivotButton="0" quotePrefix="0" xfId="0">
      <alignment horizontal="center"/>
    </xf>
    <xf numFmtId="0" fontId="14" fillId="0" borderId="0" pivotButton="0" quotePrefix="0" xfId="0"/>
    <xf numFmtId="0" fontId="15" fillId="0" borderId="0" applyAlignment="1" pivotButton="0" quotePrefix="0" xfId="0">
      <alignment vertical="top" wrapText="1"/>
    </xf>
    <xf numFmtId="0" fontId="16" fillId="20" borderId="10" applyAlignment="1" pivotButton="0" quotePrefix="0" xfId="0">
      <alignment vertical="center" wrapText="1"/>
    </xf>
    <xf numFmtId="0" fontId="0" fillId="0" borderId="10" pivotButton="0" quotePrefix="0" xfId="0"/>
    <xf numFmtId="0" fontId="17" fillId="21" borderId="10" pivotButton="0" quotePrefix="0" xfId="0"/>
    <xf numFmtId="0" fontId="18" fillId="22" borderId="0" pivotButton="0" quotePrefix="0" xfId="0"/>
    <xf numFmtId="0" fontId="0" fillId="22" borderId="0" pivotButton="0" quotePrefix="0" xfId="0"/>
    <xf numFmtId="0" fontId="19" fillId="0" borderId="10" applyAlignment="1" pivotButton="0" quotePrefix="0" xfId="0">
      <alignment vertical="top" wrapText="1"/>
    </xf>
    <xf numFmtId="0" fontId="20" fillId="0" borderId="10" applyAlignment="1" pivotButton="0" quotePrefix="0" xfId="0">
      <alignment vertical="top" wrapText="1"/>
    </xf>
    <xf numFmtId="0" fontId="21" fillId="16" borderId="10" applyAlignment="1" pivotButton="0" quotePrefix="0" xfId="0">
      <alignment vertical="top" wrapText="1"/>
    </xf>
    <xf numFmtId="0" fontId="6" fillId="0" borderId="0" pivotButton="0" quotePrefix="0" xfId="0"/>
    <xf numFmtId="0" fontId="3" fillId="15" borderId="1" applyAlignment="1" pivotButton="0" quotePrefix="0" xfId="0">
      <alignment horizontal="center"/>
    </xf>
    <xf numFmtId="0" fontId="0" fillId="0" borderId="4" pivotButton="0" quotePrefix="0" xfId="0"/>
    <xf numFmtId="0" fontId="0" fillId="0" borderId="5" pivotButton="0" quotePrefix="0" xfId="0"/>
    <xf numFmtId="0" fontId="3" fillId="15" borderId="1" pivotButton="0" quotePrefix="0" xfId="0"/>
    <xf numFmtId="0" fontId="3" fillId="15" borderId="1" applyAlignment="1" pivotButton="0" quotePrefix="0" xfId="0">
      <alignment horizontal="center" vertical="center" wrapText="1"/>
    </xf>
    <xf numFmtId="0" fontId="3" fillId="15" borderId="1" applyAlignment="1" pivotButton="0" quotePrefix="0" xfId="0">
      <alignment horizontal="center" vertical="center"/>
    </xf>
    <xf numFmtId="0" fontId="3" fillId="0" borderId="1" pivotButton="0" quotePrefix="0" xfId="0"/>
    <xf numFmtId="0" fontId="7" fillId="16" borderId="1" applyAlignment="1" pivotButton="0" quotePrefix="0" xfId="0">
      <alignment horizontal="center"/>
    </xf>
    <xf numFmtId="0" fontId="7" fillId="16" borderId="1" applyAlignment="1" pivotButton="0" quotePrefix="0" xfId="0">
      <alignment horizontal="center" vertical="center"/>
    </xf>
    <xf numFmtId="0" fontId="0" fillId="0" borderId="3" pivotButton="0" quotePrefix="0" xfId="0"/>
    <xf numFmtId="49" fontId="7" fillId="16" borderId="1" applyAlignment="1" pivotButton="0" quotePrefix="0" xfId="0">
      <alignment horizontal="center"/>
    </xf>
    <xf numFmtId="0" fontId="2" fillId="0" borderId="1" applyAlignment="1" pivotButton="0" quotePrefix="0" xfId="0">
      <alignment horizontal="center"/>
    </xf>
    <xf numFmtId="0" fontId="0" fillId="0" borderId="8" pivotButton="0" quotePrefix="0" xfId="0"/>
    <xf numFmtId="0" fontId="0" fillId="0" borderId="9" pivotButton="0" quotePrefix="0" xfId="0"/>
    <xf numFmtId="0" fontId="8" fillId="0" borderId="0" pivotButton="0" quotePrefix="0" xfId="0"/>
    <xf numFmtId="0" fontId="9" fillId="15" borderId="1" applyAlignment="1" pivotButton="0" quotePrefix="0" xfId="0">
      <alignment horizontal="center"/>
    </xf>
    <xf numFmtId="0" fontId="10" fillId="15" borderId="1" applyAlignment="1" pivotButton="0" quotePrefix="0" xfId="0">
      <alignment horizontal="center"/>
    </xf>
    <xf numFmtId="0" fontId="11" fillId="0" borderId="0" pivotButton="0" quotePrefix="0" xfId="0"/>
    <xf numFmtId="164" fontId="8" fillId="0" borderId="0" applyAlignment="1" pivotButton="0" quotePrefix="0" xfId="0">
      <alignment horizontal="center"/>
    </xf>
    <xf numFmtId="0" fontId="3" fillId="17" borderId="1" applyAlignment="1" pivotButton="0" quotePrefix="0" xfId="0">
      <alignment horizontal="center"/>
    </xf>
    <xf numFmtId="0" fontId="2" fillId="18" borderId="1" applyAlignment="1" pivotButton="0" quotePrefix="0" xfId="0">
      <alignment horizontal="center"/>
    </xf>
    <xf numFmtId="0" fontId="0" fillId="19" borderId="0" pivotButton="0" quotePrefix="0" xfId="0"/>
    <xf numFmtId="0" fontId="13" fillId="0" borderId="0" pivotButton="0" quotePrefix="0" xfId="0"/>
    <xf numFmtId="0" fontId="12" fillId="0" borderId="0" pivotButton="0" quotePrefix="0" xfId="0"/>
    <xf numFmtId="0" fontId="7" fillId="16" borderId="1" applyAlignment="1" pivotButton="0" quotePrefix="0" xfId="0" applyNumberFormat="1">
      <alignment horizontal="center"/>
      <extLst>
        <ext xmlns:xfpb="http://schemas.microsoft.com/office/spreadsheetml/2022/featurepropertybag" uri="{C7286773-470A-42A8-94C5-96B5CB345126}">
          <xfpb:xfComplement i="0"/>
        </ext>
      </extLst>
    </xf>
  </cellXfs>
  <cellStyles count="1">
    <cellStyle name="Normal" xfId="0" builtinId="0" hidden="0"/>
  </cellStyles>
  <dxfs count="20">
    <dxf>
      <font>
        <color rgb="00A6A6A6"/>
      </font>
      <fill>
        <patternFill patternType="solid">
          <fgColor rgb="00D9D9D9"/>
          <bgColor rgb="00D9D9D9"/>
        </patternFill>
      </fill>
    </dxf>
    <dxf>
      <font>
        <b val="1"/>
        <color rgb="00FFFFFF"/>
      </font>
      <fill>
        <patternFill patternType="solid">
          <fgColor rgb="00FF0000"/>
          <bgColor rgb="00FF0000"/>
        </patternFill>
      </fill>
    </dxf>
    <dxf>
      <font>
        <color rgb="001F3864"/>
      </font>
      <fill>
        <patternFill patternType="solid">
          <fgColor rgb="00BDD7EE"/>
          <bgColor rgb="00BDD7EE"/>
        </patternFill>
      </fill>
    </dxf>
    <dxf>
      <font>
        <b val="1"/>
        <color rgb="009C5700"/>
      </font>
      <fill>
        <patternFill patternType="solid">
          <fgColor rgb="00FFEB9C"/>
          <bgColor rgb="00FFEB9C"/>
        </patternFill>
      </fill>
    </dxf>
    <dxf>
      <font>
        <b val="1"/>
        <color rgb="009C0006"/>
      </font>
      <fill>
        <patternFill patternType="solid">
          <fgColor rgb="00FFC7CE"/>
          <bgColor rgb="00FFC7CE"/>
        </patternFill>
      </fill>
    </dxf>
    <dxf>
      <font>
        <b val="1"/>
        <color rgb="00006100"/>
      </font>
      <fill>
        <patternFill patternType="solid">
          <fgColor rgb="00C6EFCE"/>
          <bgColor rgb="00C6EFCE"/>
        </patternFill>
      </fill>
    </dxf>
    <dxf>
      <font>
        <name val="Arial"/>
        <b val="1"/>
        <color rgb="00000000"/>
      </font>
      <fill>
        <patternFill patternType="solid">
          <fgColor rgb="00C9B6E4"/>
          <bgColor rgb="00C9B6E4"/>
        </patternFill>
      </fill>
    </dxf>
    <dxf>
      <font>
        <name val="Arial"/>
        <b val="1"/>
        <color rgb="00000000"/>
      </font>
      <fill>
        <patternFill patternType="solid">
          <fgColor rgb="00FFF2A8"/>
          <bgColor rgb="00FFF2A8"/>
        </patternFill>
      </fill>
    </dxf>
    <dxf>
      <font>
        <name val="Arial"/>
        <b val="1"/>
        <color rgb="00000000"/>
      </font>
      <fill>
        <patternFill patternType="solid">
          <fgColor rgb="008FD18F"/>
          <bgColor rgb="008FD18F"/>
        </patternFill>
      </fill>
    </dxf>
    <dxf>
      <font>
        <name val="Arial"/>
        <b val="1"/>
        <color rgb="00000000"/>
      </font>
      <fill>
        <patternFill patternType="solid">
          <fgColor rgb="00F8CBAD"/>
          <bgColor rgb="00F8CBAD"/>
        </patternFill>
      </fill>
    </dxf>
    <dxf>
      <font>
        <name val="Arial"/>
        <b val="1"/>
        <color rgb="00000000"/>
      </font>
      <fill>
        <patternFill patternType="solid">
          <fgColor rgb="00F4B183"/>
          <bgColor rgb="00F4B183"/>
        </patternFill>
      </fill>
    </dxf>
    <dxf>
      <font>
        <name val="Arial"/>
        <b val="1"/>
        <color rgb="00000000"/>
      </font>
      <fill>
        <patternFill patternType="solid">
          <fgColor rgb="00D9A6E0"/>
          <bgColor rgb="00D9A6E0"/>
        </patternFill>
      </fill>
    </dxf>
    <dxf>
      <font>
        <name val="Arial"/>
        <b val="1"/>
        <color rgb="00000000"/>
      </font>
      <fill>
        <patternFill patternType="solid">
          <fgColor rgb="008EB4E3"/>
          <bgColor rgb="008EB4E3"/>
        </patternFill>
      </fill>
    </dxf>
    <dxf>
      <font>
        <name val="Arial"/>
        <b val="1"/>
        <color rgb="00000000"/>
      </font>
      <fill>
        <patternFill patternType="solid">
          <fgColor rgb="00B4C7E7"/>
          <bgColor rgb="00B4C7E7"/>
        </patternFill>
      </fill>
    </dxf>
    <dxf>
      <font>
        <name val="Arial"/>
        <b val="1"/>
        <color rgb="00000000"/>
      </font>
      <fill>
        <patternFill patternType="solid">
          <fgColor rgb="00FFD966"/>
          <bgColor rgb="00FFD966"/>
        </patternFill>
      </fill>
    </dxf>
    <dxf>
      <font>
        <name val="Arial"/>
        <b val="1"/>
        <color rgb="00000000"/>
      </font>
      <fill>
        <patternFill patternType="solid">
          <fgColor rgb="00FF66CC"/>
          <bgColor rgb="00FF66CC"/>
        </patternFill>
      </fill>
    </dxf>
    <dxf>
      <font>
        <name val="Arial"/>
        <b val="1"/>
        <color rgb="00000000"/>
      </font>
      <fill>
        <patternFill patternType="solid">
          <fgColor rgb="00FFFFFF"/>
          <bgColor rgb="00FFFFFF"/>
        </patternFill>
      </fill>
    </dxf>
    <dxf>
      <font>
        <name val="Arial"/>
        <b val="1"/>
        <color rgb="00FFFFFF"/>
      </font>
      <fill>
        <patternFill patternType="solid">
          <fgColor rgb="00595959"/>
          <bgColor rgb="00595959"/>
        </patternFill>
      </fill>
    </dxf>
    <dxf>
      <font>
        <name val="Arial"/>
        <b val="1"/>
        <color rgb="00000000"/>
      </font>
      <fill>
        <patternFill patternType="solid">
          <fgColor rgb="0033CC33"/>
          <bgColor rgb="0033CC33"/>
        </patternFill>
      </fill>
    </dxf>
    <dxf>
      <fill>
        <patternFill patternType="solid">
          <fgColor rgb="00FFC000"/>
          <bgColor rgb="00FFC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 Id="rIdFpb1"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12" customWidth="1" min="1" max="1"/>
    <col width="70" customWidth="1" min="2" max="2"/>
  </cols>
  <sheetData>
    <row r="1">
      <c r="A1" s="1" t="inlineStr">
        <is>
          <t>Verzik chart template</t>
        </is>
      </c>
    </row>
    <row r="3">
      <c r="A3" s="2" t="inlineStr">
        <is>
          <t>Fill the tab for the team size you want to run (2-man, 3-man, 4-man or 5-man). Yellow cells are inputs; leave everything else as is. Optional: fill the matching 'B' tab (e.g. 4-man B) with a second setup to get a blue (main) vs red (B) comparison; leave it empty for a single result.</t>
        </is>
      </c>
    </row>
    <row r="4">
      <c r="A4" s="2" t="inlineStr">
        <is>
          <t>Checkboxes: every on/off input (lightbearerOn, Purple / West / East DC, bouncedZCB, Shadow and its modes, Horn options, East / West Boak, Redemption flick, Pass green if death, Perfect 1st set) is a checkbox in Excel - checked = TRUE, unchecked = FALSE. Google Sheets shows them as TRUE / FALSE: select those cells and use Insert &gt; Checkbox to turn them into checkboxes (values are kept).</t>
        </is>
      </c>
    </row>
    <row r="5">
      <c r="A5" s="2" t="inlineStr">
        <is>
          <t>Setup: startSpec in % (0-100). lightbearerOn: checked = starts on Lightbearer. Target spec (P2) and P3 target spec are entered in the spec tables at the top right.</t>
        </is>
      </c>
    </row>
    <row r="6">
      <c r="A6" s="2" t="inlineStr">
        <is>
          <t>Roles: tick the player(s) holding PurpleDC / WestDC / EastDC. One player may hold both WestDC and EastDC.</t>
        </is>
      </c>
    </row>
    <row r="7">
      <c r="A7" s="2" t="inlineStr">
        <is>
          <t>Player table: helm / body / legs per piece; amulet Rancour, Blood fury or Both (Both = swap to blood fury below bloodFuryHp).</t>
        </is>
      </c>
    </row>
    <row r="8">
      <c r="A8" s="2" t="inlineStr">
        <is>
          <t>redCrab: which red crab the player hits once during the reds shield (West / East / None). bouncedZCB: checked = a bounced player fires a ZCB auto; unchecked = +4 ticks.</t>
        </is>
      </c>
    </row>
    <row r="9">
      <c r="A9" s="2" t="inlineStr">
        <is>
          <t>offPrayer: how many of Verzik's P3 autos (from the first) the player takes off prayer, for bigger vengeance hits (0-9).</t>
        </is>
      </c>
    </row>
    <row r="10">
      <c r="A10" s="2" t="inlineStr">
        <is>
          <t>has3Tick: No / Breaker (crush +120, str +40) / Ayak (eye of ayak, staff + gauntlet swap) / Swift blade (no stats). Used by H in the P1 chart and by the P3 tank.</t>
        </is>
      </c>
    </row>
    <row r="11">
      <c r="A11" s="2" t="inlineStr">
        <is>
          <t>Shadow: TRUE if the player has a Tumeken's shadow (P2 only); their mage row turns blue - pick Ancestral/Virtus pieces and cape. Necklace, boots, gloves are fixed (occult, treads, confliction).</t>
        </is>
      </c>
    </row>
    <row r="12">
      <c r="A12" s="2" t="inlineStr">
        <is>
          <t>Shadow modes (all tabs; Shadow must be TRUE): 3:1 = scythe, but the attack that lines up with Verzik becomes a shadow (no lost tick). With no shadow mode ticked the player scythes. Shadow while LB: shadows (distance 2-4) instead of scything while Lightbearer is on in P2, then 3:1 (if ticked) or scythe. Deep proc: shadows from max distance once P2 HP is at or below Deep proc HP % (top right), until reds.</t>
        </is>
      </c>
    </row>
    <row r="13">
      <c r="A13" s="2" t="inlineStr">
        <is>
          <t>Horn: player has a Soulflame horn. hornPriority 1-5 (unique, any player): who receives a horn buff first (lowest number; blank = after numbered players, by PID). P2 horn: after their reds claw spec(s), with 25%+ spec left, horn self + 1 ally. P3 horn: horn after the crab spawn if they won't have a halberd by their 5th (5s) / 6th (4s) / 8th (trio) swing from webs; otherwise at the P3 halberd HP % with 25%+ left after their claw / halberd. See the Mechanics &amp; behavior tab.</t>
        </is>
      </c>
    </row>
    <row r="14">
      <c r="A14" s="2" t="inlineStr">
        <is>
          <t>East Boak / West Boak (3-5 man, required): the side the player moves to when a purple crab spawns. Counting from the Verzik attack that spawns it (0): West can't attack on ticks 0, 3-5, 8-10 and the purple DC may blowpipe from tick 11; East can't attack on 0, 4, 7-9, 12-14 and may blowpipe from tick 16. East Pattern (next to East Boak): A = that East pattern; 0-T = an East Boak player loses no ticks and keeps attacking at the normal pace (B, C and FLEX are coming later). A player shadowing when it spawns (or the purple DC with a shadow) loses no ticks. A purple still alive at the reds shield is blowpiped by its DC until it pops, then they hit Verzik (normally r11).</t>
        </is>
      </c>
    </row>
    <row r="15">
      <c r="A15" s="2" t="inlineStr">
        <is>
          <t>Duos (2-man tab): no horn and no bounce chance. Shadow: TRUE if the player has a shadow. P2 before reds: Shadow camp = shadow every attack until reds. 3:1 = scythe, but shadow the attack that lines up with Verzik (lands 4 ticks later). Camp and 3:1 are either/or. Shadow while LB = shadow while wearing Lightbearer, then 3:1 (if ticked) or scythe once it's swapped. Deep proc (any option) = shadow from max distance below Deep proc HP %. Shadow FALSE = melee only. Duo P1: at 70 HP or less on an Ayak (E) tick the player eats a shark (+ brew) instead. Second purple % (top right): see its prompt. Perfect 1st set (top right): Ayak / blowpipe tick fills in the first set of reds. The whole room (P1, P2, both reds sets, P3) is simulated for duos. See the 'Mechanics &amp; behavior' tab for every rule the sim follows.</t>
        </is>
      </c>
    </row>
    <row r="16">
      <c r="A16" s="2" t="inlineStr">
        <is>
          <t>Redemption flick: TRUE = once the team is out of brews or super combats (and still has restores), the player flicks redemption on Verzik's P3 autos; if a hit leaves them at 1-9 HP it procs (+24 HP, prayer drained, a restore is sipped before anything else). Every player under 84 HP prays redemption for the green ball. Pass green if death: TRUE = if the green ball would kill them they pass it (take 7; a random other living player takes the 74 eight ticks later; one pass per player alive at launch; no straight bounce-back, so A&gt;B&gt;A ends with A taking it).</t>
        </is>
      </c>
    </row>
    <row r="17">
      <c r="A17" s="2" t="inlineStr">
        <is>
          <t>E = Eye of ayak as its own weapon (3t, lands 2 ticks later), independent of has3Tick. SB = Sulphur blades (4t, two independently rolled hits, each counter-rolled 0-10 on P1).</t>
        </is>
      </c>
    </row>
    <row r="18">
      <c r="A18" s="2" t="inlineStr">
        <is>
          <t>P1 chart: column = room tick, the tick the action is queued (click boss on tick 0, queue on tick 1, melee lands tick 2).</t>
        </is>
      </c>
    </row>
    <row r="19">
      <c r="A19" s="2" t="inlineStr">
        <is>
          <t>Red columns = Verzik auto queue ticks (19, 33, 47 ... every 14). Put X on one to dodge that auto.</t>
        </is>
      </c>
    </row>
    <row r="20">
      <c r="A20" s="2" t="inlineStr">
        <is>
          <t>Chart checks: an attack can't come sooner than the previous attack's speed (Scythe 5t; Dawn spec, Dawn auto, claw scratch, sang 4t; 3-tick weapon 3t; blowpipe 2t),</t>
        </is>
      </c>
    </row>
    <row r="21">
      <c r="A21" s="2" t="inlineStr">
        <is>
          <t>and H needs a has3Tick weapon. Bad entries are rejected with a pop-up, highlighted red if pasted in, and explained in the Check column next to each player.</t>
        </is>
      </c>
    </row>
    <row r="23">
      <c r="A23" s="3" t="inlineStr">
        <is>
          <t>Code</t>
        </is>
      </c>
      <c r="B23" s="3" t="inlineStr">
        <is>
          <t>Action</t>
        </is>
      </c>
    </row>
    <row r="24">
      <c r="A24" s="4" t="inlineStr">
        <is>
          <t>D</t>
        </is>
      </c>
      <c r="B24" s="2" t="inlineStr">
        <is>
          <t>Dawnbringer spec (4t)</t>
        </is>
      </c>
    </row>
    <row r="25">
      <c r="A25" s="5" t="inlineStr">
        <is>
          <t>A</t>
        </is>
      </c>
      <c r="B25" s="2" t="inlineStr">
        <is>
          <t>Dawnbringer auto (4t)</t>
        </is>
      </c>
    </row>
    <row r="26">
      <c r="A26" s="6" t="inlineStr">
        <is>
          <t>S</t>
        </is>
      </c>
      <c r="B26" s="2" t="inlineStr">
        <is>
          <t>Scythe (5t)</t>
        </is>
      </c>
    </row>
    <row r="27">
      <c r="A27" s="7" t="inlineStr">
        <is>
          <t>C</t>
        </is>
      </c>
      <c r="B27" s="2" t="inlineStr">
        <is>
          <t>Claw scratch (4t, not spec)</t>
        </is>
      </c>
    </row>
    <row r="28">
      <c r="A28" s="8" t="inlineStr">
        <is>
          <t>H</t>
        </is>
      </c>
      <c r="B28" s="2" t="inlineStr">
        <is>
          <t>3-tick attack: the player's has3Tick weapon (Breaker / Ayak / Swift blade)</t>
        </is>
      </c>
    </row>
    <row r="29">
      <c r="A29" s="9" t="inlineStr">
        <is>
          <t>B</t>
        </is>
      </c>
      <c r="B29" s="2" t="inlineStr">
        <is>
          <t>Blowpipe (2t)</t>
        </is>
      </c>
    </row>
    <row r="30">
      <c r="A30" s="10" t="inlineStr">
        <is>
          <t>T</t>
        </is>
      </c>
      <c r="B30" s="2" t="inlineStr">
        <is>
          <t>Sang (4t)</t>
        </is>
      </c>
    </row>
    <row r="31">
      <c r="A31" s="11" t="inlineStr">
        <is>
          <t>E</t>
        </is>
      </c>
      <c r="B31" s="2" t="inlineStr">
        <is>
          <t>Eye of ayak (3t, lands 2 ticks later)</t>
        </is>
      </c>
    </row>
    <row r="32">
      <c r="A32" s="12" t="inlineStr">
        <is>
          <t>SB</t>
        </is>
      </c>
      <c r="B32" s="2" t="inlineStr">
        <is>
          <t>Sulphur blades (4t, 2 hits)</t>
        </is>
      </c>
    </row>
    <row r="33">
      <c r="A33" s="13" t="inlineStr">
        <is>
          <t>P</t>
        </is>
      </c>
      <c r="B33" s="2" t="inlineStr">
        <is>
          <t>Surge / adren pot (no attack)</t>
        </is>
      </c>
    </row>
    <row r="34">
      <c r="A34" s="14" t="inlineStr">
        <is>
          <t>R</t>
        </is>
      </c>
      <c r="B34" s="2" t="inlineStr">
        <is>
          <t>Force spec regen this tick (no attack)</t>
        </is>
      </c>
    </row>
    <row r="35">
      <c r="A35" s="15" t="inlineStr">
        <is>
          <t>X</t>
        </is>
      </c>
      <c r="B35" s="2" t="inlineStr">
        <is>
          <t>Dodge (on a Verzik auto tick)</t>
        </is>
      </c>
    </row>
    <row r="36">
      <c r="A36" s="16" t="inlineStr">
        <is>
          <t>ST&gt;1</t>
        </is>
      </c>
      <c r="B36" s="2" t="inlineStr">
        <is>
          <t>Spec transfer to player 1</t>
        </is>
      </c>
    </row>
    <row r="37">
      <c r="A37" s="16" t="inlineStr">
        <is>
          <t>ST&gt;2</t>
        </is>
      </c>
      <c r="B37" s="2" t="inlineStr">
        <is>
          <t>Spec transfer to player 2</t>
        </is>
      </c>
    </row>
    <row r="38">
      <c r="A38" s="16" t="inlineStr">
        <is>
          <t>ST&gt;3</t>
        </is>
      </c>
      <c r="B38" s="2" t="inlineStr">
        <is>
          <t>Spec transfer to player 3</t>
        </is>
      </c>
    </row>
    <row r="39">
      <c r="A39" s="16" t="inlineStr">
        <is>
          <t>ST&gt;4</t>
        </is>
      </c>
      <c r="B39" s="2" t="inlineStr">
        <is>
          <t>Spec transfer to player 4</t>
        </is>
      </c>
    </row>
    <row r="40">
      <c r="A40" s="16" t="inlineStr">
        <is>
          <t>ST&gt;5</t>
        </is>
      </c>
      <c r="B40" s="2" t="inlineStr">
        <is>
          <t>Spec transfer to player 5</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D125"/>
  <sheetViews>
    <sheetView showGridLines="0" workbookViewId="0">
      <pane ySplit="6" topLeftCell="A7" activePane="bottomLeft" state="frozen"/>
      <selection pane="bottomLeft" activeCell="A1" sqref="A1"/>
    </sheetView>
  </sheetViews>
  <sheetFormatPr baseColWidth="8" defaultRowHeight="15"/>
  <cols>
    <col width="30" customWidth="1" min="1" max="1"/>
    <col width="11" customWidth="1" min="2" max="2"/>
    <col width="120" customWidth="1" min="3" max="3"/>
    <col width="40" customWidth="1" min="4" max="4"/>
  </cols>
  <sheetData>
    <row r="1">
      <c r="A1" s="17" t="inlineStr">
        <is>
          <t>Mechanics &amp; behavior</t>
        </is>
      </c>
    </row>
    <row r="2" ht="28" customHeight="1">
      <c r="A2" s="18" t="inlineStr">
        <is>
          <t>Everything the sim models, by phase. A yellow cell in the last column means the behavior depends on an input you set on the scale tabs (2-man, 3-man, 4-man, 5-man). On/off inputs are checkboxes: checked = on (TRUE), unchecked = off (FALSE).</t>
        </is>
      </c>
    </row>
    <row r="4" ht="58" customHeight="1">
      <c r="A4" s="19" t="inlineStr">
        <is>
          <t>Disclaimer: the kill-chance, room-time, regen-timing and spec-planner numbers on the scale tabs are approximate calculations based only on what's entered there. The sim plays every raid tick by tick - brewing, real-time spec regen, RNG-driven events and players reacting to them - so its results will differ. For example, the chart may plan for one purple crab while some sim raids get two or more; or the P1 chart may list 14 specs while some raids kill P1 in 12 or 13, and the simulated players adjust to that.</t>
        </is>
      </c>
      <c r="B4" s="20" t="n"/>
      <c r="C4" s="20" t="n"/>
      <c r="D4" s="20" t="n"/>
    </row>
    <row r="6">
      <c r="A6" s="21" t="inlineStr">
        <is>
          <t>Topic</t>
        </is>
      </c>
      <c r="B6" s="21" t="inlineStr">
        <is>
          <t>Scales</t>
        </is>
      </c>
      <c r="C6" s="21" t="inlineStr">
        <is>
          <t>What the sim does</t>
        </is>
      </c>
      <c r="D6" s="21" t="inlineStr">
        <is>
          <t>Set on the chart</t>
        </is>
      </c>
    </row>
    <row r="8" ht="20" customHeight="1">
      <c r="A8" s="22" t="inlineStr">
        <is>
          <t>How the sim works</t>
        </is>
      </c>
      <c r="B8" s="23" t="n"/>
      <c r="C8" s="23" t="n"/>
      <c r="D8" s="23" t="n"/>
    </row>
    <row r="9" ht="30" customHeight="1">
      <c r="A9" s="24" t="inlineStr">
        <is>
          <t>Ticks</t>
        </is>
      </c>
      <c r="B9" s="25" t="inlineStr">
        <is>
          <t>All</t>
        </is>
      </c>
      <c r="C9" s="25" t="inlineStr">
        <is>
          <t>Every raid is played out tick by tick (0.6 s) from the first P1 tick to the end of Verzik's P3 death animation. Damage is queued and lands a set number of ticks later; hits land in PID order, and PID is shuffled every raid.</t>
        </is>
      </c>
      <c r="D9" s="25" t="inlineStr"/>
    </row>
    <row r="10" ht="30" customHeight="1">
      <c r="A10" s="24" t="inlineStr">
        <is>
          <t>Runs</t>
        </is>
      </c>
      <c r="B10" s="25" t="inlineStr">
        <is>
          <t>All</t>
        </is>
      </c>
      <c r="C10" s="25" t="inlineStr">
        <is>
          <t>Each filled set is run thousands of times (20,000 by default) with the same random seed, so Set A and Set B face the same luck. Room times, splits and bar / line charts use successful runs only.</t>
        </is>
      </c>
      <c r="D10" s="26" t="inlineStr">
        <is>
          <t>Set B section (optional)</t>
        </is>
      </c>
    </row>
    <row r="11" ht="30" customHeight="1">
      <c r="A11" s="24" t="inlineStr">
        <is>
          <t>Success</t>
        </is>
      </c>
      <c r="B11" s="25" t="inlineStr">
        <is>
          <t>All</t>
        </is>
      </c>
      <c r="C11" s="25" t="inlineStr">
        <is>
          <t>3-5 man: Verzik's P2 dies in the one set of reds and P3 is killed. Duo: P2 dies within the planned two sets of reds (the 2-down) and P3 is killed.</t>
        </is>
      </c>
      <c r="D11" s="25" t="inlineStr"/>
    </row>
    <row r="12" ht="30" customHeight="1">
      <c r="A12" s="24" t="inlineStr">
        <is>
          <t>Accuracy &amp; max hits</t>
        </is>
      </c>
      <c r="B12" s="25" t="inlineStr">
        <is>
          <t>All</t>
        </is>
      </c>
      <c r="C12" s="25" t="inlineStr">
        <is>
          <t>Standard OSRS accuracy and max hit formulas, using each player's gear, prayer, ring and current boosted stats against Verzik's defence for that phase and attack style.</t>
        </is>
      </c>
      <c r="D12" s="26" t="inlineStr">
        <is>
          <t>Player table: helm / body / legs / amulet; meleePrayer</t>
        </is>
      </c>
    </row>
    <row r="13" ht="30" customHeight="1">
      <c r="A13" s="24" t="inlineStr">
        <is>
          <t>Prayer</t>
        </is>
      </c>
      <c r="B13" s="25" t="inlineStr">
        <is>
          <t>All</t>
        </is>
      </c>
      <c r="C13" s="25" t="inlineStr">
        <is>
          <t>Piety (+20% attack / +23% strength) or Zeal (+25% / +28%), per player. With prayer drained to 0 (after a redemption proc, until the restore) the player has no offensive or protection prayer.</t>
        </is>
      </c>
      <c r="D13" s="26" t="inlineStr">
        <is>
          <t>meleePrayer</t>
        </is>
      </c>
    </row>
    <row r="14" ht="16.5" customHeight="1">
      <c r="A14" s="24" t="inlineStr">
        <is>
          <t>Amulet</t>
        </is>
      </c>
      <c r="B14" s="25" t="inlineStr">
        <is>
          <t>All</t>
        </is>
      </c>
      <c r="C14" s="25" t="inlineStr">
        <is>
          <t>Rancour, Blood fury, or Both: swaps to blood fury below the player's bloodFuryHp. Blood fury heals 30% of a melee hit 20% of the time.</t>
        </is>
      </c>
      <c r="D14" s="26" t="inlineStr">
        <is>
          <t>amulet, bloodFuryHp</t>
        </is>
      </c>
    </row>
    <row r="15" ht="30" customHeight="1">
      <c r="A15" s="24" t="inlineStr">
        <is>
          <t>Thralls</t>
        </is>
      </c>
      <c r="B15" s="25" t="inlineStr">
        <is>
          <t>All</t>
        </is>
      </c>
      <c r="C15" s="25" t="inlineStr">
        <is>
          <t>One thrall per player, hitting 0-3 every 4 ticks once that player has attacked. Thralls stop during each reds shield and restart when their player hits Verzik again; they can't hit while Verzik is invulnerable.</t>
        </is>
      </c>
      <c r="D15" s="25" t="inlineStr"/>
    </row>
    <row r="16" ht="30" customHeight="1">
      <c r="A16" s="24" t="inlineStr">
        <is>
          <t>Deaths</t>
        </is>
      </c>
      <c r="B16" s="25" t="inlineStr">
        <is>
          <t>All</t>
        </is>
      </c>
      <c r="C16" s="25" t="inlineStr">
        <is>
          <t>A player whose HP reaches 0 or below in P1 dies: they stop attacking and do nothing else for the rest of the raid. If everyone dies in P1 the run fails.</t>
        </is>
      </c>
      <c r="D16" s="25" t="inlineStr"/>
    </row>
    <row r="18" ht="20" customHeight="1">
      <c r="A18" s="22" t="inlineStr">
        <is>
          <t>Verzik numbers</t>
        </is>
      </c>
      <c r="B18" s="23" t="n"/>
      <c r="C18" s="23" t="n"/>
      <c r="D18" s="23" t="n"/>
    </row>
    <row r="19" ht="30" customHeight="1">
      <c r="A19" s="24" t="inlineStr">
        <is>
          <t>HP</t>
        </is>
      </c>
      <c r="B19" s="25" t="inlineStr">
        <is>
          <t>All</t>
        </is>
      </c>
      <c r="C19" s="25" t="inlineStr">
        <is>
          <t>P1: 2,000 (5) / 1,750 (4) / 1,500 (3 &amp; duo).  P2: 3,500 / 3,062 / 2,625 / 2,625.  Reds proc at 35%: 1,225 / 1,071 / 918 / 918.  Red crabs: 200 / 174 / 150 / 150 each.  P3: 3,500 / 3,062 / 2,625 / 2,625, 20% mark 700 / 612 / 525 / 525.</t>
        </is>
      </c>
      <c r="D19" s="25" t="inlineStr"/>
    </row>
    <row r="20" ht="16.5" customHeight="1">
      <c r="A20" s="24" t="inlineStr">
        <is>
          <t>P1 autos</t>
        </is>
      </c>
      <c r="B20" s="25" t="inlineStr">
        <is>
          <t>All</t>
        </is>
      </c>
      <c r="C20" s="25" t="inlineStr">
        <is>
          <t>First queued on tick 19, then every 14 ticks; 0-69 to each player, landing 2 ticks later unless dodged (X on the P1 chart).</t>
        </is>
      </c>
      <c r="D20" s="26" t="inlineStr">
        <is>
          <t>P1 tick grid: X</t>
        </is>
      </c>
    </row>
    <row r="21" ht="30" customHeight="1">
      <c r="A21" s="24" t="inlineStr">
        <is>
          <t>P3 autos</t>
        </is>
      </c>
      <c r="B21" s="25" t="inlineStr">
        <is>
          <t>All</t>
        </is>
      </c>
      <c r="C21" s="25" t="inlineStr">
        <is>
          <t>Magic or ranged (50/50), max 17 on prayer, 34 off prayer. Her attack level is 300 (+80 bonus) against the player's defence roll for that style.</t>
        </is>
      </c>
      <c r="D21" s="25" t="inlineStr"/>
    </row>
    <row r="22" ht="30" customHeight="1">
      <c r="A22" s="24" t="inlineStr">
        <is>
          <t>Tornado boost</t>
        </is>
      </c>
      <c r="B22" s="25" t="inlineStr">
        <is>
          <t>3-5</t>
        </is>
      </c>
      <c r="C22" s="25" t="inlineStr">
        <is>
          <t>The first player hit by a tornado raises all of Verzik's combat stats by 5% (rounded down; attack 300 &gt; 315, defence 150 &gt; 157, so players hit less often). It only happens once per raid; HP isn't affected.</t>
        </is>
      </c>
      <c r="D22" s="26" t="inlineStr">
        <is>
          <t>Tornado hit %</t>
        </is>
      </c>
    </row>
    <row r="24" ht="20" customHeight="1">
      <c r="A24" s="22" t="inlineStr">
        <is>
          <t>Supplies (team pool)</t>
        </is>
      </c>
      <c r="B24" s="23" t="n"/>
      <c r="C24" s="23" t="n"/>
      <c r="D24" s="23" t="n"/>
    </row>
    <row r="25" ht="43.5" customHeight="1">
      <c r="A25" s="24" t="inlineStr">
        <is>
          <t>Team pool</t>
        </is>
      </c>
      <c r="B25" s="25" t="inlineStr">
        <is>
          <t>All</t>
        </is>
      </c>
      <c r="C25" s="25" t="inlineStr">
        <is>
          <t>Brews, super combats, super restores and sharks come out of one shared team pool. Phoenix necklaces are per player.</t>
        </is>
      </c>
      <c r="D25" s="26" t="inlineStr">
        <is>
          <t>Brew sips, SCB sips, Restore sips, Sharks (team totals; defaults 12 / 2 (duo 4) / 6 / 3 per player); Phoenix necklaces</t>
        </is>
      </c>
    </row>
    <row r="26" ht="30" customHeight="1">
      <c r="A26" s="24" t="inlineStr">
        <is>
          <t>Potion &amp; food timing</t>
        </is>
      </c>
      <c r="B26" s="25" t="inlineStr">
        <is>
          <t>All</t>
        </is>
      </c>
      <c r="C26" s="25" t="inlineStr">
        <is>
          <t>One potion every 3 ticks. A potion also puts food on a 3-tick cooldown, but food doesn't delay potions, so a shark + potion can be combo'd on the same tick. Eating delays the player's next attack to 3 ticks after eating. Potions never delay attacks.</t>
        </is>
      </c>
      <c r="D26" s="25" t="inlineStr"/>
    </row>
    <row r="27" ht="43.5" customHeight="1">
      <c r="A27" s="24" t="inlineStr">
        <is>
          <t>Stats</t>
        </is>
      </c>
      <c r="B27" s="25" t="inlineStr">
        <is>
          <t>All</t>
        </is>
      </c>
      <c r="C27" s="25" t="inlineStr">
        <is>
          <t>Boosted Attack / Strength / Defence never drain on their own (a permanent divine super combat). Only brews drain them (-10% -2 per brew to Attack, Strength, Ranged and Magic; +HP 16 up to 115). A super restore brings drained stats back up (+32, to 99 at most); a super combat boosts them (+19, to 118).</t>
        </is>
      </c>
      <c r="D27" s="25" t="inlineStr"/>
    </row>
    <row r="28" ht="30" customHeight="1">
      <c r="A28" s="24" t="inlineStr">
        <is>
          <t>Never attack drained</t>
        </is>
      </c>
      <c r="B28" s="25" t="inlineStr">
        <is>
          <t>All</t>
        </is>
      </c>
      <c r="C28" s="25" t="inlineStr">
        <is>
          <t>Outside heal-up windows a brew is only taken if a super combat can follow it 3 ticks later, before the next attack. That super combat is reserved for that player. With only one dose left, the lowest-HP player who wants to brew gets it.</t>
        </is>
      </c>
      <c r="D28" s="26" t="inlineStr">
        <is>
          <t>SCB sips</t>
        </is>
      </c>
    </row>
    <row r="29" ht="70.5" customHeight="1">
      <c r="A29" s="24" t="inlineStr">
        <is>
          <t>Heal-up windows</t>
        </is>
      </c>
      <c r="B29" s="25" t="inlineStr">
        <is>
          <t>All</t>
        </is>
      </c>
      <c r="C29" s="25" t="inlineStr">
        <is>
          <t>While Verzik is invulnerable, players heal up: P1&gt;P2 transition (death animation + 14 ticks, heal toward 115), P2&gt;P3 transition (2 sips, toward 99), reds shield (under 90 HP, 4 sips, toward 99) and yellows (5 sips, toward 115). They brew as much as they can (up to 4) while still leaving sips for the restores and super combat that put them back at 118, then restore to 99, then super combat. A shark can go with any sip, or on its own (e.g. no brews left and already at 118), whenever it won't overheal (79 HP or less) or to top up once no more brews are coming. A potion cooldown carried into the window costs its first sip.</t>
        </is>
      </c>
      <c r="D29" s="25" t="inlineStr"/>
    </row>
    <row r="30" ht="30" customHeight="1">
      <c r="A30" s="24" t="inlineStr">
        <is>
          <t>Catch-up failsafe</t>
        </is>
      </c>
      <c r="B30" s="25" t="inlineStr">
        <is>
          <t>All</t>
        </is>
      </c>
      <c r="C30" s="25" t="inlineStr">
        <is>
          <t>If a window ends before they're back at 118 (e.g. very drained, or a cooldown carried in), they keep potting after it - restores to 99, then a super combat, every 3 ticks - while attacking normally on the lower stats. It never delays an attack.</t>
        </is>
      </c>
      <c r="D30" s="25" t="inlineStr"/>
    </row>
    <row r="31" ht="16.5" customHeight="1">
      <c r="A31" s="24" t="inlineStr">
        <is>
          <t>Out of super combats</t>
        </is>
      </c>
      <c r="B31" s="25" t="inlineStr">
        <is>
          <t>All</t>
        </is>
      </c>
      <c r="C31" s="25" t="inlineStr">
        <is>
          <t>With no super combat to follow, nobody brews normally. Restores are still used to get back to 99.</t>
        </is>
      </c>
      <c r="D31" s="25" t="inlineStr"/>
    </row>
    <row r="33" ht="20" customHeight="1">
      <c r="A33" s="22" t="inlineStr">
        <is>
          <t>Saves: redemption, phoenix necklace, Heal Other</t>
        </is>
      </c>
      <c r="B33" s="23" t="n"/>
      <c r="C33" s="23" t="n"/>
      <c r="D33" s="23" t="n"/>
    </row>
    <row r="34" ht="30" customHeight="1">
      <c r="A34" s="24" t="inlineStr">
        <is>
          <t>Redemption on the green ball</t>
        </is>
      </c>
      <c r="B34" s="25" t="inlineStr">
        <is>
          <t>All</t>
        </is>
      </c>
      <c r="C34" s="25" t="inlineStr">
        <is>
          <t>Players under 84 HP pray redemption for the P3 green ball if the team has a restore left. If it leaves them at 1-9 HP, redemption procs: +24 HP, prayer to 0. Redemption doesn't drain stats.</t>
        </is>
      </c>
      <c r="D34" s="25" t="inlineStr"/>
    </row>
    <row r="35" ht="30" customHeight="1">
      <c r="A35" s="24" t="inlineStr">
        <is>
          <t>Restore after redemption</t>
        </is>
      </c>
      <c r="B35" s="25" t="inlineStr">
        <is>
          <t>All</t>
        </is>
      </c>
      <c r="C35" s="25" t="inlineStr">
        <is>
          <t>After a redemption proc the very next sip is a super restore (before any brew), to get protection prayers and Piety / Zeal back. Until then autos hit up to 34 and the player has no offensive prayer.</t>
        </is>
      </c>
      <c r="D35" s="26" t="inlineStr">
        <is>
          <t>Restore sips</t>
        </is>
      </c>
    </row>
    <row r="36" ht="43.5" customHeight="1">
      <c r="A36" s="24" t="inlineStr">
        <is>
          <t>Redemption flick</t>
        </is>
      </c>
      <c r="B36" s="25" t="inlineStr">
        <is>
          <t>All (P3)</t>
        </is>
      </c>
      <c r="C36" s="25" t="inlineStr">
        <is>
          <t>When the team is out of brews or super combats and still has a restore, a player with this ticked flicks redemption on Verzik's P3 autos. If the auto leaves them at 1-9 HP (after normal prayer reduction) it procs. With no restores left nobody prays redemption - keeping Piety / Zeal matters more.</t>
        </is>
      </c>
      <c r="D36" s="26" t="inlineStr">
        <is>
          <t>Redemption flick (per player)</t>
        </is>
      </c>
    </row>
    <row r="37" ht="30" customHeight="1">
      <c r="A37" s="24" t="inlineStr">
        <is>
          <t>Last-resort brew</t>
        </is>
      </c>
      <c r="B37" s="25" t="inlineStr">
        <is>
          <t>All (P3)</t>
        </is>
      </c>
      <c r="C37" s="25" t="inlineStr">
        <is>
          <t>No super combat to follow, but brews left: the player brews only as much as it takes to survive Verzik's next auto (above 17 HP, or above 34 with prayers down), accepting the drained stats. The restore after a redemption comes first.</t>
        </is>
      </c>
      <c r="D37" s="26" t="inlineStr">
        <is>
          <t>Brew sips</t>
        </is>
      </c>
    </row>
    <row r="38" ht="30" customHeight="1">
      <c r="A38" s="24" t="inlineStr">
        <is>
          <t>Phoenix necklace - P1</t>
        </is>
      </c>
      <c r="B38" s="25" t="inlineStr">
        <is>
          <t>All</t>
        </is>
      </c>
      <c r="C38" s="25" t="inlineStr">
        <is>
          <t>A player with a necklace who is at 70-88 HP when a P1 auto lands wears it for that tick. If the hit leaves them at 1-19 HP it procs (+29) and is gone for P3. Duo: only for players with Pneck on P1 checked - unchecked, the necklace is saved for P3. No Heal Other in P1.</t>
        </is>
      </c>
      <c r="D38" s="26" t="inlineStr">
        <is>
          <t>Phoenix necklaces; Pneck on P1 (duo)</t>
        </is>
      </c>
    </row>
    <row r="39" ht="43.5" customHeight="1">
      <c r="A39" s="24" t="inlineStr">
        <is>
          <t>Heal Other - P3</t>
        </is>
      </c>
      <c r="B39" s="25" t="inlineStr">
        <is>
          <t>All</t>
        </is>
      </c>
      <c r="C39" s="25" t="inlineStr">
        <is>
          <t>On the tick after their attack, a player under 30 HP with a necklace left and Magic 92+ casts Heal Other on the lowest-HP teammate - only if it drops them low enough (1-19) to proc their own necklace. They transfer up to 74 (never more than the teammate can take), the necklace heals them 29, and their incoming damage queue is cleared. It takes priority over brewing.</t>
        </is>
      </c>
      <c r="D39" s="26" t="inlineStr">
        <is>
          <t>Phoenix necklaces (per player)</t>
        </is>
      </c>
    </row>
    <row r="40" ht="43.5" customHeight="1">
      <c r="A40" s="24" t="inlineStr">
        <is>
          <t>Pass the green ball</t>
        </is>
      </c>
      <c r="B40" s="25" t="inlineStr">
        <is>
          <t>All (P3)</t>
        </is>
      </c>
      <c r="C40" s="25" t="inlineStr">
        <is>
          <t>A player whose green ball would kill them passes it: they take 7, and a random other living player takes the 74 eight ticks later (Verzik's own attack timing is unchanged). It can be passed once per player alive when it launched, never to someone at 0 HP, and never straight back: A&gt;B&gt;A ends with A taking it (in 5s A&gt;B&gt;C&gt;A&gt;D&gt;B is fine).</t>
        </is>
      </c>
      <c r="D40" s="26" t="inlineStr">
        <is>
          <t>Pass green if death (per player, default on)</t>
        </is>
      </c>
    </row>
    <row r="42" ht="20" customHeight="1">
      <c r="A42" s="22" t="inlineStr">
        <is>
          <t>P1</t>
        </is>
      </c>
      <c r="B42" s="23" t="n"/>
      <c r="C42" s="23" t="n"/>
      <c r="D42" s="23" t="n"/>
    </row>
    <row r="43" ht="43.5" customHeight="1">
      <c r="A43" s="24" t="inlineStr">
        <is>
          <t>Chart</t>
        </is>
      </c>
      <c r="B43" s="25" t="inlineStr">
        <is>
          <t>All</t>
        </is>
      </c>
      <c r="C43" s="25" t="inlineStr">
        <is>
          <t>Players follow their P1 chart exactly. Codes: S scythe (5t), C claw scratch (4t), H the player's 3-tick weapon, E eye of ayak (3t, lands 2t later), SB sulphur blades (4t, 2 hits), B blowpipe (2t), T sang (4t), D Dawnbringer spec (35%, 75-150), A Dawnbringer auto, P surge potion, R force a spec regen, ST&gt;n spec transfer to player n, X dodge an auto. Has BP (gear table, ticked by default): a player without a blowpipe can't use B in P1 or blowpipe tick fills, and can't pop the purple crab - the sim won't run if the purple DC has no blowpipe. Dawnbringer auto (A): no accuracy roll, 0 to max hit, not capped. A Shadow player uses their mage gear and Augury: max = floor(Magic / 6) x (100 + magic damage % of their mage helm, top, legs and cape + occult 5 + Avernic treads 2 + Confliction gauntlets 7 + Augury 4) / 100 - 23 at a duo mage's boosted 112 Magic in Ancestral with an imbued saradomin cape. Other players: 17.</t>
        </is>
      </c>
      <c r="D43" s="26" t="inlineStr">
        <is>
          <t>P1 tick grid; has3Tick</t>
        </is>
      </c>
    </row>
    <row r="44" ht="16.5" customHeight="1">
      <c r="A44" s="24" t="inlineStr">
        <is>
          <t>Counter-rolls</t>
        </is>
      </c>
      <c r="B44" s="25" t="inlineStr">
        <is>
          <t>All</t>
        </is>
      </c>
      <c r="C44" s="25" t="inlineStr">
        <is>
          <t>Every P1 hit is capped by a counter-roll: melee 0-10, magic and ranged 0-3.</t>
        </is>
      </c>
      <c r="D44" s="25" t="inlineStr"/>
    </row>
    <row r="45" ht="16.5" customHeight="1">
      <c r="A45" s="24" t="inlineStr">
        <is>
          <t>Dawn threshold</t>
        </is>
      </c>
      <c r="B45" s="25" t="inlineStr">
        <is>
          <t>All</t>
        </is>
      </c>
      <c r="C45" s="25" t="inlineStr">
        <is>
          <t>At or below this % of P1 HP every attack becomes a scythe.</t>
        </is>
      </c>
      <c r="D45" s="26" t="inlineStr">
        <is>
          <t>Dawn threshold %</t>
        </is>
      </c>
    </row>
    <row r="46" ht="16.5" customHeight="1">
      <c r="A46" s="24" t="inlineStr">
        <is>
          <t>Death tick</t>
        </is>
      </c>
      <c r="B46" s="25" t="inlineStr">
        <is>
          <t>All</t>
        </is>
      </c>
      <c r="C46" s="25" t="inlineStr">
        <is>
          <t>Specs and transfers after this tick aren't used; blank = everything on the chart.</t>
        </is>
      </c>
      <c r="D46" s="26" t="inlineStr">
        <is>
          <t>Death tick</t>
        </is>
      </c>
    </row>
    <row r="47" ht="16.5" customHeight="1">
      <c r="A47" s="24" t="inlineStr">
        <is>
          <t>Brewing - 3-5 man</t>
        </is>
      </c>
      <c r="B47" s="25" t="inlineStr">
        <is>
          <t>3-5</t>
        </is>
      </c>
      <c r="C47" s="25" t="inlineStr">
        <is>
          <t>Brew below 90 HP (held if a surge is due). No super combats in P1. A super restore when above 90 HP with Attack or Strength under 99.</t>
        </is>
      </c>
      <c r="D47" s="26" t="inlineStr">
        <is>
          <t>Brew sips, Restore sips</t>
        </is>
      </c>
    </row>
    <row r="48" ht="70.5" customHeight="1">
      <c r="A48" s="24" t="inlineStr">
        <is>
          <t>Duo P1 - shadow player</t>
        </is>
      </c>
      <c r="B48" s="25" t="inlineStr">
        <is>
          <t>Duo</t>
        </is>
      </c>
      <c r="C48" s="25" t="inlineStr">
        <is>
          <t>Starts at 112 Magic (boosted) and never brews in P1, so it stays at 112 for their magic attacks and the shadow. If an auto leaves them under 70 HP (they couldn't survive another 0-69 auto), they run from the next auto they'd otherwise take (charted dodges skipped) instead: it can't hit them, but they can't attack from 3 ticks before it to 3 ticks after (charted actions on those ticks are lost). They can eat sharks while running, and still shark instead of an Ayak hit at 70 HP or less. In the P1&gt;P2 heal-up they also only eat sharks - no brews - to keep their boosted Magic.</t>
        </is>
      </c>
      <c r="D48" s="26" t="inlineStr">
        <is>
          <t>Shadow, Sharks</t>
        </is>
      </c>
    </row>
    <row r="49" ht="97.5" customHeight="1">
      <c r="A49" s="24" t="inlineStr">
        <is>
          <t>Duo P1 - other player</t>
        </is>
      </c>
      <c r="B49" s="25" t="inlineStr">
        <is>
          <t>Duo</t>
        </is>
      </c>
      <c r="C49" s="25" t="inlineStr">
        <is>
          <t>Goal: as few P1 brews as possible while never being killable by the next auto (autos hit 0-69, so 70 HP is safe). Looking at the next auto that will actually hit them (charted dodges skipped), with an Ayak (E) tick before it: 70+ HP - no brews. 50-69 HP - hold brews and shark instead of the Ayak hit. 34-49 HP - hold brews and shark + brew instead of the Ayak hit (+20 +16 gets 34 to 70). Whenever they're holding, they sip a super restore if their melee stats are below 67. Under 34 HP - brew until back over 34 (35+), then hold any more potions until the Ayak tick's shark + brew. The plan is re-checked every tick (e.g. after a spec transfer's -10 HP, or once the Ayak tick has passed). With no Ayak tick before the next auto they brew as normal (below 85 HP) until it hits. A sip that would put food on cooldown over the Ayak tick (1-2 ticks before it) is held.</t>
        </is>
      </c>
      <c r="D49" s="26" t="inlineStr">
        <is>
          <t>Sharks, Brew sips, Restore sips</t>
        </is>
      </c>
    </row>
    <row r="50" ht="16.5" customHeight="1">
      <c r="A50" s="24" t="inlineStr">
        <is>
          <t>End of P1</t>
        </is>
      </c>
      <c r="B50" s="25" t="inlineStr">
        <is>
          <t>All</t>
        </is>
      </c>
      <c r="C50" s="25" t="inlineStr">
        <is>
          <t>5-tick death animation (4 on overkill), then 14 ticks before P2; the P1&gt;P2 heal-up window runs in that gap.</t>
        </is>
      </c>
      <c r="D50" s="25" t="inlineStr"/>
    </row>
    <row r="51" ht="30" customHeight="1">
      <c r="A51" s="24" t="inlineStr">
        <is>
          <t>4 Claw Priority</t>
        </is>
      </c>
      <c r="B51" s="25" t="inlineStr">
        <is>
          <t>3</t>
        </is>
      </c>
      <c r="C51" s="25" t="inlineStr">
        <is>
          <t>On by default (4 Claw Priority, trio chart). When checked, if Verzik's P1 dies in 11 or fewer Dawn specs, the player with the highest regen status (a player who didn't use their last Dawn spec; if several, the highest spec % coming out of P1, then the closest to their next regen) prioritises 100% spec for reds and takes over the purple DC: they camp Lightbearer until Ultor still gets their 2nd claw off by r36 (if that can't be reached even on Lightbearer, until Ultor gives 80% by r40). The others prioritise 50%: they camp Lightbearer until Ultor still gives one claw by r36. All 12 Dawn specs used, or unchecked: rings follow the chart. It's better for a non-shadow player to push for 100%, so where you can, give the last Dawn spec (the one most likely to go unused) to a non-shadow player.</t>
        </is>
      </c>
      <c r="D51" s="25" t="inlineStr">
        <is>
          <t>4 Claw Priority</t>
        </is>
      </c>
    </row>
    <row r="53" ht="20" customHeight="1">
      <c r="A53" s="22" t="inlineStr">
        <is>
          <t>P2 before reds</t>
        </is>
      </c>
      <c r="B53" s="23" t="n"/>
      <c r="C53" s="23" t="n"/>
      <c r="D53" s="23" t="n"/>
    </row>
    <row r="54" ht="30" customHeight="1">
      <c r="A54" s="24" t="inlineStr">
        <is>
          <t>Attacks</t>
        </is>
      </c>
      <c r="B54" s="25" t="inlineStr">
        <is>
          <t>All</t>
        </is>
      </c>
      <c r="C54" s="25" t="inlineStr">
        <is>
          <t>Everyone scythes off cooldown from the first P2 tick; Verzik attacks every 4 ticks. A melee attack that lines up with her attack waits 1 tick (blowpipe and shadow are never delayed).</t>
        </is>
      </c>
      <c r="D54" s="25" t="inlineStr"/>
    </row>
    <row r="55" ht="30" customHeight="1">
      <c r="A55" s="24" t="inlineStr">
        <is>
          <t>Lightning</t>
        </is>
      </c>
      <c r="B55" s="25" t="inlineStr">
        <is>
          <t>All</t>
        </is>
      </c>
      <c r="C55" s="25" t="inlineStr">
        <is>
          <t>Every 5th regular attack: 7 damage to a random player and a 20-25 rebound on Verzik 5 or 8 ticks later. The count carries on through reds.</t>
        </is>
      </c>
      <c r="D55" s="25" t="inlineStr"/>
    </row>
    <row r="56" ht="30" customHeight="1">
      <c r="A56" s="24" t="inlineStr">
        <is>
          <t>Reds proc</t>
        </is>
      </c>
      <c r="B56" s="25" t="inlineStr">
        <is>
          <t>All</t>
        </is>
      </c>
      <c r="C56" s="25" t="inlineStr">
        <is>
          <t>The first hit at or below 35% starts the shield at the start of her next cycle. Everything already queued still lands, and anyone whose attack lines up with that cycle start still gets one last swing.</t>
        </is>
      </c>
      <c r="D56" s="25" t="inlineStr"/>
    </row>
    <row r="57" ht="16.5" customHeight="1">
      <c r="A57" s="24" t="inlineStr">
        <is>
          <t>Brewing</t>
        </is>
      </c>
      <c r="B57" s="25" t="inlineStr">
        <is>
          <t>All</t>
        </is>
      </c>
      <c r="C57" s="25" t="inlineStr">
        <is>
          <t>Below 90 HP, a brew between swings (at least 3 ticks before their next attack) and a super combat 3 ticks later.</t>
        </is>
      </c>
      <c r="D57" s="26" t="inlineStr">
        <is>
          <t>Brew sips, SCB sips</t>
        </is>
      </c>
    </row>
    <row r="58" ht="43.5" customHeight="1">
      <c r="A58" s="24" t="inlineStr">
        <is>
          <t>Purple crab</t>
        </is>
      </c>
      <c r="B58" s="25" t="inlineStr">
        <is>
          <t>All</t>
        </is>
      </c>
      <c r="C58" s="25" t="inlineStr">
        <is>
          <t>Can spawn on any regular attack (1/3 chance) once the previous purple is gone and 20 of her attacks have passed. Alive, it heals Verzik 9-11 on each of her cycles from 8 ticks after spawning. The Purple DC blowpipes it; once a passing shot is queued it stops healing and its 65-75 explosion lands at the start of her next cycle. The +15 spec comes when the hit lands.</t>
        </is>
      </c>
      <c r="D58" s="26" t="inlineStr">
        <is>
          <t>PurpleDC (duo: 1st / 2nd Purple DC)</t>
        </is>
      </c>
    </row>
    <row r="59" ht="30" customHeight="1">
      <c r="A59" s="24" t="inlineStr">
        <is>
          <t>Late purple</t>
        </is>
      </c>
      <c r="B59" s="25" t="inlineStr">
        <is>
          <t>All</t>
        </is>
      </c>
      <c r="C59" s="25" t="inlineStr">
        <is>
          <t>A purple that spawns at or below this % is left until the reds shield (it heals until then); its DC blowpipes it from the shield until it pops, then hits Verzik.</t>
        </is>
      </c>
      <c r="D59" s="26" t="inlineStr">
        <is>
          <t>Purple HP % (3-5) / Second purple % (duo)</t>
        </is>
      </c>
    </row>
    <row r="60" ht="57" customHeight="1">
      <c r="A60" s="24" t="inlineStr">
        <is>
          <t>Purple movement</t>
        </is>
      </c>
      <c r="B60" s="25" t="inlineStr">
        <is>
          <t>3-5</t>
        </is>
      </c>
      <c r="C60" s="25" t="inlineStr">
        <is>
          <t>Players move to their boak side when a purple spawns (ticks from the spawning attack, 0). West: can't attack on 0, 3-5, 8-10; DC may blowpipe from 11. East: can't attack on 0, 4, 7-9, 12-14; DC may blowpipe from 16. East Pattern A uses that East pattern; East Pattern 0-T: an East Boak player loses no ticks (keeps attacking at the normal pace). A player shadowing when it spawns loses no ticks. Duo: nobody loses ticks.</t>
        </is>
      </c>
      <c r="D60" s="26" t="inlineStr">
        <is>
          <t>East Boak / West Boak / East Pattern</t>
        </is>
      </c>
    </row>
    <row r="61" ht="57" customHeight="1">
      <c r="A61" s="24" t="inlineStr">
        <is>
          <t>Shadow player Magic</t>
        </is>
      </c>
      <c r="B61" s="25" t="inlineStr">
        <is>
          <t>All</t>
        </is>
      </c>
      <c r="C61" s="25" t="inlineStr">
        <is>
          <t>The shadow's accuracy and max hit use the player's current Magic level. Duo: the shadow player starts at 112 Magic and never brews before P3, so they stay at 112. 3-5 man: shadow players brew normally in P1; in the P1&gt;P2 heal-up (or straight after it, while attacking) they restore Magic back to 99 and then boost it to 112 (once per raid, no potion slot). Until then - and after any later brew - they keep attacking off cooldown at the lower level.</t>
        </is>
      </c>
      <c r="D61" s="26" t="inlineStr">
        <is>
          <t>Shadow</t>
        </is>
      </c>
    </row>
    <row r="62" ht="43.5" customHeight="1">
      <c r="A62" s="24" t="inlineStr">
        <is>
          <t>Shadow modes</t>
        </is>
      </c>
      <c r="B62" s="25" t="inlineStr">
        <is>
          <t>All</t>
        </is>
      </c>
      <c r="C62" s="25" t="inlineStr">
        <is>
          <t>Shadow while LB: shadow while wearing Lightbearer, then scythe (or 3:1) after the swap. Deep proc: shadow from max distance (lands 6t later) below the Deep proc HP %. 3:1: scythe, but the attack that would collide with her becomes a shadow (no lost tick). Duo only - Shadow camp: shadow every attack until reds (either/or with 3:1). Shadow ticked with no mode = scythe only. Priority: Deep proc, then Shadow camp, then Shadow while LB, then 3:1 - so with Shadow while LB and 3:1 both ticked they shadow on Lightbearer hits, then 3:1 after the ring swap. All modes need Shadow ticked (otherwise ignored); Shadow camp can't be combined with 3:1 or Shadow while LB. Mage gear is set per piece: mage helm Ancestral / Virtus, Take off (no helm at all) or None (keeps the melee helm on); mage top and bottom Ancestral / Virtus.</t>
        </is>
      </c>
      <c r="D62" s="26" t="inlineStr">
        <is>
          <t>Shadow, Shadow while LB, Deep proc, 3:1, Shadow camp (duo), Deep proc HP %, mage gear</t>
        </is>
      </c>
    </row>
    <row r="63" ht="99" customHeight="1">
      <c r="A63" s="24" t="inlineStr">
        <is>
          <t>East bounce tech</t>
        </is>
      </c>
      <c r="B63" s="25" t="inlineStr">
        <is>
          <t>3-5</t>
        </is>
      </c>
      <c r="C63" s="25" t="inlineStr">
        <is>
          <t>Off by default (0). Set to 1-3: on the first that-many Verzik attacks before reds that the East Boak players line up with, they attack on her attack tick instead of waiting a tick (chancing her bounce); West players, anyone blowpiping the purple and anyone shadowing (camp / while LB / deep proc) play as usual. Each time, 50% that one of them (random) is bounced - certain if every player is chancing. The bounced player's swing still lands; their next attack is a ZCB with dragon ruby bolts (e) in their melee gear plus Blessed Dizana's quiver, Necklace of rupture and Rigour (6.6% ruby proc: 22% of her current HP, max 110, costs them 10% of their HP), then they scythe again on the same rhythm. A 3:1 player who is chancing scythes that attack (3:1 resumes afterwards). Stops after 2 bounces, and at the reds proc. The Optimizer can sweep it (and the Boak sides); the Verz Solver tries it only when 'Let the solver try East bounce tech' is ticked (Advanced).</t>
        </is>
      </c>
      <c r="D63" s="26" t="inlineStr">
        <is>
          <t>East bounce tech (0-3), East Boak / West Boak</t>
        </is>
      </c>
    </row>
    <row r="65" ht="20" customHeight="1">
      <c r="A65" s="22" t="inlineStr">
        <is>
          <t>Reds - 3, 4 and 5-man (one set)</t>
        </is>
      </c>
      <c r="B65" s="23" t="n"/>
      <c r="C65" s="23" t="n"/>
      <c r="D65" s="23" t="n"/>
    </row>
    <row r="66" ht="16.5" customHeight="1">
      <c r="A66" s="24" t="inlineStr">
        <is>
          <t>Goal</t>
        </is>
      </c>
      <c r="B66" s="25" t="inlineStr">
        <is>
          <t>3-5</t>
        </is>
      </c>
      <c r="C66" s="25" t="inlineStr">
        <is>
          <t>Kill P2 during this one set of reds; the run fails if Verzik is alive at r44.</t>
        </is>
      </c>
      <c r="D66" s="25" t="inlineStr"/>
    </row>
    <row r="67" ht="43.5" customHeight="1">
      <c r="A67" s="24" t="inlineStr">
        <is>
          <t>Shield r0-r10</t>
        </is>
      </c>
      <c r="B67" s="25" t="inlineStr">
        <is>
          <t>3-5</t>
        </is>
      </c>
      <c r="C67" s="25" t="inlineStr">
        <is>
          <t>Each player gets one scythe on their red crab if it can start by r6 (the Purple DC never hits a red crab). Under 70 HP with a super combat and a shark left, they blowpipe their crab instead and heal up (shark + brew + super combat). Under 90 HP otherwise: the heal-up window. A purple still alive is blowpiped by its DC from r0 until it pops.</t>
        </is>
      </c>
      <c r="D67" s="26" t="inlineStr">
        <is>
          <t>redCrab (West / East / None)</t>
        </is>
      </c>
    </row>
    <row r="68" ht="30" customHeight="1">
      <c r="A68" s="24" t="inlineStr">
        <is>
          <t>r11 onward</t>
        </is>
      </c>
      <c r="B68" s="25" t="inlineStr">
        <is>
          <t>3-5</t>
        </is>
      </c>
      <c r="C68" s="25" t="inlineStr">
        <is>
          <t>Everyone hits Verzik from r11. Her attacks come on r12, r16 ... r36; an attack that lines up with one waits 1 tick. Her attacks: 75% blood heal (0-11), otherwise a plain attack; every 5th plain attack is lightning.</t>
        </is>
      </c>
      <c r="D68" s="25" t="inlineStr"/>
    </row>
    <row r="69" ht="43.5" customHeight="1">
      <c r="A69" s="24" t="inlineStr">
        <is>
          <t>Bounce (r16)</t>
        </is>
      </c>
      <c r="B69" s="25" t="inlineStr">
        <is>
          <t>3-5</t>
        </is>
      </c>
      <c r="C69" s="25" t="inlineStr">
        <is>
          <t>Players who can still fit two claws in attacks 3-6 step out (+1t). Shadow players hit from a distance if nobody steps out, or if they're on the under-50% plan. If everyone is in range someone is always bounced, otherwise 50%. A bounced player fires a ZCB auto (6.6% ruby proc: 22% of her HP, max 110), a shadow if they have one, or loses 4 ticks.</t>
        </is>
      </c>
      <c r="D69" s="26" t="inlineStr">
        <is>
          <t>bouncedZCB</t>
        </is>
      </c>
    </row>
    <row r="70" ht="16.5" customHeight="1">
      <c r="A70" s="24" t="inlineStr">
        <is>
          <t>Specs</t>
        </is>
      </c>
      <c r="B70" s="25" t="inlineStr">
        <is>
          <t>3-5</t>
        </is>
      </c>
      <c r="C70" s="25" t="inlineStr">
        <is>
          <t>Non-shadow players claw from attack 3 whenever they have 50%.</t>
        </is>
      </c>
      <c r="D70" s="25" t="inlineStr"/>
    </row>
    <row r="71" ht="30" customHeight="1">
      <c r="A71" s="24" t="inlineStr">
        <is>
          <t>r40 halberd / last hit</t>
        </is>
      </c>
      <c r="B71" s="25" t="inlineStr">
        <is>
          <t>3-5</t>
        </is>
      </c>
      <c r="C71" s="25" t="inlineStr">
        <is>
          <t>On r40 a player with 30%+ spec (not a P2 horn player) uses a crystal halberd spec - unless Verzik's P2 HP is under the P2 Scythe last hit threshold, in which case they scythe instead.</t>
        </is>
      </c>
      <c r="D71" s="26" t="inlineStr">
        <is>
          <t>P2 Scythe last hit threshold (default 2%, 8.5% in 5s)</t>
        </is>
      </c>
    </row>
    <row r="72" ht="30" customHeight="1">
      <c r="A72" s="24" t="inlineStr">
        <is>
          <t>Shadow player at r11</t>
        </is>
      </c>
      <c r="B72" s="25" t="inlineStr">
        <is>
          <t>3-5</t>
        </is>
      </c>
      <c r="C72" s="25" t="inlineStr">
        <is>
          <t>50-99%: claw r11 &gt; scythe &gt; shadow on the next collision &gt; scythes. Under 50%: scythe r11 &gt; shadow from distance on r16 &gt; scythes, one claw once at 50% (no later than r31).</t>
        </is>
      </c>
      <c r="D72" s="26" t="inlineStr">
        <is>
          <t>Shadow</t>
        </is>
      </c>
    </row>
    <row r="73" ht="70.5" customHeight="1">
      <c r="A73" s="24" t="inlineStr">
        <is>
          <t>Soulflame horn (P2)</t>
        </is>
      </c>
      <c r="B73" s="25" t="inlineStr">
        <is>
          <t>3-5</t>
        </is>
      </c>
      <c r="C73" s="25" t="inlineStr">
        <is>
          <t>A P2 horn player with 25-49% spec, from their 3rd reds attack, horns themselves + one ally (25%; the horn doesn't use an attack). Each gets one guaranteed accuracy roll: the first roll of their first attack within the next 10 ticks (e.g. the first hit of a scythe). If they scythe twice in that window only the first scythe's first hit is boosted; if they don't attack within 10 ticks the buff is lost. Ally: lowest hornPriority among players who aren't about to claw spec, don't already hold a buff and aren't horn players still holding their own horn. 3-man: no new horn while another caster's buff is unused.</t>
        </is>
      </c>
      <c r="D73" s="26" t="inlineStr">
        <is>
          <t>Horn, hornPriority, P2 horn</t>
        </is>
      </c>
    </row>
    <row r="74" ht="30" customHeight="1">
      <c r="A74" s="24" t="inlineStr">
        <is>
          <t>End</t>
        </is>
      </c>
      <c r="B74" s="25" t="inlineStr">
        <is>
          <t>3-5</t>
        </is>
      </c>
      <c r="C74" s="25" t="inlineStr">
        <is>
          <t>Crabs pop on r40; damage landing on r41 counts before the heal; then Verzik heals by both crabs' remaining HP. Still alive at r44 = fail.</t>
        </is>
      </c>
      <c r="D74" s="25" t="inlineStr"/>
    </row>
    <row r="76" ht="20" customHeight="1">
      <c r="A76" s="22" t="inlineStr">
        <is>
          <t>Reds - duo (planned 2-down)</t>
        </is>
      </c>
      <c r="B76" s="23" t="n"/>
      <c r="C76" s="23" t="n"/>
      <c r="D76" s="23" t="n"/>
    </row>
    <row r="77" ht="30" customHeight="1">
      <c r="A77" s="24" t="inlineStr">
        <is>
          <t>Overview</t>
        </is>
      </c>
      <c r="B77" s="25" t="inlineStr">
        <is>
          <t>Duo</t>
        </is>
      </c>
      <c r="C77" s="25" t="inlineStr">
        <is>
          <t>Two sets of reds back to back; the run succeeds only if P2 dies by r41 of the second set. Nobody is ever bounced. Each crab's DC holder gets +15 spec when it dies, or when it heals her on r41.</t>
        </is>
      </c>
      <c r="D77" s="26" t="inlineStr">
        <is>
          <t>WestDC, EastDC</t>
        </is>
      </c>
    </row>
    <row r="78" ht="43.5" customHeight="1">
      <c r="A78" s="24" t="inlineStr">
        <is>
          <t>Set 1 - crabs</t>
        </is>
      </c>
      <c r="B78" s="25" t="inlineStr">
        <is>
          <t>Duo</t>
        </is>
      </c>
      <c r="C78" s="25" t="inlineStr">
        <is>
          <t>No specs. Two opening scythes on their own crab (crabs can be hit r2-r40), then Verzik from r11. On a collision tick they hit their crab while it's alive, otherwise wait 1 tick. On a normal tick they hit the crab only if it's above the Crab HP threshold and they have no collision tick left before r40.</t>
        </is>
      </c>
      <c r="D78" s="26" t="inlineStr">
        <is>
          <t>Crab HP threshold (default 35), redCrab</t>
        </is>
      </c>
    </row>
    <row r="79" ht="43.5" customHeight="1">
      <c r="A79" s="24" t="inlineStr">
        <is>
          <t>Set 1 - tick fills</t>
        </is>
      </c>
      <c r="B79" s="25" t="inlineStr">
        <is>
          <t>Duo</t>
        </is>
      </c>
      <c r="C79" s="25" t="inlineStr">
        <is>
          <t>From r36, fills make their last swing land on r44: a 3-tick gap is an Ayak (claw scratch on a collision), a 2-tick gap a blowpipe (Ayak on a collision), and r40 a claw scratch. Each goes on their crab or Verzik, whichever it's worth more on (crab hits must land by r41). A non-shadow player whose r40 fill would be a claw scratch on Verzik uses a claw spec instead if they have 50%.</t>
        </is>
      </c>
      <c r="D79" s="26" t="inlineStr">
        <is>
          <t>Perfect 1st set</t>
        </is>
      </c>
    </row>
    <row r="80" ht="30" customHeight="1">
      <c r="A80" s="24" t="inlineStr">
        <is>
          <t>Perfect 1st set</t>
        </is>
      </c>
      <c r="B80" s="25" t="inlineStr">
        <is>
          <t>Duo</t>
        </is>
      </c>
      <c r="C80" s="25" t="inlineStr">
        <is>
          <t>Ticked: tick fills as above, including Ayak and blowpipe hits on Verzik or the crab if timing allows. Unticked: no Ayak or blowpipe tick fixing at all in set 1 (the r40 claw scratch still happens).</t>
        </is>
      </c>
      <c r="D80" s="26" t="inlineStr">
        <is>
          <t>Perfect 1st set</t>
        </is>
      </c>
    </row>
    <row r="81" ht="43.5" customHeight="1">
      <c r="A81" s="24" t="inlineStr">
        <is>
          <t>Set 2</t>
        </is>
      </c>
      <c r="B81" s="25" t="inlineStr">
        <is>
          <t>Duo</t>
        </is>
      </c>
      <c r="C81" s="25" t="inlineStr">
        <is>
          <t>One death-charge swing on their own crab during the shield, then everyone on Verzik from r11 (a collision is a 1-tick wait). Spec plan at r11: 100% (or 100% by r31 with regens) = two claws first; 50-99% with a shadow = claw, then shadow on the first collision; 50-99% without = claw, then claw scratch; 30%+ on an r40 attack = halberd (a scythe under the last-hit threshold).</t>
        </is>
      </c>
      <c r="D81" s="26" t="inlineStr">
        <is>
          <t>P2 Scythe last hit threshold (duo default 2%)</t>
        </is>
      </c>
    </row>
    <row r="82" ht="30" customHeight="1">
      <c r="A82" s="24" t="inlineStr">
        <is>
          <t>Shield heal</t>
        </is>
      </c>
      <c r="B82" s="25" t="inlineStr">
        <is>
          <t>Duo</t>
        </is>
      </c>
      <c r="C82" s="25" t="inlineStr">
        <is>
          <t>Under 90 HP: the heal-up window. In set 2 only, under 70 HP with a super combat and a shark left, they blowpipe their crab for the death-charge swing and heal up with sharks.</t>
        </is>
      </c>
      <c r="D82" s="25" t="inlineStr"/>
    </row>
    <row r="83" ht="30" customHeight="1">
      <c r="A83" s="24" t="inlineStr">
        <is>
          <t>Lightbearer &gt; Ultor</t>
        </is>
      </c>
      <c r="B83" s="25" t="inlineStr">
        <is>
          <t>Duo</t>
        </is>
      </c>
      <c r="C83" s="25" t="inlineStr">
        <is>
          <t>At the first reds proc, a shadow player still on Lightbearer who can't reach a second set-2 claw by r31 even on Lightbearer swaps to Ultor straight away.</t>
        </is>
      </c>
      <c r="D83" s="26" t="inlineStr">
        <is>
          <t>lightbearerOn, Shadow</t>
        </is>
      </c>
    </row>
    <row r="85" ht="20" customHeight="1">
      <c r="A85" s="22" t="inlineStr">
        <is>
          <t>P3 - Verzik's rotation (every scale)</t>
        </is>
      </c>
      <c r="B85" s="23" t="n"/>
      <c r="C85" s="23" t="n"/>
      <c r="D85" s="23" t="n"/>
    </row>
    <row r="86" ht="30" customHeight="1">
      <c r="A86" s="24" t="inlineStr">
        <is>
          <t>Start</t>
        </is>
      </c>
      <c r="B86" s="25" t="inlineStr">
        <is>
          <t>All</t>
        </is>
      </c>
      <c r="C86" s="25" t="inlineStr">
        <is>
          <t>P3 tick 1 is 5 ticks after P2 dies; players attack from tick 2; her first auto is on tick 6. 3-5 man: West / East DC holders get +15 spec each when P2 dies.</t>
        </is>
      </c>
      <c r="D86" s="26" t="inlineStr">
        <is>
          <t>WestDC, EastDC</t>
        </is>
      </c>
    </row>
    <row r="87" ht="30" customHeight="1">
      <c r="A87" s="24" t="inlineStr">
        <is>
          <t>Rotation</t>
        </is>
      </c>
      <c r="B87" s="25" t="inlineStr">
        <is>
          <t>All</t>
        </is>
      </c>
      <c r="C87" s="25" t="inlineStr">
        <is>
          <t>9 autos every 7 ticks &gt; move to the webs &gt; webs (31 ticks) &gt; 4 attacks &gt; yellows (14 ticks invulnerable) &gt; 4 autos &gt; green ball &gt; 9 attacks &gt; webs again ...</t>
        </is>
      </c>
      <c r="D87" s="25" t="inlineStr"/>
    </row>
    <row r="88" ht="43.5" customHeight="1">
      <c r="A88" s="24" t="inlineStr">
        <is>
          <t>P3 crabs (not modelled)</t>
        </is>
      </c>
      <c r="B88" s="25" t="inlineStr">
        <is>
          <t>All</t>
        </is>
      </c>
      <c r="C88" s="25" t="inlineStr">
        <is>
          <t>Her rotation is really 4 autos, special, repeat, so her '5th' attack is technically a crab spawn (the sim treats it as a normal auto). Crabs aren't added: with popping methods they effectively don't exist, so this has no impact on the sim unless you wanted to death-charge a random crab on these spawns. It can be added later if there's demand.</t>
        </is>
      </c>
      <c r="D88" s="25" t="inlineStr"/>
    </row>
    <row r="89" ht="30" customHeight="1">
      <c r="A89" s="24" t="inlineStr">
        <is>
          <t>Drag to webs</t>
        </is>
      </c>
      <c r="B89" s="25" t="inlineStr">
        <is>
          <t>All</t>
        </is>
      </c>
      <c r="C89" s="25" t="inlineStr">
        <is>
          <t>She moves on her 9th auto + cooldown. Drag: 1 tick if 20% hasn't procced by then, otherwise 0. Duo: 3 ticks if the non-tank halberds on chart tick 67. Then one interactable tick before webs.</t>
        </is>
      </c>
      <c r="D89" s="25" t="inlineStr"/>
    </row>
    <row r="90" ht="16.5" customHeight="1">
      <c r="A90" s="24" t="inlineStr">
        <is>
          <t>After webs</t>
        </is>
      </c>
      <c r="B90" s="25" t="inlineStr">
        <is>
          <t>All</t>
        </is>
      </c>
      <c r="C90" s="25" t="inlineStr">
        <is>
          <t>First attack 8 ticks after the last web tick (if 20% procs on the last web hit: proc + 5).</t>
        </is>
      </c>
      <c r="D90" s="25" t="inlineStr"/>
    </row>
    <row r="91" ht="30" customHeight="1">
      <c r="A91" s="24" t="inlineStr">
        <is>
          <t>Yellows</t>
        </is>
      </c>
      <c r="B91" s="25" t="inlineStr">
        <is>
          <t>All</t>
        </is>
      </c>
      <c r="C91" s="25" t="inlineStr">
        <is>
          <t>After the 4 post-webs attacks she is invulnerable from the tick after her would-be 5th attack, for 14 ticks; players queue on the 15th. Her first attack after yellows is on the 22nd tick.</t>
        </is>
      </c>
      <c r="D91" s="25" t="inlineStr"/>
    </row>
    <row r="92" ht="30" customHeight="1">
      <c r="A92" s="24" t="inlineStr">
        <is>
          <t>Green ball</t>
        </is>
      </c>
      <c r="B92" s="25" t="inlineStr">
        <is>
          <t>All</t>
        </is>
      </c>
      <c r="C92" s="25" t="inlineStr">
        <is>
          <t>After 4 autos post-yellows: 74 damage to a random player 8 ticks after launch (no vengeance); her next attack is 12 ticks after the launch.</t>
        </is>
      </c>
      <c r="D92" s="26" t="inlineStr">
        <is>
          <t>Pass green if death</t>
        </is>
      </c>
    </row>
    <row r="93" ht="30" customHeight="1">
      <c r="A93" s="24" t="inlineStr">
        <is>
          <t>20% proc</t>
        </is>
      </c>
      <c r="B93" s="25" t="inlineStr">
        <is>
          <t>All</t>
        </is>
      </c>
      <c r="C93" s="25" t="inlineStr">
        <is>
          <t>Below 20% her cooldown drops to 5. Her next action is the proc + 5; a proc on her attack tick still attacks; on the would-be 5th attack there's no delay; during webs nothing changes; the first attack after yellows stays fixed.</t>
        </is>
      </c>
      <c r="D93" s="25" t="inlineStr"/>
    </row>
    <row r="94" ht="30" customHeight="1">
      <c r="A94" s="24" t="inlineStr">
        <is>
          <t>Tornadoes</t>
        </is>
      </c>
      <c r="B94" s="25" t="inlineStr">
        <is>
          <t>3-5</t>
        </is>
      </c>
      <c r="C94" s="25" t="inlineStr">
        <is>
          <t>At the 20% proc each player has this chance of being hit: they lose half their HP and Verzik heals 3x that (plus the one-time +5% stat boost). Duo: always 0.</t>
        </is>
      </c>
      <c r="D94" s="26" t="inlineStr">
        <is>
          <t>Tornado hit %</t>
        </is>
      </c>
    </row>
    <row r="96" ht="20" customHeight="1">
      <c r="A96" s="22" t="inlineStr">
        <is>
          <t>P3 - players</t>
        </is>
      </c>
      <c r="B96" s="23" t="n"/>
      <c r="C96" s="23" t="n"/>
      <c r="D96" s="23" t="n"/>
    </row>
    <row r="97" ht="16.5" customHeight="1">
      <c r="A97" s="24" t="inlineStr">
        <is>
          <t>Rhythm</t>
        </is>
      </c>
      <c r="B97" s="25" t="inlineStr">
        <is>
          <t>All</t>
        </is>
      </c>
      <c r="C97" s="25" t="inlineStr">
        <is>
          <t>Everyone scythes on the team's rhythm. Specs are saved for set moments (below).</t>
        </is>
      </c>
      <c r="D97" s="25" t="inlineStr"/>
    </row>
    <row r="98" ht="30" customHeight="1">
      <c r="A98" s="24" t="inlineStr">
        <is>
          <t>Vengeance &amp; off-prayer</t>
        </is>
      </c>
      <c r="B98" s="25" t="inlineStr">
        <is>
          <t>All</t>
        </is>
      </c>
      <c r="C98" s="25" t="inlineStr">
        <is>
          <t>Vengeance is up from the start and recast every 50 ticks (75% of the hit back, not on the green ball or while she's invulnerable). Players take this many autos off prayer (max 34) while vengeance is up, for bigger vengeance hits, if they'd still be above 34 HP.</t>
        </is>
      </c>
      <c r="D98" s="26" t="inlineStr">
        <is>
          <t>offPrayer</t>
        </is>
      </c>
    </row>
    <row r="99" ht="57" customHeight="1">
      <c r="A99" s="24" t="inlineStr">
        <is>
          <t>Tank</t>
        </is>
      </c>
      <c r="B99" s="25" t="inlineStr">
        <is>
          <t>All</t>
        </is>
      </c>
      <c r="C99" s="25" t="inlineStr">
        <is>
          <t>A random player each raid. Their swings that line up with her attacks wait 1 tick (never on her first auto, the move or yellows). Ducktank (every scale, duos included): +1 tick after the 9th swing. 13th swing: halberd with 30% (3-5 man: a Breaker 3-tick hit is preferred), otherwise (duo) a shark if under 40 HP without a Breaker, otherwise a 3-tick hit (eye of ayak unless set); then back on the team's rhythm.</t>
        </is>
      </c>
      <c r="D99" s="26" t="inlineStr">
        <is>
          <t>has3Tick</t>
        </is>
      </c>
    </row>
    <row r="100" ht="16.5" customHeight="1">
      <c r="A100" s="24" t="inlineStr">
        <is>
          <t>Webs</t>
        </is>
      </c>
      <c r="B100" s="25" t="inlineStr">
        <is>
          <t>All</t>
        </is>
      </c>
      <c r="C100" s="25" t="inlineStr">
        <is>
          <t>Everyone swings on the same ticks during webs; anyone off the team's tick loses ticks to join it.</t>
        </is>
      </c>
      <c r="D100" s="25" t="inlineStr"/>
    </row>
    <row r="101" ht="43.5" customHeight="1">
      <c r="A101" s="24" t="inlineStr">
        <is>
          <t>Up to yellows</t>
        </is>
      </c>
      <c r="B101" s="25" t="inlineStr">
        <is>
          <t>All</t>
        </is>
      </c>
      <c r="C101" s="25" t="inlineStr">
        <is>
          <t>The last swing before yellows lands on the tick before invulnerability: a halberd with 30%, else a scythe. One correction at the end: a 3-tick gap becomes a 3-tick hit, a 4-tick gap a claw scratch (duo: a claw + scythe if that beats the halberd or scythe they'd otherwise finish with - duo never scratches before yellows).</t>
        </is>
      </c>
      <c r="D101" s="25" t="inlineStr"/>
    </row>
    <row r="102" ht="43.5" customHeight="1">
      <c r="A102" s="24" t="inlineStr">
        <is>
          <t>Duo before 20%</t>
        </is>
      </c>
      <c r="B102" s="25" t="inlineStr">
        <is>
          <t>Duo</t>
        </is>
      </c>
      <c r="C102" s="25" t="inlineStr">
        <is>
          <t>Both players are on the same tick for the last web hit and the first 3 swings after. On the tank's 4th swing (first collision) the tank claws to catch up if they have 50%; otherwise the non-tank drops a tick at collisions to stay with the tank. A claw gained later is used on the 2nd-to-last swing before yellows if claw + last swing beats scythe + halberd.</t>
        </is>
      </c>
      <c r="D102" s="25" t="inlineStr"/>
    </row>
    <row r="103" ht="16.5" customHeight="1">
      <c r="A103" s="24" t="inlineStr">
        <is>
          <t>Finish - specs</t>
        </is>
      </c>
      <c r="B103" s="25" t="inlineStr">
        <is>
          <t>All</t>
        </is>
      </c>
      <c r="C103" s="25" t="inlineStr">
        <is>
          <t>Once Verzik is at or below the P3 halberd HP %: claw with 50%+, else one crystal halberd spec with 30%+.</t>
        </is>
      </c>
      <c r="D103" s="26" t="inlineStr">
        <is>
          <t>P3 halberd HP % (default 7%)</t>
        </is>
      </c>
    </row>
    <row r="104" ht="57" customHeight="1">
      <c r="A104" s="24" t="inlineStr">
        <is>
          <t>Soulflame horn - webs (P3)</t>
        </is>
      </c>
      <c r="B104" s="25" t="inlineStr">
        <is>
          <t>3-5</t>
        </is>
      </c>
      <c r="C104" s="25" t="inlineStr">
        <is>
          <t>Only for players with both Horn and P3 horn ticked. Once her crab spawn (her 5th attack) happens, the sim checks whether the player will have 30% spec for a halberd by their 5th swing from the start of webs (6th in 4s, 8th in trios - the first swing after webs). If they won't, they don't hold that spec: they horn themselves + one ally as soon as possible after the crab spawn, once they have 25%. If they will, they keep it for the halberd. Same one-roll, 10-tick buff and ally rules as in P2. No horn in duo.</t>
        </is>
      </c>
      <c r="D104" s="26" t="inlineStr">
        <is>
          <t>Horn + P3 horn (both ticked), hornPriority</t>
        </is>
      </c>
    </row>
    <row r="105" ht="30" customHeight="1">
      <c r="A105" s="24" t="inlineStr">
        <is>
          <t>Finish - Soulflame horn (P3)</t>
        </is>
      </c>
      <c r="B105" s="25" t="inlineStr">
        <is>
          <t>3-5</t>
        </is>
      </c>
      <c r="C105" s="25" t="inlineStr">
        <is>
          <t>Horn + P3 horn players who haven't horned yet: once Verzik is at or below the P3 halberd HP %, a P3 horn player with 25%+ left after their claw / halberd options horns themselves + one ally (same buff and ally rules). No horn in duo.</t>
        </is>
      </c>
      <c r="D105" s="26" t="inlineStr">
        <is>
          <t>Horn, hornPriority, P3 horn, P3 halberd HP %</t>
        </is>
      </c>
    </row>
    <row r="106" ht="43.5" customHeight="1">
      <c r="A106" s="24" t="inlineStr">
        <is>
          <t>Brewing</t>
        </is>
      </c>
      <c r="B106" s="25" t="inlineStr">
        <is>
          <t>All</t>
        </is>
      </c>
      <c r="C106" s="25" t="inlineStr">
        <is>
          <t>On the tick after their attack (Heal Other first): brew below 40 HP, or at 59 or less between yellows and the green ball landing (so they're on 75+ and survive the 74 into redemption). A shark is combo'd if it won't delay their next swing; a super combat follows 3 ticks later.</t>
        </is>
      </c>
      <c r="D106" s="26" t="inlineStr">
        <is>
          <t>Brew sips, SCB sips, Sharks</t>
        </is>
      </c>
    </row>
    <row r="108" ht="20" customHeight="1">
      <c r="A108" s="22" t="inlineStr">
        <is>
          <t>Spec, rings and surges</t>
        </is>
      </c>
      <c r="B108" s="23" t="n"/>
      <c r="C108" s="23" t="n"/>
      <c r="D108" s="23" t="n"/>
    </row>
    <row r="109" ht="16.5" customHeight="1">
      <c r="A109" s="24" t="inlineStr">
        <is>
          <t>Regen</t>
        </is>
      </c>
      <c r="B109" s="25" t="inlineStr">
        <is>
          <t>All</t>
        </is>
      </c>
      <c r="C109" s="25" t="inlineStr">
        <is>
          <t>+10% every 25 ticks on Lightbearer, every 50 on Ultor (R on the P1 chart forces one and restarts the timer). A player starting at 95% with no R on their chart has no regen before their first Dawn spec, then a forced regen (as if R) on the tick after it.</t>
        </is>
      </c>
      <c r="D109" s="26" t="inlineStr">
        <is>
          <t>startSpec, lightbearerOn</t>
        </is>
      </c>
    </row>
    <row r="110" ht="30" customHeight="1">
      <c r="A110" s="24" t="inlineStr">
        <is>
          <t>Lightbearer &gt; Ultor</t>
        </is>
      </c>
      <c r="B110" s="25" t="inlineStr">
        <is>
          <t>All</t>
        </is>
      </c>
      <c r="C110" s="25" t="inlineStr">
        <is>
          <t>One-way swap in P2 / reds at the Ring switch % (or Target spec if blank); the regen timer restarts. Reached by a regen: swap right away. Reached by a DC, purple or surge: stay on Lightbearer only if the next regen is 10 ticks or less away. Both blank: swap to Ultor the tick the Lightbearer regen in progress at P1's end lands (in the P1 to P2 gap or in P2) - unless Ultor from then wouldn't reach 50% (one claw) by reds r36 (duo: set-2 r11); then keep Lightbearer and check again on each regen.</t>
        </is>
      </c>
      <c r="D110" s="26" t="inlineStr">
        <is>
          <t>Ring switch %, Target spec</t>
        </is>
      </c>
    </row>
    <row r="111" ht="30" customHeight="1">
      <c r="A111" s="24" t="inlineStr">
        <is>
          <t>Surge potion</t>
        </is>
      </c>
      <c r="B111" s="25" t="inlineStr">
        <is>
          <t>All</t>
        </is>
      </c>
      <c r="C111" s="25" t="inlineStr">
        <is>
          <t>+25%, 500-tick cooldown: P on the P1 chart, or the Custom Surge Timing if there's no P. Duo: from P2 on, surge again whenever it's off cooldown and spec is 70% or lower.</t>
        </is>
      </c>
      <c r="D111" s="26" t="inlineStr">
        <is>
          <t>P1 tick grid: P; Custom Surge Timing</t>
        </is>
      </c>
    </row>
    <row r="112" ht="30" customHeight="1">
      <c r="A112" s="24" t="inlineStr">
        <is>
          <t>Other gains</t>
        </is>
      </c>
      <c r="B112" s="25" t="inlineStr">
        <is>
          <t>All</t>
        </is>
      </c>
      <c r="C112" s="25" t="inlineStr">
        <is>
          <t>Purple pop +15 to the popper. West / East DC +15 each (3-5: when P2 dies; duo: when each set-1 crab dies or heals her). Spec transfer: receiver to 100%, giver needs 100%, drops to 0% and loses 10 HP.</t>
        </is>
      </c>
      <c r="D112" s="26" t="inlineStr">
        <is>
          <t>PurpleDC, WestDC, EastDC; ST&gt;n</t>
        </is>
      </c>
    </row>
    <row r="113" ht="16.5" customHeight="1">
      <c r="A113" s="24" t="inlineStr">
        <is>
          <t>Costs</t>
        </is>
      </c>
      <c r="B113" s="25" t="inlineStr">
        <is>
          <t>All</t>
        </is>
      </c>
      <c r="C113" s="25" t="inlineStr">
        <is>
          <t>Dawnbringer 35%, dragon claws 50%, crystal halberd 30%, Soulflame horn 25%.</t>
        </is>
      </c>
      <c r="D113" s="25" t="inlineStr"/>
    </row>
    <row r="115" ht="20" customHeight="1">
      <c r="A115" s="22" t="inlineStr">
        <is>
          <t>Outputs</t>
        </is>
      </c>
      <c r="B115" s="23" t="n"/>
      <c r="C115" s="23" t="n"/>
      <c r="D115" s="23" t="n"/>
    </row>
    <row r="116" ht="30" customHeight="1">
      <c r="A116" s="24" t="inlineStr">
        <is>
          <t>3-5 man chart</t>
        </is>
      </c>
      <c r="B116" s="25" t="inlineStr">
        <is>
          <t>3-5</t>
        </is>
      </c>
      <c r="C116" s="25" t="inlineStr">
        <is>
          <t>Room-time bar chart (% of successful runs per second) and a 'finished by this time' line chart; splits table (P1, P2, P3, total); reds table (proc depth, time to reds, P3 20% tick, yellow skip). 5-man also charts the P3 20% tick. Set B in red against Set A in blue.</t>
        </is>
      </c>
      <c r="D116" s="26" t="inlineStr">
        <is>
          <t>Set B section</t>
        </is>
      </c>
    </row>
    <row r="117" ht="30" customHeight="1">
      <c r="A117" s="24" t="inlineStr">
        <is>
          <t>Duo chart</t>
        </is>
      </c>
      <c r="B117" s="25" t="inlineStr">
        <is>
          <t>Duo</t>
        </is>
      </c>
      <c r="C117" s="25" t="inlineStr">
        <is>
          <t>Same bar and line charts. Splits at P1 end, 1st reds proc, P2 end and room complete (median, top 10%, top 25%, bottom 25%). Odds: 2-down success, kill before yellows, kill before the green ball launches / lands, someone dies in P1, and full kill.</t>
        </is>
      </c>
      <c r="D117" s="26" t="inlineStr">
        <is>
          <t>Set B section</t>
        </is>
      </c>
    </row>
    <row r="119" ht="20" customHeight="1">
      <c r="A119" s="22" t="inlineStr">
        <is>
          <t>Assumptions and not modelled</t>
        </is>
      </c>
      <c r="B119" s="23" t="n"/>
      <c r="C119" s="23" t="n"/>
      <c r="D119" s="23" t="n"/>
    </row>
    <row r="120" ht="16.5" customHeight="1">
      <c r="A120" s="24" t="inlineStr">
        <is>
          <t>Assumed timings</t>
        </is>
      </c>
      <c r="B120" s="25" t="inlineStr">
        <is>
          <t>All</t>
        </is>
      </c>
      <c r="C120" s="25" t="inlineStr">
        <is>
          <t>Blowpipe and P3 auto hit delays are 2 ticks (same as P1).</t>
        </is>
      </c>
      <c r="D120" s="25" t="inlineStr"/>
    </row>
    <row r="121" ht="16.5" customHeight="1">
      <c r="A121" s="24" t="inlineStr">
        <is>
          <t>Her max hits</t>
        </is>
      </c>
      <c r="B121" s="25" t="inlineStr">
        <is>
          <t>All</t>
        </is>
      </c>
      <c r="C121" s="25" t="inlineStr">
        <is>
          <t>P3 auto max hits stay 17 / 34 after the tornado boost (they aren't built from her stats here).</t>
        </is>
      </c>
      <c r="D121" s="25" t="inlineStr"/>
    </row>
    <row r="122" ht="16.5" customHeight="1">
      <c r="A122" s="24" t="inlineStr">
        <is>
          <t>Tornado chance</t>
        </is>
      </c>
      <c r="B122" s="25" t="inlineStr">
        <is>
          <t>3-5</t>
        </is>
      </c>
      <c r="C122" s="25" t="inlineStr">
        <is>
          <t>An estimate (default 2% per player).</t>
        </is>
      </c>
      <c r="D122" s="26" t="inlineStr">
        <is>
          <t>Tornado hit %</t>
        </is>
      </c>
    </row>
    <row r="123" ht="16.5" customHeight="1">
      <c r="A123" s="24" t="inlineStr">
        <is>
          <t>Boak sides required</t>
        </is>
      </c>
      <c r="B123" s="25" t="inlineStr">
        <is>
          <t>3-5</t>
        </is>
      </c>
      <c r="C123" s="25" t="inlineStr">
        <is>
          <t>Every 3-5 man player needs exactly one of East Boak / West Boak checked; the row turns red and the sim won't run that set until it is.</t>
        </is>
      </c>
      <c r="D123" s="26" t="inlineStr">
        <is>
          <t>East Boak / West Boak</t>
        </is>
      </c>
    </row>
    <row r="124" ht="16.5" customHeight="1">
      <c r="A124" s="24" t="inlineStr">
        <is>
          <t>Solo</t>
        </is>
      </c>
      <c r="B124" s="25" t="inlineStr">
        <is>
          <t>Solo</t>
        </is>
      </c>
      <c r="C124" s="25" t="inlineStr">
        <is>
          <t>Not built. When it is, it will need a 'Drag time' input (ticks Verzik is dragged before webs).</t>
        </is>
      </c>
      <c r="D124" s="25" t="inlineStr"/>
    </row>
    <row r="125" ht="16.5" customHeight="1">
      <c r="A125" s="24" t="inlineStr">
        <is>
          <t>Perfect play</t>
        </is>
      </c>
      <c r="B125" s="25" t="inlineStr">
        <is>
          <t>All</t>
        </is>
      </c>
      <c r="C125" s="25" t="inlineStr">
        <is>
          <t>Players follow these rules exactly every raid; real teams make mistakes, so expect slightly worse odds in practice.</t>
        </is>
      </c>
      <c r="D125" s="25" t="inlineStr"/>
    </row>
  </sheetData>
  <mergeCells count="2">
    <mergeCell ref="A4:D4"/>
    <mergeCell ref="A2:D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EN42"/>
  <sheetViews>
    <sheetView workbookViewId="0">
      <pane xSplit="2" topLeftCell="C1" activePane="topRight" state="frozen"/>
      <selection pane="topRight" activeCell="A1" sqref="A1"/>
    </sheetView>
  </sheetViews>
  <sheetFormatPr baseColWidth="8" defaultRowHeight="15"/>
  <cols>
    <col width="12" customWidth="1" min="1" max="1"/>
    <col width="34"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5" customWidth="1" min="34" max="34"/>
    <col width="5" customWidth="1" min="35" max="35"/>
    <col width="5" customWidth="1" min="36" max="36"/>
    <col width="5" customWidth="1" min="37" max="37"/>
    <col width="5" customWidth="1" min="38" max="38"/>
    <col width="5" customWidth="1" min="39" max="39"/>
    <col width="5" customWidth="1" min="40" max="40"/>
    <col width="5" customWidth="1" min="41" max="41"/>
    <col width="5" customWidth="1" min="42" max="42"/>
    <col width="5" customWidth="1" min="43" max="43"/>
    <col width="5" customWidth="1" min="44" max="44"/>
    <col width="5" customWidth="1" min="45" max="45"/>
    <col width="5" customWidth="1" min="46" max="46"/>
    <col width="5" customWidth="1" min="47" max="47"/>
    <col width="5" customWidth="1" min="48" max="48"/>
    <col width="5" customWidth="1" min="49" max="49"/>
    <col width="5" customWidth="1" min="50" max="50"/>
    <col width="5" customWidth="1" min="51" max="51"/>
    <col width="5" customWidth="1" min="52" max="52"/>
    <col width="5" customWidth="1" min="53" max="53"/>
    <col width="5" customWidth="1" min="54" max="54"/>
    <col width="5" customWidth="1" min="55" max="55"/>
    <col width="5" customWidth="1" min="56" max="56"/>
    <col width="5" customWidth="1" min="57" max="57"/>
    <col width="5" customWidth="1" min="58" max="58"/>
    <col width="5" customWidth="1" min="59" max="59"/>
    <col width="5" customWidth="1" min="60" max="60"/>
    <col width="5" customWidth="1" min="61" max="61"/>
    <col width="5" customWidth="1" min="62" max="62"/>
    <col width="5" customWidth="1" min="63" max="63"/>
    <col width="5" customWidth="1" min="64" max="64"/>
    <col width="5" customWidth="1" min="65" max="65"/>
    <col width="5" customWidth="1" min="66" max="66"/>
    <col width="5" customWidth="1" min="67" max="67"/>
    <col width="5" customWidth="1" min="68" max="68"/>
    <col width="5" customWidth="1" min="69" max="69"/>
    <col width="5" customWidth="1" min="70" max="70"/>
    <col width="5" customWidth="1" min="71" max="71"/>
    <col width="5" customWidth="1" min="72" max="72"/>
    <col width="5" customWidth="1" min="73" max="73"/>
    <col width="5" customWidth="1" min="74" max="74"/>
    <col width="5" customWidth="1" min="75" max="75"/>
    <col width="5" customWidth="1" min="76" max="76"/>
    <col width="5" customWidth="1" min="77" max="77"/>
    <col width="5" customWidth="1" min="78" max="78"/>
    <col width="5" customWidth="1" min="79" max="79"/>
    <col width="5" customWidth="1" min="80" max="80"/>
    <col width="5" customWidth="1" min="81" max="81"/>
    <col width="5" customWidth="1" min="82" max="82"/>
    <col width="5" customWidth="1" min="83" max="83"/>
    <col width="5" customWidth="1" min="84" max="84"/>
    <col width="5" customWidth="1" min="85" max="85"/>
    <col width="5" customWidth="1" min="86" max="86"/>
    <col width="5" customWidth="1" min="87" max="87"/>
    <col width="5" customWidth="1" min="88" max="88"/>
    <col width="5" customWidth="1" min="89" max="89"/>
    <col width="5" customWidth="1" min="90" max="90"/>
    <col width="5" customWidth="1" min="91" max="91"/>
    <col width="5" customWidth="1" min="92" max="92"/>
    <col width="5" customWidth="1" min="93" max="93"/>
    <col width="5" customWidth="1" min="94" max="94"/>
    <col width="5" customWidth="1" min="95" max="95"/>
    <col width="5" customWidth="1" min="96" max="96"/>
    <col width="5" customWidth="1" min="97" max="97"/>
    <col width="5" customWidth="1" min="98" max="98"/>
    <col width="5" customWidth="1" min="99" max="99"/>
    <col width="5" customWidth="1" min="100" max="100"/>
    <col width="5" customWidth="1" min="101" max="101"/>
    <col width="5" customWidth="1" min="102" max="102"/>
    <col width="5" customWidth="1" min="103" max="103"/>
    <col width="5" customWidth="1" min="104" max="104"/>
    <col width="5" customWidth="1" min="105" max="105"/>
    <col width="5" customWidth="1" min="106" max="106"/>
    <col width="5" customWidth="1" min="107" max="107"/>
    <col width="5" customWidth="1" min="108" max="108"/>
    <col width="5" customWidth="1" min="109" max="109"/>
    <col width="5" customWidth="1" min="110" max="110"/>
    <col width="5" customWidth="1" min="111" max="111"/>
    <col width="5" customWidth="1" min="112" max="112"/>
    <col width="5" customWidth="1" min="113" max="113"/>
    <col width="5" customWidth="1" min="114" max="114"/>
    <col width="5" customWidth="1" min="115" max="115"/>
    <col width="5" customWidth="1" min="116" max="116"/>
    <col width="5" customWidth="1" min="117" max="117"/>
    <col width="5" customWidth="1" min="118" max="118"/>
    <col width="5" customWidth="1" min="119" max="119"/>
    <col width="5" customWidth="1" min="120" max="120"/>
    <col width="5" customWidth="1" min="121" max="121"/>
    <col width="5" customWidth="1" min="122" max="122"/>
    <col width="5" customWidth="1" min="123" max="123"/>
    <col width="5" customWidth="1" min="124" max="124"/>
    <col width="5" customWidth="1" min="125" max="125"/>
    <col width="5" customWidth="1" min="126" max="126"/>
    <col width="5" customWidth="1" min="127" max="127"/>
    <col width="5" customWidth="1" min="128" max="128"/>
    <col width="5" customWidth="1" min="129" max="129"/>
    <col width="5" customWidth="1" min="130" max="130"/>
    <col width="5" customWidth="1" min="131" max="131"/>
    <col width="5" customWidth="1" min="132" max="132"/>
    <col width="5" customWidth="1" min="133" max="133"/>
    <col width="5" customWidth="1" min="134" max="134"/>
    <col width="5" customWidth="1" min="135" max="135"/>
    <col width="5" customWidth="1" min="136" max="136"/>
    <col width="5" customWidth="1" min="137" max="137"/>
    <col width="5" customWidth="1" min="138" max="138"/>
    <col width="5" customWidth="1" min="139" max="139"/>
    <col width="5" customWidth="1" min="140" max="140"/>
    <col width="5" customWidth="1" min="141" max="141"/>
    <col width="5" customWidth="1" min="142" max="142"/>
  </cols>
  <sheetData>
    <row r="1">
      <c r="A1" s="27" t="inlineStr">
        <is>
          <t>2-man chart</t>
        </is>
      </c>
    </row>
    <row r="2">
      <c r="Y2" s="28" t="inlineStr">
        <is>
          <t>P2 spec</t>
        </is>
      </c>
      <c r="Z2" s="29" t="n"/>
      <c r="AA2" s="29" t="n"/>
      <c r="AB2" s="29" t="n"/>
      <c r="AC2" s="29" t="n"/>
      <c r="AD2" s="29" t="n"/>
      <c r="AE2" s="29" t="n"/>
      <c r="AF2" s="29" t="n"/>
      <c r="AG2" s="29" t="n"/>
      <c r="AH2" s="29" t="n"/>
      <c r="AI2" s="29" t="n"/>
      <c r="AJ2" s="29" t="n"/>
      <c r="AK2" s="29" t="n"/>
      <c r="AL2" s="29" t="n"/>
      <c r="AM2" s="29" t="n"/>
      <c r="AN2" s="29" t="n"/>
      <c r="AO2" s="29" t="n"/>
      <c r="AP2" s="30" t="n"/>
      <c r="AR2" s="28" t="inlineStr">
        <is>
          <t>P3 spec</t>
        </is>
      </c>
      <c r="AS2" s="29" t="n"/>
      <c r="AT2" s="29" t="n"/>
      <c r="AU2" s="29" t="n"/>
      <c r="AV2" s="29" t="n"/>
      <c r="AW2" s="29" t="n"/>
      <c r="AX2" s="29" t="n"/>
      <c r="AY2" s="29" t="n"/>
      <c r="AZ2" s="29" t="n"/>
      <c r="BA2" s="29" t="n"/>
      <c r="BB2" s="29" t="n"/>
      <c r="BC2" s="30" t="n"/>
    </row>
    <row r="3" ht="30" customHeight="1">
      <c r="A3" s="31" t="inlineStr">
        <is>
          <t>Player</t>
        </is>
      </c>
      <c r="B3" s="32" t="inlineStr">
        <is>
          <t>Name</t>
        </is>
      </c>
      <c r="C3" s="32" t="inlineStr">
        <is>
          <t>startSpec (%)</t>
        </is>
      </c>
      <c r="D3" s="29" t="n"/>
      <c r="E3" s="30" t="n"/>
      <c r="F3" s="32" t="inlineStr">
        <is>
          <t>lightbearerOn</t>
        </is>
      </c>
      <c r="G3" s="29" t="n"/>
      <c r="H3" s="30" t="n"/>
      <c r="I3" s="32" t="inlineStr">
        <is>
          <t>meleePrayer</t>
        </is>
      </c>
      <c r="J3" s="29" t="n"/>
      <c r="K3" s="30" t="n"/>
      <c r="L3" s="32" t="inlineStr">
        <is>
          <t>Number of Purples</t>
        </is>
      </c>
      <c r="M3" s="30" t="n"/>
      <c r="N3" s="32" t="inlineStr">
        <is>
          <t>1st Purple DC</t>
        </is>
      </c>
      <c r="O3" s="30" t="n"/>
      <c r="P3" s="32" t="inlineStr">
        <is>
          <t>2nd Purple DC</t>
        </is>
      </c>
      <c r="Q3" s="30" t="n"/>
      <c r="R3" s="32" t="inlineStr">
        <is>
          <t>WestDC</t>
        </is>
      </c>
      <c r="S3" s="30" t="n"/>
      <c r="T3" s="32" t="inlineStr">
        <is>
          <t>EastDC</t>
        </is>
      </c>
      <c r="U3" s="30" t="n"/>
      <c r="V3" s="32" t="inlineStr">
        <is>
          <t>Custom Surge Timing</t>
        </is>
      </c>
      <c r="W3" s="29" t="n"/>
      <c r="X3" s="30" t="n"/>
      <c r="Y3" s="32" t="inlineStr">
        <is>
          <t>End spec</t>
        </is>
      </c>
      <c r="Z3" s="29" t="n"/>
      <c r="AA3" s="30" t="n"/>
      <c r="AB3" s="32" t="inlineStr">
        <is>
          <t>Purple crab</t>
        </is>
      </c>
      <c r="AC3" s="29" t="n"/>
      <c r="AD3" s="30" t="n"/>
      <c r="AE3" s="32" t="inlineStr">
        <is>
          <t>Target spec</t>
        </is>
      </c>
      <c r="AF3" s="29" t="n"/>
      <c r="AG3" s="30" t="n"/>
      <c r="AH3" s="32" t="inlineStr">
        <is>
          <t>Ring switch %</t>
        </is>
      </c>
      <c r="AI3" s="29" t="n"/>
      <c r="AJ3" s="30" t="n"/>
      <c r="AK3" s="32" t="inlineStr">
        <is>
          <t>Room Time</t>
        </is>
      </c>
      <c r="AL3" s="29" t="n"/>
      <c r="AM3" s="30" t="n"/>
      <c r="AN3" s="32" t="inlineStr">
        <is>
          <t>LB swings</t>
        </is>
      </c>
      <c r="AO3" s="29" t="n"/>
      <c r="AP3" s="30" t="n"/>
      <c r="AR3" s="32" t="inlineStr">
        <is>
          <t>West/East DC +</t>
        </is>
      </c>
      <c r="AS3" s="29" t="n"/>
      <c r="AT3" s="30" t="n"/>
      <c r="AU3" s="32" t="inlineStr">
        <is>
          <t>Spec used</t>
        </is>
      </c>
      <c r="AV3" s="29" t="n"/>
      <c r="AW3" s="30" t="n"/>
      <c r="AX3" s="32" t="inlineStr">
        <is>
          <t>P3 target spec</t>
        </is>
      </c>
      <c r="AY3" s="29" t="n"/>
      <c r="AZ3" s="30" t="n"/>
      <c r="BA3" s="32" t="inlineStr">
        <is>
          <t>Time of regen</t>
        </is>
      </c>
      <c r="BB3" s="29" t="n"/>
      <c r="BC3" s="30" t="n"/>
      <c r="BF3" s="33" t="inlineStr">
        <is>
          <t>Death tick</t>
        </is>
      </c>
      <c r="BG3" s="29" t="n"/>
      <c r="BH3" s="30" t="n"/>
      <c r="BJ3" s="32" t="inlineStr">
        <is>
          <t>Deep proc HP %</t>
        </is>
      </c>
      <c r="BK3" s="29" t="n"/>
      <c r="BL3" s="30" t="n"/>
      <c r="BN3" s="32" t="inlineStr">
        <is>
          <t>P3 halberd HP %</t>
        </is>
      </c>
      <c r="BO3" s="29" t="n"/>
      <c r="BP3" s="30" t="n"/>
      <c r="BR3" s="32" t="inlineStr">
        <is>
          <t>Dawn threshold %</t>
        </is>
      </c>
      <c r="BS3" s="29" t="n"/>
      <c r="BT3" s="30" t="n"/>
      <c r="BZ3" s="32" t="inlineStr">
        <is>
          <t>Second purple %</t>
        </is>
      </c>
      <c r="CA3" s="29" t="n"/>
      <c r="CB3" s="30" t="n"/>
      <c r="CD3" s="32" t="inlineStr">
        <is>
          <t>P2 Scythe last hit threshold</t>
        </is>
      </c>
      <c r="CE3" s="29" t="n"/>
      <c r="CF3" s="30" t="n"/>
      <c r="CP3" s="32" t="inlineStr">
        <is>
          <t>Crab HP threshold</t>
        </is>
      </c>
      <c r="CQ3" s="29" t="n"/>
      <c r="CR3" s="30" t="n"/>
      <c r="CT3" s="32" t="inlineStr">
        <is>
          <t>Brew sips</t>
        </is>
      </c>
      <c r="CU3" s="29" t="n"/>
      <c r="CV3" s="30" t="n"/>
      <c r="CX3" s="32" t="inlineStr">
        <is>
          <t>SCB sips</t>
        </is>
      </c>
      <c r="CY3" s="29" t="n"/>
      <c r="CZ3" s="30" t="n"/>
      <c r="DB3" s="32" t="inlineStr">
        <is>
          <t>Restore sips</t>
        </is>
      </c>
      <c r="DC3" s="29" t="n"/>
      <c r="DD3" s="30" t="n"/>
      <c r="DF3" s="32" t="inlineStr">
        <is>
          <t>Sharks</t>
        </is>
      </c>
      <c r="DG3" s="29" t="n"/>
      <c r="DH3" s="30" t="n"/>
      <c r="DJ3" s="32" t="inlineStr">
        <is>
          <t>Perfect 1st set</t>
        </is>
      </c>
      <c r="DK3" s="29" t="n"/>
      <c r="DL3" s="30" t="n"/>
    </row>
    <row r="4">
      <c r="A4" s="34" t="inlineStr">
        <is>
          <t>Player 1</t>
        </is>
      </c>
      <c r="B4" s="35" t="n"/>
      <c r="C4" s="35" t="n"/>
      <c r="D4" s="29" t="n"/>
      <c r="E4" s="30" t="n"/>
      <c r="F4" s="52" t="b">
        <v>0</v>
      </c>
      <c r="G4" s="29" t="n"/>
      <c r="H4" s="30" t="n"/>
      <c r="I4" s="35" t="n"/>
      <c r="J4" s="29" t="n"/>
      <c r="K4" s="30" t="n"/>
      <c r="L4" s="36" t="n">
        <v>1</v>
      </c>
      <c r="M4" s="37" t="n"/>
      <c r="N4" s="52" t="b">
        <v>0</v>
      </c>
      <c r="O4" s="30" t="n"/>
      <c r="P4" s="52" t="b">
        <v>0</v>
      </c>
      <c r="Q4" s="30" t="n"/>
      <c r="R4" s="52" t="b">
        <v>0</v>
      </c>
      <c r="S4" s="30" t="n"/>
      <c r="T4" s="52" t="b">
        <v>0</v>
      </c>
      <c r="U4" s="30" t="n"/>
      <c r="V4" s="38" t="n"/>
      <c r="W4" s="29" t="n"/>
      <c r="X4" s="30" t="n"/>
      <c r="Y4" s="39">
        <f>'calc'!C7</f>
        <v/>
      </c>
      <c r="Z4" s="29" t="n"/>
      <c r="AA4" s="30" t="n"/>
      <c r="AB4" s="39">
        <f>IF((15*(OR($N$4=TRUE,$N$4="TRUE",$N$4="Yes"))+15*AND($L$4=2,OR($P$4=TRUE,$P$4="TRUE",$P$4="Yes")))+15*(OR($R$4=TRUE,$R$4="TRUE",$R$4="Yes"))+15*(OR($T$4=TRUE,$T$4="TRUE",$T$4="Yes"))=0,"-",IF((15*(OR($N$4=TRUE,$N$4="TRUE",$N$4="Yes"))+15*AND($L$4=2,OR($P$4=TRUE,$P$4="TRUE",$P$4="Yes")))&gt;0,"+"&amp;(15*(OR($N$4=TRUE,$N$4="TRUE",$N$4="Yes"))+15*AND($L$4=2,OR($P$4=TRUE,$P$4="TRUE",$P$4="Yes"))),"")&amp;IF(AND((15*(OR($N$4=TRUE,$N$4="TRUE",$N$4="Yes"))+15*AND($L$4=2,OR($P$4=TRUE,$P$4="TRUE",$P$4="Yes")))&gt;0,15*(OR($R$4=TRUE,$R$4="TRUE",$R$4="Yes"))+15*(OR($T$4=TRUE,$T$4="TRUE",$T$4="Yes"))&gt;0),", ","")&amp;IF(15*(OR($R$4=TRUE,$R$4="TRUE",$R$4="Yes"))+15*(OR($T$4=TRUE,$T$4="TRUE",$T$4="Yes"))&gt;0,"+"&amp;15*(OR($R$4=TRUE,$R$4="TRUE",$R$4="Yes"))+15*(OR($T$4=TRUE,$T$4="TRUE",$T$4="Yes"))&amp;" DC",""))</f>
        <v/>
      </c>
      <c r="AC4" s="29" t="n"/>
      <c r="AD4" s="30" t="n"/>
      <c r="AE4" s="35" t="n"/>
      <c r="AF4" s="29" t="n"/>
      <c r="AG4" s="30" t="n"/>
      <c r="AH4" s="35" t="n"/>
      <c r="AI4" s="29" t="n"/>
      <c r="AJ4" s="30" t="n"/>
      <c r="AK4" s="39">
        <f>IF($AE$4="","-",IF(COUNTIF('calc'!$C$24:'calc'!$LT$24,"&lt;"&amp;$AE$4)&gt;=330,"not reached",INT(('calc'!$N$7+COUNTIF('calc'!$C$24:'calc'!$LT$24,"&lt;"&amp;$AE$4))*0.6/60)&amp;":"&amp;TEXT(MOD(('calc'!$N$7+COUNTIF('calc'!$C$24:'calc'!$LT$24,"&lt;"&amp;$AE$4))*0.6,60),"00.0")))</f>
        <v/>
      </c>
      <c r="AL4" s="29" t="n"/>
      <c r="AM4" s="30" t="n"/>
      <c r="AN4" s="39">
        <f>IF(NOT(OR($F$4=TRUE,$F$4="TRUE",$F$4="Yes")),"-",ROUND(SUMPRODUCT(('calc'!$C$23:'calc'!$LT$23&gt;=('calc'!$I$7-'calc'!$N$7))*('calc'!$C$26:'calc'!$LT$26=1))/5.25,0))</f>
        <v/>
      </c>
      <c r="AO4" s="29" t="n"/>
      <c r="AP4" s="30" t="n"/>
      <c r="AR4" s="39">
        <f>IF(15*(OR($R$4=TRUE,$R$4="TRUE",$R$4="Yes"))+15*(OR($T$4=TRUE,$T$4="TRUE",$T$4="Yes"))&gt;0,"+"&amp;(15*(OR($R$4=TRUE,$R$4="TRUE",$R$4="Yes"))+15*(OR($T$4=TRUE,$T$4="TRUE",$T$4="Yes"))),"-")</f>
        <v/>
      </c>
      <c r="AS4" s="29" t="n"/>
      <c r="AT4" s="30" t="n"/>
      <c r="AU4" s="39">
        <f>IF($AE$4="",0,$AE$4)</f>
        <v/>
      </c>
      <c r="AV4" s="29" t="n"/>
      <c r="AW4" s="30" t="n"/>
      <c r="AX4" s="35" t="n">
        <v>30</v>
      </c>
      <c r="AY4" s="29" t="n"/>
      <c r="AZ4" s="30" t="n"/>
      <c r="BA4" s="39">
        <f>IF(MAX(0,ROUNDUP((IF($AX$4="",30,$AX$4)-(MIN(100,INDEX('calc'!$C$24:'calc'!$LT$24,1,MIN(330,COUNTIF('calc'!$C$24:'calc'!$LT$24,"&lt;"&amp;$AE$4)+1)))-IF($AE$4="",0,$AE$4)+15*((OR($R$4=TRUE,$R$4="TRUE",$R$4="Yes"))+(OR($T$4=TRUE,$T$4="TRUE",$T$4="Yes")))))/10,0))=0,"Ready",INT((('calc'!$N$7+COUNTIF('calc'!$C$24:'calc'!$LT$24,"&lt;"&amp;$AE$4))+50*MAX(0,ROUNDUP((IF($AX$4="",30,$AX$4)-(MIN(100,INDEX('calc'!$C$24:'calc'!$LT$24,1,MIN(330,COUNTIF('calc'!$C$24:'calc'!$LT$24,"&lt;"&amp;$AE$4)+1)))-IF($AE$4="",0,$AE$4)+15*((OR($R$4=TRUE,$R$4="TRUE",$R$4="Yes"))+(OR($T$4=TRUE,$T$4="TRUE",$T$4="Yes")))))/10,0)))*0.6/60)&amp;":"&amp;TEXT(MOD((('calc'!$N$7+COUNTIF('calc'!$C$24:'calc'!$LT$24,"&lt;"&amp;$AE$4))+50*MAX(0,ROUNDUP((IF($AX$4="",30,$AX$4)-(MIN(100,INDEX('calc'!$C$24:'calc'!$LT$24,1,MIN(330,COUNTIF('calc'!$C$24:'calc'!$LT$24,"&lt;"&amp;$AE$4)+1)))-IF($AE$4="",0,$AE$4)+15*((OR($R$4=TRUE,$R$4="TRUE",$R$4="Yes"))+(OR($T$4=TRUE,$T$4="TRUE",$T$4="Yes")))))/10,0)))*0.6,60),"00.0"))</f>
        <v/>
      </c>
      <c r="BB4" s="29" t="n"/>
      <c r="BC4" s="30" t="n"/>
      <c r="BF4" s="35" t="n"/>
      <c r="BG4" s="29" t="n"/>
      <c r="BH4" s="30" t="n"/>
      <c r="BJ4" s="35" t="n">
        <v>42</v>
      </c>
      <c r="BK4" s="29" t="n"/>
      <c r="BL4" s="30" t="n"/>
      <c r="BN4" s="35" t="n">
        <v>7</v>
      </c>
      <c r="BO4" s="29" t="n"/>
      <c r="BP4" s="30" t="n"/>
      <c r="BR4" s="35" t="n"/>
      <c r="BS4" s="29" t="n"/>
      <c r="BT4" s="30" t="n"/>
      <c r="BZ4" s="35" t="n">
        <v>40</v>
      </c>
      <c r="CA4" s="29" t="n"/>
      <c r="CB4" s="30" t="n"/>
      <c r="CD4" s="35" t="n">
        <v>2</v>
      </c>
      <c r="CE4" s="29" t="n"/>
      <c r="CF4" s="30" t="n"/>
      <c r="CP4" s="35" t="n">
        <v>35</v>
      </c>
      <c r="CQ4" s="29" t="n"/>
      <c r="CR4" s="30" t="n"/>
      <c r="CT4" s="35" t="n">
        <v>24</v>
      </c>
      <c r="CU4" s="29" t="n"/>
      <c r="CV4" s="30" t="n"/>
      <c r="CX4" s="35" t="n">
        <v>8</v>
      </c>
      <c r="CY4" s="29" t="n"/>
      <c r="CZ4" s="30" t="n"/>
      <c r="DB4" s="35" t="n">
        <v>12</v>
      </c>
      <c r="DC4" s="29" t="n"/>
      <c r="DD4" s="30" t="n"/>
      <c r="DF4" s="35" t="n">
        <v>6</v>
      </c>
      <c r="DG4" s="29" t="n"/>
      <c r="DH4" s="30" t="n"/>
      <c r="DJ4" s="52" t="b">
        <v>1</v>
      </c>
      <c r="DK4" s="29" t="n"/>
      <c r="DL4" s="30" t="n"/>
    </row>
    <row r="5">
      <c r="A5" s="34" t="inlineStr">
        <is>
          <t>Player 2</t>
        </is>
      </c>
      <c r="B5" s="35" t="n"/>
      <c r="C5" s="35" t="n"/>
      <c r="D5" s="29" t="n"/>
      <c r="E5" s="30" t="n"/>
      <c r="F5" s="52" t="b">
        <v>0</v>
      </c>
      <c r="G5" s="29" t="n"/>
      <c r="H5" s="30" t="n"/>
      <c r="I5" s="35" t="n"/>
      <c r="J5" s="29" t="n"/>
      <c r="K5" s="30" t="n"/>
      <c r="L5" s="40" t="n"/>
      <c r="M5" s="41" t="n"/>
      <c r="N5" s="52" t="b">
        <v>0</v>
      </c>
      <c r="O5" s="30" t="n"/>
      <c r="P5" s="52" t="b">
        <v>0</v>
      </c>
      <c r="Q5" s="30" t="n"/>
      <c r="R5" s="52" t="b">
        <v>0</v>
      </c>
      <c r="S5" s="30" t="n"/>
      <c r="T5" s="52" t="b">
        <v>0</v>
      </c>
      <c r="U5" s="30" t="n"/>
      <c r="V5" s="38" t="n"/>
      <c r="W5" s="29" t="n"/>
      <c r="X5" s="30" t="n"/>
      <c r="Y5" s="39">
        <f>'calc'!C15</f>
        <v/>
      </c>
      <c r="Z5" s="29" t="n"/>
      <c r="AA5" s="30" t="n"/>
      <c r="AB5" s="39">
        <f>IF((15*(OR($N$5=TRUE,$N$5="TRUE",$N$5="Yes"))+15*AND($L$4=2,OR($P$5=TRUE,$P$5="TRUE",$P$5="Yes")))+15*(OR($R$5=TRUE,$R$5="TRUE",$R$5="Yes"))+15*(OR($T$5=TRUE,$T$5="TRUE",$T$5="Yes"))=0,"-",IF((15*(OR($N$5=TRUE,$N$5="TRUE",$N$5="Yes"))+15*AND($L$4=2,OR($P$5=TRUE,$P$5="TRUE",$P$5="Yes")))&gt;0,"+"&amp;(15*(OR($N$5=TRUE,$N$5="TRUE",$N$5="Yes"))+15*AND($L$4=2,OR($P$5=TRUE,$P$5="TRUE",$P$5="Yes"))),"")&amp;IF(AND((15*(OR($N$5=TRUE,$N$5="TRUE",$N$5="Yes"))+15*AND($L$4=2,OR($P$5=TRUE,$P$5="TRUE",$P$5="Yes")))&gt;0,15*(OR($R$5=TRUE,$R$5="TRUE",$R$5="Yes"))+15*(OR($T$5=TRUE,$T$5="TRUE",$T$5="Yes"))&gt;0),", ","")&amp;IF(15*(OR($R$5=TRUE,$R$5="TRUE",$R$5="Yes"))+15*(OR($T$5=TRUE,$T$5="TRUE",$T$5="Yes"))&gt;0,"+"&amp;15*(OR($R$5=TRUE,$R$5="TRUE",$R$5="Yes"))+15*(OR($T$5=TRUE,$T$5="TRUE",$T$5="Yes"))&amp;" DC",""))</f>
        <v/>
      </c>
      <c r="AC5" s="29" t="n"/>
      <c r="AD5" s="30" t="n"/>
      <c r="AE5" s="35" t="n"/>
      <c r="AF5" s="29" t="n"/>
      <c r="AG5" s="30" t="n"/>
      <c r="AH5" s="35" t="n"/>
      <c r="AI5" s="29" t="n"/>
      <c r="AJ5" s="30" t="n"/>
      <c r="AK5" s="39">
        <f>IF($AE$5="","-",IF(COUNTIF('calc'!$C$27:'calc'!$LT$27,"&lt;"&amp;$AE$5)&gt;=330,"not reached",INT(('calc'!$N$15+COUNTIF('calc'!$C$27:'calc'!$LT$27,"&lt;"&amp;$AE$5))*0.6/60)&amp;":"&amp;TEXT(MOD(('calc'!$N$15+COUNTIF('calc'!$C$27:'calc'!$LT$27,"&lt;"&amp;$AE$5))*0.6,60),"00.0")))</f>
        <v/>
      </c>
      <c r="AL5" s="29" t="n"/>
      <c r="AM5" s="30" t="n"/>
      <c r="AN5" s="39">
        <f>IF(NOT(OR($F$5=TRUE,$F$5="TRUE",$F$5="Yes")),"-",ROUND(SUMPRODUCT(('calc'!$C$23:'calc'!$LT$23&gt;=('calc'!$I$15-'calc'!$N$15))*('calc'!$C$29:'calc'!$LT$29=1))/5.25,0))</f>
        <v/>
      </c>
      <c r="AO5" s="29" t="n"/>
      <c r="AP5" s="30" t="n"/>
      <c r="AR5" s="39">
        <f>IF(15*(OR($R$5=TRUE,$R$5="TRUE",$R$5="Yes"))+15*(OR($T$5=TRUE,$T$5="TRUE",$T$5="Yes"))&gt;0,"+"&amp;(15*(OR($R$5=TRUE,$R$5="TRUE",$R$5="Yes"))+15*(OR($T$5=TRUE,$T$5="TRUE",$T$5="Yes"))),"-")</f>
        <v/>
      </c>
      <c r="AS5" s="29" t="n"/>
      <c r="AT5" s="30" t="n"/>
      <c r="AU5" s="39">
        <f>IF($AE$5="",0,$AE$5)</f>
        <v/>
      </c>
      <c r="AV5" s="29" t="n"/>
      <c r="AW5" s="30" t="n"/>
      <c r="AX5" s="35" t="n">
        <v>30</v>
      </c>
      <c r="AY5" s="29" t="n"/>
      <c r="AZ5" s="30" t="n"/>
      <c r="BA5" s="39">
        <f>IF(MAX(0,ROUNDUP((IF($AX$5="",30,$AX$5)-(MIN(100,INDEX('calc'!$C$27:'calc'!$LT$27,1,MIN(330,COUNTIF('calc'!$C$27:'calc'!$LT$27,"&lt;"&amp;$AE$5)+1)))-IF($AE$5="",0,$AE$5)+15*((OR($R$5=TRUE,$R$5="TRUE",$R$5="Yes"))+(OR($T$5=TRUE,$T$5="TRUE",$T$5="Yes")))))/10,0))=0,"Ready",INT((('calc'!$N$15+COUNTIF('calc'!$C$27:'calc'!$LT$27,"&lt;"&amp;$AE$5))+50*MAX(0,ROUNDUP((IF($AX$5="",30,$AX$5)-(MIN(100,INDEX('calc'!$C$27:'calc'!$LT$27,1,MIN(330,COUNTIF('calc'!$C$27:'calc'!$LT$27,"&lt;"&amp;$AE$5)+1)))-IF($AE$5="",0,$AE$5)+15*((OR($R$5=TRUE,$R$5="TRUE",$R$5="Yes"))+(OR($T$5=TRUE,$T$5="TRUE",$T$5="Yes")))))/10,0)))*0.6/60)&amp;":"&amp;TEXT(MOD((('calc'!$N$15+COUNTIF('calc'!$C$27:'calc'!$LT$27,"&lt;"&amp;$AE$5))+50*MAX(0,ROUNDUP((IF($AX$5="",30,$AX$5)-(MIN(100,INDEX('calc'!$C$27:'calc'!$LT$27,1,MIN(330,COUNTIF('calc'!$C$27:'calc'!$LT$27,"&lt;"&amp;$AE$5)+1)))-IF($AE$5="",0,$AE$5)+15*((OR($R$5=TRUE,$R$5="TRUE",$R$5="Yes"))+(OR($T$5=TRUE,$T$5="TRUE",$T$5="Yes")))))/10,0)))*0.6,60),"00.0"))</f>
        <v/>
      </c>
      <c r="BB5" s="29" t="n"/>
      <c r="BC5" s="30" t="n"/>
      <c r="BF5" s="42" t="inlineStr">
        <is>
          <t>blank = all chart specs used</t>
        </is>
      </c>
      <c r="BJ5" s="42" t="inlineStr">
        <is>
          <t>shadow + Deep proc players</t>
        </is>
      </c>
      <c r="BN5" s="42" t="inlineStr">
        <is>
          <t>% of P3 max HP</t>
        </is>
      </c>
      <c r="BR5" s="42" t="inlineStr">
        <is>
          <t>blank = off; attacks become scythes</t>
        </is>
      </c>
      <c r="BZ5" s="42" t="inlineStr">
        <is>
          <t>ignored until shield</t>
        </is>
      </c>
      <c r="CD5" s="42" t="inlineStr">
        <is>
          <t>2nd reds r40</t>
        </is>
      </c>
      <c r="CP5" s="42" t="inlineStr">
        <is>
          <t>1st reds crab swings</t>
        </is>
      </c>
      <c r="CT5" s="42" t="inlineStr">
        <is>
          <t>team total</t>
        </is>
      </c>
      <c r="CX5" s="42" t="inlineStr">
        <is>
          <t>team total</t>
        </is>
      </c>
      <c r="DB5" s="42" t="inlineStr">
        <is>
          <t>team total</t>
        </is>
      </c>
      <c r="DF5" s="42" t="inlineStr">
        <is>
          <t>team total</t>
        </is>
      </c>
      <c r="DJ5" s="42" t="inlineStr">
        <is>
          <t>unticked = no Ayak / bp fills</t>
        </is>
      </c>
    </row>
    <row r="6">
      <c r="Y6" s="42">
        <f>"End spec = after each player's last spec action in the chart; regen keeps ticking from there. P1 dies on tick "&amp;IF($BF$4="",IF(MIN('calc'!$C$21:'calc'!$EL$21)&lt;999,MIN('calc'!$C$21:'calc'!$EL$21),SUMPRODUCT(MAX((C$16:EL$17&lt;&gt;"")*C$15:EL$15))),$BF$4)&amp;IF($BF$4="", " (50% kill chance, or last charted tick if never reached)"," (Death tick: Dawn specs / transfers after it not used; surges and R still count)")&amp;"; P2 from tick "&amp;(IF($BF$4="",IF(MIN('calc'!$C$21:'calc'!$EL$21)&lt;999,MIN('calc'!$C$21:'calc'!$EL$21),SUMPRODUCT(MAX((C$16:EL$17&lt;&gt;"")*C$15:EL$15))),$BF$4)+IF($BF$4="",19,21))&amp;". Times are room time."</f>
        <v/>
      </c>
    </row>
    <row r="7" ht="30" customHeight="1">
      <c r="A7" s="31" t="inlineStr">
        <is>
          <t>Player</t>
        </is>
      </c>
      <c r="B7" s="32" t="inlineStr">
        <is>
          <t>helm</t>
        </is>
      </c>
      <c r="C7" s="32" t="inlineStr">
        <is>
          <t>body</t>
        </is>
      </c>
      <c r="D7" s="29" t="n"/>
      <c r="E7" s="29" t="n"/>
      <c r="F7" s="30" t="n"/>
      <c r="G7" s="32" t="inlineStr">
        <is>
          <t>legs</t>
        </is>
      </c>
      <c r="H7" s="29" t="n"/>
      <c r="I7" s="29" t="n"/>
      <c r="J7" s="30" t="n"/>
      <c r="K7" s="32" t="inlineStr">
        <is>
          <t>amulet</t>
        </is>
      </c>
      <c r="L7" s="29" t="n"/>
      <c r="M7" s="30" t="n"/>
      <c r="N7" s="32" t="inlineStr">
        <is>
          <t>bloodFuryHp</t>
        </is>
      </c>
      <c r="O7" s="29" t="n"/>
      <c r="P7" s="30" t="n"/>
      <c r="Q7" s="32" t="inlineStr">
        <is>
          <t>redCrab</t>
        </is>
      </c>
      <c r="R7" s="29" t="n"/>
      <c r="S7" s="30" t="n"/>
      <c r="W7" s="32" t="inlineStr">
        <is>
          <t>offPrayer</t>
        </is>
      </c>
      <c r="X7" s="29" t="n"/>
      <c r="Y7" s="30" t="n"/>
      <c r="Z7" s="32" t="inlineStr">
        <is>
          <t>has3Tick</t>
        </is>
      </c>
      <c r="AA7" s="29" t="n"/>
      <c r="AB7" s="29" t="n"/>
      <c r="AC7" s="30" t="n"/>
      <c r="AD7" s="32" t="inlineStr">
        <is>
          <t>Shadow</t>
        </is>
      </c>
      <c r="AE7" s="29" t="n"/>
      <c r="AF7" s="30" t="n"/>
      <c r="AG7" s="32" t="inlineStr">
        <is>
          <t>Shadow camp</t>
        </is>
      </c>
      <c r="AH7" s="29" t="n"/>
      <c r="AI7" s="30" t="n"/>
      <c r="AJ7" s="32" t="inlineStr">
        <is>
          <t>3:1</t>
        </is>
      </c>
      <c r="AK7" s="29" t="n"/>
      <c r="AL7" s="30" t="n"/>
      <c r="AM7" s="32" t="inlineStr">
        <is>
          <t>Shadow while LB</t>
        </is>
      </c>
      <c r="AN7" s="29" t="n"/>
      <c r="AO7" s="30" t="n"/>
      <c r="AP7" s="32" t="inlineStr">
        <is>
          <t>Deep proc</t>
        </is>
      </c>
      <c r="AQ7" s="29" t="n"/>
      <c r="AR7" s="30" t="n"/>
      <c r="AS7" s="32" t="inlineStr">
        <is>
          <t>Phoenix necklaces</t>
        </is>
      </c>
      <c r="AT7" s="29" t="n"/>
      <c r="AU7" s="30" t="n"/>
      <c r="AV7" s="32" t="inlineStr">
        <is>
          <t>Pneck on P1</t>
        </is>
      </c>
      <c r="AW7" s="29" t="n"/>
      <c r="AX7" s="30" t="n"/>
      <c r="AY7" s="32" t="inlineStr">
        <is>
          <t>Redemption flick</t>
        </is>
      </c>
      <c r="AZ7" s="29" t="n"/>
      <c r="BA7" s="30" t="n"/>
      <c r="BB7" s="32" t="inlineStr">
        <is>
          <t>Pass green if death</t>
        </is>
      </c>
      <c r="BC7" s="29" t="n"/>
      <c r="BD7" s="30" t="n"/>
      <c r="BE7" s="32" t="inlineStr">
        <is>
          <t>Has BP</t>
        </is>
      </c>
    </row>
    <row r="8">
      <c r="A8" s="34" t="inlineStr">
        <is>
          <t>Player 1</t>
        </is>
      </c>
      <c r="B8" s="35" t="inlineStr">
        <is>
          <t>Torva full helm</t>
        </is>
      </c>
      <c r="C8" s="35" t="inlineStr">
        <is>
          <t>Oathplate chest</t>
        </is>
      </c>
      <c r="D8" s="29" t="n"/>
      <c r="E8" s="29" t="n"/>
      <c r="F8" s="30" t="n"/>
      <c r="G8" s="35" t="inlineStr">
        <is>
          <t>Oathplate legs</t>
        </is>
      </c>
      <c r="H8" s="29" t="n"/>
      <c r="I8" s="29" t="n"/>
      <c r="J8" s="30" t="n"/>
      <c r="K8" s="35" t="inlineStr">
        <is>
          <t>Rancour</t>
        </is>
      </c>
      <c r="L8" s="29" t="n"/>
      <c r="M8" s="30" t="n"/>
      <c r="N8" s="35" t="n"/>
      <c r="O8" s="29" t="n"/>
      <c r="P8" s="30" t="n"/>
      <c r="Q8" s="35" t="inlineStr">
        <is>
          <t>West</t>
        </is>
      </c>
      <c r="R8" s="29" t="n"/>
      <c r="S8" s="30" t="n"/>
      <c r="W8" s="35" t="n">
        <v>0</v>
      </c>
      <c r="X8" s="29" t="n"/>
      <c r="Y8" s="30" t="n"/>
      <c r="Z8" s="35" t="inlineStr">
        <is>
          <t>No</t>
        </is>
      </c>
      <c r="AA8" s="29" t="n"/>
      <c r="AB8" s="29" t="n"/>
      <c r="AC8" s="30" t="n"/>
      <c r="AD8" s="52" t="b">
        <v>0</v>
      </c>
      <c r="AE8" s="29" t="n"/>
      <c r="AF8" s="30" t="n"/>
      <c r="AG8" s="52" t="b">
        <v>0</v>
      </c>
      <c r="AH8" s="29" t="n"/>
      <c r="AI8" s="30" t="n"/>
      <c r="AJ8" s="52" t="b">
        <v>0</v>
      </c>
      <c r="AK8" s="29" t="n"/>
      <c r="AL8" s="30" t="n"/>
      <c r="AM8" s="52" t="b">
        <v>0</v>
      </c>
      <c r="AN8" s="29" t="n"/>
      <c r="AO8" s="30" t="n"/>
      <c r="AP8" s="52" t="b">
        <v>0</v>
      </c>
      <c r="AQ8" s="29" t="n"/>
      <c r="AR8" s="30" t="n"/>
      <c r="AS8" s="35" t="n">
        <v>0</v>
      </c>
      <c r="AT8" s="29" t="n"/>
      <c r="AU8" s="30" t="n"/>
      <c r="AV8" s="52" t="b">
        <v>0</v>
      </c>
      <c r="AW8" s="29" t="n"/>
      <c r="AX8" s="30" t="n"/>
      <c r="AY8" s="52" t="b">
        <v>0</v>
      </c>
      <c r="AZ8" s="29" t="n"/>
      <c r="BA8" s="30" t="n"/>
      <c r="BB8" s="52" t="b">
        <v>1</v>
      </c>
      <c r="BC8" s="29" t="n"/>
      <c r="BD8" s="30" t="n"/>
      <c r="BE8" s="52" t="b">
        <v>1</v>
      </c>
    </row>
    <row r="9">
      <c r="A9" s="34" t="inlineStr">
        <is>
          <t>Player 2</t>
        </is>
      </c>
      <c r="B9" s="35" t="inlineStr">
        <is>
          <t>Torva full helm</t>
        </is>
      </c>
      <c r="C9" s="35" t="inlineStr">
        <is>
          <t>Oathplate chest</t>
        </is>
      </c>
      <c r="D9" s="29" t="n"/>
      <c r="E9" s="29" t="n"/>
      <c r="F9" s="30" t="n"/>
      <c r="G9" s="35" t="inlineStr">
        <is>
          <t>Oathplate legs</t>
        </is>
      </c>
      <c r="H9" s="29" t="n"/>
      <c r="I9" s="29" t="n"/>
      <c r="J9" s="30" t="n"/>
      <c r="K9" s="35" t="inlineStr">
        <is>
          <t>Rancour</t>
        </is>
      </c>
      <c r="L9" s="29" t="n"/>
      <c r="M9" s="30" t="n"/>
      <c r="N9" s="35" t="n"/>
      <c r="O9" s="29" t="n"/>
      <c r="P9" s="30" t="n"/>
      <c r="Q9" s="35" t="inlineStr">
        <is>
          <t>East</t>
        </is>
      </c>
      <c r="R9" s="29" t="n"/>
      <c r="S9" s="30" t="n"/>
      <c r="W9" s="35" t="n">
        <v>0</v>
      </c>
      <c r="X9" s="29" t="n"/>
      <c r="Y9" s="30" t="n"/>
      <c r="Z9" s="35" t="inlineStr">
        <is>
          <t>No</t>
        </is>
      </c>
      <c r="AA9" s="29" t="n"/>
      <c r="AB9" s="29" t="n"/>
      <c r="AC9" s="30" t="n"/>
      <c r="AD9" s="52" t="b">
        <v>0</v>
      </c>
      <c r="AE9" s="29" t="n"/>
      <c r="AF9" s="30" t="n"/>
      <c r="AG9" s="52" t="b">
        <v>0</v>
      </c>
      <c r="AH9" s="29" t="n"/>
      <c r="AI9" s="30" t="n"/>
      <c r="AJ9" s="52" t="b">
        <v>0</v>
      </c>
      <c r="AK9" s="29" t="n"/>
      <c r="AL9" s="30" t="n"/>
      <c r="AM9" s="52" t="b">
        <v>0</v>
      </c>
      <c r="AN9" s="29" t="n"/>
      <c r="AO9" s="30" t="n"/>
      <c r="AP9" s="52" t="b">
        <v>0</v>
      </c>
      <c r="AQ9" s="29" t="n"/>
      <c r="AR9" s="30" t="n"/>
      <c r="AS9" s="35" t="n">
        <v>0</v>
      </c>
      <c r="AT9" s="29" t="n"/>
      <c r="AU9" s="30" t="n"/>
      <c r="AV9" s="52" t="b">
        <v>0</v>
      </c>
      <c r="AW9" s="29" t="n"/>
      <c r="AX9" s="30" t="n"/>
      <c r="AY9" s="52" t="b">
        <v>0</v>
      </c>
      <c r="AZ9" s="29" t="n"/>
      <c r="BA9" s="30" t="n"/>
      <c r="BB9" s="52" t="b">
        <v>1</v>
      </c>
      <c r="BC9" s="29" t="n"/>
      <c r="BD9" s="30" t="n"/>
      <c r="BE9" s="52" t="b">
        <v>1</v>
      </c>
    </row>
    <row r="11" ht="30" customHeight="1">
      <c r="A11" s="31" t="inlineStr">
        <is>
          <t>Mage gear</t>
        </is>
      </c>
      <c r="B11" s="32" t="inlineStr">
        <is>
          <t>mage helm</t>
        </is>
      </c>
      <c r="C11" s="32" t="inlineStr">
        <is>
          <t>mage body</t>
        </is>
      </c>
      <c r="D11" s="29" t="n"/>
      <c r="E11" s="29" t="n"/>
      <c r="F11" s="30" t="n"/>
      <c r="G11" s="32" t="inlineStr">
        <is>
          <t>mage legs</t>
        </is>
      </c>
      <c r="H11" s="29" t="n"/>
      <c r="I11" s="29" t="n"/>
      <c r="J11" s="30" t="n"/>
      <c r="K11" s="32" t="inlineStr">
        <is>
          <t>mage cape</t>
        </is>
      </c>
      <c r="L11" s="29" t="n"/>
      <c r="M11" s="30" t="n"/>
      <c r="N11" s="32" t="inlineStr">
        <is>
          <t>necklace</t>
        </is>
      </c>
      <c r="O11" s="29" t="n"/>
      <c r="P11" s="30" t="n"/>
      <c r="Q11" s="32" t="inlineStr">
        <is>
          <t>boots</t>
        </is>
      </c>
      <c r="R11" s="29" t="n"/>
      <c r="S11" s="30" t="n"/>
      <c r="T11" s="32" t="inlineStr">
        <is>
          <t>gloves</t>
        </is>
      </c>
      <c r="U11" s="29" t="n"/>
      <c r="V11" s="30" t="n"/>
    </row>
    <row r="12">
      <c r="A12" s="34" t="inlineStr">
        <is>
          <t>P1 mage</t>
        </is>
      </c>
      <c r="B12" s="43" t="inlineStr">
        <is>
          <t>Ancestral</t>
        </is>
      </c>
      <c r="C12" s="43" t="inlineStr">
        <is>
          <t>Ancestral</t>
        </is>
      </c>
      <c r="D12" s="29" t="n"/>
      <c r="E12" s="29" t="n"/>
      <c r="F12" s="30" t="n"/>
      <c r="G12" s="43" t="inlineStr">
        <is>
          <t>Ancestral</t>
        </is>
      </c>
      <c r="H12" s="29" t="n"/>
      <c r="I12" s="29" t="n"/>
      <c r="J12" s="30" t="n"/>
      <c r="K12" s="43" t="inlineStr">
        <is>
          <t>Imbued sara</t>
        </is>
      </c>
      <c r="L12" s="29" t="n"/>
      <c r="M12" s="30" t="n"/>
      <c r="N12" s="44" t="inlineStr">
        <is>
          <t>Occult</t>
        </is>
      </c>
      <c r="O12" s="29" t="n"/>
      <c r="P12" s="30" t="n"/>
      <c r="Q12" s="44" t="inlineStr">
        <is>
          <t>Treads</t>
        </is>
      </c>
      <c r="R12" s="29" t="n"/>
      <c r="S12" s="30" t="n"/>
      <c r="T12" s="44" t="inlineStr">
        <is>
          <t>Confliction</t>
        </is>
      </c>
      <c r="U12" s="29" t="n"/>
      <c r="V12" s="30" t="n"/>
    </row>
    <row r="13">
      <c r="A13" s="34" t="inlineStr">
        <is>
          <t>P2 mage</t>
        </is>
      </c>
      <c r="B13" s="43" t="inlineStr">
        <is>
          <t>Ancestral</t>
        </is>
      </c>
      <c r="C13" s="43" t="inlineStr">
        <is>
          <t>Ancestral</t>
        </is>
      </c>
      <c r="D13" s="29" t="n"/>
      <c r="E13" s="29" t="n"/>
      <c r="F13" s="30" t="n"/>
      <c r="G13" s="43" t="inlineStr">
        <is>
          <t>Ancestral</t>
        </is>
      </c>
      <c r="H13" s="29" t="n"/>
      <c r="I13" s="29" t="n"/>
      <c r="J13" s="30" t="n"/>
      <c r="K13" s="43" t="inlineStr">
        <is>
          <t>Imbued sara</t>
        </is>
      </c>
      <c r="L13" s="29" t="n"/>
      <c r="M13" s="30" t="n"/>
      <c r="N13" s="44" t="inlineStr">
        <is>
          <t>Occult</t>
        </is>
      </c>
      <c r="O13" s="29" t="n"/>
      <c r="P13" s="30" t="n"/>
      <c r="Q13" s="44" t="inlineStr">
        <is>
          <t>Treads</t>
        </is>
      </c>
      <c r="R13" s="29" t="n"/>
      <c r="S13" s="30" t="n"/>
      <c r="T13" s="44" t="inlineStr">
        <is>
          <t>Confliction</t>
        </is>
      </c>
      <c r="U13" s="29" t="n"/>
      <c r="V13" s="30" t="n"/>
    </row>
    <row r="14">
      <c r="B14" s="45" t="inlineStr">
        <is>
          <t>P1 kill chance % by tick (from 86)</t>
        </is>
      </c>
      <c r="CJ14" s="46">
        <f>IF(CJ$15&lt;=MIN('calc'!$CJ$22:'calc'!$EL$22),ROUND('calc'!CJ19*100,1),"")</f>
        <v/>
      </c>
      <c r="CK14" s="46">
        <f>IF(CK$15&lt;=MIN('calc'!$CJ$22:'calc'!$EL$22),ROUND('calc'!CK19*100,1),"")</f>
        <v/>
      </c>
      <c r="CL14" s="46">
        <f>IF(CL$15&lt;=MIN('calc'!$CJ$22:'calc'!$EL$22),ROUND('calc'!CL19*100,1),"")</f>
        <v/>
      </c>
      <c r="CM14" s="46">
        <f>IF(CM$15&lt;=MIN('calc'!$CJ$22:'calc'!$EL$22),ROUND('calc'!CM19*100,1),"")</f>
        <v/>
      </c>
      <c r="CN14" s="46">
        <f>IF(CN$15&lt;=MIN('calc'!$CJ$22:'calc'!$EL$22),ROUND('calc'!CN19*100,1),"")</f>
        <v/>
      </c>
      <c r="CO14" s="46">
        <f>IF(CO$15&lt;=MIN('calc'!$CJ$22:'calc'!$EL$22),ROUND('calc'!CO19*100,1),"")</f>
        <v/>
      </c>
      <c r="CP14" s="46">
        <f>IF(CP$15&lt;=MIN('calc'!$CJ$22:'calc'!$EL$22),ROUND('calc'!CP19*100,1),"")</f>
        <v/>
      </c>
      <c r="CQ14" s="46">
        <f>IF(CQ$15&lt;=MIN('calc'!$CJ$22:'calc'!$EL$22),ROUND('calc'!CQ19*100,1),"")</f>
        <v/>
      </c>
      <c r="CR14" s="46">
        <f>IF(CR$15&lt;=MIN('calc'!$CJ$22:'calc'!$EL$22),ROUND('calc'!CR19*100,1),"")</f>
        <v/>
      </c>
      <c r="CS14" s="46">
        <f>IF(CS$15&lt;=MIN('calc'!$CJ$22:'calc'!$EL$22),ROUND('calc'!CS19*100,1),"")</f>
        <v/>
      </c>
      <c r="CT14" s="46">
        <f>IF(CT$15&lt;=MIN('calc'!$CJ$22:'calc'!$EL$22),ROUND('calc'!CT19*100,1),"")</f>
        <v/>
      </c>
      <c r="CU14" s="46">
        <f>IF(CU$15&lt;=MIN('calc'!$CJ$22:'calc'!$EL$22),ROUND('calc'!CU19*100,1),"")</f>
        <v/>
      </c>
      <c r="CV14" s="46">
        <f>IF(CV$15&lt;=MIN('calc'!$CJ$22:'calc'!$EL$22),ROUND('calc'!CV19*100,1),"")</f>
        <v/>
      </c>
      <c r="CW14" s="46">
        <f>IF(CW$15&lt;=MIN('calc'!$CJ$22:'calc'!$EL$22),ROUND('calc'!CW19*100,1),"")</f>
        <v/>
      </c>
      <c r="CX14" s="46">
        <f>IF(CX$15&lt;=MIN('calc'!$CJ$22:'calc'!$EL$22),ROUND('calc'!CX19*100,1),"")</f>
        <v/>
      </c>
      <c r="CY14" s="46">
        <f>IF(CY$15&lt;=MIN('calc'!$CJ$22:'calc'!$EL$22),ROUND('calc'!CY19*100,1),"")</f>
        <v/>
      </c>
      <c r="CZ14" s="46">
        <f>IF(CZ$15&lt;=MIN('calc'!$CJ$22:'calc'!$EL$22),ROUND('calc'!CZ19*100,1),"")</f>
        <v/>
      </c>
      <c r="DA14" s="46">
        <f>IF(DA$15&lt;=MIN('calc'!$CJ$22:'calc'!$EL$22),ROUND('calc'!DA19*100,1),"")</f>
        <v/>
      </c>
      <c r="DB14" s="46">
        <f>IF(DB$15&lt;=MIN('calc'!$CJ$22:'calc'!$EL$22),ROUND('calc'!DB19*100,1),"")</f>
        <v/>
      </c>
      <c r="DC14" s="46">
        <f>IF(DC$15&lt;=MIN('calc'!$CJ$22:'calc'!$EL$22),ROUND('calc'!DC19*100,1),"")</f>
        <v/>
      </c>
      <c r="DD14" s="46">
        <f>IF(DD$15&lt;=MIN('calc'!$CJ$22:'calc'!$EL$22),ROUND('calc'!DD19*100,1),"")</f>
        <v/>
      </c>
      <c r="DE14" s="46">
        <f>IF(DE$15&lt;=MIN('calc'!$CJ$22:'calc'!$EL$22),ROUND('calc'!DE19*100,1),"")</f>
        <v/>
      </c>
      <c r="DF14" s="46">
        <f>IF(DF$15&lt;=MIN('calc'!$CJ$22:'calc'!$EL$22),ROUND('calc'!DF19*100,1),"")</f>
        <v/>
      </c>
      <c r="DG14" s="46">
        <f>IF(DG$15&lt;=MIN('calc'!$CJ$22:'calc'!$EL$22),ROUND('calc'!DG19*100,1),"")</f>
        <v/>
      </c>
      <c r="DH14" s="46">
        <f>IF(DH$15&lt;=MIN('calc'!$CJ$22:'calc'!$EL$22),ROUND('calc'!DH19*100,1),"")</f>
        <v/>
      </c>
      <c r="DI14" s="46">
        <f>IF(DI$15&lt;=MIN('calc'!$CJ$22:'calc'!$EL$22),ROUND('calc'!DI19*100,1),"")</f>
        <v/>
      </c>
      <c r="DJ14" s="46">
        <f>IF(DJ$15&lt;=MIN('calc'!$CJ$22:'calc'!$EL$22),ROUND('calc'!DJ19*100,1),"")</f>
        <v/>
      </c>
      <c r="DK14" s="46">
        <f>IF(DK$15&lt;=MIN('calc'!$CJ$22:'calc'!$EL$22),ROUND('calc'!DK19*100,1),"")</f>
        <v/>
      </c>
      <c r="DL14" s="46">
        <f>IF(DL$15&lt;=MIN('calc'!$CJ$22:'calc'!$EL$22),ROUND('calc'!DL19*100,1),"")</f>
        <v/>
      </c>
      <c r="DM14" s="46">
        <f>IF(DM$15&lt;=MIN('calc'!$CJ$22:'calc'!$EL$22),ROUND('calc'!DM19*100,1),"")</f>
        <v/>
      </c>
      <c r="DN14" s="46">
        <f>IF(DN$15&lt;=MIN('calc'!$CJ$22:'calc'!$EL$22),ROUND('calc'!DN19*100,1),"")</f>
        <v/>
      </c>
      <c r="DO14" s="46">
        <f>IF(DO$15&lt;=MIN('calc'!$CJ$22:'calc'!$EL$22),ROUND('calc'!DO19*100,1),"")</f>
        <v/>
      </c>
      <c r="DP14" s="46">
        <f>IF(DP$15&lt;=MIN('calc'!$CJ$22:'calc'!$EL$22),ROUND('calc'!DP19*100,1),"")</f>
        <v/>
      </c>
      <c r="DQ14" s="46">
        <f>IF(DQ$15&lt;=MIN('calc'!$CJ$22:'calc'!$EL$22),ROUND('calc'!DQ19*100,1),"")</f>
        <v/>
      </c>
      <c r="DR14" s="46">
        <f>IF(DR$15&lt;=MIN('calc'!$CJ$22:'calc'!$EL$22),ROUND('calc'!DR19*100,1),"")</f>
        <v/>
      </c>
      <c r="DS14" s="46">
        <f>IF(DS$15&lt;=MIN('calc'!$CJ$22:'calc'!$EL$22),ROUND('calc'!DS19*100,1),"")</f>
        <v/>
      </c>
      <c r="DT14" s="46">
        <f>IF(DT$15&lt;=MIN('calc'!$CJ$22:'calc'!$EL$22),ROUND('calc'!DT19*100,1),"")</f>
        <v/>
      </c>
      <c r="DU14" s="46">
        <f>IF(DU$15&lt;=MIN('calc'!$CJ$22:'calc'!$EL$22),ROUND('calc'!DU19*100,1),"")</f>
        <v/>
      </c>
      <c r="DV14" s="46">
        <f>IF(DV$15&lt;=MIN('calc'!$CJ$22:'calc'!$EL$22),ROUND('calc'!DV19*100,1),"")</f>
        <v/>
      </c>
      <c r="DW14" s="46">
        <f>IF(DW$15&lt;=MIN('calc'!$CJ$22:'calc'!$EL$22),ROUND('calc'!DW19*100,1),"")</f>
        <v/>
      </c>
      <c r="DX14" s="46">
        <f>IF(DX$15&lt;=MIN('calc'!$CJ$22:'calc'!$EL$22),ROUND('calc'!DX19*100,1),"")</f>
        <v/>
      </c>
      <c r="DY14" s="46">
        <f>IF(DY$15&lt;=MIN('calc'!$CJ$22:'calc'!$EL$22),ROUND('calc'!DY19*100,1),"")</f>
        <v/>
      </c>
      <c r="DZ14" s="46">
        <f>IF(DZ$15&lt;=MIN('calc'!$CJ$22:'calc'!$EL$22),ROUND('calc'!DZ19*100,1),"")</f>
        <v/>
      </c>
      <c r="EA14" s="46">
        <f>IF(EA$15&lt;=MIN('calc'!$CJ$22:'calc'!$EL$22),ROUND('calc'!EA19*100,1),"")</f>
        <v/>
      </c>
      <c r="EB14" s="46">
        <f>IF(EB$15&lt;=MIN('calc'!$CJ$22:'calc'!$EL$22),ROUND('calc'!EB19*100,1),"")</f>
        <v/>
      </c>
      <c r="EC14" s="46">
        <f>IF(EC$15&lt;=MIN('calc'!$CJ$22:'calc'!$EL$22),ROUND('calc'!EC19*100,1),"")</f>
        <v/>
      </c>
      <c r="ED14" s="46">
        <f>IF(ED$15&lt;=MIN('calc'!$CJ$22:'calc'!$EL$22),ROUND('calc'!ED19*100,1),"")</f>
        <v/>
      </c>
      <c r="EE14" s="46">
        <f>IF(EE$15&lt;=MIN('calc'!$CJ$22:'calc'!$EL$22),ROUND('calc'!EE19*100,1),"")</f>
        <v/>
      </c>
      <c r="EF14" s="46">
        <f>IF(EF$15&lt;=MIN('calc'!$CJ$22:'calc'!$EL$22),ROUND('calc'!EF19*100,1),"")</f>
        <v/>
      </c>
      <c r="EG14" s="46">
        <f>IF(EG$15&lt;=MIN('calc'!$CJ$22:'calc'!$EL$22),ROUND('calc'!EG19*100,1),"")</f>
        <v/>
      </c>
      <c r="EH14" s="46">
        <f>IF(EH$15&lt;=MIN('calc'!$CJ$22:'calc'!$EL$22),ROUND('calc'!EH19*100,1),"")</f>
        <v/>
      </c>
      <c r="EI14" s="46">
        <f>IF(EI$15&lt;=MIN('calc'!$CJ$22:'calc'!$EL$22),ROUND('calc'!EI19*100,1),"")</f>
        <v/>
      </c>
      <c r="EJ14" s="46">
        <f>IF(EJ$15&lt;=MIN('calc'!$CJ$22:'calc'!$EL$22),ROUND('calc'!EJ19*100,1),"")</f>
        <v/>
      </c>
      <c r="EK14" s="46">
        <f>IF(EK$15&lt;=MIN('calc'!$CJ$22:'calc'!$EL$22),ROUND('calc'!EK19*100,1),"")</f>
        <v/>
      </c>
      <c r="EL14" s="46">
        <f>IF(EL$15&lt;=MIN('calc'!$CJ$22:'calc'!$EL$22),ROUND('calc'!EL19*100,1),"")</f>
        <v/>
      </c>
    </row>
    <row r="15">
      <c r="A15" s="31" t="inlineStr">
        <is>
          <t>Tick</t>
        </is>
      </c>
      <c r="B15" s="31" t="inlineStr">
        <is>
          <t>Check</t>
        </is>
      </c>
      <c r="C15" s="28" t="n">
        <v>1</v>
      </c>
      <c r="D15" s="28" t="n">
        <v>2</v>
      </c>
      <c r="E15" s="28" t="n">
        <v>3</v>
      </c>
      <c r="F15" s="28" t="n">
        <v>4</v>
      </c>
      <c r="G15" s="28" t="n">
        <v>5</v>
      </c>
      <c r="H15" s="28" t="n">
        <v>6</v>
      </c>
      <c r="I15" s="28" t="n">
        <v>7</v>
      </c>
      <c r="J15" s="28" t="n">
        <v>8</v>
      </c>
      <c r="K15" s="28" t="n">
        <v>9</v>
      </c>
      <c r="L15" s="28" t="n">
        <v>10</v>
      </c>
      <c r="M15" s="28" t="n">
        <v>11</v>
      </c>
      <c r="N15" s="28" t="n">
        <v>12</v>
      </c>
      <c r="O15" s="28" t="n">
        <v>13</v>
      </c>
      <c r="P15" s="28" t="n">
        <v>14</v>
      </c>
      <c r="Q15" s="28" t="n">
        <v>15</v>
      </c>
      <c r="R15" s="28" t="n">
        <v>16</v>
      </c>
      <c r="S15" s="28" t="n">
        <v>17</v>
      </c>
      <c r="T15" s="28" t="n">
        <v>18</v>
      </c>
      <c r="U15" s="47" t="n">
        <v>19</v>
      </c>
      <c r="V15" s="28" t="n">
        <v>20</v>
      </c>
      <c r="W15" s="28" t="n">
        <v>21</v>
      </c>
      <c r="X15" s="28" t="n">
        <v>22</v>
      </c>
      <c r="Y15" s="28" t="n">
        <v>23</v>
      </c>
      <c r="Z15" s="28" t="n">
        <v>24</v>
      </c>
      <c r="AA15" s="28" t="n">
        <v>25</v>
      </c>
      <c r="AB15" s="28" t="n">
        <v>26</v>
      </c>
      <c r="AC15" s="28" t="n">
        <v>27</v>
      </c>
      <c r="AD15" s="28" t="n">
        <v>28</v>
      </c>
      <c r="AE15" s="28" t="n">
        <v>29</v>
      </c>
      <c r="AF15" s="28" t="n">
        <v>30</v>
      </c>
      <c r="AG15" s="28" t="n">
        <v>31</v>
      </c>
      <c r="AH15" s="28" t="n">
        <v>32</v>
      </c>
      <c r="AI15" s="47" t="n">
        <v>33</v>
      </c>
      <c r="AJ15" s="28" t="n">
        <v>34</v>
      </c>
      <c r="AK15" s="28" t="n">
        <v>35</v>
      </c>
      <c r="AL15" s="28" t="n">
        <v>36</v>
      </c>
      <c r="AM15" s="28" t="n">
        <v>37</v>
      </c>
      <c r="AN15" s="28" t="n">
        <v>38</v>
      </c>
      <c r="AO15" s="28" t="n">
        <v>39</v>
      </c>
      <c r="AP15" s="28" t="n">
        <v>40</v>
      </c>
      <c r="AQ15" s="28" t="n">
        <v>41</v>
      </c>
      <c r="AR15" s="28" t="n">
        <v>42</v>
      </c>
      <c r="AS15" s="28" t="n">
        <v>43</v>
      </c>
      <c r="AT15" s="28" t="n">
        <v>44</v>
      </c>
      <c r="AU15" s="28" t="n">
        <v>45</v>
      </c>
      <c r="AV15" s="28" t="n">
        <v>46</v>
      </c>
      <c r="AW15" s="47" t="n">
        <v>47</v>
      </c>
      <c r="AX15" s="28" t="n">
        <v>48</v>
      </c>
      <c r="AY15" s="28" t="n">
        <v>49</v>
      </c>
      <c r="AZ15" s="28" t="n">
        <v>50</v>
      </c>
      <c r="BA15" s="28" t="n">
        <v>51</v>
      </c>
      <c r="BB15" s="28" t="n">
        <v>52</v>
      </c>
      <c r="BC15" s="28" t="n">
        <v>53</v>
      </c>
      <c r="BD15" s="28" t="n">
        <v>54</v>
      </c>
      <c r="BE15" s="28" t="n">
        <v>55</v>
      </c>
      <c r="BF15" s="28" t="n">
        <v>56</v>
      </c>
      <c r="BG15" s="28" t="n">
        <v>57</v>
      </c>
      <c r="BH15" s="28" t="n">
        <v>58</v>
      </c>
      <c r="BI15" s="28" t="n">
        <v>59</v>
      </c>
      <c r="BJ15" s="28" t="n">
        <v>60</v>
      </c>
      <c r="BK15" s="47" t="n">
        <v>61</v>
      </c>
      <c r="BL15" s="28" t="n">
        <v>62</v>
      </c>
      <c r="BM15" s="28" t="n">
        <v>63</v>
      </c>
      <c r="BN15" s="28" t="n">
        <v>64</v>
      </c>
      <c r="BO15" s="28" t="n">
        <v>65</v>
      </c>
      <c r="BP15" s="28" t="n">
        <v>66</v>
      </c>
      <c r="BQ15" s="28" t="n">
        <v>67</v>
      </c>
      <c r="BR15" s="28" t="n">
        <v>68</v>
      </c>
      <c r="BS15" s="28" t="n">
        <v>69</v>
      </c>
      <c r="BT15" s="28" t="n">
        <v>70</v>
      </c>
      <c r="BU15" s="28" t="n">
        <v>71</v>
      </c>
      <c r="BV15" s="28" t="n">
        <v>72</v>
      </c>
      <c r="BW15" s="28" t="n">
        <v>73</v>
      </c>
      <c r="BX15" s="28" t="n">
        <v>74</v>
      </c>
      <c r="BY15" s="47" t="n">
        <v>75</v>
      </c>
      <c r="BZ15" s="28" t="n">
        <v>76</v>
      </c>
      <c r="CA15" s="28" t="n">
        <v>77</v>
      </c>
      <c r="CB15" s="28" t="n">
        <v>78</v>
      </c>
      <c r="CC15" s="28" t="n">
        <v>79</v>
      </c>
      <c r="CD15" s="28" t="n">
        <v>80</v>
      </c>
      <c r="CE15" s="28" t="n">
        <v>81</v>
      </c>
      <c r="CF15" s="28" t="n">
        <v>82</v>
      </c>
      <c r="CG15" s="28" t="n">
        <v>83</v>
      </c>
      <c r="CH15" s="28" t="n">
        <v>84</v>
      </c>
      <c r="CI15" s="28" t="n">
        <v>85</v>
      </c>
      <c r="CJ15" s="28" t="n">
        <v>86</v>
      </c>
      <c r="CK15" s="28" t="n">
        <v>87</v>
      </c>
      <c r="CL15" s="28" t="n">
        <v>88</v>
      </c>
      <c r="CM15" s="47" t="n">
        <v>89</v>
      </c>
      <c r="CN15" s="28" t="n">
        <v>90</v>
      </c>
      <c r="CO15" s="28" t="n">
        <v>91</v>
      </c>
      <c r="CP15" s="28" t="n">
        <v>92</v>
      </c>
      <c r="CQ15" s="28" t="n">
        <v>93</v>
      </c>
      <c r="CR15" s="28" t="n">
        <v>94</v>
      </c>
      <c r="CS15" s="28" t="n">
        <v>95</v>
      </c>
      <c r="CT15" s="28" t="n">
        <v>96</v>
      </c>
      <c r="CU15" s="28" t="n">
        <v>97</v>
      </c>
      <c r="CV15" s="28" t="n">
        <v>98</v>
      </c>
      <c r="CW15" s="28" t="n">
        <v>99</v>
      </c>
      <c r="CX15" s="28" t="n">
        <v>100</v>
      </c>
      <c r="CY15" s="28" t="n">
        <v>101</v>
      </c>
      <c r="CZ15" s="28" t="n">
        <v>102</v>
      </c>
      <c r="DA15" s="47" t="n">
        <v>103</v>
      </c>
      <c r="DB15" s="28" t="n">
        <v>104</v>
      </c>
      <c r="DC15" s="28" t="n">
        <v>105</v>
      </c>
      <c r="DD15" s="28" t="n">
        <v>106</v>
      </c>
      <c r="DE15" s="28" t="n">
        <v>107</v>
      </c>
      <c r="DF15" s="28" t="n">
        <v>108</v>
      </c>
      <c r="DG15" s="28" t="n">
        <v>109</v>
      </c>
      <c r="DH15" s="28" t="n">
        <v>110</v>
      </c>
      <c r="DI15" s="28" t="n">
        <v>111</v>
      </c>
      <c r="DJ15" s="28" t="n">
        <v>112</v>
      </c>
      <c r="DK15" s="28" t="n">
        <v>113</v>
      </c>
      <c r="DL15" s="28" t="n">
        <v>114</v>
      </c>
      <c r="DM15" s="28" t="n">
        <v>115</v>
      </c>
      <c r="DN15" s="28" t="n">
        <v>116</v>
      </c>
      <c r="DO15" s="47" t="n">
        <v>117</v>
      </c>
      <c r="DP15" s="28" t="n">
        <v>118</v>
      </c>
      <c r="DQ15" s="28" t="n">
        <v>119</v>
      </c>
      <c r="DR15" s="28" t="n">
        <v>120</v>
      </c>
      <c r="DS15" s="28" t="n">
        <v>121</v>
      </c>
      <c r="DT15" s="28" t="n">
        <v>122</v>
      </c>
      <c r="DU15" s="28" t="n">
        <v>123</v>
      </c>
      <c r="DV15" s="28" t="n">
        <v>124</v>
      </c>
      <c r="DW15" s="28" t="n">
        <v>125</v>
      </c>
      <c r="DX15" s="28" t="n">
        <v>126</v>
      </c>
      <c r="DY15" s="28" t="n">
        <v>127</v>
      </c>
      <c r="DZ15" s="28" t="n">
        <v>128</v>
      </c>
      <c r="EA15" s="28" t="n">
        <v>129</v>
      </c>
      <c r="EB15" s="28" t="n">
        <v>130</v>
      </c>
      <c r="EC15" s="47" t="n">
        <v>131</v>
      </c>
      <c r="ED15" s="28" t="n">
        <v>132</v>
      </c>
      <c r="EE15" s="28" t="n">
        <v>133</v>
      </c>
      <c r="EF15" s="28" t="n">
        <v>134</v>
      </c>
      <c r="EG15" s="28" t="n">
        <v>135</v>
      </c>
      <c r="EH15" s="28" t="n">
        <v>136</v>
      </c>
      <c r="EI15" s="28" t="n">
        <v>137</v>
      </c>
      <c r="EJ15" s="28" t="n">
        <v>138</v>
      </c>
      <c r="EK15" s="28" t="n">
        <v>139</v>
      </c>
      <c r="EL15" s="28" t="n">
        <v>140</v>
      </c>
    </row>
    <row r="16">
      <c r="A16" s="34" t="inlineStr">
        <is>
          <t>Player 1</t>
        </is>
      </c>
      <c r="B16" s="34">
        <f>IF(SUMPRODUCT((LEFT($C$16:$EL$16,3)="ST&gt;")*('calc'!$C$1:'calc'!$EL$1&lt;100))&gt;0,"Spec transfer without 100% spec",IF(SUMPRODUCT(($C$16:$EL$16="D")*('calc'!$C$1:'calc'!$EL$1&lt;35))&gt;0,"Dawn spec without 35% spec (skipped)",IF(AND(OR($AG$8=TRUE,$AG$8="TRUE"),OR($AJ$8=TRUE,$AJ$8="TRUE")),"Pick Shadow camp or 3:1, not both",IF(AND(OR($AG$8=TRUE,$AG$8="TRUE",$AJ$8=TRUE,$AJ$8="TRUE",$AM$8=TRUE,$AM$8="TRUE",$AP$8=TRUE,$AP$8="TRUE"),NOT(OR($AD$8=TRUE,$AD$8="TRUE"))),"Tick Shadow first",IF(AND(FALSE,$AE$4&gt;=100),"Shadow player can't have 100% Target spec",IF(AND(COUNTIF(C16:EL16,"H")&gt;0,OR($Z$8="No",$Z$8="")),"Please select 3t option in has3Tick",IF(SUMPRODUCT(ISNUMBER(MATCH(C16:EK16,{"D","A","S","C","H","B","T","E","SB"},0))*ISNUMBER(MATCH(D16:EL16,{"D","A","S","C","H","B","T","E","SB"},0)))+SUMPRODUCT(ISNUMBER(MATCH(C16:EJ16,{"D","A","S","C","H","T","E","SB"},0))*ISNUMBER(MATCH(E16:EL16,{"D","A","S","C","H","B","T","E","SB"},0)))+SUMPRODUCT(ISNUMBER(MATCH(C16:EI16,{"D","A","S","C","T","SB"},0))*ISNUMBER(MATCH(F16:EL16,{"D","A","S","C","H","B","T","E","SB"},0)))+SUMPRODUCT(ISNUMBER(MATCH(C16:EH16,{"S"},0))*ISNUMBER(MATCH(G16:EL16,{"D","A","S","C","H","B","T","E","SB"},0)))&gt;0,"Attack too soon (red cells)",IF(COUNTA(C16:EL16)=0,"",IF(AND(COUNTIF(C16:EL16,"D")+COUNTIF(C16:EL16,"ST&gt;*")&gt;0,COUNTIF(C16:EL16,"P")=0,$V$4=""),"Notice: Add Surge Pot (P) to the chart or set a Custom Surge Timing in the highlighted cell",IF(AND(ISNUMBER($C$4),$C$4&lt;100,COUNTIF(C16:EL16,"R")=0),"Notice: define first regen tick [R] on the chart","OK"))))))))))</f>
        <v/>
      </c>
      <c r="C16" s="39" t="n"/>
      <c r="D16" s="39" t="n"/>
      <c r="E16" s="39" t="n"/>
      <c r="F16" s="39" t="n"/>
      <c r="G16" s="39" t="n"/>
      <c r="H16" s="39" t="n"/>
      <c r="I16" s="39" t="n"/>
      <c r="J16" s="39" t="n"/>
      <c r="K16" s="39" t="n"/>
      <c r="L16" s="39" t="n"/>
      <c r="M16" s="39" t="n"/>
      <c r="N16" s="39" t="n"/>
      <c r="O16" s="39" t="n"/>
      <c r="P16" s="39" t="n"/>
      <c r="Q16" s="39" t="n"/>
      <c r="R16" s="39" t="n"/>
      <c r="S16" s="39" t="n"/>
      <c r="T16" s="39" t="n"/>
      <c r="U16" s="48" t="n"/>
      <c r="V16" s="39" t="n"/>
      <c r="W16" s="39" t="n"/>
      <c r="X16" s="39" t="n"/>
      <c r="Y16" s="39" t="n"/>
      <c r="Z16" s="39" t="n"/>
      <c r="AA16" s="39" t="n"/>
      <c r="AB16" s="39" t="n"/>
      <c r="AC16" s="39" t="n"/>
      <c r="AD16" s="39" t="n"/>
      <c r="AE16" s="39" t="n"/>
      <c r="AF16" s="39" t="n"/>
      <c r="AG16" s="39" t="n"/>
      <c r="AH16" s="39" t="n"/>
      <c r="AI16" s="48" t="n"/>
      <c r="AJ16" s="39" t="n"/>
      <c r="AK16" s="39" t="n"/>
      <c r="AL16" s="39" t="n"/>
      <c r="AM16" s="39" t="n"/>
      <c r="AN16" s="39" t="n"/>
      <c r="AO16" s="39" t="n"/>
      <c r="AP16" s="39" t="n"/>
      <c r="AQ16" s="39" t="n"/>
      <c r="AR16" s="39" t="n"/>
      <c r="AS16" s="39" t="n"/>
      <c r="AT16" s="39" t="n"/>
      <c r="AU16" s="39" t="n"/>
      <c r="AV16" s="39" t="n"/>
      <c r="AW16" s="48" t="n"/>
      <c r="AX16" s="39" t="n"/>
      <c r="AY16" s="39" t="n"/>
      <c r="AZ16" s="39" t="n"/>
      <c r="BA16" s="39" t="n"/>
      <c r="BB16" s="39" t="n"/>
      <c r="BC16" s="39" t="n"/>
      <c r="BD16" s="39" t="n"/>
      <c r="BE16" s="39" t="n"/>
      <c r="BF16" s="39" t="n"/>
      <c r="BG16" s="39" t="n"/>
      <c r="BH16" s="39" t="n"/>
      <c r="BI16" s="39" t="n"/>
      <c r="BJ16" s="39" t="n"/>
      <c r="BK16" s="48" t="n"/>
      <c r="BL16" s="39" t="n"/>
      <c r="BM16" s="39" t="n"/>
      <c r="BN16" s="39" t="n"/>
      <c r="BO16" s="39" t="n"/>
      <c r="BP16" s="39" t="n"/>
      <c r="BQ16" s="39" t="n"/>
      <c r="BR16" s="39" t="n"/>
      <c r="BS16" s="39" t="n"/>
      <c r="BT16" s="39" t="n"/>
      <c r="BU16" s="39" t="n"/>
      <c r="BV16" s="39" t="n"/>
      <c r="BW16" s="39" t="n"/>
      <c r="BX16" s="39" t="n"/>
      <c r="BY16" s="48" t="n"/>
      <c r="BZ16" s="39" t="n"/>
      <c r="CA16" s="39" t="n"/>
      <c r="CB16" s="39" t="n"/>
      <c r="CC16" s="39" t="n"/>
      <c r="CD16" s="39" t="n"/>
      <c r="CE16" s="39" t="n"/>
      <c r="CF16" s="39" t="n"/>
      <c r="CG16" s="39" t="n"/>
      <c r="CH16" s="39" t="n"/>
      <c r="CI16" s="39" t="n"/>
      <c r="CJ16" s="39" t="n"/>
      <c r="CK16" s="39" t="n"/>
      <c r="CL16" s="39" t="n"/>
      <c r="CM16" s="48" t="n"/>
      <c r="CN16" s="39" t="n"/>
      <c r="CO16" s="39" t="n"/>
      <c r="CP16" s="39" t="n"/>
      <c r="CQ16" s="39" t="n"/>
      <c r="CR16" s="39" t="n"/>
      <c r="CS16" s="39" t="n"/>
      <c r="CT16" s="39" t="n"/>
      <c r="CU16" s="39" t="n"/>
      <c r="CV16" s="39" t="n"/>
      <c r="CW16" s="39" t="n"/>
      <c r="CX16" s="39" t="n"/>
      <c r="CY16" s="39" t="n"/>
      <c r="CZ16" s="39" t="n"/>
      <c r="DA16" s="48" t="n"/>
      <c r="DB16" s="39" t="n"/>
      <c r="DC16" s="39" t="n"/>
      <c r="DD16" s="39" t="n"/>
      <c r="DE16" s="39" t="n"/>
      <c r="DF16" s="39" t="n"/>
      <c r="DG16" s="39" t="n"/>
      <c r="DH16" s="39" t="n"/>
      <c r="DI16" s="39" t="n"/>
      <c r="DJ16" s="39" t="n"/>
      <c r="DK16" s="39" t="n"/>
      <c r="DL16" s="39" t="n"/>
      <c r="DM16" s="39" t="n"/>
      <c r="DN16" s="39" t="n"/>
      <c r="DO16" s="48" t="n"/>
      <c r="DP16" s="39" t="n"/>
      <c r="DQ16" s="39" t="n"/>
      <c r="DR16" s="39" t="n"/>
      <c r="DS16" s="39" t="n"/>
      <c r="DT16" s="39" t="n"/>
      <c r="DU16" s="39" t="n"/>
      <c r="DV16" s="39" t="n"/>
      <c r="DW16" s="39" t="n"/>
      <c r="DX16" s="39" t="n"/>
      <c r="DY16" s="39" t="n"/>
      <c r="DZ16" s="39" t="n"/>
      <c r="EA16" s="39" t="n"/>
      <c r="EB16" s="39" t="n"/>
      <c r="EC16" s="48" t="n"/>
      <c r="ED16" s="39" t="n"/>
      <c r="EE16" s="39" t="n"/>
      <c r="EF16" s="39" t="n"/>
      <c r="EG16" s="39" t="n"/>
      <c r="EH16" s="39" t="n"/>
      <c r="EI16" s="39" t="n"/>
      <c r="EJ16" s="39" t="n"/>
      <c r="EK16" s="39" t="n"/>
      <c r="EL16" s="39" t="n"/>
    </row>
    <row r="17">
      <c r="A17" s="34" t="inlineStr">
        <is>
          <t>Player 2</t>
        </is>
      </c>
      <c r="B17" s="34">
        <f>IF(SUMPRODUCT((LEFT($C$17:$EL$17,3)="ST&gt;")*('calc'!$C$9:'calc'!$EL$9&lt;100))&gt;0,"Spec transfer without 100% spec",IF(SUMPRODUCT(($C$17:$EL$17="D")*('calc'!$C$9:'calc'!$EL$9&lt;35))&gt;0,"Dawn spec without 35% spec (skipped)",IF(AND(OR($AG$9=TRUE,$AG$9="TRUE"),OR($AJ$9=TRUE,$AJ$9="TRUE")),"Pick Shadow camp or 3:1, not both",IF(AND(OR($AG$9=TRUE,$AG$9="TRUE",$AJ$9=TRUE,$AJ$9="TRUE",$AM$9=TRUE,$AM$9="TRUE",$AP$9=TRUE,$AP$9="TRUE"),NOT(OR($AD$9=TRUE,$AD$9="TRUE"))),"Tick Shadow first",IF(AND(FALSE,$AE$5&gt;=100),"Shadow player can't have 100% Target spec",IF(AND(COUNTIF(C17:EL17,"H")&gt;0,OR($Z$9="No",$Z$9="")),"Please select 3t option in has3Tick",IF(SUMPRODUCT(ISNUMBER(MATCH(C17:EK17,{"D","A","S","C","H","B","T","E","SB"},0))*ISNUMBER(MATCH(D17:EL17,{"D","A","S","C","H","B","T","E","SB"},0)))+SUMPRODUCT(ISNUMBER(MATCH(C17:EJ17,{"D","A","S","C","H","T","E","SB"},0))*ISNUMBER(MATCH(E17:EL17,{"D","A","S","C","H","B","T","E","SB"},0)))+SUMPRODUCT(ISNUMBER(MATCH(C17:EI17,{"D","A","S","C","T","SB"},0))*ISNUMBER(MATCH(F17:EL17,{"D","A","S","C","H","B","T","E","SB"},0)))+SUMPRODUCT(ISNUMBER(MATCH(C17:EH17,{"S"},0))*ISNUMBER(MATCH(G17:EL17,{"D","A","S","C","H","B","T","E","SB"},0)))&gt;0,"Attack too soon (red cells)",IF(COUNTA(C17:EL17)=0,"",IF(AND(COUNTIF(C17:EL17,"D")+COUNTIF(C17:EL17,"ST&gt;*")&gt;0,COUNTIF(C17:EL17,"P")=0,$V$5=""),"Notice: Add Surge Pot (P) to the chart or set a Custom Surge Timing in the highlighted cell",IF(AND(ISNUMBER($C$5),$C$5&lt;100,COUNTIF(C17:EL17,"R")=0),"Notice: define first regen tick [R] on the chart","OK"))))))))))</f>
        <v/>
      </c>
      <c r="C17" s="39" t="n"/>
      <c r="D17" s="39" t="n"/>
      <c r="E17" s="39" t="n"/>
      <c r="F17" s="39" t="n"/>
      <c r="G17" s="39" t="n"/>
      <c r="H17" s="39" t="n"/>
      <c r="I17" s="39" t="n"/>
      <c r="J17" s="39" t="n"/>
      <c r="K17" s="39" t="n"/>
      <c r="L17" s="39" t="n"/>
      <c r="M17" s="39" t="n"/>
      <c r="N17" s="39" t="n"/>
      <c r="O17" s="39" t="n"/>
      <c r="P17" s="39" t="n"/>
      <c r="Q17" s="39" t="n"/>
      <c r="R17" s="39" t="n"/>
      <c r="S17" s="39" t="n"/>
      <c r="T17" s="39" t="n"/>
      <c r="U17" s="48" t="n"/>
      <c r="V17" s="39" t="n"/>
      <c r="W17" s="39" t="n"/>
      <c r="X17" s="39" t="n"/>
      <c r="Y17" s="39" t="n"/>
      <c r="Z17" s="39" t="n"/>
      <c r="AA17" s="39" t="n"/>
      <c r="AB17" s="39" t="n"/>
      <c r="AC17" s="39" t="n"/>
      <c r="AD17" s="39" t="n"/>
      <c r="AE17" s="39" t="n"/>
      <c r="AF17" s="39" t="n"/>
      <c r="AG17" s="39" t="n"/>
      <c r="AH17" s="39" t="n"/>
      <c r="AI17" s="48" t="n"/>
      <c r="AJ17" s="39" t="n"/>
      <c r="AK17" s="39" t="n"/>
      <c r="AL17" s="39" t="n"/>
      <c r="AM17" s="39" t="n"/>
      <c r="AN17" s="39" t="n"/>
      <c r="AO17" s="39" t="n"/>
      <c r="AP17" s="39" t="n"/>
      <c r="AQ17" s="39" t="n"/>
      <c r="AR17" s="39" t="n"/>
      <c r="AS17" s="39" t="n"/>
      <c r="AT17" s="39" t="n"/>
      <c r="AU17" s="39" t="n"/>
      <c r="AV17" s="39" t="n"/>
      <c r="AW17" s="48" t="n"/>
      <c r="AX17" s="39" t="n"/>
      <c r="AY17" s="39" t="n"/>
      <c r="AZ17" s="39" t="n"/>
      <c r="BA17" s="39" t="n"/>
      <c r="BB17" s="39" t="n"/>
      <c r="BC17" s="39" t="n"/>
      <c r="BD17" s="39" t="n"/>
      <c r="BE17" s="39" t="n"/>
      <c r="BF17" s="39" t="n"/>
      <c r="BG17" s="39" t="n"/>
      <c r="BH17" s="39" t="n"/>
      <c r="BI17" s="39" t="n"/>
      <c r="BJ17" s="39" t="n"/>
      <c r="BK17" s="48" t="n"/>
      <c r="BL17" s="39" t="n"/>
      <c r="BM17" s="39" t="n"/>
      <c r="BN17" s="39" t="n"/>
      <c r="BO17" s="39" t="n"/>
      <c r="BP17" s="39" t="n"/>
      <c r="BQ17" s="39" t="n"/>
      <c r="BR17" s="39" t="n"/>
      <c r="BS17" s="39" t="n"/>
      <c r="BT17" s="39" t="n"/>
      <c r="BU17" s="39" t="n"/>
      <c r="BV17" s="39" t="n"/>
      <c r="BW17" s="39" t="n"/>
      <c r="BX17" s="39" t="n"/>
      <c r="BY17" s="48" t="n"/>
      <c r="BZ17" s="39" t="n"/>
      <c r="CA17" s="39" t="n"/>
      <c r="CB17" s="39" t="n"/>
      <c r="CC17" s="39" t="n"/>
      <c r="CD17" s="39" t="n"/>
      <c r="CE17" s="39" t="n"/>
      <c r="CF17" s="39" t="n"/>
      <c r="CG17" s="39" t="n"/>
      <c r="CH17" s="39" t="n"/>
      <c r="CI17" s="39" t="n"/>
      <c r="CJ17" s="39" t="n"/>
      <c r="CK17" s="39" t="n"/>
      <c r="CL17" s="39" t="n"/>
      <c r="CM17" s="48" t="n"/>
      <c r="CN17" s="39" t="n"/>
      <c r="CO17" s="39" t="n"/>
      <c r="CP17" s="39" t="n"/>
      <c r="CQ17" s="39" t="n"/>
      <c r="CR17" s="39" t="n"/>
      <c r="CS17" s="39" t="n"/>
      <c r="CT17" s="39" t="n"/>
      <c r="CU17" s="39" t="n"/>
      <c r="CV17" s="39" t="n"/>
      <c r="CW17" s="39" t="n"/>
      <c r="CX17" s="39" t="n"/>
      <c r="CY17" s="39" t="n"/>
      <c r="CZ17" s="39" t="n"/>
      <c r="DA17" s="48" t="n"/>
      <c r="DB17" s="39" t="n"/>
      <c r="DC17" s="39" t="n"/>
      <c r="DD17" s="39" t="n"/>
      <c r="DE17" s="39" t="n"/>
      <c r="DF17" s="39" t="n"/>
      <c r="DG17" s="39" t="n"/>
      <c r="DH17" s="39" t="n"/>
      <c r="DI17" s="39" t="n"/>
      <c r="DJ17" s="39" t="n"/>
      <c r="DK17" s="39" t="n"/>
      <c r="DL17" s="39" t="n"/>
      <c r="DM17" s="39" t="n"/>
      <c r="DN17" s="39" t="n"/>
      <c r="DO17" s="48" t="n"/>
      <c r="DP17" s="39" t="n"/>
      <c r="DQ17" s="39" t="n"/>
      <c r="DR17" s="39" t="n"/>
      <c r="DS17" s="39" t="n"/>
      <c r="DT17" s="39" t="n"/>
      <c r="DU17" s="39" t="n"/>
      <c r="DV17" s="39" t="n"/>
      <c r="DW17" s="39" t="n"/>
      <c r="DX17" s="39" t="n"/>
      <c r="DY17" s="39" t="n"/>
      <c r="DZ17" s="39" t="n"/>
      <c r="EA17" s="39" t="n"/>
      <c r="EB17" s="39" t="n"/>
      <c r="EC17" s="48" t="n"/>
      <c r="ED17" s="39" t="n"/>
      <c r="EE17" s="39" t="n"/>
      <c r="EF17" s="39" t="n"/>
      <c r="EG17" s="39" t="n"/>
      <c r="EH17" s="39" t="n"/>
      <c r="EI17" s="39" t="n"/>
      <c r="EJ17" s="39" t="n"/>
      <c r="EK17" s="39" t="n"/>
      <c r="EL17" s="39" t="n"/>
    </row>
    <row r="18" hidden="1">
      <c r="A18" s="42" t="inlineStr">
        <is>
          <t>P1 D energy</t>
        </is>
      </c>
      <c r="C18">
        <f>IF(AND(C16="D",'calc'!C1&lt;35),1,0)</f>
        <v/>
      </c>
      <c r="D18">
        <f>IF(AND(D16="D",'calc'!D1&lt;35),1,0)</f>
        <v/>
      </c>
      <c r="E18">
        <f>IF(AND(E16="D",'calc'!E1&lt;35),1,0)</f>
        <v/>
      </c>
      <c r="F18">
        <f>IF(AND(F16="D",'calc'!F1&lt;35),1,0)</f>
        <v/>
      </c>
      <c r="G18">
        <f>IF(AND(G16="D",'calc'!G1&lt;35),1,0)</f>
        <v/>
      </c>
      <c r="H18">
        <f>IF(AND(H16="D",'calc'!H1&lt;35),1,0)</f>
        <v/>
      </c>
      <c r="I18">
        <f>IF(AND(I16="D",'calc'!I1&lt;35),1,0)</f>
        <v/>
      </c>
      <c r="J18">
        <f>IF(AND(J16="D",'calc'!J1&lt;35),1,0)</f>
        <v/>
      </c>
      <c r="K18">
        <f>IF(AND(K16="D",'calc'!K1&lt;35),1,0)</f>
        <v/>
      </c>
      <c r="L18">
        <f>IF(AND(L16="D",'calc'!L1&lt;35),1,0)</f>
        <v/>
      </c>
      <c r="M18">
        <f>IF(AND(M16="D",'calc'!M1&lt;35),1,0)</f>
        <v/>
      </c>
      <c r="N18">
        <f>IF(AND(N16="D",'calc'!N1&lt;35),1,0)</f>
        <v/>
      </c>
      <c r="O18">
        <f>IF(AND(O16="D",'calc'!O1&lt;35),1,0)</f>
        <v/>
      </c>
      <c r="P18">
        <f>IF(AND(P16="D",'calc'!P1&lt;35),1,0)</f>
        <v/>
      </c>
      <c r="Q18">
        <f>IF(AND(Q16="D",'calc'!Q1&lt;35),1,0)</f>
        <v/>
      </c>
      <c r="R18">
        <f>IF(AND(R16="D",'calc'!R1&lt;35),1,0)</f>
        <v/>
      </c>
      <c r="S18">
        <f>IF(AND(S16="D",'calc'!S1&lt;35),1,0)</f>
        <v/>
      </c>
      <c r="T18">
        <f>IF(AND(T16="D",'calc'!T1&lt;35),1,0)</f>
        <v/>
      </c>
      <c r="U18">
        <f>IF(AND(U16="D",'calc'!U1&lt;35),1,0)</f>
        <v/>
      </c>
      <c r="V18">
        <f>IF(AND(V16="D",'calc'!V1&lt;35),1,0)</f>
        <v/>
      </c>
      <c r="W18">
        <f>IF(AND(W16="D",'calc'!W1&lt;35),1,0)</f>
        <v/>
      </c>
      <c r="X18">
        <f>IF(AND(X16="D",'calc'!X1&lt;35),1,0)</f>
        <v/>
      </c>
      <c r="Y18">
        <f>IF(AND(Y16="D",'calc'!Y1&lt;35),1,0)</f>
        <v/>
      </c>
      <c r="Z18">
        <f>IF(AND(Z16="D",'calc'!Z1&lt;35),1,0)</f>
        <v/>
      </c>
      <c r="AA18">
        <f>IF(AND(AA16="D",'calc'!AA1&lt;35),1,0)</f>
        <v/>
      </c>
      <c r="AB18">
        <f>IF(AND(AB16="D",'calc'!AB1&lt;35),1,0)</f>
        <v/>
      </c>
      <c r="AC18">
        <f>IF(AND(AC16="D",'calc'!AC1&lt;35),1,0)</f>
        <v/>
      </c>
      <c r="AD18">
        <f>IF(AND(AD16="D",'calc'!AD1&lt;35),1,0)</f>
        <v/>
      </c>
      <c r="AE18">
        <f>IF(AND(AE16="D",'calc'!AE1&lt;35),1,0)</f>
        <v/>
      </c>
      <c r="AF18">
        <f>IF(AND(AF16="D",'calc'!AF1&lt;35),1,0)</f>
        <v/>
      </c>
      <c r="AG18">
        <f>IF(AND(AG16="D",'calc'!AG1&lt;35),1,0)</f>
        <v/>
      </c>
      <c r="AH18">
        <f>IF(AND(AH16="D",'calc'!AH1&lt;35),1,0)</f>
        <v/>
      </c>
      <c r="AI18">
        <f>IF(AND(AI16="D",'calc'!AI1&lt;35),1,0)</f>
        <v/>
      </c>
      <c r="AJ18">
        <f>IF(AND(AJ16="D",'calc'!AJ1&lt;35),1,0)</f>
        <v/>
      </c>
      <c r="AK18">
        <f>IF(AND(AK16="D",'calc'!AK1&lt;35),1,0)</f>
        <v/>
      </c>
      <c r="AL18">
        <f>IF(AND(AL16="D",'calc'!AL1&lt;35),1,0)</f>
        <v/>
      </c>
      <c r="AM18">
        <f>IF(AND(AM16="D",'calc'!AM1&lt;35),1,0)</f>
        <v/>
      </c>
      <c r="AN18">
        <f>IF(AND(AN16="D",'calc'!AN1&lt;35),1,0)</f>
        <v/>
      </c>
      <c r="AO18">
        <f>IF(AND(AO16="D",'calc'!AO1&lt;35),1,0)</f>
        <v/>
      </c>
      <c r="AP18">
        <f>IF(AND(AP16="D",'calc'!AP1&lt;35),1,0)</f>
        <v/>
      </c>
      <c r="AQ18">
        <f>IF(AND(AQ16="D",'calc'!AQ1&lt;35),1,0)</f>
        <v/>
      </c>
      <c r="AR18">
        <f>IF(AND(AR16="D",'calc'!AR1&lt;35),1,0)</f>
        <v/>
      </c>
      <c r="AS18">
        <f>IF(AND(AS16="D",'calc'!AS1&lt;35),1,0)</f>
        <v/>
      </c>
      <c r="AT18">
        <f>IF(AND(AT16="D",'calc'!AT1&lt;35),1,0)</f>
        <v/>
      </c>
      <c r="AU18">
        <f>IF(AND(AU16="D",'calc'!AU1&lt;35),1,0)</f>
        <v/>
      </c>
      <c r="AV18">
        <f>IF(AND(AV16="D",'calc'!AV1&lt;35),1,0)</f>
        <v/>
      </c>
      <c r="AW18">
        <f>IF(AND(AW16="D",'calc'!AW1&lt;35),1,0)</f>
        <v/>
      </c>
      <c r="AX18">
        <f>IF(AND(AX16="D",'calc'!AX1&lt;35),1,0)</f>
        <v/>
      </c>
      <c r="AY18">
        <f>IF(AND(AY16="D",'calc'!AY1&lt;35),1,0)</f>
        <v/>
      </c>
      <c r="AZ18">
        <f>IF(AND(AZ16="D",'calc'!AZ1&lt;35),1,0)</f>
        <v/>
      </c>
      <c r="BA18">
        <f>IF(AND(BA16="D",'calc'!BA1&lt;35),1,0)</f>
        <v/>
      </c>
      <c r="BB18">
        <f>IF(AND(BB16="D",'calc'!BB1&lt;35),1,0)</f>
        <v/>
      </c>
      <c r="BC18">
        <f>IF(AND(BC16="D",'calc'!BC1&lt;35),1,0)</f>
        <v/>
      </c>
      <c r="BD18">
        <f>IF(AND(BD16="D",'calc'!BD1&lt;35),1,0)</f>
        <v/>
      </c>
      <c r="BE18">
        <f>IF(AND(BE16="D",'calc'!BE1&lt;35),1,0)</f>
        <v/>
      </c>
      <c r="BF18">
        <f>IF(AND(BF16="D",'calc'!BF1&lt;35),1,0)</f>
        <v/>
      </c>
      <c r="BG18">
        <f>IF(AND(BG16="D",'calc'!BG1&lt;35),1,0)</f>
        <v/>
      </c>
      <c r="BH18">
        <f>IF(AND(BH16="D",'calc'!BH1&lt;35),1,0)</f>
        <v/>
      </c>
      <c r="BI18">
        <f>IF(AND(BI16="D",'calc'!BI1&lt;35),1,0)</f>
        <v/>
      </c>
      <c r="BJ18">
        <f>IF(AND(BJ16="D",'calc'!BJ1&lt;35),1,0)</f>
        <v/>
      </c>
      <c r="BK18">
        <f>IF(AND(BK16="D",'calc'!BK1&lt;35),1,0)</f>
        <v/>
      </c>
      <c r="BL18">
        <f>IF(AND(BL16="D",'calc'!BL1&lt;35),1,0)</f>
        <v/>
      </c>
      <c r="BM18">
        <f>IF(AND(BM16="D",'calc'!BM1&lt;35),1,0)</f>
        <v/>
      </c>
      <c r="BN18">
        <f>IF(AND(BN16="D",'calc'!BN1&lt;35),1,0)</f>
        <v/>
      </c>
      <c r="BO18">
        <f>IF(AND(BO16="D",'calc'!BO1&lt;35),1,0)</f>
        <v/>
      </c>
      <c r="BP18">
        <f>IF(AND(BP16="D",'calc'!BP1&lt;35),1,0)</f>
        <v/>
      </c>
      <c r="BQ18">
        <f>IF(AND(BQ16="D",'calc'!BQ1&lt;35),1,0)</f>
        <v/>
      </c>
      <c r="BR18">
        <f>IF(AND(BR16="D",'calc'!BR1&lt;35),1,0)</f>
        <v/>
      </c>
      <c r="BS18">
        <f>IF(AND(BS16="D",'calc'!BS1&lt;35),1,0)</f>
        <v/>
      </c>
      <c r="BT18">
        <f>IF(AND(BT16="D",'calc'!BT1&lt;35),1,0)</f>
        <v/>
      </c>
      <c r="BU18">
        <f>IF(AND(BU16="D",'calc'!BU1&lt;35),1,0)</f>
        <v/>
      </c>
      <c r="BV18">
        <f>IF(AND(BV16="D",'calc'!BV1&lt;35),1,0)</f>
        <v/>
      </c>
      <c r="BW18">
        <f>IF(AND(BW16="D",'calc'!BW1&lt;35),1,0)</f>
        <v/>
      </c>
      <c r="BX18">
        <f>IF(AND(BX16="D",'calc'!BX1&lt;35),1,0)</f>
        <v/>
      </c>
      <c r="BY18">
        <f>IF(AND(BY16="D",'calc'!BY1&lt;35),1,0)</f>
        <v/>
      </c>
      <c r="BZ18">
        <f>IF(AND(BZ16="D",'calc'!BZ1&lt;35),1,0)</f>
        <v/>
      </c>
      <c r="CA18">
        <f>IF(AND(CA16="D",'calc'!CA1&lt;35),1,0)</f>
        <v/>
      </c>
      <c r="CB18">
        <f>IF(AND(CB16="D",'calc'!CB1&lt;35),1,0)</f>
        <v/>
      </c>
      <c r="CC18">
        <f>IF(AND(CC16="D",'calc'!CC1&lt;35),1,0)</f>
        <v/>
      </c>
      <c r="CD18">
        <f>IF(AND(CD16="D",'calc'!CD1&lt;35),1,0)</f>
        <v/>
      </c>
      <c r="CE18">
        <f>IF(AND(CE16="D",'calc'!CE1&lt;35),1,0)</f>
        <v/>
      </c>
      <c r="CF18">
        <f>IF(AND(CF16="D",'calc'!CF1&lt;35),1,0)</f>
        <v/>
      </c>
      <c r="CG18">
        <f>IF(AND(CG16="D",'calc'!CG1&lt;35),1,0)</f>
        <v/>
      </c>
      <c r="CH18">
        <f>IF(AND(CH16="D",'calc'!CH1&lt;35),1,0)</f>
        <v/>
      </c>
      <c r="CI18">
        <f>IF(AND(CI16="D",'calc'!CI1&lt;35),1,0)</f>
        <v/>
      </c>
      <c r="CJ18">
        <f>IF(AND(CJ16="D",'calc'!CJ1&lt;35),1,0)</f>
        <v/>
      </c>
      <c r="CK18">
        <f>IF(AND(CK16="D",'calc'!CK1&lt;35),1,0)</f>
        <v/>
      </c>
      <c r="CL18">
        <f>IF(AND(CL16="D",'calc'!CL1&lt;35),1,0)</f>
        <v/>
      </c>
      <c r="CM18">
        <f>IF(AND(CM16="D",'calc'!CM1&lt;35),1,0)</f>
        <v/>
      </c>
      <c r="CN18">
        <f>IF(AND(CN16="D",'calc'!CN1&lt;35),1,0)</f>
        <v/>
      </c>
      <c r="CO18">
        <f>IF(AND(CO16="D",'calc'!CO1&lt;35),1,0)</f>
        <v/>
      </c>
      <c r="CP18">
        <f>IF(AND(CP16="D",'calc'!CP1&lt;35),1,0)</f>
        <v/>
      </c>
      <c r="CQ18">
        <f>IF(AND(CQ16="D",'calc'!CQ1&lt;35),1,0)</f>
        <v/>
      </c>
      <c r="CR18">
        <f>IF(AND(CR16="D",'calc'!CR1&lt;35),1,0)</f>
        <v/>
      </c>
      <c r="CS18">
        <f>IF(AND(CS16="D",'calc'!CS1&lt;35),1,0)</f>
        <v/>
      </c>
      <c r="CT18">
        <f>IF(AND(CT16="D",'calc'!CT1&lt;35),1,0)</f>
        <v/>
      </c>
      <c r="CU18">
        <f>IF(AND(CU16="D",'calc'!CU1&lt;35),1,0)</f>
        <v/>
      </c>
      <c r="CV18">
        <f>IF(AND(CV16="D",'calc'!CV1&lt;35),1,0)</f>
        <v/>
      </c>
      <c r="CW18">
        <f>IF(AND(CW16="D",'calc'!CW1&lt;35),1,0)</f>
        <v/>
      </c>
      <c r="CX18">
        <f>IF(AND(CX16="D",'calc'!CX1&lt;35),1,0)</f>
        <v/>
      </c>
      <c r="CY18">
        <f>IF(AND(CY16="D",'calc'!CY1&lt;35),1,0)</f>
        <v/>
      </c>
      <c r="CZ18">
        <f>IF(AND(CZ16="D",'calc'!CZ1&lt;35),1,0)</f>
        <v/>
      </c>
      <c r="DA18">
        <f>IF(AND(DA16="D",'calc'!DA1&lt;35),1,0)</f>
        <v/>
      </c>
      <c r="DB18">
        <f>IF(AND(DB16="D",'calc'!DB1&lt;35),1,0)</f>
        <v/>
      </c>
      <c r="DC18">
        <f>IF(AND(DC16="D",'calc'!DC1&lt;35),1,0)</f>
        <v/>
      </c>
      <c r="DD18">
        <f>IF(AND(DD16="D",'calc'!DD1&lt;35),1,0)</f>
        <v/>
      </c>
      <c r="DE18">
        <f>IF(AND(DE16="D",'calc'!DE1&lt;35),1,0)</f>
        <v/>
      </c>
      <c r="DF18">
        <f>IF(AND(DF16="D",'calc'!DF1&lt;35),1,0)</f>
        <v/>
      </c>
      <c r="DG18">
        <f>IF(AND(DG16="D",'calc'!DG1&lt;35),1,0)</f>
        <v/>
      </c>
      <c r="DH18">
        <f>IF(AND(DH16="D",'calc'!DH1&lt;35),1,0)</f>
        <v/>
      </c>
      <c r="DI18">
        <f>IF(AND(DI16="D",'calc'!DI1&lt;35),1,0)</f>
        <v/>
      </c>
      <c r="DJ18">
        <f>IF(AND(DJ16="D",'calc'!DJ1&lt;35),1,0)</f>
        <v/>
      </c>
      <c r="DK18">
        <f>IF(AND(DK16="D",'calc'!DK1&lt;35),1,0)</f>
        <v/>
      </c>
      <c r="DL18">
        <f>IF(AND(DL16="D",'calc'!DL1&lt;35),1,0)</f>
        <v/>
      </c>
      <c r="DM18">
        <f>IF(AND(DM16="D",'calc'!DM1&lt;35),1,0)</f>
        <v/>
      </c>
      <c r="DN18">
        <f>IF(AND(DN16="D",'calc'!DN1&lt;35),1,0)</f>
        <v/>
      </c>
      <c r="DO18">
        <f>IF(AND(DO16="D",'calc'!DO1&lt;35),1,0)</f>
        <v/>
      </c>
      <c r="DP18">
        <f>IF(AND(DP16="D",'calc'!DP1&lt;35),1,0)</f>
        <v/>
      </c>
      <c r="DQ18">
        <f>IF(AND(DQ16="D",'calc'!DQ1&lt;35),1,0)</f>
        <v/>
      </c>
      <c r="DR18">
        <f>IF(AND(DR16="D",'calc'!DR1&lt;35),1,0)</f>
        <v/>
      </c>
      <c r="DS18">
        <f>IF(AND(DS16="D",'calc'!DS1&lt;35),1,0)</f>
        <v/>
      </c>
      <c r="DT18">
        <f>IF(AND(DT16="D",'calc'!DT1&lt;35),1,0)</f>
        <v/>
      </c>
      <c r="DU18">
        <f>IF(AND(DU16="D",'calc'!DU1&lt;35),1,0)</f>
        <v/>
      </c>
      <c r="DV18">
        <f>IF(AND(DV16="D",'calc'!DV1&lt;35),1,0)</f>
        <v/>
      </c>
      <c r="DW18">
        <f>IF(AND(DW16="D",'calc'!DW1&lt;35),1,0)</f>
        <v/>
      </c>
      <c r="DX18">
        <f>IF(AND(DX16="D",'calc'!DX1&lt;35),1,0)</f>
        <v/>
      </c>
      <c r="DY18">
        <f>IF(AND(DY16="D",'calc'!DY1&lt;35),1,0)</f>
        <v/>
      </c>
      <c r="DZ18">
        <f>IF(AND(DZ16="D",'calc'!DZ1&lt;35),1,0)</f>
        <v/>
      </c>
      <c r="EA18">
        <f>IF(AND(EA16="D",'calc'!EA1&lt;35),1,0)</f>
        <v/>
      </c>
      <c r="EB18">
        <f>IF(AND(EB16="D",'calc'!EB1&lt;35),1,0)</f>
        <v/>
      </c>
      <c r="EC18">
        <f>IF(AND(EC16="D",'calc'!EC1&lt;35),1,0)</f>
        <v/>
      </c>
      <c r="ED18">
        <f>IF(AND(ED16="D",'calc'!ED1&lt;35),1,0)</f>
        <v/>
      </c>
      <c r="EE18">
        <f>IF(AND(EE16="D",'calc'!EE1&lt;35),1,0)</f>
        <v/>
      </c>
      <c r="EF18">
        <f>IF(AND(EF16="D",'calc'!EF1&lt;35),1,0)</f>
        <v/>
      </c>
      <c r="EG18">
        <f>IF(AND(EG16="D",'calc'!EG1&lt;35),1,0)</f>
        <v/>
      </c>
      <c r="EH18">
        <f>IF(AND(EH16="D",'calc'!EH1&lt;35),1,0)</f>
        <v/>
      </c>
      <c r="EI18">
        <f>IF(AND(EI16="D",'calc'!EI1&lt;35),1,0)</f>
        <v/>
      </c>
      <c r="EJ18">
        <f>IF(AND(EJ16="D",'calc'!EJ1&lt;35),1,0)</f>
        <v/>
      </c>
      <c r="EK18">
        <f>IF(AND(EK16="D",'calc'!EK1&lt;35),1,0)</f>
        <v/>
      </c>
      <c r="EL18">
        <f>IF(AND(EL16="D",'calc'!EL1&lt;35),1,0)</f>
        <v/>
      </c>
    </row>
    <row r="19" hidden="1">
      <c r="A19" s="42" t="inlineStr">
        <is>
          <t>P2 D energy</t>
        </is>
      </c>
      <c r="C19">
        <f>IF(AND(C17="D",'calc'!C9&lt;35),1,0)</f>
        <v/>
      </c>
      <c r="D19">
        <f>IF(AND(D17="D",'calc'!D9&lt;35),1,0)</f>
        <v/>
      </c>
      <c r="E19">
        <f>IF(AND(E17="D",'calc'!E9&lt;35),1,0)</f>
        <v/>
      </c>
      <c r="F19">
        <f>IF(AND(F17="D",'calc'!F9&lt;35),1,0)</f>
        <v/>
      </c>
      <c r="G19">
        <f>IF(AND(G17="D",'calc'!G9&lt;35),1,0)</f>
        <v/>
      </c>
      <c r="H19">
        <f>IF(AND(H17="D",'calc'!H9&lt;35),1,0)</f>
        <v/>
      </c>
      <c r="I19">
        <f>IF(AND(I17="D",'calc'!I9&lt;35),1,0)</f>
        <v/>
      </c>
      <c r="J19">
        <f>IF(AND(J17="D",'calc'!J9&lt;35),1,0)</f>
        <v/>
      </c>
      <c r="K19">
        <f>IF(AND(K17="D",'calc'!K9&lt;35),1,0)</f>
        <v/>
      </c>
      <c r="L19">
        <f>IF(AND(L17="D",'calc'!L9&lt;35),1,0)</f>
        <v/>
      </c>
      <c r="M19">
        <f>IF(AND(M17="D",'calc'!M9&lt;35),1,0)</f>
        <v/>
      </c>
      <c r="N19">
        <f>IF(AND(N17="D",'calc'!N9&lt;35),1,0)</f>
        <v/>
      </c>
      <c r="O19">
        <f>IF(AND(O17="D",'calc'!O9&lt;35),1,0)</f>
        <v/>
      </c>
      <c r="P19">
        <f>IF(AND(P17="D",'calc'!P9&lt;35),1,0)</f>
        <v/>
      </c>
      <c r="Q19">
        <f>IF(AND(Q17="D",'calc'!Q9&lt;35),1,0)</f>
        <v/>
      </c>
      <c r="R19">
        <f>IF(AND(R17="D",'calc'!R9&lt;35),1,0)</f>
        <v/>
      </c>
      <c r="S19">
        <f>IF(AND(S17="D",'calc'!S9&lt;35),1,0)</f>
        <v/>
      </c>
      <c r="T19">
        <f>IF(AND(T17="D",'calc'!T9&lt;35),1,0)</f>
        <v/>
      </c>
      <c r="U19">
        <f>IF(AND(U17="D",'calc'!U9&lt;35),1,0)</f>
        <v/>
      </c>
      <c r="V19">
        <f>IF(AND(V17="D",'calc'!V9&lt;35),1,0)</f>
        <v/>
      </c>
      <c r="W19">
        <f>IF(AND(W17="D",'calc'!W9&lt;35),1,0)</f>
        <v/>
      </c>
      <c r="X19">
        <f>IF(AND(X17="D",'calc'!X9&lt;35),1,0)</f>
        <v/>
      </c>
      <c r="Y19">
        <f>IF(AND(Y17="D",'calc'!Y9&lt;35),1,0)</f>
        <v/>
      </c>
      <c r="Z19">
        <f>IF(AND(Z17="D",'calc'!Z9&lt;35),1,0)</f>
        <v/>
      </c>
      <c r="AA19">
        <f>IF(AND(AA17="D",'calc'!AA9&lt;35),1,0)</f>
        <v/>
      </c>
      <c r="AB19">
        <f>IF(AND(AB17="D",'calc'!AB9&lt;35),1,0)</f>
        <v/>
      </c>
      <c r="AC19">
        <f>IF(AND(AC17="D",'calc'!AC9&lt;35),1,0)</f>
        <v/>
      </c>
      <c r="AD19">
        <f>IF(AND(AD17="D",'calc'!AD9&lt;35),1,0)</f>
        <v/>
      </c>
      <c r="AE19">
        <f>IF(AND(AE17="D",'calc'!AE9&lt;35),1,0)</f>
        <v/>
      </c>
      <c r="AF19">
        <f>IF(AND(AF17="D",'calc'!AF9&lt;35),1,0)</f>
        <v/>
      </c>
      <c r="AG19">
        <f>IF(AND(AG17="D",'calc'!AG9&lt;35),1,0)</f>
        <v/>
      </c>
      <c r="AH19">
        <f>IF(AND(AH17="D",'calc'!AH9&lt;35),1,0)</f>
        <v/>
      </c>
      <c r="AI19">
        <f>IF(AND(AI17="D",'calc'!AI9&lt;35),1,0)</f>
        <v/>
      </c>
      <c r="AJ19">
        <f>IF(AND(AJ17="D",'calc'!AJ9&lt;35),1,0)</f>
        <v/>
      </c>
      <c r="AK19">
        <f>IF(AND(AK17="D",'calc'!AK9&lt;35),1,0)</f>
        <v/>
      </c>
      <c r="AL19">
        <f>IF(AND(AL17="D",'calc'!AL9&lt;35),1,0)</f>
        <v/>
      </c>
      <c r="AM19">
        <f>IF(AND(AM17="D",'calc'!AM9&lt;35),1,0)</f>
        <v/>
      </c>
      <c r="AN19">
        <f>IF(AND(AN17="D",'calc'!AN9&lt;35),1,0)</f>
        <v/>
      </c>
      <c r="AO19">
        <f>IF(AND(AO17="D",'calc'!AO9&lt;35),1,0)</f>
        <v/>
      </c>
      <c r="AP19">
        <f>IF(AND(AP17="D",'calc'!AP9&lt;35),1,0)</f>
        <v/>
      </c>
      <c r="AQ19">
        <f>IF(AND(AQ17="D",'calc'!AQ9&lt;35),1,0)</f>
        <v/>
      </c>
      <c r="AR19">
        <f>IF(AND(AR17="D",'calc'!AR9&lt;35),1,0)</f>
        <v/>
      </c>
      <c r="AS19">
        <f>IF(AND(AS17="D",'calc'!AS9&lt;35),1,0)</f>
        <v/>
      </c>
      <c r="AT19">
        <f>IF(AND(AT17="D",'calc'!AT9&lt;35),1,0)</f>
        <v/>
      </c>
      <c r="AU19">
        <f>IF(AND(AU17="D",'calc'!AU9&lt;35),1,0)</f>
        <v/>
      </c>
      <c r="AV19">
        <f>IF(AND(AV17="D",'calc'!AV9&lt;35),1,0)</f>
        <v/>
      </c>
      <c r="AW19">
        <f>IF(AND(AW17="D",'calc'!AW9&lt;35),1,0)</f>
        <v/>
      </c>
      <c r="AX19">
        <f>IF(AND(AX17="D",'calc'!AX9&lt;35),1,0)</f>
        <v/>
      </c>
      <c r="AY19">
        <f>IF(AND(AY17="D",'calc'!AY9&lt;35),1,0)</f>
        <v/>
      </c>
      <c r="AZ19">
        <f>IF(AND(AZ17="D",'calc'!AZ9&lt;35),1,0)</f>
        <v/>
      </c>
      <c r="BA19">
        <f>IF(AND(BA17="D",'calc'!BA9&lt;35),1,0)</f>
        <v/>
      </c>
      <c r="BB19">
        <f>IF(AND(BB17="D",'calc'!BB9&lt;35),1,0)</f>
        <v/>
      </c>
      <c r="BC19">
        <f>IF(AND(BC17="D",'calc'!BC9&lt;35),1,0)</f>
        <v/>
      </c>
      <c r="BD19">
        <f>IF(AND(BD17="D",'calc'!BD9&lt;35),1,0)</f>
        <v/>
      </c>
      <c r="BE19">
        <f>IF(AND(BE17="D",'calc'!BE9&lt;35),1,0)</f>
        <v/>
      </c>
      <c r="BF19">
        <f>IF(AND(BF17="D",'calc'!BF9&lt;35),1,0)</f>
        <v/>
      </c>
      <c r="BG19">
        <f>IF(AND(BG17="D",'calc'!BG9&lt;35),1,0)</f>
        <v/>
      </c>
      <c r="BH19">
        <f>IF(AND(BH17="D",'calc'!BH9&lt;35),1,0)</f>
        <v/>
      </c>
      <c r="BI19">
        <f>IF(AND(BI17="D",'calc'!BI9&lt;35),1,0)</f>
        <v/>
      </c>
      <c r="BJ19">
        <f>IF(AND(BJ17="D",'calc'!BJ9&lt;35),1,0)</f>
        <v/>
      </c>
      <c r="BK19">
        <f>IF(AND(BK17="D",'calc'!BK9&lt;35),1,0)</f>
        <v/>
      </c>
      <c r="BL19">
        <f>IF(AND(BL17="D",'calc'!BL9&lt;35),1,0)</f>
        <v/>
      </c>
      <c r="BM19">
        <f>IF(AND(BM17="D",'calc'!BM9&lt;35),1,0)</f>
        <v/>
      </c>
      <c r="BN19">
        <f>IF(AND(BN17="D",'calc'!BN9&lt;35),1,0)</f>
        <v/>
      </c>
      <c r="BO19">
        <f>IF(AND(BO17="D",'calc'!BO9&lt;35),1,0)</f>
        <v/>
      </c>
      <c r="BP19">
        <f>IF(AND(BP17="D",'calc'!BP9&lt;35),1,0)</f>
        <v/>
      </c>
      <c r="BQ19">
        <f>IF(AND(BQ17="D",'calc'!BQ9&lt;35),1,0)</f>
        <v/>
      </c>
      <c r="BR19">
        <f>IF(AND(BR17="D",'calc'!BR9&lt;35),1,0)</f>
        <v/>
      </c>
      <c r="BS19">
        <f>IF(AND(BS17="D",'calc'!BS9&lt;35),1,0)</f>
        <v/>
      </c>
      <c r="BT19">
        <f>IF(AND(BT17="D",'calc'!BT9&lt;35),1,0)</f>
        <v/>
      </c>
      <c r="BU19">
        <f>IF(AND(BU17="D",'calc'!BU9&lt;35),1,0)</f>
        <v/>
      </c>
      <c r="BV19">
        <f>IF(AND(BV17="D",'calc'!BV9&lt;35),1,0)</f>
        <v/>
      </c>
      <c r="BW19">
        <f>IF(AND(BW17="D",'calc'!BW9&lt;35),1,0)</f>
        <v/>
      </c>
      <c r="BX19">
        <f>IF(AND(BX17="D",'calc'!BX9&lt;35),1,0)</f>
        <v/>
      </c>
      <c r="BY19">
        <f>IF(AND(BY17="D",'calc'!BY9&lt;35),1,0)</f>
        <v/>
      </c>
      <c r="BZ19">
        <f>IF(AND(BZ17="D",'calc'!BZ9&lt;35),1,0)</f>
        <v/>
      </c>
      <c r="CA19">
        <f>IF(AND(CA17="D",'calc'!CA9&lt;35),1,0)</f>
        <v/>
      </c>
      <c r="CB19">
        <f>IF(AND(CB17="D",'calc'!CB9&lt;35),1,0)</f>
        <v/>
      </c>
      <c r="CC19">
        <f>IF(AND(CC17="D",'calc'!CC9&lt;35),1,0)</f>
        <v/>
      </c>
      <c r="CD19">
        <f>IF(AND(CD17="D",'calc'!CD9&lt;35),1,0)</f>
        <v/>
      </c>
      <c r="CE19">
        <f>IF(AND(CE17="D",'calc'!CE9&lt;35),1,0)</f>
        <v/>
      </c>
      <c r="CF19">
        <f>IF(AND(CF17="D",'calc'!CF9&lt;35),1,0)</f>
        <v/>
      </c>
      <c r="CG19">
        <f>IF(AND(CG17="D",'calc'!CG9&lt;35),1,0)</f>
        <v/>
      </c>
      <c r="CH19">
        <f>IF(AND(CH17="D",'calc'!CH9&lt;35),1,0)</f>
        <v/>
      </c>
      <c r="CI19">
        <f>IF(AND(CI17="D",'calc'!CI9&lt;35),1,0)</f>
        <v/>
      </c>
      <c r="CJ19">
        <f>IF(AND(CJ17="D",'calc'!CJ9&lt;35),1,0)</f>
        <v/>
      </c>
      <c r="CK19">
        <f>IF(AND(CK17="D",'calc'!CK9&lt;35),1,0)</f>
        <v/>
      </c>
      <c r="CL19">
        <f>IF(AND(CL17="D",'calc'!CL9&lt;35),1,0)</f>
        <v/>
      </c>
      <c r="CM19">
        <f>IF(AND(CM17="D",'calc'!CM9&lt;35),1,0)</f>
        <v/>
      </c>
      <c r="CN19">
        <f>IF(AND(CN17="D",'calc'!CN9&lt;35),1,0)</f>
        <v/>
      </c>
      <c r="CO19">
        <f>IF(AND(CO17="D",'calc'!CO9&lt;35),1,0)</f>
        <v/>
      </c>
      <c r="CP19">
        <f>IF(AND(CP17="D",'calc'!CP9&lt;35),1,0)</f>
        <v/>
      </c>
      <c r="CQ19">
        <f>IF(AND(CQ17="D",'calc'!CQ9&lt;35),1,0)</f>
        <v/>
      </c>
      <c r="CR19">
        <f>IF(AND(CR17="D",'calc'!CR9&lt;35),1,0)</f>
        <v/>
      </c>
      <c r="CS19">
        <f>IF(AND(CS17="D",'calc'!CS9&lt;35),1,0)</f>
        <v/>
      </c>
      <c r="CT19">
        <f>IF(AND(CT17="D",'calc'!CT9&lt;35),1,0)</f>
        <v/>
      </c>
      <c r="CU19">
        <f>IF(AND(CU17="D",'calc'!CU9&lt;35),1,0)</f>
        <v/>
      </c>
      <c r="CV19">
        <f>IF(AND(CV17="D",'calc'!CV9&lt;35),1,0)</f>
        <v/>
      </c>
      <c r="CW19">
        <f>IF(AND(CW17="D",'calc'!CW9&lt;35),1,0)</f>
        <v/>
      </c>
      <c r="CX19">
        <f>IF(AND(CX17="D",'calc'!CX9&lt;35),1,0)</f>
        <v/>
      </c>
      <c r="CY19">
        <f>IF(AND(CY17="D",'calc'!CY9&lt;35),1,0)</f>
        <v/>
      </c>
      <c r="CZ19">
        <f>IF(AND(CZ17="D",'calc'!CZ9&lt;35),1,0)</f>
        <v/>
      </c>
      <c r="DA19">
        <f>IF(AND(DA17="D",'calc'!DA9&lt;35),1,0)</f>
        <v/>
      </c>
      <c r="DB19">
        <f>IF(AND(DB17="D",'calc'!DB9&lt;35),1,0)</f>
        <v/>
      </c>
      <c r="DC19">
        <f>IF(AND(DC17="D",'calc'!DC9&lt;35),1,0)</f>
        <v/>
      </c>
      <c r="DD19">
        <f>IF(AND(DD17="D",'calc'!DD9&lt;35),1,0)</f>
        <v/>
      </c>
      <c r="DE19">
        <f>IF(AND(DE17="D",'calc'!DE9&lt;35),1,0)</f>
        <v/>
      </c>
      <c r="DF19">
        <f>IF(AND(DF17="D",'calc'!DF9&lt;35),1,0)</f>
        <v/>
      </c>
      <c r="DG19">
        <f>IF(AND(DG17="D",'calc'!DG9&lt;35),1,0)</f>
        <v/>
      </c>
      <c r="DH19">
        <f>IF(AND(DH17="D",'calc'!DH9&lt;35),1,0)</f>
        <v/>
      </c>
      <c r="DI19">
        <f>IF(AND(DI17="D",'calc'!DI9&lt;35),1,0)</f>
        <v/>
      </c>
      <c r="DJ19">
        <f>IF(AND(DJ17="D",'calc'!DJ9&lt;35),1,0)</f>
        <v/>
      </c>
      <c r="DK19">
        <f>IF(AND(DK17="D",'calc'!DK9&lt;35),1,0)</f>
        <v/>
      </c>
      <c r="DL19">
        <f>IF(AND(DL17="D",'calc'!DL9&lt;35),1,0)</f>
        <v/>
      </c>
      <c r="DM19">
        <f>IF(AND(DM17="D",'calc'!DM9&lt;35),1,0)</f>
        <v/>
      </c>
      <c r="DN19">
        <f>IF(AND(DN17="D",'calc'!DN9&lt;35),1,0)</f>
        <v/>
      </c>
      <c r="DO19">
        <f>IF(AND(DO17="D",'calc'!DO9&lt;35),1,0)</f>
        <v/>
      </c>
      <c r="DP19">
        <f>IF(AND(DP17="D",'calc'!DP9&lt;35),1,0)</f>
        <v/>
      </c>
      <c r="DQ19">
        <f>IF(AND(DQ17="D",'calc'!DQ9&lt;35),1,0)</f>
        <v/>
      </c>
      <c r="DR19">
        <f>IF(AND(DR17="D",'calc'!DR9&lt;35),1,0)</f>
        <v/>
      </c>
      <c r="DS19">
        <f>IF(AND(DS17="D",'calc'!DS9&lt;35),1,0)</f>
        <v/>
      </c>
      <c r="DT19">
        <f>IF(AND(DT17="D",'calc'!DT9&lt;35),1,0)</f>
        <v/>
      </c>
      <c r="DU19">
        <f>IF(AND(DU17="D",'calc'!DU9&lt;35),1,0)</f>
        <v/>
      </c>
      <c r="DV19">
        <f>IF(AND(DV17="D",'calc'!DV9&lt;35),1,0)</f>
        <v/>
      </c>
      <c r="DW19">
        <f>IF(AND(DW17="D",'calc'!DW9&lt;35),1,0)</f>
        <v/>
      </c>
      <c r="DX19">
        <f>IF(AND(DX17="D",'calc'!DX9&lt;35),1,0)</f>
        <v/>
      </c>
      <c r="DY19">
        <f>IF(AND(DY17="D",'calc'!DY9&lt;35),1,0)</f>
        <v/>
      </c>
      <c r="DZ19">
        <f>IF(AND(DZ17="D",'calc'!DZ9&lt;35),1,0)</f>
        <v/>
      </c>
      <c r="EA19">
        <f>IF(AND(EA17="D",'calc'!EA9&lt;35),1,0)</f>
        <v/>
      </c>
      <c r="EB19">
        <f>IF(AND(EB17="D",'calc'!EB9&lt;35),1,0)</f>
        <v/>
      </c>
      <c r="EC19">
        <f>IF(AND(EC17="D",'calc'!EC9&lt;35),1,0)</f>
        <v/>
      </c>
      <c r="ED19">
        <f>IF(AND(ED17="D",'calc'!ED9&lt;35),1,0)</f>
        <v/>
      </c>
      <c r="EE19">
        <f>IF(AND(EE17="D",'calc'!EE9&lt;35),1,0)</f>
        <v/>
      </c>
      <c r="EF19">
        <f>IF(AND(EF17="D",'calc'!EF9&lt;35),1,0)</f>
        <v/>
      </c>
      <c r="EG19">
        <f>IF(AND(EG17="D",'calc'!EG9&lt;35),1,0)</f>
        <v/>
      </c>
      <c r="EH19">
        <f>IF(AND(EH17="D",'calc'!EH9&lt;35),1,0)</f>
        <v/>
      </c>
      <c r="EI19">
        <f>IF(AND(EI17="D",'calc'!EI9&lt;35),1,0)</f>
        <v/>
      </c>
      <c r="EJ19">
        <f>IF(AND(EJ17="D",'calc'!EJ9&lt;35),1,0)</f>
        <v/>
      </c>
      <c r="EK19">
        <f>IF(AND(EK17="D",'calc'!EK9&lt;35),1,0)</f>
        <v/>
      </c>
      <c r="EL19">
        <f>IF(AND(EL17="D",'calc'!EL9&lt;35),1,0)</f>
        <v/>
      </c>
    </row>
    <row r="21">
      <c r="A21" s="49" t="n"/>
      <c r="B21" s="49" t="n"/>
      <c r="C21" s="49" t="n"/>
      <c r="D21" s="49" t="n"/>
      <c r="E21" s="49" t="n"/>
      <c r="F21" s="49" t="n"/>
      <c r="G21" s="49" t="n"/>
      <c r="H21" s="49" t="n"/>
      <c r="I21" s="49" t="n"/>
      <c r="J21" s="49" t="n"/>
      <c r="K21" s="49" t="n"/>
      <c r="L21" s="49" t="n"/>
      <c r="M21" s="49" t="n"/>
      <c r="N21" s="49" t="n"/>
      <c r="O21" s="49" t="n"/>
      <c r="P21" s="49" t="n"/>
      <c r="Q21" s="49" t="n"/>
      <c r="R21" s="49" t="n"/>
      <c r="S21" s="49" t="n"/>
      <c r="T21" s="49" t="n"/>
      <c r="U21" s="49" t="n"/>
      <c r="V21" s="49" t="n"/>
      <c r="W21" s="49" t="n"/>
      <c r="X21" s="49" t="n"/>
      <c r="Y21" s="49" t="n"/>
      <c r="Z21" s="49" t="n"/>
      <c r="AA21" s="49" t="n"/>
      <c r="AB21" s="49" t="n"/>
      <c r="AC21" s="49" t="n"/>
      <c r="AD21" s="49" t="n"/>
      <c r="AE21" s="49" t="n"/>
      <c r="AF21" s="49" t="n"/>
      <c r="AG21" s="49" t="n"/>
      <c r="AH21" s="49" t="n"/>
      <c r="AI21" s="49" t="n"/>
      <c r="AJ21" s="49" t="n"/>
      <c r="AK21" s="49" t="n"/>
      <c r="AL21" s="49" t="n"/>
      <c r="AM21" s="49" t="n"/>
      <c r="AN21" s="49" t="n"/>
      <c r="AO21" s="49" t="n"/>
      <c r="AP21" s="49" t="n"/>
      <c r="AQ21" s="49" t="n"/>
      <c r="AR21" s="49" t="n"/>
      <c r="AS21" s="49" t="n"/>
      <c r="AT21" s="49" t="n"/>
      <c r="AU21" s="49" t="n"/>
      <c r="AV21" s="49" t="n"/>
      <c r="AW21" s="49" t="n"/>
      <c r="AX21" s="49" t="n"/>
      <c r="AY21" s="49" t="n"/>
      <c r="AZ21" s="49" t="n"/>
      <c r="BA21" s="49" t="n"/>
      <c r="BB21" s="49" t="n"/>
      <c r="BC21" s="49" t="n"/>
      <c r="BD21" s="49" t="n"/>
      <c r="BE21" s="49" t="n"/>
      <c r="BF21" s="49" t="n"/>
      <c r="BG21" s="49" t="n"/>
      <c r="BH21" s="49" t="n"/>
      <c r="BI21" s="49" t="n"/>
      <c r="BJ21" s="49" t="n"/>
      <c r="BK21" s="49" t="n"/>
      <c r="BL21" s="49" t="n"/>
      <c r="BM21" s="49" t="n"/>
      <c r="BN21" s="49" t="n"/>
      <c r="BO21" s="49" t="n"/>
      <c r="BP21" s="49" t="n"/>
      <c r="BQ21" s="49" t="n"/>
      <c r="BR21" s="49" t="n"/>
      <c r="BS21" s="49" t="n"/>
      <c r="BT21" s="49" t="n"/>
      <c r="BU21" s="49" t="n"/>
      <c r="BV21" s="49" t="n"/>
      <c r="BW21" s="49" t="n"/>
      <c r="BX21" s="49" t="n"/>
      <c r="BY21" s="49" t="n"/>
      <c r="BZ21" s="49" t="n"/>
      <c r="CA21" s="49" t="n"/>
      <c r="CB21" s="49" t="n"/>
      <c r="CC21" s="49" t="n"/>
      <c r="CD21" s="49" t="n"/>
      <c r="CE21" s="49" t="n"/>
      <c r="CF21" s="49" t="n"/>
      <c r="CG21" s="49" t="n"/>
      <c r="CH21" s="49" t="n"/>
      <c r="CI21" s="49" t="n"/>
      <c r="CJ21" s="49" t="n"/>
      <c r="CK21" s="49" t="n"/>
      <c r="CL21" s="49" t="n"/>
      <c r="CM21" s="49" t="n"/>
      <c r="CN21" s="49" t="n"/>
      <c r="CO21" s="49" t="n"/>
      <c r="CP21" s="49" t="n"/>
      <c r="CQ21" s="49" t="n"/>
      <c r="CR21" s="49" t="n"/>
      <c r="CS21" s="49" t="n"/>
      <c r="CT21" s="49" t="n"/>
      <c r="CU21" s="49" t="n"/>
      <c r="CV21" s="49" t="n"/>
      <c r="CW21" s="49" t="n"/>
      <c r="CX21" s="49" t="n"/>
      <c r="CY21" s="49" t="n"/>
      <c r="CZ21" s="49" t="n"/>
      <c r="DA21" s="49" t="n"/>
      <c r="DB21" s="49" t="n"/>
      <c r="DC21" s="49" t="n"/>
      <c r="DD21" s="49" t="n"/>
      <c r="DE21" s="49" t="n"/>
      <c r="DF21" s="49" t="n"/>
      <c r="DG21" s="49" t="n"/>
      <c r="DH21" s="49" t="n"/>
      <c r="DI21" s="49" t="n"/>
      <c r="DJ21" s="49" t="n"/>
      <c r="DK21" s="49" t="n"/>
      <c r="DL21" s="49" t="n"/>
      <c r="DM21" s="49" t="n"/>
      <c r="DN21" s="49" t="n"/>
      <c r="DO21" s="49" t="n"/>
      <c r="DP21" s="49" t="n"/>
      <c r="DQ21" s="49" t="n"/>
      <c r="DR21" s="49" t="n"/>
      <c r="DS21" s="49" t="n"/>
      <c r="DT21" s="49" t="n"/>
      <c r="DU21" s="49" t="n"/>
      <c r="DV21" s="49" t="n"/>
      <c r="DW21" s="49" t="n"/>
      <c r="DX21" s="49" t="n"/>
      <c r="DY21" s="49" t="n"/>
      <c r="DZ21" s="49" t="n"/>
      <c r="EA21" s="49" t="n"/>
      <c r="EB21" s="49" t="n"/>
      <c r="EC21" s="49" t="n"/>
      <c r="ED21" s="49" t="n"/>
      <c r="EE21" s="49" t="n"/>
      <c r="EF21" s="49" t="n"/>
      <c r="EG21" s="49" t="n"/>
      <c r="EH21" s="49" t="n"/>
      <c r="EI21" s="49" t="n"/>
      <c r="EJ21" s="49" t="n"/>
      <c r="EK21" s="49" t="n"/>
      <c r="EL21" s="49" t="n"/>
      <c r="EM21" s="49" t="n"/>
      <c r="EN21" s="49" t="n"/>
    </row>
    <row r="22">
      <c r="A22" s="50" t="inlineStr">
        <is>
          <t>SET B (optional) - fill in a second 2-man setup below to compare it against the one above. Leave it empty for a single result.</t>
        </is>
      </c>
    </row>
    <row r="24">
      <c r="A24" s="51" t="inlineStr">
        <is>
          <t>2-man chart - set B</t>
        </is>
      </c>
    </row>
    <row r="25">
      <c r="Y25" s="28" t="inlineStr">
        <is>
          <t>P2 spec</t>
        </is>
      </c>
      <c r="Z25" s="29" t="n"/>
      <c r="AA25" s="29" t="n"/>
      <c r="AB25" s="29" t="n"/>
      <c r="AC25" s="29" t="n"/>
      <c r="AD25" s="29" t="n"/>
      <c r="AE25" s="29" t="n"/>
      <c r="AF25" s="29" t="n"/>
      <c r="AG25" s="29" t="n"/>
      <c r="AH25" s="29" t="n"/>
      <c r="AI25" s="29" t="n"/>
      <c r="AJ25" s="29" t="n"/>
      <c r="AK25" s="29" t="n"/>
      <c r="AL25" s="29" t="n"/>
      <c r="AM25" s="29" t="n"/>
      <c r="AN25" s="29" t="n"/>
      <c r="AO25" s="29" t="n"/>
      <c r="AP25" s="30" t="n"/>
      <c r="AR25" s="28" t="inlineStr">
        <is>
          <t>P3 spec</t>
        </is>
      </c>
      <c r="AS25" s="29" t="n"/>
      <c r="AT25" s="29" t="n"/>
      <c r="AU25" s="29" t="n"/>
      <c r="AV25" s="29" t="n"/>
      <c r="AW25" s="29" t="n"/>
      <c r="AX25" s="29" t="n"/>
      <c r="AY25" s="29" t="n"/>
      <c r="AZ25" s="29" t="n"/>
      <c r="BA25" s="29" t="n"/>
      <c r="BB25" s="29" t="n"/>
      <c r="BC25" s="30" t="n"/>
    </row>
    <row r="26" ht="30" customHeight="1">
      <c r="A26" s="31" t="inlineStr">
        <is>
          <t>Player</t>
        </is>
      </c>
      <c r="B26" s="32" t="inlineStr">
        <is>
          <t>Name</t>
        </is>
      </c>
      <c r="C26" s="32" t="inlineStr">
        <is>
          <t>startSpec (%)</t>
        </is>
      </c>
      <c r="D26" s="29" t="n"/>
      <c r="E26" s="30" t="n"/>
      <c r="F26" s="32" t="inlineStr">
        <is>
          <t>lightbearerOn</t>
        </is>
      </c>
      <c r="G26" s="29" t="n"/>
      <c r="H26" s="30" t="n"/>
      <c r="I26" s="32" t="inlineStr">
        <is>
          <t>meleePrayer</t>
        </is>
      </c>
      <c r="J26" s="29" t="n"/>
      <c r="K26" s="30" t="n"/>
      <c r="L26" s="32" t="inlineStr">
        <is>
          <t>Number of Purples</t>
        </is>
      </c>
      <c r="M26" s="30" t="n"/>
      <c r="N26" s="32" t="inlineStr">
        <is>
          <t>1st Purple DC</t>
        </is>
      </c>
      <c r="O26" s="30" t="n"/>
      <c r="P26" s="32" t="inlineStr">
        <is>
          <t>2nd Purple DC</t>
        </is>
      </c>
      <c r="Q26" s="30" t="n"/>
      <c r="R26" s="32" t="inlineStr">
        <is>
          <t>WestDC</t>
        </is>
      </c>
      <c r="S26" s="30" t="n"/>
      <c r="T26" s="32" t="inlineStr">
        <is>
          <t>EastDC</t>
        </is>
      </c>
      <c r="U26" s="30" t="n"/>
      <c r="V26" s="32" t="inlineStr">
        <is>
          <t>Custom Surge Timing</t>
        </is>
      </c>
      <c r="W26" s="29" t="n"/>
      <c r="X26" s="30" t="n"/>
      <c r="Y26" s="32" t="inlineStr">
        <is>
          <t>End spec</t>
        </is>
      </c>
      <c r="Z26" s="29" t="n"/>
      <c r="AA26" s="30" t="n"/>
      <c r="AB26" s="32" t="inlineStr">
        <is>
          <t>Purple crab</t>
        </is>
      </c>
      <c r="AC26" s="29" t="n"/>
      <c r="AD26" s="30" t="n"/>
      <c r="AE26" s="32" t="inlineStr">
        <is>
          <t>Target spec</t>
        </is>
      </c>
      <c r="AF26" s="29" t="n"/>
      <c r="AG26" s="30" t="n"/>
      <c r="AH26" s="32" t="inlineStr">
        <is>
          <t>Ring switch %</t>
        </is>
      </c>
      <c r="AI26" s="29" t="n"/>
      <c r="AJ26" s="30" t="n"/>
      <c r="AK26" s="32" t="inlineStr">
        <is>
          <t>Room Time</t>
        </is>
      </c>
      <c r="AL26" s="29" t="n"/>
      <c r="AM26" s="30" t="n"/>
      <c r="AN26" s="32" t="inlineStr">
        <is>
          <t>LB swings</t>
        </is>
      </c>
      <c r="AO26" s="29" t="n"/>
      <c r="AP26" s="30" t="n"/>
      <c r="AR26" s="32" t="inlineStr">
        <is>
          <t>West/East DC +</t>
        </is>
      </c>
      <c r="AS26" s="29" t="n"/>
      <c r="AT26" s="30" t="n"/>
      <c r="AU26" s="32" t="inlineStr">
        <is>
          <t>Spec used</t>
        </is>
      </c>
      <c r="AV26" s="29" t="n"/>
      <c r="AW26" s="30" t="n"/>
      <c r="AX26" s="32" t="inlineStr">
        <is>
          <t>P3 target spec</t>
        </is>
      </c>
      <c r="AY26" s="29" t="n"/>
      <c r="AZ26" s="30" t="n"/>
      <c r="BA26" s="32" t="inlineStr">
        <is>
          <t>Time of regen</t>
        </is>
      </c>
      <c r="BB26" s="29" t="n"/>
      <c r="BC26" s="30" t="n"/>
      <c r="BF26" s="33" t="inlineStr">
        <is>
          <t>Death tick</t>
        </is>
      </c>
      <c r="BG26" s="29" t="n"/>
      <c r="BH26" s="30" t="n"/>
      <c r="BJ26" s="32" t="inlineStr">
        <is>
          <t>Deep proc HP %</t>
        </is>
      </c>
      <c r="BK26" s="29" t="n"/>
      <c r="BL26" s="30" t="n"/>
      <c r="BN26" s="32" t="inlineStr">
        <is>
          <t>P3 halberd HP %</t>
        </is>
      </c>
      <c r="BO26" s="29" t="n"/>
      <c r="BP26" s="30" t="n"/>
      <c r="BR26" s="32" t="inlineStr">
        <is>
          <t>Dawn threshold %</t>
        </is>
      </c>
      <c r="BS26" s="29" t="n"/>
      <c r="BT26" s="30" t="n"/>
      <c r="BZ26" s="32" t="inlineStr">
        <is>
          <t>Second purple %</t>
        </is>
      </c>
      <c r="CA26" s="29" t="n"/>
      <c r="CB26" s="30" t="n"/>
      <c r="CD26" s="32" t="inlineStr">
        <is>
          <t>P2 Scythe last hit threshold</t>
        </is>
      </c>
      <c r="CE26" s="29" t="n"/>
      <c r="CF26" s="30" t="n"/>
      <c r="CP26" s="32" t="inlineStr">
        <is>
          <t>Crab HP threshold</t>
        </is>
      </c>
      <c r="CQ26" s="29" t="n"/>
      <c r="CR26" s="30" t="n"/>
      <c r="CT26" s="32" t="inlineStr">
        <is>
          <t>Brew sips</t>
        </is>
      </c>
      <c r="CU26" s="29" t="n"/>
      <c r="CV26" s="30" t="n"/>
      <c r="CX26" s="32" t="inlineStr">
        <is>
          <t>SCB sips</t>
        </is>
      </c>
      <c r="CY26" s="29" t="n"/>
      <c r="CZ26" s="30" t="n"/>
      <c r="DB26" s="32" t="inlineStr">
        <is>
          <t>Restore sips</t>
        </is>
      </c>
      <c r="DC26" s="29" t="n"/>
      <c r="DD26" s="30" t="n"/>
      <c r="DF26" s="32" t="inlineStr">
        <is>
          <t>Sharks</t>
        </is>
      </c>
      <c r="DG26" s="29" t="n"/>
      <c r="DH26" s="30" t="n"/>
      <c r="DJ26" s="32" t="inlineStr">
        <is>
          <t>Perfect 1st set</t>
        </is>
      </c>
      <c r="DK26" s="29" t="n"/>
      <c r="DL26" s="30" t="n"/>
    </row>
    <row r="27">
      <c r="A27" s="34" t="inlineStr">
        <is>
          <t>Player 1</t>
        </is>
      </c>
      <c r="B27" s="35" t="n"/>
      <c r="C27" s="35" t="n"/>
      <c r="D27" s="29" t="n"/>
      <c r="E27" s="30" t="n"/>
      <c r="F27" s="52" t="b">
        <v>0</v>
      </c>
      <c r="G27" s="29" t="n"/>
      <c r="H27" s="30" t="n"/>
      <c r="I27" s="35" t="n"/>
      <c r="J27" s="29" t="n"/>
      <c r="K27" s="30" t="n"/>
      <c r="L27" s="36" t="n">
        <v>1</v>
      </c>
      <c r="M27" s="37" t="n"/>
      <c r="N27" s="52" t="b">
        <v>0</v>
      </c>
      <c r="O27" s="30" t="n"/>
      <c r="P27" s="52" t="b">
        <v>0</v>
      </c>
      <c r="Q27" s="30" t="n"/>
      <c r="R27" s="52" t="b">
        <v>0</v>
      </c>
      <c r="S27" s="30" t="n"/>
      <c r="T27" s="52" t="b">
        <v>0</v>
      </c>
      <c r="U27" s="30" t="n"/>
      <c r="V27" s="38" t="n"/>
      <c r="W27" s="29" t="n"/>
      <c r="X27" s="30" t="n"/>
      <c r="Y27" s="39">
        <f>'calc'!C38</f>
        <v/>
      </c>
      <c r="Z27" s="29" t="n"/>
      <c r="AA27" s="30" t="n"/>
      <c r="AB27" s="39">
        <f>IF((15*(OR($N$27=TRUE,$N$27="TRUE",$N$27="Yes"))+15*AND($L$27=2,OR($P$27=TRUE,$P$27="TRUE",$P$27="Yes")))+15*(OR($R$27=TRUE,$R$27="TRUE",$R$27="Yes"))+15*(OR($T$27=TRUE,$T$27="TRUE",$T$27="Yes"))=0,"-",IF((15*(OR($N$27=TRUE,$N$27="TRUE",$N$27="Yes"))+15*AND($L$27=2,OR($P$27=TRUE,$P$27="TRUE",$P$27="Yes")))&gt;0,"+"&amp;(15*(OR($N$27=TRUE,$N$27="TRUE",$N$27="Yes"))+15*AND($L$27=2,OR($P$27=TRUE,$P$27="TRUE",$P$27="Yes"))),"")&amp;IF(AND((15*(OR($N$27=TRUE,$N$27="TRUE",$N$27="Yes"))+15*AND($L$27=2,OR($P$27=TRUE,$P$27="TRUE",$P$27="Yes")))&gt;0,15*(OR($R$27=TRUE,$R$27="TRUE",$R$27="Yes"))+15*(OR($T$27=TRUE,$T$27="TRUE",$T$27="Yes"))&gt;0),", ","")&amp;IF(15*(OR($R$27=TRUE,$R$27="TRUE",$R$27="Yes"))+15*(OR($T$27=TRUE,$T$27="TRUE",$T$27="Yes"))&gt;0,"+"&amp;15*(OR($R$27=TRUE,$R$27="TRUE",$R$27="Yes"))+15*(OR($T$27=TRUE,$T$27="TRUE",$T$27="Yes"))&amp;" DC",""))</f>
        <v/>
      </c>
      <c r="AC27" s="29" t="n"/>
      <c r="AD27" s="30" t="n"/>
      <c r="AE27" s="35" t="n"/>
      <c r="AF27" s="29" t="n"/>
      <c r="AG27" s="30" t="n"/>
      <c r="AH27" s="35" t="n"/>
      <c r="AI27" s="29" t="n"/>
      <c r="AJ27" s="30" t="n"/>
      <c r="AK27" s="39">
        <f>IF($AE$27="","-",IF(COUNTIF('calc'!$C$55:'calc'!$LT$55,"&lt;"&amp;$AE$27)&gt;=330,"not reached",INT(('calc'!$N$38+COUNTIF('calc'!$C$55:'calc'!$LT$55,"&lt;"&amp;$AE$27))*0.6/60)&amp;":"&amp;TEXT(MOD(('calc'!$N$38+COUNTIF('calc'!$C$55:'calc'!$LT$55,"&lt;"&amp;$AE$27))*0.6,60),"00.0")))</f>
        <v/>
      </c>
      <c r="AL27" s="29" t="n"/>
      <c r="AM27" s="30" t="n"/>
      <c r="AN27" s="39">
        <f>IF(NOT(OR($F$27=TRUE,$F$27="TRUE",$F$27="Yes")),"-",ROUND(SUMPRODUCT(('calc'!$C$54:'calc'!$LT$54&gt;=('calc'!$I$38-'calc'!$N$38))*('calc'!$C$57:'calc'!$LT$57=1))/5.25,0))</f>
        <v/>
      </c>
      <c r="AO27" s="29" t="n"/>
      <c r="AP27" s="30" t="n"/>
      <c r="AR27" s="39">
        <f>IF(15*(OR($R$27=TRUE,$R$27="TRUE",$R$27="Yes"))+15*(OR($T$27=TRUE,$T$27="TRUE",$T$27="Yes"))&gt;0,"+"&amp;(15*(OR($R$27=TRUE,$R$27="TRUE",$R$27="Yes"))+15*(OR($T$27=TRUE,$T$27="TRUE",$T$27="Yes"))),"-")</f>
        <v/>
      </c>
      <c r="AS27" s="29" t="n"/>
      <c r="AT27" s="30" t="n"/>
      <c r="AU27" s="39">
        <f>IF($AE$27="",0,$AE$27)</f>
        <v/>
      </c>
      <c r="AV27" s="29" t="n"/>
      <c r="AW27" s="30" t="n"/>
      <c r="AX27" s="35" t="n">
        <v>30</v>
      </c>
      <c r="AY27" s="29" t="n"/>
      <c r="AZ27" s="30" t="n"/>
      <c r="BA27" s="39">
        <f>IF(MAX(0,ROUNDUP((IF($AX$27="",30,$AX$27)-(MIN(100,INDEX('calc'!$C$55:'calc'!$LT$55,1,MIN(330,COUNTIF('calc'!$C$55:'calc'!$LT$55,"&lt;"&amp;$AE$27)+1)))-IF($AE$27="",0,$AE$27)+15*((OR($R$27=TRUE,$R$27="TRUE",$R$27="Yes"))+(OR($T$27=TRUE,$T$27="TRUE",$T$27="Yes")))))/10,0))=0,"Ready",INT((('calc'!$N$38+COUNTIF('calc'!$C$55:'calc'!$LT$55,"&lt;"&amp;$AE$27))+50*MAX(0,ROUNDUP((IF($AX$27="",30,$AX$27)-(MIN(100,INDEX('calc'!$C$55:'calc'!$LT$55,1,MIN(330,COUNTIF('calc'!$C$55:'calc'!$LT$55,"&lt;"&amp;$AE$27)+1)))-IF($AE$27="",0,$AE$27)+15*((OR($R$27=TRUE,$R$27="TRUE",$R$27="Yes"))+(OR($T$27=TRUE,$T$27="TRUE",$T$27="Yes")))))/10,0)))*0.6/60)&amp;":"&amp;TEXT(MOD((('calc'!$N$38+COUNTIF('calc'!$C$55:'calc'!$LT$55,"&lt;"&amp;$AE$27))+50*MAX(0,ROUNDUP((IF($AX$27="",30,$AX$27)-(MIN(100,INDEX('calc'!$C$55:'calc'!$LT$55,1,MIN(330,COUNTIF('calc'!$C$55:'calc'!$LT$55,"&lt;"&amp;$AE$27)+1)))-IF($AE$27="",0,$AE$27)+15*((OR($R$27=TRUE,$R$27="TRUE",$R$27="Yes"))+(OR($T$27=TRUE,$T$27="TRUE",$T$27="Yes")))))/10,0)))*0.6,60),"00.0"))</f>
        <v/>
      </c>
      <c r="BB27" s="29" t="n"/>
      <c r="BC27" s="30" t="n"/>
      <c r="BF27" s="35" t="n"/>
      <c r="BG27" s="29" t="n"/>
      <c r="BH27" s="30" t="n"/>
      <c r="BJ27" s="35" t="n">
        <v>42</v>
      </c>
      <c r="BK27" s="29" t="n"/>
      <c r="BL27" s="30" t="n"/>
      <c r="BN27" s="35" t="n">
        <v>7</v>
      </c>
      <c r="BO27" s="29" t="n"/>
      <c r="BP27" s="30" t="n"/>
      <c r="BR27" s="35" t="n"/>
      <c r="BS27" s="29" t="n"/>
      <c r="BT27" s="30" t="n"/>
      <c r="BZ27" s="35" t="n">
        <v>40</v>
      </c>
      <c r="CA27" s="29" t="n"/>
      <c r="CB27" s="30" t="n"/>
      <c r="CD27" s="35" t="n">
        <v>2</v>
      </c>
      <c r="CE27" s="29" t="n"/>
      <c r="CF27" s="30" t="n"/>
      <c r="CP27" s="35" t="n">
        <v>35</v>
      </c>
      <c r="CQ27" s="29" t="n"/>
      <c r="CR27" s="30" t="n"/>
      <c r="CT27" s="35" t="n">
        <v>24</v>
      </c>
      <c r="CU27" s="29" t="n"/>
      <c r="CV27" s="30" t="n"/>
      <c r="CX27" s="35" t="n">
        <v>8</v>
      </c>
      <c r="CY27" s="29" t="n"/>
      <c r="CZ27" s="30" t="n"/>
      <c r="DB27" s="35" t="n">
        <v>12</v>
      </c>
      <c r="DC27" s="29" t="n"/>
      <c r="DD27" s="30" t="n"/>
      <c r="DF27" s="35" t="n">
        <v>6</v>
      </c>
      <c r="DG27" s="29" t="n"/>
      <c r="DH27" s="30" t="n"/>
      <c r="DJ27" s="52" t="b">
        <v>1</v>
      </c>
      <c r="DK27" s="29" t="n"/>
      <c r="DL27" s="30" t="n"/>
    </row>
    <row r="28">
      <c r="A28" s="34" t="inlineStr">
        <is>
          <t>Player 2</t>
        </is>
      </c>
      <c r="B28" s="35" t="n"/>
      <c r="C28" s="35" t="n"/>
      <c r="D28" s="29" t="n"/>
      <c r="E28" s="30" t="n"/>
      <c r="F28" s="52" t="b">
        <v>0</v>
      </c>
      <c r="G28" s="29" t="n"/>
      <c r="H28" s="30" t="n"/>
      <c r="I28" s="35" t="n"/>
      <c r="J28" s="29" t="n"/>
      <c r="K28" s="30" t="n"/>
      <c r="L28" s="40" t="n"/>
      <c r="M28" s="41" t="n"/>
      <c r="N28" s="52" t="b">
        <v>0</v>
      </c>
      <c r="O28" s="30" t="n"/>
      <c r="P28" s="52" t="b">
        <v>0</v>
      </c>
      <c r="Q28" s="30" t="n"/>
      <c r="R28" s="52" t="b">
        <v>0</v>
      </c>
      <c r="S28" s="30" t="n"/>
      <c r="T28" s="52" t="b">
        <v>0</v>
      </c>
      <c r="U28" s="30" t="n"/>
      <c r="V28" s="38" t="n"/>
      <c r="W28" s="29" t="n"/>
      <c r="X28" s="30" t="n"/>
      <c r="Y28" s="39">
        <f>'calc'!C46</f>
        <v/>
      </c>
      <c r="Z28" s="29" t="n"/>
      <c r="AA28" s="30" t="n"/>
      <c r="AB28" s="39">
        <f>IF((15*(OR($N$28=TRUE,$N$28="TRUE",$N$28="Yes"))+15*AND($L$27=2,OR($P$28=TRUE,$P$28="TRUE",$P$28="Yes")))+15*(OR($R$28=TRUE,$R$28="TRUE",$R$28="Yes"))+15*(OR($T$28=TRUE,$T$28="TRUE",$T$28="Yes"))=0,"-",IF((15*(OR($N$28=TRUE,$N$28="TRUE",$N$28="Yes"))+15*AND($L$27=2,OR($P$28=TRUE,$P$28="TRUE",$P$28="Yes")))&gt;0,"+"&amp;(15*(OR($N$28=TRUE,$N$28="TRUE",$N$28="Yes"))+15*AND($L$27=2,OR($P$28=TRUE,$P$28="TRUE",$P$28="Yes"))),"")&amp;IF(AND((15*(OR($N$28=TRUE,$N$28="TRUE",$N$28="Yes"))+15*AND($L$27=2,OR($P$28=TRUE,$P$28="TRUE",$P$28="Yes")))&gt;0,15*(OR($R$28=TRUE,$R$28="TRUE",$R$28="Yes"))+15*(OR($T$28=TRUE,$T$28="TRUE",$T$28="Yes"))&gt;0),", ","")&amp;IF(15*(OR($R$28=TRUE,$R$28="TRUE",$R$28="Yes"))+15*(OR($T$28=TRUE,$T$28="TRUE",$T$28="Yes"))&gt;0,"+"&amp;15*(OR($R$28=TRUE,$R$28="TRUE",$R$28="Yes"))+15*(OR($T$28=TRUE,$T$28="TRUE",$T$28="Yes"))&amp;" DC",""))</f>
        <v/>
      </c>
      <c r="AC28" s="29" t="n"/>
      <c r="AD28" s="30" t="n"/>
      <c r="AE28" s="35" t="n"/>
      <c r="AF28" s="29" t="n"/>
      <c r="AG28" s="30" t="n"/>
      <c r="AH28" s="35" t="n"/>
      <c r="AI28" s="29" t="n"/>
      <c r="AJ28" s="30" t="n"/>
      <c r="AK28" s="39">
        <f>IF($AE$28="","-",IF(COUNTIF('calc'!$C$58:'calc'!$LT$58,"&lt;"&amp;$AE$28)&gt;=330,"not reached",INT(('calc'!$N$46+COUNTIF('calc'!$C$58:'calc'!$LT$58,"&lt;"&amp;$AE$28))*0.6/60)&amp;":"&amp;TEXT(MOD(('calc'!$N$46+COUNTIF('calc'!$C$58:'calc'!$LT$58,"&lt;"&amp;$AE$28))*0.6,60),"00.0")))</f>
        <v/>
      </c>
      <c r="AL28" s="29" t="n"/>
      <c r="AM28" s="30" t="n"/>
      <c r="AN28" s="39">
        <f>IF(NOT(OR($F$28=TRUE,$F$28="TRUE",$F$28="Yes")),"-",ROUND(SUMPRODUCT(('calc'!$C$54:'calc'!$LT$54&gt;=('calc'!$I$46-'calc'!$N$46))*('calc'!$C$60:'calc'!$LT$60=1))/5.25,0))</f>
        <v/>
      </c>
      <c r="AO28" s="29" t="n"/>
      <c r="AP28" s="30" t="n"/>
      <c r="AR28" s="39">
        <f>IF(15*(OR($R$28=TRUE,$R$28="TRUE",$R$28="Yes"))+15*(OR($T$28=TRUE,$T$28="TRUE",$T$28="Yes"))&gt;0,"+"&amp;(15*(OR($R$28=TRUE,$R$28="TRUE",$R$28="Yes"))+15*(OR($T$28=TRUE,$T$28="TRUE",$T$28="Yes"))),"-")</f>
        <v/>
      </c>
      <c r="AS28" s="29" t="n"/>
      <c r="AT28" s="30" t="n"/>
      <c r="AU28" s="39">
        <f>IF($AE$28="",0,$AE$28)</f>
        <v/>
      </c>
      <c r="AV28" s="29" t="n"/>
      <c r="AW28" s="30" t="n"/>
      <c r="AX28" s="35" t="n">
        <v>30</v>
      </c>
      <c r="AY28" s="29" t="n"/>
      <c r="AZ28" s="30" t="n"/>
      <c r="BA28" s="39">
        <f>IF(MAX(0,ROUNDUP((IF($AX$28="",30,$AX$28)-(MIN(100,INDEX('calc'!$C$58:'calc'!$LT$58,1,MIN(330,COUNTIF('calc'!$C$58:'calc'!$LT$58,"&lt;"&amp;$AE$28)+1)))-IF($AE$28="",0,$AE$28)+15*((OR($R$28=TRUE,$R$28="TRUE",$R$28="Yes"))+(OR($T$28=TRUE,$T$28="TRUE",$T$28="Yes")))))/10,0))=0,"Ready",INT((('calc'!$N$46+COUNTIF('calc'!$C$58:'calc'!$LT$58,"&lt;"&amp;$AE$28))+50*MAX(0,ROUNDUP((IF($AX$28="",30,$AX$28)-(MIN(100,INDEX('calc'!$C$58:'calc'!$LT$58,1,MIN(330,COUNTIF('calc'!$C$58:'calc'!$LT$58,"&lt;"&amp;$AE$28)+1)))-IF($AE$28="",0,$AE$28)+15*((OR($R$28=TRUE,$R$28="TRUE",$R$28="Yes"))+(OR($T$28=TRUE,$T$28="TRUE",$T$28="Yes")))))/10,0)))*0.6/60)&amp;":"&amp;TEXT(MOD((('calc'!$N$46+COUNTIF('calc'!$C$58:'calc'!$LT$58,"&lt;"&amp;$AE$28))+50*MAX(0,ROUNDUP((IF($AX$28="",30,$AX$28)-(MIN(100,INDEX('calc'!$C$58:'calc'!$LT$58,1,MIN(330,COUNTIF('calc'!$C$58:'calc'!$LT$58,"&lt;"&amp;$AE$28)+1)))-IF($AE$28="",0,$AE$28)+15*((OR($R$28=TRUE,$R$28="TRUE",$R$28="Yes"))+(OR($T$28=TRUE,$T$28="TRUE",$T$28="Yes")))))/10,0)))*0.6,60),"00.0"))</f>
        <v/>
      </c>
      <c r="BB28" s="29" t="n"/>
      <c r="BC28" s="30" t="n"/>
      <c r="BF28" s="42" t="inlineStr">
        <is>
          <t>blank = all chart specs used</t>
        </is>
      </c>
      <c r="BJ28" s="42" t="inlineStr">
        <is>
          <t>shadow + Deep proc players</t>
        </is>
      </c>
      <c r="BN28" s="42" t="inlineStr">
        <is>
          <t>% of P3 max HP</t>
        </is>
      </c>
      <c r="BR28" s="42" t="inlineStr">
        <is>
          <t>blank = off; attacks become scythes</t>
        </is>
      </c>
      <c r="BZ28" s="42" t="inlineStr">
        <is>
          <t>ignored until shield</t>
        </is>
      </c>
      <c r="CD28" s="42" t="inlineStr">
        <is>
          <t>2nd reds r40</t>
        </is>
      </c>
      <c r="CP28" s="42" t="inlineStr">
        <is>
          <t>1st reds crab swings</t>
        </is>
      </c>
      <c r="CT28" s="42" t="inlineStr">
        <is>
          <t>team total</t>
        </is>
      </c>
      <c r="CX28" s="42" t="inlineStr">
        <is>
          <t>team total</t>
        </is>
      </c>
      <c r="DB28" s="42" t="inlineStr">
        <is>
          <t>team total</t>
        </is>
      </c>
      <c r="DF28" s="42" t="inlineStr">
        <is>
          <t>team total</t>
        </is>
      </c>
      <c r="DJ28" s="42" t="inlineStr">
        <is>
          <t>unticked = no Ayak / bp fills</t>
        </is>
      </c>
    </row>
    <row r="29">
      <c r="Y29" s="42">
        <f>"End spec = after each player's last spec action in the chart; regen keeps ticking from there. P1 dies on tick "&amp;IF($BF$27="",IF(MIN('calc'!$C$52:'calc'!$EL$52)&lt;999,MIN('calc'!$C$52:'calc'!$EL$52),SUMPRODUCT(MAX((C$39:EL$40&lt;&gt;"")*C$38:EL$38))),$BF$27)&amp;IF($BF$27="", " (50% kill chance, or last charted tick if never reached)"," (Death tick: Dawn specs / transfers after it not used; surges and R still count)")&amp;"; P2 from tick "&amp;(IF($BF$27="",IF(MIN('calc'!$C$52:'calc'!$EL$52)&lt;999,MIN('calc'!$C$52:'calc'!$EL$52),SUMPRODUCT(MAX((C$39:EL$40&lt;&gt;"")*C$38:EL$38))),$BF$27)+IF($BF$27="",19,21))&amp;". Times are room time."</f>
        <v/>
      </c>
    </row>
    <row r="30" ht="30" customHeight="1">
      <c r="A30" s="31" t="inlineStr">
        <is>
          <t>Player</t>
        </is>
      </c>
      <c r="B30" s="32" t="inlineStr">
        <is>
          <t>helm</t>
        </is>
      </c>
      <c r="C30" s="32" t="inlineStr">
        <is>
          <t>body</t>
        </is>
      </c>
      <c r="D30" s="29" t="n"/>
      <c r="E30" s="29" t="n"/>
      <c r="F30" s="30" t="n"/>
      <c r="G30" s="32" t="inlineStr">
        <is>
          <t>legs</t>
        </is>
      </c>
      <c r="H30" s="29" t="n"/>
      <c r="I30" s="29" t="n"/>
      <c r="J30" s="30" t="n"/>
      <c r="K30" s="32" t="inlineStr">
        <is>
          <t>amulet</t>
        </is>
      </c>
      <c r="L30" s="29" t="n"/>
      <c r="M30" s="30" t="n"/>
      <c r="N30" s="32" t="inlineStr">
        <is>
          <t>bloodFuryHp</t>
        </is>
      </c>
      <c r="O30" s="29" t="n"/>
      <c r="P30" s="30" t="n"/>
      <c r="Q30" s="32" t="inlineStr">
        <is>
          <t>redCrab</t>
        </is>
      </c>
      <c r="R30" s="29" t="n"/>
      <c r="S30" s="30" t="n"/>
      <c r="W30" s="32" t="inlineStr">
        <is>
          <t>offPrayer</t>
        </is>
      </c>
      <c r="X30" s="29" t="n"/>
      <c r="Y30" s="30" t="n"/>
      <c r="Z30" s="32" t="inlineStr">
        <is>
          <t>has3Tick</t>
        </is>
      </c>
      <c r="AA30" s="29" t="n"/>
      <c r="AB30" s="29" t="n"/>
      <c r="AC30" s="30" t="n"/>
      <c r="AD30" s="32" t="inlineStr">
        <is>
          <t>Shadow</t>
        </is>
      </c>
      <c r="AE30" s="29" t="n"/>
      <c r="AF30" s="30" t="n"/>
      <c r="AG30" s="32" t="inlineStr">
        <is>
          <t>Shadow camp</t>
        </is>
      </c>
      <c r="AH30" s="29" t="n"/>
      <c r="AI30" s="30" t="n"/>
      <c r="AJ30" s="32" t="inlineStr">
        <is>
          <t>3:1</t>
        </is>
      </c>
      <c r="AK30" s="29" t="n"/>
      <c r="AL30" s="30" t="n"/>
      <c r="AM30" s="32" t="inlineStr">
        <is>
          <t>Shadow while LB</t>
        </is>
      </c>
      <c r="AN30" s="29" t="n"/>
      <c r="AO30" s="30" t="n"/>
      <c r="AP30" s="32" t="inlineStr">
        <is>
          <t>Deep proc</t>
        </is>
      </c>
      <c r="AQ30" s="29" t="n"/>
      <c r="AR30" s="30" t="n"/>
      <c r="AS30" s="32" t="inlineStr">
        <is>
          <t>Phoenix necklaces</t>
        </is>
      </c>
      <c r="AT30" s="29" t="n"/>
      <c r="AU30" s="30" t="n"/>
      <c r="AV30" s="32" t="inlineStr">
        <is>
          <t>Pneck on P1</t>
        </is>
      </c>
      <c r="AW30" s="29" t="n"/>
      <c r="AX30" s="30" t="n"/>
      <c r="AY30" s="32" t="inlineStr">
        <is>
          <t>Redemption flick</t>
        </is>
      </c>
      <c r="AZ30" s="29" t="n"/>
      <c r="BA30" s="30" t="n"/>
      <c r="BB30" s="32" t="inlineStr">
        <is>
          <t>Pass green if death</t>
        </is>
      </c>
      <c r="BC30" s="29" t="n"/>
      <c r="BD30" s="30" t="n"/>
      <c r="BE30" s="32" t="inlineStr">
        <is>
          <t>Has BP</t>
        </is>
      </c>
    </row>
    <row r="31">
      <c r="A31" s="34" t="inlineStr">
        <is>
          <t>Player 1</t>
        </is>
      </c>
      <c r="B31" s="35" t="inlineStr">
        <is>
          <t>Torva full helm</t>
        </is>
      </c>
      <c r="C31" s="35" t="inlineStr">
        <is>
          <t>Oathplate chest</t>
        </is>
      </c>
      <c r="D31" s="29" t="n"/>
      <c r="E31" s="29" t="n"/>
      <c r="F31" s="30" t="n"/>
      <c r="G31" s="35" t="inlineStr">
        <is>
          <t>Oathplate legs</t>
        </is>
      </c>
      <c r="H31" s="29" t="n"/>
      <c r="I31" s="29" t="n"/>
      <c r="J31" s="30" t="n"/>
      <c r="K31" s="35" t="inlineStr">
        <is>
          <t>Rancour</t>
        </is>
      </c>
      <c r="L31" s="29" t="n"/>
      <c r="M31" s="30" t="n"/>
      <c r="N31" s="35" t="n"/>
      <c r="O31" s="29" t="n"/>
      <c r="P31" s="30" t="n"/>
      <c r="Q31" s="35" t="inlineStr">
        <is>
          <t>West</t>
        </is>
      </c>
      <c r="R31" s="29" t="n"/>
      <c r="S31" s="30" t="n"/>
      <c r="W31" s="35" t="n">
        <v>0</v>
      </c>
      <c r="X31" s="29" t="n"/>
      <c r="Y31" s="30" t="n"/>
      <c r="Z31" s="35" t="inlineStr">
        <is>
          <t>No</t>
        </is>
      </c>
      <c r="AA31" s="29" t="n"/>
      <c r="AB31" s="29" t="n"/>
      <c r="AC31" s="30" t="n"/>
      <c r="AD31" s="52" t="b">
        <v>0</v>
      </c>
      <c r="AE31" s="29" t="n"/>
      <c r="AF31" s="30" t="n"/>
      <c r="AG31" s="52" t="b">
        <v>0</v>
      </c>
      <c r="AH31" s="29" t="n"/>
      <c r="AI31" s="30" t="n"/>
      <c r="AJ31" s="52" t="b">
        <v>0</v>
      </c>
      <c r="AK31" s="29" t="n"/>
      <c r="AL31" s="30" t="n"/>
      <c r="AM31" s="52" t="b">
        <v>0</v>
      </c>
      <c r="AN31" s="29" t="n"/>
      <c r="AO31" s="30" t="n"/>
      <c r="AP31" s="52" t="b">
        <v>0</v>
      </c>
      <c r="AQ31" s="29" t="n"/>
      <c r="AR31" s="30" t="n"/>
      <c r="AS31" s="35" t="n">
        <v>0</v>
      </c>
      <c r="AT31" s="29" t="n"/>
      <c r="AU31" s="30" t="n"/>
      <c r="AV31" s="52" t="b">
        <v>0</v>
      </c>
      <c r="AW31" s="29" t="n"/>
      <c r="AX31" s="30" t="n"/>
      <c r="AY31" s="52" t="b">
        <v>0</v>
      </c>
      <c r="AZ31" s="29" t="n"/>
      <c r="BA31" s="30" t="n"/>
      <c r="BB31" s="52" t="b">
        <v>1</v>
      </c>
      <c r="BC31" s="29" t="n"/>
      <c r="BD31" s="30" t="n"/>
      <c r="BE31" s="52" t="b">
        <v>1</v>
      </c>
    </row>
    <row r="32">
      <c r="A32" s="34" t="inlineStr">
        <is>
          <t>Player 2</t>
        </is>
      </c>
      <c r="B32" s="35" t="inlineStr">
        <is>
          <t>Torva full helm</t>
        </is>
      </c>
      <c r="C32" s="35" t="inlineStr">
        <is>
          <t>Oathplate chest</t>
        </is>
      </c>
      <c r="D32" s="29" t="n"/>
      <c r="E32" s="29" t="n"/>
      <c r="F32" s="30" t="n"/>
      <c r="G32" s="35" t="inlineStr">
        <is>
          <t>Oathplate legs</t>
        </is>
      </c>
      <c r="H32" s="29" t="n"/>
      <c r="I32" s="29" t="n"/>
      <c r="J32" s="30" t="n"/>
      <c r="K32" s="35" t="inlineStr">
        <is>
          <t>Rancour</t>
        </is>
      </c>
      <c r="L32" s="29" t="n"/>
      <c r="M32" s="30" t="n"/>
      <c r="N32" s="35" t="n"/>
      <c r="O32" s="29" t="n"/>
      <c r="P32" s="30" t="n"/>
      <c r="Q32" s="35" t="inlineStr">
        <is>
          <t>East</t>
        </is>
      </c>
      <c r="R32" s="29" t="n"/>
      <c r="S32" s="30" t="n"/>
      <c r="W32" s="35" t="n">
        <v>0</v>
      </c>
      <c r="X32" s="29" t="n"/>
      <c r="Y32" s="30" t="n"/>
      <c r="Z32" s="35" t="inlineStr">
        <is>
          <t>No</t>
        </is>
      </c>
      <c r="AA32" s="29" t="n"/>
      <c r="AB32" s="29" t="n"/>
      <c r="AC32" s="30" t="n"/>
      <c r="AD32" s="52" t="b">
        <v>0</v>
      </c>
      <c r="AE32" s="29" t="n"/>
      <c r="AF32" s="30" t="n"/>
      <c r="AG32" s="52" t="b">
        <v>0</v>
      </c>
      <c r="AH32" s="29" t="n"/>
      <c r="AI32" s="30" t="n"/>
      <c r="AJ32" s="52" t="b">
        <v>0</v>
      </c>
      <c r="AK32" s="29" t="n"/>
      <c r="AL32" s="30" t="n"/>
      <c r="AM32" s="52" t="b">
        <v>0</v>
      </c>
      <c r="AN32" s="29" t="n"/>
      <c r="AO32" s="30" t="n"/>
      <c r="AP32" s="52" t="b">
        <v>0</v>
      </c>
      <c r="AQ32" s="29" t="n"/>
      <c r="AR32" s="30" t="n"/>
      <c r="AS32" s="35" t="n">
        <v>0</v>
      </c>
      <c r="AT32" s="29" t="n"/>
      <c r="AU32" s="30" t="n"/>
      <c r="AV32" s="52" t="b">
        <v>0</v>
      </c>
      <c r="AW32" s="29" t="n"/>
      <c r="AX32" s="30" t="n"/>
      <c r="AY32" s="52" t="b">
        <v>0</v>
      </c>
      <c r="AZ32" s="29" t="n"/>
      <c r="BA32" s="30" t="n"/>
      <c r="BB32" s="52" t="b">
        <v>1</v>
      </c>
      <c r="BC32" s="29" t="n"/>
      <c r="BD32" s="30" t="n"/>
      <c r="BE32" s="52" t="b">
        <v>1</v>
      </c>
    </row>
    <row r="34" ht="30" customHeight="1">
      <c r="A34" s="31" t="inlineStr">
        <is>
          <t>Mage gear</t>
        </is>
      </c>
      <c r="B34" s="32" t="inlineStr">
        <is>
          <t>mage helm</t>
        </is>
      </c>
      <c r="C34" s="32" t="inlineStr">
        <is>
          <t>mage body</t>
        </is>
      </c>
      <c r="D34" s="29" t="n"/>
      <c r="E34" s="29" t="n"/>
      <c r="F34" s="30" t="n"/>
      <c r="G34" s="32" t="inlineStr">
        <is>
          <t>mage legs</t>
        </is>
      </c>
      <c r="H34" s="29" t="n"/>
      <c r="I34" s="29" t="n"/>
      <c r="J34" s="30" t="n"/>
      <c r="K34" s="32" t="inlineStr">
        <is>
          <t>mage cape</t>
        </is>
      </c>
      <c r="L34" s="29" t="n"/>
      <c r="M34" s="30" t="n"/>
      <c r="N34" s="32" t="inlineStr">
        <is>
          <t>necklace</t>
        </is>
      </c>
      <c r="O34" s="29" t="n"/>
      <c r="P34" s="30" t="n"/>
      <c r="Q34" s="32" t="inlineStr">
        <is>
          <t>boots</t>
        </is>
      </c>
      <c r="R34" s="29" t="n"/>
      <c r="S34" s="30" t="n"/>
      <c r="T34" s="32" t="inlineStr">
        <is>
          <t>gloves</t>
        </is>
      </c>
      <c r="U34" s="29" t="n"/>
      <c r="V34" s="30" t="n"/>
    </row>
    <row r="35">
      <c r="A35" s="34" t="inlineStr">
        <is>
          <t>P1 mage</t>
        </is>
      </c>
      <c r="B35" s="43" t="inlineStr">
        <is>
          <t>Ancestral</t>
        </is>
      </c>
      <c r="C35" s="43" t="inlineStr">
        <is>
          <t>Ancestral</t>
        </is>
      </c>
      <c r="D35" s="29" t="n"/>
      <c r="E35" s="29" t="n"/>
      <c r="F35" s="30" t="n"/>
      <c r="G35" s="43" t="inlineStr">
        <is>
          <t>Ancestral</t>
        </is>
      </c>
      <c r="H35" s="29" t="n"/>
      <c r="I35" s="29" t="n"/>
      <c r="J35" s="30" t="n"/>
      <c r="K35" s="43" t="inlineStr">
        <is>
          <t>Imbued sara</t>
        </is>
      </c>
      <c r="L35" s="29" t="n"/>
      <c r="M35" s="30" t="n"/>
      <c r="N35" s="44" t="inlineStr">
        <is>
          <t>Occult</t>
        </is>
      </c>
      <c r="O35" s="29" t="n"/>
      <c r="P35" s="30" t="n"/>
      <c r="Q35" s="44" t="inlineStr">
        <is>
          <t>Treads</t>
        </is>
      </c>
      <c r="R35" s="29" t="n"/>
      <c r="S35" s="30" t="n"/>
      <c r="T35" s="44" t="inlineStr">
        <is>
          <t>Confliction</t>
        </is>
      </c>
      <c r="U35" s="29" t="n"/>
      <c r="V35" s="30" t="n"/>
    </row>
    <row r="36">
      <c r="A36" s="34" t="inlineStr">
        <is>
          <t>P2 mage</t>
        </is>
      </c>
      <c r="B36" s="43" t="inlineStr">
        <is>
          <t>Ancestral</t>
        </is>
      </c>
      <c r="C36" s="43" t="inlineStr">
        <is>
          <t>Ancestral</t>
        </is>
      </c>
      <c r="D36" s="29" t="n"/>
      <c r="E36" s="29" t="n"/>
      <c r="F36" s="30" t="n"/>
      <c r="G36" s="43" t="inlineStr">
        <is>
          <t>Ancestral</t>
        </is>
      </c>
      <c r="H36" s="29" t="n"/>
      <c r="I36" s="29" t="n"/>
      <c r="J36" s="30" t="n"/>
      <c r="K36" s="43" t="inlineStr">
        <is>
          <t>Imbued sara</t>
        </is>
      </c>
      <c r="L36" s="29" t="n"/>
      <c r="M36" s="30" t="n"/>
      <c r="N36" s="44" t="inlineStr">
        <is>
          <t>Occult</t>
        </is>
      </c>
      <c r="O36" s="29" t="n"/>
      <c r="P36" s="30" t="n"/>
      <c r="Q36" s="44" t="inlineStr">
        <is>
          <t>Treads</t>
        </is>
      </c>
      <c r="R36" s="29" t="n"/>
      <c r="S36" s="30" t="n"/>
      <c r="T36" s="44" t="inlineStr">
        <is>
          <t>Confliction</t>
        </is>
      </c>
      <c r="U36" s="29" t="n"/>
      <c r="V36" s="30" t="n"/>
    </row>
    <row r="37">
      <c r="B37" s="45" t="inlineStr">
        <is>
          <t>P1 kill chance % by tick (from 86)</t>
        </is>
      </c>
      <c r="CJ37" s="46">
        <f>IF(CJ$38&lt;=MIN('calc'!$CJ$53:'calc'!$EL$53),ROUND('calc'!CJ50*100,1),"")</f>
        <v/>
      </c>
      <c r="CK37" s="46">
        <f>IF(CK$38&lt;=MIN('calc'!$CJ$53:'calc'!$EL$53),ROUND('calc'!CK50*100,1),"")</f>
        <v/>
      </c>
      <c r="CL37" s="46">
        <f>IF(CL$38&lt;=MIN('calc'!$CJ$53:'calc'!$EL$53),ROUND('calc'!CL50*100,1),"")</f>
        <v/>
      </c>
      <c r="CM37" s="46">
        <f>IF(CM$38&lt;=MIN('calc'!$CJ$53:'calc'!$EL$53),ROUND('calc'!CM50*100,1),"")</f>
        <v/>
      </c>
      <c r="CN37" s="46">
        <f>IF(CN$38&lt;=MIN('calc'!$CJ$53:'calc'!$EL$53),ROUND('calc'!CN50*100,1),"")</f>
        <v/>
      </c>
      <c r="CO37" s="46">
        <f>IF(CO$38&lt;=MIN('calc'!$CJ$53:'calc'!$EL$53),ROUND('calc'!CO50*100,1),"")</f>
        <v/>
      </c>
      <c r="CP37" s="46">
        <f>IF(CP$38&lt;=MIN('calc'!$CJ$53:'calc'!$EL$53),ROUND('calc'!CP50*100,1),"")</f>
        <v/>
      </c>
      <c r="CQ37" s="46">
        <f>IF(CQ$38&lt;=MIN('calc'!$CJ$53:'calc'!$EL$53),ROUND('calc'!CQ50*100,1),"")</f>
        <v/>
      </c>
      <c r="CR37" s="46">
        <f>IF(CR$38&lt;=MIN('calc'!$CJ$53:'calc'!$EL$53),ROUND('calc'!CR50*100,1),"")</f>
        <v/>
      </c>
      <c r="CS37" s="46">
        <f>IF(CS$38&lt;=MIN('calc'!$CJ$53:'calc'!$EL$53),ROUND('calc'!CS50*100,1),"")</f>
        <v/>
      </c>
      <c r="CT37" s="46">
        <f>IF(CT$38&lt;=MIN('calc'!$CJ$53:'calc'!$EL$53),ROUND('calc'!CT50*100,1),"")</f>
        <v/>
      </c>
      <c r="CU37" s="46">
        <f>IF(CU$38&lt;=MIN('calc'!$CJ$53:'calc'!$EL$53),ROUND('calc'!CU50*100,1),"")</f>
        <v/>
      </c>
      <c r="CV37" s="46">
        <f>IF(CV$38&lt;=MIN('calc'!$CJ$53:'calc'!$EL$53),ROUND('calc'!CV50*100,1),"")</f>
        <v/>
      </c>
      <c r="CW37" s="46">
        <f>IF(CW$38&lt;=MIN('calc'!$CJ$53:'calc'!$EL$53),ROUND('calc'!CW50*100,1),"")</f>
        <v/>
      </c>
      <c r="CX37" s="46">
        <f>IF(CX$38&lt;=MIN('calc'!$CJ$53:'calc'!$EL$53),ROUND('calc'!CX50*100,1),"")</f>
        <v/>
      </c>
      <c r="CY37" s="46">
        <f>IF(CY$38&lt;=MIN('calc'!$CJ$53:'calc'!$EL$53),ROUND('calc'!CY50*100,1),"")</f>
        <v/>
      </c>
      <c r="CZ37" s="46">
        <f>IF(CZ$38&lt;=MIN('calc'!$CJ$53:'calc'!$EL$53),ROUND('calc'!CZ50*100,1),"")</f>
        <v/>
      </c>
      <c r="DA37" s="46">
        <f>IF(DA$38&lt;=MIN('calc'!$CJ$53:'calc'!$EL$53),ROUND('calc'!DA50*100,1),"")</f>
        <v/>
      </c>
      <c r="DB37" s="46">
        <f>IF(DB$38&lt;=MIN('calc'!$CJ$53:'calc'!$EL$53),ROUND('calc'!DB50*100,1),"")</f>
        <v/>
      </c>
      <c r="DC37" s="46">
        <f>IF(DC$38&lt;=MIN('calc'!$CJ$53:'calc'!$EL$53),ROUND('calc'!DC50*100,1),"")</f>
        <v/>
      </c>
      <c r="DD37" s="46">
        <f>IF(DD$38&lt;=MIN('calc'!$CJ$53:'calc'!$EL$53),ROUND('calc'!DD50*100,1),"")</f>
        <v/>
      </c>
      <c r="DE37" s="46">
        <f>IF(DE$38&lt;=MIN('calc'!$CJ$53:'calc'!$EL$53),ROUND('calc'!DE50*100,1),"")</f>
        <v/>
      </c>
      <c r="DF37" s="46">
        <f>IF(DF$38&lt;=MIN('calc'!$CJ$53:'calc'!$EL$53),ROUND('calc'!DF50*100,1),"")</f>
        <v/>
      </c>
      <c r="DG37" s="46">
        <f>IF(DG$38&lt;=MIN('calc'!$CJ$53:'calc'!$EL$53),ROUND('calc'!DG50*100,1),"")</f>
        <v/>
      </c>
      <c r="DH37" s="46">
        <f>IF(DH$38&lt;=MIN('calc'!$CJ$53:'calc'!$EL$53),ROUND('calc'!DH50*100,1),"")</f>
        <v/>
      </c>
      <c r="DI37" s="46">
        <f>IF(DI$38&lt;=MIN('calc'!$CJ$53:'calc'!$EL$53),ROUND('calc'!DI50*100,1),"")</f>
        <v/>
      </c>
      <c r="DJ37" s="46">
        <f>IF(DJ$38&lt;=MIN('calc'!$CJ$53:'calc'!$EL$53),ROUND('calc'!DJ50*100,1),"")</f>
        <v/>
      </c>
      <c r="DK37" s="46">
        <f>IF(DK$38&lt;=MIN('calc'!$CJ$53:'calc'!$EL$53),ROUND('calc'!DK50*100,1),"")</f>
        <v/>
      </c>
      <c r="DL37" s="46">
        <f>IF(DL$38&lt;=MIN('calc'!$CJ$53:'calc'!$EL$53),ROUND('calc'!DL50*100,1),"")</f>
        <v/>
      </c>
      <c r="DM37" s="46">
        <f>IF(DM$38&lt;=MIN('calc'!$CJ$53:'calc'!$EL$53),ROUND('calc'!DM50*100,1),"")</f>
        <v/>
      </c>
      <c r="DN37" s="46">
        <f>IF(DN$38&lt;=MIN('calc'!$CJ$53:'calc'!$EL$53),ROUND('calc'!DN50*100,1),"")</f>
        <v/>
      </c>
      <c r="DO37" s="46">
        <f>IF(DO$38&lt;=MIN('calc'!$CJ$53:'calc'!$EL$53),ROUND('calc'!DO50*100,1),"")</f>
        <v/>
      </c>
      <c r="DP37" s="46">
        <f>IF(DP$38&lt;=MIN('calc'!$CJ$53:'calc'!$EL$53),ROUND('calc'!DP50*100,1),"")</f>
        <v/>
      </c>
      <c r="DQ37" s="46">
        <f>IF(DQ$38&lt;=MIN('calc'!$CJ$53:'calc'!$EL$53),ROUND('calc'!DQ50*100,1),"")</f>
        <v/>
      </c>
      <c r="DR37" s="46">
        <f>IF(DR$38&lt;=MIN('calc'!$CJ$53:'calc'!$EL$53),ROUND('calc'!DR50*100,1),"")</f>
        <v/>
      </c>
      <c r="DS37" s="46">
        <f>IF(DS$38&lt;=MIN('calc'!$CJ$53:'calc'!$EL$53),ROUND('calc'!DS50*100,1),"")</f>
        <v/>
      </c>
      <c r="DT37" s="46">
        <f>IF(DT$38&lt;=MIN('calc'!$CJ$53:'calc'!$EL$53),ROUND('calc'!DT50*100,1),"")</f>
        <v/>
      </c>
      <c r="DU37" s="46">
        <f>IF(DU$38&lt;=MIN('calc'!$CJ$53:'calc'!$EL$53),ROUND('calc'!DU50*100,1),"")</f>
        <v/>
      </c>
      <c r="DV37" s="46">
        <f>IF(DV$38&lt;=MIN('calc'!$CJ$53:'calc'!$EL$53),ROUND('calc'!DV50*100,1),"")</f>
        <v/>
      </c>
      <c r="DW37" s="46">
        <f>IF(DW$38&lt;=MIN('calc'!$CJ$53:'calc'!$EL$53),ROUND('calc'!DW50*100,1),"")</f>
        <v/>
      </c>
      <c r="DX37" s="46">
        <f>IF(DX$38&lt;=MIN('calc'!$CJ$53:'calc'!$EL$53),ROUND('calc'!DX50*100,1),"")</f>
        <v/>
      </c>
      <c r="DY37" s="46">
        <f>IF(DY$38&lt;=MIN('calc'!$CJ$53:'calc'!$EL$53),ROUND('calc'!DY50*100,1),"")</f>
        <v/>
      </c>
      <c r="DZ37" s="46">
        <f>IF(DZ$38&lt;=MIN('calc'!$CJ$53:'calc'!$EL$53),ROUND('calc'!DZ50*100,1),"")</f>
        <v/>
      </c>
      <c r="EA37" s="46">
        <f>IF(EA$38&lt;=MIN('calc'!$CJ$53:'calc'!$EL$53),ROUND('calc'!EA50*100,1),"")</f>
        <v/>
      </c>
      <c r="EB37" s="46">
        <f>IF(EB$38&lt;=MIN('calc'!$CJ$53:'calc'!$EL$53),ROUND('calc'!EB50*100,1),"")</f>
        <v/>
      </c>
      <c r="EC37" s="46">
        <f>IF(EC$38&lt;=MIN('calc'!$CJ$53:'calc'!$EL$53),ROUND('calc'!EC50*100,1),"")</f>
        <v/>
      </c>
      <c r="ED37" s="46">
        <f>IF(ED$38&lt;=MIN('calc'!$CJ$53:'calc'!$EL$53),ROUND('calc'!ED50*100,1),"")</f>
        <v/>
      </c>
      <c r="EE37" s="46">
        <f>IF(EE$38&lt;=MIN('calc'!$CJ$53:'calc'!$EL$53),ROUND('calc'!EE50*100,1),"")</f>
        <v/>
      </c>
      <c r="EF37" s="46">
        <f>IF(EF$38&lt;=MIN('calc'!$CJ$53:'calc'!$EL$53),ROUND('calc'!EF50*100,1),"")</f>
        <v/>
      </c>
      <c r="EG37" s="46">
        <f>IF(EG$38&lt;=MIN('calc'!$CJ$53:'calc'!$EL$53),ROUND('calc'!EG50*100,1),"")</f>
        <v/>
      </c>
      <c r="EH37" s="46">
        <f>IF(EH$38&lt;=MIN('calc'!$CJ$53:'calc'!$EL$53),ROUND('calc'!EH50*100,1),"")</f>
        <v/>
      </c>
      <c r="EI37" s="46">
        <f>IF(EI$38&lt;=MIN('calc'!$CJ$53:'calc'!$EL$53),ROUND('calc'!EI50*100,1),"")</f>
        <v/>
      </c>
      <c r="EJ37" s="46">
        <f>IF(EJ$38&lt;=MIN('calc'!$CJ$53:'calc'!$EL$53),ROUND('calc'!EJ50*100,1),"")</f>
        <v/>
      </c>
      <c r="EK37" s="46">
        <f>IF(EK$38&lt;=MIN('calc'!$CJ$53:'calc'!$EL$53),ROUND('calc'!EK50*100,1),"")</f>
        <v/>
      </c>
      <c r="EL37" s="46">
        <f>IF(EL$38&lt;=MIN('calc'!$CJ$53:'calc'!$EL$53),ROUND('calc'!EL50*100,1),"")</f>
        <v/>
      </c>
    </row>
    <row r="38">
      <c r="A38" s="31" t="inlineStr">
        <is>
          <t>Tick</t>
        </is>
      </c>
      <c r="B38" s="31" t="inlineStr">
        <is>
          <t>Check</t>
        </is>
      </c>
      <c r="C38" s="28" t="n">
        <v>1</v>
      </c>
      <c r="D38" s="28" t="n">
        <v>2</v>
      </c>
      <c r="E38" s="28" t="n">
        <v>3</v>
      </c>
      <c r="F38" s="28" t="n">
        <v>4</v>
      </c>
      <c r="G38" s="28" t="n">
        <v>5</v>
      </c>
      <c r="H38" s="28" t="n">
        <v>6</v>
      </c>
      <c r="I38" s="28" t="n">
        <v>7</v>
      </c>
      <c r="J38" s="28" t="n">
        <v>8</v>
      </c>
      <c r="K38" s="28" t="n">
        <v>9</v>
      </c>
      <c r="L38" s="28" t="n">
        <v>10</v>
      </c>
      <c r="M38" s="28" t="n">
        <v>11</v>
      </c>
      <c r="N38" s="28" t="n">
        <v>12</v>
      </c>
      <c r="O38" s="28" t="n">
        <v>13</v>
      </c>
      <c r="P38" s="28" t="n">
        <v>14</v>
      </c>
      <c r="Q38" s="28" t="n">
        <v>15</v>
      </c>
      <c r="R38" s="28" t="n">
        <v>16</v>
      </c>
      <c r="S38" s="28" t="n">
        <v>17</v>
      </c>
      <c r="T38" s="28" t="n">
        <v>18</v>
      </c>
      <c r="U38" s="47" t="n">
        <v>19</v>
      </c>
      <c r="V38" s="28" t="n">
        <v>20</v>
      </c>
      <c r="W38" s="28" t="n">
        <v>21</v>
      </c>
      <c r="X38" s="28" t="n">
        <v>22</v>
      </c>
      <c r="Y38" s="28" t="n">
        <v>23</v>
      </c>
      <c r="Z38" s="28" t="n">
        <v>24</v>
      </c>
      <c r="AA38" s="28" t="n">
        <v>25</v>
      </c>
      <c r="AB38" s="28" t="n">
        <v>26</v>
      </c>
      <c r="AC38" s="28" t="n">
        <v>27</v>
      </c>
      <c r="AD38" s="28" t="n">
        <v>28</v>
      </c>
      <c r="AE38" s="28" t="n">
        <v>29</v>
      </c>
      <c r="AF38" s="28" t="n">
        <v>30</v>
      </c>
      <c r="AG38" s="28" t="n">
        <v>31</v>
      </c>
      <c r="AH38" s="28" t="n">
        <v>32</v>
      </c>
      <c r="AI38" s="47" t="n">
        <v>33</v>
      </c>
      <c r="AJ38" s="28" t="n">
        <v>34</v>
      </c>
      <c r="AK38" s="28" t="n">
        <v>35</v>
      </c>
      <c r="AL38" s="28" t="n">
        <v>36</v>
      </c>
      <c r="AM38" s="28" t="n">
        <v>37</v>
      </c>
      <c r="AN38" s="28" t="n">
        <v>38</v>
      </c>
      <c r="AO38" s="28" t="n">
        <v>39</v>
      </c>
      <c r="AP38" s="28" t="n">
        <v>40</v>
      </c>
      <c r="AQ38" s="28" t="n">
        <v>41</v>
      </c>
      <c r="AR38" s="28" t="n">
        <v>42</v>
      </c>
      <c r="AS38" s="28" t="n">
        <v>43</v>
      </c>
      <c r="AT38" s="28" t="n">
        <v>44</v>
      </c>
      <c r="AU38" s="28" t="n">
        <v>45</v>
      </c>
      <c r="AV38" s="28" t="n">
        <v>46</v>
      </c>
      <c r="AW38" s="47" t="n">
        <v>47</v>
      </c>
      <c r="AX38" s="28" t="n">
        <v>48</v>
      </c>
      <c r="AY38" s="28" t="n">
        <v>49</v>
      </c>
      <c r="AZ38" s="28" t="n">
        <v>50</v>
      </c>
      <c r="BA38" s="28" t="n">
        <v>51</v>
      </c>
      <c r="BB38" s="28" t="n">
        <v>52</v>
      </c>
      <c r="BC38" s="28" t="n">
        <v>53</v>
      </c>
      <c r="BD38" s="28" t="n">
        <v>54</v>
      </c>
      <c r="BE38" s="28" t="n">
        <v>55</v>
      </c>
      <c r="BF38" s="28" t="n">
        <v>56</v>
      </c>
      <c r="BG38" s="28" t="n">
        <v>57</v>
      </c>
      <c r="BH38" s="28" t="n">
        <v>58</v>
      </c>
      <c r="BI38" s="28" t="n">
        <v>59</v>
      </c>
      <c r="BJ38" s="28" t="n">
        <v>60</v>
      </c>
      <c r="BK38" s="47" t="n">
        <v>61</v>
      </c>
      <c r="BL38" s="28" t="n">
        <v>62</v>
      </c>
      <c r="BM38" s="28" t="n">
        <v>63</v>
      </c>
      <c r="BN38" s="28" t="n">
        <v>64</v>
      </c>
      <c r="BO38" s="28" t="n">
        <v>65</v>
      </c>
      <c r="BP38" s="28" t="n">
        <v>66</v>
      </c>
      <c r="BQ38" s="28" t="n">
        <v>67</v>
      </c>
      <c r="BR38" s="28" t="n">
        <v>68</v>
      </c>
      <c r="BS38" s="28" t="n">
        <v>69</v>
      </c>
      <c r="BT38" s="28" t="n">
        <v>70</v>
      </c>
      <c r="BU38" s="28" t="n">
        <v>71</v>
      </c>
      <c r="BV38" s="28" t="n">
        <v>72</v>
      </c>
      <c r="BW38" s="28" t="n">
        <v>73</v>
      </c>
      <c r="BX38" s="28" t="n">
        <v>74</v>
      </c>
      <c r="BY38" s="47" t="n">
        <v>75</v>
      </c>
      <c r="BZ38" s="28" t="n">
        <v>76</v>
      </c>
      <c r="CA38" s="28" t="n">
        <v>77</v>
      </c>
      <c r="CB38" s="28" t="n">
        <v>78</v>
      </c>
      <c r="CC38" s="28" t="n">
        <v>79</v>
      </c>
      <c r="CD38" s="28" t="n">
        <v>80</v>
      </c>
      <c r="CE38" s="28" t="n">
        <v>81</v>
      </c>
      <c r="CF38" s="28" t="n">
        <v>82</v>
      </c>
      <c r="CG38" s="28" t="n">
        <v>83</v>
      </c>
      <c r="CH38" s="28" t="n">
        <v>84</v>
      </c>
      <c r="CI38" s="28" t="n">
        <v>85</v>
      </c>
      <c r="CJ38" s="28" t="n">
        <v>86</v>
      </c>
      <c r="CK38" s="28" t="n">
        <v>87</v>
      </c>
      <c r="CL38" s="28" t="n">
        <v>88</v>
      </c>
      <c r="CM38" s="47" t="n">
        <v>89</v>
      </c>
      <c r="CN38" s="28" t="n">
        <v>90</v>
      </c>
      <c r="CO38" s="28" t="n">
        <v>91</v>
      </c>
      <c r="CP38" s="28" t="n">
        <v>92</v>
      </c>
      <c r="CQ38" s="28" t="n">
        <v>93</v>
      </c>
      <c r="CR38" s="28" t="n">
        <v>94</v>
      </c>
      <c r="CS38" s="28" t="n">
        <v>95</v>
      </c>
      <c r="CT38" s="28" t="n">
        <v>96</v>
      </c>
      <c r="CU38" s="28" t="n">
        <v>97</v>
      </c>
      <c r="CV38" s="28" t="n">
        <v>98</v>
      </c>
      <c r="CW38" s="28" t="n">
        <v>99</v>
      </c>
      <c r="CX38" s="28" t="n">
        <v>100</v>
      </c>
      <c r="CY38" s="28" t="n">
        <v>101</v>
      </c>
      <c r="CZ38" s="28" t="n">
        <v>102</v>
      </c>
      <c r="DA38" s="47" t="n">
        <v>103</v>
      </c>
      <c r="DB38" s="28" t="n">
        <v>104</v>
      </c>
      <c r="DC38" s="28" t="n">
        <v>105</v>
      </c>
      <c r="DD38" s="28" t="n">
        <v>106</v>
      </c>
      <c r="DE38" s="28" t="n">
        <v>107</v>
      </c>
      <c r="DF38" s="28" t="n">
        <v>108</v>
      </c>
      <c r="DG38" s="28" t="n">
        <v>109</v>
      </c>
      <c r="DH38" s="28" t="n">
        <v>110</v>
      </c>
      <c r="DI38" s="28" t="n">
        <v>111</v>
      </c>
      <c r="DJ38" s="28" t="n">
        <v>112</v>
      </c>
      <c r="DK38" s="28" t="n">
        <v>113</v>
      </c>
      <c r="DL38" s="28" t="n">
        <v>114</v>
      </c>
      <c r="DM38" s="28" t="n">
        <v>115</v>
      </c>
      <c r="DN38" s="28" t="n">
        <v>116</v>
      </c>
      <c r="DO38" s="47" t="n">
        <v>117</v>
      </c>
      <c r="DP38" s="28" t="n">
        <v>118</v>
      </c>
      <c r="DQ38" s="28" t="n">
        <v>119</v>
      </c>
      <c r="DR38" s="28" t="n">
        <v>120</v>
      </c>
      <c r="DS38" s="28" t="n">
        <v>121</v>
      </c>
      <c r="DT38" s="28" t="n">
        <v>122</v>
      </c>
      <c r="DU38" s="28" t="n">
        <v>123</v>
      </c>
      <c r="DV38" s="28" t="n">
        <v>124</v>
      </c>
      <c r="DW38" s="28" t="n">
        <v>125</v>
      </c>
      <c r="DX38" s="28" t="n">
        <v>126</v>
      </c>
      <c r="DY38" s="28" t="n">
        <v>127</v>
      </c>
      <c r="DZ38" s="28" t="n">
        <v>128</v>
      </c>
      <c r="EA38" s="28" t="n">
        <v>129</v>
      </c>
      <c r="EB38" s="28" t="n">
        <v>130</v>
      </c>
      <c r="EC38" s="47" t="n">
        <v>131</v>
      </c>
      <c r="ED38" s="28" t="n">
        <v>132</v>
      </c>
      <c r="EE38" s="28" t="n">
        <v>133</v>
      </c>
      <c r="EF38" s="28" t="n">
        <v>134</v>
      </c>
      <c r="EG38" s="28" t="n">
        <v>135</v>
      </c>
      <c r="EH38" s="28" t="n">
        <v>136</v>
      </c>
      <c r="EI38" s="28" t="n">
        <v>137</v>
      </c>
      <c r="EJ38" s="28" t="n">
        <v>138</v>
      </c>
      <c r="EK38" s="28" t="n">
        <v>139</v>
      </c>
      <c r="EL38" s="28" t="n">
        <v>140</v>
      </c>
    </row>
    <row r="39">
      <c r="A39" s="34" t="inlineStr">
        <is>
          <t>Player 1</t>
        </is>
      </c>
      <c r="B39" s="34">
        <f>IF(SUMPRODUCT((LEFT($C$39:$EL$39,3)="ST&gt;")*('calc'!$C$32:'calc'!$EL$32&lt;100))&gt;0,"Spec transfer without 100% spec",IF(SUMPRODUCT(($C$39:$EL$39="D")*('calc'!$C$32:'calc'!$EL$32&lt;35))&gt;0,"Dawn spec without 35% spec (skipped)",IF(AND(OR($AG$31=TRUE,$AG$31="TRUE"),OR($AJ$31=TRUE,$AJ$31="TRUE")),"Pick Shadow camp or 3:1, not both",IF(AND(OR($AG$31=TRUE,$AG$31="TRUE",$AJ$31=TRUE,$AJ$31="TRUE",$AM$31=TRUE,$AM$31="TRUE",$AP$31=TRUE,$AP$31="TRUE"),NOT(OR($AD$31=TRUE,$AD$31="TRUE"))),"Tick Shadow first",IF(AND(FALSE,$AE$27&gt;=100),"Shadow player can't have 100% Target spec",IF(AND(COUNTIF(C39:EL39,"H")&gt;0,OR($Z$31="No",$Z$31="")),"Please select 3t option in has3Tick",IF(SUMPRODUCT(ISNUMBER(MATCH(C39:EK39,{"D","A","S","C","H","B","T","E","SB"},0))*ISNUMBER(MATCH(D39:EL39,{"D","A","S","C","H","B","T","E","SB"},0)))+SUMPRODUCT(ISNUMBER(MATCH(C39:EJ39,{"D","A","S","C","H","T","E","SB"},0))*ISNUMBER(MATCH(E39:EL39,{"D","A","S","C","H","B","T","E","SB"},0)))+SUMPRODUCT(ISNUMBER(MATCH(C39:EI39,{"D","A","S","C","T","SB"},0))*ISNUMBER(MATCH(F39:EL39,{"D","A","S","C","H","B","T","E","SB"},0)))+SUMPRODUCT(ISNUMBER(MATCH(C39:EH39,{"S"},0))*ISNUMBER(MATCH(G39:EL39,{"D","A","S","C","H","B","T","E","SB"},0)))&gt;0,"Attack too soon (red cells)",IF(COUNTA(C39:EL39)=0,"",IF(AND(COUNTIF(C39:EL39,"D")+COUNTIF(C39:EL39,"ST&gt;*")&gt;0,COUNTIF(C39:EL39,"P")=0,$V$27=""),"Notice: Add Surge Pot (P) to the chart or set a Custom Surge Timing in the highlighted cell",IF(AND(ISNUMBER($C$27),$C$27&lt;100,COUNTIF(C39:EL39,"R")=0),"Notice: define first regen tick [R] on the chart","OK"))))))))))</f>
        <v/>
      </c>
      <c r="C39" s="39" t="n"/>
      <c r="D39" s="39" t="n"/>
      <c r="E39" s="39" t="n"/>
      <c r="F39" s="39" t="n"/>
      <c r="G39" s="39" t="n"/>
      <c r="H39" s="39" t="n"/>
      <c r="I39" s="39" t="n"/>
      <c r="J39" s="39" t="n"/>
      <c r="K39" s="39" t="n"/>
      <c r="L39" s="39" t="n"/>
      <c r="M39" s="39" t="n"/>
      <c r="N39" s="39" t="n"/>
      <c r="O39" s="39" t="n"/>
      <c r="P39" s="39" t="n"/>
      <c r="Q39" s="39" t="n"/>
      <c r="R39" s="39" t="n"/>
      <c r="S39" s="39" t="n"/>
      <c r="T39" s="39" t="n"/>
      <c r="U39" s="48" t="n"/>
      <c r="V39" s="39" t="n"/>
      <c r="W39" s="39" t="n"/>
      <c r="X39" s="39" t="n"/>
      <c r="Y39" s="39" t="n"/>
      <c r="Z39" s="39" t="n"/>
      <c r="AA39" s="39" t="n"/>
      <c r="AB39" s="39" t="n"/>
      <c r="AC39" s="39" t="n"/>
      <c r="AD39" s="39" t="n"/>
      <c r="AE39" s="39" t="n"/>
      <c r="AF39" s="39" t="n"/>
      <c r="AG39" s="39" t="n"/>
      <c r="AH39" s="39" t="n"/>
      <c r="AI39" s="48" t="n"/>
      <c r="AJ39" s="39" t="n"/>
      <c r="AK39" s="39" t="n"/>
      <c r="AL39" s="39" t="n"/>
      <c r="AM39" s="39" t="n"/>
      <c r="AN39" s="39" t="n"/>
      <c r="AO39" s="39" t="n"/>
      <c r="AP39" s="39" t="n"/>
      <c r="AQ39" s="39" t="n"/>
      <c r="AR39" s="39" t="n"/>
      <c r="AS39" s="39" t="n"/>
      <c r="AT39" s="39" t="n"/>
      <c r="AU39" s="39" t="n"/>
      <c r="AV39" s="39" t="n"/>
      <c r="AW39" s="48" t="n"/>
      <c r="AX39" s="39" t="n"/>
      <c r="AY39" s="39" t="n"/>
      <c r="AZ39" s="39" t="n"/>
      <c r="BA39" s="39" t="n"/>
      <c r="BB39" s="39" t="n"/>
      <c r="BC39" s="39" t="n"/>
      <c r="BD39" s="39" t="n"/>
      <c r="BE39" s="39" t="n"/>
      <c r="BF39" s="39" t="n"/>
      <c r="BG39" s="39" t="n"/>
      <c r="BH39" s="39" t="n"/>
      <c r="BI39" s="39" t="n"/>
      <c r="BJ39" s="39" t="n"/>
      <c r="BK39" s="48" t="n"/>
      <c r="BL39" s="39" t="n"/>
      <c r="BM39" s="39" t="n"/>
      <c r="BN39" s="39" t="n"/>
      <c r="BO39" s="39" t="n"/>
      <c r="BP39" s="39" t="n"/>
      <c r="BQ39" s="39" t="n"/>
      <c r="BR39" s="39" t="n"/>
      <c r="BS39" s="39" t="n"/>
      <c r="BT39" s="39" t="n"/>
      <c r="BU39" s="39" t="n"/>
      <c r="BV39" s="39" t="n"/>
      <c r="BW39" s="39" t="n"/>
      <c r="BX39" s="39" t="n"/>
      <c r="BY39" s="48" t="n"/>
      <c r="BZ39" s="39" t="n"/>
      <c r="CA39" s="39" t="n"/>
      <c r="CB39" s="39" t="n"/>
      <c r="CC39" s="39" t="n"/>
      <c r="CD39" s="39" t="n"/>
      <c r="CE39" s="39" t="n"/>
      <c r="CF39" s="39" t="n"/>
      <c r="CG39" s="39" t="n"/>
      <c r="CH39" s="39" t="n"/>
      <c r="CI39" s="39" t="n"/>
      <c r="CJ39" s="39" t="n"/>
      <c r="CK39" s="39" t="n"/>
      <c r="CL39" s="39" t="n"/>
      <c r="CM39" s="48" t="n"/>
      <c r="CN39" s="39" t="n"/>
      <c r="CO39" s="39" t="n"/>
      <c r="CP39" s="39" t="n"/>
      <c r="CQ39" s="39" t="n"/>
      <c r="CR39" s="39" t="n"/>
      <c r="CS39" s="39" t="n"/>
      <c r="CT39" s="39" t="n"/>
      <c r="CU39" s="39" t="n"/>
      <c r="CV39" s="39" t="n"/>
      <c r="CW39" s="39" t="n"/>
      <c r="CX39" s="39" t="n"/>
      <c r="CY39" s="39" t="n"/>
      <c r="CZ39" s="39" t="n"/>
      <c r="DA39" s="48" t="n"/>
      <c r="DB39" s="39" t="n"/>
      <c r="DC39" s="39" t="n"/>
      <c r="DD39" s="39" t="n"/>
      <c r="DE39" s="39" t="n"/>
      <c r="DF39" s="39" t="n"/>
      <c r="DG39" s="39" t="n"/>
      <c r="DH39" s="39" t="n"/>
      <c r="DI39" s="39" t="n"/>
      <c r="DJ39" s="39" t="n"/>
      <c r="DK39" s="39" t="n"/>
      <c r="DL39" s="39" t="n"/>
      <c r="DM39" s="39" t="n"/>
      <c r="DN39" s="39" t="n"/>
      <c r="DO39" s="48" t="n"/>
      <c r="DP39" s="39" t="n"/>
      <c r="DQ39" s="39" t="n"/>
      <c r="DR39" s="39" t="n"/>
      <c r="DS39" s="39" t="n"/>
      <c r="DT39" s="39" t="n"/>
      <c r="DU39" s="39" t="n"/>
      <c r="DV39" s="39" t="n"/>
      <c r="DW39" s="39" t="n"/>
      <c r="DX39" s="39" t="n"/>
      <c r="DY39" s="39" t="n"/>
      <c r="DZ39" s="39" t="n"/>
      <c r="EA39" s="39" t="n"/>
      <c r="EB39" s="39" t="n"/>
      <c r="EC39" s="48" t="n"/>
      <c r="ED39" s="39" t="n"/>
      <c r="EE39" s="39" t="n"/>
      <c r="EF39" s="39" t="n"/>
      <c r="EG39" s="39" t="n"/>
      <c r="EH39" s="39" t="n"/>
      <c r="EI39" s="39" t="n"/>
      <c r="EJ39" s="39" t="n"/>
      <c r="EK39" s="39" t="n"/>
      <c r="EL39" s="39" t="n"/>
    </row>
    <row r="40">
      <c r="A40" s="34" t="inlineStr">
        <is>
          <t>Player 2</t>
        </is>
      </c>
      <c r="B40" s="34">
        <f>IF(SUMPRODUCT((LEFT($C$40:$EL$40,3)="ST&gt;")*('calc'!$C$40:'calc'!$EL$40&lt;100))&gt;0,"Spec transfer without 100% spec",IF(SUMPRODUCT(($C$40:$EL$40="D")*('calc'!$C$40:'calc'!$EL$40&lt;35))&gt;0,"Dawn spec without 35% spec (skipped)",IF(AND(OR($AG$32=TRUE,$AG$32="TRUE"),OR($AJ$32=TRUE,$AJ$32="TRUE")),"Pick Shadow camp or 3:1, not both",IF(AND(OR($AG$32=TRUE,$AG$32="TRUE",$AJ$32=TRUE,$AJ$32="TRUE",$AM$32=TRUE,$AM$32="TRUE",$AP$32=TRUE,$AP$32="TRUE"),NOT(OR($AD$32=TRUE,$AD$32="TRUE"))),"Tick Shadow first",IF(AND(FALSE,$AE$28&gt;=100),"Shadow player can't have 100% Target spec",IF(AND(COUNTIF(C40:EL40,"H")&gt;0,OR($Z$32="No",$Z$32="")),"Please select 3t option in has3Tick",IF(SUMPRODUCT(ISNUMBER(MATCH(C40:EK40,{"D","A","S","C","H","B","T","E","SB"},0))*ISNUMBER(MATCH(D40:EL40,{"D","A","S","C","H","B","T","E","SB"},0)))+SUMPRODUCT(ISNUMBER(MATCH(C40:EJ40,{"D","A","S","C","H","T","E","SB"},0))*ISNUMBER(MATCH(E40:EL40,{"D","A","S","C","H","B","T","E","SB"},0)))+SUMPRODUCT(ISNUMBER(MATCH(C40:EI40,{"D","A","S","C","T","SB"},0))*ISNUMBER(MATCH(F40:EL40,{"D","A","S","C","H","B","T","E","SB"},0)))+SUMPRODUCT(ISNUMBER(MATCH(C40:EH40,{"S"},0))*ISNUMBER(MATCH(G40:EL40,{"D","A","S","C","H","B","T","E","SB"},0)))&gt;0,"Attack too soon (red cells)",IF(COUNTA(C40:EL40)=0,"",IF(AND(COUNTIF(C40:EL40,"D")+COUNTIF(C40:EL40,"ST&gt;*")&gt;0,COUNTIF(C40:EL40,"P")=0,$V$28=""),"Notice: Add Surge Pot (P) to the chart or set a Custom Surge Timing in the highlighted cell",IF(AND(ISNUMBER($C$28),$C$28&lt;100,COUNTIF(C40:EL40,"R")=0),"Notice: define first regen tick [R] on the chart","OK"))))))))))</f>
        <v/>
      </c>
      <c r="C40" s="39" t="n"/>
      <c r="D40" s="39" t="n"/>
      <c r="E40" s="39" t="n"/>
      <c r="F40" s="39" t="n"/>
      <c r="G40" s="39" t="n"/>
      <c r="H40" s="39" t="n"/>
      <c r="I40" s="39" t="n"/>
      <c r="J40" s="39" t="n"/>
      <c r="K40" s="39" t="n"/>
      <c r="L40" s="39" t="n"/>
      <c r="M40" s="39" t="n"/>
      <c r="N40" s="39" t="n"/>
      <c r="O40" s="39" t="n"/>
      <c r="P40" s="39" t="n"/>
      <c r="Q40" s="39" t="n"/>
      <c r="R40" s="39" t="n"/>
      <c r="S40" s="39" t="n"/>
      <c r="T40" s="39" t="n"/>
      <c r="U40" s="48" t="n"/>
      <c r="V40" s="39" t="n"/>
      <c r="W40" s="39" t="n"/>
      <c r="X40" s="39" t="n"/>
      <c r="Y40" s="39" t="n"/>
      <c r="Z40" s="39" t="n"/>
      <c r="AA40" s="39" t="n"/>
      <c r="AB40" s="39" t="n"/>
      <c r="AC40" s="39" t="n"/>
      <c r="AD40" s="39" t="n"/>
      <c r="AE40" s="39" t="n"/>
      <c r="AF40" s="39" t="n"/>
      <c r="AG40" s="39" t="n"/>
      <c r="AH40" s="39" t="n"/>
      <c r="AI40" s="48" t="n"/>
      <c r="AJ40" s="39" t="n"/>
      <c r="AK40" s="39" t="n"/>
      <c r="AL40" s="39" t="n"/>
      <c r="AM40" s="39" t="n"/>
      <c r="AN40" s="39" t="n"/>
      <c r="AO40" s="39" t="n"/>
      <c r="AP40" s="39" t="n"/>
      <c r="AQ40" s="39" t="n"/>
      <c r="AR40" s="39" t="n"/>
      <c r="AS40" s="39" t="n"/>
      <c r="AT40" s="39" t="n"/>
      <c r="AU40" s="39" t="n"/>
      <c r="AV40" s="39" t="n"/>
      <c r="AW40" s="48" t="n"/>
      <c r="AX40" s="39" t="n"/>
      <c r="AY40" s="39" t="n"/>
      <c r="AZ40" s="39" t="n"/>
      <c r="BA40" s="39" t="n"/>
      <c r="BB40" s="39" t="n"/>
      <c r="BC40" s="39" t="n"/>
      <c r="BD40" s="39" t="n"/>
      <c r="BE40" s="39" t="n"/>
      <c r="BF40" s="39" t="n"/>
      <c r="BG40" s="39" t="n"/>
      <c r="BH40" s="39" t="n"/>
      <c r="BI40" s="39" t="n"/>
      <c r="BJ40" s="39" t="n"/>
      <c r="BK40" s="48" t="n"/>
      <c r="BL40" s="39" t="n"/>
      <c r="BM40" s="39" t="n"/>
      <c r="BN40" s="39" t="n"/>
      <c r="BO40" s="39" t="n"/>
      <c r="BP40" s="39" t="n"/>
      <c r="BQ40" s="39" t="n"/>
      <c r="BR40" s="39" t="n"/>
      <c r="BS40" s="39" t="n"/>
      <c r="BT40" s="39" t="n"/>
      <c r="BU40" s="39" t="n"/>
      <c r="BV40" s="39" t="n"/>
      <c r="BW40" s="39" t="n"/>
      <c r="BX40" s="39" t="n"/>
      <c r="BY40" s="48" t="n"/>
      <c r="BZ40" s="39" t="n"/>
      <c r="CA40" s="39" t="n"/>
      <c r="CB40" s="39" t="n"/>
      <c r="CC40" s="39" t="n"/>
      <c r="CD40" s="39" t="n"/>
      <c r="CE40" s="39" t="n"/>
      <c r="CF40" s="39" t="n"/>
      <c r="CG40" s="39" t="n"/>
      <c r="CH40" s="39" t="n"/>
      <c r="CI40" s="39" t="n"/>
      <c r="CJ40" s="39" t="n"/>
      <c r="CK40" s="39" t="n"/>
      <c r="CL40" s="39" t="n"/>
      <c r="CM40" s="48" t="n"/>
      <c r="CN40" s="39" t="n"/>
      <c r="CO40" s="39" t="n"/>
      <c r="CP40" s="39" t="n"/>
      <c r="CQ40" s="39" t="n"/>
      <c r="CR40" s="39" t="n"/>
      <c r="CS40" s="39" t="n"/>
      <c r="CT40" s="39" t="n"/>
      <c r="CU40" s="39" t="n"/>
      <c r="CV40" s="39" t="n"/>
      <c r="CW40" s="39" t="n"/>
      <c r="CX40" s="39" t="n"/>
      <c r="CY40" s="39" t="n"/>
      <c r="CZ40" s="39" t="n"/>
      <c r="DA40" s="48" t="n"/>
      <c r="DB40" s="39" t="n"/>
      <c r="DC40" s="39" t="n"/>
      <c r="DD40" s="39" t="n"/>
      <c r="DE40" s="39" t="n"/>
      <c r="DF40" s="39" t="n"/>
      <c r="DG40" s="39" t="n"/>
      <c r="DH40" s="39" t="n"/>
      <c r="DI40" s="39" t="n"/>
      <c r="DJ40" s="39" t="n"/>
      <c r="DK40" s="39" t="n"/>
      <c r="DL40" s="39" t="n"/>
      <c r="DM40" s="39" t="n"/>
      <c r="DN40" s="39" t="n"/>
      <c r="DO40" s="48" t="n"/>
      <c r="DP40" s="39" t="n"/>
      <c r="DQ40" s="39" t="n"/>
      <c r="DR40" s="39" t="n"/>
      <c r="DS40" s="39" t="n"/>
      <c r="DT40" s="39" t="n"/>
      <c r="DU40" s="39" t="n"/>
      <c r="DV40" s="39" t="n"/>
      <c r="DW40" s="39" t="n"/>
      <c r="DX40" s="39" t="n"/>
      <c r="DY40" s="39" t="n"/>
      <c r="DZ40" s="39" t="n"/>
      <c r="EA40" s="39" t="n"/>
      <c r="EB40" s="39" t="n"/>
      <c r="EC40" s="48" t="n"/>
      <c r="ED40" s="39" t="n"/>
      <c r="EE40" s="39" t="n"/>
      <c r="EF40" s="39" t="n"/>
      <c r="EG40" s="39" t="n"/>
      <c r="EH40" s="39" t="n"/>
      <c r="EI40" s="39" t="n"/>
      <c r="EJ40" s="39" t="n"/>
      <c r="EK40" s="39" t="n"/>
      <c r="EL40" s="39" t="n"/>
    </row>
    <row r="41" hidden="1">
      <c r="A41" s="42" t="inlineStr">
        <is>
          <t>P1 D energy</t>
        </is>
      </c>
      <c r="C41">
        <f>IF(AND(C39="D",'calc'!C32&lt;35),1,0)</f>
        <v/>
      </c>
      <c r="D41">
        <f>IF(AND(D39="D",'calc'!D32&lt;35),1,0)</f>
        <v/>
      </c>
      <c r="E41">
        <f>IF(AND(E39="D",'calc'!E32&lt;35),1,0)</f>
        <v/>
      </c>
      <c r="F41">
        <f>IF(AND(F39="D",'calc'!F32&lt;35),1,0)</f>
        <v/>
      </c>
      <c r="G41">
        <f>IF(AND(G39="D",'calc'!G32&lt;35),1,0)</f>
        <v/>
      </c>
      <c r="H41">
        <f>IF(AND(H39="D",'calc'!H32&lt;35),1,0)</f>
        <v/>
      </c>
      <c r="I41">
        <f>IF(AND(I39="D",'calc'!I32&lt;35),1,0)</f>
        <v/>
      </c>
      <c r="J41">
        <f>IF(AND(J39="D",'calc'!J32&lt;35),1,0)</f>
        <v/>
      </c>
      <c r="K41">
        <f>IF(AND(K39="D",'calc'!K32&lt;35),1,0)</f>
        <v/>
      </c>
      <c r="L41">
        <f>IF(AND(L39="D",'calc'!L32&lt;35),1,0)</f>
        <v/>
      </c>
      <c r="M41">
        <f>IF(AND(M39="D",'calc'!M32&lt;35),1,0)</f>
        <v/>
      </c>
      <c r="N41">
        <f>IF(AND(N39="D",'calc'!N32&lt;35),1,0)</f>
        <v/>
      </c>
      <c r="O41">
        <f>IF(AND(O39="D",'calc'!O32&lt;35),1,0)</f>
        <v/>
      </c>
      <c r="P41">
        <f>IF(AND(P39="D",'calc'!P32&lt;35),1,0)</f>
        <v/>
      </c>
      <c r="Q41">
        <f>IF(AND(Q39="D",'calc'!Q32&lt;35),1,0)</f>
        <v/>
      </c>
      <c r="R41">
        <f>IF(AND(R39="D",'calc'!R32&lt;35),1,0)</f>
        <v/>
      </c>
      <c r="S41">
        <f>IF(AND(S39="D",'calc'!S32&lt;35),1,0)</f>
        <v/>
      </c>
      <c r="T41">
        <f>IF(AND(T39="D",'calc'!T32&lt;35),1,0)</f>
        <v/>
      </c>
      <c r="U41">
        <f>IF(AND(U39="D",'calc'!U32&lt;35),1,0)</f>
        <v/>
      </c>
      <c r="V41">
        <f>IF(AND(V39="D",'calc'!V32&lt;35),1,0)</f>
        <v/>
      </c>
      <c r="W41">
        <f>IF(AND(W39="D",'calc'!W32&lt;35),1,0)</f>
        <v/>
      </c>
      <c r="X41">
        <f>IF(AND(X39="D",'calc'!X32&lt;35),1,0)</f>
        <v/>
      </c>
      <c r="Y41">
        <f>IF(AND(Y39="D",'calc'!Y32&lt;35),1,0)</f>
        <v/>
      </c>
      <c r="Z41">
        <f>IF(AND(Z39="D",'calc'!Z32&lt;35),1,0)</f>
        <v/>
      </c>
      <c r="AA41">
        <f>IF(AND(AA39="D",'calc'!AA32&lt;35),1,0)</f>
        <v/>
      </c>
      <c r="AB41">
        <f>IF(AND(AB39="D",'calc'!AB32&lt;35),1,0)</f>
        <v/>
      </c>
      <c r="AC41">
        <f>IF(AND(AC39="D",'calc'!AC32&lt;35),1,0)</f>
        <v/>
      </c>
      <c r="AD41">
        <f>IF(AND(AD39="D",'calc'!AD32&lt;35),1,0)</f>
        <v/>
      </c>
      <c r="AE41">
        <f>IF(AND(AE39="D",'calc'!AE32&lt;35),1,0)</f>
        <v/>
      </c>
      <c r="AF41">
        <f>IF(AND(AF39="D",'calc'!AF32&lt;35),1,0)</f>
        <v/>
      </c>
      <c r="AG41">
        <f>IF(AND(AG39="D",'calc'!AG32&lt;35),1,0)</f>
        <v/>
      </c>
      <c r="AH41">
        <f>IF(AND(AH39="D",'calc'!AH32&lt;35),1,0)</f>
        <v/>
      </c>
      <c r="AI41">
        <f>IF(AND(AI39="D",'calc'!AI32&lt;35),1,0)</f>
        <v/>
      </c>
      <c r="AJ41">
        <f>IF(AND(AJ39="D",'calc'!AJ32&lt;35),1,0)</f>
        <v/>
      </c>
      <c r="AK41">
        <f>IF(AND(AK39="D",'calc'!AK32&lt;35),1,0)</f>
        <v/>
      </c>
      <c r="AL41">
        <f>IF(AND(AL39="D",'calc'!AL32&lt;35),1,0)</f>
        <v/>
      </c>
      <c r="AM41">
        <f>IF(AND(AM39="D",'calc'!AM32&lt;35),1,0)</f>
        <v/>
      </c>
      <c r="AN41">
        <f>IF(AND(AN39="D",'calc'!AN32&lt;35),1,0)</f>
        <v/>
      </c>
      <c r="AO41">
        <f>IF(AND(AO39="D",'calc'!AO32&lt;35),1,0)</f>
        <v/>
      </c>
      <c r="AP41">
        <f>IF(AND(AP39="D",'calc'!AP32&lt;35),1,0)</f>
        <v/>
      </c>
      <c r="AQ41">
        <f>IF(AND(AQ39="D",'calc'!AQ32&lt;35),1,0)</f>
        <v/>
      </c>
      <c r="AR41">
        <f>IF(AND(AR39="D",'calc'!AR32&lt;35),1,0)</f>
        <v/>
      </c>
      <c r="AS41">
        <f>IF(AND(AS39="D",'calc'!AS32&lt;35),1,0)</f>
        <v/>
      </c>
      <c r="AT41">
        <f>IF(AND(AT39="D",'calc'!AT32&lt;35),1,0)</f>
        <v/>
      </c>
      <c r="AU41">
        <f>IF(AND(AU39="D",'calc'!AU32&lt;35),1,0)</f>
        <v/>
      </c>
      <c r="AV41">
        <f>IF(AND(AV39="D",'calc'!AV32&lt;35),1,0)</f>
        <v/>
      </c>
      <c r="AW41">
        <f>IF(AND(AW39="D",'calc'!AW32&lt;35),1,0)</f>
        <v/>
      </c>
      <c r="AX41">
        <f>IF(AND(AX39="D",'calc'!AX32&lt;35),1,0)</f>
        <v/>
      </c>
      <c r="AY41">
        <f>IF(AND(AY39="D",'calc'!AY32&lt;35),1,0)</f>
        <v/>
      </c>
      <c r="AZ41">
        <f>IF(AND(AZ39="D",'calc'!AZ32&lt;35),1,0)</f>
        <v/>
      </c>
      <c r="BA41">
        <f>IF(AND(BA39="D",'calc'!BA32&lt;35),1,0)</f>
        <v/>
      </c>
      <c r="BB41">
        <f>IF(AND(BB39="D",'calc'!BB32&lt;35),1,0)</f>
        <v/>
      </c>
      <c r="BC41">
        <f>IF(AND(BC39="D",'calc'!BC32&lt;35),1,0)</f>
        <v/>
      </c>
      <c r="BD41">
        <f>IF(AND(BD39="D",'calc'!BD32&lt;35),1,0)</f>
        <v/>
      </c>
      <c r="BE41">
        <f>IF(AND(BE39="D",'calc'!BE32&lt;35),1,0)</f>
        <v/>
      </c>
      <c r="BF41">
        <f>IF(AND(BF39="D",'calc'!BF32&lt;35),1,0)</f>
        <v/>
      </c>
      <c r="BG41">
        <f>IF(AND(BG39="D",'calc'!BG32&lt;35),1,0)</f>
        <v/>
      </c>
      <c r="BH41">
        <f>IF(AND(BH39="D",'calc'!BH32&lt;35),1,0)</f>
        <v/>
      </c>
      <c r="BI41">
        <f>IF(AND(BI39="D",'calc'!BI32&lt;35),1,0)</f>
        <v/>
      </c>
      <c r="BJ41">
        <f>IF(AND(BJ39="D",'calc'!BJ32&lt;35),1,0)</f>
        <v/>
      </c>
      <c r="BK41">
        <f>IF(AND(BK39="D",'calc'!BK32&lt;35),1,0)</f>
        <v/>
      </c>
      <c r="BL41">
        <f>IF(AND(BL39="D",'calc'!BL32&lt;35),1,0)</f>
        <v/>
      </c>
      <c r="BM41">
        <f>IF(AND(BM39="D",'calc'!BM32&lt;35),1,0)</f>
        <v/>
      </c>
      <c r="BN41">
        <f>IF(AND(BN39="D",'calc'!BN32&lt;35),1,0)</f>
        <v/>
      </c>
      <c r="BO41">
        <f>IF(AND(BO39="D",'calc'!BO32&lt;35),1,0)</f>
        <v/>
      </c>
      <c r="BP41">
        <f>IF(AND(BP39="D",'calc'!BP32&lt;35),1,0)</f>
        <v/>
      </c>
      <c r="BQ41">
        <f>IF(AND(BQ39="D",'calc'!BQ32&lt;35),1,0)</f>
        <v/>
      </c>
      <c r="BR41">
        <f>IF(AND(BR39="D",'calc'!BR32&lt;35),1,0)</f>
        <v/>
      </c>
      <c r="BS41">
        <f>IF(AND(BS39="D",'calc'!BS32&lt;35),1,0)</f>
        <v/>
      </c>
      <c r="BT41">
        <f>IF(AND(BT39="D",'calc'!BT32&lt;35),1,0)</f>
        <v/>
      </c>
      <c r="BU41">
        <f>IF(AND(BU39="D",'calc'!BU32&lt;35),1,0)</f>
        <v/>
      </c>
      <c r="BV41">
        <f>IF(AND(BV39="D",'calc'!BV32&lt;35),1,0)</f>
        <v/>
      </c>
      <c r="BW41">
        <f>IF(AND(BW39="D",'calc'!BW32&lt;35),1,0)</f>
        <v/>
      </c>
      <c r="BX41">
        <f>IF(AND(BX39="D",'calc'!BX32&lt;35),1,0)</f>
        <v/>
      </c>
      <c r="BY41">
        <f>IF(AND(BY39="D",'calc'!BY32&lt;35),1,0)</f>
        <v/>
      </c>
      <c r="BZ41">
        <f>IF(AND(BZ39="D",'calc'!BZ32&lt;35),1,0)</f>
        <v/>
      </c>
      <c r="CA41">
        <f>IF(AND(CA39="D",'calc'!CA32&lt;35),1,0)</f>
        <v/>
      </c>
      <c r="CB41">
        <f>IF(AND(CB39="D",'calc'!CB32&lt;35),1,0)</f>
        <v/>
      </c>
      <c r="CC41">
        <f>IF(AND(CC39="D",'calc'!CC32&lt;35),1,0)</f>
        <v/>
      </c>
      <c r="CD41">
        <f>IF(AND(CD39="D",'calc'!CD32&lt;35),1,0)</f>
        <v/>
      </c>
      <c r="CE41">
        <f>IF(AND(CE39="D",'calc'!CE32&lt;35),1,0)</f>
        <v/>
      </c>
      <c r="CF41">
        <f>IF(AND(CF39="D",'calc'!CF32&lt;35),1,0)</f>
        <v/>
      </c>
      <c r="CG41">
        <f>IF(AND(CG39="D",'calc'!CG32&lt;35),1,0)</f>
        <v/>
      </c>
      <c r="CH41">
        <f>IF(AND(CH39="D",'calc'!CH32&lt;35),1,0)</f>
        <v/>
      </c>
      <c r="CI41">
        <f>IF(AND(CI39="D",'calc'!CI32&lt;35),1,0)</f>
        <v/>
      </c>
      <c r="CJ41">
        <f>IF(AND(CJ39="D",'calc'!CJ32&lt;35),1,0)</f>
        <v/>
      </c>
      <c r="CK41">
        <f>IF(AND(CK39="D",'calc'!CK32&lt;35),1,0)</f>
        <v/>
      </c>
      <c r="CL41">
        <f>IF(AND(CL39="D",'calc'!CL32&lt;35),1,0)</f>
        <v/>
      </c>
      <c r="CM41">
        <f>IF(AND(CM39="D",'calc'!CM32&lt;35),1,0)</f>
        <v/>
      </c>
      <c r="CN41">
        <f>IF(AND(CN39="D",'calc'!CN32&lt;35),1,0)</f>
        <v/>
      </c>
      <c r="CO41">
        <f>IF(AND(CO39="D",'calc'!CO32&lt;35),1,0)</f>
        <v/>
      </c>
      <c r="CP41">
        <f>IF(AND(CP39="D",'calc'!CP32&lt;35),1,0)</f>
        <v/>
      </c>
      <c r="CQ41">
        <f>IF(AND(CQ39="D",'calc'!CQ32&lt;35),1,0)</f>
        <v/>
      </c>
      <c r="CR41">
        <f>IF(AND(CR39="D",'calc'!CR32&lt;35),1,0)</f>
        <v/>
      </c>
      <c r="CS41">
        <f>IF(AND(CS39="D",'calc'!CS32&lt;35),1,0)</f>
        <v/>
      </c>
      <c r="CT41">
        <f>IF(AND(CT39="D",'calc'!CT32&lt;35),1,0)</f>
        <v/>
      </c>
      <c r="CU41">
        <f>IF(AND(CU39="D",'calc'!CU32&lt;35),1,0)</f>
        <v/>
      </c>
      <c r="CV41">
        <f>IF(AND(CV39="D",'calc'!CV32&lt;35),1,0)</f>
        <v/>
      </c>
      <c r="CW41">
        <f>IF(AND(CW39="D",'calc'!CW32&lt;35),1,0)</f>
        <v/>
      </c>
      <c r="CX41">
        <f>IF(AND(CX39="D",'calc'!CX32&lt;35),1,0)</f>
        <v/>
      </c>
      <c r="CY41">
        <f>IF(AND(CY39="D",'calc'!CY32&lt;35),1,0)</f>
        <v/>
      </c>
      <c r="CZ41">
        <f>IF(AND(CZ39="D",'calc'!CZ32&lt;35),1,0)</f>
        <v/>
      </c>
      <c r="DA41">
        <f>IF(AND(DA39="D",'calc'!DA32&lt;35),1,0)</f>
        <v/>
      </c>
      <c r="DB41">
        <f>IF(AND(DB39="D",'calc'!DB32&lt;35),1,0)</f>
        <v/>
      </c>
      <c r="DC41">
        <f>IF(AND(DC39="D",'calc'!DC32&lt;35),1,0)</f>
        <v/>
      </c>
      <c r="DD41">
        <f>IF(AND(DD39="D",'calc'!DD32&lt;35),1,0)</f>
        <v/>
      </c>
      <c r="DE41">
        <f>IF(AND(DE39="D",'calc'!DE32&lt;35),1,0)</f>
        <v/>
      </c>
      <c r="DF41">
        <f>IF(AND(DF39="D",'calc'!DF32&lt;35),1,0)</f>
        <v/>
      </c>
      <c r="DG41">
        <f>IF(AND(DG39="D",'calc'!DG32&lt;35),1,0)</f>
        <v/>
      </c>
      <c r="DH41">
        <f>IF(AND(DH39="D",'calc'!DH32&lt;35),1,0)</f>
        <v/>
      </c>
      <c r="DI41">
        <f>IF(AND(DI39="D",'calc'!DI32&lt;35),1,0)</f>
        <v/>
      </c>
      <c r="DJ41">
        <f>IF(AND(DJ39="D",'calc'!DJ32&lt;35),1,0)</f>
        <v/>
      </c>
      <c r="DK41">
        <f>IF(AND(DK39="D",'calc'!DK32&lt;35),1,0)</f>
        <v/>
      </c>
      <c r="DL41">
        <f>IF(AND(DL39="D",'calc'!DL32&lt;35),1,0)</f>
        <v/>
      </c>
      <c r="DM41">
        <f>IF(AND(DM39="D",'calc'!DM32&lt;35),1,0)</f>
        <v/>
      </c>
      <c r="DN41">
        <f>IF(AND(DN39="D",'calc'!DN32&lt;35),1,0)</f>
        <v/>
      </c>
      <c r="DO41">
        <f>IF(AND(DO39="D",'calc'!DO32&lt;35),1,0)</f>
        <v/>
      </c>
      <c r="DP41">
        <f>IF(AND(DP39="D",'calc'!DP32&lt;35),1,0)</f>
        <v/>
      </c>
      <c r="DQ41">
        <f>IF(AND(DQ39="D",'calc'!DQ32&lt;35),1,0)</f>
        <v/>
      </c>
      <c r="DR41">
        <f>IF(AND(DR39="D",'calc'!DR32&lt;35),1,0)</f>
        <v/>
      </c>
      <c r="DS41">
        <f>IF(AND(DS39="D",'calc'!DS32&lt;35),1,0)</f>
        <v/>
      </c>
      <c r="DT41">
        <f>IF(AND(DT39="D",'calc'!DT32&lt;35),1,0)</f>
        <v/>
      </c>
      <c r="DU41">
        <f>IF(AND(DU39="D",'calc'!DU32&lt;35),1,0)</f>
        <v/>
      </c>
      <c r="DV41">
        <f>IF(AND(DV39="D",'calc'!DV32&lt;35),1,0)</f>
        <v/>
      </c>
      <c r="DW41">
        <f>IF(AND(DW39="D",'calc'!DW32&lt;35),1,0)</f>
        <v/>
      </c>
      <c r="DX41">
        <f>IF(AND(DX39="D",'calc'!DX32&lt;35),1,0)</f>
        <v/>
      </c>
      <c r="DY41">
        <f>IF(AND(DY39="D",'calc'!DY32&lt;35),1,0)</f>
        <v/>
      </c>
      <c r="DZ41">
        <f>IF(AND(DZ39="D",'calc'!DZ32&lt;35),1,0)</f>
        <v/>
      </c>
      <c r="EA41">
        <f>IF(AND(EA39="D",'calc'!EA32&lt;35),1,0)</f>
        <v/>
      </c>
      <c r="EB41">
        <f>IF(AND(EB39="D",'calc'!EB32&lt;35),1,0)</f>
        <v/>
      </c>
      <c r="EC41">
        <f>IF(AND(EC39="D",'calc'!EC32&lt;35),1,0)</f>
        <v/>
      </c>
      <c r="ED41">
        <f>IF(AND(ED39="D",'calc'!ED32&lt;35),1,0)</f>
        <v/>
      </c>
      <c r="EE41">
        <f>IF(AND(EE39="D",'calc'!EE32&lt;35),1,0)</f>
        <v/>
      </c>
      <c r="EF41">
        <f>IF(AND(EF39="D",'calc'!EF32&lt;35),1,0)</f>
        <v/>
      </c>
      <c r="EG41">
        <f>IF(AND(EG39="D",'calc'!EG32&lt;35),1,0)</f>
        <v/>
      </c>
      <c r="EH41">
        <f>IF(AND(EH39="D",'calc'!EH32&lt;35),1,0)</f>
        <v/>
      </c>
      <c r="EI41">
        <f>IF(AND(EI39="D",'calc'!EI32&lt;35),1,0)</f>
        <v/>
      </c>
      <c r="EJ41">
        <f>IF(AND(EJ39="D",'calc'!EJ32&lt;35),1,0)</f>
        <v/>
      </c>
      <c r="EK41">
        <f>IF(AND(EK39="D",'calc'!EK32&lt;35),1,0)</f>
        <v/>
      </c>
      <c r="EL41">
        <f>IF(AND(EL39="D",'calc'!EL32&lt;35),1,0)</f>
        <v/>
      </c>
    </row>
    <row r="42" hidden="1">
      <c r="A42" s="42" t="inlineStr">
        <is>
          <t>P2 D energy</t>
        </is>
      </c>
      <c r="C42">
        <f>IF(AND(C40="D",'calc'!C40&lt;35),1,0)</f>
        <v/>
      </c>
      <c r="D42">
        <f>IF(AND(D40="D",'calc'!D40&lt;35),1,0)</f>
        <v/>
      </c>
      <c r="E42">
        <f>IF(AND(E40="D",'calc'!E40&lt;35),1,0)</f>
        <v/>
      </c>
      <c r="F42">
        <f>IF(AND(F40="D",'calc'!F40&lt;35),1,0)</f>
        <v/>
      </c>
      <c r="G42">
        <f>IF(AND(G40="D",'calc'!G40&lt;35),1,0)</f>
        <v/>
      </c>
      <c r="H42">
        <f>IF(AND(H40="D",'calc'!H40&lt;35),1,0)</f>
        <v/>
      </c>
      <c r="I42">
        <f>IF(AND(I40="D",'calc'!I40&lt;35),1,0)</f>
        <v/>
      </c>
      <c r="J42">
        <f>IF(AND(J40="D",'calc'!J40&lt;35),1,0)</f>
        <v/>
      </c>
      <c r="K42">
        <f>IF(AND(K40="D",'calc'!K40&lt;35),1,0)</f>
        <v/>
      </c>
      <c r="L42">
        <f>IF(AND(L40="D",'calc'!L40&lt;35),1,0)</f>
        <v/>
      </c>
      <c r="M42">
        <f>IF(AND(M40="D",'calc'!M40&lt;35),1,0)</f>
        <v/>
      </c>
      <c r="N42">
        <f>IF(AND(N40="D",'calc'!N40&lt;35),1,0)</f>
        <v/>
      </c>
      <c r="O42">
        <f>IF(AND(O40="D",'calc'!O40&lt;35),1,0)</f>
        <v/>
      </c>
      <c r="P42">
        <f>IF(AND(P40="D",'calc'!P40&lt;35),1,0)</f>
        <v/>
      </c>
      <c r="Q42">
        <f>IF(AND(Q40="D",'calc'!Q40&lt;35),1,0)</f>
        <v/>
      </c>
      <c r="R42">
        <f>IF(AND(R40="D",'calc'!R40&lt;35),1,0)</f>
        <v/>
      </c>
      <c r="S42">
        <f>IF(AND(S40="D",'calc'!S40&lt;35),1,0)</f>
        <v/>
      </c>
      <c r="T42">
        <f>IF(AND(T40="D",'calc'!T40&lt;35),1,0)</f>
        <v/>
      </c>
      <c r="U42">
        <f>IF(AND(U40="D",'calc'!U40&lt;35),1,0)</f>
        <v/>
      </c>
      <c r="V42">
        <f>IF(AND(V40="D",'calc'!V40&lt;35),1,0)</f>
        <v/>
      </c>
      <c r="W42">
        <f>IF(AND(W40="D",'calc'!W40&lt;35),1,0)</f>
        <v/>
      </c>
      <c r="X42">
        <f>IF(AND(X40="D",'calc'!X40&lt;35),1,0)</f>
        <v/>
      </c>
      <c r="Y42">
        <f>IF(AND(Y40="D",'calc'!Y40&lt;35),1,0)</f>
        <v/>
      </c>
      <c r="Z42">
        <f>IF(AND(Z40="D",'calc'!Z40&lt;35),1,0)</f>
        <v/>
      </c>
      <c r="AA42">
        <f>IF(AND(AA40="D",'calc'!AA40&lt;35),1,0)</f>
        <v/>
      </c>
      <c r="AB42">
        <f>IF(AND(AB40="D",'calc'!AB40&lt;35),1,0)</f>
        <v/>
      </c>
      <c r="AC42">
        <f>IF(AND(AC40="D",'calc'!AC40&lt;35),1,0)</f>
        <v/>
      </c>
      <c r="AD42">
        <f>IF(AND(AD40="D",'calc'!AD40&lt;35),1,0)</f>
        <v/>
      </c>
      <c r="AE42">
        <f>IF(AND(AE40="D",'calc'!AE40&lt;35),1,0)</f>
        <v/>
      </c>
      <c r="AF42">
        <f>IF(AND(AF40="D",'calc'!AF40&lt;35),1,0)</f>
        <v/>
      </c>
      <c r="AG42">
        <f>IF(AND(AG40="D",'calc'!AG40&lt;35),1,0)</f>
        <v/>
      </c>
      <c r="AH42">
        <f>IF(AND(AH40="D",'calc'!AH40&lt;35),1,0)</f>
        <v/>
      </c>
      <c r="AI42">
        <f>IF(AND(AI40="D",'calc'!AI40&lt;35),1,0)</f>
        <v/>
      </c>
      <c r="AJ42">
        <f>IF(AND(AJ40="D",'calc'!AJ40&lt;35),1,0)</f>
        <v/>
      </c>
      <c r="AK42">
        <f>IF(AND(AK40="D",'calc'!AK40&lt;35),1,0)</f>
        <v/>
      </c>
      <c r="AL42">
        <f>IF(AND(AL40="D",'calc'!AL40&lt;35),1,0)</f>
        <v/>
      </c>
      <c r="AM42">
        <f>IF(AND(AM40="D",'calc'!AM40&lt;35),1,0)</f>
        <v/>
      </c>
      <c r="AN42">
        <f>IF(AND(AN40="D",'calc'!AN40&lt;35),1,0)</f>
        <v/>
      </c>
      <c r="AO42">
        <f>IF(AND(AO40="D",'calc'!AO40&lt;35),1,0)</f>
        <v/>
      </c>
      <c r="AP42">
        <f>IF(AND(AP40="D",'calc'!AP40&lt;35),1,0)</f>
        <v/>
      </c>
      <c r="AQ42">
        <f>IF(AND(AQ40="D",'calc'!AQ40&lt;35),1,0)</f>
        <v/>
      </c>
      <c r="AR42">
        <f>IF(AND(AR40="D",'calc'!AR40&lt;35),1,0)</f>
        <v/>
      </c>
      <c r="AS42">
        <f>IF(AND(AS40="D",'calc'!AS40&lt;35),1,0)</f>
        <v/>
      </c>
      <c r="AT42">
        <f>IF(AND(AT40="D",'calc'!AT40&lt;35),1,0)</f>
        <v/>
      </c>
      <c r="AU42">
        <f>IF(AND(AU40="D",'calc'!AU40&lt;35),1,0)</f>
        <v/>
      </c>
      <c r="AV42">
        <f>IF(AND(AV40="D",'calc'!AV40&lt;35),1,0)</f>
        <v/>
      </c>
      <c r="AW42">
        <f>IF(AND(AW40="D",'calc'!AW40&lt;35),1,0)</f>
        <v/>
      </c>
      <c r="AX42">
        <f>IF(AND(AX40="D",'calc'!AX40&lt;35),1,0)</f>
        <v/>
      </c>
      <c r="AY42">
        <f>IF(AND(AY40="D",'calc'!AY40&lt;35),1,0)</f>
        <v/>
      </c>
      <c r="AZ42">
        <f>IF(AND(AZ40="D",'calc'!AZ40&lt;35),1,0)</f>
        <v/>
      </c>
      <c r="BA42">
        <f>IF(AND(BA40="D",'calc'!BA40&lt;35),1,0)</f>
        <v/>
      </c>
      <c r="BB42">
        <f>IF(AND(BB40="D",'calc'!BB40&lt;35),1,0)</f>
        <v/>
      </c>
      <c r="BC42">
        <f>IF(AND(BC40="D",'calc'!BC40&lt;35),1,0)</f>
        <v/>
      </c>
      <c r="BD42">
        <f>IF(AND(BD40="D",'calc'!BD40&lt;35),1,0)</f>
        <v/>
      </c>
      <c r="BE42">
        <f>IF(AND(BE40="D",'calc'!BE40&lt;35),1,0)</f>
        <v/>
      </c>
      <c r="BF42">
        <f>IF(AND(BF40="D",'calc'!BF40&lt;35),1,0)</f>
        <v/>
      </c>
      <c r="BG42">
        <f>IF(AND(BG40="D",'calc'!BG40&lt;35),1,0)</f>
        <v/>
      </c>
      <c r="BH42">
        <f>IF(AND(BH40="D",'calc'!BH40&lt;35),1,0)</f>
        <v/>
      </c>
      <c r="BI42">
        <f>IF(AND(BI40="D",'calc'!BI40&lt;35),1,0)</f>
        <v/>
      </c>
      <c r="BJ42">
        <f>IF(AND(BJ40="D",'calc'!BJ40&lt;35),1,0)</f>
        <v/>
      </c>
      <c r="BK42">
        <f>IF(AND(BK40="D",'calc'!BK40&lt;35),1,0)</f>
        <v/>
      </c>
      <c r="BL42">
        <f>IF(AND(BL40="D",'calc'!BL40&lt;35),1,0)</f>
        <v/>
      </c>
      <c r="BM42">
        <f>IF(AND(BM40="D",'calc'!BM40&lt;35),1,0)</f>
        <v/>
      </c>
      <c r="BN42">
        <f>IF(AND(BN40="D",'calc'!BN40&lt;35),1,0)</f>
        <v/>
      </c>
      <c r="BO42">
        <f>IF(AND(BO40="D",'calc'!BO40&lt;35),1,0)</f>
        <v/>
      </c>
      <c r="BP42">
        <f>IF(AND(BP40="D",'calc'!BP40&lt;35),1,0)</f>
        <v/>
      </c>
      <c r="BQ42">
        <f>IF(AND(BQ40="D",'calc'!BQ40&lt;35),1,0)</f>
        <v/>
      </c>
      <c r="BR42">
        <f>IF(AND(BR40="D",'calc'!BR40&lt;35),1,0)</f>
        <v/>
      </c>
      <c r="BS42">
        <f>IF(AND(BS40="D",'calc'!BS40&lt;35),1,0)</f>
        <v/>
      </c>
      <c r="BT42">
        <f>IF(AND(BT40="D",'calc'!BT40&lt;35),1,0)</f>
        <v/>
      </c>
      <c r="BU42">
        <f>IF(AND(BU40="D",'calc'!BU40&lt;35),1,0)</f>
        <v/>
      </c>
      <c r="BV42">
        <f>IF(AND(BV40="D",'calc'!BV40&lt;35),1,0)</f>
        <v/>
      </c>
      <c r="BW42">
        <f>IF(AND(BW40="D",'calc'!BW40&lt;35),1,0)</f>
        <v/>
      </c>
      <c r="BX42">
        <f>IF(AND(BX40="D",'calc'!BX40&lt;35),1,0)</f>
        <v/>
      </c>
      <c r="BY42">
        <f>IF(AND(BY40="D",'calc'!BY40&lt;35),1,0)</f>
        <v/>
      </c>
      <c r="BZ42">
        <f>IF(AND(BZ40="D",'calc'!BZ40&lt;35),1,0)</f>
        <v/>
      </c>
      <c r="CA42">
        <f>IF(AND(CA40="D",'calc'!CA40&lt;35),1,0)</f>
        <v/>
      </c>
      <c r="CB42">
        <f>IF(AND(CB40="D",'calc'!CB40&lt;35),1,0)</f>
        <v/>
      </c>
      <c r="CC42">
        <f>IF(AND(CC40="D",'calc'!CC40&lt;35),1,0)</f>
        <v/>
      </c>
      <c r="CD42">
        <f>IF(AND(CD40="D",'calc'!CD40&lt;35),1,0)</f>
        <v/>
      </c>
      <c r="CE42">
        <f>IF(AND(CE40="D",'calc'!CE40&lt;35),1,0)</f>
        <v/>
      </c>
      <c r="CF42">
        <f>IF(AND(CF40="D",'calc'!CF40&lt;35),1,0)</f>
        <v/>
      </c>
      <c r="CG42">
        <f>IF(AND(CG40="D",'calc'!CG40&lt;35),1,0)</f>
        <v/>
      </c>
      <c r="CH42">
        <f>IF(AND(CH40="D",'calc'!CH40&lt;35),1,0)</f>
        <v/>
      </c>
      <c r="CI42">
        <f>IF(AND(CI40="D",'calc'!CI40&lt;35),1,0)</f>
        <v/>
      </c>
      <c r="CJ42">
        <f>IF(AND(CJ40="D",'calc'!CJ40&lt;35),1,0)</f>
        <v/>
      </c>
      <c r="CK42">
        <f>IF(AND(CK40="D",'calc'!CK40&lt;35),1,0)</f>
        <v/>
      </c>
      <c r="CL42">
        <f>IF(AND(CL40="D",'calc'!CL40&lt;35),1,0)</f>
        <v/>
      </c>
      <c r="CM42">
        <f>IF(AND(CM40="D",'calc'!CM40&lt;35),1,0)</f>
        <v/>
      </c>
      <c r="CN42">
        <f>IF(AND(CN40="D",'calc'!CN40&lt;35),1,0)</f>
        <v/>
      </c>
      <c r="CO42">
        <f>IF(AND(CO40="D",'calc'!CO40&lt;35),1,0)</f>
        <v/>
      </c>
      <c r="CP42">
        <f>IF(AND(CP40="D",'calc'!CP40&lt;35),1,0)</f>
        <v/>
      </c>
      <c r="CQ42">
        <f>IF(AND(CQ40="D",'calc'!CQ40&lt;35),1,0)</f>
        <v/>
      </c>
      <c r="CR42">
        <f>IF(AND(CR40="D",'calc'!CR40&lt;35),1,0)</f>
        <v/>
      </c>
      <c r="CS42">
        <f>IF(AND(CS40="D",'calc'!CS40&lt;35),1,0)</f>
        <v/>
      </c>
      <c r="CT42">
        <f>IF(AND(CT40="D",'calc'!CT40&lt;35),1,0)</f>
        <v/>
      </c>
      <c r="CU42">
        <f>IF(AND(CU40="D",'calc'!CU40&lt;35),1,0)</f>
        <v/>
      </c>
      <c r="CV42">
        <f>IF(AND(CV40="D",'calc'!CV40&lt;35),1,0)</f>
        <v/>
      </c>
      <c r="CW42">
        <f>IF(AND(CW40="D",'calc'!CW40&lt;35),1,0)</f>
        <v/>
      </c>
      <c r="CX42">
        <f>IF(AND(CX40="D",'calc'!CX40&lt;35),1,0)</f>
        <v/>
      </c>
      <c r="CY42">
        <f>IF(AND(CY40="D",'calc'!CY40&lt;35),1,0)</f>
        <v/>
      </c>
      <c r="CZ42">
        <f>IF(AND(CZ40="D",'calc'!CZ40&lt;35),1,0)</f>
        <v/>
      </c>
      <c r="DA42">
        <f>IF(AND(DA40="D",'calc'!DA40&lt;35),1,0)</f>
        <v/>
      </c>
      <c r="DB42">
        <f>IF(AND(DB40="D",'calc'!DB40&lt;35),1,0)</f>
        <v/>
      </c>
      <c r="DC42">
        <f>IF(AND(DC40="D",'calc'!DC40&lt;35),1,0)</f>
        <v/>
      </c>
      <c r="DD42">
        <f>IF(AND(DD40="D",'calc'!DD40&lt;35),1,0)</f>
        <v/>
      </c>
      <c r="DE42">
        <f>IF(AND(DE40="D",'calc'!DE40&lt;35),1,0)</f>
        <v/>
      </c>
      <c r="DF42">
        <f>IF(AND(DF40="D",'calc'!DF40&lt;35),1,0)</f>
        <v/>
      </c>
      <c r="DG42">
        <f>IF(AND(DG40="D",'calc'!DG40&lt;35),1,0)</f>
        <v/>
      </c>
      <c r="DH42">
        <f>IF(AND(DH40="D",'calc'!DH40&lt;35),1,0)</f>
        <v/>
      </c>
      <c r="DI42">
        <f>IF(AND(DI40="D",'calc'!DI40&lt;35),1,0)</f>
        <v/>
      </c>
      <c r="DJ42">
        <f>IF(AND(DJ40="D",'calc'!DJ40&lt;35),1,0)</f>
        <v/>
      </c>
      <c r="DK42">
        <f>IF(AND(DK40="D",'calc'!DK40&lt;35),1,0)</f>
        <v/>
      </c>
      <c r="DL42">
        <f>IF(AND(DL40="D",'calc'!DL40&lt;35),1,0)</f>
        <v/>
      </c>
      <c r="DM42">
        <f>IF(AND(DM40="D",'calc'!DM40&lt;35),1,0)</f>
        <v/>
      </c>
      <c r="DN42">
        <f>IF(AND(DN40="D",'calc'!DN40&lt;35),1,0)</f>
        <v/>
      </c>
      <c r="DO42">
        <f>IF(AND(DO40="D",'calc'!DO40&lt;35),1,0)</f>
        <v/>
      </c>
      <c r="DP42">
        <f>IF(AND(DP40="D",'calc'!DP40&lt;35),1,0)</f>
        <v/>
      </c>
      <c r="DQ42">
        <f>IF(AND(DQ40="D",'calc'!DQ40&lt;35),1,0)</f>
        <v/>
      </c>
      <c r="DR42">
        <f>IF(AND(DR40="D",'calc'!DR40&lt;35),1,0)</f>
        <v/>
      </c>
      <c r="DS42">
        <f>IF(AND(DS40="D",'calc'!DS40&lt;35),1,0)</f>
        <v/>
      </c>
      <c r="DT42">
        <f>IF(AND(DT40="D",'calc'!DT40&lt;35),1,0)</f>
        <v/>
      </c>
      <c r="DU42">
        <f>IF(AND(DU40="D",'calc'!DU40&lt;35),1,0)</f>
        <v/>
      </c>
      <c r="DV42">
        <f>IF(AND(DV40="D",'calc'!DV40&lt;35),1,0)</f>
        <v/>
      </c>
      <c r="DW42">
        <f>IF(AND(DW40="D",'calc'!DW40&lt;35),1,0)</f>
        <v/>
      </c>
      <c r="DX42">
        <f>IF(AND(DX40="D",'calc'!DX40&lt;35),1,0)</f>
        <v/>
      </c>
      <c r="DY42">
        <f>IF(AND(DY40="D",'calc'!DY40&lt;35),1,0)</f>
        <v/>
      </c>
      <c r="DZ42">
        <f>IF(AND(DZ40="D",'calc'!DZ40&lt;35),1,0)</f>
        <v/>
      </c>
      <c r="EA42">
        <f>IF(AND(EA40="D",'calc'!EA40&lt;35),1,0)</f>
        <v/>
      </c>
      <c r="EB42">
        <f>IF(AND(EB40="D",'calc'!EB40&lt;35),1,0)</f>
        <v/>
      </c>
      <c r="EC42">
        <f>IF(AND(EC40="D",'calc'!EC40&lt;35),1,0)</f>
        <v/>
      </c>
      <c r="ED42">
        <f>IF(AND(ED40="D",'calc'!ED40&lt;35),1,0)</f>
        <v/>
      </c>
      <c r="EE42">
        <f>IF(AND(EE40="D",'calc'!EE40&lt;35),1,0)</f>
        <v/>
      </c>
      <c r="EF42">
        <f>IF(AND(EF40="D",'calc'!EF40&lt;35),1,0)</f>
        <v/>
      </c>
      <c r="EG42">
        <f>IF(AND(EG40="D",'calc'!EG40&lt;35),1,0)</f>
        <v/>
      </c>
      <c r="EH42">
        <f>IF(AND(EH40="D",'calc'!EH40&lt;35),1,0)</f>
        <v/>
      </c>
      <c r="EI42">
        <f>IF(AND(EI40="D",'calc'!EI40&lt;35),1,0)</f>
        <v/>
      </c>
      <c r="EJ42">
        <f>IF(AND(EJ40="D",'calc'!EJ40&lt;35),1,0)</f>
        <v/>
      </c>
      <c r="EK42">
        <f>IF(AND(EK40="D",'calc'!EK40&lt;35),1,0)</f>
        <v/>
      </c>
      <c r="EL42">
        <f>IF(AND(EL40="D",'calc'!EL40&lt;35),1,0)</f>
        <v/>
      </c>
    </row>
  </sheetData>
  <mergeCells count="302">
    <mergeCell ref="BE7:BG7"/>
    <mergeCell ref="BE8:BG8"/>
    <mergeCell ref="BE9:BG9"/>
    <mergeCell ref="BE30:BG30"/>
    <mergeCell ref="BE31:BG31"/>
    <mergeCell ref="BE32:BG32"/>
    <mergeCell ref="F5:H5"/>
    <mergeCell ref="K32:M32"/>
    <mergeCell ref="DB26:DD26"/>
    <mergeCell ref="W32:Y32"/>
    <mergeCell ref="AB27:AD27"/>
    <mergeCell ref="BJ27:BL27"/>
    <mergeCell ref="R28:S28"/>
    <mergeCell ref="Y26:AA26"/>
    <mergeCell ref="Q31:S31"/>
    <mergeCell ref="CD27:CF27"/>
    <mergeCell ref="C32:F32"/>
    <mergeCell ref="W7:Y7"/>
    <mergeCell ref="AD30:AF30"/>
    <mergeCell ref="G32:J32"/>
    <mergeCell ref="C13:F13"/>
    <mergeCell ref="L3:M3"/>
    <mergeCell ref="AG7:AI7"/>
    <mergeCell ref="N3:O3"/>
    <mergeCell ref="AR25:BC25"/>
    <mergeCell ref="Z9:AC9"/>
    <mergeCell ref="AM30:AO30"/>
    <mergeCell ref="AS32:AU32"/>
    <mergeCell ref="AH27:AJ27"/>
    <mergeCell ref="Y25:AP25"/>
    <mergeCell ref="AX28:AZ28"/>
    <mergeCell ref="AR5:AT5"/>
    <mergeCell ref="N9:P9"/>
    <mergeCell ref="AV9:AX9"/>
    <mergeCell ref="AX3:AZ3"/>
    <mergeCell ref="N5:O5"/>
    <mergeCell ref="AM7:AO7"/>
    <mergeCell ref="W8:Y8"/>
    <mergeCell ref="CX27:CZ27"/>
    <mergeCell ref="BJ3:BL3"/>
    <mergeCell ref="N30:P30"/>
    <mergeCell ref="AV30:AX30"/>
    <mergeCell ref="T34:V34"/>
    <mergeCell ref="AY7:BA7"/>
    <mergeCell ref="CD3:CF3"/>
    <mergeCell ref="AX5:AZ5"/>
    <mergeCell ref="G8:J8"/>
    <mergeCell ref="AK27:AM27"/>
    <mergeCell ref="AH28:AJ28"/>
    <mergeCell ref="AE26:AG26"/>
    <mergeCell ref="AD9:AF9"/>
    <mergeCell ref="AJ31:AL31"/>
    <mergeCell ref="CX26:CZ26"/>
    <mergeCell ref="AH3:AJ3"/>
    <mergeCell ref="K34:M34"/>
    <mergeCell ref="AX4:AZ4"/>
    <mergeCell ref="AM8:AO8"/>
    <mergeCell ref="N32:P32"/>
    <mergeCell ref="K9:M9"/>
    <mergeCell ref="CX3:CZ3"/>
    <mergeCell ref="K36:M36"/>
    <mergeCell ref="AH5:AJ5"/>
    <mergeCell ref="G34:J34"/>
    <mergeCell ref="AK28:AM28"/>
    <mergeCell ref="AY8:BA8"/>
    <mergeCell ref="AG9:AI9"/>
    <mergeCell ref="V4:X4"/>
    <mergeCell ref="AK3:AM3"/>
    <mergeCell ref="W30:Y30"/>
    <mergeCell ref="T27:U27"/>
    <mergeCell ref="AS9:AU9"/>
    <mergeCell ref="C36:F36"/>
    <mergeCell ref="AH4:AJ4"/>
    <mergeCell ref="K11:M11"/>
    <mergeCell ref="N26:O26"/>
    <mergeCell ref="Y5:AA5"/>
    <mergeCell ref="AJ7:AL7"/>
    <mergeCell ref="P26:Q26"/>
    <mergeCell ref="DB4:DD4"/>
    <mergeCell ref="I28:K28"/>
    <mergeCell ref="AK5:AM5"/>
    <mergeCell ref="AM9:AO9"/>
    <mergeCell ref="K31:M31"/>
    <mergeCell ref="BA28:BC28"/>
    <mergeCell ref="N8:P8"/>
    <mergeCell ref="AY9:BA9"/>
    <mergeCell ref="BA3:BC3"/>
    <mergeCell ref="K12:M12"/>
    <mergeCell ref="W31:Y31"/>
    <mergeCell ref="BR27:BT27"/>
    <mergeCell ref="BN26:BP26"/>
    <mergeCell ref="K8:M8"/>
    <mergeCell ref="G31:J31"/>
    <mergeCell ref="V27:X27"/>
    <mergeCell ref="Y28:AA28"/>
    <mergeCell ref="BA5:BC5"/>
    <mergeCell ref="AN27:AP27"/>
    <mergeCell ref="F27:H27"/>
    <mergeCell ref="W9:Y9"/>
    <mergeCell ref="G12:J12"/>
    <mergeCell ref="C30:F30"/>
    <mergeCell ref="AM31:AO31"/>
    <mergeCell ref="CP27:CR27"/>
    <mergeCell ref="BB9:BD9"/>
    <mergeCell ref="AH26:AJ26"/>
    <mergeCell ref="I4:K4"/>
    <mergeCell ref="N34:P34"/>
    <mergeCell ref="AY31:BA31"/>
    <mergeCell ref="K7:M7"/>
    <mergeCell ref="BA4:BC4"/>
    <mergeCell ref="DF27:DH27"/>
    <mergeCell ref="AB28:AD28"/>
    <mergeCell ref="AR2:BC2"/>
    <mergeCell ref="Q32:S32"/>
    <mergeCell ref="N36:P36"/>
    <mergeCell ref="AB3:AD3"/>
    <mergeCell ref="N28:O28"/>
    <mergeCell ref="AN28:AP28"/>
    <mergeCell ref="G7:J7"/>
    <mergeCell ref="AG8:AI8"/>
    <mergeCell ref="AJ9:AL9"/>
    <mergeCell ref="V3:X3"/>
    <mergeCell ref="Q7:S7"/>
    <mergeCell ref="Q13:S13"/>
    <mergeCell ref="Y4:AA4"/>
    <mergeCell ref="AN3:AP3"/>
    <mergeCell ref="AM32:AO32"/>
    <mergeCell ref="DJ27:DL27"/>
    <mergeCell ref="P28:Q28"/>
    <mergeCell ref="BZ27:CB27"/>
    <mergeCell ref="AB5:AD5"/>
    <mergeCell ref="V5:X5"/>
    <mergeCell ref="I27:K27"/>
    <mergeCell ref="AN5:AP5"/>
    <mergeCell ref="AP9:AR9"/>
    <mergeCell ref="DJ26:DL26"/>
    <mergeCell ref="C26:E26"/>
    <mergeCell ref="K35:M35"/>
    <mergeCell ref="AB4:AD4"/>
    <mergeCell ref="Q8:S8"/>
    <mergeCell ref="F3:H3"/>
    <mergeCell ref="N12:P12"/>
    <mergeCell ref="BF3:BH3"/>
    <mergeCell ref="BB30:BD30"/>
    <mergeCell ref="AN4:AP4"/>
    <mergeCell ref="N4:O4"/>
    <mergeCell ref="P4:Q4"/>
    <mergeCell ref="BZ3:CB3"/>
    <mergeCell ref="BR3:BT3"/>
    <mergeCell ref="DJ3:DL3"/>
    <mergeCell ref="C8:F8"/>
    <mergeCell ref="Y2:AP2"/>
    <mergeCell ref="G35:J35"/>
    <mergeCell ref="Q35:S35"/>
    <mergeCell ref="F26:H26"/>
    <mergeCell ref="T12:V12"/>
    <mergeCell ref="AR4:AT4"/>
    <mergeCell ref="CT26:CV26"/>
    <mergeCell ref="AP31:AR31"/>
    <mergeCell ref="I3:K3"/>
    <mergeCell ref="AU27:AW27"/>
    <mergeCell ref="AS8:AU8"/>
    <mergeCell ref="CT4:CV4"/>
    <mergeCell ref="Q34:S34"/>
    <mergeCell ref="BB31:BD31"/>
    <mergeCell ref="BN4:BP4"/>
    <mergeCell ref="BF4:BH4"/>
    <mergeCell ref="Z31:AC31"/>
    <mergeCell ref="G9:J9"/>
    <mergeCell ref="DF4:DH4"/>
    <mergeCell ref="CT3:CV3"/>
    <mergeCell ref="DJ4:DL4"/>
    <mergeCell ref="AE28:AG28"/>
    <mergeCell ref="I5:K5"/>
    <mergeCell ref="AD32:AF32"/>
    <mergeCell ref="C34:F34"/>
    <mergeCell ref="Q36:S36"/>
    <mergeCell ref="V26:X26"/>
    <mergeCell ref="Q30:S30"/>
    <mergeCell ref="N27:O27"/>
    <mergeCell ref="T13:V13"/>
    <mergeCell ref="BR4:BT4"/>
    <mergeCell ref="P27:Q27"/>
    <mergeCell ref="G11:J11"/>
    <mergeCell ref="L27:M28"/>
    <mergeCell ref="R27:S27"/>
    <mergeCell ref="BZ26:CB26"/>
    <mergeCell ref="AR26:AT26"/>
    <mergeCell ref="CD4:CF4"/>
    <mergeCell ref="AP7:AR7"/>
    <mergeCell ref="AU3:AW3"/>
    <mergeCell ref="L26:M26"/>
    <mergeCell ref="AG30:AI30"/>
    <mergeCell ref="Z32:AC32"/>
    <mergeCell ref="AE5:AG5"/>
    <mergeCell ref="AY30:BA30"/>
    <mergeCell ref="AJ32:AL32"/>
    <mergeCell ref="C28:E28"/>
    <mergeCell ref="DF26:DH26"/>
    <mergeCell ref="K13:M13"/>
    <mergeCell ref="AR3:AT3"/>
    <mergeCell ref="AV32:AX32"/>
    <mergeCell ref="T36:V36"/>
    <mergeCell ref="BN27:BP27"/>
    <mergeCell ref="AX26:AZ26"/>
    <mergeCell ref="N35:P35"/>
    <mergeCell ref="AE4:AG4"/>
    <mergeCell ref="AD8:AF8"/>
    <mergeCell ref="Q12:S12"/>
    <mergeCell ref="BJ26:BL26"/>
    <mergeCell ref="N11:P11"/>
    <mergeCell ref="G13:J13"/>
    <mergeCell ref="P3:Q3"/>
    <mergeCell ref="CD26:CF26"/>
    <mergeCell ref="C31:F31"/>
    <mergeCell ref="CT27:CV27"/>
    <mergeCell ref="C12:F12"/>
    <mergeCell ref="AY32:BA32"/>
    <mergeCell ref="Z8:AC8"/>
    <mergeCell ref="C4:E4"/>
    <mergeCell ref="AK4:AM4"/>
    <mergeCell ref="T35:V35"/>
    <mergeCell ref="I26:K26"/>
    <mergeCell ref="T28:U28"/>
    <mergeCell ref="AX27:AZ27"/>
    <mergeCell ref="P5:Q5"/>
    <mergeCell ref="AS31:AU31"/>
    <mergeCell ref="R5:S5"/>
    <mergeCell ref="T3:U3"/>
    <mergeCell ref="AV8:AX8"/>
    <mergeCell ref="DB27:DD27"/>
    <mergeCell ref="BN3:BP3"/>
    <mergeCell ref="V28:X28"/>
    <mergeCell ref="L4:M5"/>
    <mergeCell ref="AR28:AT28"/>
    <mergeCell ref="T5:U5"/>
    <mergeCell ref="AG32:AI32"/>
    <mergeCell ref="C7:F7"/>
    <mergeCell ref="BF27:BH27"/>
    <mergeCell ref="AD31:AF31"/>
    <mergeCell ref="BA27:BC27"/>
    <mergeCell ref="AK26:AM26"/>
    <mergeCell ref="R4:S4"/>
    <mergeCell ref="T11:V11"/>
    <mergeCell ref="AP30:AR30"/>
    <mergeCell ref="T4:U4"/>
    <mergeCell ref="AU26:AW26"/>
    <mergeCell ref="AS7:AU7"/>
    <mergeCell ref="CP3:CR3"/>
    <mergeCell ref="AJ30:AL30"/>
    <mergeCell ref="F28:H28"/>
    <mergeCell ref="C27:E27"/>
    <mergeCell ref="Z30:AC30"/>
    <mergeCell ref="DB3:DD3"/>
    <mergeCell ref="N13:P13"/>
    <mergeCell ref="Q9:S9"/>
    <mergeCell ref="Y27:AA27"/>
    <mergeCell ref="N31:P31"/>
    <mergeCell ref="BA26:BC26"/>
    <mergeCell ref="BZ4:CB4"/>
    <mergeCell ref="G36:J36"/>
    <mergeCell ref="AD7:AF7"/>
    <mergeCell ref="Q11:S11"/>
    <mergeCell ref="DF3:DH3"/>
    <mergeCell ref="R26:S26"/>
    <mergeCell ref="T26:U26"/>
    <mergeCell ref="AP32:AR32"/>
    <mergeCell ref="AE27:AG27"/>
    <mergeCell ref="C35:F35"/>
    <mergeCell ref="CX4:CZ4"/>
    <mergeCell ref="BB32:BD32"/>
    <mergeCell ref="C3:E3"/>
    <mergeCell ref="F4:H4"/>
    <mergeCell ref="R3:S3"/>
    <mergeCell ref="Z7:AC7"/>
    <mergeCell ref="AV31:AX31"/>
    <mergeCell ref="CP4:CR4"/>
    <mergeCell ref="BF26:BH26"/>
    <mergeCell ref="BB7:BD7"/>
    <mergeCell ref="BJ4:BL4"/>
    <mergeCell ref="Y3:AA3"/>
    <mergeCell ref="K30:M30"/>
    <mergeCell ref="AS30:AU30"/>
    <mergeCell ref="N7:P7"/>
    <mergeCell ref="AV7:AX7"/>
    <mergeCell ref="C9:F9"/>
    <mergeCell ref="BR26:BT26"/>
    <mergeCell ref="C5:E5"/>
    <mergeCell ref="AU5:AW5"/>
    <mergeCell ref="AR27:AT27"/>
    <mergeCell ref="AU28:AW28"/>
    <mergeCell ref="AB26:AD26"/>
    <mergeCell ref="G30:J30"/>
    <mergeCell ref="AP8:AR8"/>
    <mergeCell ref="AG31:AI31"/>
    <mergeCell ref="C11:F11"/>
    <mergeCell ref="AE3:AG3"/>
    <mergeCell ref="AU4:AW4"/>
    <mergeCell ref="AN26:AP26"/>
    <mergeCell ref="AJ8:AL8"/>
    <mergeCell ref="BB8:BD8"/>
    <mergeCell ref="CP26:CR26"/>
  </mergeCells>
  <conditionalFormatting sqref="P4:Q4">
    <cfRule type="expression" priority="1" dxfId="0">
      <formula>$L$4&lt;&gt;2</formula>
    </cfRule>
  </conditionalFormatting>
  <conditionalFormatting sqref="P5:Q5">
    <cfRule type="expression" priority="2" dxfId="0">
      <formula>$L$4&lt;&gt;2</formula>
    </cfRule>
  </conditionalFormatting>
  <conditionalFormatting sqref="AG8:AR8">
    <cfRule type="expression" priority="3" dxfId="1" stopIfTrue="1">
      <formula>OR(AND(OR($AG$8=TRUE,$AG$8="TRUE"),OR($AJ$8=TRUE,$AJ$8="TRUE")),AND(OR(OR($AG$8=TRUE,$AG$8="TRUE"),OR($AJ$8=TRUE,$AJ$8="TRUE"),OR($AM$8=TRUE,$AM$8="TRUE"),OR($AP$8=TRUE,$AP$8="TRUE")),NOT(OR($AD$8=TRUE,$AD$8="TRUE"))))</formula>
    </cfRule>
    <cfRule type="expression" priority="4" dxfId="0">
      <formula>NOT(OR($AD$8=TRUE,$AD$8="TRUE"))</formula>
    </cfRule>
  </conditionalFormatting>
  <conditionalFormatting sqref="AG9:AR9">
    <cfRule type="expression" priority="5" dxfId="1" stopIfTrue="1">
      <formula>OR(AND(OR($AG$9=TRUE,$AG$9="TRUE"),OR($AJ$9=TRUE,$AJ$9="TRUE")),AND(OR(OR($AG$9=TRUE,$AG$9="TRUE"),OR($AJ$9=TRUE,$AJ$9="TRUE"),OR($AM$9=TRUE,$AM$9="TRUE"),OR($AP$9=TRUE,$AP$9="TRUE")),NOT(OR($AD$9=TRUE,$AD$9="TRUE"))))</formula>
    </cfRule>
    <cfRule type="expression" priority="6" dxfId="0">
      <formula>NOT(OR($AD$9=TRUE,$AD$9="TRUE"))</formula>
    </cfRule>
  </conditionalFormatting>
  <conditionalFormatting sqref="B12:V12">
    <cfRule type="expression" priority="7" dxfId="2">
      <formula>OR($AD$8=TRUE,$AD$8="TRUE")</formula>
    </cfRule>
  </conditionalFormatting>
  <conditionalFormatting sqref="B13:V13">
    <cfRule type="expression" priority="8" dxfId="2">
      <formula>OR($AD$9=TRUE,$AD$9="TRUE")</formula>
    </cfRule>
  </conditionalFormatting>
  <conditionalFormatting sqref="B16:B17">
    <cfRule type="expression" priority="9" dxfId="3" stopIfTrue="1">
      <formula>LEFT(B16,6)="Notice"</formula>
    </cfRule>
    <cfRule type="expression" priority="10" dxfId="4">
      <formula>AND(B16&lt;&gt;"OK",B16&lt;&gt;"")</formula>
    </cfRule>
    <cfRule type="cellIs" priority="11" operator="equal" dxfId="5">
      <formula>"OK"</formula>
    </cfRule>
  </conditionalFormatting>
  <conditionalFormatting sqref="C16:C17">
    <cfRule type="expression" priority="12" dxfId="1" stopIfTrue="1">
      <formula>OR(AND(OR(C16="D",C16="A",C16="S",C16="C",C16="H",C16="B",C16="T",C16="E",C16="SB"),OR(D16="D",D16="A",D16="S",D16="C",D16="H",D16="B",D16="T",D16="E",D16="SB")),AND(OR(C16="D",C16="A",C16="S",C16="C",C16="H",C16="T",C16="E",C16="SB"),OR(E16="D",E16="A",E16="S",E16="C",E16="H",E16="B",E16="T",E16="E",E16="SB")),AND(OR(C16="D",C16="A",C16="S",C16="C",C16="T",C16="SB"),OR(F16="D",F16="A",F16="S",F16="C",F16="H",F16="B",F16="T",F16="E",F16="SB")),AND(OR(C16="S"),OR(G16="D",G16="A",G16="S",G16="C",G16="H",G16="B",G16="T",G16="E",G16="SB")),AND(C16="H",OR($Z8="No",$Z8="")))</formula>
    </cfRule>
  </conditionalFormatting>
  <conditionalFormatting sqref="D16:D17">
    <cfRule type="expression" priority="13" dxfId="1" stopIfTrue="1">
      <formula>OR(AND(OR(D16="D",D16="A",D16="S",D16="C",D16="H",D16="B",D16="T",D16="E",D16="SB"),OR(C16="D",C16="A",C16="S",C16="C",C16="H",C16="B",C16="T",C16="E",C16="SB")),AND(OR(D16="D",D16="A",D16="S",D16="C",D16="H",D16="B",D16="T",D16="E",D16="SB"),OR(E16="D",E16="A",E16="S",E16="C",E16="H",E16="B",E16="T",E16="E",E16="SB")),AND(OR(D16="D",D16="A",D16="S",D16="C",D16="H",D16="T",D16="E",D16="SB"),OR(F16="D",F16="A",F16="S",F16="C",F16="H",F16="B",F16="T",F16="E",F16="SB")),AND(OR(D16="D",D16="A",D16="S",D16="C",D16="T",D16="SB"),OR(G16="D",G16="A",G16="S",G16="C",G16="H",G16="B",G16="T",G16="E",G16="SB")),AND(OR(D16="S"),OR(H16="D",H16="A",H16="S",H16="C",H16="H",H16="B",H16="T",H16="E",H16="SB")),AND(D16="H",OR($Z8="No",$Z8="")))</formula>
    </cfRule>
  </conditionalFormatting>
  <conditionalFormatting sqref="E16:E17">
    <cfRule type="expression" priority="14" dxfId="1" stopIfTrue="1">
      <formula>OR(AND(OR(E16="D",E16="A",E16="S",E16="C",E16="H",E16="B",E16="T",E16="E",E16="SB"),OR(D16="D",D16="A",D16="S",D16="C",D16="H",D16="B",D16="T",D16="E",D16="SB")),AND(OR(E16="D",E16="A",E16="S",E16="C",E16="H",E16="B",E16="T",E16="E",E16="SB"),OR(F16="D",F16="A",F16="S",F16="C",F16="H",F16="B",F16="T",F16="E",F16="SB")),AND(OR(E16="D",E16="A",E16="S",E16="C",E16="H",E16="B",E16="T",E16="E",E16="SB"),OR(C16="D",C16="A",C16="S",C16="C",C16="H",C16="T",C16="E",C16="SB")),AND(OR(E16="D",E16="A",E16="S",E16="C",E16="H",E16="T",E16="E",E16="SB"),OR(G16="D",G16="A",G16="S",G16="C",G16="H",G16="B",G16="T",G16="E",G16="SB")),AND(OR(E16="D",E16="A",E16="S",E16="C",E16="T",E16="SB"),OR(H16="D",H16="A",H16="S",H16="C",H16="H",H16="B",H16="T",H16="E",H16="SB")),AND(OR(E16="S"),OR(I16="D",I16="A",I16="S",I16="C",I16="H",I16="B",I16="T",I16="E",I16="SB")),AND(E16="H",OR($Z8="No",$Z8="")))</formula>
    </cfRule>
  </conditionalFormatting>
  <conditionalFormatting sqref="F16:F17">
    <cfRule type="expression" priority="15" dxfId="1" stopIfTrue="1">
      <formula>OR(AND(OR(F16="D",F16="A",F16="S",F16="C",F16="H",F16="B",F16="T",F16="E",F16="SB"),OR(E16="D",E16="A",E16="S",E16="C",E16="H",E16="B",E16="T",E16="E",E16="SB")),AND(OR(F16="D",F16="A",F16="S",F16="C",F16="H",F16="B",F16="T",F16="E",F16="SB"),OR(G16="D",G16="A",G16="S",G16="C",G16="H",G16="B",G16="T",G16="E",G16="SB")),AND(OR(F16="D",F16="A",F16="S",F16="C",F16="H",F16="B",F16="T",F16="E",F16="SB"),OR(D16="D",D16="A",D16="S",D16="C",D16="H",D16="T",D16="E",D16="SB")),AND(OR(F16="D",F16="A",F16="S",F16="C",F16="H",F16="T",F16="E",F16="SB"),OR(H16="D",H16="A",H16="S",H16="C",H16="H",H16="B",H16="T",H16="E",H16="SB")),AND(OR(F16="D",F16="A",F16="S",F16="C",F16="H",F16="B",F16="T",F16="E",F16="SB"),OR(C16="D",C16="A",C16="S",C16="C",C16="T",C16="SB")),AND(OR(F16="D",F16="A",F16="S",F16="C",F16="T",F16="SB"),OR(I16="D",I16="A",I16="S",I16="C",I16="H",I16="B",I16="T",I16="E",I16="SB")),AND(OR(F16="S"),OR(J16="D",J16="A",J16="S",J16="C",J16="H",J16="B",J16="T",J16="E",J16="SB")),AND(F16="H",OR($Z8="No",$Z8="")))</formula>
    </cfRule>
  </conditionalFormatting>
  <conditionalFormatting sqref="G16:G17">
    <cfRule type="expression" priority="16" dxfId="1" stopIfTrue="1">
      <formula>OR(AND(OR(G16="D",G16="A",G16="S",G16="C",G16="H",G16="B",G16="T",G16="E",G16="SB"),OR(F16="D",F16="A",F16="S",F16="C",F16="H",F16="B",F16="T",F16="E",F16="SB")),AND(OR(G16="D",G16="A",G16="S",G16="C",G16="H",G16="B",G16="T",G16="E",G16="SB"),OR(H16="D",H16="A",H16="S",H16="C",H16="H",H16="B",H16="T",H16="E",H16="SB")),AND(OR(G16="D",G16="A",G16="S",G16="C",G16="H",G16="B",G16="T",G16="E",G16="SB"),OR(E16="D",E16="A",E16="S",E16="C",E16="H",E16="T",E16="E",E16="SB")),AND(OR(G16="D",G16="A",G16="S",G16="C",G16="H",G16="T",G16="E",G16="SB"),OR(I16="D",I16="A",I16="S",I16="C",I16="H",I16="B",I16="T",I16="E",I16="SB")),AND(OR(G16="D",G16="A",G16="S",G16="C",G16="H",G16="B",G16="T",G16="E",G16="SB"),OR(D16="D",D16="A",D16="S",D16="C",D16="T",D16="SB")),AND(OR(G16="D",G16="A",G16="S",G16="C",G16="T",G16="SB"),OR(J16="D",J16="A",J16="S",J16="C",J16="H",J16="B",J16="T",J16="E",J16="SB")),AND(OR(G16="D",G16="A",G16="S",G16="C",G16="H",G16="B",G16="T",G16="E",G16="SB"),OR(C16="S")),AND(OR(G16="S"),OR(K16="D",K16="A",K16="S",K16="C",K16="H",K16="B",K16="T",K16="E",K16="SB")),AND(G16="H",OR($Z8="No",$Z8="")))</formula>
    </cfRule>
  </conditionalFormatting>
  <conditionalFormatting sqref="H16:H17">
    <cfRule type="expression" priority="17" dxfId="1" stopIfTrue="1">
      <formula>OR(AND(OR(H16="D",H16="A",H16="S",H16="C",H16="H",H16="B",H16="T",H16="E",H16="SB"),OR(G16="D",G16="A",G16="S",G16="C",G16="H",G16="B",G16="T",G16="E",G16="SB")),AND(OR(H16="D",H16="A",H16="S",H16="C",H16="H",H16="B",H16="T",H16="E",H16="SB"),OR(I16="D",I16="A",I16="S",I16="C",I16="H",I16="B",I16="T",I16="E",I16="SB")),AND(OR(H16="D",H16="A",H16="S",H16="C",H16="H",H16="B",H16="T",H16="E",H16="SB"),OR(F16="D",F16="A",F16="S",F16="C",F16="H",F16="T",F16="E",F16="SB")),AND(OR(H16="D",H16="A",H16="S",H16="C",H16="H",H16="T",H16="E",H16="SB"),OR(J16="D",J16="A",J16="S",J16="C",J16="H",J16="B",J16="T",J16="E",J16="SB")),AND(OR(H16="D",H16="A",H16="S",H16="C",H16="H",H16="B",H16="T",H16="E",H16="SB"),OR(E16="D",E16="A",E16="S",E16="C",E16="T",E16="SB")),AND(OR(H16="D",H16="A",H16="S",H16="C",H16="T",H16="SB"),OR(K16="D",K16="A",K16="S",K16="C",K16="H",K16="B",K16="T",K16="E",K16="SB")),AND(OR(H16="D",H16="A",H16="S",H16="C",H16="H",H16="B",H16="T",H16="E",H16="SB"),OR(D16="S")),AND(OR(H16="S"),OR(L16="D",L16="A",L16="S",L16="C",L16="H",L16="B",L16="T",L16="E",L16="SB")),AND(H16="H",OR($Z8="No",$Z8="")))</formula>
    </cfRule>
  </conditionalFormatting>
  <conditionalFormatting sqref="I16:I17">
    <cfRule type="expression" priority="18" dxfId="1" stopIfTrue="1">
      <formula>OR(AND(OR(I16="D",I16="A",I16="S",I16="C",I16="H",I16="B",I16="T",I16="E",I16="SB"),OR(H16="D",H16="A",H16="S",H16="C",H16="H",H16="B",H16="T",H16="E",H16="SB")),AND(OR(I16="D",I16="A",I16="S",I16="C",I16="H",I16="B",I16="T",I16="E",I16="SB"),OR(J16="D",J16="A",J16="S",J16="C",J16="H",J16="B",J16="T",J16="E",J16="SB")),AND(OR(I16="D",I16="A",I16="S",I16="C",I16="H",I16="B",I16="T",I16="E",I16="SB"),OR(G16="D",G16="A",G16="S",G16="C",G16="H",G16="T",G16="E",G16="SB")),AND(OR(I16="D",I16="A",I16="S",I16="C",I16="H",I16="T",I16="E",I16="SB"),OR(K16="D",K16="A",K16="S",K16="C",K16="H",K16="B",K16="T",K16="E",K16="SB")),AND(OR(I16="D",I16="A",I16="S",I16="C",I16="H",I16="B",I16="T",I16="E",I16="SB"),OR(F16="D",F16="A",F16="S",F16="C",F16="T",F16="SB")),AND(OR(I16="D",I16="A",I16="S",I16="C",I16="T",I16="SB"),OR(L16="D",L16="A",L16="S",L16="C",L16="H",L16="B",L16="T",L16="E",L16="SB")),AND(OR(I16="D",I16="A",I16="S",I16="C",I16="H",I16="B",I16="T",I16="E",I16="SB"),OR(E16="S")),AND(OR(I16="S"),OR(M16="D",M16="A",M16="S",M16="C",M16="H",M16="B",M16="T",M16="E",M16="SB")),AND(I16="H",OR($Z8="No",$Z8="")))</formula>
    </cfRule>
  </conditionalFormatting>
  <conditionalFormatting sqref="J16:J17">
    <cfRule type="expression" priority="19" dxfId="1" stopIfTrue="1">
      <formula>OR(AND(OR(J16="D",J16="A",J16="S",J16="C",J16="H",J16="B",J16="T",J16="E",J16="SB"),OR(I16="D",I16="A",I16="S",I16="C",I16="H",I16="B",I16="T",I16="E",I16="SB")),AND(OR(J16="D",J16="A",J16="S",J16="C",J16="H",J16="B",J16="T",J16="E",J16="SB"),OR(K16="D",K16="A",K16="S",K16="C",K16="H",K16="B",K16="T",K16="E",K16="SB")),AND(OR(J16="D",J16="A",J16="S",J16="C",J16="H",J16="B",J16="T",J16="E",J16="SB"),OR(H16="D",H16="A",H16="S",H16="C",H16="H",H16="T",H16="E",H16="SB")),AND(OR(J16="D",J16="A",J16="S",J16="C",J16="H",J16="T",J16="E",J16="SB"),OR(L16="D",L16="A",L16="S",L16="C",L16="H",L16="B",L16="T",L16="E",L16="SB")),AND(OR(J16="D",J16="A",J16="S",J16="C",J16="H",J16="B",J16="T",J16="E",J16="SB"),OR(G16="D",G16="A",G16="S",G16="C",G16="T",G16="SB")),AND(OR(J16="D",J16="A",J16="S",J16="C",J16="T",J16="SB"),OR(M16="D",M16="A",M16="S",M16="C",M16="H",M16="B",M16="T",M16="E",M16="SB")),AND(OR(J16="D",J16="A",J16="S",J16="C",J16="H",J16="B",J16="T",J16="E",J16="SB"),OR(F16="S")),AND(OR(J16="S"),OR(N16="D",N16="A",N16="S",N16="C",N16="H",N16="B",N16="T",N16="E",N16="SB")),AND(J16="H",OR($Z8="No",$Z8="")))</formula>
    </cfRule>
  </conditionalFormatting>
  <conditionalFormatting sqref="K16:K17">
    <cfRule type="expression" priority="20" dxfId="1" stopIfTrue="1">
      <formula>OR(AND(OR(K16="D",K16="A",K16="S",K16="C",K16="H",K16="B",K16="T",K16="E",K16="SB"),OR(J16="D",J16="A",J16="S",J16="C",J16="H",J16="B",J16="T",J16="E",J16="SB")),AND(OR(K16="D",K16="A",K16="S",K16="C",K16="H",K16="B",K16="T",K16="E",K16="SB"),OR(L16="D",L16="A",L16="S",L16="C",L16="H",L16="B",L16="T",L16="E",L16="SB")),AND(OR(K16="D",K16="A",K16="S",K16="C",K16="H",K16="B",K16="T",K16="E",K16="SB"),OR(I16="D",I16="A",I16="S",I16="C",I16="H",I16="T",I16="E",I16="SB")),AND(OR(K16="D",K16="A",K16="S",K16="C",K16="H",K16="T",K16="E",K16="SB"),OR(M16="D",M16="A",M16="S",M16="C",M16="H",M16="B",M16="T",M16="E",M16="SB")),AND(OR(K16="D",K16="A",K16="S",K16="C",K16="H",K16="B",K16="T",K16="E",K16="SB"),OR(H16="D",H16="A",H16="S",H16="C",H16="T",H16="SB")),AND(OR(K16="D",K16="A",K16="S",K16="C",K16="T",K16="SB"),OR(N16="D",N16="A",N16="S",N16="C",N16="H",N16="B",N16="T",N16="E",N16="SB")),AND(OR(K16="D",K16="A",K16="S",K16="C",K16="H",K16="B",K16="T",K16="E",K16="SB"),OR(G16="S")),AND(OR(K16="S"),OR(O16="D",O16="A",O16="S",O16="C",O16="H",O16="B",O16="T",O16="E",O16="SB")),AND(K16="H",OR($Z8="No",$Z8="")))</formula>
    </cfRule>
  </conditionalFormatting>
  <conditionalFormatting sqref="L16:L17">
    <cfRule type="expression" priority="21" dxfId="1" stopIfTrue="1">
      <formula>OR(AND(OR(L16="D",L16="A",L16="S",L16="C",L16="H",L16="B",L16="T",L16="E",L16="SB"),OR(K16="D",K16="A",K16="S",K16="C",K16="H",K16="B",K16="T",K16="E",K16="SB")),AND(OR(L16="D",L16="A",L16="S",L16="C",L16="H",L16="B",L16="T",L16="E",L16="SB"),OR(M16="D",M16="A",M16="S",M16="C",M16="H",M16="B",M16="T",M16="E",M16="SB")),AND(OR(L16="D",L16="A",L16="S",L16="C",L16="H",L16="B",L16="T",L16="E",L16="SB"),OR(J16="D",J16="A",J16="S",J16="C",J16="H",J16="T",J16="E",J16="SB")),AND(OR(L16="D",L16="A",L16="S",L16="C",L16="H",L16="T",L16="E",L16="SB"),OR(N16="D",N16="A",N16="S",N16="C",N16="H",N16="B",N16="T",N16="E",N16="SB")),AND(OR(L16="D",L16="A",L16="S",L16="C",L16="H",L16="B",L16="T",L16="E",L16="SB"),OR(I16="D",I16="A",I16="S",I16="C",I16="T",I16="SB")),AND(OR(L16="D",L16="A",L16="S",L16="C",L16="T",L16="SB"),OR(O16="D",O16="A",O16="S",O16="C",O16="H",O16="B",O16="T",O16="E",O16="SB")),AND(OR(L16="D",L16="A",L16="S",L16="C",L16="H",L16="B",L16="T",L16="E",L16="SB"),OR(H16="S")),AND(OR(L16="S"),OR(P16="D",P16="A",P16="S",P16="C",P16="H",P16="B",P16="T",P16="E",P16="SB")),AND(L16="H",OR($Z8="No",$Z8="")))</formula>
    </cfRule>
  </conditionalFormatting>
  <conditionalFormatting sqref="M16:M17">
    <cfRule type="expression" priority="22" dxfId="1" stopIfTrue="1">
      <formula>OR(AND(OR(M16="D",M16="A",M16="S",M16="C",M16="H",M16="B",M16="T",M16="E",M16="SB"),OR(L16="D",L16="A",L16="S",L16="C",L16="H",L16="B",L16="T",L16="E",L16="SB")),AND(OR(M16="D",M16="A",M16="S",M16="C",M16="H",M16="B",M16="T",M16="E",M16="SB"),OR(N16="D",N16="A",N16="S",N16="C",N16="H",N16="B",N16="T",N16="E",N16="SB")),AND(OR(M16="D",M16="A",M16="S",M16="C",M16="H",M16="B",M16="T",M16="E",M16="SB"),OR(K16="D",K16="A",K16="S",K16="C",K16="H",K16="T",K16="E",K16="SB")),AND(OR(M16="D",M16="A",M16="S",M16="C",M16="H",M16="T",M16="E",M16="SB"),OR(O16="D",O16="A",O16="S",O16="C",O16="H",O16="B",O16="T",O16="E",O16="SB")),AND(OR(M16="D",M16="A",M16="S",M16="C",M16="H",M16="B",M16="T",M16="E",M16="SB"),OR(J16="D",J16="A",J16="S",J16="C",J16="T",J16="SB")),AND(OR(M16="D",M16="A",M16="S",M16="C",M16="T",M16="SB"),OR(P16="D",P16="A",P16="S",P16="C",P16="H",P16="B",P16="T",P16="E",P16="SB")),AND(OR(M16="D",M16="A",M16="S",M16="C",M16="H",M16="B",M16="T",M16="E",M16="SB"),OR(I16="S")),AND(OR(M16="S"),OR(Q16="D",Q16="A",Q16="S",Q16="C",Q16="H",Q16="B",Q16="T",Q16="E",Q16="SB")),AND(M16="H",OR($Z8="No",$Z8="")))</formula>
    </cfRule>
  </conditionalFormatting>
  <conditionalFormatting sqref="N16:N17">
    <cfRule type="expression" priority="23" dxfId="1" stopIfTrue="1">
      <formula>OR(AND(OR(N16="D",N16="A",N16="S",N16="C",N16="H",N16="B",N16="T",N16="E",N16="SB"),OR(M16="D",M16="A",M16="S",M16="C",M16="H",M16="B",M16="T",M16="E",M16="SB")),AND(OR(N16="D",N16="A",N16="S",N16="C",N16="H",N16="B",N16="T",N16="E",N16="SB"),OR(O16="D",O16="A",O16="S",O16="C",O16="H",O16="B",O16="T",O16="E",O16="SB")),AND(OR(N16="D",N16="A",N16="S",N16="C",N16="H",N16="B",N16="T",N16="E",N16="SB"),OR(L16="D",L16="A",L16="S",L16="C",L16="H",L16="T",L16="E",L16="SB")),AND(OR(N16="D",N16="A",N16="S",N16="C",N16="H",N16="T",N16="E",N16="SB"),OR(P16="D",P16="A",P16="S",P16="C",P16="H",P16="B",P16="T",P16="E",P16="SB")),AND(OR(N16="D",N16="A",N16="S",N16="C",N16="H",N16="B",N16="T",N16="E",N16="SB"),OR(K16="D",K16="A",K16="S",K16="C",K16="T",K16="SB")),AND(OR(N16="D",N16="A",N16="S",N16="C",N16="T",N16="SB"),OR(Q16="D",Q16="A",Q16="S",Q16="C",Q16="H",Q16="B",Q16="T",Q16="E",Q16="SB")),AND(OR(N16="D",N16="A",N16="S",N16="C",N16="H",N16="B",N16="T",N16="E",N16="SB"),OR(J16="S")),AND(OR(N16="S"),OR(R16="D",R16="A",R16="S",R16="C",R16="H",R16="B",R16="T",R16="E",R16="SB")),AND(N16="H",OR($Z8="No",$Z8="")))</formula>
    </cfRule>
  </conditionalFormatting>
  <conditionalFormatting sqref="O16:O17">
    <cfRule type="expression" priority="24" dxfId="1" stopIfTrue="1">
      <formula>OR(AND(OR(O16="D",O16="A",O16="S",O16="C",O16="H",O16="B",O16="T",O16="E",O16="SB"),OR(N16="D",N16="A",N16="S",N16="C",N16="H",N16="B",N16="T",N16="E",N16="SB")),AND(OR(O16="D",O16="A",O16="S",O16="C",O16="H",O16="B",O16="T",O16="E",O16="SB"),OR(P16="D",P16="A",P16="S",P16="C",P16="H",P16="B",P16="T",P16="E",P16="SB")),AND(OR(O16="D",O16="A",O16="S",O16="C",O16="H",O16="B",O16="T",O16="E",O16="SB"),OR(M16="D",M16="A",M16="S",M16="C",M16="H",M16="T",M16="E",M16="SB")),AND(OR(O16="D",O16="A",O16="S",O16="C",O16="H",O16="T",O16="E",O16="SB"),OR(Q16="D",Q16="A",Q16="S",Q16="C",Q16="H",Q16="B",Q16="T",Q16="E",Q16="SB")),AND(OR(O16="D",O16="A",O16="S",O16="C",O16="H",O16="B",O16="T",O16="E",O16="SB"),OR(L16="D",L16="A",L16="S",L16="C",L16="T",L16="SB")),AND(OR(O16="D",O16="A",O16="S",O16="C",O16="T",O16="SB"),OR(R16="D",R16="A",R16="S",R16="C",R16="H",R16="B",R16="T",R16="E",R16="SB")),AND(OR(O16="D",O16="A",O16="S",O16="C",O16="H",O16="B",O16="T",O16="E",O16="SB"),OR(K16="S")),AND(OR(O16="S"),OR(S16="D",S16="A",S16="S",S16="C",S16="H",S16="B",S16="T",S16="E",S16="SB")),AND(O16="H",OR($Z8="No",$Z8="")))</formula>
    </cfRule>
  </conditionalFormatting>
  <conditionalFormatting sqref="P16:P17">
    <cfRule type="expression" priority="25" dxfId="1" stopIfTrue="1">
      <formula>OR(AND(OR(P16="D",P16="A",P16="S",P16="C",P16="H",P16="B",P16="T",P16="E",P16="SB"),OR(O16="D",O16="A",O16="S",O16="C",O16="H",O16="B",O16="T",O16="E",O16="SB")),AND(OR(P16="D",P16="A",P16="S",P16="C",P16="H",P16="B",P16="T",P16="E",P16="SB"),OR(Q16="D",Q16="A",Q16="S",Q16="C",Q16="H",Q16="B",Q16="T",Q16="E",Q16="SB")),AND(OR(P16="D",P16="A",P16="S",P16="C",P16="H",P16="B",P16="T",P16="E",P16="SB"),OR(N16="D",N16="A",N16="S",N16="C",N16="H",N16="T",N16="E",N16="SB")),AND(OR(P16="D",P16="A",P16="S",P16="C",P16="H",P16="T",P16="E",P16="SB"),OR(R16="D",R16="A",R16="S",R16="C",R16="H",R16="B",R16="T",R16="E",R16="SB")),AND(OR(P16="D",P16="A",P16="S",P16="C",P16="H",P16="B",P16="T",P16="E",P16="SB"),OR(M16="D",M16="A",M16="S",M16="C",M16="T",M16="SB")),AND(OR(P16="D",P16="A",P16="S",P16="C",P16="T",P16="SB"),OR(S16="D",S16="A",S16="S",S16="C",S16="H",S16="B",S16="T",S16="E",S16="SB")),AND(OR(P16="D",P16="A",P16="S",P16="C",P16="H",P16="B",P16="T",P16="E",P16="SB"),OR(L16="S")),AND(OR(P16="S"),OR(T16="D",T16="A",T16="S",T16="C",T16="H",T16="B",T16="T",T16="E",T16="SB")),AND(P16="H",OR($Z8="No",$Z8="")))</formula>
    </cfRule>
  </conditionalFormatting>
  <conditionalFormatting sqref="Q16:Q17">
    <cfRule type="expression" priority="26" dxfId="1" stopIfTrue="1">
      <formula>OR(AND(OR(Q16="D",Q16="A",Q16="S",Q16="C",Q16="H",Q16="B",Q16="T",Q16="E",Q16="SB"),OR(P16="D",P16="A",P16="S",P16="C",P16="H",P16="B",P16="T",P16="E",P16="SB")),AND(OR(Q16="D",Q16="A",Q16="S",Q16="C",Q16="H",Q16="B",Q16="T",Q16="E",Q16="SB"),OR(R16="D",R16="A",R16="S",R16="C",R16="H",R16="B",R16="T",R16="E",R16="SB")),AND(OR(Q16="D",Q16="A",Q16="S",Q16="C",Q16="H",Q16="B",Q16="T",Q16="E",Q16="SB"),OR(O16="D",O16="A",O16="S",O16="C",O16="H",O16="T",O16="E",O16="SB")),AND(OR(Q16="D",Q16="A",Q16="S",Q16="C",Q16="H",Q16="T",Q16="E",Q16="SB"),OR(S16="D",S16="A",S16="S",S16="C",S16="H",S16="B",S16="T",S16="E",S16="SB")),AND(OR(Q16="D",Q16="A",Q16="S",Q16="C",Q16="H",Q16="B",Q16="T",Q16="E",Q16="SB"),OR(N16="D",N16="A",N16="S",N16="C",N16="T",N16="SB")),AND(OR(Q16="D",Q16="A",Q16="S",Q16="C",Q16="T",Q16="SB"),OR(T16="D",T16="A",T16="S",T16="C",T16="H",T16="B",T16="T",T16="E",T16="SB")),AND(OR(Q16="D",Q16="A",Q16="S",Q16="C",Q16="H",Q16="B",Q16="T",Q16="E",Q16="SB"),OR(M16="S")),AND(OR(Q16="S"),OR(U16="D",U16="A",U16="S",U16="C",U16="H",U16="B",U16="T",U16="E",U16="SB")),AND(Q16="H",OR($Z8="No",$Z8="")))</formula>
    </cfRule>
  </conditionalFormatting>
  <conditionalFormatting sqref="R16:R17">
    <cfRule type="expression" priority="27" dxfId="1" stopIfTrue="1">
      <formula>OR(AND(OR(R16="D",R16="A",R16="S",R16="C",R16="H",R16="B",R16="T",R16="E",R16="SB"),OR(Q16="D",Q16="A",Q16="S",Q16="C",Q16="H",Q16="B",Q16="T",Q16="E",Q16="SB")),AND(OR(R16="D",R16="A",R16="S",R16="C",R16="H",R16="B",R16="T",R16="E",R16="SB"),OR(S16="D",S16="A",S16="S",S16="C",S16="H",S16="B",S16="T",S16="E",S16="SB")),AND(OR(R16="D",R16="A",R16="S",R16="C",R16="H",R16="B",R16="T",R16="E",R16="SB"),OR(P16="D",P16="A",P16="S",P16="C",P16="H",P16="T",P16="E",P16="SB")),AND(OR(R16="D",R16="A",R16="S",R16="C",R16="H",R16="T",R16="E",R16="SB"),OR(T16="D",T16="A",T16="S",T16="C",T16="H",T16="B",T16="T",T16="E",T16="SB")),AND(OR(R16="D",R16="A",R16="S",R16="C",R16="H",R16="B",R16="T",R16="E",R16="SB"),OR(O16="D",O16="A",O16="S",O16="C",O16="T",O16="SB")),AND(OR(R16="D",R16="A",R16="S",R16="C",R16="T",R16="SB"),OR(U16="D",U16="A",U16="S",U16="C",U16="H",U16="B",U16="T",U16="E",U16="SB")),AND(OR(R16="D",R16="A",R16="S",R16="C",R16="H",R16="B",R16="T",R16="E",R16="SB"),OR(N16="S")),AND(OR(R16="S"),OR(V16="D",V16="A",V16="S",V16="C",V16="H",V16="B",V16="T",V16="E",V16="SB")),AND(R16="H",OR($Z8="No",$Z8="")))</formula>
    </cfRule>
  </conditionalFormatting>
  <conditionalFormatting sqref="S16:S17">
    <cfRule type="expression" priority="28" dxfId="1" stopIfTrue="1">
      <formula>OR(AND(OR(S16="D",S16="A",S16="S",S16="C",S16="H",S16="B",S16="T",S16="E",S16="SB"),OR(R16="D",R16="A",R16="S",R16="C",R16="H",R16="B",R16="T",R16="E",R16="SB")),AND(OR(S16="D",S16="A",S16="S",S16="C",S16="H",S16="B",S16="T",S16="E",S16="SB"),OR(T16="D",T16="A",T16="S",T16="C",T16="H",T16="B",T16="T",T16="E",T16="SB")),AND(OR(S16="D",S16="A",S16="S",S16="C",S16="H",S16="B",S16="T",S16="E",S16="SB"),OR(Q16="D",Q16="A",Q16="S",Q16="C",Q16="H",Q16="T",Q16="E",Q16="SB")),AND(OR(S16="D",S16="A",S16="S",S16="C",S16="H",S16="T",S16="E",S16="SB"),OR(U16="D",U16="A",U16="S",U16="C",U16="H",U16="B",U16="T",U16="E",U16="SB")),AND(OR(S16="D",S16="A",S16="S",S16="C",S16="H",S16="B",S16="T",S16="E",S16="SB"),OR(P16="D",P16="A",P16="S",P16="C",P16="T",P16="SB")),AND(OR(S16="D",S16="A",S16="S",S16="C",S16="T",S16="SB"),OR(V16="D",V16="A",V16="S",V16="C",V16="H",V16="B",V16="T",V16="E",V16="SB")),AND(OR(S16="D",S16="A",S16="S",S16="C",S16="H",S16="B",S16="T",S16="E",S16="SB"),OR(O16="S")),AND(OR(S16="S"),OR(W16="D",W16="A",W16="S",W16="C",W16="H",W16="B",W16="T",W16="E",W16="SB")),AND(S16="H",OR($Z8="No",$Z8="")))</formula>
    </cfRule>
  </conditionalFormatting>
  <conditionalFormatting sqref="T16:T17">
    <cfRule type="expression" priority="29" dxfId="1" stopIfTrue="1">
      <formula>OR(AND(OR(T16="D",T16="A",T16="S",T16="C",T16="H",T16="B",T16="T",T16="E",T16="SB"),OR(S16="D",S16="A",S16="S",S16="C",S16="H",S16="B",S16="T",S16="E",S16="SB")),AND(OR(T16="D",T16="A",T16="S",T16="C",T16="H",T16="B",T16="T",T16="E",T16="SB"),OR(U16="D",U16="A",U16="S",U16="C",U16="H",U16="B",U16="T",U16="E",U16="SB")),AND(OR(T16="D",T16="A",T16="S",T16="C",T16="H",T16="B",T16="T",T16="E",T16="SB"),OR(R16="D",R16="A",R16="S",R16="C",R16="H",R16="T",R16="E",R16="SB")),AND(OR(T16="D",T16="A",T16="S",T16="C",T16="H",T16="T",T16="E",T16="SB"),OR(V16="D",V16="A",V16="S",V16="C",V16="H",V16="B",V16="T",V16="E",V16="SB")),AND(OR(T16="D",T16="A",T16="S",T16="C",T16="H",T16="B",T16="T",T16="E",T16="SB"),OR(Q16="D",Q16="A",Q16="S",Q16="C",Q16="T",Q16="SB")),AND(OR(T16="D",T16="A",T16="S",T16="C",T16="T",T16="SB"),OR(W16="D",W16="A",W16="S",W16="C",W16="H",W16="B",W16="T",W16="E",W16="SB")),AND(OR(T16="D",T16="A",T16="S",T16="C",T16="H",T16="B",T16="T",T16="E",T16="SB"),OR(P16="S")),AND(OR(T16="S"),OR(X16="D",X16="A",X16="S",X16="C",X16="H",X16="B",X16="T",X16="E",X16="SB")),AND(T16="H",OR($Z8="No",$Z8="")))</formula>
    </cfRule>
  </conditionalFormatting>
  <conditionalFormatting sqref="U16:U17">
    <cfRule type="expression" priority="30" dxfId="1" stopIfTrue="1">
      <formula>OR(AND(OR(U16="D",U16="A",U16="S",U16="C",U16="H",U16="B",U16="T",U16="E",U16="SB"),OR(T16="D",T16="A",T16="S",T16="C",T16="H",T16="B",T16="T",T16="E",T16="SB")),AND(OR(U16="D",U16="A",U16="S",U16="C",U16="H",U16="B",U16="T",U16="E",U16="SB"),OR(V16="D",V16="A",V16="S",V16="C",V16="H",V16="B",V16="T",V16="E",V16="SB")),AND(OR(U16="D",U16="A",U16="S",U16="C",U16="H",U16="B",U16="T",U16="E",U16="SB"),OR(S16="D",S16="A",S16="S",S16="C",S16="H",S16="T",S16="E",S16="SB")),AND(OR(U16="D",U16="A",U16="S",U16="C",U16="H",U16="T",U16="E",U16="SB"),OR(W16="D",W16="A",W16="S",W16="C",W16="H",W16="B",W16="T",W16="E",W16="SB")),AND(OR(U16="D",U16="A",U16="S",U16="C",U16="H",U16="B",U16="T",U16="E",U16="SB"),OR(R16="D",R16="A",R16="S",R16="C",R16="T",R16="SB")),AND(OR(U16="D",U16="A",U16="S",U16="C",U16="T",U16="SB"),OR(X16="D",X16="A",X16="S",X16="C",X16="H",X16="B",X16="T",X16="E",X16="SB")),AND(OR(U16="D",U16="A",U16="S",U16="C",U16="H",U16="B",U16="T",U16="E",U16="SB"),OR(Q16="S")),AND(OR(U16="S"),OR(Y16="D",Y16="A",Y16="S",Y16="C",Y16="H",Y16="B",Y16="T",Y16="E",Y16="SB")),AND(U16="H",OR($Z8="No",$Z8="")))</formula>
    </cfRule>
  </conditionalFormatting>
  <conditionalFormatting sqref="V16:V17">
    <cfRule type="expression" priority="31" dxfId="1" stopIfTrue="1">
      <formula>OR(AND(OR(V16="D",V16="A",V16="S",V16="C",V16="H",V16="B",V16="T",V16="E",V16="SB"),OR(U16="D",U16="A",U16="S",U16="C",U16="H",U16="B",U16="T",U16="E",U16="SB")),AND(OR(V16="D",V16="A",V16="S",V16="C",V16="H",V16="B",V16="T",V16="E",V16="SB"),OR(W16="D",W16="A",W16="S",W16="C",W16="H",W16="B",W16="T",W16="E",W16="SB")),AND(OR(V16="D",V16="A",V16="S",V16="C",V16="H",V16="B",V16="T",V16="E",V16="SB"),OR(T16="D",T16="A",T16="S",T16="C",T16="H",T16="T",T16="E",T16="SB")),AND(OR(V16="D",V16="A",V16="S",V16="C",V16="H",V16="T",V16="E",V16="SB"),OR(X16="D",X16="A",X16="S",X16="C",X16="H",X16="B",X16="T",X16="E",X16="SB")),AND(OR(V16="D",V16="A",V16="S",V16="C",V16="H",V16="B",V16="T",V16="E",V16="SB"),OR(S16="D",S16="A",S16="S",S16="C",S16="T",S16="SB")),AND(OR(V16="D",V16="A",V16="S",V16="C",V16="T",V16="SB"),OR(Y16="D",Y16="A",Y16="S",Y16="C",Y16="H",Y16="B",Y16="T",Y16="E",Y16="SB")),AND(OR(V16="D",V16="A",V16="S",V16="C",V16="H",V16="B",V16="T",V16="E",V16="SB"),OR(R16="S")),AND(OR(V16="S"),OR(Z16="D",Z16="A",Z16="S",Z16="C",Z16="H",Z16="B",Z16="T",Z16="E",Z16="SB")),AND(V16="H",OR($Z8="No",$Z8="")))</formula>
    </cfRule>
  </conditionalFormatting>
  <conditionalFormatting sqref="W16:W17">
    <cfRule type="expression" priority="32" dxfId="1" stopIfTrue="1">
      <formula>OR(AND(OR(W16="D",W16="A",W16="S",W16="C",W16="H",W16="B",W16="T",W16="E",W16="SB"),OR(V16="D",V16="A",V16="S",V16="C",V16="H",V16="B",V16="T",V16="E",V16="SB")),AND(OR(W16="D",W16="A",W16="S",W16="C",W16="H",W16="B",W16="T",W16="E",W16="SB"),OR(X16="D",X16="A",X16="S",X16="C",X16="H",X16="B",X16="T",X16="E",X16="SB")),AND(OR(W16="D",W16="A",W16="S",W16="C",W16="H",W16="B",W16="T",W16="E",W16="SB"),OR(U16="D",U16="A",U16="S",U16="C",U16="H",U16="T",U16="E",U16="SB")),AND(OR(W16="D",W16="A",W16="S",W16="C",W16="H",W16="T",W16="E",W16="SB"),OR(Y16="D",Y16="A",Y16="S",Y16="C",Y16="H",Y16="B",Y16="T",Y16="E",Y16="SB")),AND(OR(W16="D",W16="A",W16="S",W16="C",W16="H",W16="B",W16="T",W16="E",W16="SB"),OR(T16="D",T16="A",T16="S",T16="C",T16="T",T16="SB")),AND(OR(W16="D",W16="A",W16="S",W16="C",W16="T",W16="SB"),OR(Z16="D",Z16="A",Z16="S",Z16="C",Z16="H",Z16="B",Z16="T",Z16="E",Z16="SB")),AND(OR(W16="D",W16="A",W16="S",W16="C",W16="H",W16="B",W16="T",W16="E",W16="SB"),OR(S16="S")),AND(OR(W16="S"),OR(AA16="D",AA16="A",AA16="S",AA16="C",AA16="H",AA16="B",AA16="T",AA16="E",AA16="SB")),AND(W16="H",OR($Z8="No",$Z8="")))</formula>
    </cfRule>
  </conditionalFormatting>
  <conditionalFormatting sqref="X16:X17">
    <cfRule type="expression" priority="33" dxfId="1" stopIfTrue="1">
      <formula>OR(AND(OR(X16="D",X16="A",X16="S",X16="C",X16="H",X16="B",X16="T",X16="E",X16="SB"),OR(W16="D",W16="A",W16="S",W16="C",W16="H",W16="B",W16="T",W16="E",W16="SB")),AND(OR(X16="D",X16="A",X16="S",X16="C",X16="H",X16="B",X16="T",X16="E",X16="SB"),OR(Y16="D",Y16="A",Y16="S",Y16="C",Y16="H",Y16="B",Y16="T",Y16="E",Y16="SB")),AND(OR(X16="D",X16="A",X16="S",X16="C",X16="H",X16="B",X16="T",X16="E",X16="SB"),OR(V16="D",V16="A",V16="S",V16="C",V16="H",V16="T",V16="E",V16="SB")),AND(OR(X16="D",X16="A",X16="S",X16="C",X16="H",X16="T",X16="E",X16="SB"),OR(Z16="D",Z16="A",Z16="S",Z16="C",Z16="H",Z16="B",Z16="T",Z16="E",Z16="SB")),AND(OR(X16="D",X16="A",X16="S",X16="C",X16="H",X16="B",X16="T",X16="E",X16="SB"),OR(U16="D",U16="A",U16="S",U16="C",U16="T",U16="SB")),AND(OR(X16="D",X16="A",X16="S",X16="C",X16="T",X16="SB"),OR(AA16="D",AA16="A",AA16="S",AA16="C",AA16="H",AA16="B",AA16="T",AA16="E",AA16="SB")),AND(OR(X16="D",X16="A",X16="S",X16="C",X16="H",X16="B",X16="T",X16="E",X16="SB"),OR(T16="S")),AND(OR(X16="S"),OR(AB16="D",AB16="A",AB16="S",AB16="C",AB16="H",AB16="B",AB16="T",AB16="E",AB16="SB")),AND(X16="H",OR($Z8="No",$Z8="")))</formula>
    </cfRule>
  </conditionalFormatting>
  <conditionalFormatting sqref="Y16:Y17">
    <cfRule type="expression" priority="34" dxfId="1" stopIfTrue="1">
      <formula>OR(AND(OR(Y16="D",Y16="A",Y16="S",Y16="C",Y16="H",Y16="B",Y16="T",Y16="E",Y16="SB"),OR(X16="D",X16="A",X16="S",X16="C",X16="H",X16="B",X16="T",X16="E",X16="SB")),AND(OR(Y16="D",Y16="A",Y16="S",Y16="C",Y16="H",Y16="B",Y16="T",Y16="E",Y16="SB"),OR(Z16="D",Z16="A",Z16="S",Z16="C",Z16="H",Z16="B",Z16="T",Z16="E",Z16="SB")),AND(OR(Y16="D",Y16="A",Y16="S",Y16="C",Y16="H",Y16="B",Y16="T",Y16="E",Y16="SB"),OR(W16="D",W16="A",W16="S",W16="C",W16="H",W16="T",W16="E",W16="SB")),AND(OR(Y16="D",Y16="A",Y16="S",Y16="C",Y16="H",Y16="T",Y16="E",Y16="SB"),OR(AA16="D",AA16="A",AA16="S",AA16="C",AA16="H",AA16="B",AA16="T",AA16="E",AA16="SB")),AND(OR(Y16="D",Y16="A",Y16="S",Y16="C",Y16="H",Y16="B",Y16="T",Y16="E",Y16="SB"),OR(V16="D",V16="A",V16="S",V16="C",V16="T",V16="SB")),AND(OR(Y16="D",Y16="A",Y16="S",Y16="C",Y16="T",Y16="SB"),OR(AB16="D",AB16="A",AB16="S",AB16="C",AB16="H",AB16="B",AB16="T",AB16="E",AB16="SB")),AND(OR(Y16="D",Y16="A",Y16="S",Y16="C",Y16="H",Y16="B",Y16="T",Y16="E",Y16="SB"),OR(U16="S")),AND(OR(Y16="S"),OR(AC16="D",AC16="A",AC16="S",AC16="C",AC16="H",AC16="B",AC16="T",AC16="E",AC16="SB")),AND(Y16="H",OR($Z8="No",$Z8="")))</formula>
    </cfRule>
  </conditionalFormatting>
  <conditionalFormatting sqref="Z16:Z17">
    <cfRule type="expression" priority="35" dxfId="1" stopIfTrue="1">
      <formula>OR(AND(OR(Z16="D",Z16="A",Z16="S",Z16="C",Z16="H",Z16="B",Z16="T",Z16="E",Z16="SB"),OR(Y16="D",Y16="A",Y16="S",Y16="C",Y16="H",Y16="B",Y16="T",Y16="E",Y16="SB")),AND(OR(Z16="D",Z16="A",Z16="S",Z16="C",Z16="H",Z16="B",Z16="T",Z16="E",Z16="SB"),OR(AA16="D",AA16="A",AA16="S",AA16="C",AA16="H",AA16="B",AA16="T",AA16="E",AA16="SB")),AND(OR(Z16="D",Z16="A",Z16="S",Z16="C",Z16="H",Z16="B",Z16="T",Z16="E",Z16="SB"),OR(X16="D",X16="A",X16="S",X16="C",X16="H",X16="T",X16="E",X16="SB")),AND(OR(Z16="D",Z16="A",Z16="S",Z16="C",Z16="H",Z16="T",Z16="E",Z16="SB"),OR(AB16="D",AB16="A",AB16="S",AB16="C",AB16="H",AB16="B",AB16="T",AB16="E",AB16="SB")),AND(OR(Z16="D",Z16="A",Z16="S",Z16="C",Z16="H",Z16="B",Z16="T",Z16="E",Z16="SB"),OR(W16="D",W16="A",W16="S",W16="C",W16="T",W16="SB")),AND(OR(Z16="D",Z16="A",Z16="S",Z16="C",Z16="T",Z16="SB"),OR(AC16="D",AC16="A",AC16="S",AC16="C",AC16="H",AC16="B",AC16="T",AC16="E",AC16="SB")),AND(OR(Z16="D",Z16="A",Z16="S",Z16="C",Z16="H",Z16="B",Z16="T",Z16="E",Z16="SB"),OR(V16="S")),AND(OR(Z16="S"),OR(AD16="D",AD16="A",AD16="S",AD16="C",AD16="H",AD16="B",AD16="T",AD16="E",AD16="SB")),AND(Z16="H",OR($Z8="No",$Z8="")))</formula>
    </cfRule>
  </conditionalFormatting>
  <conditionalFormatting sqref="AA16:AA17">
    <cfRule type="expression" priority="36" dxfId="1" stopIfTrue="1">
      <formula>OR(AND(OR(AA16="D",AA16="A",AA16="S",AA16="C",AA16="H",AA16="B",AA16="T",AA16="E",AA16="SB"),OR(Z16="D",Z16="A",Z16="S",Z16="C",Z16="H",Z16="B",Z16="T",Z16="E",Z16="SB")),AND(OR(AA16="D",AA16="A",AA16="S",AA16="C",AA16="H",AA16="B",AA16="T",AA16="E",AA16="SB"),OR(AB16="D",AB16="A",AB16="S",AB16="C",AB16="H",AB16="B",AB16="T",AB16="E",AB16="SB")),AND(OR(AA16="D",AA16="A",AA16="S",AA16="C",AA16="H",AA16="B",AA16="T",AA16="E",AA16="SB"),OR(Y16="D",Y16="A",Y16="S",Y16="C",Y16="H",Y16="T",Y16="E",Y16="SB")),AND(OR(AA16="D",AA16="A",AA16="S",AA16="C",AA16="H",AA16="T",AA16="E",AA16="SB"),OR(AC16="D",AC16="A",AC16="S",AC16="C",AC16="H",AC16="B",AC16="T",AC16="E",AC16="SB")),AND(OR(AA16="D",AA16="A",AA16="S",AA16="C",AA16="H",AA16="B",AA16="T",AA16="E",AA16="SB"),OR(X16="D",X16="A",X16="S",X16="C",X16="T",X16="SB")),AND(OR(AA16="D",AA16="A",AA16="S",AA16="C",AA16="T",AA16="SB"),OR(AD16="D",AD16="A",AD16="S",AD16="C",AD16="H",AD16="B",AD16="T",AD16="E",AD16="SB")),AND(OR(AA16="D",AA16="A",AA16="S",AA16="C",AA16="H",AA16="B",AA16="T",AA16="E",AA16="SB"),OR(W16="S")),AND(OR(AA16="S"),OR(AE16="D",AE16="A",AE16="S",AE16="C",AE16="H",AE16="B",AE16="T",AE16="E",AE16="SB")),AND(AA16="H",OR($Z8="No",$Z8="")))</formula>
    </cfRule>
  </conditionalFormatting>
  <conditionalFormatting sqref="AB16:AB17">
    <cfRule type="expression" priority="37" dxfId="1" stopIfTrue="1">
      <formula>OR(AND(OR(AB16="D",AB16="A",AB16="S",AB16="C",AB16="H",AB16="B",AB16="T",AB16="E",AB16="SB"),OR(AA16="D",AA16="A",AA16="S",AA16="C",AA16="H",AA16="B",AA16="T",AA16="E",AA16="SB")),AND(OR(AB16="D",AB16="A",AB16="S",AB16="C",AB16="H",AB16="B",AB16="T",AB16="E",AB16="SB"),OR(AC16="D",AC16="A",AC16="S",AC16="C",AC16="H",AC16="B",AC16="T",AC16="E",AC16="SB")),AND(OR(AB16="D",AB16="A",AB16="S",AB16="C",AB16="H",AB16="B",AB16="T",AB16="E",AB16="SB"),OR(Z16="D",Z16="A",Z16="S",Z16="C",Z16="H",Z16="T",Z16="E",Z16="SB")),AND(OR(AB16="D",AB16="A",AB16="S",AB16="C",AB16="H",AB16="T",AB16="E",AB16="SB"),OR(AD16="D",AD16="A",AD16="S",AD16="C",AD16="H",AD16="B",AD16="T",AD16="E",AD16="SB")),AND(OR(AB16="D",AB16="A",AB16="S",AB16="C",AB16="H",AB16="B",AB16="T",AB16="E",AB16="SB"),OR(Y16="D",Y16="A",Y16="S",Y16="C",Y16="T",Y16="SB")),AND(OR(AB16="D",AB16="A",AB16="S",AB16="C",AB16="T",AB16="SB"),OR(AE16="D",AE16="A",AE16="S",AE16="C",AE16="H",AE16="B",AE16="T",AE16="E",AE16="SB")),AND(OR(AB16="D",AB16="A",AB16="S",AB16="C",AB16="H",AB16="B",AB16="T",AB16="E",AB16="SB"),OR(X16="S")),AND(OR(AB16="S"),OR(AF16="D",AF16="A",AF16="S",AF16="C",AF16="H",AF16="B",AF16="T",AF16="E",AF16="SB")),AND(AB16="H",OR($Z8="No",$Z8="")))</formula>
    </cfRule>
  </conditionalFormatting>
  <conditionalFormatting sqref="AC16:AC17">
    <cfRule type="expression" priority="38" dxfId="1" stopIfTrue="1">
      <formula>OR(AND(OR(AC16="D",AC16="A",AC16="S",AC16="C",AC16="H",AC16="B",AC16="T",AC16="E",AC16="SB"),OR(AB16="D",AB16="A",AB16="S",AB16="C",AB16="H",AB16="B",AB16="T",AB16="E",AB16="SB")),AND(OR(AC16="D",AC16="A",AC16="S",AC16="C",AC16="H",AC16="B",AC16="T",AC16="E",AC16="SB"),OR(AD16="D",AD16="A",AD16="S",AD16="C",AD16="H",AD16="B",AD16="T",AD16="E",AD16="SB")),AND(OR(AC16="D",AC16="A",AC16="S",AC16="C",AC16="H",AC16="B",AC16="T",AC16="E",AC16="SB"),OR(AA16="D",AA16="A",AA16="S",AA16="C",AA16="H",AA16="T",AA16="E",AA16="SB")),AND(OR(AC16="D",AC16="A",AC16="S",AC16="C",AC16="H",AC16="T",AC16="E",AC16="SB"),OR(AE16="D",AE16="A",AE16="S",AE16="C",AE16="H",AE16="B",AE16="T",AE16="E",AE16="SB")),AND(OR(AC16="D",AC16="A",AC16="S",AC16="C",AC16="H",AC16="B",AC16="T",AC16="E",AC16="SB"),OR(Z16="D",Z16="A",Z16="S",Z16="C",Z16="T",Z16="SB")),AND(OR(AC16="D",AC16="A",AC16="S",AC16="C",AC16="T",AC16="SB"),OR(AF16="D",AF16="A",AF16="S",AF16="C",AF16="H",AF16="B",AF16="T",AF16="E",AF16="SB")),AND(OR(AC16="D",AC16="A",AC16="S",AC16="C",AC16="H",AC16="B",AC16="T",AC16="E",AC16="SB"),OR(Y16="S")),AND(OR(AC16="S"),OR(AG16="D",AG16="A",AG16="S",AG16="C",AG16="H",AG16="B",AG16="T",AG16="E",AG16="SB")),AND(AC16="H",OR($Z8="No",$Z8="")))</formula>
    </cfRule>
  </conditionalFormatting>
  <conditionalFormatting sqref="AD16:AD17">
    <cfRule type="expression" priority="39" dxfId="1" stopIfTrue="1">
      <formula>OR(AND(OR(AD16="D",AD16="A",AD16="S",AD16="C",AD16="H",AD16="B",AD16="T",AD16="E",AD16="SB"),OR(AC16="D",AC16="A",AC16="S",AC16="C",AC16="H",AC16="B",AC16="T",AC16="E",AC16="SB")),AND(OR(AD16="D",AD16="A",AD16="S",AD16="C",AD16="H",AD16="B",AD16="T",AD16="E",AD16="SB"),OR(AE16="D",AE16="A",AE16="S",AE16="C",AE16="H",AE16="B",AE16="T",AE16="E",AE16="SB")),AND(OR(AD16="D",AD16="A",AD16="S",AD16="C",AD16="H",AD16="B",AD16="T",AD16="E",AD16="SB"),OR(AB16="D",AB16="A",AB16="S",AB16="C",AB16="H",AB16="T",AB16="E",AB16="SB")),AND(OR(AD16="D",AD16="A",AD16="S",AD16="C",AD16="H",AD16="T",AD16="E",AD16="SB"),OR(AF16="D",AF16="A",AF16="S",AF16="C",AF16="H",AF16="B",AF16="T",AF16="E",AF16="SB")),AND(OR(AD16="D",AD16="A",AD16="S",AD16="C",AD16="H",AD16="B",AD16="T",AD16="E",AD16="SB"),OR(AA16="D",AA16="A",AA16="S",AA16="C",AA16="T",AA16="SB")),AND(OR(AD16="D",AD16="A",AD16="S",AD16="C",AD16="T",AD16="SB"),OR(AG16="D",AG16="A",AG16="S",AG16="C",AG16="H",AG16="B",AG16="T",AG16="E",AG16="SB")),AND(OR(AD16="D",AD16="A",AD16="S",AD16="C",AD16="H",AD16="B",AD16="T",AD16="E",AD16="SB"),OR(Z16="S")),AND(OR(AD16="S"),OR(AH16="D",AH16="A",AH16="S",AH16="C",AH16="H",AH16="B",AH16="T",AH16="E",AH16="SB")),AND(AD16="H",OR($Z8="No",$Z8="")))</formula>
    </cfRule>
  </conditionalFormatting>
  <conditionalFormatting sqref="AE16:AE17">
    <cfRule type="expression" priority="40" dxfId="1" stopIfTrue="1">
      <formula>OR(AND(OR(AE16="D",AE16="A",AE16="S",AE16="C",AE16="H",AE16="B",AE16="T",AE16="E",AE16="SB"),OR(AD16="D",AD16="A",AD16="S",AD16="C",AD16="H",AD16="B",AD16="T",AD16="E",AD16="SB")),AND(OR(AE16="D",AE16="A",AE16="S",AE16="C",AE16="H",AE16="B",AE16="T",AE16="E",AE16="SB"),OR(AF16="D",AF16="A",AF16="S",AF16="C",AF16="H",AF16="B",AF16="T",AF16="E",AF16="SB")),AND(OR(AE16="D",AE16="A",AE16="S",AE16="C",AE16="H",AE16="B",AE16="T",AE16="E",AE16="SB"),OR(AC16="D",AC16="A",AC16="S",AC16="C",AC16="H",AC16="T",AC16="E",AC16="SB")),AND(OR(AE16="D",AE16="A",AE16="S",AE16="C",AE16="H",AE16="T",AE16="E",AE16="SB"),OR(AG16="D",AG16="A",AG16="S",AG16="C",AG16="H",AG16="B",AG16="T",AG16="E",AG16="SB")),AND(OR(AE16="D",AE16="A",AE16="S",AE16="C",AE16="H",AE16="B",AE16="T",AE16="E",AE16="SB"),OR(AB16="D",AB16="A",AB16="S",AB16="C",AB16="T",AB16="SB")),AND(OR(AE16="D",AE16="A",AE16="S",AE16="C",AE16="T",AE16="SB"),OR(AH16="D",AH16="A",AH16="S",AH16="C",AH16="H",AH16="B",AH16="T",AH16="E",AH16="SB")),AND(OR(AE16="D",AE16="A",AE16="S",AE16="C",AE16="H",AE16="B",AE16="T",AE16="E",AE16="SB"),OR(AA16="S")),AND(OR(AE16="S"),OR(AI16="D",AI16="A",AI16="S",AI16="C",AI16="H",AI16="B",AI16="T",AI16="E",AI16="SB")),AND(AE16="H",OR($Z8="No",$Z8="")))</formula>
    </cfRule>
  </conditionalFormatting>
  <conditionalFormatting sqref="AF16:AF17">
    <cfRule type="expression" priority="41" dxfId="1" stopIfTrue="1">
      <formula>OR(AND(OR(AF16="D",AF16="A",AF16="S",AF16="C",AF16="H",AF16="B",AF16="T",AF16="E",AF16="SB"),OR(AE16="D",AE16="A",AE16="S",AE16="C",AE16="H",AE16="B",AE16="T",AE16="E",AE16="SB")),AND(OR(AF16="D",AF16="A",AF16="S",AF16="C",AF16="H",AF16="B",AF16="T",AF16="E",AF16="SB"),OR(AG16="D",AG16="A",AG16="S",AG16="C",AG16="H",AG16="B",AG16="T",AG16="E",AG16="SB")),AND(OR(AF16="D",AF16="A",AF16="S",AF16="C",AF16="H",AF16="B",AF16="T",AF16="E",AF16="SB"),OR(AD16="D",AD16="A",AD16="S",AD16="C",AD16="H",AD16="T",AD16="E",AD16="SB")),AND(OR(AF16="D",AF16="A",AF16="S",AF16="C",AF16="H",AF16="T",AF16="E",AF16="SB"),OR(AH16="D",AH16="A",AH16="S",AH16="C",AH16="H",AH16="B",AH16="T",AH16="E",AH16="SB")),AND(OR(AF16="D",AF16="A",AF16="S",AF16="C",AF16="H",AF16="B",AF16="T",AF16="E",AF16="SB"),OR(AC16="D",AC16="A",AC16="S",AC16="C",AC16="T",AC16="SB")),AND(OR(AF16="D",AF16="A",AF16="S",AF16="C",AF16="T",AF16="SB"),OR(AI16="D",AI16="A",AI16="S",AI16="C",AI16="H",AI16="B",AI16="T",AI16="E",AI16="SB")),AND(OR(AF16="D",AF16="A",AF16="S",AF16="C",AF16="H",AF16="B",AF16="T",AF16="E",AF16="SB"),OR(AB16="S")),AND(OR(AF16="S"),OR(AJ16="D",AJ16="A",AJ16="S",AJ16="C",AJ16="H",AJ16="B",AJ16="T",AJ16="E",AJ16="SB")),AND(AF16="H",OR($Z8="No",$Z8="")))</formula>
    </cfRule>
  </conditionalFormatting>
  <conditionalFormatting sqref="AG16:AG17">
    <cfRule type="expression" priority="42" dxfId="1" stopIfTrue="1">
      <formula>OR(AND(OR(AG16="D",AG16="A",AG16="S",AG16="C",AG16="H",AG16="B",AG16="T",AG16="E",AG16="SB"),OR(AF16="D",AF16="A",AF16="S",AF16="C",AF16="H",AF16="B",AF16="T",AF16="E",AF16="SB")),AND(OR(AG16="D",AG16="A",AG16="S",AG16="C",AG16="H",AG16="B",AG16="T",AG16="E",AG16="SB"),OR(AH16="D",AH16="A",AH16="S",AH16="C",AH16="H",AH16="B",AH16="T",AH16="E",AH16="SB")),AND(OR(AG16="D",AG16="A",AG16="S",AG16="C",AG16="H",AG16="B",AG16="T",AG16="E",AG16="SB"),OR(AE16="D",AE16="A",AE16="S",AE16="C",AE16="H",AE16="T",AE16="E",AE16="SB")),AND(OR(AG16="D",AG16="A",AG16="S",AG16="C",AG16="H",AG16="T",AG16="E",AG16="SB"),OR(AI16="D",AI16="A",AI16="S",AI16="C",AI16="H",AI16="B",AI16="T",AI16="E",AI16="SB")),AND(OR(AG16="D",AG16="A",AG16="S",AG16="C",AG16="H",AG16="B",AG16="T",AG16="E",AG16="SB"),OR(AD16="D",AD16="A",AD16="S",AD16="C",AD16="T",AD16="SB")),AND(OR(AG16="D",AG16="A",AG16="S",AG16="C",AG16="T",AG16="SB"),OR(AJ16="D",AJ16="A",AJ16="S",AJ16="C",AJ16="H",AJ16="B",AJ16="T",AJ16="E",AJ16="SB")),AND(OR(AG16="D",AG16="A",AG16="S",AG16="C",AG16="H",AG16="B",AG16="T",AG16="E",AG16="SB"),OR(AC16="S")),AND(OR(AG16="S"),OR(AK16="D",AK16="A",AK16="S",AK16="C",AK16="H",AK16="B",AK16="T",AK16="E",AK16="SB")),AND(AG16="H",OR($Z8="No",$Z8="")))</formula>
    </cfRule>
  </conditionalFormatting>
  <conditionalFormatting sqref="AH16:AH17">
    <cfRule type="expression" priority="43" dxfId="1" stopIfTrue="1">
      <formula>OR(AND(OR(AH16="D",AH16="A",AH16="S",AH16="C",AH16="H",AH16="B",AH16="T",AH16="E",AH16="SB"),OR(AG16="D",AG16="A",AG16="S",AG16="C",AG16="H",AG16="B",AG16="T",AG16="E",AG16="SB")),AND(OR(AH16="D",AH16="A",AH16="S",AH16="C",AH16="H",AH16="B",AH16="T",AH16="E",AH16="SB"),OR(AI16="D",AI16="A",AI16="S",AI16="C",AI16="H",AI16="B",AI16="T",AI16="E",AI16="SB")),AND(OR(AH16="D",AH16="A",AH16="S",AH16="C",AH16="H",AH16="B",AH16="T",AH16="E",AH16="SB"),OR(AF16="D",AF16="A",AF16="S",AF16="C",AF16="H",AF16="T",AF16="E",AF16="SB")),AND(OR(AH16="D",AH16="A",AH16="S",AH16="C",AH16="H",AH16="T",AH16="E",AH16="SB"),OR(AJ16="D",AJ16="A",AJ16="S",AJ16="C",AJ16="H",AJ16="B",AJ16="T",AJ16="E",AJ16="SB")),AND(OR(AH16="D",AH16="A",AH16="S",AH16="C",AH16="H",AH16="B",AH16="T",AH16="E",AH16="SB"),OR(AE16="D",AE16="A",AE16="S",AE16="C",AE16="T",AE16="SB")),AND(OR(AH16="D",AH16="A",AH16="S",AH16="C",AH16="T",AH16="SB"),OR(AK16="D",AK16="A",AK16="S",AK16="C",AK16="H",AK16="B",AK16="T",AK16="E",AK16="SB")),AND(OR(AH16="D",AH16="A",AH16="S",AH16="C",AH16="H",AH16="B",AH16="T",AH16="E",AH16="SB"),OR(AD16="S")),AND(OR(AH16="S"),OR(AL16="D",AL16="A",AL16="S",AL16="C",AL16="H",AL16="B",AL16="T",AL16="E",AL16="SB")),AND(AH16="H",OR($Z8="No",$Z8="")))</formula>
    </cfRule>
  </conditionalFormatting>
  <conditionalFormatting sqref="AI16:AI17">
    <cfRule type="expression" priority="44" dxfId="1" stopIfTrue="1">
      <formula>OR(AND(OR(AI16="D",AI16="A",AI16="S",AI16="C",AI16="H",AI16="B",AI16="T",AI16="E",AI16="SB"),OR(AH16="D",AH16="A",AH16="S",AH16="C",AH16="H",AH16="B",AH16="T",AH16="E",AH16="SB")),AND(OR(AI16="D",AI16="A",AI16="S",AI16="C",AI16="H",AI16="B",AI16="T",AI16="E",AI16="SB"),OR(AJ16="D",AJ16="A",AJ16="S",AJ16="C",AJ16="H",AJ16="B",AJ16="T",AJ16="E",AJ16="SB")),AND(OR(AI16="D",AI16="A",AI16="S",AI16="C",AI16="H",AI16="B",AI16="T",AI16="E",AI16="SB"),OR(AG16="D",AG16="A",AG16="S",AG16="C",AG16="H",AG16="T",AG16="E",AG16="SB")),AND(OR(AI16="D",AI16="A",AI16="S",AI16="C",AI16="H",AI16="T",AI16="E",AI16="SB"),OR(AK16="D",AK16="A",AK16="S",AK16="C",AK16="H",AK16="B",AK16="T",AK16="E",AK16="SB")),AND(OR(AI16="D",AI16="A",AI16="S",AI16="C",AI16="H",AI16="B",AI16="T",AI16="E",AI16="SB"),OR(AF16="D",AF16="A",AF16="S",AF16="C",AF16="T",AF16="SB")),AND(OR(AI16="D",AI16="A",AI16="S",AI16="C",AI16="T",AI16="SB"),OR(AL16="D",AL16="A",AL16="S",AL16="C",AL16="H",AL16="B",AL16="T",AL16="E",AL16="SB")),AND(OR(AI16="D",AI16="A",AI16="S",AI16="C",AI16="H",AI16="B",AI16="T",AI16="E",AI16="SB"),OR(AE16="S")),AND(OR(AI16="S"),OR(AM16="D",AM16="A",AM16="S",AM16="C",AM16="H",AM16="B",AM16="T",AM16="E",AM16="SB")),AND(AI16="H",OR($Z8="No",$Z8="")))</formula>
    </cfRule>
  </conditionalFormatting>
  <conditionalFormatting sqref="AJ16:AJ17">
    <cfRule type="expression" priority="45" dxfId="1" stopIfTrue="1">
      <formula>OR(AND(OR(AJ16="D",AJ16="A",AJ16="S",AJ16="C",AJ16="H",AJ16="B",AJ16="T",AJ16="E",AJ16="SB"),OR(AI16="D",AI16="A",AI16="S",AI16="C",AI16="H",AI16="B",AI16="T",AI16="E",AI16="SB")),AND(OR(AJ16="D",AJ16="A",AJ16="S",AJ16="C",AJ16="H",AJ16="B",AJ16="T",AJ16="E",AJ16="SB"),OR(AK16="D",AK16="A",AK16="S",AK16="C",AK16="H",AK16="B",AK16="T",AK16="E",AK16="SB")),AND(OR(AJ16="D",AJ16="A",AJ16="S",AJ16="C",AJ16="H",AJ16="B",AJ16="T",AJ16="E",AJ16="SB"),OR(AH16="D",AH16="A",AH16="S",AH16="C",AH16="H",AH16="T",AH16="E",AH16="SB")),AND(OR(AJ16="D",AJ16="A",AJ16="S",AJ16="C",AJ16="H",AJ16="T",AJ16="E",AJ16="SB"),OR(AL16="D",AL16="A",AL16="S",AL16="C",AL16="H",AL16="B",AL16="T",AL16="E",AL16="SB")),AND(OR(AJ16="D",AJ16="A",AJ16="S",AJ16="C",AJ16="H",AJ16="B",AJ16="T",AJ16="E",AJ16="SB"),OR(AG16="D",AG16="A",AG16="S",AG16="C",AG16="T",AG16="SB")),AND(OR(AJ16="D",AJ16="A",AJ16="S",AJ16="C",AJ16="T",AJ16="SB"),OR(AM16="D",AM16="A",AM16="S",AM16="C",AM16="H",AM16="B",AM16="T",AM16="E",AM16="SB")),AND(OR(AJ16="D",AJ16="A",AJ16="S",AJ16="C",AJ16="H",AJ16="B",AJ16="T",AJ16="E",AJ16="SB"),OR(AF16="S")),AND(OR(AJ16="S"),OR(AN16="D",AN16="A",AN16="S",AN16="C",AN16="H",AN16="B",AN16="T",AN16="E",AN16="SB")),AND(AJ16="H",OR($Z8="No",$Z8="")))</formula>
    </cfRule>
  </conditionalFormatting>
  <conditionalFormatting sqref="AK16:AK17">
    <cfRule type="expression" priority="46" dxfId="1" stopIfTrue="1">
      <formula>OR(AND(OR(AK16="D",AK16="A",AK16="S",AK16="C",AK16="H",AK16="B",AK16="T",AK16="E",AK16="SB"),OR(AJ16="D",AJ16="A",AJ16="S",AJ16="C",AJ16="H",AJ16="B",AJ16="T",AJ16="E",AJ16="SB")),AND(OR(AK16="D",AK16="A",AK16="S",AK16="C",AK16="H",AK16="B",AK16="T",AK16="E",AK16="SB"),OR(AL16="D",AL16="A",AL16="S",AL16="C",AL16="H",AL16="B",AL16="T",AL16="E",AL16="SB")),AND(OR(AK16="D",AK16="A",AK16="S",AK16="C",AK16="H",AK16="B",AK16="T",AK16="E",AK16="SB"),OR(AI16="D",AI16="A",AI16="S",AI16="C",AI16="H",AI16="T",AI16="E",AI16="SB")),AND(OR(AK16="D",AK16="A",AK16="S",AK16="C",AK16="H",AK16="T",AK16="E",AK16="SB"),OR(AM16="D",AM16="A",AM16="S",AM16="C",AM16="H",AM16="B",AM16="T",AM16="E",AM16="SB")),AND(OR(AK16="D",AK16="A",AK16="S",AK16="C",AK16="H",AK16="B",AK16="T",AK16="E",AK16="SB"),OR(AH16="D",AH16="A",AH16="S",AH16="C",AH16="T",AH16="SB")),AND(OR(AK16="D",AK16="A",AK16="S",AK16="C",AK16="T",AK16="SB"),OR(AN16="D",AN16="A",AN16="S",AN16="C",AN16="H",AN16="B",AN16="T",AN16="E",AN16="SB")),AND(OR(AK16="D",AK16="A",AK16="S",AK16="C",AK16="H",AK16="B",AK16="T",AK16="E",AK16="SB"),OR(AG16="S")),AND(OR(AK16="S"),OR(AO16="D",AO16="A",AO16="S",AO16="C",AO16="H",AO16="B",AO16="T",AO16="E",AO16="SB")),AND(AK16="H",OR($Z8="No",$Z8="")))</formula>
    </cfRule>
  </conditionalFormatting>
  <conditionalFormatting sqref="AL16:AL17">
    <cfRule type="expression" priority="47" dxfId="1" stopIfTrue="1">
      <formula>OR(AND(OR(AL16="D",AL16="A",AL16="S",AL16="C",AL16="H",AL16="B",AL16="T",AL16="E",AL16="SB"),OR(AK16="D",AK16="A",AK16="S",AK16="C",AK16="H",AK16="B",AK16="T",AK16="E",AK16="SB")),AND(OR(AL16="D",AL16="A",AL16="S",AL16="C",AL16="H",AL16="B",AL16="T",AL16="E",AL16="SB"),OR(AM16="D",AM16="A",AM16="S",AM16="C",AM16="H",AM16="B",AM16="T",AM16="E",AM16="SB")),AND(OR(AL16="D",AL16="A",AL16="S",AL16="C",AL16="H",AL16="B",AL16="T",AL16="E",AL16="SB"),OR(AJ16="D",AJ16="A",AJ16="S",AJ16="C",AJ16="H",AJ16="T",AJ16="E",AJ16="SB")),AND(OR(AL16="D",AL16="A",AL16="S",AL16="C",AL16="H",AL16="T",AL16="E",AL16="SB"),OR(AN16="D",AN16="A",AN16="S",AN16="C",AN16="H",AN16="B",AN16="T",AN16="E",AN16="SB")),AND(OR(AL16="D",AL16="A",AL16="S",AL16="C",AL16="H",AL16="B",AL16="T",AL16="E",AL16="SB"),OR(AI16="D",AI16="A",AI16="S",AI16="C",AI16="T",AI16="SB")),AND(OR(AL16="D",AL16="A",AL16="S",AL16="C",AL16="T",AL16="SB"),OR(AO16="D",AO16="A",AO16="S",AO16="C",AO16="H",AO16="B",AO16="T",AO16="E",AO16="SB")),AND(OR(AL16="D",AL16="A",AL16="S",AL16="C",AL16="H",AL16="B",AL16="T",AL16="E",AL16="SB"),OR(AH16="S")),AND(OR(AL16="S"),OR(AP16="D",AP16="A",AP16="S",AP16="C",AP16="H",AP16="B",AP16="T",AP16="E",AP16="SB")),AND(AL16="H",OR($Z8="No",$Z8="")))</formula>
    </cfRule>
  </conditionalFormatting>
  <conditionalFormatting sqref="AM16:AM17">
    <cfRule type="expression" priority="48" dxfId="1" stopIfTrue="1">
      <formula>OR(AND(OR(AM16="D",AM16="A",AM16="S",AM16="C",AM16="H",AM16="B",AM16="T",AM16="E",AM16="SB"),OR(AL16="D",AL16="A",AL16="S",AL16="C",AL16="H",AL16="B",AL16="T",AL16="E",AL16="SB")),AND(OR(AM16="D",AM16="A",AM16="S",AM16="C",AM16="H",AM16="B",AM16="T",AM16="E",AM16="SB"),OR(AN16="D",AN16="A",AN16="S",AN16="C",AN16="H",AN16="B",AN16="T",AN16="E",AN16="SB")),AND(OR(AM16="D",AM16="A",AM16="S",AM16="C",AM16="H",AM16="B",AM16="T",AM16="E",AM16="SB"),OR(AK16="D",AK16="A",AK16="S",AK16="C",AK16="H",AK16="T",AK16="E",AK16="SB")),AND(OR(AM16="D",AM16="A",AM16="S",AM16="C",AM16="H",AM16="T",AM16="E",AM16="SB"),OR(AO16="D",AO16="A",AO16="S",AO16="C",AO16="H",AO16="B",AO16="T",AO16="E",AO16="SB")),AND(OR(AM16="D",AM16="A",AM16="S",AM16="C",AM16="H",AM16="B",AM16="T",AM16="E",AM16="SB"),OR(AJ16="D",AJ16="A",AJ16="S",AJ16="C",AJ16="T",AJ16="SB")),AND(OR(AM16="D",AM16="A",AM16="S",AM16="C",AM16="T",AM16="SB"),OR(AP16="D",AP16="A",AP16="S",AP16="C",AP16="H",AP16="B",AP16="T",AP16="E",AP16="SB")),AND(OR(AM16="D",AM16="A",AM16="S",AM16="C",AM16="H",AM16="B",AM16="T",AM16="E",AM16="SB"),OR(AI16="S")),AND(OR(AM16="S"),OR(AQ16="D",AQ16="A",AQ16="S",AQ16="C",AQ16="H",AQ16="B",AQ16="T",AQ16="E",AQ16="SB")),AND(AM16="H",OR($Z8="No",$Z8="")))</formula>
    </cfRule>
  </conditionalFormatting>
  <conditionalFormatting sqref="AN16:AN17">
    <cfRule type="expression" priority="49" dxfId="1" stopIfTrue="1">
      <formula>OR(AND(OR(AN16="D",AN16="A",AN16="S",AN16="C",AN16="H",AN16="B",AN16="T",AN16="E",AN16="SB"),OR(AM16="D",AM16="A",AM16="S",AM16="C",AM16="H",AM16="B",AM16="T",AM16="E",AM16="SB")),AND(OR(AN16="D",AN16="A",AN16="S",AN16="C",AN16="H",AN16="B",AN16="T",AN16="E",AN16="SB"),OR(AO16="D",AO16="A",AO16="S",AO16="C",AO16="H",AO16="B",AO16="T",AO16="E",AO16="SB")),AND(OR(AN16="D",AN16="A",AN16="S",AN16="C",AN16="H",AN16="B",AN16="T",AN16="E",AN16="SB"),OR(AL16="D",AL16="A",AL16="S",AL16="C",AL16="H",AL16="T",AL16="E",AL16="SB")),AND(OR(AN16="D",AN16="A",AN16="S",AN16="C",AN16="H",AN16="T",AN16="E",AN16="SB"),OR(AP16="D",AP16="A",AP16="S",AP16="C",AP16="H",AP16="B",AP16="T",AP16="E",AP16="SB")),AND(OR(AN16="D",AN16="A",AN16="S",AN16="C",AN16="H",AN16="B",AN16="T",AN16="E",AN16="SB"),OR(AK16="D",AK16="A",AK16="S",AK16="C",AK16="T",AK16="SB")),AND(OR(AN16="D",AN16="A",AN16="S",AN16="C",AN16="T",AN16="SB"),OR(AQ16="D",AQ16="A",AQ16="S",AQ16="C",AQ16="H",AQ16="B",AQ16="T",AQ16="E",AQ16="SB")),AND(OR(AN16="D",AN16="A",AN16="S",AN16="C",AN16="H",AN16="B",AN16="T",AN16="E",AN16="SB"),OR(AJ16="S")),AND(OR(AN16="S"),OR(AR16="D",AR16="A",AR16="S",AR16="C",AR16="H",AR16="B",AR16="T",AR16="E",AR16="SB")),AND(AN16="H",OR($Z8="No",$Z8="")))</formula>
    </cfRule>
  </conditionalFormatting>
  <conditionalFormatting sqref="AO16:AO17">
    <cfRule type="expression" priority="50" dxfId="1" stopIfTrue="1">
      <formula>OR(AND(OR(AO16="D",AO16="A",AO16="S",AO16="C",AO16="H",AO16="B",AO16="T",AO16="E",AO16="SB"),OR(AN16="D",AN16="A",AN16="S",AN16="C",AN16="H",AN16="B",AN16="T",AN16="E",AN16="SB")),AND(OR(AO16="D",AO16="A",AO16="S",AO16="C",AO16="H",AO16="B",AO16="T",AO16="E",AO16="SB"),OR(AP16="D",AP16="A",AP16="S",AP16="C",AP16="H",AP16="B",AP16="T",AP16="E",AP16="SB")),AND(OR(AO16="D",AO16="A",AO16="S",AO16="C",AO16="H",AO16="B",AO16="T",AO16="E",AO16="SB"),OR(AM16="D",AM16="A",AM16="S",AM16="C",AM16="H",AM16="T",AM16="E",AM16="SB")),AND(OR(AO16="D",AO16="A",AO16="S",AO16="C",AO16="H",AO16="T",AO16="E",AO16="SB"),OR(AQ16="D",AQ16="A",AQ16="S",AQ16="C",AQ16="H",AQ16="B",AQ16="T",AQ16="E",AQ16="SB")),AND(OR(AO16="D",AO16="A",AO16="S",AO16="C",AO16="H",AO16="B",AO16="T",AO16="E",AO16="SB"),OR(AL16="D",AL16="A",AL16="S",AL16="C",AL16="T",AL16="SB")),AND(OR(AO16="D",AO16="A",AO16="S",AO16="C",AO16="T",AO16="SB"),OR(AR16="D",AR16="A",AR16="S",AR16="C",AR16="H",AR16="B",AR16="T",AR16="E",AR16="SB")),AND(OR(AO16="D",AO16="A",AO16="S",AO16="C",AO16="H",AO16="B",AO16="T",AO16="E",AO16="SB"),OR(AK16="S")),AND(OR(AO16="S"),OR(AS16="D",AS16="A",AS16="S",AS16="C",AS16="H",AS16="B",AS16="T",AS16="E",AS16="SB")),AND(AO16="H",OR($Z8="No",$Z8="")))</formula>
    </cfRule>
  </conditionalFormatting>
  <conditionalFormatting sqref="AP16:AP17">
    <cfRule type="expression" priority="51" dxfId="1" stopIfTrue="1">
      <formula>OR(AND(OR(AP16="D",AP16="A",AP16="S",AP16="C",AP16="H",AP16="B",AP16="T",AP16="E",AP16="SB"),OR(AO16="D",AO16="A",AO16="S",AO16="C",AO16="H",AO16="B",AO16="T",AO16="E",AO16="SB")),AND(OR(AP16="D",AP16="A",AP16="S",AP16="C",AP16="H",AP16="B",AP16="T",AP16="E",AP16="SB"),OR(AQ16="D",AQ16="A",AQ16="S",AQ16="C",AQ16="H",AQ16="B",AQ16="T",AQ16="E",AQ16="SB")),AND(OR(AP16="D",AP16="A",AP16="S",AP16="C",AP16="H",AP16="B",AP16="T",AP16="E",AP16="SB"),OR(AN16="D",AN16="A",AN16="S",AN16="C",AN16="H",AN16="T",AN16="E",AN16="SB")),AND(OR(AP16="D",AP16="A",AP16="S",AP16="C",AP16="H",AP16="T",AP16="E",AP16="SB"),OR(AR16="D",AR16="A",AR16="S",AR16="C",AR16="H",AR16="B",AR16="T",AR16="E",AR16="SB")),AND(OR(AP16="D",AP16="A",AP16="S",AP16="C",AP16="H",AP16="B",AP16="T",AP16="E",AP16="SB"),OR(AM16="D",AM16="A",AM16="S",AM16="C",AM16="T",AM16="SB")),AND(OR(AP16="D",AP16="A",AP16="S",AP16="C",AP16="T",AP16="SB"),OR(AS16="D",AS16="A",AS16="S",AS16="C",AS16="H",AS16="B",AS16="T",AS16="E",AS16="SB")),AND(OR(AP16="D",AP16="A",AP16="S",AP16="C",AP16="H",AP16="B",AP16="T",AP16="E",AP16="SB"),OR(AL16="S")),AND(OR(AP16="S"),OR(AT16="D",AT16="A",AT16="S",AT16="C",AT16="H",AT16="B",AT16="T",AT16="E",AT16="SB")),AND(AP16="H",OR($Z8="No",$Z8="")))</formula>
    </cfRule>
  </conditionalFormatting>
  <conditionalFormatting sqref="AQ16:AQ17">
    <cfRule type="expression" priority="52" dxfId="1" stopIfTrue="1">
      <formula>OR(AND(OR(AQ16="D",AQ16="A",AQ16="S",AQ16="C",AQ16="H",AQ16="B",AQ16="T",AQ16="E",AQ16="SB"),OR(AP16="D",AP16="A",AP16="S",AP16="C",AP16="H",AP16="B",AP16="T",AP16="E",AP16="SB")),AND(OR(AQ16="D",AQ16="A",AQ16="S",AQ16="C",AQ16="H",AQ16="B",AQ16="T",AQ16="E",AQ16="SB"),OR(AR16="D",AR16="A",AR16="S",AR16="C",AR16="H",AR16="B",AR16="T",AR16="E",AR16="SB")),AND(OR(AQ16="D",AQ16="A",AQ16="S",AQ16="C",AQ16="H",AQ16="B",AQ16="T",AQ16="E",AQ16="SB"),OR(AO16="D",AO16="A",AO16="S",AO16="C",AO16="H",AO16="T",AO16="E",AO16="SB")),AND(OR(AQ16="D",AQ16="A",AQ16="S",AQ16="C",AQ16="H",AQ16="T",AQ16="E",AQ16="SB"),OR(AS16="D",AS16="A",AS16="S",AS16="C",AS16="H",AS16="B",AS16="T",AS16="E",AS16="SB")),AND(OR(AQ16="D",AQ16="A",AQ16="S",AQ16="C",AQ16="H",AQ16="B",AQ16="T",AQ16="E",AQ16="SB"),OR(AN16="D",AN16="A",AN16="S",AN16="C",AN16="T",AN16="SB")),AND(OR(AQ16="D",AQ16="A",AQ16="S",AQ16="C",AQ16="T",AQ16="SB"),OR(AT16="D",AT16="A",AT16="S",AT16="C",AT16="H",AT16="B",AT16="T",AT16="E",AT16="SB")),AND(OR(AQ16="D",AQ16="A",AQ16="S",AQ16="C",AQ16="H",AQ16="B",AQ16="T",AQ16="E",AQ16="SB"),OR(AM16="S")),AND(OR(AQ16="S"),OR(AU16="D",AU16="A",AU16="S",AU16="C",AU16="H",AU16="B",AU16="T",AU16="E",AU16="SB")),AND(AQ16="H",OR($Z8="No",$Z8="")))</formula>
    </cfRule>
  </conditionalFormatting>
  <conditionalFormatting sqref="AR16:AR17">
    <cfRule type="expression" priority="53" dxfId="1" stopIfTrue="1">
      <formula>OR(AND(OR(AR16="D",AR16="A",AR16="S",AR16="C",AR16="H",AR16="B",AR16="T",AR16="E",AR16="SB"),OR(AQ16="D",AQ16="A",AQ16="S",AQ16="C",AQ16="H",AQ16="B",AQ16="T",AQ16="E",AQ16="SB")),AND(OR(AR16="D",AR16="A",AR16="S",AR16="C",AR16="H",AR16="B",AR16="T",AR16="E",AR16="SB"),OR(AS16="D",AS16="A",AS16="S",AS16="C",AS16="H",AS16="B",AS16="T",AS16="E",AS16="SB")),AND(OR(AR16="D",AR16="A",AR16="S",AR16="C",AR16="H",AR16="B",AR16="T",AR16="E",AR16="SB"),OR(AP16="D",AP16="A",AP16="S",AP16="C",AP16="H",AP16="T",AP16="E",AP16="SB")),AND(OR(AR16="D",AR16="A",AR16="S",AR16="C",AR16="H",AR16="T",AR16="E",AR16="SB"),OR(AT16="D",AT16="A",AT16="S",AT16="C",AT16="H",AT16="B",AT16="T",AT16="E",AT16="SB")),AND(OR(AR16="D",AR16="A",AR16="S",AR16="C",AR16="H",AR16="B",AR16="T",AR16="E",AR16="SB"),OR(AO16="D",AO16="A",AO16="S",AO16="C",AO16="T",AO16="SB")),AND(OR(AR16="D",AR16="A",AR16="S",AR16="C",AR16="T",AR16="SB"),OR(AU16="D",AU16="A",AU16="S",AU16="C",AU16="H",AU16="B",AU16="T",AU16="E",AU16="SB")),AND(OR(AR16="D",AR16="A",AR16="S",AR16="C",AR16="H",AR16="B",AR16="T",AR16="E",AR16="SB"),OR(AN16="S")),AND(OR(AR16="S"),OR(AV16="D",AV16="A",AV16="S",AV16="C",AV16="H",AV16="B",AV16="T",AV16="E",AV16="SB")),AND(AR16="H",OR($Z8="No",$Z8="")))</formula>
    </cfRule>
  </conditionalFormatting>
  <conditionalFormatting sqref="AS16:AS17">
    <cfRule type="expression" priority="54" dxfId="1" stopIfTrue="1">
      <formula>OR(AND(OR(AS16="D",AS16="A",AS16="S",AS16="C",AS16="H",AS16="B",AS16="T",AS16="E",AS16="SB"),OR(AR16="D",AR16="A",AR16="S",AR16="C",AR16="H",AR16="B",AR16="T",AR16="E",AR16="SB")),AND(OR(AS16="D",AS16="A",AS16="S",AS16="C",AS16="H",AS16="B",AS16="T",AS16="E",AS16="SB"),OR(AT16="D",AT16="A",AT16="S",AT16="C",AT16="H",AT16="B",AT16="T",AT16="E",AT16="SB")),AND(OR(AS16="D",AS16="A",AS16="S",AS16="C",AS16="H",AS16="B",AS16="T",AS16="E",AS16="SB"),OR(AQ16="D",AQ16="A",AQ16="S",AQ16="C",AQ16="H",AQ16="T",AQ16="E",AQ16="SB")),AND(OR(AS16="D",AS16="A",AS16="S",AS16="C",AS16="H",AS16="T",AS16="E",AS16="SB"),OR(AU16="D",AU16="A",AU16="S",AU16="C",AU16="H",AU16="B",AU16="T",AU16="E",AU16="SB")),AND(OR(AS16="D",AS16="A",AS16="S",AS16="C",AS16="H",AS16="B",AS16="T",AS16="E",AS16="SB"),OR(AP16="D",AP16="A",AP16="S",AP16="C",AP16="T",AP16="SB")),AND(OR(AS16="D",AS16="A",AS16="S",AS16="C",AS16="T",AS16="SB"),OR(AV16="D",AV16="A",AV16="S",AV16="C",AV16="H",AV16="B",AV16="T",AV16="E",AV16="SB")),AND(OR(AS16="D",AS16="A",AS16="S",AS16="C",AS16="H",AS16="B",AS16="T",AS16="E",AS16="SB"),OR(AO16="S")),AND(OR(AS16="S"),OR(AW16="D",AW16="A",AW16="S",AW16="C",AW16="H",AW16="B",AW16="T",AW16="E",AW16="SB")),AND(AS16="H",OR($Z8="No",$Z8="")))</formula>
    </cfRule>
  </conditionalFormatting>
  <conditionalFormatting sqref="AT16:AT17">
    <cfRule type="expression" priority="55" dxfId="1" stopIfTrue="1">
      <formula>OR(AND(OR(AT16="D",AT16="A",AT16="S",AT16="C",AT16="H",AT16="B",AT16="T",AT16="E",AT16="SB"),OR(AS16="D",AS16="A",AS16="S",AS16="C",AS16="H",AS16="B",AS16="T",AS16="E",AS16="SB")),AND(OR(AT16="D",AT16="A",AT16="S",AT16="C",AT16="H",AT16="B",AT16="T",AT16="E",AT16="SB"),OR(AU16="D",AU16="A",AU16="S",AU16="C",AU16="H",AU16="B",AU16="T",AU16="E",AU16="SB")),AND(OR(AT16="D",AT16="A",AT16="S",AT16="C",AT16="H",AT16="B",AT16="T",AT16="E",AT16="SB"),OR(AR16="D",AR16="A",AR16="S",AR16="C",AR16="H",AR16="T",AR16="E",AR16="SB")),AND(OR(AT16="D",AT16="A",AT16="S",AT16="C",AT16="H",AT16="T",AT16="E",AT16="SB"),OR(AV16="D",AV16="A",AV16="S",AV16="C",AV16="H",AV16="B",AV16="T",AV16="E",AV16="SB")),AND(OR(AT16="D",AT16="A",AT16="S",AT16="C",AT16="H",AT16="B",AT16="T",AT16="E",AT16="SB"),OR(AQ16="D",AQ16="A",AQ16="S",AQ16="C",AQ16="T",AQ16="SB")),AND(OR(AT16="D",AT16="A",AT16="S",AT16="C",AT16="T",AT16="SB"),OR(AW16="D",AW16="A",AW16="S",AW16="C",AW16="H",AW16="B",AW16="T",AW16="E",AW16="SB")),AND(OR(AT16="D",AT16="A",AT16="S",AT16="C",AT16="H",AT16="B",AT16="T",AT16="E",AT16="SB"),OR(AP16="S")),AND(OR(AT16="S"),OR(AX16="D",AX16="A",AX16="S",AX16="C",AX16="H",AX16="B",AX16="T",AX16="E",AX16="SB")),AND(AT16="H",OR($Z8="No",$Z8="")))</formula>
    </cfRule>
  </conditionalFormatting>
  <conditionalFormatting sqref="AU16:AU17">
    <cfRule type="expression" priority="56" dxfId="1" stopIfTrue="1">
      <formula>OR(AND(OR(AU16="D",AU16="A",AU16="S",AU16="C",AU16="H",AU16="B",AU16="T",AU16="E",AU16="SB"),OR(AT16="D",AT16="A",AT16="S",AT16="C",AT16="H",AT16="B",AT16="T",AT16="E",AT16="SB")),AND(OR(AU16="D",AU16="A",AU16="S",AU16="C",AU16="H",AU16="B",AU16="T",AU16="E",AU16="SB"),OR(AV16="D",AV16="A",AV16="S",AV16="C",AV16="H",AV16="B",AV16="T",AV16="E",AV16="SB")),AND(OR(AU16="D",AU16="A",AU16="S",AU16="C",AU16="H",AU16="B",AU16="T",AU16="E",AU16="SB"),OR(AS16="D",AS16="A",AS16="S",AS16="C",AS16="H",AS16="T",AS16="E",AS16="SB")),AND(OR(AU16="D",AU16="A",AU16="S",AU16="C",AU16="H",AU16="T",AU16="E",AU16="SB"),OR(AW16="D",AW16="A",AW16="S",AW16="C",AW16="H",AW16="B",AW16="T",AW16="E",AW16="SB")),AND(OR(AU16="D",AU16="A",AU16="S",AU16="C",AU16="H",AU16="B",AU16="T",AU16="E",AU16="SB"),OR(AR16="D",AR16="A",AR16="S",AR16="C",AR16="T",AR16="SB")),AND(OR(AU16="D",AU16="A",AU16="S",AU16="C",AU16="T",AU16="SB"),OR(AX16="D",AX16="A",AX16="S",AX16="C",AX16="H",AX16="B",AX16="T",AX16="E",AX16="SB")),AND(OR(AU16="D",AU16="A",AU16="S",AU16="C",AU16="H",AU16="B",AU16="T",AU16="E",AU16="SB"),OR(AQ16="S")),AND(OR(AU16="S"),OR(AY16="D",AY16="A",AY16="S",AY16="C",AY16="H",AY16="B",AY16="T",AY16="E",AY16="SB")),AND(AU16="H",OR($Z8="No",$Z8="")))</formula>
    </cfRule>
  </conditionalFormatting>
  <conditionalFormatting sqref="AV16:AV17">
    <cfRule type="expression" priority="57" dxfId="1" stopIfTrue="1">
      <formula>OR(AND(OR(AV16="D",AV16="A",AV16="S",AV16="C",AV16="H",AV16="B",AV16="T",AV16="E",AV16="SB"),OR(AU16="D",AU16="A",AU16="S",AU16="C",AU16="H",AU16="B",AU16="T",AU16="E",AU16="SB")),AND(OR(AV16="D",AV16="A",AV16="S",AV16="C",AV16="H",AV16="B",AV16="T",AV16="E",AV16="SB"),OR(AW16="D",AW16="A",AW16="S",AW16="C",AW16="H",AW16="B",AW16="T",AW16="E",AW16="SB")),AND(OR(AV16="D",AV16="A",AV16="S",AV16="C",AV16="H",AV16="B",AV16="T",AV16="E",AV16="SB"),OR(AT16="D",AT16="A",AT16="S",AT16="C",AT16="H",AT16="T",AT16="E",AT16="SB")),AND(OR(AV16="D",AV16="A",AV16="S",AV16="C",AV16="H",AV16="T",AV16="E",AV16="SB"),OR(AX16="D",AX16="A",AX16="S",AX16="C",AX16="H",AX16="B",AX16="T",AX16="E",AX16="SB")),AND(OR(AV16="D",AV16="A",AV16="S",AV16="C",AV16="H",AV16="B",AV16="T",AV16="E",AV16="SB"),OR(AS16="D",AS16="A",AS16="S",AS16="C",AS16="T",AS16="SB")),AND(OR(AV16="D",AV16="A",AV16="S",AV16="C",AV16="T",AV16="SB"),OR(AY16="D",AY16="A",AY16="S",AY16="C",AY16="H",AY16="B",AY16="T",AY16="E",AY16="SB")),AND(OR(AV16="D",AV16="A",AV16="S",AV16="C",AV16="H",AV16="B",AV16="T",AV16="E",AV16="SB"),OR(AR16="S")),AND(OR(AV16="S"),OR(AZ16="D",AZ16="A",AZ16="S",AZ16="C",AZ16="H",AZ16="B",AZ16="T",AZ16="E",AZ16="SB")),AND(AV16="H",OR($Z8="No",$Z8="")))</formula>
    </cfRule>
  </conditionalFormatting>
  <conditionalFormatting sqref="AW16:AW17">
    <cfRule type="expression" priority="58" dxfId="1" stopIfTrue="1">
      <formula>OR(AND(OR(AW16="D",AW16="A",AW16="S",AW16="C",AW16="H",AW16="B",AW16="T",AW16="E",AW16="SB"),OR(AV16="D",AV16="A",AV16="S",AV16="C",AV16="H",AV16="B",AV16="T",AV16="E",AV16="SB")),AND(OR(AW16="D",AW16="A",AW16="S",AW16="C",AW16="H",AW16="B",AW16="T",AW16="E",AW16="SB"),OR(AX16="D",AX16="A",AX16="S",AX16="C",AX16="H",AX16="B",AX16="T",AX16="E",AX16="SB")),AND(OR(AW16="D",AW16="A",AW16="S",AW16="C",AW16="H",AW16="B",AW16="T",AW16="E",AW16="SB"),OR(AU16="D",AU16="A",AU16="S",AU16="C",AU16="H",AU16="T",AU16="E",AU16="SB")),AND(OR(AW16="D",AW16="A",AW16="S",AW16="C",AW16="H",AW16="T",AW16="E",AW16="SB"),OR(AY16="D",AY16="A",AY16="S",AY16="C",AY16="H",AY16="B",AY16="T",AY16="E",AY16="SB")),AND(OR(AW16="D",AW16="A",AW16="S",AW16="C",AW16="H",AW16="B",AW16="T",AW16="E",AW16="SB"),OR(AT16="D",AT16="A",AT16="S",AT16="C",AT16="T",AT16="SB")),AND(OR(AW16="D",AW16="A",AW16="S",AW16="C",AW16="T",AW16="SB"),OR(AZ16="D",AZ16="A",AZ16="S",AZ16="C",AZ16="H",AZ16="B",AZ16="T",AZ16="E",AZ16="SB")),AND(OR(AW16="D",AW16="A",AW16="S",AW16="C",AW16="H",AW16="B",AW16="T",AW16="E",AW16="SB"),OR(AS16="S")),AND(OR(AW16="S"),OR(BA16="D",BA16="A",BA16="S",BA16="C",BA16="H",BA16="B",BA16="T",BA16="E",BA16="SB")),AND(AW16="H",OR($Z8="No",$Z8="")))</formula>
    </cfRule>
  </conditionalFormatting>
  <conditionalFormatting sqref="AX16:AX17">
    <cfRule type="expression" priority="59" dxfId="1" stopIfTrue="1">
      <formula>OR(AND(OR(AX16="D",AX16="A",AX16="S",AX16="C",AX16="H",AX16="B",AX16="T",AX16="E",AX16="SB"),OR(AW16="D",AW16="A",AW16="S",AW16="C",AW16="H",AW16="B",AW16="T",AW16="E",AW16="SB")),AND(OR(AX16="D",AX16="A",AX16="S",AX16="C",AX16="H",AX16="B",AX16="T",AX16="E",AX16="SB"),OR(AY16="D",AY16="A",AY16="S",AY16="C",AY16="H",AY16="B",AY16="T",AY16="E",AY16="SB")),AND(OR(AX16="D",AX16="A",AX16="S",AX16="C",AX16="H",AX16="B",AX16="T",AX16="E",AX16="SB"),OR(AV16="D",AV16="A",AV16="S",AV16="C",AV16="H",AV16="T",AV16="E",AV16="SB")),AND(OR(AX16="D",AX16="A",AX16="S",AX16="C",AX16="H",AX16="T",AX16="E",AX16="SB"),OR(AZ16="D",AZ16="A",AZ16="S",AZ16="C",AZ16="H",AZ16="B",AZ16="T",AZ16="E",AZ16="SB")),AND(OR(AX16="D",AX16="A",AX16="S",AX16="C",AX16="H",AX16="B",AX16="T",AX16="E",AX16="SB"),OR(AU16="D",AU16="A",AU16="S",AU16="C",AU16="T",AU16="SB")),AND(OR(AX16="D",AX16="A",AX16="S",AX16="C",AX16="T",AX16="SB"),OR(BA16="D",BA16="A",BA16="S",BA16="C",BA16="H",BA16="B",BA16="T",BA16="E",BA16="SB")),AND(OR(AX16="D",AX16="A",AX16="S",AX16="C",AX16="H",AX16="B",AX16="T",AX16="E",AX16="SB"),OR(AT16="S")),AND(OR(AX16="S"),OR(BB16="D",BB16="A",BB16="S",BB16="C",BB16="H",BB16="B",BB16="T",BB16="E",BB16="SB")),AND(AX16="H",OR($Z8="No",$Z8="")))</formula>
    </cfRule>
  </conditionalFormatting>
  <conditionalFormatting sqref="AY16:AY17">
    <cfRule type="expression" priority="60" dxfId="1" stopIfTrue="1">
      <formula>OR(AND(OR(AY16="D",AY16="A",AY16="S",AY16="C",AY16="H",AY16="B",AY16="T",AY16="E",AY16="SB"),OR(AX16="D",AX16="A",AX16="S",AX16="C",AX16="H",AX16="B",AX16="T",AX16="E",AX16="SB")),AND(OR(AY16="D",AY16="A",AY16="S",AY16="C",AY16="H",AY16="B",AY16="T",AY16="E",AY16="SB"),OR(AZ16="D",AZ16="A",AZ16="S",AZ16="C",AZ16="H",AZ16="B",AZ16="T",AZ16="E",AZ16="SB")),AND(OR(AY16="D",AY16="A",AY16="S",AY16="C",AY16="H",AY16="B",AY16="T",AY16="E",AY16="SB"),OR(AW16="D",AW16="A",AW16="S",AW16="C",AW16="H",AW16="T",AW16="E",AW16="SB")),AND(OR(AY16="D",AY16="A",AY16="S",AY16="C",AY16="H",AY16="T",AY16="E",AY16="SB"),OR(BA16="D",BA16="A",BA16="S",BA16="C",BA16="H",BA16="B",BA16="T",BA16="E",BA16="SB")),AND(OR(AY16="D",AY16="A",AY16="S",AY16="C",AY16="H",AY16="B",AY16="T",AY16="E",AY16="SB"),OR(AV16="D",AV16="A",AV16="S",AV16="C",AV16="T",AV16="SB")),AND(OR(AY16="D",AY16="A",AY16="S",AY16="C",AY16="T",AY16="SB"),OR(BB16="D",BB16="A",BB16="S",BB16="C",BB16="H",BB16="B",BB16="T",BB16="E",BB16="SB")),AND(OR(AY16="D",AY16="A",AY16="S",AY16="C",AY16="H",AY16="B",AY16="T",AY16="E",AY16="SB"),OR(AU16="S")),AND(OR(AY16="S"),OR(BC16="D",BC16="A",BC16="S",BC16="C",BC16="H",BC16="B",BC16="T",BC16="E",BC16="SB")),AND(AY16="H",OR($Z8="No",$Z8="")))</formula>
    </cfRule>
  </conditionalFormatting>
  <conditionalFormatting sqref="AZ16:AZ17">
    <cfRule type="expression" priority="61" dxfId="1" stopIfTrue="1">
      <formula>OR(AND(OR(AZ16="D",AZ16="A",AZ16="S",AZ16="C",AZ16="H",AZ16="B",AZ16="T",AZ16="E",AZ16="SB"),OR(AY16="D",AY16="A",AY16="S",AY16="C",AY16="H",AY16="B",AY16="T",AY16="E",AY16="SB")),AND(OR(AZ16="D",AZ16="A",AZ16="S",AZ16="C",AZ16="H",AZ16="B",AZ16="T",AZ16="E",AZ16="SB"),OR(BA16="D",BA16="A",BA16="S",BA16="C",BA16="H",BA16="B",BA16="T",BA16="E",BA16="SB")),AND(OR(AZ16="D",AZ16="A",AZ16="S",AZ16="C",AZ16="H",AZ16="B",AZ16="T",AZ16="E",AZ16="SB"),OR(AX16="D",AX16="A",AX16="S",AX16="C",AX16="H",AX16="T",AX16="E",AX16="SB")),AND(OR(AZ16="D",AZ16="A",AZ16="S",AZ16="C",AZ16="H",AZ16="T",AZ16="E",AZ16="SB"),OR(BB16="D",BB16="A",BB16="S",BB16="C",BB16="H",BB16="B",BB16="T",BB16="E",BB16="SB")),AND(OR(AZ16="D",AZ16="A",AZ16="S",AZ16="C",AZ16="H",AZ16="B",AZ16="T",AZ16="E",AZ16="SB"),OR(AW16="D",AW16="A",AW16="S",AW16="C",AW16="T",AW16="SB")),AND(OR(AZ16="D",AZ16="A",AZ16="S",AZ16="C",AZ16="T",AZ16="SB"),OR(BC16="D",BC16="A",BC16="S",BC16="C",BC16="H",BC16="B",BC16="T",BC16="E",BC16="SB")),AND(OR(AZ16="D",AZ16="A",AZ16="S",AZ16="C",AZ16="H",AZ16="B",AZ16="T",AZ16="E",AZ16="SB"),OR(AV16="S")),AND(OR(AZ16="S"),OR(BD16="D",BD16="A",BD16="S",BD16="C",BD16="H",BD16="B",BD16="T",BD16="E",BD16="SB")),AND(AZ16="H",OR($Z8="No",$Z8="")))</formula>
    </cfRule>
  </conditionalFormatting>
  <conditionalFormatting sqref="BA16:BA17">
    <cfRule type="expression" priority="62" dxfId="1" stopIfTrue="1">
      <formula>OR(AND(OR(BA16="D",BA16="A",BA16="S",BA16="C",BA16="H",BA16="B",BA16="T",BA16="E",BA16="SB"),OR(AZ16="D",AZ16="A",AZ16="S",AZ16="C",AZ16="H",AZ16="B",AZ16="T",AZ16="E",AZ16="SB")),AND(OR(BA16="D",BA16="A",BA16="S",BA16="C",BA16="H",BA16="B",BA16="T",BA16="E",BA16="SB"),OR(BB16="D",BB16="A",BB16="S",BB16="C",BB16="H",BB16="B",BB16="T",BB16="E",BB16="SB")),AND(OR(BA16="D",BA16="A",BA16="S",BA16="C",BA16="H",BA16="B",BA16="T",BA16="E",BA16="SB"),OR(AY16="D",AY16="A",AY16="S",AY16="C",AY16="H",AY16="T",AY16="E",AY16="SB")),AND(OR(BA16="D",BA16="A",BA16="S",BA16="C",BA16="H",BA16="T",BA16="E",BA16="SB"),OR(BC16="D",BC16="A",BC16="S",BC16="C",BC16="H",BC16="B",BC16="T",BC16="E",BC16="SB")),AND(OR(BA16="D",BA16="A",BA16="S",BA16="C",BA16="H",BA16="B",BA16="T",BA16="E",BA16="SB"),OR(AX16="D",AX16="A",AX16="S",AX16="C",AX16="T",AX16="SB")),AND(OR(BA16="D",BA16="A",BA16="S",BA16="C",BA16="T",BA16="SB"),OR(BD16="D",BD16="A",BD16="S",BD16="C",BD16="H",BD16="B",BD16="T",BD16="E",BD16="SB")),AND(OR(BA16="D",BA16="A",BA16="S",BA16="C",BA16="H",BA16="B",BA16="T",BA16="E",BA16="SB"),OR(AW16="S")),AND(OR(BA16="S"),OR(BE16="D",BE16="A",BE16="S",BE16="C",BE16="H",BE16="B",BE16="T",BE16="E",BE16="SB")),AND(BA16="H",OR($Z8="No",$Z8="")))</formula>
    </cfRule>
  </conditionalFormatting>
  <conditionalFormatting sqref="BB16:BB17">
    <cfRule type="expression" priority="63" dxfId="1" stopIfTrue="1">
      <formula>OR(AND(OR(BB16="D",BB16="A",BB16="S",BB16="C",BB16="H",BB16="B",BB16="T",BB16="E",BB16="SB"),OR(BA16="D",BA16="A",BA16="S",BA16="C",BA16="H",BA16="B",BA16="T",BA16="E",BA16="SB")),AND(OR(BB16="D",BB16="A",BB16="S",BB16="C",BB16="H",BB16="B",BB16="T",BB16="E",BB16="SB"),OR(BC16="D",BC16="A",BC16="S",BC16="C",BC16="H",BC16="B",BC16="T",BC16="E",BC16="SB")),AND(OR(BB16="D",BB16="A",BB16="S",BB16="C",BB16="H",BB16="B",BB16="T",BB16="E",BB16="SB"),OR(AZ16="D",AZ16="A",AZ16="S",AZ16="C",AZ16="H",AZ16="T",AZ16="E",AZ16="SB")),AND(OR(BB16="D",BB16="A",BB16="S",BB16="C",BB16="H",BB16="T",BB16="E",BB16="SB"),OR(BD16="D",BD16="A",BD16="S",BD16="C",BD16="H",BD16="B",BD16="T",BD16="E",BD16="SB")),AND(OR(BB16="D",BB16="A",BB16="S",BB16="C",BB16="H",BB16="B",BB16="T",BB16="E",BB16="SB"),OR(AY16="D",AY16="A",AY16="S",AY16="C",AY16="T",AY16="SB")),AND(OR(BB16="D",BB16="A",BB16="S",BB16="C",BB16="T",BB16="SB"),OR(BE16="D",BE16="A",BE16="S",BE16="C",BE16="H",BE16="B",BE16="T",BE16="E",BE16="SB")),AND(OR(BB16="D",BB16="A",BB16="S",BB16="C",BB16="H",BB16="B",BB16="T",BB16="E",BB16="SB"),OR(AX16="S")),AND(OR(BB16="S"),OR(BF16="D",BF16="A",BF16="S",BF16="C",BF16="H",BF16="B",BF16="T",BF16="E",BF16="SB")),AND(BB16="H",OR($Z8="No",$Z8="")))</formula>
    </cfRule>
  </conditionalFormatting>
  <conditionalFormatting sqref="BC16:BC17">
    <cfRule type="expression" priority="64" dxfId="1" stopIfTrue="1">
      <formula>OR(AND(OR(BC16="D",BC16="A",BC16="S",BC16="C",BC16="H",BC16="B",BC16="T",BC16="E",BC16="SB"),OR(BB16="D",BB16="A",BB16="S",BB16="C",BB16="H",BB16="B",BB16="T",BB16="E",BB16="SB")),AND(OR(BC16="D",BC16="A",BC16="S",BC16="C",BC16="H",BC16="B",BC16="T",BC16="E",BC16="SB"),OR(BD16="D",BD16="A",BD16="S",BD16="C",BD16="H",BD16="B",BD16="T",BD16="E",BD16="SB")),AND(OR(BC16="D",BC16="A",BC16="S",BC16="C",BC16="H",BC16="B",BC16="T",BC16="E",BC16="SB"),OR(BA16="D",BA16="A",BA16="S",BA16="C",BA16="H",BA16="T",BA16="E",BA16="SB")),AND(OR(BC16="D",BC16="A",BC16="S",BC16="C",BC16="H",BC16="T",BC16="E",BC16="SB"),OR(BE16="D",BE16="A",BE16="S",BE16="C",BE16="H",BE16="B",BE16="T",BE16="E",BE16="SB")),AND(OR(BC16="D",BC16="A",BC16="S",BC16="C",BC16="H",BC16="B",BC16="T",BC16="E",BC16="SB"),OR(AZ16="D",AZ16="A",AZ16="S",AZ16="C",AZ16="T",AZ16="SB")),AND(OR(BC16="D",BC16="A",BC16="S",BC16="C",BC16="T",BC16="SB"),OR(BF16="D",BF16="A",BF16="S",BF16="C",BF16="H",BF16="B",BF16="T",BF16="E",BF16="SB")),AND(OR(BC16="D",BC16="A",BC16="S",BC16="C",BC16="H",BC16="B",BC16="T",BC16="E",BC16="SB"),OR(AY16="S")),AND(OR(BC16="S"),OR(BG16="D",BG16="A",BG16="S",BG16="C",BG16="H",BG16="B",BG16="T",BG16="E",BG16="SB")),AND(BC16="H",OR($Z8="No",$Z8="")))</formula>
    </cfRule>
  </conditionalFormatting>
  <conditionalFormatting sqref="BD16:BD17">
    <cfRule type="expression" priority="65" dxfId="1" stopIfTrue="1">
      <formula>OR(AND(OR(BD16="D",BD16="A",BD16="S",BD16="C",BD16="H",BD16="B",BD16="T",BD16="E",BD16="SB"),OR(BC16="D",BC16="A",BC16="S",BC16="C",BC16="H",BC16="B",BC16="T",BC16="E",BC16="SB")),AND(OR(BD16="D",BD16="A",BD16="S",BD16="C",BD16="H",BD16="B",BD16="T",BD16="E",BD16="SB"),OR(BE16="D",BE16="A",BE16="S",BE16="C",BE16="H",BE16="B",BE16="T",BE16="E",BE16="SB")),AND(OR(BD16="D",BD16="A",BD16="S",BD16="C",BD16="H",BD16="B",BD16="T",BD16="E",BD16="SB"),OR(BB16="D",BB16="A",BB16="S",BB16="C",BB16="H",BB16="T",BB16="E",BB16="SB")),AND(OR(BD16="D",BD16="A",BD16="S",BD16="C",BD16="H",BD16="T",BD16="E",BD16="SB"),OR(BF16="D",BF16="A",BF16="S",BF16="C",BF16="H",BF16="B",BF16="T",BF16="E",BF16="SB")),AND(OR(BD16="D",BD16="A",BD16="S",BD16="C",BD16="H",BD16="B",BD16="T",BD16="E",BD16="SB"),OR(BA16="D",BA16="A",BA16="S",BA16="C",BA16="T",BA16="SB")),AND(OR(BD16="D",BD16="A",BD16="S",BD16="C",BD16="T",BD16="SB"),OR(BG16="D",BG16="A",BG16="S",BG16="C",BG16="H",BG16="B",BG16="T",BG16="E",BG16="SB")),AND(OR(BD16="D",BD16="A",BD16="S",BD16="C",BD16="H",BD16="B",BD16="T",BD16="E",BD16="SB"),OR(AZ16="S")),AND(OR(BD16="S"),OR(BH16="D",BH16="A",BH16="S",BH16="C",BH16="H",BH16="B",BH16="T",BH16="E",BH16="SB")),AND(BD16="H",OR($Z8="No",$Z8="")))</formula>
    </cfRule>
  </conditionalFormatting>
  <conditionalFormatting sqref="BE16:BE17">
    <cfRule type="expression" priority="66" dxfId="1" stopIfTrue="1">
      <formula>OR(AND(OR(BE16="D",BE16="A",BE16="S",BE16="C",BE16="H",BE16="B",BE16="T",BE16="E",BE16="SB"),OR(BD16="D",BD16="A",BD16="S",BD16="C",BD16="H",BD16="B",BD16="T",BD16="E",BD16="SB")),AND(OR(BE16="D",BE16="A",BE16="S",BE16="C",BE16="H",BE16="B",BE16="T",BE16="E",BE16="SB"),OR(BF16="D",BF16="A",BF16="S",BF16="C",BF16="H",BF16="B",BF16="T",BF16="E",BF16="SB")),AND(OR(BE16="D",BE16="A",BE16="S",BE16="C",BE16="H",BE16="B",BE16="T",BE16="E",BE16="SB"),OR(BC16="D",BC16="A",BC16="S",BC16="C",BC16="H",BC16="T",BC16="E",BC16="SB")),AND(OR(BE16="D",BE16="A",BE16="S",BE16="C",BE16="H",BE16="T",BE16="E",BE16="SB"),OR(BG16="D",BG16="A",BG16="S",BG16="C",BG16="H",BG16="B",BG16="T",BG16="E",BG16="SB")),AND(OR(BE16="D",BE16="A",BE16="S",BE16="C",BE16="H",BE16="B",BE16="T",BE16="E",BE16="SB"),OR(BB16="D",BB16="A",BB16="S",BB16="C",BB16="T",BB16="SB")),AND(OR(BE16="D",BE16="A",BE16="S",BE16="C",BE16="T",BE16="SB"),OR(BH16="D",BH16="A",BH16="S",BH16="C",BH16="H",BH16="B",BH16="T",BH16="E",BH16="SB")),AND(OR(BE16="D",BE16="A",BE16="S",BE16="C",BE16="H",BE16="B",BE16="T",BE16="E",BE16="SB"),OR(BA16="S")),AND(OR(BE16="S"),OR(BI16="D",BI16="A",BI16="S",BI16="C",BI16="H",BI16="B",BI16="T",BI16="E",BI16="SB")),AND(BE16="H",OR($Z8="No",$Z8="")))</formula>
    </cfRule>
  </conditionalFormatting>
  <conditionalFormatting sqref="BF16:BF17">
    <cfRule type="expression" priority="67" dxfId="1" stopIfTrue="1">
      <formula>OR(AND(OR(BF16="D",BF16="A",BF16="S",BF16="C",BF16="H",BF16="B",BF16="T",BF16="E",BF16="SB"),OR(BE16="D",BE16="A",BE16="S",BE16="C",BE16="H",BE16="B",BE16="T",BE16="E",BE16="SB")),AND(OR(BF16="D",BF16="A",BF16="S",BF16="C",BF16="H",BF16="B",BF16="T",BF16="E",BF16="SB"),OR(BG16="D",BG16="A",BG16="S",BG16="C",BG16="H",BG16="B",BG16="T",BG16="E",BG16="SB")),AND(OR(BF16="D",BF16="A",BF16="S",BF16="C",BF16="H",BF16="B",BF16="T",BF16="E",BF16="SB"),OR(BD16="D",BD16="A",BD16="S",BD16="C",BD16="H",BD16="T",BD16="E",BD16="SB")),AND(OR(BF16="D",BF16="A",BF16="S",BF16="C",BF16="H",BF16="T",BF16="E",BF16="SB"),OR(BH16="D",BH16="A",BH16="S",BH16="C",BH16="H",BH16="B",BH16="T",BH16="E",BH16="SB")),AND(OR(BF16="D",BF16="A",BF16="S",BF16="C",BF16="H",BF16="B",BF16="T",BF16="E",BF16="SB"),OR(BC16="D",BC16="A",BC16="S",BC16="C",BC16="T",BC16="SB")),AND(OR(BF16="D",BF16="A",BF16="S",BF16="C",BF16="T",BF16="SB"),OR(BI16="D",BI16="A",BI16="S",BI16="C",BI16="H",BI16="B",BI16="T",BI16="E",BI16="SB")),AND(OR(BF16="D",BF16="A",BF16="S",BF16="C",BF16="H",BF16="B",BF16="T",BF16="E",BF16="SB"),OR(BB16="S")),AND(OR(BF16="S"),OR(BJ16="D",BJ16="A",BJ16="S",BJ16="C",BJ16="H",BJ16="B",BJ16="T",BJ16="E",BJ16="SB")),AND(BF16="H",OR($Z8="No",$Z8="")))</formula>
    </cfRule>
  </conditionalFormatting>
  <conditionalFormatting sqref="BG16:BG17">
    <cfRule type="expression" priority="68" dxfId="1" stopIfTrue="1">
      <formula>OR(AND(OR(BG16="D",BG16="A",BG16="S",BG16="C",BG16="H",BG16="B",BG16="T",BG16="E",BG16="SB"),OR(BF16="D",BF16="A",BF16="S",BF16="C",BF16="H",BF16="B",BF16="T",BF16="E",BF16="SB")),AND(OR(BG16="D",BG16="A",BG16="S",BG16="C",BG16="H",BG16="B",BG16="T",BG16="E",BG16="SB"),OR(BH16="D",BH16="A",BH16="S",BH16="C",BH16="H",BH16="B",BH16="T",BH16="E",BH16="SB")),AND(OR(BG16="D",BG16="A",BG16="S",BG16="C",BG16="H",BG16="B",BG16="T",BG16="E",BG16="SB"),OR(BE16="D",BE16="A",BE16="S",BE16="C",BE16="H",BE16="T",BE16="E",BE16="SB")),AND(OR(BG16="D",BG16="A",BG16="S",BG16="C",BG16="H",BG16="T",BG16="E",BG16="SB"),OR(BI16="D",BI16="A",BI16="S",BI16="C",BI16="H",BI16="B",BI16="T",BI16="E",BI16="SB")),AND(OR(BG16="D",BG16="A",BG16="S",BG16="C",BG16="H",BG16="B",BG16="T",BG16="E",BG16="SB"),OR(BD16="D",BD16="A",BD16="S",BD16="C",BD16="T",BD16="SB")),AND(OR(BG16="D",BG16="A",BG16="S",BG16="C",BG16="T",BG16="SB"),OR(BJ16="D",BJ16="A",BJ16="S",BJ16="C",BJ16="H",BJ16="B",BJ16="T",BJ16="E",BJ16="SB")),AND(OR(BG16="D",BG16="A",BG16="S",BG16="C",BG16="H",BG16="B",BG16="T",BG16="E",BG16="SB"),OR(BC16="S")),AND(OR(BG16="S"),OR(BK16="D",BK16="A",BK16="S",BK16="C",BK16="H",BK16="B",BK16="T",BK16="E",BK16="SB")),AND(BG16="H",OR($Z8="No",$Z8="")))</formula>
    </cfRule>
  </conditionalFormatting>
  <conditionalFormatting sqref="BH16:BH17">
    <cfRule type="expression" priority="69" dxfId="1" stopIfTrue="1">
      <formula>OR(AND(OR(BH16="D",BH16="A",BH16="S",BH16="C",BH16="H",BH16="B",BH16="T",BH16="E",BH16="SB"),OR(BG16="D",BG16="A",BG16="S",BG16="C",BG16="H",BG16="B",BG16="T",BG16="E",BG16="SB")),AND(OR(BH16="D",BH16="A",BH16="S",BH16="C",BH16="H",BH16="B",BH16="T",BH16="E",BH16="SB"),OR(BI16="D",BI16="A",BI16="S",BI16="C",BI16="H",BI16="B",BI16="T",BI16="E",BI16="SB")),AND(OR(BH16="D",BH16="A",BH16="S",BH16="C",BH16="H",BH16="B",BH16="T",BH16="E",BH16="SB"),OR(BF16="D",BF16="A",BF16="S",BF16="C",BF16="H",BF16="T",BF16="E",BF16="SB")),AND(OR(BH16="D",BH16="A",BH16="S",BH16="C",BH16="H",BH16="T",BH16="E",BH16="SB"),OR(BJ16="D",BJ16="A",BJ16="S",BJ16="C",BJ16="H",BJ16="B",BJ16="T",BJ16="E",BJ16="SB")),AND(OR(BH16="D",BH16="A",BH16="S",BH16="C",BH16="H",BH16="B",BH16="T",BH16="E",BH16="SB"),OR(BE16="D",BE16="A",BE16="S",BE16="C",BE16="T",BE16="SB")),AND(OR(BH16="D",BH16="A",BH16="S",BH16="C",BH16="T",BH16="SB"),OR(BK16="D",BK16="A",BK16="S",BK16="C",BK16="H",BK16="B",BK16="T",BK16="E",BK16="SB")),AND(OR(BH16="D",BH16="A",BH16="S",BH16="C",BH16="H",BH16="B",BH16="T",BH16="E",BH16="SB"),OR(BD16="S")),AND(OR(BH16="S"),OR(BL16="D",BL16="A",BL16="S",BL16="C",BL16="H",BL16="B",BL16="T",BL16="E",BL16="SB")),AND(BH16="H",OR($Z8="No",$Z8="")))</formula>
    </cfRule>
  </conditionalFormatting>
  <conditionalFormatting sqref="BI16:BI17">
    <cfRule type="expression" priority="70" dxfId="1" stopIfTrue="1">
      <formula>OR(AND(OR(BI16="D",BI16="A",BI16="S",BI16="C",BI16="H",BI16="B",BI16="T",BI16="E",BI16="SB"),OR(BH16="D",BH16="A",BH16="S",BH16="C",BH16="H",BH16="B",BH16="T",BH16="E",BH16="SB")),AND(OR(BI16="D",BI16="A",BI16="S",BI16="C",BI16="H",BI16="B",BI16="T",BI16="E",BI16="SB"),OR(BJ16="D",BJ16="A",BJ16="S",BJ16="C",BJ16="H",BJ16="B",BJ16="T",BJ16="E",BJ16="SB")),AND(OR(BI16="D",BI16="A",BI16="S",BI16="C",BI16="H",BI16="B",BI16="T",BI16="E",BI16="SB"),OR(BG16="D",BG16="A",BG16="S",BG16="C",BG16="H",BG16="T",BG16="E",BG16="SB")),AND(OR(BI16="D",BI16="A",BI16="S",BI16="C",BI16="H",BI16="T",BI16="E",BI16="SB"),OR(BK16="D",BK16="A",BK16="S",BK16="C",BK16="H",BK16="B",BK16="T",BK16="E",BK16="SB")),AND(OR(BI16="D",BI16="A",BI16="S",BI16="C",BI16="H",BI16="B",BI16="T",BI16="E",BI16="SB"),OR(BF16="D",BF16="A",BF16="S",BF16="C",BF16="T",BF16="SB")),AND(OR(BI16="D",BI16="A",BI16="S",BI16="C",BI16="T",BI16="SB"),OR(BL16="D",BL16="A",BL16="S",BL16="C",BL16="H",BL16="B",BL16="T",BL16="E",BL16="SB")),AND(OR(BI16="D",BI16="A",BI16="S",BI16="C",BI16="H",BI16="B",BI16="T",BI16="E",BI16="SB"),OR(BE16="S")),AND(OR(BI16="S"),OR(BM16="D",BM16="A",BM16="S",BM16="C",BM16="H",BM16="B",BM16="T",BM16="E",BM16="SB")),AND(BI16="H",OR($Z8="No",$Z8="")))</formula>
    </cfRule>
  </conditionalFormatting>
  <conditionalFormatting sqref="BJ16:BJ17">
    <cfRule type="expression" priority="71" dxfId="1" stopIfTrue="1">
      <formula>OR(AND(OR(BJ16="D",BJ16="A",BJ16="S",BJ16="C",BJ16="H",BJ16="B",BJ16="T",BJ16="E",BJ16="SB"),OR(BI16="D",BI16="A",BI16="S",BI16="C",BI16="H",BI16="B",BI16="T",BI16="E",BI16="SB")),AND(OR(BJ16="D",BJ16="A",BJ16="S",BJ16="C",BJ16="H",BJ16="B",BJ16="T",BJ16="E",BJ16="SB"),OR(BK16="D",BK16="A",BK16="S",BK16="C",BK16="H",BK16="B",BK16="T",BK16="E",BK16="SB")),AND(OR(BJ16="D",BJ16="A",BJ16="S",BJ16="C",BJ16="H",BJ16="B",BJ16="T",BJ16="E",BJ16="SB"),OR(BH16="D",BH16="A",BH16="S",BH16="C",BH16="H",BH16="T",BH16="E",BH16="SB")),AND(OR(BJ16="D",BJ16="A",BJ16="S",BJ16="C",BJ16="H",BJ16="T",BJ16="E",BJ16="SB"),OR(BL16="D",BL16="A",BL16="S",BL16="C",BL16="H",BL16="B",BL16="T",BL16="E",BL16="SB")),AND(OR(BJ16="D",BJ16="A",BJ16="S",BJ16="C",BJ16="H",BJ16="B",BJ16="T",BJ16="E",BJ16="SB"),OR(BG16="D",BG16="A",BG16="S",BG16="C",BG16="T",BG16="SB")),AND(OR(BJ16="D",BJ16="A",BJ16="S",BJ16="C",BJ16="T",BJ16="SB"),OR(BM16="D",BM16="A",BM16="S",BM16="C",BM16="H",BM16="B",BM16="T",BM16="E",BM16="SB")),AND(OR(BJ16="D",BJ16="A",BJ16="S",BJ16="C",BJ16="H",BJ16="B",BJ16="T",BJ16="E",BJ16="SB"),OR(BF16="S")),AND(OR(BJ16="S"),OR(BN16="D",BN16="A",BN16="S",BN16="C",BN16="H",BN16="B",BN16="T",BN16="E",BN16="SB")),AND(BJ16="H",OR($Z8="No",$Z8="")))</formula>
    </cfRule>
  </conditionalFormatting>
  <conditionalFormatting sqref="BK16:BK17">
    <cfRule type="expression" priority="72" dxfId="1" stopIfTrue="1">
      <formula>OR(AND(OR(BK16="D",BK16="A",BK16="S",BK16="C",BK16="H",BK16="B",BK16="T",BK16="E",BK16="SB"),OR(BJ16="D",BJ16="A",BJ16="S",BJ16="C",BJ16="H",BJ16="B",BJ16="T",BJ16="E",BJ16="SB")),AND(OR(BK16="D",BK16="A",BK16="S",BK16="C",BK16="H",BK16="B",BK16="T",BK16="E",BK16="SB"),OR(BL16="D",BL16="A",BL16="S",BL16="C",BL16="H",BL16="B",BL16="T",BL16="E",BL16="SB")),AND(OR(BK16="D",BK16="A",BK16="S",BK16="C",BK16="H",BK16="B",BK16="T",BK16="E",BK16="SB"),OR(BI16="D",BI16="A",BI16="S",BI16="C",BI16="H",BI16="T",BI16="E",BI16="SB")),AND(OR(BK16="D",BK16="A",BK16="S",BK16="C",BK16="H",BK16="T",BK16="E",BK16="SB"),OR(BM16="D",BM16="A",BM16="S",BM16="C",BM16="H",BM16="B",BM16="T",BM16="E",BM16="SB")),AND(OR(BK16="D",BK16="A",BK16="S",BK16="C",BK16="H",BK16="B",BK16="T",BK16="E",BK16="SB"),OR(BH16="D",BH16="A",BH16="S",BH16="C",BH16="T",BH16="SB")),AND(OR(BK16="D",BK16="A",BK16="S",BK16="C",BK16="T",BK16="SB"),OR(BN16="D",BN16="A",BN16="S",BN16="C",BN16="H",BN16="B",BN16="T",BN16="E",BN16="SB")),AND(OR(BK16="D",BK16="A",BK16="S",BK16="C",BK16="H",BK16="B",BK16="T",BK16="E",BK16="SB"),OR(BG16="S")),AND(OR(BK16="S"),OR(BO16="D",BO16="A",BO16="S",BO16="C",BO16="H",BO16="B",BO16="T",BO16="E",BO16="SB")),AND(BK16="H",OR($Z8="No",$Z8="")))</formula>
    </cfRule>
  </conditionalFormatting>
  <conditionalFormatting sqref="BL16:BL17">
    <cfRule type="expression" priority="73" dxfId="1" stopIfTrue="1">
      <formula>OR(AND(OR(BL16="D",BL16="A",BL16="S",BL16="C",BL16="H",BL16="B",BL16="T",BL16="E",BL16="SB"),OR(BK16="D",BK16="A",BK16="S",BK16="C",BK16="H",BK16="B",BK16="T",BK16="E",BK16="SB")),AND(OR(BL16="D",BL16="A",BL16="S",BL16="C",BL16="H",BL16="B",BL16="T",BL16="E",BL16="SB"),OR(BM16="D",BM16="A",BM16="S",BM16="C",BM16="H",BM16="B",BM16="T",BM16="E",BM16="SB")),AND(OR(BL16="D",BL16="A",BL16="S",BL16="C",BL16="H",BL16="B",BL16="T",BL16="E",BL16="SB"),OR(BJ16="D",BJ16="A",BJ16="S",BJ16="C",BJ16="H",BJ16="T",BJ16="E",BJ16="SB")),AND(OR(BL16="D",BL16="A",BL16="S",BL16="C",BL16="H",BL16="T",BL16="E",BL16="SB"),OR(BN16="D",BN16="A",BN16="S",BN16="C",BN16="H",BN16="B",BN16="T",BN16="E",BN16="SB")),AND(OR(BL16="D",BL16="A",BL16="S",BL16="C",BL16="H",BL16="B",BL16="T",BL16="E",BL16="SB"),OR(BI16="D",BI16="A",BI16="S",BI16="C",BI16="T",BI16="SB")),AND(OR(BL16="D",BL16="A",BL16="S",BL16="C",BL16="T",BL16="SB"),OR(BO16="D",BO16="A",BO16="S",BO16="C",BO16="H",BO16="B",BO16="T",BO16="E",BO16="SB")),AND(OR(BL16="D",BL16="A",BL16="S",BL16="C",BL16="H",BL16="B",BL16="T",BL16="E",BL16="SB"),OR(BH16="S")),AND(OR(BL16="S"),OR(BP16="D",BP16="A",BP16="S",BP16="C",BP16="H",BP16="B",BP16="T",BP16="E",BP16="SB")),AND(BL16="H",OR($Z8="No",$Z8="")))</formula>
    </cfRule>
  </conditionalFormatting>
  <conditionalFormatting sqref="BM16:BM17">
    <cfRule type="expression" priority="74" dxfId="1" stopIfTrue="1">
      <formula>OR(AND(OR(BM16="D",BM16="A",BM16="S",BM16="C",BM16="H",BM16="B",BM16="T",BM16="E",BM16="SB"),OR(BL16="D",BL16="A",BL16="S",BL16="C",BL16="H",BL16="B",BL16="T",BL16="E",BL16="SB")),AND(OR(BM16="D",BM16="A",BM16="S",BM16="C",BM16="H",BM16="B",BM16="T",BM16="E",BM16="SB"),OR(BN16="D",BN16="A",BN16="S",BN16="C",BN16="H",BN16="B",BN16="T",BN16="E",BN16="SB")),AND(OR(BM16="D",BM16="A",BM16="S",BM16="C",BM16="H",BM16="B",BM16="T",BM16="E",BM16="SB"),OR(BK16="D",BK16="A",BK16="S",BK16="C",BK16="H",BK16="T",BK16="E",BK16="SB")),AND(OR(BM16="D",BM16="A",BM16="S",BM16="C",BM16="H",BM16="T",BM16="E",BM16="SB"),OR(BO16="D",BO16="A",BO16="S",BO16="C",BO16="H",BO16="B",BO16="T",BO16="E",BO16="SB")),AND(OR(BM16="D",BM16="A",BM16="S",BM16="C",BM16="H",BM16="B",BM16="T",BM16="E",BM16="SB"),OR(BJ16="D",BJ16="A",BJ16="S",BJ16="C",BJ16="T",BJ16="SB")),AND(OR(BM16="D",BM16="A",BM16="S",BM16="C",BM16="T",BM16="SB"),OR(BP16="D",BP16="A",BP16="S",BP16="C",BP16="H",BP16="B",BP16="T",BP16="E",BP16="SB")),AND(OR(BM16="D",BM16="A",BM16="S",BM16="C",BM16="H",BM16="B",BM16="T",BM16="E",BM16="SB"),OR(BI16="S")),AND(OR(BM16="S"),OR(BQ16="D",BQ16="A",BQ16="S",BQ16="C",BQ16="H",BQ16="B",BQ16="T",BQ16="E",BQ16="SB")),AND(BM16="H",OR($Z8="No",$Z8="")))</formula>
    </cfRule>
  </conditionalFormatting>
  <conditionalFormatting sqref="BN16:BN17">
    <cfRule type="expression" priority="75" dxfId="1" stopIfTrue="1">
      <formula>OR(AND(OR(BN16="D",BN16="A",BN16="S",BN16="C",BN16="H",BN16="B",BN16="T",BN16="E",BN16="SB"),OR(BM16="D",BM16="A",BM16="S",BM16="C",BM16="H",BM16="B",BM16="T",BM16="E",BM16="SB")),AND(OR(BN16="D",BN16="A",BN16="S",BN16="C",BN16="H",BN16="B",BN16="T",BN16="E",BN16="SB"),OR(BO16="D",BO16="A",BO16="S",BO16="C",BO16="H",BO16="B",BO16="T",BO16="E",BO16="SB")),AND(OR(BN16="D",BN16="A",BN16="S",BN16="C",BN16="H",BN16="B",BN16="T",BN16="E",BN16="SB"),OR(BL16="D",BL16="A",BL16="S",BL16="C",BL16="H",BL16="T",BL16="E",BL16="SB")),AND(OR(BN16="D",BN16="A",BN16="S",BN16="C",BN16="H",BN16="T",BN16="E",BN16="SB"),OR(BP16="D",BP16="A",BP16="S",BP16="C",BP16="H",BP16="B",BP16="T",BP16="E",BP16="SB")),AND(OR(BN16="D",BN16="A",BN16="S",BN16="C",BN16="H",BN16="B",BN16="T",BN16="E",BN16="SB"),OR(BK16="D",BK16="A",BK16="S",BK16="C",BK16="T",BK16="SB")),AND(OR(BN16="D",BN16="A",BN16="S",BN16="C",BN16="T",BN16="SB"),OR(BQ16="D",BQ16="A",BQ16="S",BQ16="C",BQ16="H",BQ16="B",BQ16="T",BQ16="E",BQ16="SB")),AND(OR(BN16="D",BN16="A",BN16="S",BN16="C",BN16="H",BN16="B",BN16="T",BN16="E",BN16="SB"),OR(BJ16="S")),AND(OR(BN16="S"),OR(BR16="D",BR16="A",BR16="S",BR16="C",BR16="H",BR16="B",BR16="T",BR16="E",BR16="SB")),AND(BN16="H",OR($Z8="No",$Z8="")))</formula>
    </cfRule>
  </conditionalFormatting>
  <conditionalFormatting sqref="BO16:BO17">
    <cfRule type="expression" priority="76" dxfId="1" stopIfTrue="1">
      <formula>OR(AND(OR(BO16="D",BO16="A",BO16="S",BO16="C",BO16="H",BO16="B",BO16="T",BO16="E",BO16="SB"),OR(BN16="D",BN16="A",BN16="S",BN16="C",BN16="H",BN16="B",BN16="T",BN16="E",BN16="SB")),AND(OR(BO16="D",BO16="A",BO16="S",BO16="C",BO16="H",BO16="B",BO16="T",BO16="E",BO16="SB"),OR(BP16="D",BP16="A",BP16="S",BP16="C",BP16="H",BP16="B",BP16="T",BP16="E",BP16="SB")),AND(OR(BO16="D",BO16="A",BO16="S",BO16="C",BO16="H",BO16="B",BO16="T",BO16="E",BO16="SB"),OR(BM16="D",BM16="A",BM16="S",BM16="C",BM16="H",BM16="T",BM16="E",BM16="SB")),AND(OR(BO16="D",BO16="A",BO16="S",BO16="C",BO16="H",BO16="T",BO16="E",BO16="SB"),OR(BQ16="D",BQ16="A",BQ16="S",BQ16="C",BQ16="H",BQ16="B",BQ16="T",BQ16="E",BQ16="SB")),AND(OR(BO16="D",BO16="A",BO16="S",BO16="C",BO16="H",BO16="B",BO16="T",BO16="E",BO16="SB"),OR(BL16="D",BL16="A",BL16="S",BL16="C",BL16="T",BL16="SB")),AND(OR(BO16="D",BO16="A",BO16="S",BO16="C",BO16="T",BO16="SB"),OR(BR16="D",BR16="A",BR16="S",BR16="C",BR16="H",BR16="B",BR16="T",BR16="E",BR16="SB")),AND(OR(BO16="D",BO16="A",BO16="S",BO16="C",BO16="H",BO16="B",BO16="T",BO16="E",BO16="SB"),OR(BK16="S")),AND(OR(BO16="S"),OR(BS16="D",BS16="A",BS16="S",BS16="C",BS16="H",BS16="B",BS16="T",BS16="E",BS16="SB")),AND(BO16="H",OR($Z8="No",$Z8="")))</formula>
    </cfRule>
  </conditionalFormatting>
  <conditionalFormatting sqref="BP16:BP17">
    <cfRule type="expression" priority="77" dxfId="1" stopIfTrue="1">
      <formula>OR(AND(OR(BP16="D",BP16="A",BP16="S",BP16="C",BP16="H",BP16="B",BP16="T",BP16="E",BP16="SB"),OR(BO16="D",BO16="A",BO16="S",BO16="C",BO16="H",BO16="B",BO16="T",BO16="E",BO16="SB")),AND(OR(BP16="D",BP16="A",BP16="S",BP16="C",BP16="H",BP16="B",BP16="T",BP16="E",BP16="SB"),OR(BQ16="D",BQ16="A",BQ16="S",BQ16="C",BQ16="H",BQ16="B",BQ16="T",BQ16="E",BQ16="SB")),AND(OR(BP16="D",BP16="A",BP16="S",BP16="C",BP16="H",BP16="B",BP16="T",BP16="E",BP16="SB"),OR(BN16="D",BN16="A",BN16="S",BN16="C",BN16="H",BN16="T",BN16="E",BN16="SB")),AND(OR(BP16="D",BP16="A",BP16="S",BP16="C",BP16="H",BP16="T",BP16="E",BP16="SB"),OR(BR16="D",BR16="A",BR16="S",BR16="C",BR16="H",BR16="B",BR16="T",BR16="E",BR16="SB")),AND(OR(BP16="D",BP16="A",BP16="S",BP16="C",BP16="H",BP16="B",BP16="T",BP16="E",BP16="SB"),OR(BM16="D",BM16="A",BM16="S",BM16="C",BM16="T",BM16="SB")),AND(OR(BP16="D",BP16="A",BP16="S",BP16="C",BP16="T",BP16="SB"),OR(BS16="D",BS16="A",BS16="S",BS16="C",BS16="H",BS16="B",BS16="T",BS16="E",BS16="SB")),AND(OR(BP16="D",BP16="A",BP16="S",BP16="C",BP16="H",BP16="B",BP16="T",BP16="E",BP16="SB"),OR(BL16="S")),AND(OR(BP16="S"),OR(BT16="D",BT16="A",BT16="S",BT16="C",BT16="H",BT16="B",BT16="T",BT16="E",BT16="SB")),AND(BP16="H",OR($Z8="No",$Z8="")))</formula>
    </cfRule>
  </conditionalFormatting>
  <conditionalFormatting sqref="BQ16:BQ17">
    <cfRule type="expression" priority="78" dxfId="1" stopIfTrue="1">
      <formula>OR(AND(OR(BQ16="D",BQ16="A",BQ16="S",BQ16="C",BQ16="H",BQ16="B",BQ16="T",BQ16="E",BQ16="SB"),OR(BP16="D",BP16="A",BP16="S",BP16="C",BP16="H",BP16="B",BP16="T",BP16="E",BP16="SB")),AND(OR(BQ16="D",BQ16="A",BQ16="S",BQ16="C",BQ16="H",BQ16="B",BQ16="T",BQ16="E",BQ16="SB"),OR(BR16="D",BR16="A",BR16="S",BR16="C",BR16="H",BR16="B",BR16="T",BR16="E",BR16="SB")),AND(OR(BQ16="D",BQ16="A",BQ16="S",BQ16="C",BQ16="H",BQ16="B",BQ16="T",BQ16="E",BQ16="SB"),OR(BO16="D",BO16="A",BO16="S",BO16="C",BO16="H",BO16="T",BO16="E",BO16="SB")),AND(OR(BQ16="D",BQ16="A",BQ16="S",BQ16="C",BQ16="H",BQ16="T",BQ16="E",BQ16="SB"),OR(BS16="D",BS16="A",BS16="S",BS16="C",BS16="H",BS16="B",BS16="T",BS16="E",BS16="SB")),AND(OR(BQ16="D",BQ16="A",BQ16="S",BQ16="C",BQ16="H",BQ16="B",BQ16="T",BQ16="E",BQ16="SB"),OR(BN16="D",BN16="A",BN16="S",BN16="C",BN16="T",BN16="SB")),AND(OR(BQ16="D",BQ16="A",BQ16="S",BQ16="C",BQ16="T",BQ16="SB"),OR(BT16="D",BT16="A",BT16="S",BT16="C",BT16="H",BT16="B",BT16="T",BT16="E",BT16="SB")),AND(OR(BQ16="D",BQ16="A",BQ16="S",BQ16="C",BQ16="H",BQ16="B",BQ16="T",BQ16="E",BQ16="SB"),OR(BM16="S")),AND(OR(BQ16="S"),OR(BU16="D",BU16="A",BU16="S",BU16="C",BU16="H",BU16="B",BU16="T",BU16="E",BU16="SB")),AND(BQ16="H",OR($Z8="No",$Z8="")))</formula>
    </cfRule>
  </conditionalFormatting>
  <conditionalFormatting sqref="BR16:BR17">
    <cfRule type="expression" priority="79" dxfId="1" stopIfTrue="1">
      <formula>OR(AND(OR(BR16="D",BR16="A",BR16="S",BR16="C",BR16="H",BR16="B",BR16="T",BR16="E",BR16="SB"),OR(BQ16="D",BQ16="A",BQ16="S",BQ16="C",BQ16="H",BQ16="B",BQ16="T",BQ16="E",BQ16="SB")),AND(OR(BR16="D",BR16="A",BR16="S",BR16="C",BR16="H",BR16="B",BR16="T",BR16="E",BR16="SB"),OR(BS16="D",BS16="A",BS16="S",BS16="C",BS16="H",BS16="B",BS16="T",BS16="E",BS16="SB")),AND(OR(BR16="D",BR16="A",BR16="S",BR16="C",BR16="H",BR16="B",BR16="T",BR16="E",BR16="SB"),OR(BP16="D",BP16="A",BP16="S",BP16="C",BP16="H",BP16="T",BP16="E",BP16="SB")),AND(OR(BR16="D",BR16="A",BR16="S",BR16="C",BR16="H",BR16="T",BR16="E",BR16="SB"),OR(BT16="D",BT16="A",BT16="S",BT16="C",BT16="H",BT16="B",BT16="T",BT16="E",BT16="SB")),AND(OR(BR16="D",BR16="A",BR16="S",BR16="C",BR16="H",BR16="B",BR16="T",BR16="E",BR16="SB"),OR(BO16="D",BO16="A",BO16="S",BO16="C",BO16="T",BO16="SB")),AND(OR(BR16="D",BR16="A",BR16="S",BR16="C",BR16="T",BR16="SB"),OR(BU16="D",BU16="A",BU16="S",BU16="C",BU16="H",BU16="B",BU16="T",BU16="E",BU16="SB")),AND(OR(BR16="D",BR16="A",BR16="S",BR16="C",BR16="H",BR16="B",BR16="T",BR16="E",BR16="SB"),OR(BN16="S")),AND(OR(BR16="S"),OR(BV16="D",BV16="A",BV16="S",BV16="C",BV16="H",BV16="B",BV16="T",BV16="E",BV16="SB")),AND(BR16="H",OR($Z8="No",$Z8="")))</formula>
    </cfRule>
  </conditionalFormatting>
  <conditionalFormatting sqref="BS16:BS17">
    <cfRule type="expression" priority="80" dxfId="1" stopIfTrue="1">
      <formula>OR(AND(OR(BS16="D",BS16="A",BS16="S",BS16="C",BS16="H",BS16="B",BS16="T",BS16="E",BS16="SB"),OR(BR16="D",BR16="A",BR16="S",BR16="C",BR16="H",BR16="B",BR16="T",BR16="E",BR16="SB")),AND(OR(BS16="D",BS16="A",BS16="S",BS16="C",BS16="H",BS16="B",BS16="T",BS16="E",BS16="SB"),OR(BT16="D",BT16="A",BT16="S",BT16="C",BT16="H",BT16="B",BT16="T",BT16="E",BT16="SB")),AND(OR(BS16="D",BS16="A",BS16="S",BS16="C",BS16="H",BS16="B",BS16="T",BS16="E",BS16="SB"),OR(BQ16="D",BQ16="A",BQ16="S",BQ16="C",BQ16="H",BQ16="T",BQ16="E",BQ16="SB")),AND(OR(BS16="D",BS16="A",BS16="S",BS16="C",BS16="H",BS16="T",BS16="E",BS16="SB"),OR(BU16="D",BU16="A",BU16="S",BU16="C",BU16="H",BU16="B",BU16="T",BU16="E",BU16="SB")),AND(OR(BS16="D",BS16="A",BS16="S",BS16="C",BS16="H",BS16="B",BS16="T",BS16="E",BS16="SB"),OR(BP16="D",BP16="A",BP16="S",BP16="C",BP16="T",BP16="SB")),AND(OR(BS16="D",BS16="A",BS16="S",BS16="C",BS16="T",BS16="SB"),OR(BV16="D",BV16="A",BV16="S",BV16="C",BV16="H",BV16="B",BV16="T",BV16="E",BV16="SB")),AND(OR(BS16="D",BS16="A",BS16="S",BS16="C",BS16="H",BS16="B",BS16="T",BS16="E",BS16="SB"),OR(BO16="S")),AND(OR(BS16="S"),OR(BW16="D",BW16="A",BW16="S",BW16="C",BW16="H",BW16="B",BW16="T",BW16="E",BW16="SB")),AND(BS16="H",OR($Z8="No",$Z8="")))</formula>
    </cfRule>
  </conditionalFormatting>
  <conditionalFormatting sqref="BT16:BT17">
    <cfRule type="expression" priority="81" dxfId="1" stopIfTrue="1">
      <formula>OR(AND(OR(BT16="D",BT16="A",BT16="S",BT16="C",BT16="H",BT16="B",BT16="T",BT16="E",BT16="SB"),OR(BS16="D",BS16="A",BS16="S",BS16="C",BS16="H",BS16="B",BS16="T",BS16="E",BS16="SB")),AND(OR(BT16="D",BT16="A",BT16="S",BT16="C",BT16="H",BT16="B",BT16="T",BT16="E",BT16="SB"),OR(BU16="D",BU16="A",BU16="S",BU16="C",BU16="H",BU16="B",BU16="T",BU16="E",BU16="SB")),AND(OR(BT16="D",BT16="A",BT16="S",BT16="C",BT16="H",BT16="B",BT16="T",BT16="E",BT16="SB"),OR(BR16="D",BR16="A",BR16="S",BR16="C",BR16="H",BR16="T",BR16="E",BR16="SB")),AND(OR(BT16="D",BT16="A",BT16="S",BT16="C",BT16="H",BT16="T",BT16="E",BT16="SB"),OR(BV16="D",BV16="A",BV16="S",BV16="C",BV16="H",BV16="B",BV16="T",BV16="E",BV16="SB")),AND(OR(BT16="D",BT16="A",BT16="S",BT16="C",BT16="H",BT16="B",BT16="T",BT16="E",BT16="SB"),OR(BQ16="D",BQ16="A",BQ16="S",BQ16="C",BQ16="T",BQ16="SB")),AND(OR(BT16="D",BT16="A",BT16="S",BT16="C",BT16="T",BT16="SB"),OR(BW16="D",BW16="A",BW16="S",BW16="C",BW16="H",BW16="B",BW16="T",BW16="E",BW16="SB")),AND(OR(BT16="D",BT16="A",BT16="S",BT16="C",BT16="H",BT16="B",BT16="T",BT16="E",BT16="SB"),OR(BP16="S")),AND(OR(BT16="S"),OR(BX16="D",BX16="A",BX16="S",BX16="C",BX16="H",BX16="B",BX16="T",BX16="E",BX16="SB")),AND(BT16="H",OR($Z8="No",$Z8="")))</formula>
    </cfRule>
  </conditionalFormatting>
  <conditionalFormatting sqref="BU16:BU17">
    <cfRule type="expression" priority="82" dxfId="1" stopIfTrue="1">
      <formula>OR(AND(OR(BU16="D",BU16="A",BU16="S",BU16="C",BU16="H",BU16="B",BU16="T",BU16="E",BU16="SB"),OR(BT16="D",BT16="A",BT16="S",BT16="C",BT16="H",BT16="B",BT16="T",BT16="E",BT16="SB")),AND(OR(BU16="D",BU16="A",BU16="S",BU16="C",BU16="H",BU16="B",BU16="T",BU16="E",BU16="SB"),OR(BV16="D",BV16="A",BV16="S",BV16="C",BV16="H",BV16="B",BV16="T",BV16="E",BV16="SB")),AND(OR(BU16="D",BU16="A",BU16="S",BU16="C",BU16="H",BU16="B",BU16="T",BU16="E",BU16="SB"),OR(BS16="D",BS16="A",BS16="S",BS16="C",BS16="H",BS16="T",BS16="E",BS16="SB")),AND(OR(BU16="D",BU16="A",BU16="S",BU16="C",BU16="H",BU16="T",BU16="E",BU16="SB"),OR(BW16="D",BW16="A",BW16="S",BW16="C",BW16="H",BW16="B",BW16="T",BW16="E",BW16="SB")),AND(OR(BU16="D",BU16="A",BU16="S",BU16="C",BU16="H",BU16="B",BU16="T",BU16="E",BU16="SB"),OR(BR16="D",BR16="A",BR16="S",BR16="C",BR16="T",BR16="SB")),AND(OR(BU16="D",BU16="A",BU16="S",BU16="C",BU16="T",BU16="SB"),OR(BX16="D",BX16="A",BX16="S",BX16="C",BX16="H",BX16="B",BX16="T",BX16="E",BX16="SB")),AND(OR(BU16="D",BU16="A",BU16="S",BU16="C",BU16="H",BU16="B",BU16="T",BU16="E",BU16="SB"),OR(BQ16="S")),AND(OR(BU16="S"),OR(BY16="D",BY16="A",BY16="S",BY16="C",BY16="H",BY16="B",BY16="T",BY16="E",BY16="SB")),AND(BU16="H",OR($Z8="No",$Z8="")))</formula>
    </cfRule>
  </conditionalFormatting>
  <conditionalFormatting sqref="BV16:BV17">
    <cfRule type="expression" priority="83" dxfId="1" stopIfTrue="1">
      <formula>OR(AND(OR(BV16="D",BV16="A",BV16="S",BV16="C",BV16="H",BV16="B",BV16="T",BV16="E",BV16="SB"),OR(BU16="D",BU16="A",BU16="S",BU16="C",BU16="H",BU16="B",BU16="T",BU16="E",BU16="SB")),AND(OR(BV16="D",BV16="A",BV16="S",BV16="C",BV16="H",BV16="B",BV16="T",BV16="E",BV16="SB"),OR(BW16="D",BW16="A",BW16="S",BW16="C",BW16="H",BW16="B",BW16="T",BW16="E",BW16="SB")),AND(OR(BV16="D",BV16="A",BV16="S",BV16="C",BV16="H",BV16="B",BV16="T",BV16="E",BV16="SB"),OR(BT16="D",BT16="A",BT16="S",BT16="C",BT16="H",BT16="T",BT16="E",BT16="SB")),AND(OR(BV16="D",BV16="A",BV16="S",BV16="C",BV16="H",BV16="T",BV16="E",BV16="SB"),OR(BX16="D",BX16="A",BX16="S",BX16="C",BX16="H",BX16="B",BX16="T",BX16="E",BX16="SB")),AND(OR(BV16="D",BV16="A",BV16="S",BV16="C",BV16="H",BV16="B",BV16="T",BV16="E",BV16="SB"),OR(BS16="D",BS16="A",BS16="S",BS16="C",BS16="T",BS16="SB")),AND(OR(BV16="D",BV16="A",BV16="S",BV16="C",BV16="T",BV16="SB"),OR(BY16="D",BY16="A",BY16="S",BY16="C",BY16="H",BY16="B",BY16="T",BY16="E",BY16="SB")),AND(OR(BV16="D",BV16="A",BV16="S",BV16="C",BV16="H",BV16="B",BV16="T",BV16="E",BV16="SB"),OR(BR16="S")),AND(OR(BV16="S"),OR(BZ16="D",BZ16="A",BZ16="S",BZ16="C",BZ16="H",BZ16="B",BZ16="T",BZ16="E",BZ16="SB")),AND(BV16="H",OR($Z8="No",$Z8="")))</formula>
    </cfRule>
  </conditionalFormatting>
  <conditionalFormatting sqref="BW16:BW17">
    <cfRule type="expression" priority="84" dxfId="1" stopIfTrue="1">
      <formula>OR(AND(OR(BW16="D",BW16="A",BW16="S",BW16="C",BW16="H",BW16="B",BW16="T",BW16="E",BW16="SB"),OR(BV16="D",BV16="A",BV16="S",BV16="C",BV16="H",BV16="B",BV16="T",BV16="E",BV16="SB")),AND(OR(BW16="D",BW16="A",BW16="S",BW16="C",BW16="H",BW16="B",BW16="T",BW16="E",BW16="SB"),OR(BX16="D",BX16="A",BX16="S",BX16="C",BX16="H",BX16="B",BX16="T",BX16="E",BX16="SB")),AND(OR(BW16="D",BW16="A",BW16="S",BW16="C",BW16="H",BW16="B",BW16="T",BW16="E",BW16="SB"),OR(BU16="D",BU16="A",BU16="S",BU16="C",BU16="H",BU16="T",BU16="E",BU16="SB")),AND(OR(BW16="D",BW16="A",BW16="S",BW16="C",BW16="H",BW16="T",BW16="E",BW16="SB"),OR(BY16="D",BY16="A",BY16="S",BY16="C",BY16="H",BY16="B",BY16="T",BY16="E",BY16="SB")),AND(OR(BW16="D",BW16="A",BW16="S",BW16="C",BW16="H",BW16="B",BW16="T",BW16="E",BW16="SB"),OR(BT16="D",BT16="A",BT16="S",BT16="C",BT16="T",BT16="SB")),AND(OR(BW16="D",BW16="A",BW16="S",BW16="C",BW16="T",BW16="SB"),OR(BZ16="D",BZ16="A",BZ16="S",BZ16="C",BZ16="H",BZ16="B",BZ16="T",BZ16="E",BZ16="SB")),AND(OR(BW16="D",BW16="A",BW16="S",BW16="C",BW16="H",BW16="B",BW16="T",BW16="E",BW16="SB"),OR(BS16="S")),AND(OR(BW16="S"),OR(CA16="D",CA16="A",CA16="S",CA16="C",CA16="H",CA16="B",CA16="T",CA16="E",CA16="SB")),AND(BW16="H",OR($Z8="No",$Z8="")))</formula>
    </cfRule>
  </conditionalFormatting>
  <conditionalFormatting sqref="BX16:BX17">
    <cfRule type="expression" priority="85" dxfId="1" stopIfTrue="1">
      <formula>OR(AND(OR(BX16="D",BX16="A",BX16="S",BX16="C",BX16="H",BX16="B",BX16="T",BX16="E",BX16="SB"),OR(BW16="D",BW16="A",BW16="S",BW16="C",BW16="H",BW16="B",BW16="T",BW16="E",BW16="SB")),AND(OR(BX16="D",BX16="A",BX16="S",BX16="C",BX16="H",BX16="B",BX16="T",BX16="E",BX16="SB"),OR(BY16="D",BY16="A",BY16="S",BY16="C",BY16="H",BY16="B",BY16="T",BY16="E",BY16="SB")),AND(OR(BX16="D",BX16="A",BX16="S",BX16="C",BX16="H",BX16="B",BX16="T",BX16="E",BX16="SB"),OR(BV16="D",BV16="A",BV16="S",BV16="C",BV16="H",BV16="T",BV16="E",BV16="SB")),AND(OR(BX16="D",BX16="A",BX16="S",BX16="C",BX16="H",BX16="T",BX16="E",BX16="SB"),OR(BZ16="D",BZ16="A",BZ16="S",BZ16="C",BZ16="H",BZ16="B",BZ16="T",BZ16="E",BZ16="SB")),AND(OR(BX16="D",BX16="A",BX16="S",BX16="C",BX16="H",BX16="B",BX16="T",BX16="E",BX16="SB"),OR(BU16="D",BU16="A",BU16="S",BU16="C",BU16="T",BU16="SB")),AND(OR(BX16="D",BX16="A",BX16="S",BX16="C",BX16="T",BX16="SB"),OR(CA16="D",CA16="A",CA16="S",CA16="C",CA16="H",CA16="B",CA16="T",CA16="E",CA16="SB")),AND(OR(BX16="D",BX16="A",BX16="S",BX16="C",BX16="H",BX16="B",BX16="T",BX16="E",BX16="SB"),OR(BT16="S")),AND(OR(BX16="S"),OR(CB16="D",CB16="A",CB16="S",CB16="C",CB16="H",CB16="B",CB16="T",CB16="E",CB16="SB")),AND(BX16="H",OR($Z8="No",$Z8="")))</formula>
    </cfRule>
  </conditionalFormatting>
  <conditionalFormatting sqref="BY16:BY17">
    <cfRule type="expression" priority="86" dxfId="1" stopIfTrue="1">
      <formula>OR(AND(OR(BY16="D",BY16="A",BY16="S",BY16="C",BY16="H",BY16="B",BY16="T",BY16="E",BY16="SB"),OR(BX16="D",BX16="A",BX16="S",BX16="C",BX16="H",BX16="B",BX16="T",BX16="E",BX16="SB")),AND(OR(BY16="D",BY16="A",BY16="S",BY16="C",BY16="H",BY16="B",BY16="T",BY16="E",BY16="SB"),OR(BZ16="D",BZ16="A",BZ16="S",BZ16="C",BZ16="H",BZ16="B",BZ16="T",BZ16="E",BZ16="SB")),AND(OR(BY16="D",BY16="A",BY16="S",BY16="C",BY16="H",BY16="B",BY16="T",BY16="E",BY16="SB"),OR(BW16="D",BW16="A",BW16="S",BW16="C",BW16="H",BW16="T",BW16="E",BW16="SB")),AND(OR(BY16="D",BY16="A",BY16="S",BY16="C",BY16="H",BY16="T",BY16="E",BY16="SB"),OR(CA16="D",CA16="A",CA16="S",CA16="C",CA16="H",CA16="B",CA16="T",CA16="E",CA16="SB")),AND(OR(BY16="D",BY16="A",BY16="S",BY16="C",BY16="H",BY16="B",BY16="T",BY16="E",BY16="SB"),OR(BV16="D",BV16="A",BV16="S",BV16="C",BV16="T",BV16="SB")),AND(OR(BY16="D",BY16="A",BY16="S",BY16="C",BY16="T",BY16="SB"),OR(CB16="D",CB16="A",CB16="S",CB16="C",CB16="H",CB16="B",CB16="T",CB16="E",CB16="SB")),AND(OR(BY16="D",BY16="A",BY16="S",BY16="C",BY16="H",BY16="B",BY16="T",BY16="E",BY16="SB"),OR(BU16="S")),AND(OR(BY16="S"),OR(CC16="D",CC16="A",CC16="S",CC16="C",CC16="H",CC16="B",CC16="T",CC16="E",CC16="SB")),AND(BY16="H",OR($Z8="No",$Z8="")))</formula>
    </cfRule>
  </conditionalFormatting>
  <conditionalFormatting sqref="BZ16:BZ17">
    <cfRule type="expression" priority="87" dxfId="1" stopIfTrue="1">
      <formula>OR(AND(OR(BZ16="D",BZ16="A",BZ16="S",BZ16="C",BZ16="H",BZ16="B",BZ16="T",BZ16="E",BZ16="SB"),OR(BY16="D",BY16="A",BY16="S",BY16="C",BY16="H",BY16="B",BY16="T",BY16="E",BY16="SB")),AND(OR(BZ16="D",BZ16="A",BZ16="S",BZ16="C",BZ16="H",BZ16="B",BZ16="T",BZ16="E",BZ16="SB"),OR(CA16="D",CA16="A",CA16="S",CA16="C",CA16="H",CA16="B",CA16="T",CA16="E",CA16="SB")),AND(OR(BZ16="D",BZ16="A",BZ16="S",BZ16="C",BZ16="H",BZ16="B",BZ16="T",BZ16="E",BZ16="SB"),OR(BX16="D",BX16="A",BX16="S",BX16="C",BX16="H",BX16="T",BX16="E",BX16="SB")),AND(OR(BZ16="D",BZ16="A",BZ16="S",BZ16="C",BZ16="H",BZ16="T",BZ16="E",BZ16="SB"),OR(CB16="D",CB16="A",CB16="S",CB16="C",CB16="H",CB16="B",CB16="T",CB16="E",CB16="SB")),AND(OR(BZ16="D",BZ16="A",BZ16="S",BZ16="C",BZ16="H",BZ16="B",BZ16="T",BZ16="E",BZ16="SB"),OR(BW16="D",BW16="A",BW16="S",BW16="C",BW16="T",BW16="SB")),AND(OR(BZ16="D",BZ16="A",BZ16="S",BZ16="C",BZ16="T",BZ16="SB"),OR(CC16="D",CC16="A",CC16="S",CC16="C",CC16="H",CC16="B",CC16="T",CC16="E",CC16="SB")),AND(OR(BZ16="D",BZ16="A",BZ16="S",BZ16="C",BZ16="H",BZ16="B",BZ16="T",BZ16="E",BZ16="SB"),OR(BV16="S")),AND(OR(BZ16="S"),OR(CD16="D",CD16="A",CD16="S",CD16="C",CD16="H",CD16="B",CD16="T",CD16="E",CD16="SB")),AND(BZ16="H",OR($Z8="No",$Z8="")))</formula>
    </cfRule>
  </conditionalFormatting>
  <conditionalFormatting sqref="CA16:CA17">
    <cfRule type="expression" priority="88" dxfId="1" stopIfTrue="1">
      <formula>OR(AND(OR(CA16="D",CA16="A",CA16="S",CA16="C",CA16="H",CA16="B",CA16="T",CA16="E",CA16="SB"),OR(BZ16="D",BZ16="A",BZ16="S",BZ16="C",BZ16="H",BZ16="B",BZ16="T",BZ16="E",BZ16="SB")),AND(OR(CA16="D",CA16="A",CA16="S",CA16="C",CA16="H",CA16="B",CA16="T",CA16="E",CA16="SB"),OR(CB16="D",CB16="A",CB16="S",CB16="C",CB16="H",CB16="B",CB16="T",CB16="E",CB16="SB")),AND(OR(CA16="D",CA16="A",CA16="S",CA16="C",CA16="H",CA16="B",CA16="T",CA16="E",CA16="SB"),OR(BY16="D",BY16="A",BY16="S",BY16="C",BY16="H",BY16="T",BY16="E",BY16="SB")),AND(OR(CA16="D",CA16="A",CA16="S",CA16="C",CA16="H",CA16="T",CA16="E",CA16="SB"),OR(CC16="D",CC16="A",CC16="S",CC16="C",CC16="H",CC16="B",CC16="T",CC16="E",CC16="SB")),AND(OR(CA16="D",CA16="A",CA16="S",CA16="C",CA16="H",CA16="B",CA16="T",CA16="E",CA16="SB"),OR(BX16="D",BX16="A",BX16="S",BX16="C",BX16="T",BX16="SB")),AND(OR(CA16="D",CA16="A",CA16="S",CA16="C",CA16="T",CA16="SB"),OR(CD16="D",CD16="A",CD16="S",CD16="C",CD16="H",CD16="B",CD16="T",CD16="E",CD16="SB")),AND(OR(CA16="D",CA16="A",CA16="S",CA16="C",CA16="H",CA16="B",CA16="T",CA16="E",CA16="SB"),OR(BW16="S")),AND(OR(CA16="S"),OR(CE16="D",CE16="A",CE16="S",CE16="C",CE16="H",CE16="B",CE16="T",CE16="E",CE16="SB")),AND(CA16="H",OR($Z8="No",$Z8="")))</formula>
    </cfRule>
  </conditionalFormatting>
  <conditionalFormatting sqref="CB16:CB17">
    <cfRule type="expression" priority="89" dxfId="1" stopIfTrue="1">
      <formula>OR(AND(OR(CB16="D",CB16="A",CB16="S",CB16="C",CB16="H",CB16="B",CB16="T",CB16="E",CB16="SB"),OR(CA16="D",CA16="A",CA16="S",CA16="C",CA16="H",CA16="B",CA16="T",CA16="E",CA16="SB")),AND(OR(CB16="D",CB16="A",CB16="S",CB16="C",CB16="H",CB16="B",CB16="T",CB16="E",CB16="SB"),OR(CC16="D",CC16="A",CC16="S",CC16="C",CC16="H",CC16="B",CC16="T",CC16="E",CC16="SB")),AND(OR(CB16="D",CB16="A",CB16="S",CB16="C",CB16="H",CB16="B",CB16="T",CB16="E",CB16="SB"),OR(BZ16="D",BZ16="A",BZ16="S",BZ16="C",BZ16="H",BZ16="T",BZ16="E",BZ16="SB")),AND(OR(CB16="D",CB16="A",CB16="S",CB16="C",CB16="H",CB16="T",CB16="E",CB16="SB"),OR(CD16="D",CD16="A",CD16="S",CD16="C",CD16="H",CD16="B",CD16="T",CD16="E",CD16="SB")),AND(OR(CB16="D",CB16="A",CB16="S",CB16="C",CB16="H",CB16="B",CB16="T",CB16="E",CB16="SB"),OR(BY16="D",BY16="A",BY16="S",BY16="C",BY16="T",BY16="SB")),AND(OR(CB16="D",CB16="A",CB16="S",CB16="C",CB16="T",CB16="SB"),OR(CE16="D",CE16="A",CE16="S",CE16="C",CE16="H",CE16="B",CE16="T",CE16="E",CE16="SB")),AND(OR(CB16="D",CB16="A",CB16="S",CB16="C",CB16="H",CB16="B",CB16="T",CB16="E",CB16="SB"),OR(BX16="S")),AND(OR(CB16="S"),OR(CF16="D",CF16="A",CF16="S",CF16="C",CF16="H",CF16="B",CF16="T",CF16="E",CF16="SB")),AND(CB16="H",OR($Z8="No",$Z8="")))</formula>
    </cfRule>
  </conditionalFormatting>
  <conditionalFormatting sqref="CC16:CC17">
    <cfRule type="expression" priority="90" dxfId="1" stopIfTrue="1">
      <formula>OR(AND(OR(CC16="D",CC16="A",CC16="S",CC16="C",CC16="H",CC16="B",CC16="T",CC16="E",CC16="SB"),OR(CB16="D",CB16="A",CB16="S",CB16="C",CB16="H",CB16="B",CB16="T",CB16="E",CB16="SB")),AND(OR(CC16="D",CC16="A",CC16="S",CC16="C",CC16="H",CC16="B",CC16="T",CC16="E",CC16="SB"),OR(CD16="D",CD16="A",CD16="S",CD16="C",CD16="H",CD16="B",CD16="T",CD16="E",CD16="SB")),AND(OR(CC16="D",CC16="A",CC16="S",CC16="C",CC16="H",CC16="B",CC16="T",CC16="E",CC16="SB"),OR(CA16="D",CA16="A",CA16="S",CA16="C",CA16="H",CA16="T",CA16="E",CA16="SB")),AND(OR(CC16="D",CC16="A",CC16="S",CC16="C",CC16="H",CC16="T",CC16="E",CC16="SB"),OR(CE16="D",CE16="A",CE16="S",CE16="C",CE16="H",CE16="B",CE16="T",CE16="E",CE16="SB")),AND(OR(CC16="D",CC16="A",CC16="S",CC16="C",CC16="H",CC16="B",CC16="T",CC16="E",CC16="SB"),OR(BZ16="D",BZ16="A",BZ16="S",BZ16="C",BZ16="T",BZ16="SB")),AND(OR(CC16="D",CC16="A",CC16="S",CC16="C",CC16="T",CC16="SB"),OR(CF16="D",CF16="A",CF16="S",CF16="C",CF16="H",CF16="B",CF16="T",CF16="E",CF16="SB")),AND(OR(CC16="D",CC16="A",CC16="S",CC16="C",CC16="H",CC16="B",CC16="T",CC16="E",CC16="SB"),OR(BY16="S")),AND(OR(CC16="S"),OR(CG16="D",CG16="A",CG16="S",CG16="C",CG16="H",CG16="B",CG16="T",CG16="E",CG16="SB")),AND(CC16="H",OR($Z8="No",$Z8="")))</formula>
    </cfRule>
  </conditionalFormatting>
  <conditionalFormatting sqref="CD16:CD17">
    <cfRule type="expression" priority="91" dxfId="1" stopIfTrue="1">
      <formula>OR(AND(OR(CD16="D",CD16="A",CD16="S",CD16="C",CD16="H",CD16="B",CD16="T",CD16="E",CD16="SB"),OR(CC16="D",CC16="A",CC16="S",CC16="C",CC16="H",CC16="B",CC16="T",CC16="E",CC16="SB")),AND(OR(CD16="D",CD16="A",CD16="S",CD16="C",CD16="H",CD16="B",CD16="T",CD16="E",CD16="SB"),OR(CE16="D",CE16="A",CE16="S",CE16="C",CE16="H",CE16="B",CE16="T",CE16="E",CE16="SB")),AND(OR(CD16="D",CD16="A",CD16="S",CD16="C",CD16="H",CD16="B",CD16="T",CD16="E",CD16="SB"),OR(CB16="D",CB16="A",CB16="S",CB16="C",CB16="H",CB16="T",CB16="E",CB16="SB")),AND(OR(CD16="D",CD16="A",CD16="S",CD16="C",CD16="H",CD16="T",CD16="E",CD16="SB"),OR(CF16="D",CF16="A",CF16="S",CF16="C",CF16="H",CF16="B",CF16="T",CF16="E",CF16="SB")),AND(OR(CD16="D",CD16="A",CD16="S",CD16="C",CD16="H",CD16="B",CD16="T",CD16="E",CD16="SB"),OR(CA16="D",CA16="A",CA16="S",CA16="C",CA16="T",CA16="SB")),AND(OR(CD16="D",CD16="A",CD16="S",CD16="C",CD16="T",CD16="SB"),OR(CG16="D",CG16="A",CG16="S",CG16="C",CG16="H",CG16="B",CG16="T",CG16="E",CG16="SB")),AND(OR(CD16="D",CD16="A",CD16="S",CD16="C",CD16="H",CD16="B",CD16="T",CD16="E",CD16="SB"),OR(BZ16="S")),AND(OR(CD16="S"),OR(CH16="D",CH16="A",CH16="S",CH16="C",CH16="H",CH16="B",CH16="T",CH16="E",CH16="SB")),AND(CD16="H",OR($Z8="No",$Z8="")))</formula>
    </cfRule>
  </conditionalFormatting>
  <conditionalFormatting sqref="CE16:CE17">
    <cfRule type="expression" priority="92" dxfId="1" stopIfTrue="1">
      <formula>OR(AND(OR(CE16="D",CE16="A",CE16="S",CE16="C",CE16="H",CE16="B",CE16="T",CE16="E",CE16="SB"),OR(CD16="D",CD16="A",CD16="S",CD16="C",CD16="H",CD16="B",CD16="T",CD16="E",CD16="SB")),AND(OR(CE16="D",CE16="A",CE16="S",CE16="C",CE16="H",CE16="B",CE16="T",CE16="E",CE16="SB"),OR(CF16="D",CF16="A",CF16="S",CF16="C",CF16="H",CF16="B",CF16="T",CF16="E",CF16="SB")),AND(OR(CE16="D",CE16="A",CE16="S",CE16="C",CE16="H",CE16="B",CE16="T",CE16="E",CE16="SB"),OR(CC16="D",CC16="A",CC16="S",CC16="C",CC16="H",CC16="T",CC16="E",CC16="SB")),AND(OR(CE16="D",CE16="A",CE16="S",CE16="C",CE16="H",CE16="T",CE16="E",CE16="SB"),OR(CG16="D",CG16="A",CG16="S",CG16="C",CG16="H",CG16="B",CG16="T",CG16="E",CG16="SB")),AND(OR(CE16="D",CE16="A",CE16="S",CE16="C",CE16="H",CE16="B",CE16="T",CE16="E",CE16="SB"),OR(CB16="D",CB16="A",CB16="S",CB16="C",CB16="T",CB16="SB")),AND(OR(CE16="D",CE16="A",CE16="S",CE16="C",CE16="T",CE16="SB"),OR(CH16="D",CH16="A",CH16="S",CH16="C",CH16="H",CH16="B",CH16="T",CH16="E",CH16="SB")),AND(OR(CE16="D",CE16="A",CE16="S",CE16="C",CE16="H",CE16="B",CE16="T",CE16="E",CE16="SB"),OR(CA16="S")),AND(OR(CE16="S"),OR(CI16="D",CI16="A",CI16="S",CI16="C",CI16="H",CI16="B",CI16="T",CI16="E",CI16="SB")),AND(CE16="H",OR($Z8="No",$Z8="")))</formula>
    </cfRule>
  </conditionalFormatting>
  <conditionalFormatting sqref="CF16:CF17">
    <cfRule type="expression" priority="93" dxfId="1" stopIfTrue="1">
      <formula>OR(AND(OR(CF16="D",CF16="A",CF16="S",CF16="C",CF16="H",CF16="B",CF16="T",CF16="E",CF16="SB"),OR(CE16="D",CE16="A",CE16="S",CE16="C",CE16="H",CE16="B",CE16="T",CE16="E",CE16="SB")),AND(OR(CF16="D",CF16="A",CF16="S",CF16="C",CF16="H",CF16="B",CF16="T",CF16="E",CF16="SB"),OR(CG16="D",CG16="A",CG16="S",CG16="C",CG16="H",CG16="B",CG16="T",CG16="E",CG16="SB")),AND(OR(CF16="D",CF16="A",CF16="S",CF16="C",CF16="H",CF16="B",CF16="T",CF16="E",CF16="SB"),OR(CD16="D",CD16="A",CD16="S",CD16="C",CD16="H",CD16="T",CD16="E",CD16="SB")),AND(OR(CF16="D",CF16="A",CF16="S",CF16="C",CF16="H",CF16="T",CF16="E",CF16="SB"),OR(CH16="D",CH16="A",CH16="S",CH16="C",CH16="H",CH16="B",CH16="T",CH16="E",CH16="SB")),AND(OR(CF16="D",CF16="A",CF16="S",CF16="C",CF16="H",CF16="B",CF16="T",CF16="E",CF16="SB"),OR(CC16="D",CC16="A",CC16="S",CC16="C",CC16="T",CC16="SB")),AND(OR(CF16="D",CF16="A",CF16="S",CF16="C",CF16="T",CF16="SB"),OR(CI16="D",CI16="A",CI16="S",CI16="C",CI16="H",CI16="B",CI16="T",CI16="E",CI16="SB")),AND(OR(CF16="D",CF16="A",CF16="S",CF16="C",CF16="H",CF16="B",CF16="T",CF16="E",CF16="SB"),OR(CB16="S")),AND(OR(CF16="S"),OR(CJ16="D",CJ16="A",CJ16="S",CJ16="C",CJ16="H",CJ16="B",CJ16="T",CJ16="E",CJ16="SB")),AND(CF16="H",OR($Z8="No",$Z8="")))</formula>
    </cfRule>
  </conditionalFormatting>
  <conditionalFormatting sqref="CG16:CG17">
    <cfRule type="expression" priority="94" dxfId="1" stopIfTrue="1">
      <formula>OR(AND(OR(CG16="D",CG16="A",CG16="S",CG16="C",CG16="H",CG16="B",CG16="T",CG16="E",CG16="SB"),OR(CF16="D",CF16="A",CF16="S",CF16="C",CF16="H",CF16="B",CF16="T",CF16="E",CF16="SB")),AND(OR(CG16="D",CG16="A",CG16="S",CG16="C",CG16="H",CG16="B",CG16="T",CG16="E",CG16="SB"),OR(CH16="D",CH16="A",CH16="S",CH16="C",CH16="H",CH16="B",CH16="T",CH16="E",CH16="SB")),AND(OR(CG16="D",CG16="A",CG16="S",CG16="C",CG16="H",CG16="B",CG16="T",CG16="E",CG16="SB"),OR(CE16="D",CE16="A",CE16="S",CE16="C",CE16="H",CE16="T",CE16="E",CE16="SB")),AND(OR(CG16="D",CG16="A",CG16="S",CG16="C",CG16="H",CG16="T",CG16="E",CG16="SB"),OR(CI16="D",CI16="A",CI16="S",CI16="C",CI16="H",CI16="B",CI16="T",CI16="E",CI16="SB")),AND(OR(CG16="D",CG16="A",CG16="S",CG16="C",CG16="H",CG16="B",CG16="T",CG16="E",CG16="SB"),OR(CD16="D",CD16="A",CD16="S",CD16="C",CD16="T",CD16="SB")),AND(OR(CG16="D",CG16="A",CG16="S",CG16="C",CG16="T",CG16="SB"),OR(CJ16="D",CJ16="A",CJ16="S",CJ16="C",CJ16="H",CJ16="B",CJ16="T",CJ16="E",CJ16="SB")),AND(OR(CG16="D",CG16="A",CG16="S",CG16="C",CG16="H",CG16="B",CG16="T",CG16="E",CG16="SB"),OR(CC16="S")),AND(OR(CG16="S"),OR(CK16="D",CK16="A",CK16="S",CK16="C",CK16="H",CK16="B",CK16="T",CK16="E",CK16="SB")),AND(CG16="H",OR($Z8="No",$Z8="")))</formula>
    </cfRule>
  </conditionalFormatting>
  <conditionalFormatting sqref="CH16:CH17">
    <cfRule type="expression" priority="95" dxfId="1" stopIfTrue="1">
      <formula>OR(AND(OR(CH16="D",CH16="A",CH16="S",CH16="C",CH16="H",CH16="B",CH16="T",CH16="E",CH16="SB"),OR(CG16="D",CG16="A",CG16="S",CG16="C",CG16="H",CG16="B",CG16="T",CG16="E",CG16="SB")),AND(OR(CH16="D",CH16="A",CH16="S",CH16="C",CH16="H",CH16="B",CH16="T",CH16="E",CH16="SB"),OR(CI16="D",CI16="A",CI16="S",CI16="C",CI16="H",CI16="B",CI16="T",CI16="E",CI16="SB")),AND(OR(CH16="D",CH16="A",CH16="S",CH16="C",CH16="H",CH16="B",CH16="T",CH16="E",CH16="SB"),OR(CF16="D",CF16="A",CF16="S",CF16="C",CF16="H",CF16="T",CF16="E",CF16="SB")),AND(OR(CH16="D",CH16="A",CH16="S",CH16="C",CH16="H",CH16="T",CH16="E",CH16="SB"),OR(CJ16="D",CJ16="A",CJ16="S",CJ16="C",CJ16="H",CJ16="B",CJ16="T",CJ16="E",CJ16="SB")),AND(OR(CH16="D",CH16="A",CH16="S",CH16="C",CH16="H",CH16="B",CH16="T",CH16="E",CH16="SB"),OR(CE16="D",CE16="A",CE16="S",CE16="C",CE16="T",CE16="SB")),AND(OR(CH16="D",CH16="A",CH16="S",CH16="C",CH16="T",CH16="SB"),OR(CK16="D",CK16="A",CK16="S",CK16="C",CK16="H",CK16="B",CK16="T",CK16="E",CK16="SB")),AND(OR(CH16="D",CH16="A",CH16="S",CH16="C",CH16="H",CH16="B",CH16="T",CH16="E",CH16="SB"),OR(CD16="S")),AND(OR(CH16="S"),OR(CL16="D",CL16="A",CL16="S",CL16="C",CL16="H",CL16="B",CL16="T",CL16="E",CL16="SB")),AND(CH16="H",OR($Z8="No",$Z8="")))</formula>
    </cfRule>
  </conditionalFormatting>
  <conditionalFormatting sqref="CI16:CI17">
    <cfRule type="expression" priority="96" dxfId="1" stopIfTrue="1">
      <formula>OR(AND(OR(CI16="D",CI16="A",CI16="S",CI16="C",CI16="H",CI16="B",CI16="T",CI16="E",CI16="SB"),OR(CH16="D",CH16="A",CH16="S",CH16="C",CH16="H",CH16="B",CH16="T",CH16="E",CH16="SB")),AND(OR(CI16="D",CI16="A",CI16="S",CI16="C",CI16="H",CI16="B",CI16="T",CI16="E",CI16="SB"),OR(CJ16="D",CJ16="A",CJ16="S",CJ16="C",CJ16="H",CJ16="B",CJ16="T",CJ16="E",CJ16="SB")),AND(OR(CI16="D",CI16="A",CI16="S",CI16="C",CI16="H",CI16="B",CI16="T",CI16="E",CI16="SB"),OR(CG16="D",CG16="A",CG16="S",CG16="C",CG16="H",CG16="T",CG16="E",CG16="SB")),AND(OR(CI16="D",CI16="A",CI16="S",CI16="C",CI16="H",CI16="T",CI16="E",CI16="SB"),OR(CK16="D",CK16="A",CK16="S",CK16="C",CK16="H",CK16="B",CK16="T",CK16="E",CK16="SB")),AND(OR(CI16="D",CI16="A",CI16="S",CI16="C",CI16="H",CI16="B",CI16="T",CI16="E",CI16="SB"),OR(CF16="D",CF16="A",CF16="S",CF16="C",CF16="T",CF16="SB")),AND(OR(CI16="D",CI16="A",CI16="S",CI16="C",CI16="T",CI16="SB"),OR(CL16="D",CL16="A",CL16="S",CL16="C",CL16="H",CL16="B",CL16="T",CL16="E",CL16="SB")),AND(OR(CI16="D",CI16="A",CI16="S",CI16="C",CI16="H",CI16="B",CI16="T",CI16="E",CI16="SB"),OR(CE16="S")),AND(OR(CI16="S"),OR(CM16="D",CM16="A",CM16="S",CM16="C",CM16="H",CM16="B",CM16="T",CM16="E",CM16="SB")),AND(CI16="H",OR($Z8="No",$Z8="")))</formula>
    </cfRule>
  </conditionalFormatting>
  <conditionalFormatting sqref="CJ16:CJ17">
    <cfRule type="expression" priority="97" dxfId="1" stopIfTrue="1">
      <formula>OR(AND(OR(CJ16="D",CJ16="A",CJ16="S",CJ16="C",CJ16="H",CJ16="B",CJ16="T",CJ16="E",CJ16="SB"),OR(CI16="D",CI16="A",CI16="S",CI16="C",CI16="H",CI16="B",CI16="T",CI16="E",CI16="SB")),AND(OR(CJ16="D",CJ16="A",CJ16="S",CJ16="C",CJ16="H",CJ16="B",CJ16="T",CJ16="E",CJ16="SB"),OR(CK16="D",CK16="A",CK16="S",CK16="C",CK16="H",CK16="B",CK16="T",CK16="E",CK16="SB")),AND(OR(CJ16="D",CJ16="A",CJ16="S",CJ16="C",CJ16="H",CJ16="B",CJ16="T",CJ16="E",CJ16="SB"),OR(CH16="D",CH16="A",CH16="S",CH16="C",CH16="H",CH16="T",CH16="E",CH16="SB")),AND(OR(CJ16="D",CJ16="A",CJ16="S",CJ16="C",CJ16="H",CJ16="T",CJ16="E",CJ16="SB"),OR(CL16="D",CL16="A",CL16="S",CL16="C",CL16="H",CL16="B",CL16="T",CL16="E",CL16="SB")),AND(OR(CJ16="D",CJ16="A",CJ16="S",CJ16="C",CJ16="H",CJ16="B",CJ16="T",CJ16="E",CJ16="SB"),OR(CG16="D",CG16="A",CG16="S",CG16="C",CG16="T",CG16="SB")),AND(OR(CJ16="D",CJ16="A",CJ16="S",CJ16="C",CJ16="T",CJ16="SB"),OR(CM16="D",CM16="A",CM16="S",CM16="C",CM16="H",CM16="B",CM16="T",CM16="E",CM16="SB")),AND(OR(CJ16="D",CJ16="A",CJ16="S",CJ16="C",CJ16="H",CJ16="B",CJ16="T",CJ16="E",CJ16="SB"),OR(CF16="S")),AND(OR(CJ16="S"),OR(CN16="D",CN16="A",CN16="S",CN16="C",CN16="H",CN16="B",CN16="T",CN16="E",CN16="SB")),AND(CJ16="H",OR($Z8="No",$Z8="")))</formula>
    </cfRule>
  </conditionalFormatting>
  <conditionalFormatting sqref="CK16:CK17">
    <cfRule type="expression" priority="98" dxfId="1" stopIfTrue="1">
      <formula>OR(AND(OR(CK16="D",CK16="A",CK16="S",CK16="C",CK16="H",CK16="B",CK16="T",CK16="E",CK16="SB"),OR(CJ16="D",CJ16="A",CJ16="S",CJ16="C",CJ16="H",CJ16="B",CJ16="T",CJ16="E",CJ16="SB")),AND(OR(CK16="D",CK16="A",CK16="S",CK16="C",CK16="H",CK16="B",CK16="T",CK16="E",CK16="SB"),OR(CL16="D",CL16="A",CL16="S",CL16="C",CL16="H",CL16="B",CL16="T",CL16="E",CL16="SB")),AND(OR(CK16="D",CK16="A",CK16="S",CK16="C",CK16="H",CK16="B",CK16="T",CK16="E",CK16="SB"),OR(CI16="D",CI16="A",CI16="S",CI16="C",CI16="H",CI16="T",CI16="E",CI16="SB")),AND(OR(CK16="D",CK16="A",CK16="S",CK16="C",CK16="H",CK16="T",CK16="E",CK16="SB"),OR(CM16="D",CM16="A",CM16="S",CM16="C",CM16="H",CM16="B",CM16="T",CM16="E",CM16="SB")),AND(OR(CK16="D",CK16="A",CK16="S",CK16="C",CK16="H",CK16="B",CK16="T",CK16="E",CK16="SB"),OR(CH16="D",CH16="A",CH16="S",CH16="C",CH16="T",CH16="SB")),AND(OR(CK16="D",CK16="A",CK16="S",CK16="C",CK16="T",CK16="SB"),OR(CN16="D",CN16="A",CN16="S",CN16="C",CN16="H",CN16="B",CN16="T",CN16="E",CN16="SB")),AND(OR(CK16="D",CK16="A",CK16="S",CK16="C",CK16="H",CK16="B",CK16="T",CK16="E",CK16="SB"),OR(CG16="S")),AND(OR(CK16="S"),OR(CO16="D",CO16="A",CO16="S",CO16="C",CO16="H",CO16="B",CO16="T",CO16="E",CO16="SB")),AND(CK16="H",OR($Z8="No",$Z8="")))</formula>
    </cfRule>
  </conditionalFormatting>
  <conditionalFormatting sqref="CL16:CL17">
    <cfRule type="expression" priority="99" dxfId="1" stopIfTrue="1">
      <formula>OR(AND(OR(CL16="D",CL16="A",CL16="S",CL16="C",CL16="H",CL16="B",CL16="T",CL16="E",CL16="SB"),OR(CK16="D",CK16="A",CK16="S",CK16="C",CK16="H",CK16="B",CK16="T",CK16="E",CK16="SB")),AND(OR(CL16="D",CL16="A",CL16="S",CL16="C",CL16="H",CL16="B",CL16="T",CL16="E",CL16="SB"),OR(CM16="D",CM16="A",CM16="S",CM16="C",CM16="H",CM16="B",CM16="T",CM16="E",CM16="SB")),AND(OR(CL16="D",CL16="A",CL16="S",CL16="C",CL16="H",CL16="B",CL16="T",CL16="E",CL16="SB"),OR(CJ16="D",CJ16="A",CJ16="S",CJ16="C",CJ16="H",CJ16="T",CJ16="E",CJ16="SB")),AND(OR(CL16="D",CL16="A",CL16="S",CL16="C",CL16="H",CL16="T",CL16="E",CL16="SB"),OR(CN16="D",CN16="A",CN16="S",CN16="C",CN16="H",CN16="B",CN16="T",CN16="E",CN16="SB")),AND(OR(CL16="D",CL16="A",CL16="S",CL16="C",CL16="H",CL16="B",CL16="T",CL16="E",CL16="SB"),OR(CI16="D",CI16="A",CI16="S",CI16="C",CI16="T",CI16="SB")),AND(OR(CL16="D",CL16="A",CL16="S",CL16="C",CL16="T",CL16="SB"),OR(CO16="D",CO16="A",CO16="S",CO16="C",CO16="H",CO16="B",CO16="T",CO16="E",CO16="SB")),AND(OR(CL16="D",CL16="A",CL16="S",CL16="C",CL16="H",CL16="B",CL16="T",CL16="E",CL16="SB"),OR(CH16="S")),AND(OR(CL16="S"),OR(CP16="D",CP16="A",CP16="S",CP16="C",CP16="H",CP16="B",CP16="T",CP16="E",CP16="SB")),AND(CL16="H",OR($Z8="No",$Z8="")))</formula>
    </cfRule>
  </conditionalFormatting>
  <conditionalFormatting sqref="CM16:CM17">
    <cfRule type="expression" priority="100" dxfId="1" stopIfTrue="1">
      <formula>OR(AND(OR(CM16="D",CM16="A",CM16="S",CM16="C",CM16="H",CM16="B",CM16="T",CM16="E",CM16="SB"),OR(CL16="D",CL16="A",CL16="S",CL16="C",CL16="H",CL16="B",CL16="T",CL16="E",CL16="SB")),AND(OR(CM16="D",CM16="A",CM16="S",CM16="C",CM16="H",CM16="B",CM16="T",CM16="E",CM16="SB"),OR(CN16="D",CN16="A",CN16="S",CN16="C",CN16="H",CN16="B",CN16="T",CN16="E",CN16="SB")),AND(OR(CM16="D",CM16="A",CM16="S",CM16="C",CM16="H",CM16="B",CM16="T",CM16="E",CM16="SB"),OR(CK16="D",CK16="A",CK16="S",CK16="C",CK16="H",CK16="T",CK16="E",CK16="SB")),AND(OR(CM16="D",CM16="A",CM16="S",CM16="C",CM16="H",CM16="T",CM16="E",CM16="SB"),OR(CO16="D",CO16="A",CO16="S",CO16="C",CO16="H",CO16="B",CO16="T",CO16="E",CO16="SB")),AND(OR(CM16="D",CM16="A",CM16="S",CM16="C",CM16="H",CM16="B",CM16="T",CM16="E",CM16="SB"),OR(CJ16="D",CJ16="A",CJ16="S",CJ16="C",CJ16="T",CJ16="SB")),AND(OR(CM16="D",CM16="A",CM16="S",CM16="C",CM16="T",CM16="SB"),OR(CP16="D",CP16="A",CP16="S",CP16="C",CP16="H",CP16="B",CP16="T",CP16="E",CP16="SB")),AND(OR(CM16="D",CM16="A",CM16="S",CM16="C",CM16="H",CM16="B",CM16="T",CM16="E",CM16="SB"),OR(CI16="S")),AND(OR(CM16="S"),OR(CQ16="D",CQ16="A",CQ16="S",CQ16="C",CQ16="H",CQ16="B",CQ16="T",CQ16="E",CQ16="SB")),AND(CM16="H",OR($Z8="No",$Z8="")))</formula>
    </cfRule>
  </conditionalFormatting>
  <conditionalFormatting sqref="CN16:CN17">
    <cfRule type="expression" priority="101" dxfId="1" stopIfTrue="1">
      <formula>OR(AND(OR(CN16="D",CN16="A",CN16="S",CN16="C",CN16="H",CN16="B",CN16="T",CN16="E",CN16="SB"),OR(CM16="D",CM16="A",CM16="S",CM16="C",CM16="H",CM16="B",CM16="T",CM16="E",CM16="SB")),AND(OR(CN16="D",CN16="A",CN16="S",CN16="C",CN16="H",CN16="B",CN16="T",CN16="E",CN16="SB"),OR(CO16="D",CO16="A",CO16="S",CO16="C",CO16="H",CO16="B",CO16="T",CO16="E",CO16="SB")),AND(OR(CN16="D",CN16="A",CN16="S",CN16="C",CN16="H",CN16="B",CN16="T",CN16="E",CN16="SB"),OR(CL16="D",CL16="A",CL16="S",CL16="C",CL16="H",CL16="T",CL16="E",CL16="SB")),AND(OR(CN16="D",CN16="A",CN16="S",CN16="C",CN16="H",CN16="T",CN16="E",CN16="SB"),OR(CP16="D",CP16="A",CP16="S",CP16="C",CP16="H",CP16="B",CP16="T",CP16="E",CP16="SB")),AND(OR(CN16="D",CN16="A",CN16="S",CN16="C",CN16="H",CN16="B",CN16="T",CN16="E",CN16="SB"),OR(CK16="D",CK16="A",CK16="S",CK16="C",CK16="T",CK16="SB")),AND(OR(CN16="D",CN16="A",CN16="S",CN16="C",CN16="T",CN16="SB"),OR(CQ16="D",CQ16="A",CQ16="S",CQ16="C",CQ16="H",CQ16="B",CQ16="T",CQ16="E",CQ16="SB")),AND(OR(CN16="D",CN16="A",CN16="S",CN16="C",CN16="H",CN16="B",CN16="T",CN16="E",CN16="SB"),OR(CJ16="S")),AND(OR(CN16="S"),OR(CR16="D",CR16="A",CR16="S",CR16="C",CR16="H",CR16="B",CR16="T",CR16="E",CR16="SB")),AND(CN16="H",OR($Z8="No",$Z8="")))</formula>
    </cfRule>
  </conditionalFormatting>
  <conditionalFormatting sqref="CO16:CO17">
    <cfRule type="expression" priority="102" dxfId="1" stopIfTrue="1">
      <formula>OR(AND(OR(CO16="D",CO16="A",CO16="S",CO16="C",CO16="H",CO16="B",CO16="T",CO16="E",CO16="SB"),OR(CN16="D",CN16="A",CN16="S",CN16="C",CN16="H",CN16="B",CN16="T",CN16="E",CN16="SB")),AND(OR(CO16="D",CO16="A",CO16="S",CO16="C",CO16="H",CO16="B",CO16="T",CO16="E",CO16="SB"),OR(CP16="D",CP16="A",CP16="S",CP16="C",CP16="H",CP16="B",CP16="T",CP16="E",CP16="SB")),AND(OR(CO16="D",CO16="A",CO16="S",CO16="C",CO16="H",CO16="B",CO16="T",CO16="E",CO16="SB"),OR(CM16="D",CM16="A",CM16="S",CM16="C",CM16="H",CM16="T",CM16="E",CM16="SB")),AND(OR(CO16="D",CO16="A",CO16="S",CO16="C",CO16="H",CO16="T",CO16="E",CO16="SB"),OR(CQ16="D",CQ16="A",CQ16="S",CQ16="C",CQ16="H",CQ16="B",CQ16="T",CQ16="E",CQ16="SB")),AND(OR(CO16="D",CO16="A",CO16="S",CO16="C",CO16="H",CO16="B",CO16="T",CO16="E",CO16="SB"),OR(CL16="D",CL16="A",CL16="S",CL16="C",CL16="T",CL16="SB")),AND(OR(CO16="D",CO16="A",CO16="S",CO16="C",CO16="T",CO16="SB"),OR(CR16="D",CR16="A",CR16="S",CR16="C",CR16="H",CR16="B",CR16="T",CR16="E",CR16="SB")),AND(OR(CO16="D",CO16="A",CO16="S",CO16="C",CO16="H",CO16="B",CO16="T",CO16="E",CO16="SB"),OR(CK16="S")),AND(OR(CO16="S"),OR(CS16="D",CS16="A",CS16="S",CS16="C",CS16="H",CS16="B",CS16="T",CS16="E",CS16="SB")),AND(CO16="H",OR($Z8="No",$Z8="")))</formula>
    </cfRule>
  </conditionalFormatting>
  <conditionalFormatting sqref="CP16:CP17">
    <cfRule type="expression" priority="103" dxfId="1" stopIfTrue="1">
      <formula>OR(AND(OR(CP16="D",CP16="A",CP16="S",CP16="C",CP16="H",CP16="B",CP16="T",CP16="E",CP16="SB"),OR(CO16="D",CO16="A",CO16="S",CO16="C",CO16="H",CO16="B",CO16="T",CO16="E",CO16="SB")),AND(OR(CP16="D",CP16="A",CP16="S",CP16="C",CP16="H",CP16="B",CP16="T",CP16="E",CP16="SB"),OR(CQ16="D",CQ16="A",CQ16="S",CQ16="C",CQ16="H",CQ16="B",CQ16="T",CQ16="E",CQ16="SB")),AND(OR(CP16="D",CP16="A",CP16="S",CP16="C",CP16="H",CP16="B",CP16="T",CP16="E",CP16="SB"),OR(CN16="D",CN16="A",CN16="S",CN16="C",CN16="H",CN16="T",CN16="E",CN16="SB")),AND(OR(CP16="D",CP16="A",CP16="S",CP16="C",CP16="H",CP16="T",CP16="E",CP16="SB"),OR(CR16="D",CR16="A",CR16="S",CR16="C",CR16="H",CR16="B",CR16="T",CR16="E",CR16="SB")),AND(OR(CP16="D",CP16="A",CP16="S",CP16="C",CP16="H",CP16="B",CP16="T",CP16="E",CP16="SB"),OR(CM16="D",CM16="A",CM16="S",CM16="C",CM16="T",CM16="SB")),AND(OR(CP16="D",CP16="A",CP16="S",CP16="C",CP16="T",CP16="SB"),OR(CS16="D",CS16="A",CS16="S",CS16="C",CS16="H",CS16="B",CS16="T",CS16="E",CS16="SB")),AND(OR(CP16="D",CP16="A",CP16="S",CP16="C",CP16="H",CP16="B",CP16="T",CP16="E",CP16="SB"),OR(CL16="S")),AND(OR(CP16="S"),OR(CT16="D",CT16="A",CT16="S",CT16="C",CT16="H",CT16="B",CT16="T",CT16="E",CT16="SB")),AND(CP16="H",OR($Z8="No",$Z8="")))</formula>
    </cfRule>
  </conditionalFormatting>
  <conditionalFormatting sqref="CQ16:CQ17">
    <cfRule type="expression" priority="104" dxfId="1" stopIfTrue="1">
      <formula>OR(AND(OR(CQ16="D",CQ16="A",CQ16="S",CQ16="C",CQ16="H",CQ16="B",CQ16="T",CQ16="E",CQ16="SB"),OR(CP16="D",CP16="A",CP16="S",CP16="C",CP16="H",CP16="B",CP16="T",CP16="E",CP16="SB")),AND(OR(CQ16="D",CQ16="A",CQ16="S",CQ16="C",CQ16="H",CQ16="B",CQ16="T",CQ16="E",CQ16="SB"),OR(CR16="D",CR16="A",CR16="S",CR16="C",CR16="H",CR16="B",CR16="T",CR16="E",CR16="SB")),AND(OR(CQ16="D",CQ16="A",CQ16="S",CQ16="C",CQ16="H",CQ16="B",CQ16="T",CQ16="E",CQ16="SB"),OR(CO16="D",CO16="A",CO16="S",CO16="C",CO16="H",CO16="T",CO16="E",CO16="SB")),AND(OR(CQ16="D",CQ16="A",CQ16="S",CQ16="C",CQ16="H",CQ16="T",CQ16="E",CQ16="SB"),OR(CS16="D",CS16="A",CS16="S",CS16="C",CS16="H",CS16="B",CS16="T",CS16="E",CS16="SB")),AND(OR(CQ16="D",CQ16="A",CQ16="S",CQ16="C",CQ16="H",CQ16="B",CQ16="T",CQ16="E",CQ16="SB"),OR(CN16="D",CN16="A",CN16="S",CN16="C",CN16="T",CN16="SB")),AND(OR(CQ16="D",CQ16="A",CQ16="S",CQ16="C",CQ16="T",CQ16="SB"),OR(CT16="D",CT16="A",CT16="S",CT16="C",CT16="H",CT16="B",CT16="T",CT16="E",CT16="SB")),AND(OR(CQ16="D",CQ16="A",CQ16="S",CQ16="C",CQ16="H",CQ16="B",CQ16="T",CQ16="E",CQ16="SB"),OR(CM16="S")),AND(OR(CQ16="S"),OR(CU16="D",CU16="A",CU16="S",CU16="C",CU16="H",CU16="B",CU16="T",CU16="E",CU16="SB")),AND(CQ16="H",OR($Z8="No",$Z8="")))</formula>
    </cfRule>
  </conditionalFormatting>
  <conditionalFormatting sqref="CR16:CR17">
    <cfRule type="expression" priority="105" dxfId="1" stopIfTrue="1">
      <formula>OR(AND(OR(CR16="D",CR16="A",CR16="S",CR16="C",CR16="H",CR16="B",CR16="T",CR16="E",CR16="SB"),OR(CQ16="D",CQ16="A",CQ16="S",CQ16="C",CQ16="H",CQ16="B",CQ16="T",CQ16="E",CQ16="SB")),AND(OR(CR16="D",CR16="A",CR16="S",CR16="C",CR16="H",CR16="B",CR16="T",CR16="E",CR16="SB"),OR(CS16="D",CS16="A",CS16="S",CS16="C",CS16="H",CS16="B",CS16="T",CS16="E",CS16="SB")),AND(OR(CR16="D",CR16="A",CR16="S",CR16="C",CR16="H",CR16="B",CR16="T",CR16="E",CR16="SB"),OR(CP16="D",CP16="A",CP16="S",CP16="C",CP16="H",CP16="T",CP16="E",CP16="SB")),AND(OR(CR16="D",CR16="A",CR16="S",CR16="C",CR16="H",CR16="T",CR16="E",CR16="SB"),OR(CT16="D",CT16="A",CT16="S",CT16="C",CT16="H",CT16="B",CT16="T",CT16="E",CT16="SB")),AND(OR(CR16="D",CR16="A",CR16="S",CR16="C",CR16="H",CR16="B",CR16="T",CR16="E",CR16="SB"),OR(CO16="D",CO16="A",CO16="S",CO16="C",CO16="T",CO16="SB")),AND(OR(CR16="D",CR16="A",CR16="S",CR16="C",CR16="T",CR16="SB"),OR(CU16="D",CU16="A",CU16="S",CU16="C",CU16="H",CU16="B",CU16="T",CU16="E",CU16="SB")),AND(OR(CR16="D",CR16="A",CR16="S",CR16="C",CR16="H",CR16="B",CR16="T",CR16="E",CR16="SB"),OR(CN16="S")),AND(OR(CR16="S"),OR(CV16="D",CV16="A",CV16="S",CV16="C",CV16="H",CV16="B",CV16="T",CV16="E",CV16="SB")),AND(CR16="H",OR($Z8="No",$Z8="")))</formula>
    </cfRule>
  </conditionalFormatting>
  <conditionalFormatting sqref="CS16:CS17">
    <cfRule type="expression" priority="106" dxfId="1" stopIfTrue="1">
      <formula>OR(AND(OR(CS16="D",CS16="A",CS16="S",CS16="C",CS16="H",CS16="B",CS16="T",CS16="E",CS16="SB"),OR(CR16="D",CR16="A",CR16="S",CR16="C",CR16="H",CR16="B",CR16="T",CR16="E",CR16="SB")),AND(OR(CS16="D",CS16="A",CS16="S",CS16="C",CS16="H",CS16="B",CS16="T",CS16="E",CS16="SB"),OR(CT16="D",CT16="A",CT16="S",CT16="C",CT16="H",CT16="B",CT16="T",CT16="E",CT16="SB")),AND(OR(CS16="D",CS16="A",CS16="S",CS16="C",CS16="H",CS16="B",CS16="T",CS16="E",CS16="SB"),OR(CQ16="D",CQ16="A",CQ16="S",CQ16="C",CQ16="H",CQ16="T",CQ16="E",CQ16="SB")),AND(OR(CS16="D",CS16="A",CS16="S",CS16="C",CS16="H",CS16="T",CS16="E",CS16="SB"),OR(CU16="D",CU16="A",CU16="S",CU16="C",CU16="H",CU16="B",CU16="T",CU16="E",CU16="SB")),AND(OR(CS16="D",CS16="A",CS16="S",CS16="C",CS16="H",CS16="B",CS16="T",CS16="E",CS16="SB"),OR(CP16="D",CP16="A",CP16="S",CP16="C",CP16="T",CP16="SB")),AND(OR(CS16="D",CS16="A",CS16="S",CS16="C",CS16="T",CS16="SB"),OR(CV16="D",CV16="A",CV16="S",CV16="C",CV16="H",CV16="B",CV16="T",CV16="E",CV16="SB")),AND(OR(CS16="D",CS16="A",CS16="S",CS16="C",CS16="H",CS16="B",CS16="T",CS16="E",CS16="SB"),OR(CO16="S")),AND(OR(CS16="S"),OR(CW16="D",CW16="A",CW16="S",CW16="C",CW16="H",CW16="B",CW16="T",CW16="E",CW16="SB")),AND(CS16="H",OR($Z8="No",$Z8="")))</formula>
    </cfRule>
  </conditionalFormatting>
  <conditionalFormatting sqref="CT16:CT17">
    <cfRule type="expression" priority="107" dxfId="1" stopIfTrue="1">
      <formula>OR(AND(OR(CT16="D",CT16="A",CT16="S",CT16="C",CT16="H",CT16="B",CT16="T",CT16="E",CT16="SB"),OR(CS16="D",CS16="A",CS16="S",CS16="C",CS16="H",CS16="B",CS16="T",CS16="E",CS16="SB")),AND(OR(CT16="D",CT16="A",CT16="S",CT16="C",CT16="H",CT16="B",CT16="T",CT16="E",CT16="SB"),OR(CU16="D",CU16="A",CU16="S",CU16="C",CU16="H",CU16="B",CU16="T",CU16="E",CU16="SB")),AND(OR(CT16="D",CT16="A",CT16="S",CT16="C",CT16="H",CT16="B",CT16="T",CT16="E",CT16="SB"),OR(CR16="D",CR16="A",CR16="S",CR16="C",CR16="H",CR16="T",CR16="E",CR16="SB")),AND(OR(CT16="D",CT16="A",CT16="S",CT16="C",CT16="H",CT16="T",CT16="E",CT16="SB"),OR(CV16="D",CV16="A",CV16="S",CV16="C",CV16="H",CV16="B",CV16="T",CV16="E",CV16="SB")),AND(OR(CT16="D",CT16="A",CT16="S",CT16="C",CT16="H",CT16="B",CT16="T",CT16="E",CT16="SB"),OR(CQ16="D",CQ16="A",CQ16="S",CQ16="C",CQ16="T",CQ16="SB")),AND(OR(CT16="D",CT16="A",CT16="S",CT16="C",CT16="T",CT16="SB"),OR(CW16="D",CW16="A",CW16="S",CW16="C",CW16="H",CW16="B",CW16="T",CW16="E",CW16="SB")),AND(OR(CT16="D",CT16="A",CT16="S",CT16="C",CT16="H",CT16="B",CT16="T",CT16="E",CT16="SB"),OR(CP16="S")),AND(OR(CT16="S"),OR(CX16="D",CX16="A",CX16="S",CX16="C",CX16="H",CX16="B",CX16="T",CX16="E",CX16="SB")),AND(CT16="H",OR($Z8="No",$Z8="")))</formula>
    </cfRule>
  </conditionalFormatting>
  <conditionalFormatting sqref="CU16:CU17">
    <cfRule type="expression" priority="108" dxfId="1" stopIfTrue="1">
      <formula>OR(AND(OR(CU16="D",CU16="A",CU16="S",CU16="C",CU16="H",CU16="B",CU16="T",CU16="E",CU16="SB"),OR(CT16="D",CT16="A",CT16="S",CT16="C",CT16="H",CT16="B",CT16="T",CT16="E",CT16="SB")),AND(OR(CU16="D",CU16="A",CU16="S",CU16="C",CU16="H",CU16="B",CU16="T",CU16="E",CU16="SB"),OR(CV16="D",CV16="A",CV16="S",CV16="C",CV16="H",CV16="B",CV16="T",CV16="E",CV16="SB")),AND(OR(CU16="D",CU16="A",CU16="S",CU16="C",CU16="H",CU16="B",CU16="T",CU16="E",CU16="SB"),OR(CS16="D",CS16="A",CS16="S",CS16="C",CS16="H",CS16="T",CS16="E",CS16="SB")),AND(OR(CU16="D",CU16="A",CU16="S",CU16="C",CU16="H",CU16="T",CU16="E",CU16="SB"),OR(CW16="D",CW16="A",CW16="S",CW16="C",CW16="H",CW16="B",CW16="T",CW16="E",CW16="SB")),AND(OR(CU16="D",CU16="A",CU16="S",CU16="C",CU16="H",CU16="B",CU16="T",CU16="E",CU16="SB"),OR(CR16="D",CR16="A",CR16="S",CR16="C",CR16="T",CR16="SB")),AND(OR(CU16="D",CU16="A",CU16="S",CU16="C",CU16="T",CU16="SB"),OR(CX16="D",CX16="A",CX16="S",CX16="C",CX16="H",CX16="B",CX16="T",CX16="E",CX16="SB")),AND(OR(CU16="D",CU16="A",CU16="S",CU16="C",CU16="H",CU16="B",CU16="T",CU16="E",CU16="SB"),OR(CQ16="S")),AND(OR(CU16="S"),OR(CY16="D",CY16="A",CY16="S",CY16="C",CY16="H",CY16="B",CY16="T",CY16="E",CY16="SB")),AND(CU16="H",OR($Z8="No",$Z8="")))</formula>
    </cfRule>
  </conditionalFormatting>
  <conditionalFormatting sqref="CV16:CV17">
    <cfRule type="expression" priority="109" dxfId="1" stopIfTrue="1">
      <formula>OR(AND(OR(CV16="D",CV16="A",CV16="S",CV16="C",CV16="H",CV16="B",CV16="T",CV16="E",CV16="SB"),OR(CU16="D",CU16="A",CU16="S",CU16="C",CU16="H",CU16="B",CU16="T",CU16="E",CU16="SB")),AND(OR(CV16="D",CV16="A",CV16="S",CV16="C",CV16="H",CV16="B",CV16="T",CV16="E",CV16="SB"),OR(CW16="D",CW16="A",CW16="S",CW16="C",CW16="H",CW16="B",CW16="T",CW16="E",CW16="SB")),AND(OR(CV16="D",CV16="A",CV16="S",CV16="C",CV16="H",CV16="B",CV16="T",CV16="E",CV16="SB"),OR(CT16="D",CT16="A",CT16="S",CT16="C",CT16="H",CT16="T",CT16="E",CT16="SB")),AND(OR(CV16="D",CV16="A",CV16="S",CV16="C",CV16="H",CV16="T",CV16="E",CV16="SB"),OR(CX16="D",CX16="A",CX16="S",CX16="C",CX16="H",CX16="B",CX16="T",CX16="E",CX16="SB")),AND(OR(CV16="D",CV16="A",CV16="S",CV16="C",CV16="H",CV16="B",CV16="T",CV16="E",CV16="SB"),OR(CS16="D",CS16="A",CS16="S",CS16="C",CS16="T",CS16="SB")),AND(OR(CV16="D",CV16="A",CV16="S",CV16="C",CV16="T",CV16="SB"),OR(CY16="D",CY16="A",CY16="S",CY16="C",CY16="H",CY16="B",CY16="T",CY16="E",CY16="SB")),AND(OR(CV16="D",CV16="A",CV16="S",CV16="C",CV16="H",CV16="B",CV16="T",CV16="E",CV16="SB"),OR(CR16="S")),AND(OR(CV16="S"),OR(CZ16="D",CZ16="A",CZ16="S",CZ16="C",CZ16="H",CZ16="B",CZ16="T",CZ16="E",CZ16="SB")),AND(CV16="H",OR($Z8="No",$Z8="")))</formula>
    </cfRule>
  </conditionalFormatting>
  <conditionalFormatting sqref="CW16:CW17">
    <cfRule type="expression" priority="110" dxfId="1" stopIfTrue="1">
      <formula>OR(AND(OR(CW16="D",CW16="A",CW16="S",CW16="C",CW16="H",CW16="B",CW16="T",CW16="E",CW16="SB"),OR(CV16="D",CV16="A",CV16="S",CV16="C",CV16="H",CV16="B",CV16="T",CV16="E",CV16="SB")),AND(OR(CW16="D",CW16="A",CW16="S",CW16="C",CW16="H",CW16="B",CW16="T",CW16="E",CW16="SB"),OR(CX16="D",CX16="A",CX16="S",CX16="C",CX16="H",CX16="B",CX16="T",CX16="E",CX16="SB")),AND(OR(CW16="D",CW16="A",CW16="S",CW16="C",CW16="H",CW16="B",CW16="T",CW16="E",CW16="SB"),OR(CU16="D",CU16="A",CU16="S",CU16="C",CU16="H",CU16="T",CU16="E",CU16="SB")),AND(OR(CW16="D",CW16="A",CW16="S",CW16="C",CW16="H",CW16="T",CW16="E",CW16="SB"),OR(CY16="D",CY16="A",CY16="S",CY16="C",CY16="H",CY16="B",CY16="T",CY16="E",CY16="SB")),AND(OR(CW16="D",CW16="A",CW16="S",CW16="C",CW16="H",CW16="B",CW16="T",CW16="E",CW16="SB"),OR(CT16="D",CT16="A",CT16="S",CT16="C",CT16="T",CT16="SB")),AND(OR(CW16="D",CW16="A",CW16="S",CW16="C",CW16="T",CW16="SB"),OR(CZ16="D",CZ16="A",CZ16="S",CZ16="C",CZ16="H",CZ16="B",CZ16="T",CZ16="E",CZ16="SB")),AND(OR(CW16="D",CW16="A",CW16="S",CW16="C",CW16="H",CW16="B",CW16="T",CW16="E",CW16="SB"),OR(CS16="S")),AND(OR(CW16="S"),OR(DA16="D",DA16="A",DA16="S",DA16="C",DA16="H",DA16="B",DA16="T",DA16="E",DA16="SB")),AND(CW16="H",OR($Z8="No",$Z8="")))</formula>
    </cfRule>
  </conditionalFormatting>
  <conditionalFormatting sqref="CX16:CX17">
    <cfRule type="expression" priority="111" dxfId="1" stopIfTrue="1">
      <formula>OR(AND(OR(CX16="D",CX16="A",CX16="S",CX16="C",CX16="H",CX16="B",CX16="T",CX16="E",CX16="SB"),OR(CW16="D",CW16="A",CW16="S",CW16="C",CW16="H",CW16="B",CW16="T",CW16="E",CW16="SB")),AND(OR(CX16="D",CX16="A",CX16="S",CX16="C",CX16="H",CX16="B",CX16="T",CX16="E",CX16="SB"),OR(CY16="D",CY16="A",CY16="S",CY16="C",CY16="H",CY16="B",CY16="T",CY16="E",CY16="SB")),AND(OR(CX16="D",CX16="A",CX16="S",CX16="C",CX16="H",CX16="B",CX16="T",CX16="E",CX16="SB"),OR(CV16="D",CV16="A",CV16="S",CV16="C",CV16="H",CV16="T",CV16="E",CV16="SB")),AND(OR(CX16="D",CX16="A",CX16="S",CX16="C",CX16="H",CX16="T",CX16="E",CX16="SB"),OR(CZ16="D",CZ16="A",CZ16="S",CZ16="C",CZ16="H",CZ16="B",CZ16="T",CZ16="E",CZ16="SB")),AND(OR(CX16="D",CX16="A",CX16="S",CX16="C",CX16="H",CX16="B",CX16="T",CX16="E",CX16="SB"),OR(CU16="D",CU16="A",CU16="S",CU16="C",CU16="T",CU16="SB")),AND(OR(CX16="D",CX16="A",CX16="S",CX16="C",CX16="T",CX16="SB"),OR(DA16="D",DA16="A",DA16="S",DA16="C",DA16="H",DA16="B",DA16="T",DA16="E",DA16="SB")),AND(OR(CX16="D",CX16="A",CX16="S",CX16="C",CX16="H",CX16="B",CX16="T",CX16="E",CX16="SB"),OR(CT16="S")),AND(OR(CX16="S"),OR(DB16="D",DB16="A",DB16="S",DB16="C",DB16="H",DB16="B",DB16="T",DB16="E",DB16="SB")),AND(CX16="H",OR($Z8="No",$Z8="")))</formula>
    </cfRule>
  </conditionalFormatting>
  <conditionalFormatting sqref="CY16:CY17">
    <cfRule type="expression" priority="112" dxfId="1" stopIfTrue="1">
      <formula>OR(AND(OR(CY16="D",CY16="A",CY16="S",CY16="C",CY16="H",CY16="B",CY16="T",CY16="E",CY16="SB"),OR(CX16="D",CX16="A",CX16="S",CX16="C",CX16="H",CX16="B",CX16="T",CX16="E",CX16="SB")),AND(OR(CY16="D",CY16="A",CY16="S",CY16="C",CY16="H",CY16="B",CY16="T",CY16="E",CY16="SB"),OR(CZ16="D",CZ16="A",CZ16="S",CZ16="C",CZ16="H",CZ16="B",CZ16="T",CZ16="E",CZ16="SB")),AND(OR(CY16="D",CY16="A",CY16="S",CY16="C",CY16="H",CY16="B",CY16="T",CY16="E",CY16="SB"),OR(CW16="D",CW16="A",CW16="S",CW16="C",CW16="H",CW16="T",CW16="E",CW16="SB")),AND(OR(CY16="D",CY16="A",CY16="S",CY16="C",CY16="H",CY16="T",CY16="E",CY16="SB"),OR(DA16="D",DA16="A",DA16="S",DA16="C",DA16="H",DA16="B",DA16="T",DA16="E",DA16="SB")),AND(OR(CY16="D",CY16="A",CY16="S",CY16="C",CY16="H",CY16="B",CY16="T",CY16="E",CY16="SB"),OR(CV16="D",CV16="A",CV16="S",CV16="C",CV16="T",CV16="SB")),AND(OR(CY16="D",CY16="A",CY16="S",CY16="C",CY16="T",CY16="SB"),OR(DB16="D",DB16="A",DB16="S",DB16="C",DB16="H",DB16="B",DB16="T",DB16="E",DB16="SB")),AND(OR(CY16="D",CY16="A",CY16="S",CY16="C",CY16="H",CY16="B",CY16="T",CY16="E",CY16="SB"),OR(CU16="S")),AND(OR(CY16="S"),OR(DC16="D",DC16="A",DC16="S",DC16="C",DC16="H",DC16="B",DC16="T",DC16="E",DC16="SB")),AND(CY16="H",OR($Z8="No",$Z8="")))</formula>
    </cfRule>
  </conditionalFormatting>
  <conditionalFormatting sqref="CZ16:CZ17">
    <cfRule type="expression" priority="113" dxfId="1" stopIfTrue="1">
      <formula>OR(AND(OR(CZ16="D",CZ16="A",CZ16="S",CZ16="C",CZ16="H",CZ16="B",CZ16="T",CZ16="E",CZ16="SB"),OR(CY16="D",CY16="A",CY16="S",CY16="C",CY16="H",CY16="B",CY16="T",CY16="E",CY16="SB")),AND(OR(CZ16="D",CZ16="A",CZ16="S",CZ16="C",CZ16="H",CZ16="B",CZ16="T",CZ16="E",CZ16="SB"),OR(DA16="D",DA16="A",DA16="S",DA16="C",DA16="H",DA16="B",DA16="T",DA16="E",DA16="SB")),AND(OR(CZ16="D",CZ16="A",CZ16="S",CZ16="C",CZ16="H",CZ16="B",CZ16="T",CZ16="E",CZ16="SB"),OR(CX16="D",CX16="A",CX16="S",CX16="C",CX16="H",CX16="T",CX16="E",CX16="SB")),AND(OR(CZ16="D",CZ16="A",CZ16="S",CZ16="C",CZ16="H",CZ16="T",CZ16="E",CZ16="SB"),OR(DB16="D",DB16="A",DB16="S",DB16="C",DB16="H",DB16="B",DB16="T",DB16="E",DB16="SB")),AND(OR(CZ16="D",CZ16="A",CZ16="S",CZ16="C",CZ16="H",CZ16="B",CZ16="T",CZ16="E",CZ16="SB"),OR(CW16="D",CW16="A",CW16="S",CW16="C",CW16="T",CW16="SB")),AND(OR(CZ16="D",CZ16="A",CZ16="S",CZ16="C",CZ16="T",CZ16="SB"),OR(DC16="D",DC16="A",DC16="S",DC16="C",DC16="H",DC16="B",DC16="T",DC16="E",DC16="SB")),AND(OR(CZ16="D",CZ16="A",CZ16="S",CZ16="C",CZ16="H",CZ16="B",CZ16="T",CZ16="E",CZ16="SB"),OR(CV16="S")),AND(OR(CZ16="S"),OR(DD16="D",DD16="A",DD16="S",DD16="C",DD16="H",DD16="B",DD16="T",DD16="E",DD16="SB")),AND(CZ16="H",OR($Z8="No",$Z8="")))</formula>
    </cfRule>
  </conditionalFormatting>
  <conditionalFormatting sqref="DA16:DA17">
    <cfRule type="expression" priority="114" dxfId="1" stopIfTrue="1">
      <formula>OR(AND(OR(DA16="D",DA16="A",DA16="S",DA16="C",DA16="H",DA16="B",DA16="T",DA16="E",DA16="SB"),OR(CZ16="D",CZ16="A",CZ16="S",CZ16="C",CZ16="H",CZ16="B",CZ16="T",CZ16="E",CZ16="SB")),AND(OR(DA16="D",DA16="A",DA16="S",DA16="C",DA16="H",DA16="B",DA16="T",DA16="E",DA16="SB"),OR(DB16="D",DB16="A",DB16="S",DB16="C",DB16="H",DB16="B",DB16="T",DB16="E",DB16="SB")),AND(OR(DA16="D",DA16="A",DA16="S",DA16="C",DA16="H",DA16="B",DA16="T",DA16="E",DA16="SB"),OR(CY16="D",CY16="A",CY16="S",CY16="C",CY16="H",CY16="T",CY16="E",CY16="SB")),AND(OR(DA16="D",DA16="A",DA16="S",DA16="C",DA16="H",DA16="T",DA16="E",DA16="SB"),OR(DC16="D",DC16="A",DC16="S",DC16="C",DC16="H",DC16="B",DC16="T",DC16="E",DC16="SB")),AND(OR(DA16="D",DA16="A",DA16="S",DA16="C",DA16="H",DA16="B",DA16="T",DA16="E",DA16="SB"),OR(CX16="D",CX16="A",CX16="S",CX16="C",CX16="T",CX16="SB")),AND(OR(DA16="D",DA16="A",DA16="S",DA16="C",DA16="T",DA16="SB"),OR(DD16="D",DD16="A",DD16="S",DD16="C",DD16="H",DD16="B",DD16="T",DD16="E",DD16="SB")),AND(OR(DA16="D",DA16="A",DA16="S",DA16="C",DA16="H",DA16="B",DA16="T",DA16="E",DA16="SB"),OR(CW16="S")),AND(OR(DA16="S"),OR(DE16="D",DE16="A",DE16="S",DE16="C",DE16="H",DE16="B",DE16="T",DE16="E",DE16="SB")),AND(DA16="H",OR($Z8="No",$Z8="")))</formula>
    </cfRule>
  </conditionalFormatting>
  <conditionalFormatting sqref="DB16:DB17">
    <cfRule type="expression" priority="115" dxfId="1" stopIfTrue="1">
      <formula>OR(AND(OR(DB16="D",DB16="A",DB16="S",DB16="C",DB16="H",DB16="B",DB16="T",DB16="E",DB16="SB"),OR(DA16="D",DA16="A",DA16="S",DA16="C",DA16="H",DA16="B",DA16="T",DA16="E",DA16="SB")),AND(OR(DB16="D",DB16="A",DB16="S",DB16="C",DB16="H",DB16="B",DB16="T",DB16="E",DB16="SB"),OR(DC16="D",DC16="A",DC16="S",DC16="C",DC16="H",DC16="B",DC16="T",DC16="E",DC16="SB")),AND(OR(DB16="D",DB16="A",DB16="S",DB16="C",DB16="H",DB16="B",DB16="T",DB16="E",DB16="SB"),OR(CZ16="D",CZ16="A",CZ16="S",CZ16="C",CZ16="H",CZ16="T",CZ16="E",CZ16="SB")),AND(OR(DB16="D",DB16="A",DB16="S",DB16="C",DB16="H",DB16="T",DB16="E",DB16="SB"),OR(DD16="D",DD16="A",DD16="S",DD16="C",DD16="H",DD16="B",DD16="T",DD16="E",DD16="SB")),AND(OR(DB16="D",DB16="A",DB16="S",DB16="C",DB16="H",DB16="B",DB16="T",DB16="E",DB16="SB"),OR(CY16="D",CY16="A",CY16="S",CY16="C",CY16="T",CY16="SB")),AND(OR(DB16="D",DB16="A",DB16="S",DB16="C",DB16="T",DB16="SB"),OR(DE16="D",DE16="A",DE16="S",DE16="C",DE16="H",DE16="B",DE16="T",DE16="E",DE16="SB")),AND(OR(DB16="D",DB16="A",DB16="S",DB16="C",DB16="H",DB16="B",DB16="T",DB16="E",DB16="SB"),OR(CX16="S")),AND(OR(DB16="S"),OR(DF16="D",DF16="A",DF16="S",DF16="C",DF16="H",DF16="B",DF16="T",DF16="E",DF16="SB")),AND(DB16="H",OR($Z8="No",$Z8="")))</formula>
    </cfRule>
  </conditionalFormatting>
  <conditionalFormatting sqref="DC16:DC17">
    <cfRule type="expression" priority="116" dxfId="1" stopIfTrue="1">
      <formula>OR(AND(OR(DC16="D",DC16="A",DC16="S",DC16="C",DC16="H",DC16="B",DC16="T",DC16="E",DC16="SB"),OR(DB16="D",DB16="A",DB16="S",DB16="C",DB16="H",DB16="B",DB16="T",DB16="E",DB16="SB")),AND(OR(DC16="D",DC16="A",DC16="S",DC16="C",DC16="H",DC16="B",DC16="T",DC16="E",DC16="SB"),OR(DD16="D",DD16="A",DD16="S",DD16="C",DD16="H",DD16="B",DD16="T",DD16="E",DD16="SB")),AND(OR(DC16="D",DC16="A",DC16="S",DC16="C",DC16="H",DC16="B",DC16="T",DC16="E",DC16="SB"),OR(DA16="D",DA16="A",DA16="S",DA16="C",DA16="H",DA16="T",DA16="E",DA16="SB")),AND(OR(DC16="D",DC16="A",DC16="S",DC16="C",DC16="H",DC16="T",DC16="E",DC16="SB"),OR(DE16="D",DE16="A",DE16="S",DE16="C",DE16="H",DE16="B",DE16="T",DE16="E",DE16="SB")),AND(OR(DC16="D",DC16="A",DC16="S",DC16="C",DC16="H",DC16="B",DC16="T",DC16="E",DC16="SB"),OR(CZ16="D",CZ16="A",CZ16="S",CZ16="C",CZ16="T",CZ16="SB")),AND(OR(DC16="D",DC16="A",DC16="S",DC16="C",DC16="T",DC16="SB"),OR(DF16="D",DF16="A",DF16="S",DF16="C",DF16="H",DF16="B",DF16="T",DF16="E",DF16="SB")),AND(OR(DC16="D",DC16="A",DC16="S",DC16="C",DC16="H",DC16="B",DC16="T",DC16="E",DC16="SB"),OR(CY16="S")),AND(OR(DC16="S"),OR(DG16="D",DG16="A",DG16="S",DG16="C",DG16="H",DG16="B",DG16="T",DG16="E",DG16="SB")),AND(DC16="H",OR($Z8="No",$Z8="")))</formula>
    </cfRule>
  </conditionalFormatting>
  <conditionalFormatting sqref="DD16:DD17">
    <cfRule type="expression" priority="117" dxfId="1" stopIfTrue="1">
      <formula>OR(AND(OR(DD16="D",DD16="A",DD16="S",DD16="C",DD16="H",DD16="B",DD16="T",DD16="E",DD16="SB"),OR(DC16="D",DC16="A",DC16="S",DC16="C",DC16="H",DC16="B",DC16="T",DC16="E",DC16="SB")),AND(OR(DD16="D",DD16="A",DD16="S",DD16="C",DD16="H",DD16="B",DD16="T",DD16="E",DD16="SB"),OR(DE16="D",DE16="A",DE16="S",DE16="C",DE16="H",DE16="B",DE16="T",DE16="E",DE16="SB")),AND(OR(DD16="D",DD16="A",DD16="S",DD16="C",DD16="H",DD16="B",DD16="T",DD16="E",DD16="SB"),OR(DB16="D",DB16="A",DB16="S",DB16="C",DB16="H",DB16="T",DB16="E",DB16="SB")),AND(OR(DD16="D",DD16="A",DD16="S",DD16="C",DD16="H",DD16="T",DD16="E",DD16="SB"),OR(DF16="D",DF16="A",DF16="S",DF16="C",DF16="H",DF16="B",DF16="T",DF16="E",DF16="SB")),AND(OR(DD16="D",DD16="A",DD16="S",DD16="C",DD16="H",DD16="B",DD16="T",DD16="E",DD16="SB"),OR(DA16="D",DA16="A",DA16="S",DA16="C",DA16="T",DA16="SB")),AND(OR(DD16="D",DD16="A",DD16="S",DD16="C",DD16="T",DD16="SB"),OR(DG16="D",DG16="A",DG16="S",DG16="C",DG16="H",DG16="B",DG16="T",DG16="E",DG16="SB")),AND(OR(DD16="D",DD16="A",DD16="S",DD16="C",DD16="H",DD16="B",DD16="T",DD16="E",DD16="SB"),OR(CZ16="S")),AND(OR(DD16="S"),OR(DH16="D",DH16="A",DH16="S",DH16="C",DH16="H",DH16="B",DH16="T",DH16="E",DH16="SB")),AND(DD16="H",OR($Z8="No",$Z8="")))</formula>
    </cfRule>
  </conditionalFormatting>
  <conditionalFormatting sqref="DE16:DE17">
    <cfRule type="expression" priority="118" dxfId="1" stopIfTrue="1">
      <formula>OR(AND(OR(DE16="D",DE16="A",DE16="S",DE16="C",DE16="H",DE16="B",DE16="T",DE16="E",DE16="SB"),OR(DD16="D",DD16="A",DD16="S",DD16="C",DD16="H",DD16="B",DD16="T",DD16="E",DD16="SB")),AND(OR(DE16="D",DE16="A",DE16="S",DE16="C",DE16="H",DE16="B",DE16="T",DE16="E",DE16="SB"),OR(DF16="D",DF16="A",DF16="S",DF16="C",DF16="H",DF16="B",DF16="T",DF16="E",DF16="SB")),AND(OR(DE16="D",DE16="A",DE16="S",DE16="C",DE16="H",DE16="B",DE16="T",DE16="E",DE16="SB"),OR(DC16="D",DC16="A",DC16="S",DC16="C",DC16="H",DC16="T",DC16="E",DC16="SB")),AND(OR(DE16="D",DE16="A",DE16="S",DE16="C",DE16="H",DE16="T",DE16="E",DE16="SB"),OR(DG16="D",DG16="A",DG16="S",DG16="C",DG16="H",DG16="B",DG16="T",DG16="E",DG16="SB")),AND(OR(DE16="D",DE16="A",DE16="S",DE16="C",DE16="H",DE16="B",DE16="T",DE16="E",DE16="SB"),OR(DB16="D",DB16="A",DB16="S",DB16="C",DB16="T",DB16="SB")),AND(OR(DE16="D",DE16="A",DE16="S",DE16="C",DE16="T",DE16="SB"),OR(DH16="D",DH16="A",DH16="S",DH16="C",DH16="H",DH16="B",DH16="T",DH16="E",DH16="SB")),AND(OR(DE16="D",DE16="A",DE16="S",DE16="C",DE16="H",DE16="B",DE16="T",DE16="E",DE16="SB"),OR(DA16="S")),AND(OR(DE16="S"),OR(DI16="D",DI16="A",DI16="S",DI16="C",DI16="H",DI16="B",DI16="T",DI16="E",DI16="SB")),AND(DE16="H",OR($Z8="No",$Z8="")))</formula>
    </cfRule>
  </conditionalFormatting>
  <conditionalFormatting sqref="DF16:DF17">
    <cfRule type="expression" priority="119" dxfId="1" stopIfTrue="1">
      <formula>OR(AND(OR(DF16="D",DF16="A",DF16="S",DF16="C",DF16="H",DF16="B",DF16="T",DF16="E",DF16="SB"),OR(DE16="D",DE16="A",DE16="S",DE16="C",DE16="H",DE16="B",DE16="T",DE16="E",DE16="SB")),AND(OR(DF16="D",DF16="A",DF16="S",DF16="C",DF16="H",DF16="B",DF16="T",DF16="E",DF16="SB"),OR(DG16="D",DG16="A",DG16="S",DG16="C",DG16="H",DG16="B",DG16="T",DG16="E",DG16="SB")),AND(OR(DF16="D",DF16="A",DF16="S",DF16="C",DF16="H",DF16="B",DF16="T",DF16="E",DF16="SB"),OR(DD16="D",DD16="A",DD16="S",DD16="C",DD16="H",DD16="T",DD16="E",DD16="SB")),AND(OR(DF16="D",DF16="A",DF16="S",DF16="C",DF16="H",DF16="T",DF16="E",DF16="SB"),OR(DH16="D",DH16="A",DH16="S",DH16="C",DH16="H",DH16="B",DH16="T",DH16="E",DH16="SB")),AND(OR(DF16="D",DF16="A",DF16="S",DF16="C",DF16="H",DF16="B",DF16="T",DF16="E",DF16="SB"),OR(DC16="D",DC16="A",DC16="S",DC16="C",DC16="T",DC16="SB")),AND(OR(DF16="D",DF16="A",DF16="S",DF16="C",DF16="T",DF16="SB"),OR(DI16="D",DI16="A",DI16="S",DI16="C",DI16="H",DI16="B",DI16="T",DI16="E",DI16="SB")),AND(OR(DF16="D",DF16="A",DF16="S",DF16="C",DF16="H",DF16="B",DF16="T",DF16="E",DF16="SB"),OR(DB16="S")),AND(OR(DF16="S"),OR(DJ16="D",DJ16="A",DJ16="S",DJ16="C",DJ16="H",DJ16="B",DJ16="T",DJ16="E",DJ16="SB")),AND(DF16="H",OR($Z8="No",$Z8="")))</formula>
    </cfRule>
  </conditionalFormatting>
  <conditionalFormatting sqref="DG16:DG17">
    <cfRule type="expression" priority="120" dxfId="1" stopIfTrue="1">
      <formula>OR(AND(OR(DG16="D",DG16="A",DG16="S",DG16="C",DG16="H",DG16="B",DG16="T",DG16="E",DG16="SB"),OR(DF16="D",DF16="A",DF16="S",DF16="C",DF16="H",DF16="B",DF16="T",DF16="E",DF16="SB")),AND(OR(DG16="D",DG16="A",DG16="S",DG16="C",DG16="H",DG16="B",DG16="T",DG16="E",DG16="SB"),OR(DH16="D",DH16="A",DH16="S",DH16="C",DH16="H",DH16="B",DH16="T",DH16="E",DH16="SB")),AND(OR(DG16="D",DG16="A",DG16="S",DG16="C",DG16="H",DG16="B",DG16="T",DG16="E",DG16="SB"),OR(DE16="D",DE16="A",DE16="S",DE16="C",DE16="H",DE16="T",DE16="E",DE16="SB")),AND(OR(DG16="D",DG16="A",DG16="S",DG16="C",DG16="H",DG16="T",DG16="E",DG16="SB"),OR(DI16="D",DI16="A",DI16="S",DI16="C",DI16="H",DI16="B",DI16="T",DI16="E",DI16="SB")),AND(OR(DG16="D",DG16="A",DG16="S",DG16="C",DG16="H",DG16="B",DG16="T",DG16="E",DG16="SB"),OR(DD16="D",DD16="A",DD16="S",DD16="C",DD16="T",DD16="SB")),AND(OR(DG16="D",DG16="A",DG16="S",DG16="C",DG16="T",DG16="SB"),OR(DJ16="D",DJ16="A",DJ16="S",DJ16="C",DJ16="H",DJ16="B",DJ16="T",DJ16="E",DJ16="SB")),AND(OR(DG16="D",DG16="A",DG16="S",DG16="C",DG16="H",DG16="B",DG16="T",DG16="E",DG16="SB"),OR(DC16="S")),AND(OR(DG16="S"),OR(DK16="D",DK16="A",DK16="S",DK16="C",DK16="H",DK16="B",DK16="T",DK16="E",DK16="SB")),AND(DG16="H",OR($Z8="No",$Z8="")))</formula>
    </cfRule>
  </conditionalFormatting>
  <conditionalFormatting sqref="DH16:DH17">
    <cfRule type="expression" priority="121" dxfId="1" stopIfTrue="1">
      <formula>OR(AND(OR(DH16="D",DH16="A",DH16="S",DH16="C",DH16="H",DH16="B",DH16="T",DH16="E",DH16="SB"),OR(DG16="D",DG16="A",DG16="S",DG16="C",DG16="H",DG16="B",DG16="T",DG16="E",DG16="SB")),AND(OR(DH16="D",DH16="A",DH16="S",DH16="C",DH16="H",DH16="B",DH16="T",DH16="E",DH16="SB"),OR(DI16="D",DI16="A",DI16="S",DI16="C",DI16="H",DI16="B",DI16="T",DI16="E",DI16="SB")),AND(OR(DH16="D",DH16="A",DH16="S",DH16="C",DH16="H",DH16="B",DH16="T",DH16="E",DH16="SB"),OR(DF16="D",DF16="A",DF16="S",DF16="C",DF16="H",DF16="T",DF16="E",DF16="SB")),AND(OR(DH16="D",DH16="A",DH16="S",DH16="C",DH16="H",DH16="T",DH16="E",DH16="SB"),OR(DJ16="D",DJ16="A",DJ16="S",DJ16="C",DJ16="H",DJ16="B",DJ16="T",DJ16="E",DJ16="SB")),AND(OR(DH16="D",DH16="A",DH16="S",DH16="C",DH16="H",DH16="B",DH16="T",DH16="E",DH16="SB"),OR(DE16="D",DE16="A",DE16="S",DE16="C",DE16="T",DE16="SB")),AND(OR(DH16="D",DH16="A",DH16="S",DH16="C",DH16="T",DH16="SB"),OR(DK16="D",DK16="A",DK16="S",DK16="C",DK16="H",DK16="B",DK16="T",DK16="E",DK16="SB")),AND(OR(DH16="D",DH16="A",DH16="S",DH16="C",DH16="H",DH16="B",DH16="T",DH16="E",DH16="SB"),OR(DD16="S")),AND(OR(DH16="S"),OR(DL16="D",DL16="A",DL16="S",DL16="C",DL16="H",DL16="B",DL16="T",DL16="E",DL16="SB")),AND(DH16="H",OR($Z8="No",$Z8="")))</formula>
    </cfRule>
  </conditionalFormatting>
  <conditionalFormatting sqref="DI16:DI17">
    <cfRule type="expression" priority="122" dxfId="1" stopIfTrue="1">
      <formula>OR(AND(OR(DI16="D",DI16="A",DI16="S",DI16="C",DI16="H",DI16="B",DI16="T",DI16="E",DI16="SB"),OR(DH16="D",DH16="A",DH16="S",DH16="C",DH16="H",DH16="B",DH16="T",DH16="E",DH16="SB")),AND(OR(DI16="D",DI16="A",DI16="S",DI16="C",DI16="H",DI16="B",DI16="T",DI16="E",DI16="SB"),OR(DJ16="D",DJ16="A",DJ16="S",DJ16="C",DJ16="H",DJ16="B",DJ16="T",DJ16="E",DJ16="SB")),AND(OR(DI16="D",DI16="A",DI16="S",DI16="C",DI16="H",DI16="B",DI16="T",DI16="E",DI16="SB"),OR(DG16="D",DG16="A",DG16="S",DG16="C",DG16="H",DG16="T",DG16="E",DG16="SB")),AND(OR(DI16="D",DI16="A",DI16="S",DI16="C",DI16="H",DI16="T",DI16="E",DI16="SB"),OR(DK16="D",DK16="A",DK16="S",DK16="C",DK16="H",DK16="B",DK16="T",DK16="E",DK16="SB")),AND(OR(DI16="D",DI16="A",DI16="S",DI16="C",DI16="H",DI16="B",DI16="T",DI16="E",DI16="SB"),OR(DF16="D",DF16="A",DF16="S",DF16="C",DF16="T",DF16="SB")),AND(OR(DI16="D",DI16="A",DI16="S",DI16="C",DI16="T",DI16="SB"),OR(DL16="D",DL16="A",DL16="S",DL16="C",DL16="H",DL16="B",DL16="T",DL16="E",DL16="SB")),AND(OR(DI16="D",DI16="A",DI16="S",DI16="C",DI16="H",DI16="B",DI16="T",DI16="E",DI16="SB"),OR(DE16="S")),AND(OR(DI16="S"),OR(DM16="D",DM16="A",DM16="S",DM16="C",DM16="H",DM16="B",DM16="T",DM16="E",DM16="SB")),AND(DI16="H",OR($Z8="No",$Z8="")))</formula>
    </cfRule>
  </conditionalFormatting>
  <conditionalFormatting sqref="DJ16:DJ17">
    <cfRule type="expression" priority="123" dxfId="1" stopIfTrue="1">
      <formula>OR(AND(OR(DJ16="D",DJ16="A",DJ16="S",DJ16="C",DJ16="H",DJ16="B",DJ16="T",DJ16="E",DJ16="SB"),OR(DI16="D",DI16="A",DI16="S",DI16="C",DI16="H",DI16="B",DI16="T",DI16="E",DI16="SB")),AND(OR(DJ16="D",DJ16="A",DJ16="S",DJ16="C",DJ16="H",DJ16="B",DJ16="T",DJ16="E",DJ16="SB"),OR(DK16="D",DK16="A",DK16="S",DK16="C",DK16="H",DK16="B",DK16="T",DK16="E",DK16="SB")),AND(OR(DJ16="D",DJ16="A",DJ16="S",DJ16="C",DJ16="H",DJ16="B",DJ16="T",DJ16="E",DJ16="SB"),OR(DH16="D",DH16="A",DH16="S",DH16="C",DH16="H",DH16="T",DH16="E",DH16="SB")),AND(OR(DJ16="D",DJ16="A",DJ16="S",DJ16="C",DJ16="H",DJ16="T",DJ16="E",DJ16="SB"),OR(DL16="D",DL16="A",DL16="S",DL16="C",DL16="H",DL16="B",DL16="T",DL16="E",DL16="SB")),AND(OR(DJ16="D",DJ16="A",DJ16="S",DJ16="C",DJ16="H",DJ16="B",DJ16="T",DJ16="E",DJ16="SB"),OR(DG16="D",DG16="A",DG16="S",DG16="C",DG16="T",DG16="SB")),AND(OR(DJ16="D",DJ16="A",DJ16="S",DJ16="C",DJ16="T",DJ16="SB"),OR(DM16="D",DM16="A",DM16="S",DM16="C",DM16="H",DM16="B",DM16="T",DM16="E",DM16="SB")),AND(OR(DJ16="D",DJ16="A",DJ16="S",DJ16="C",DJ16="H",DJ16="B",DJ16="T",DJ16="E",DJ16="SB"),OR(DF16="S")),AND(OR(DJ16="S"),OR(DN16="D",DN16="A",DN16="S",DN16="C",DN16="H",DN16="B",DN16="T",DN16="E",DN16="SB")),AND(DJ16="H",OR($Z8="No",$Z8="")))</formula>
    </cfRule>
  </conditionalFormatting>
  <conditionalFormatting sqref="DK16:DK17">
    <cfRule type="expression" priority="124" dxfId="1" stopIfTrue="1">
      <formula>OR(AND(OR(DK16="D",DK16="A",DK16="S",DK16="C",DK16="H",DK16="B",DK16="T",DK16="E",DK16="SB"),OR(DJ16="D",DJ16="A",DJ16="S",DJ16="C",DJ16="H",DJ16="B",DJ16="T",DJ16="E",DJ16="SB")),AND(OR(DK16="D",DK16="A",DK16="S",DK16="C",DK16="H",DK16="B",DK16="T",DK16="E",DK16="SB"),OR(DL16="D",DL16="A",DL16="S",DL16="C",DL16="H",DL16="B",DL16="T",DL16="E",DL16="SB")),AND(OR(DK16="D",DK16="A",DK16="S",DK16="C",DK16="H",DK16="B",DK16="T",DK16="E",DK16="SB"),OR(DI16="D",DI16="A",DI16="S",DI16="C",DI16="H",DI16="T",DI16="E",DI16="SB")),AND(OR(DK16="D",DK16="A",DK16="S",DK16="C",DK16="H",DK16="T",DK16="E",DK16="SB"),OR(DM16="D",DM16="A",DM16="S",DM16="C",DM16="H",DM16="B",DM16="T",DM16="E",DM16="SB")),AND(OR(DK16="D",DK16="A",DK16="S",DK16="C",DK16="H",DK16="B",DK16="T",DK16="E",DK16="SB"),OR(DH16="D",DH16="A",DH16="S",DH16="C",DH16="T",DH16="SB")),AND(OR(DK16="D",DK16="A",DK16="S",DK16="C",DK16="T",DK16="SB"),OR(DN16="D",DN16="A",DN16="S",DN16="C",DN16="H",DN16="B",DN16="T",DN16="E",DN16="SB")),AND(OR(DK16="D",DK16="A",DK16="S",DK16="C",DK16="H",DK16="B",DK16="T",DK16="E",DK16="SB"),OR(DG16="S")),AND(OR(DK16="S"),OR(DO16="D",DO16="A",DO16="S",DO16="C",DO16="H",DO16="B",DO16="T",DO16="E",DO16="SB")),AND(DK16="H",OR($Z8="No",$Z8="")))</formula>
    </cfRule>
  </conditionalFormatting>
  <conditionalFormatting sqref="DL16:DL17">
    <cfRule type="expression" priority="125" dxfId="1" stopIfTrue="1">
      <formula>OR(AND(OR(DL16="D",DL16="A",DL16="S",DL16="C",DL16="H",DL16="B",DL16="T",DL16="E",DL16="SB"),OR(DK16="D",DK16="A",DK16="S",DK16="C",DK16="H",DK16="B",DK16="T",DK16="E",DK16="SB")),AND(OR(DL16="D",DL16="A",DL16="S",DL16="C",DL16="H",DL16="B",DL16="T",DL16="E",DL16="SB"),OR(DM16="D",DM16="A",DM16="S",DM16="C",DM16="H",DM16="B",DM16="T",DM16="E",DM16="SB")),AND(OR(DL16="D",DL16="A",DL16="S",DL16="C",DL16="H",DL16="B",DL16="T",DL16="E",DL16="SB"),OR(DJ16="D",DJ16="A",DJ16="S",DJ16="C",DJ16="H",DJ16="T",DJ16="E",DJ16="SB")),AND(OR(DL16="D",DL16="A",DL16="S",DL16="C",DL16="H",DL16="T",DL16="E",DL16="SB"),OR(DN16="D",DN16="A",DN16="S",DN16="C",DN16="H",DN16="B",DN16="T",DN16="E",DN16="SB")),AND(OR(DL16="D",DL16="A",DL16="S",DL16="C",DL16="H",DL16="B",DL16="T",DL16="E",DL16="SB"),OR(DI16="D",DI16="A",DI16="S",DI16="C",DI16="T",DI16="SB")),AND(OR(DL16="D",DL16="A",DL16="S",DL16="C",DL16="T",DL16="SB"),OR(DO16="D",DO16="A",DO16="S",DO16="C",DO16="H",DO16="B",DO16="T",DO16="E",DO16="SB")),AND(OR(DL16="D",DL16="A",DL16="S",DL16="C",DL16="H",DL16="B",DL16="T",DL16="E",DL16="SB"),OR(DH16="S")),AND(OR(DL16="S"),OR(DP16="D",DP16="A",DP16="S",DP16="C",DP16="H",DP16="B",DP16="T",DP16="E",DP16="SB")),AND(DL16="H",OR($Z8="No",$Z8="")))</formula>
    </cfRule>
  </conditionalFormatting>
  <conditionalFormatting sqref="DM16:DM17">
    <cfRule type="expression" priority="126" dxfId="1" stopIfTrue="1">
      <formula>OR(AND(OR(DM16="D",DM16="A",DM16="S",DM16="C",DM16="H",DM16="B",DM16="T",DM16="E",DM16="SB"),OR(DL16="D",DL16="A",DL16="S",DL16="C",DL16="H",DL16="B",DL16="T",DL16="E",DL16="SB")),AND(OR(DM16="D",DM16="A",DM16="S",DM16="C",DM16="H",DM16="B",DM16="T",DM16="E",DM16="SB"),OR(DN16="D",DN16="A",DN16="S",DN16="C",DN16="H",DN16="B",DN16="T",DN16="E",DN16="SB")),AND(OR(DM16="D",DM16="A",DM16="S",DM16="C",DM16="H",DM16="B",DM16="T",DM16="E",DM16="SB"),OR(DK16="D",DK16="A",DK16="S",DK16="C",DK16="H",DK16="T",DK16="E",DK16="SB")),AND(OR(DM16="D",DM16="A",DM16="S",DM16="C",DM16="H",DM16="T",DM16="E",DM16="SB"),OR(DO16="D",DO16="A",DO16="S",DO16="C",DO16="H",DO16="B",DO16="T",DO16="E",DO16="SB")),AND(OR(DM16="D",DM16="A",DM16="S",DM16="C",DM16="H",DM16="B",DM16="T",DM16="E",DM16="SB"),OR(DJ16="D",DJ16="A",DJ16="S",DJ16="C",DJ16="T",DJ16="SB")),AND(OR(DM16="D",DM16="A",DM16="S",DM16="C",DM16="T",DM16="SB"),OR(DP16="D",DP16="A",DP16="S",DP16="C",DP16="H",DP16="B",DP16="T",DP16="E",DP16="SB")),AND(OR(DM16="D",DM16="A",DM16="S",DM16="C",DM16="H",DM16="B",DM16="T",DM16="E",DM16="SB"),OR(DI16="S")),AND(OR(DM16="S"),OR(DQ16="D",DQ16="A",DQ16="S",DQ16="C",DQ16="H",DQ16="B",DQ16="T",DQ16="E",DQ16="SB")),AND(DM16="H",OR($Z8="No",$Z8="")))</formula>
    </cfRule>
  </conditionalFormatting>
  <conditionalFormatting sqref="DN16:DN17">
    <cfRule type="expression" priority="127" dxfId="1" stopIfTrue="1">
      <formula>OR(AND(OR(DN16="D",DN16="A",DN16="S",DN16="C",DN16="H",DN16="B",DN16="T",DN16="E",DN16="SB"),OR(DM16="D",DM16="A",DM16="S",DM16="C",DM16="H",DM16="B",DM16="T",DM16="E",DM16="SB")),AND(OR(DN16="D",DN16="A",DN16="S",DN16="C",DN16="H",DN16="B",DN16="T",DN16="E",DN16="SB"),OR(DO16="D",DO16="A",DO16="S",DO16="C",DO16="H",DO16="B",DO16="T",DO16="E",DO16="SB")),AND(OR(DN16="D",DN16="A",DN16="S",DN16="C",DN16="H",DN16="B",DN16="T",DN16="E",DN16="SB"),OR(DL16="D",DL16="A",DL16="S",DL16="C",DL16="H",DL16="T",DL16="E",DL16="SB")),AND(OR(DN16="D",DN16="A",DN16="S",DN16="C",DN16="H",DN16="T",DN16="E",DN16="SB"),OR(DP16="D",DP16="A",DP16="S",DP16="C",DP16="H",DP16="B",DP16="T",DP16="E",DP16="SB")),AND(OR(DN16="D",DN16="A",DN16="S",DN16="C",DN16="H",DN16="B",DN16="T",DN16="E",DN16="SB"),OR(DK16="D",DK16="A",DK16="S",DK16="C",DK16="T",DK16="SB")),AND(OR(DN16="D",DN16="A",DN16="S",DN16="C",DN16="T",DN16="SB"),OR(DQ16="D",DQ16="A",DQ16="S",DQ16="C",DQ16="H",DQ16="B",DQ16="T",DQ16="E",DQ16="SB")),AND(OR(DN16="D",DN16="A",DN16="S",DN16="C",DN16="H",DN16="B",DN16="T",DN16="E",DN16="SB"),OR(DJ16="S")),AND(OR(DN16="S"),OR(DR16="D",DR16="A",DR16="S",DR16="C",DR16="H",DR16="B",DR16="T",DR16="E",DR16="SB")),AND(DN16="H",OR($Z8="No",$Z8="")))</formula>
    </cfRule>
  </conditionalFormatting>
  <conditionalFormatting sqref="DO16:DO17">
    <cfRule type="expression" priority="128" dxfId="1" stopIfTrue="1">
      <formula>OR(AND(OR(DO16="D",DO16="A",DO16="S",DO16="C",DO16="H",DO16="B",DO16="T",DO16="E",DO16="SB"),OR(DN16="D",DN16="A",DN16="S",DN16="C",DN16="H",DN16="B",DN16="T",DN16="E",DN16="SB")),AND(OR(DO16="D",DO16="A",DO16="S",DO16="C",DO16="H",DO16="B",DO16="T",DO16="E",DO16="SB"),OR(DP16="D",DP16="A",DP16="S",DP16="C",DP16="H",DP16="B",DP16="T",DP16="E",DP16="SB")),AND(OR(DO16="D",DO16="A",DO16="S",DO16="C",DO16="H",DO16="B",DO16="T",DO16="E",DO16="SB"),OR(DM16="D",DM16="A",DM16="S",DM16="C",DM16="H",DM16="T",DM16="E",DM16="SB")),AND(OR(DO16="D",DO16="A",DO16="S",DO16="C",DO16="H",DO16="T",DO16="E",DO16="SB"),OR(DQ16="D",DQ16="A",DQ16="S",DQ16="C",DQ16="H",DQ16="B",DQ16="T",DQ16="E",DQ16="SB")),AND(OR(DO16="D",DO16="A",DO16="S",DO16="C",DO16="H",DO16="B",DO16="T",DO16="E",DO16="SB"),OR(DL16="D",DL16="A",DL16="S",DL16="C",DL16="T",DL16="SB")),AND(OR(DO16="D",DO16="A",DO16="S",DO16="C",DO16="T",DO16="SB"),OR(DR16="D",DR16="A",DR16="S",DR16="C",DR16="H",DR16="B",DR16="T",DR16="E",DR16="SB")),AND(OR(DO16="D",DO16="A",DO16="S",DO16="C",DO16="H",DO16="B",DO16="T",DO16="E",DO16="SB"),OR(DK16="S")),AND(OR(DO16="S"),OR(DS16="D",DS16="A",DS16="S",DS16="C",DS16="H",DS16="B",DS16="T",DS16="E",DS16="SB")),AND(DO16="H",OR($Z8="No",$Z8="")))</formula>
    </cfRule>
  </conditionalFormatting>
  <conditionalFormatting sqref="DP16:DP17">
    <cfRule type="expression" priority="129" dxfId="1" stopIfTrue="1">
      <formula>OR(AND(OR(DP16="D",DP16="A",DP16="S",DP16="C",DP16="H",DP16="B",DP16="T",DP16="E",DP16="SB"),OR(DO16="D",DO16="A",DO16="S",DO16="C",DO16="H",DO16="B",DO16="T",DO16="E",DO16="SB")),AND(OR(DP16="D",DP16="A",DP16="S",DP16="C",DP16="H",DP16="B",DP16="T",DP16="E",DP16="SB"),OR(DQ16="D",DQ16="A",DQ16="S",DQ16="C",DQ16="H",DQ16="B",DQ16="T",DQ16="E",DQ16="SB")),AND(OR(DP16="D",DP16="A",DP16="S",DP16="C",DP16="H",DP16="B",DP16="T",DP16="E",DP16="SB"),OR(DN16="D",DN16="A",DN16="S",DN16="C",DN16="H",DN16="T",DN16="E",DN16="SB")),AND(OR(DP16="D",DP16="A",DP16="S",DP16="C",DP16="H",DP16="T",DP16="E",DP16="SB"),OR(DR16="D",DR16="A",DR16="S",DR16="C",DR16="H",DR16="B",DR16="T",DR16="E",DR16="SB")),AND(OR(DP16="D",DP16="A",DP16="S",DP16="C",DP16="H",DP16="B",DP16="T",DP16="E",DP16="SB"),OR(DM16="D",DM16="A",DM16="S",DM16="C",DM16="T",DM16="SB")),AND(OR(DP16="D",DP16="A",DP16="S",DP16="C",DP16="T",DP16="SB"),OR(DS16="D",DS16="A",DS16="S",DS16="C",DS16="H",DS16="B",DS16="T",DS16="E",DS16="SB")),AND(OR(DP16="D",DP16="A",DP16="S",DP16="C",DP16="H",DP16="B",DP16="T",DP16="E",DP16="SB"),OR(DL16="S")),AND(OR(DP16="S"),OR(DT16="D",DT16="A",DT16="S",DT16="C",DT16="H",DT16="B",DT16="T",DT16="E",DT16="SB")),AND(DP16="H",OR($Z8="No",$Z8="")))</formula>
    </cfRule>
  </conditionalFormatting>
  <conditionalFormatting sqref="DQ16:DQ17">
    <cfRule type="expression" priority="130" dxfId="1" stopIfTrue="1">
      <formula>OR(AND(OR(DQ16="D",DQ16="A",DQ16="S",DQ16="C",DQ16="H",DQ16="B",DQ16="T",DQ16="E",DQ16="SB"),OR(DP16="D",DP16="A",DP16="S",DP16="C",DP16="H",DP16="B",DP16="T",DP16="E",DP16="SB")),AND(OR(DQ16="D",DQ16="A",DQ16="S",DQ16="C",DQ16="H",DQ16="B",DQ16="T",DQ16="E",DQ16="SB"),OR(DR16="D",DR16="A",DR16="S",DR16="C",DR16="H",DR16="B",DR16="T",DR16="E",DR16="SB")),AND(OR(DQ16="D",DQ16="A",DQ16="S",DQ16="C",DQ16="H",DQ16="B",DQ16="T",DQ16="E",DQ16="SB"),OR(DO16="D",DO16="A",DO16="S",DO16="C",DO16="H",DO16="T",DO16="E",DO16="SB")),AND(OR(DQ16="D",DQ16="A",DQ16="S",DQ16="C",DQ16="H",DQ16="T",DQ16="E",DQ16="SB"),OR(DS16="D",DS16="A",DS16="S",DS16="C",DS16="H",DS16="B",DS16="T",DS16="E",DS16="SB")),AND(OR(DQ16="D",DQ16="A",DQ16="S",DQ16="C",DQ16="H",DQ16="B",DQ16="T",DQ16="E",DQ16="SB"),OR(DN16="D",DN16="A",DN16="S",DN16="C",DN16="T",DN16="SB")),AND(OR(DQ16="D",DQ16="A",DQ16="S",DQ16="C",DQ16="T",DQ16="SB"),OR(DT16="D",DT16="A",DT16="S",DT16="C",DT16="H",DT16="B",DT16="T",DT16="E",DT16="SB")),AND(OR(DQ16="D",DQ16="A",DQ16="S",DQ16="C",DQ16="H",DQ16="B",DQ16="T",DQ16="E",DQ16="SB"),OR(DM16="S")),AND(OR(DQ16="S"),OR(DU16="D",DU16="A",DU16="S",DU16="C",DU16="H",DU16="B",DU16="T",DU16="E",DU16="SB")),AND(DQ16="H",OR($Z8="No",$Z8="")))</formula>
    </cfRule>
  </conditionalFormatting>
  <conditionalFormatting sqref="DR16:DR17">
    <cfRule type="expression" priority="131" dxfId="1" stopIfTrue="1">
      <formula>OR(AND(OR(DR16="D",DR16="A",DR16="S",DR16="C",DR16="H",DR16="B",DR16="T",DR16="E",DR16="SB"),OR(DQ16="D",DQ16="A",DQ16="S",DQ16="C",DQ16="H",DQ16="B",DQ16="T",DQ16="E",DQ16="SB")),AND(OR(DR16="D",DR16="A",DR16="S",DR16="C",DR16="H",DR16="B",DR16="T",DR16="E",DR16="SB"),OR(DS16="D",DS16="A",DS16="S",DS16="C",DS16="H",DS16="B",DS16="T",DS16="E",DS16="SB")),AND(OR(DR16="D",DR16="A",DR16="S",DR16="C",DR16="H",DR16="B",DR16="T",DR16="E",DR16="SB"),OR(DP16="D",DP16="A",DP16="S",DP16="C",DP16="H",DP16="T",DP16="E",DP16="SB")),AND(OR(DR16="D",DR16="A",DR16="S",DR16="C",DR16="H",DR16="T",DR16="E",DR16="SB"),OR(DT16="D",DT16="A",DT16="S",DT16="C",DT16="H",DT16="B",DT16="T",DT16="E",DT16="SB")),AND(OR(DR16="D",DR16="A",DR16="S",DR16="C",DR16="H",DR16="B",DR16="T",DR16="E",DR16="SB"),OR(DO16="D",DO16="A",DO16="S",DO16="C",DO16="T",DO16="SB")),AND(OR(DR16="D",DR16="A",DR16="S",DR16="C",DR16="T",DR16="SB"),OR(DU16="D",DU16="A",DU16="S",DU16="C",DU16="H",DU16="B",DU16="T",DU16="E",DU16="SB")),AND(OR(DR16="D",DR16="A",DR16="S",DR16="C",DR16="H",DR16="B",DR16="T",DR16="E",DR16="SB"),OR(DN16="S")),AND(OR(DR16="S"),OR(DV16="D",DV16="A",DV16="S",DV16="C",DV16="H",DV16="B",DV16="T",DV16="E",DV16="SB")),AND(DR16="H",OR($Z8="No",$Z8="")))</formula>
    </cfRule>
  </conditionalFormatting>
  <conditionalFormatting sqref="DS16:DS17">
    <cfRule type="expression" priority="132" dxfId="1" stopIfTrue="1">
      <formula>OR(AND(OR(DS16="D",DS16="A",DS16="S",DS16="C",DS16="H",DS16="B",DS16="T",DS16="E",DS16="SB"),OR(DR16="D",DR16="A",DR16="S",DR16="C",DR16="H",DR16="B",DR16="T",DR16="E",DR16="SB")),AND(OR(DS16="D",DS16="A",DS16="S",DS16="C",DS16="H",DS16="B",DS16="T",DS16="E",DS16="SB"),OR(DT16="D",DT16="A",DT16="S",DT16="C",DT16="H",DT16="B",DT16="T",DT16="E",DT16="SB")),AND(OR(DS16="D",DS16="A",DS16="S",DS16="C",DS16="H",DS16="B",DS16="T",DS16="E",DS16="SB"),OR(DQ16="D",DQ16="A",DQ16="S",DQ16="C",DQ16="H",DQ16="T",DQ16="E",DQ16="SB")),AND(OR(DS16="D",DS16="A",DS16="S",DS16="C",DS16="H",DS16="T",DS16="E",DS16="SB"),OR(DU16="D",DU16="A",DU16="S",DU16="C",DU16="H",DU16="B",DU16="T",DU16="E",DU16="SB")),AND(OR(DS16="D",DS16="A",DS16="S",DS16="C",DS16="H",DS16="B",DS16="T",DS16="E",DS16="SB"),OR(DP16="D",DP16="A",DP16="S",DP16="C",DP16="T",DP16="SB")),AND(OR(DS16="D",DS16="A",DS16="S",DS16="C",DS16="T",DS16="SB"),OR(DV16="D",DV16="A",DV16="S",DV16="C",DV16="H",DV16="B",DV16="T",DV16="E",DV16="SB")),AND(OR(DS16="D",DS16="A",DS16="S",DS16="C",DS16="H",DS16="B",DS16="T",DS16="E",DS16="SB"),OR(DO16="S")),AND(OR(DS16="S"),OR(DW16="D",DW16="A",DW16="S",DW16="C",DW16="H",DW16="B",DW16="T",DW16="E",DW16="SB")),AND(DS16="H",OR($Z8="No",$Z8="")))</formula>
    </cfRule>
  </conditionalFormatting>
  <conditionalFormatting sqref="DT16:DT17">
    <cfRule type="expression" priority="133" dxfId="1" stopIfTrue="1">
      <formula>OR(AND(OR(DT16="D",DT16="A",DT16="S",DT16="C",DT16="H",DT16="B",DT16="T",DT16="E",DT16="SB"),OR(DS16="D",DS16="A",DS16="S",DS16="C",DS16="H",DS16="B",DS16="T",DS16="E",DS16="SB")),AND(OR(DT16="D",DT16="A",DT16="S",DT16="C",DT16="H",DT16="B",DT16="T",DT16="E",DT16="SB"),OR(DU16="D",DU16="A",DU16="S",DU16="C",DU16="H",DU16="B",DU16="T",DU16="E",DU16="SB")),AND(OR(DT16="D",DT16="A",DT16="S",DT16="C",DT16="H",DT16="B",DT16="T",DT16="E",DT16="SB"),OR(DR16="D",DR16="A",DR16="S",DR16="C",DR16="H",DR16="T",DR16="E",DR16="SB")),AND(OR(DT16="D",DT16="A",DT16="S",DT16="C",DT16="H",DT16="T",DT16="E",DT16="SB"),OR(DV16="D",DV16="A",DV16="S",DV16="C",DV16="H",DV16="B",DV16="T",DV16="E",DV16="SB")),AND(OR(DT16="D",DT16="A",DT16="S",DT16="C",DT16="H",DT16="B",DT16="T",DT16="E",DT16="SB"),OR(DQ16="D",DQ16="A",DQ16="S",DQ16="C",DQ16="T",DQ16="SB")),AND(OR(DT16="D",DT16="A",DT16="S",DT16="C",DT16="T",DT16="SB"),OR(DW16="D",DW16="A",DW16="S",DW16="C",DW16="H",DW16="B",DW16="T",DW16="E",DW16="SB")),AND(OR(DT16="D",DT16="A",DT16="S",DT16="C",DT16="H",DT16="B",DT16="T",DT16="E",DT16="SB"),OR(DP16="S")),AND(OR(DT16="S"),OR(DX16="D",DX16="A",DX16="S",DX16="C",DX16="H",DX16="B",DX16="T",DX16="E",DX16="SB")),AND(DT16="H",OR($Z8="No",$Z8="")))</formula>
    </cfRule>
  </conditionalFormatting>
  <conditionalFormatting sqref="DU16:DU17">
    <cfRule type="expression" priority="134" dxfId="1" stopIfTrue="1">
      <formula>OR(AND(OR(DU16="D",DU16="A",DU16="S",DU16="C",DU16="H",DU16="B",DU16="T",DU16="E",DU16="SB"),OR(DT16="D",DT16="A",DT16="S",DT16="C",DT16="H",DT16="B",DT16="T",DT16="E",DT16="SB")),AND(OR(DU16="D",DU16="A",DU16="S",DU16="C",DU16="H",DU16="B",DU16="T",DU16="E",DU16="SB"),OR(DV16="D",DV16="A",DV16="S",DV16="C",DV16="H",DV16="B",DV16="T",DV16="E",DV16="SB")),AND(OR(DU16="D",DU16="A",DU16="S",DU16="C",DU16="H",DU16="B",DU16="T",DU16="E",DU16="SB"),OR(DS16="D",DS16="A",DS16="S",DS16="C",DS16="H",DS16="T",DS16="E",DS16="SB")),AND(OR(DU16="D",DU16="A",DU16="S",DU16="C",DU16="H",DU16="T",DU16="E",DU16="SB"),OR(DW16="D",DW16="A",DW16="S",DW16="C",DW16="H",DW16="B",DW16="T",DW16="E",DW16="SB")),AND(OR(DU16="D",DU16="A",DU16="S",DU16="C",DU16="H",DU16="B",DU16="T",DU16="E",DU16="SB"),OR(DR16="D",DR16="A",DR16="S",DR16="C",DR16="T",DR16="SB")),AND(OR(DU16="D",DU16="A",DU16="S",DU16="C",DU16="T",DU16="SB"),OR(DX16="D",DX16="A",DX16="S",DX16="C",DX16="H",DX16="B",DX16="T",DX16="E",DX16="SB")),AND(OR(DU16="D",DU16="A",DU16="S",DU16="C",DU16="H",DU16="B",DU16="T",DU16="E",DU16="SB"),OR(DQ16="S")),AND(OR(DU16="S"),OR(DY16="D",DY16="A",DY16="S",DY16="C",DY16="H",DY16="B",DY16="T",DY16="E",DY16="SB")),AND(DU16="H",OR($Z8="No",$Z8="")))</formula>
    </cfRule>
  </conditionalFormatting>
  <conditionalFormatting sqref="DV16:DV17">
    <cfRule type="expression" priority="135" dxfId="1" stopIfTrue="1">
      <formula>OR(AND(OR(DV16="D",DV16="A",DV16="S",DV16="C",DV16="H",DV16="B",DV16="T",DV16="E",DV16="SB"),OR(DU16="D",DU16="A",DU16="S",DU16="C",DU16="H",DU16="B",DU16="T",DU16="E",DU16="SB")),AND(OR(DV16="D",DV16="A",DV16="S",DV16="C",DV16="H",DV16="B",DV16="T",DV16="E",DV16="SB"),OR(DW16="D",DW16="A",DW16="S",DW16="C",DW16="H",DW16="B",DW16="T",DW16="E",DW16="SB")),AND(OR(DV16="D",DV16="A",DV16="S",DV16="C",DV16="H",DV16="B",DV16="T",DV16="E",DV16="SB"),OR(DT16="D",DT16="A",DT16="S",DT16="C",DT16="H",DT16="T",DT16="E",DT16="SB")),AND(OR(DV16="D",DV16="A",DV16="S",DV16="C",DV16="H",DV16="T",DV16="E",DV16="SB"),OR(DX16="D",DX16="A",DX16="S",DX16="C",DX16="H",DX16="B",DX16="T",DX16="E",DX16="SB")),AND(OR(DV16="D",DV16="A",DV16="S",DV16="C",DV16="H",DV16="B",DV16="T",DV16="E",DV16="SB"),OR(DS16="D",DS16="A",DS16="S",DS16="C",DS16="T",DS16="SB")),AND(OR(DV16="D",DV16="A",DV16="S",DV16="C",DV16="T",DV16="SB"),OR(DY16="D",DY16="A",DY16="S",DY16="C",DY16="H",DY16="B",DY16="T",DY16="E",DY16="SB")),AND(OR(DV16="D",DV16="A",DV16="S",DV16="C",DV16="H",DV16="B",DV16="T",DV16="E",DV16="SB"),OR(DR16="S")),AND(OR(DV16="S"),OR(DZ16="D",DZ16="A",DZ16="S",DZ16="C",DZ16="H",DZ16="B",DZ16="T",DZ16="E",DZ16="SB")),AND(DV16="H",OR($Z8="No",$Z8="")))</formula>
    </cfRule>
  </conditionalFormatting>
  <conditionalFormatting sqref="DW16:DW17">
    <cfRule type="expression" priority="136" dxfId="1" stopIfTrue="1">
      <formula>OR(AND(OR(DW16="D",DW16="A",DW16="S",DW16="C",DW16="H",DW16="B",DW16="T",DW16="E",DW16="SB"),OR(DV16="D",DV16="A",DV16="S",DV16="C",DV16="H",DV16="B",DV16="T",DV16="E",DV16="SB")),AND(OR(DW16="D",DW16="A",DW16="S",DW16="C",DW16="H",DW16="B",DW16="T",DW16="E",DW16="SB"),OR(DX16="D",DX16="A",DX16="S",DX16="C",DX16="H",DX16="B",DX16="T",DX16="E",DX16="SB")),AND(OR(DW16="D",DW16="A",DW16="S",DW16="C",DW16="H",DW16="B",DW16="T",DW16="E",DW16="SB"),OR(DU16="D",DU16="A",DU16="S",DU16="C",DU16="H",DU16="T",DU16="E",DU16="SB")),AND(OR(DW16="D",DW16="A",DW16="S",DW16="C",DW16="H",DW16="T",DW16="E",DW16="SB"),OR(DY16="D",DY16="A",DY16="S",DY16="C",DY16="H",DY16="B",DY16="T",DY16="E",DY16="SB")),AND(OR(DW16="D",DW16="A",DW16="S",DW16="C",DW16="H",DW16="B",DW16="T",DW16="E",DW16="SB"),OR(DT16="D",DT16="A",DT16="S",DT16="C",DT16="T",DT16="SB")),AND(OR(DW16="D",DW16="A",DW16="S",DW16="C",DW16="T",DW16="SB"),OR(DZ16="D",DZ16="A",DZ16="S",DZ16="C",DZ16="H",DZ16="B",DZ16="T",DZ16="E",DZ16="SB")),AND(OR(DW16="D",DW16="A",DW16="S",DW16="C",DW16="H",DW16="B",DW16="T",DW16="E",DW16="SB"),OR(DS16="S")),AND(OR(DW16="S"),OR(EA16="D",EA16="A",EA16="S",EA16="C",EA16="H",EA16="B",EA16="T",EA16="E",EA16="SB")),AND(DW16="H",OR($Z8="No",$Z8="")))</formula>
    </cfRule>
  </conditionalFormatting>
  <conditionalFormatting sqref="DX16:DX17">
    <cfRule type="expression" priority="137" dxfId="1" stopIfTrue="1">
      <formula>OR(AND(OR(DX16="D",DX16="A",DX16="S",DX16="C",DX16="H",DX16="B",DX16="T",DX16="E",DX16="SB"),OR(DW16="D",DW16="A",DW16="S",DW16="C",DW16="H",DW16="B",DW16="T",DW16="E",DW16="SB")),AND(OR(DX16="D",DX16="A",DX16="S",DX16="C",DX16="H",DX16="B",DX16="T",DX16="E",DX16="SB"),OR(DY16="D",DY16="A",DY16="S",DY16="C",DY16="H",DY16="B",DY16="T",DY16="E",DY16="SB")),AND(OR(DX16="D",DX16="A",DX16="S",DX16="C",DX16="H",DX16="B",DX16="T",DX16="E",DX16="SB"),OR(DV16="D",DV16="A",DV16="S",DV16="C",DV16="H",DV16="T",DV16="E",DV16="SB")),AND(OR(DX16="D",DX16="A",DX16="S",DX16="C",DX16="H",DX16="T",DX16="E",DX16="SB"),OR(DZ16="D",DZ16="A",DZ16="S",DZ16="C",DZ16="H",DZ16="B",DZ16="T",DZ16="E",DZ16="SB")),AND(OR(DX16="D",DX16="A",DX16="S",DX16="C",DX16="H",DX16="B",DX16="T",DX16="E",DX16="SB"),OR(DU16="D",DU16="A",DU16="S",DU16="C",DU16="T",DU16="SB")),AND(OR(DX16="D",DX16="A",DX16="S",DX16="C",DX16="T",DX16="SB"),OR(EA16="D",EA16="A",EA16="S",EA16="C",EA16="H",EA16="B",EA16="T",EA16="E",EA16="SB")),AND(OR(DX16="D",DX16="A",DX16="S",DX16="C",DX16="H",DX16="B",DX16="T",DX16="E",DX16="SB"),OR(DT16="S")),AND(OR(DX16="S"),OR(EB16="D",EB16="A",EB16="S",EB16="C",EB16="H",EB16="B",EB16="T",EB16="E",EB16="SB")),AND(DX16="H",OR($Z8="No",$Z8="")))</formula>
    </cfRule>
  </conditionalFormatting>
  <conditionalFormatting sqref="DY16:DY17">
    <cfRule type="expression" priority="138" dxfId="1" stopIfTrue="1">
      <formula>OR(AND(OR(DY16="D",DY16="A",DY16="S",DY16="C",DY16="H",DY16="B",DY16="T",DY16="E",DY16="SB"),OR(DX16="D",DX16="A",DX16="S",DX16="C",DX16="H",DX16="B",DX16="T",DX16="E",DX16="SB")),AND(OR(DY16="D",DY16="A",DY16="S",DY16="C",DY16="H",DY16="B",DY16="T",DY16="E",DY16="SB"),OR(DZ16="D",DZ16="A",DZ16="S",DZ16="C",DZ16="H",DZ16="B",DZ16="T",DZ16="E",DZ16="SB")),AND(OR(DY16="D",DY16="A",DY16="S",DY16="C",DY16="H",DY16="B",DY16="T",DY16="E",DY16="SB"),OR(DW16="D",DW16="A",DW16="S",DW16="C",DW16="H",DW16="T",DW16="E",DW16="SB")),AND(OR(DY16="D",DY16="A",DY16="S",DY16="C",DY16="H",DY16="T",DY16="E",DY16="SB"),OR(EA16="D",EA16="A",EA16="S",EA16="C",EA16="H",EA16="B",EA16="T",EA16="E",EA16="SB")),AND(OR(DY16="D",DY16="A",DY16="S",DY16="C",DY16="H",DY16="B",DY16="T",DY16="E",DY16="SB"),OR(DV16="D",DV16="A",DV16="S",DV16="C",DV16="T",DV16="SB")),AND(OR(DY16="D",DY16="A",DY16="S",DY16="C",DY16="T",DY16="SB"),OR(EB16="D",EB16="A",EB16="S",EB16="C",EB16="H",EB16="B",EB16="T",EB16="E",EB16="SB")),AND(OR(DY16="D",DY16="A",DY16="S",DY16="C",DY16="H",DY16="B",DY16="T",DY16="E",DY16="SB"),OR(DU16="S")),AND(OR(DY16="S"),OR(EC16="D",EC16="A",EC16="S",EC16="C",EC16="H",EC16="B",EC16="T",EC16="E",EC16="SB")),AND(DY16="H",OR($Z8="No",$Z8="")))</formula>
    </cfRule>
  </conditionalFormatting>
  <conditionalFormatting sqref="DZ16:DZ17">
    <cfRule type="expression" priority="139" dxfId="1" stopIfTrue="1">
      <formula>OR(AND(OR(DZ16="D",DZ16="A",DZ16="S",DZ16="C",DZ16="H",DZ16="B",DZ16="T",DZ16="E",DZ16="SB"),OR(DY16="D",DY16="A",DY16="S",DY16="C",DY16="H",DY16="B",DY16="T",DY16="E",DY16="SB")),AND(OR(DZ16="D",DZ16="A",DZ16="S",DZ16="C",DZ16="H",DZ16="B",DZ16="T",DZ16="E",DZ16="SB"),OR(EA16="D",EA16="A",EA16="S",EA16="C",EA16="H",EA16="B",EA16="T",EA16="E",EA16="SB")),AND(OR(DZ16="D",DZ16="A",DZ16="S",DZ16="C",DZ16="H",DZ16="B",DZ16="T",DZ16="E",DZ16="SB"),OR(DX16="D",DX16="A",DX16="S",DX16="C",DX16="H",DX16="T",DX16="E",DX16="SB")),AND(OR(DZ16="D",DZ16="A",DZ16="S",DZ16="C",DZ16="H",DZ16="T",DZ16="E",DZ16="SB"),OR(EB16="D",EB16="A",EB16="S",EB16="C",EB16="H",EB16="B",EB16="T",EB16="E",EB16="SB")),AND(OR(DZ16="D",DZ16="A",DZ16="S",DZ16="C",DZ16="H",DZ16="B",DZ16="T",DZ16="E",DZ16="SB"),OR(DW16="D",DW16="A",DW16="S",DW16="C",DW16="T",DW16="SB")),AND(OR(DZ16="D",DZ16="A",DZ16="S",DZ16="C",DZ16="T",DZ16="SB"),OR(EC16="D",EC16="A",EC16="S",EC16="C",EC16="H",EC16="B",EC16="T",EC16="E",EC16="SB")),AND(OR(DZ16="D",DZ16="A",DZ16="S",DZ16="C",DZ16="H",DZ16="B",DZ16="T",DZ16="E",DZ16="SB"),OR(DV16="S")),AND(OR(DZ16="S"),OR(ED16="D",ED16="A",ED16="S",ED16="C",ED16="H",ED16="B",ED16="T",ED16="E",ED16="SB")),AND(DZ16="H",OR($Z8="No",$Z8="")))</formula>
    </cfRule>
  </conditionalFormatting>
  <conditionalFormatting sqref="EA16:EA17">
    <cfRule type="expression" priority="140" dxfId="1" stopIfTrue="1">
      <formula>OR(AND(OR(EA16="D",EA16="A",EA16="S",EA16="C",EA16="H",EA16="B",EA16="T",EA16="E",EA16="SB"),OR(DZ16="D",DZ16="A",DZ16="S",DZ16="C",DZ16="H",DZ16="B",DZ16="T",DZ16="E",DZ16="SB")),AND(OR(EA16="D",EA16="A",EA16="S",EA16="C",EA16="H",EA16="B",EA16="T",EA16="E",EA16="SB"),OR(EB16="D",EB16="A",EB16="S",EB16="C",EB16="H",EB16="B",EB16="T",EB16="E",EB16="SB")),AND(OR(EA16="D",EA16="A",EA16="S",EA16="C",EA16="H",EA16="B",EA16="T",EA16="E",EA16="SB"),OR(DY16="D",DY16="A",DY16="S",DY16="C",DY16="H",DY16="T",DY16="E",DY16="SB")),AND(OR(EA16="D",EA16="A",EA16="S",EA16="C",EA16="H",EA16="T",EA16="E",EA16="SB"),OR(EC16="D",EC16="A",EC16="S",EC16="C",EC16="H",EC16="B",EC16="T",EC16="E",EC16="SB")),AND(OR(EA16="D",EA16="A",EA16="S",EA16="C",EA16="H",EA16="B",EA16="T",EA16="E",EA16="SB"),OR(DX16="D",DX16="A",DX16="S",DX16="C",DX16="T",DX16="SB")),AND(OR(EA16="D",EA16="A",EA16="S",EA16="C",EA16="T",EA16="SB"),OR(ED16="D",ED16="A",ED16="S",ED16="C",ED16="H",ED16="B",ED16="T",ED16="E",ED16="SB")),AND(OR(EA16="D",EA16="A",EA16="S",EA16="C",EA16="H",EA16="B",EA16="T",EA16="E",EA16="SB"),OR(DW16="S")),AND(OR(EA16="S"),OR(EE16="D",EE16="A",EE16="S",EE16="C",EE16="H",EE16="B",EE16="T",EE16="E",EE16="SB")),AND(EA16="H",OR($Z8="No",$Z8="")))</formula>
    </cfRule>
  </conditionalFormatting>
  <conditionalFormatting sqref="EB16:EB17">
    <cfRule type="expression" priority="141" dxfId="1" stopIfTrue="1">
      <formula>OR(AND(OR(EB16="D",EB16="A",EB16="S",EB16="C",EB16="H",EB16="B",EB16="T",EB16="E",EB16="SB"),OR(EA16="D",EA16="A",EA16="S",EA16="C",EA16="H",EA16="B",EA16="T",EA16="E",EA16="SB")),AND(OR(EB16="D",EB16="A",EB16="S",EB16="C",EB16="H",EB16="B",EB16="T",EB16="E",EB16="SB"),OR(EC16="D",EC16="A",EC16="S",EC16="C",EC16="H",EC16="B",EC16="T",EC16="E",EC16="SB")),AND(OR(EB16="D",EB16="A",EB16="S",EB16="C",EB16="H",EB16="B",EB16="T",EB16="E",EB16="SB"),OR(DZ16="D",DZ16="A",DZ16="S",DZ16="C",DZ16="H",DZ16="T",DZ16="E",DZ16="SB")),AND(OR(EB16="D",EB16="A",EB16="S",EB16="C",EB16="H",EB16="T",EB16="E",EB16="SB"),OR(ED16="D",ED16="A",ED16="S",ED16="C",ED16="H",ED16="B",ED16="T",ED16="E",ED16="SB")),AND(OR(EB16="D",EB16="A",EB16="S",EB16="C",EB16="H",EB16="B",EB16="T",EB16="E",EB16="SB"),OR(DY16="D",DY16="A",DY16="S",DY16="C",DY16="T",DY16="SB")),AND(OR(EB16="D",EB16="A",EB16="S",EB16="C",EB16="T",EB16="SB"),OR(EE16="D",EE16="A",EE16="S",EE16="C",EE16="H",EE16="B",EE16="T",EE16="E",EE16="SB")),AND(OR(EB16="D",EB16="A",EB16="S",EB16="C",EB16="H",EB16="B",EB16="T",EB16="E",EB16="SB"),OR(DX16="S")),AND(OR(EB16="S"),OR(EF16="D",EF16="A",EF16="S",EF16="C",EF16="H",EF16="B",EF16="T",EF16="E",EF16="SB")),AND(EB16="H",OR($Z8="No",$Z8="")))</formula>
    </cfRule>
  </conditionalFormatting>
  <conditionalFormatting sqref="EC16:EC17">
    <cfRule type="expression" priority="142" dxfId="1" stopIfTrue="1">
      <formula>OR(AND(OR(EC16="D",EC16="A",EC16="S",EC16="C",EC16="H",EC16="B",EC16="T",EC16="E",EC16="SB"),OR(EB16="D",EB16="A",EB16="S",EB16="C",EB16="H",EB16="B",EB16="T",EB16="E",EB16="SB")),AND(OR(EC16="D",EC16="A",EC16="S",EC16="C",EC16="H",EC16="B",EC16="T",EC16="E",EC16="SB"),OR(ED16="D",ED16="A",ED16="S",ED16="C",ED16="H",ED16="B",ED16="T",ED16="E",ED16="SB")),AND(OR(EC16="D",EC16="A",EC16="S",EC16="C",EC16="H",EC16="B",EC16="T",EC16="E",EC16="SB"),OR(EA16="D",EA16="A",EA16="S",EA16="C",EA16="H",EA16="T",EA16="E",EA16="SB")),AND(OR(EC16="D",EC16="A",EC16="S",EC16="C",EC16="H",EC16="T",EC16="E",EC16="SB"),OR(EE16="D",EE16="A",EE16="S",EE16="C",EE16="H",EE16="B",EE16="T",EE16="E",EE16="SB")),AND(OR(EC16="D",EC16="A",EC16="S",EC16="C",EC16="H",EC16="B",EC16="T",EC16="E",EC16="SB"),OR(DZ16="D",DZ16="A",DZ16="S",DZ16="C",DZ16="T",DZ16="SB")),AND(OR(EC16="D",EC16="A",EC16="S",EC16="C",EC16="T",EC16="SB"),OR(EF16="D",EF16="A",EF16="S",EF16="C",EF16="H",EF16="B",EF16="T",EF16="E",EF16="SB")),AND(OR(EC16="D",EC16="A",EC16="S",EC16="C",EC16="H",EC16="B",EC16="T",EC16="E",EC16="SB"),OR(DY16="S")),AND(OR(EC16="S"),OR(EG16="D",EG16="A",EG16="S",EG16="C",EG16="H",EG16="B",EG16="T",EG16="E",EG16="SB")),AND(EC16="H",OR($Z8="No",$Z8="")))</formula>
    </cfRule>
  </conditionalFormatting>
  <conditionalFormatting sqref="ED16:ED17">
    <cfRule type="expression" priority="143" dxfId="1" stopIfTrue="1">
      <formula>OR(AND(OR(ED16="D",ED16="A",ED16="S",ED16="C",ED16="H",ED16="B",ED16="T",ED16="E",ED16="SB"),OR(EC16="D",EC16="A",EC16="S",EC16="C",EC16="H",EC16="B",EC16="T",EC16="E",EC16="SB")),AND(OR(ED16="D",ED16="A",ED16="S",ED16="C",ED16="H",ED16="B",ED16="T",ED16="E",ED16="SB"),OR(EE16="D",EE16="A",EE16="S",EE16="C",EE16="H",EE16="B",EE16="T",EE16="E",EE16="SB")),AND(OR(ED16="D",ED16="A",ED16="S",ED16="C",ED16="H",ED16="B",ED16="T",ED16="E",ED16="SB"),OR(EB16="D",EB16="A",EB16="S",EB16="C",EB16="H",EB16="T",EB16="E",EB16="SB")),AND(OR(ED16="D",ED16="A",ED16="S",ED16="C",ED16="H",ED16="T",ED16="E",ED16="SB"),OR(EF16="D",EF16="A",EF16="S",EF16="C",EF16="H",EF16="B",EF16="T",EF16="E",EF16="SB")),AND(OR(ED16="D",ED16="A",ED16="S",ED16="C",ED16="H",ED16="B",ED16="T",ED16="E",ED16="SB"),OR(EA16="D",EA16="A",EA16="S",EA16="C",EA16="T",EA16="SB")),AND(OR(ED16="D",ED16="A",ED16="S",ED16="C",ED16="T",ED16="SB"),OR(EG16="D",EG16="A",EG16="S",EG16="C",EG16="H",EG16="B",EG16="T",EG16="E",EG16="SB")),AND(OR(ED16="D",ED16="A",ED16="S",ED16="C",ED16="H",ED16="B",ED16="T",ED16="E",ED16="SB"),OR(DZ16="S")),AND(OR(ED16="S"),OR(EH16="D",EH16="A",EH16="S",EH16="C",EH16="H",EH16="B",EH16="T",EH16="E",EH16="SB")),AND(ED16="H",OR($Z8="No",$Z8="")))</formula>
    </cfRule>
  </conditionalFormatting>
  <conditionalFormatting sqref="EE16:EE17">
    <cfRule type="expression" priority="144" dxfId="1" stopIfTrue="1">
      <formula>OR(AND(OR(EE16="D",EE16="A",EE16="S",EE16="C",EE16="H",EE16="B",EE16="T",EE16="E",EE16="SB"),OR(ED16="D",ED16="A",ED16="S",ED16="C",ED16="H",ED16="B",ED16="T",ED16="E",ED16="SB")),AND(OR(EE16="D",EE16="A",EE16="S",EE16="C",EE16="H",EE16="B",EE16="T",EE16="E",EE16="SB"),OR(EF16="D",EF16="A",EF16="S",EF16="C",EF16="H",EF16="B",EF16="T",EF16="E",EF16="SB")),AND(OR(EE16="D",EE16="A",EE16="S",EE16="C",EE16="H",EE16="B",EE16="T",EE16="E",EE16="SB"),OR(EC16="D",EC16="A",EC16="S",EC16="C",EC16="H",EC16="T",EC16="E",EC16="SB")),AND(OR(EE16="D",EE16="A",EE16="S",EE16="C",EE16="H",EE16="T",EE16="E",EE16="SB"),OR(EG16="D",EG16="A",EG16="S",EG16="C",EG16="H",EG16="B",EG16="T",EG16="E",EG16="SB")),AND(OR(EE16="D",EE16="A",EE16="S",EE16="C",EE16="H",EE16="B",EE16="T",EE16="E",EE16="SB"),OR(EB16="D",EB16="A",EB16="S",EB16="C",EB16="T",EB16="SB")),AND(OR(EE16="D",EE16="A",EE16="S",EE16="C",EE16="T",EE16="SB"),OR(EH16="D",EH16="A",EH16="S",EH16="C",EH16="H",EH16="B",EH16="T",EH16="E",EH16="SB")),AND(OR(EE16="D",EE16="A",EE16="S",EE16="C",EE16="H",EE16="B",EE16="T",EE16="E",EE16="SB"),OR(EA16="S")),AND(OR(EE16="S"),OR(EI16="D",EI16="A",EI16="S",EI16="C",EI16="H",EI16="B",EI16="T",EI16="E",EI16="SB")),AND(EE16="H",OR($Z8="No",$Z8="")))</formula>
    </cfRule>
  </conditionalFormatting>
  <conditionalFormatting sqref="EF16:EF17">
    <cfRule type="expression" priority="145" dxfId="1" stopIfTrue="1">
      <formula>OR(AND(OR(EF16="D",EF16="A",EF16="S",EF16="C",EF16="H",EF16="B",EF16="T",EF16="E",EF16="SB"),OR(EE16="D",EE16="A",EE16="S",EE16="C",EE16="H",EE16="B",EE16="T",EE16="E",EE16="SB")),AND(OR(EF16="D",EF16="A",EF16="S",EF16="C",EF16="H",EF16="B",EF16="T",EF16="E",EF16="SB"),OR(EG16="D",EG16="A",EG16="S",EG16="C",EG16="H",EG16="B",EG16="T",EG16="E",EG16="SB")),AND(OR(EF16="D",EF16="A",EF16="S",EF16="C",EF16="H",EF16="B",EF16="T",EF16="E",EF16="SB"),OR(ED16="D",ED16="A",ED16="S",ED16="C",ED16="H",ED16="T",ED16="E",ED16="SB")),AND(OR(EF16="D",EF16="A",EF16="S",EF16="C",EF16="H",EF16="T",EF16="E",EF16="SB"),OR(EH16="D",EH16="A",EH16="S",EH16="C",EH16="H",EH16="B",EH16="T",EH16="E",EH16="SB")),AND(OR(EF16="D",EF16="A",EF16="S",EF16="C",EF16="H",EF16="B",EF16="T",EF16="E",EF16="SB"),OR(EC16="D",EC16="A",EC16="S",EC16="C",EC16="T",EC16="SB")),AND(OR(EF16="D",EF16="A",EF16="S",EF16="C",EF16="T",EF16="SB"),OR(EI16="D",EI16="A",EI16="S",EI16="C",EI16="H",EI16="B",EI16="T",EI16="E",EI16="SB")),AND(OR(EF16="D",EF16="A",EF16="S",EF16="C",EF16="H",EF16="B",EF16="T",EF16="E",EF16="SB"),OR(EB16="S")),AND(OR(EF16="S"),OR(EJ16="D",EJ16="A",EJ16="S",EJ16="C",EJ16="H",EJ16="B",EJ16="T",EJ16="E",EJ16="SB")),AND(EF16="H",OR($Z8="No",$Z8="")))</formula>
    </cfRule>
  </conditionalFormatting>
  <conditionalFormatting sqref="EG16:EG17">
    <cfRule type="expression" priority="146" dxfId="1" stopIfTrue="1">
      <formula>OR(AND(OR(EG16="D",EG16="A",EG16="S",EG16="C",EG16="H",EG16="B",EG16="T",EG16="E",EG16="SB"),OR(EF16="D",EF16="A",EF16="S",EF16="C",EF16="H",EF16="B",EF16="T",EF16="E",EF16="SB")),AND(OR(EG16="D",EG16="A",EG16="S",EG16="C",EG16="H",EG16="B",EG16="T",EG16="E",EG16="SB"),OR(EH16="D",EH16="A",EH16="S",EH16="C",EH16="H",EH16="B",EH16="T",EH16="E",EH16="SB")),AND(OR(EG16="D",EG16="A",EG16="S",EG16="C",EG16="H",EG16="B",EG16="T",EG16="E",EG16="SB"),OR(EE16="D",EE16="A",EE16="S",EE16="C",EE16="H",EE16="T",EE16="E",EE16="SB")),AND(OR(EG16="D",EG16="A",EG16="S",EG16="C",EG16="H",EG16="T",EG16="E",EG16="SB"),OR(EI16="D",EI16="A",EI16="S",EI16="C",EI16="H",EI16="B",EI16="T",EI16="E",EI16="SB")),AND(OR(EG16="D",EG16="A",EG16="S",EG16="C",EG16="H",EG16="B",EG16="T",EG16="E",EG16="SB"),OR(ED16="D",ED16="A",ED16="S",ED16="C",ED16="T",ED16="SB")),AND(OR(EG16="D",EG16="A",EG16="S",EG16="C",EG16="T",EG16="SB"),OR(EJ16="D",EJ16="A",EJ16="S",EJ16="C",EJ16="H",EJ16="B",EJ16="T",EJ16="E",EJ16="SB")),AND(OR(EG16="D",EG16="A",EG16="S",EG16="C",EG16="H",EG16="B",EG16="T",EG16="E",EG16="SB"),OR(EC16="S")),AND(OR(EG16="S"),OR(EK16="D",EK16="A",EK16="S",EK16="C",EK16="H",EK16="B",EK16="T",EK16="E",EK16="SB")),AND(EG16="H",OR($Z8="No",$Z8="")))</formula>
    </cfRule>
  </conditionalFormatting>
  <conditionalFormatting sqref="EH16:EH17">
    <cfRule type="expression" priority="147" dxfId="1" stopIfTrue="1">
      <formula>OR(AND(OR(EH16="D",EH16="A",EH16="S",EH16="C",EH16="H",EH16="B",EH16="T",EH16="E",EH16="SB"),OR(EG16="D",EG16="A",EG16="S",EG16="C",EG16="H",EG16="B",EG16="T",EG16="E",EG16="SB")),AND(OR(EH16="D",EH16="A",EH16="S",EH16="C",EH16="H",EH16="B",EH16="T",EH16="E",EH16="SB"),OR(EI16="D",EI16="A",EI16="S",EI16="C",EI16="H",EI16="B",EI16="T",EI16="E",EI16="SB")),AND(OR(EH16="D",EH16="A",EH16="S",EH16="C",EH16="H",EH16="B",EH16="T",EH16="E",EH16="SB"),OR(EF16="D",EF16="A",EF16="S",EF16="C",EF16="H",EF16="T",EF16="E",EF16="SB")),AND(OR(EH16="D",EH16="A",EH16="S",EH16="C",EH16="H",EH16="T",EH16="E",EH16="SB"),OR(EJ16="D",EJ16="A",EJ16="S",EJ16="C",EJ16="H",EJ16="B",EJ16="T",EJ16="E",EJ16="SB")),AND(OR(EH16="D",EH16="A",EH16="S",EH16="C",EH16="H",EH16="B",EH16="T",EH16="E",EH16="SB"),OR(EE16="D",EE16="A",EE16="S",EE16="C",EE16="T",EE16="SB")),AND(OR(EH16="D",EH16="A",EH16="S",EH16="C",EH16="T",EH16="SB"),OR(EK16="D",EK16="A",EK16="S",EK16="C",EK16="H",EK16="B",EK16="T",EK16="E",EK16="SB")),AND(OR(EH16="D",EH16="A",EH16="S",EH16="C",EH16="H",EH16="B",EH16="T",EH16="E",EH16="SB"),OR(ED16="S")),AND(OR(EH16="S"),OR(EL16="D",EL16="A",EL16="S",EL16="C",EL16="H",EL16="B",EL16="T",EL16="E",EL16="SB")),AND(EH16="H",OR($Z8="No",$Z8="")))</formula>
    </cfRule>
  </conditionalFormatting>
  <conditionalFormatting sqref="EI16:EI17">
    <cfRule type="expression" priority="148" dxfId="1" stopIfTrue="1">
      <formula>OR(AND(OR(EI16="D",EI16="A",EI16="S",EI16="C",EI16="H",EI16="B",EI16="T",EI16="E",EI16="SB"),OR(EH16="D",EH16="A",EH16="S",EH16="C",EH16="H",EH16="B",EH16="T",EH16="E",EH16="SB")),AND(OR(EI16="D",EI16="A",EI16="S",EI16="C",EI16="H",EI16="B",EI16="T",EI16="E",EI16="SB"),OR(EJ16="D",EJ16="A",EJ16="S",EJ16="C",EJ16="H",EJ16="B",EJ16="T",EJ16="E",EJ16="SB")),AND(OR(EI16="D",EI16="A",EI16="S",EI16="C",EI16="H",EI16="B",EI16="T",EI16="E",EI16="SB"),OR(EG16="D",EG16="A",EG16="S",EG16="C",EG16="H",EG16="T",EG16="E",EG16="SB")),AND(OR(EI16="D",EI16="A",EI16="S",EI16="C",EI16="H",EI16="T",EI16="E",EI16="SB"),OR(EK16="D",EK16="A",EK16="S",EK16="C",EK16="H",EK16="B",EK16="T",EK16="E",EK16="SB")),AND(OR(EI16="D",EI16="A",EI16="S",EI16="C",EI16="H",EI16="B",EI16="T",EI16="E",EI16="SB"),OR(EF16="D",EF16="A",EF16="S",EF16="C",EF16="T",EF16="SB")),AND(OR(EI16="D",EI16="A",EI16="S",EI16="C",EI16="T",EI16="SB"),OR(EL16="D",EL16="A",EL16="S",EL16="C",EL16="H",EL16="B",EL16="T",EL16="E",EL16="SB")),AND(OR(EI16="D",EI16="A",EI16="S",EI16="C",EI16="H",EI16="B",EI16="T",EI16="E",EI16="SB"),OR(EE16="S")),AND(EI16="H",OR($Z8="No",$Z8="")))</formula>
    </cfRule>
  </conditionalFormatting>
  <conditionalFormatting sqref="EJ16:EJ17">
    <cfRule type="expression" priority="149" dxfId="1" stopIfTrue="1">
      <formula>OR(AND(OR(EJ16="D",EJ16="A",EJ16="S",EJ16="C",EJ16="H",EJ16="B",EJ16="T",EJ16="E",EJ16="SB"),OR(EI16="D",EI16="A",EI16="S",EI16="C",EI16="H",EI16="B",EI16="T",EI16="E",EI16="SB")),AND(OR(EJ16="D",EJ16="A",EJ16="S",EJ16="C",EJ16="H",EJ16="B",EJ16="T",EJ16="E",EJ16="SB"),OR(EK16="D",EK16="A",EK16="S",EK16="C",EK16="H",EK16="B",EK16="T",EK16="E",EK16="SB")),AND(OR(EJ16="D",EJ16="A",EJ16="S",EJ16="C",EJ16="H",EJ16="B",EJ16="T",EJ16="E",EJ16="SB"),OR(EH16="D",EH16="A",EH16="S",EH16="C",EH16="H",EH16="T",EH16="E",EH16="SB")),AND(OR(EJ16="D",EJ16="A",EJ16="S",EJ16="C",EJ16="H",EJ16="T",EJ16="E",EJ16="SB"),OR(EL16="D",EL16="A",EL16="S",EL16="C",EL16="H",EL16="B",EL16="T",EL16="E",EL16="SB")),AND(OR(EJ16="D",EJ16="A",EJ16="S",EJ16="C",EJ16="H",EJ16="B",EJ16="T",EJ16="E",EJ16="SB"),OR(EG16="D",EG16="A",EG16="S",EG16="C",EG16="T",EG16="SB")),AND(OR(EJ16="D",EJ16="A",EJ16="S",EJ16="C",EJ16="H",EJ16="B",EJ16="T",EJ16="E",EJ16="SB"),OR(EF16="S")),AND(EJ16="H",OR($Z8="No",$Z8="")))</formula>
    </cfRule>
  </conditionalFormatting>
  <conditionalFormatting sqref="EK16:EK17">
    <cfRule type="expression" priority="150" dxfId="1" stopIfTrue="1">
      <formula>OR(AND(OR(EK16="D",EK16="A",EK16="S",EK16="C",EK16="H",EK16="B",EK16="T",EK16="E",EK16="SB"),OR(EJ16="D",EJ16="A",EJ16="S",EJ16="C",EJ16="H",EJ16="B",EJ16="T",EJ16="E",EJ16="SB")),AND(OR(EK16="D",EK16="A",EK16="S",EK16="C",EK16="H",EK16="B",EK16="T",EK16="E",EK16="SB"),OR(EL16="D",EL16="A",EL16="S",EL16="C",EL16="H",EL16="B",EL16="T",EL16="E",EL16="SB")),AND(OR(EK16="D",EK16="A",EK16="S",EK16="C",EK16="H",EK16="B",EK16="T",EK16="E",EK16="SB"),OR(EI16="D",EI16="A",EI16="S",EI16="C",EI16="H",EI16="T",EI16="E",EI16="SB")),AND(OR(EK16="D",EK16="A",EK16="S",EK16="C",EK16="H",EK16="B",EK16="T",EK16="E",EK16="SB"),OR(EH16="D",EH16="A",EH16="S",EH16="C",EH16="T",EH16="SB")),AND(OR(EK16="D",EK16="A",EK16="S",EK16="C",EK16="H",EK16="B",EK16="T",EK16="E",EK16="SB"),OR(EG16="S")),AND(EK16="H",OR($Z8="No",$Z8="")))</formula>
    </cfRule>
  </conditionalFormatting>
  <conditionalFormatting sqref="EL16:EL17">
    <cfRule type="expression" priority="151" dxfId="1" stopIfTrue="1">
      <formula>OR(AND(OR(EL16="D",EL16="A",EL16="S",EL16="C",EL16="H",EL16="B",EL16="T",EL16="E",EL16="SB"),OR(EK16="D",EK16="A",EK16="S",EK16="C",EK16="H",EK16="B",EK16="T",EK16="E",EK16="SB")),AND(OR(EL16="D",EL16="A",EL16="S",EL16="C",EL16="H",EL16="B",EL16="T",EL16="E",EL16="SB"),OR(EJ16="D",EJ16="A",EJ16="S",EJ16="C",EJ16="H",EJ16="T",EJ16="E",EJ16="SB")),AND(OR(EL16="D",EL16="A",EL16="S",EL16="C",EL16="H",EL16="B",EL16="T",EL16="E",EL16="SB"),OR(EI16="D",EI16="A",EI16="S",EI16="C",EI16="T",EI16="SB")),AND(OR(EL16="D",EL16="A",EL16="S",EL16="C",EL16="H",EL16="B",EL16="T",EL16="E",EL16="SB"),OR(EH16="S")),AND(EL16="H",OR($Z8="No",$Z8="")))</formula>
    </cfRule>
  </conditionalFormatting>
  <conditionalFormatting sqref="C16:EL17">
    <cfRule type="cellIs" priority="152" operator="equal" dxfId="6">
      <formula>"D"</formula>
    </cfRule>
    <cfRule type="cellIs" priority="153" operator="equal" dxfId="7">
      <formula>"A"</formula>
    </cfRule>
    <cfRule type="cellIs" priority="154" operator="equal" dxfId="8">
      <formula>"S"</formula>
    </cfRule>
    <cfRule type="cellIs" priority="155" operator="equal" dxfId="9">
      <formula>"C"</formula>
    </cfRule>
    <cfRule type="cellIs" priority="156" operator="equal" dxfId="10">
      <formula>"H"</formula>
    </cfRule>
    <cfRule type="cellIs" priority="157" operator="equal" dxfId="11">
      <formula>"B"</formula>
    </cfRule>
    <cfRule type="cellIs" priority="158" operator="equal" dxfId="12">
      <formula>"T"</formula>
    </cfRule>
    <cfRule type="cellIs" priority="159" operator="equal" dxfId="13">
      <formula>"E"</formula>
    </cfRule>
    <cfRule type="cellIs" priority="160" operator="equal" dxfId="14">
      <formula>"SB"</formula>
    </cfRule>
    <cfRule type="cellIs" priority="161" operator="equal" dxfId="15">
      <formula>"P"</formula>
    </cfRule>
    <cfRule type="cellIs" priority="162" operator="equal" dxfId="16">
      <formula>"R"</formula>
    </cfRule>
    <cfRule type="cellIs" priority="163" operator="equal" dxfId="17">
      <formula>"X"</formula>
    </cfRule>
    <cfRule type="cellIs" priority="164" operator="equal" dxfId="18">
      <formula>"ST&gt;1"</formula>
    </cfRule>
    <cfRule type="cellIs" priority="165" operator="equal" dxfId="18">
      <formula>"ST&gt;2"</formula>
    </cfRule>
    <cfRule type="cellIs" priority="166" operator="equal" dxfId="18">
      <formula>"ST&gt;3"</formula>
    </cfRule>
    <cfRule type="cellIs" priority="167" operator="equal" dxfId="18">
      <formula>"ST&gt;4"</formula>
    </cfRule>
    <cfRule type="cellIs" priority="168" operator="equal" dxfId="18">
      <formula>"ST&gt;5"</formula>
    </cfRule>
  </conditionalFormatting>
  <conditionalFormatting sqref="C16:EL16">
    <cfRule type="expression" priority="169" dxfId="1" stopIfTrue="1">
      <formula>C18=1</formula>
    </cfRule>
  </conditionalFormatting>
  <conditionalFormatting sqref="V4:X4">
    <cfRule type="expression" priority="170" dxfId="0" stopIfTrue="1">
      <formula>COUNTIF($C$16:$EL$16,"P")&gt;0</formula>
    </cfRule>
    <cfRule type="expression" priority="171" dxfId="19">
      <formula>AND(COUNTIF($C$16:$EL$16,"D")+COUNTIF($C$16:$EL$16,"ST&gt;*")&gt;0,COUNTIF($C$16:$EL$16,"P")=0,$V$4="")</formula>
    </cfRule>
  </conditionalFormatting>
  <conditionalFormatting sqref="C17:EL17">
    <cfRule type="expression" priority="172" dxfId="1" stopIfTrue="1">
      <formula>C19=1</formula>
    </cfRule>
  </conditionalFormatting>
  <conditionalFormatting sqref="V5:X5">
    <cfRule type="expression" priority="173" dxfId="0" stopIfTrue="1">
      <formula>COUNTIF($C$17:$EL$17,"P")&gt;0</formula>
    </cfRule>
    <cfRule type="expression" priority="174" dxfId="19">
      <formula>AND(COUNTIF($C$17:$EL$17,"D")+COUNTIF($C$17:$EL$17,"ST&gt;*")&gt;0,COUNTIF($C$17:$EL$17,"P")=0,$V$5="")</formula>
    </cfRule>
  </conditionalFormatting>
  <conditionalFormatting sqref="P27:Q27">
    <cfRule type="expression" priority="1" dxfId="0">
      <formula>$L$27&lt;&gt;2</formula>
    </cfRule>
  </conditionalFormatting>
  <conditionalFormatting sqref="P28:Q28">
    <cfRule type="expression" priority="2" dxfId="0">
      <formula>$L$27&lt;&gt;2</formula>
    </cfRule>
  </conditionalFormatting>
  <conditionalFormatting sqref="AG31:AR31">
    <cfRule type="expression" priority="3" dxfId="1" stopIfTrue="1">
      <formula>OR(AND(OR($AG$31=TRUE,$AG$31="TRUE"),OR($AJ$31=TRUE,$AJ$31="TRUE")),AND(OR(OR($AG$31=TRUE,$AG$31="TRUE"),OR($AJ$31=TRUE,$AJ$31="TRUE"),OR($AM$31=TRUE,$AM$31="TRUE"),OR($AP$31=TRUE,$AP$31="TRUE")),NOT(OR($AD$31=TRUE,$AD$31="TRUE"))))</formula>
    </cfRule>
    <cfRule type="expression" priority="4" dxfId="0">
      <formula>NOT(OR($AD$31=TRUE,$AD$31="TRUE"))</formula>
    </cfRule>
  </conditionalFormatting>
  <conditionalFormatting sqref="AG32:AR32">
    <cfRule type="expression" priority="5" dxfId="1" stopIfTrue="1">
      <formula>OR(AND(OR($AG$32=TRUE,$AG$32="TRUE"),OR($AJ$32=TRUE,$AJ$32="TRUE")),AND(OR(OR($AG$32=TRUE,$AG$32="TRUE"),OR($AJ$32=TRUE,$AJ$32="TRUE"),OR($AM$32=TRUE,$AM$32="TRUE"),OR($AP$32=TRUE,$AP$32="TRUE")),NOT(OR($AD$32=TRUE,$AD$32="TRUE"))))</formula>
    </cfRule>
    <cfRule type="expression" priority="6" dxfId="0">
      <formula>NOT(OR($AD$32=TRUE,$AD$32="TRUE"))</formula>
    </cfRule>
  </conditionalFormatting>
  <conditionalFormatting sqref="B35:V35">
    <cfRule type="expression" priority="7" dxfId="2">
      <formula>OR($AD$31=TRUE,$AD$31="TRUE")</formula>
    </cfRule>
  </conditionalFormatting>
  <conditionalFormatting sqref="B36:V36">
    <cfRule type="expression" priority="8" dxfId="2">
      <formula>OR($AD$32=TRUE,$AD$32="TRUE")</formula>
    </cfRule>
  </conditionalFormatting>
  <conditionalFormatting sqref="B39:B40">
    <cfRule type="expression" priority="9" dxfId="3" stopIfTrue="1">
      <formula>LEFT(B39,6)="Notice"</formula>
    </cfRule>
    <cfRule type="expression" priority="10" dxfId="4">
      <formula>AND(B39&lt;&gt;"OK",B39&lt;&gt;"")</formula>
    </cfRule>
    <cfRule type="cellIs" priority="11" operator="equal" dxfId="5">
      <formula>"OK"</formula>
    </cfRule>
  </conditionalFormatting>
  <conditionalFormatting sqref="C39:C40">
    <cfRule type="expression" priority="12" dxfId="1" stopIfTrue="1">
      <formula>OR(AND(OR(C39="D",C39="A",C39="S",C39="C",C39="H",C39="B",C39="T",C39="E",C39="SB"),OR(D39="D",D39="A",D39="S",D39="C",D39="H",D39="B",D39="T",D39="E",D39="SB")),AND(OR(C39="D",C39="A",C39="S",C39="C",C39="H",C39="T",C39="E",C39="SB"),OR(E39="D",E39="A",E39="S",E39="C",E39="H",E39="B",E39="T",E39="E",E39="SB")),AND(OR(C39="D",C39="A",C39="S",C39="C",C39="T",C39="SB"),OR(F39="D",F39="A",F39="S",F39="C",F39="H",F39="B",F39="T",F39="E",F39="SB")),AND(OR(C39="S"),OR(G39="D",G39="A",G39="S",G39="C",G39="H",G39="B",G39="T",G39="E",G39="SB")),AND(C39="H",OR($Z31="No",$Z31="")))</formula>
    </cfRule>
  </conditionalFormatting>
  <conditionalFormatting sqref="D39:D40">
    <cfRule type="expression" priority="13" dxfId="1" stopIfTrue="1">
      <formula>OR(AND(OR(D39="D",D39="A",D39="S",D39="C",D39="H",D39="B",D39="T",D39="E",D39="SB"),OR(C39="D",C39="A",C39="S",C39="C",C39="H",C39="B",C39="T",C39="E",C39="SB")),AND(OR(D39="D",D39="A",D39="S",D39="C",D39="H",D39="B",D39="T",D39="E",D39="SB"),OR(E39="D",E39="A",E39="S",E39="C",E39="H",E39="B",E39="T",E39="E",E39="SB")),AND(OR(D39="D",D39="A",D39="S",D39="C",D39="H",D39="T",D39="E",D39="SB"),OR(F39="D",F39="A",F39="S",F39="C",F39="H",F39="B",F39="T",F39="E",F39="SB")),AND(OR(D39="D",D39="A",D39="S",D39="C",D39="T",D39="SB"),OR(G39="D",G39="A",G39="S",G39="C",G39="H",G39="B",G39="T",G39="E",G39="SB")),AND(OR(D39="S"),OR(H39="D",H39="A",H39="S",H39="C",H39="H",H39="B",H39="T",H39="E",H39="SB")),AND(D39="H",OR($Z31="No",$Z31="")))</formula>
    </cfRule>
  </conditionalFormatting>
  <conditionalFormatting sqref="E39:E40">
    <cfRule type="expression" priority="14" dxfId="1" stopIfTrue="1">
      <formula>OR(AND(OR(E39="D",E39="A",E39="S",E39="C",E39="H",E39="B",E39="T",E39="E",E39="SB"),OR(D39="D",D39="A",D39="S",D39="C",D39="H",D39="B",D39="T",D39="E",D39="SB")),AND(OR(E39="D",E39="A",E39="S",E39="C",E39="H",E39="B",E39="T",E39="E",E39="SB"),OR(F39="D",F39="A",F39="S",F39="C",F39="H",F39="B",F39="T",F39="E",F39="SB")),AND(OR(E39="D",E39="A",E39="S",E39="C",E39="H",E39="B",E39="T",E39="E",E39="SB"),OR(C39="D",C39="A",C39="S",C39="C",C39="H",C39="T",C39="E",C39="SB")),AND(OR(E39="D",E39="A",E39="S",E39="C",E39="H",E39="T",E39="E",E39="SB"),OR(G39="D",G39="A",G39="S",G39="C",G39="H",G39="B",G39="T",G39="E",G39="SB")),AND(OR(E39="D",E39="A",E39="S",E39="C",E39="T",E39="SB"),OR(H39="D",H39="A",H39="S",H39="C",H39="H",H39="B",H39="T",H39="E",H39="SB")),AND(OR(E39="S"),OR(I39="D",I39="A",I39="S",I39="C",I39="H",I39="B",I39="T",I39="E",I39="SB")),AND(E39="H",OR($Z31="No",$Z31="")))</formula>
    </cfRule>
  </conditionalFormatting>
  <conditionalFormatting sqref="F39:F40">
    <cfRule type="expression" priority="15" dxfId="1" stopIfTrue="1">
      <formula>OR(AND(OR(F39="D",F39="A",F39="S",F39="C",F39="H",F39="B",F39="T",F39="E",F39="SB"),OR(E39="D",E39="A",E39="S",E39="C",E39="H",E39="B",E39="T",E39="E",E39="SB")),AND(OR(F39="D",F39="A",F39="S",F39="C",F39="H",F39="B",F39="T",F39="E",F39="SB"),OR(G39="D",G39="A",G39="S",G39="C",G39="H",G39="B",G39="T",G39="E",G39="SB")),AND(OR(F39="D",F39="A",F39="S",F39="C",F39="H",F39="B",F39="T",F39="E",F39="SB"),OR(D39="D",D39="A",D39="S",D39="C",D39="H",D39="T",D39="E",D39="SB")),AND(OR(F39="D",F39="A",F39="S",F39="C",F39="H",F39="T",F39="E",F39="SB"),OR(H39="D",H39="A",H39="S",H39="C",H39="H",H39="B",H39="T",H39="E",H39="SB")),AND(OR(F39="D",F39="A",F39="S",F39="C",F39="H",F39="B",F39="T",F39="E",F39="SB"),OR(C39="D",C39="A",C39="S",C39="C",C39="T",C39="SB")),AND(OR(F39="D",F39="A",F39="S",F39="C",F39="T",F39="SB"),OR(I39="D",I39="A",I39="S",I39="C",I39="H",I39="B",I39="T",I39="E",I39="SB")),AND(OR(F39="S"),OR(J39="D",J39="A",J39="S",J39="C",J39="H",J39="B",J39="T",J39="E",J39="SB")),AND(F39="H",OR($Z31="No",$Z31="")))</formula>
    </cfRule>
  </conditionalFormatting>
  <conditionalFormatting sqref="G39:G40">
    <cfRule type="expression" priority="16" dxfId="1" stopIfTrue="1">
      <formula>OR(AND(OR(G39="D",G39="A",G39="S",G39="C",G39="H",G39="B",G39="T",G39="E",G39="SB"),OR(F39="D",F39="A",F39="S",F39="C",F39="H",F39="B",F39="T",F39="E",F39="SB")),AND(OR(G39="D",G39="A",G39="S",G39="C",G39="H",G39="B",G39="T",G39="E",G39="SB"),OR(H39="D",H39="A",H39="S",H39="C",H39="H",H39="B",H39="T",H39="E",H39="SB")),AND(OR(G39="D",G39="A",G39="S",G39="C",G39="H",G39="B",G39="T",G39="E",G39="SB"),OR(E39="D",E39="A",E39="S",E39="C",E39="H",E39="T",E39="E",E39="SB")),AND(OR(G39="D",G39="A",G39="S",G39="C",G39="H",G39="T",G39="E",G39="SB"),OR(I39="D",I39="A",I39="S",I39="C",I39="H",I39="B",I39="T",I39="E",I39="SB")),AND(OR(G39="D",G39="A",G39="S",G39="C",G39="H",G39="B",G39="T",G39="E",G39="SB"),OR(D39="D",D39="A",D39="S",D39="C",D39="T",D39="SB")),AND(OR(G39="D",G39="A",G39="S",G39="C",G39="T",G39="SB"),OR(J39="D",J39="A",J39="S",J39="C",J39="H",J39="B",J39="T",J39="E",J39="SB")),AND(OR(G39="D",G39="A",G39="S",G39="C",G39="H",G39="B",G39="T",G39="E",G39="SB"),OR(C39="S")),AND(OR(G39="S"),OR(K39="D",K39="A",K39="S",K39="C",K39="H",K39="B",K39="T",K39="E",K39="SB")),AND(G39="H",OR($Z31="No",$Z31="")))</formula>
    </cfRule>
  </conditionalFormatting>
  <conditionalFormatting sqref="H39:H40">
    <cfRule type="expression" priority="17" dxfId="1" stopIfTrue="1">
      <formula>OR(AND(OR(H39="D",H39="A",H39="S",H39="C",H39="H",H39="B",H39="T",H39="E",H39="SB"),OR(G39="D",G39="A",G39="S",G39="C",G39="H",G39="B",G39="T",G39="E",G39="SB")),AND(OR(H39="D",H39="A",H39="S",H39="C",H39="H",H39="B",H39="T",H39="E",H39="SB"),OR(I39="D",I39="A",I39="S",I39="C",I39="H",I39="B",I39="T",I39="E",I39="SB")),AND(OR(H39="D",H39="A",H39="S",H39="C",H39="H",H39="B",H39="T",H39="E",H39="SB"),OR(F39="D",F39="A",F39="S",F39="C",F39="H",F39="T",F39="E",F39="SB")),AND(OR(H39="D",H39="A",H39="S",H39="C",H39="H",H39="T",H39="E",H39="SB"),OR(J39="D",J39="A",J39="S",J39="C",J39="H",J39="B",J39="T",J39="E",J39="SB")),AND(OR(H39="D",H39="A",H39="S",H39="C",H39="H",H39="B",H39="T",H39="E",H39="SB"),OR(E39="D",E39="A",E39="S",E39="C",E39="T",E39="SB")),AND(OR(H39="D",H39="A",H39="S",H39="C",H39="T",H39="SB"),OR(K39="D",K39="A",K39="S",K39="C",K39="H",K39="B",K39="T",K39="E",K39="SB")),AND(OR(H39="D",H39="A",H39="S",H39="C",H39="H",H39="B",H39="T",H39="E",H39="SB"),OR(D39="S")),AND(OR(H39="S"),OR(L39="D",L39="A",L39="S",L39="C",L39="H",L39="B",L39="T",L39="E",L39="SB")),AND(H39="H",OR($Z31="No",$Z31="")))</formula>
    </cfRule>
  </conditionalFormatting>
  <conditionalFormatting sqref="I39:I40">
    <cfRule type="expression" priority="18" dxfId="1" stopIfTrue="1">
      <formula>OR(AND(OR(I39="D",I39="A",I39="S",I39="C",I39="H",I39="B",I39="T",I39="E",I39="SB"),OR(H39="D",H39="A",H39="S",H39="C",H39="H",H39="B",H39="T",H39="E",H39="SB")),AND(OR(I39="D",I39="A",I39="S",I39="C",I39="H",I39="B",I39="T",I39="E",I39="SB"),OR(J39="D",J39="A",J39="S",J39="C",J39="H",J39="B",J39="T",J39="E",J39="SB")),AND(OR(I39="D",I39="A",I39="S",I39="C",I39="H",I39="B",I39="T",I39="E",I39="SB"),OR(G39="D",G39="A",G39="S",G39="C",G39="H",G39="T",G39="E",G39="SB")),AND(OR(I39="D",I39="A",I39="S",I39="C",I39="H",I39="T",I39="E",I39="SB"),OR(K39="D",K39="A",K39="S",K39="C",K39="H",K39="B",K39="T",K39="E",K39="SB")),AND(OR(I39="D",I39="A",I39="S",I39="C",I39="H",I39="B",I39="T",I39="E",I39="SB"),OR(F39="D",F39="A",F39="S",F39="C",F39="T",F39="SB")),AND(OR(I39="D",I39="A",I39="S",I39="C",I39="T",I39="SB"),OR(L39="D",L39="A",L39="S",L39="C",L39="H",L39="B",L39="T",L39="E",L39="SB")),AND(OR(I39="D",I39="A",I39="S",I39="C",I39="H",I39="B",I39="T",I39="E",I39="SB"),OR(E39="S")),AND(OR(I39="S"),OR(M39="D",M39="A",M39="S",M39="C",M39="H",M39="B",M39="T",M39="E",M39="SB")),AND(I39="H",OR($Z31="No",$Z31="")))</formula>
    </cfRule>
  </conditionalFormatting>
  <conditionalFormatting sqref="J39:J40">
    <cfRule type="expression" priority="19" dxfId="1" stopIfTrue="1">
      <formula>OR(AND(OR(J39="D",J39="A",J39="S",J39="C",J39="H",J39="B",J39="T",J39="E",J39="SB"),OR(I39="D",I39="A",I39="S",I39="C",I39="H",I39="B",I39="T",I39="E",I39="SB")),AND(OR(J39="D",J39="A",J39="S",J39="C",J39="H",J39="B",J39="T",J39="E",J39="SB"),OR(K39="D",K39="A",K39="S",K39="C",K39="H",K39="B",K39="T",K39="E",K39="SB")),AND(OR(J39="D",J39="A",J39="S",J39="C",J39="H",J39="B",J39="T",J39="E",J39="SB"),OR(H39="D",H39="A",H39="S",H39="C",H39="H",H39="T",H39="E",H39="SB")),AND(OR(J39="D",J39="A",J39="S",J39="C",J39="H",J39="T",J39="E",J39="SB"),OR(L39="D",L39="A",L39="S",L39="C",L39="H",L39="B",L39="T",L39="E",L39="SB")),AND(OR(J39="D",J39="A",J39="S",J39="C",J39="H",J39="B",J39="T",J39="E",J39="SB"),OR(G39="D",G39="A",G39="S",G39="C",G39="T",G39="SB")),AND(OR(J39="D",J39="A",J39="S",J39="C",J39="T",J39="SB"),OR(M39="D",M39="A",M39="S",M39="C",M39="H",M39="B",M39="T",M39="E",M39="SB")),AND(OR(J39="D",J39="A",J39="S",J39="C",J39="H",J39="B",J39="T",J39="E",J39="SB"),OR(F39="S")),AND(OR(J39="S"),OR(N39="D",N39="A",N39="S",N39="C",N39="H",N39="B",N39="T",N39="E",N39="SB")),AND(J39="H",OR($Z31="No",$Z31="")))</formula>
    </cfRule>
  </conditionalFormatting>
  <conditionalFormatting sqref="K39:K40">
    <cfRule type="expression" priority="20" dxfId="1" stopIfTrue="1">
      <formula>OR(AND(OR(K39="D",K39="A",K39="S",K39="C",K39="H",K39="B",K39="T",K39="E",K39="SB"),OR(J39="D",J39="A",J39="S",J39="C",J39="H",J39="B",J39="T",J39="E",J39="SB")),AND(OR(K39="D",K39="A",K39="S",K39="C",K39="H",K39="B",K39="T",K39="E",K39="SB"),OR(L39="D",L39="A",L39="S",L39="C",L39="H",L39="B",L39="T",L39="E",L39="SB")),AND(OR(K39="D",K39="A",K39="S",K39="C",K39="H",K39="B",K39="T",K39="E",K39="SB"),OR(I39="D",I39="A",I39="S",I39="C",I39="H",I39="T",I39="E",I39="SB")),AND(OR(K39="D",K39="A",K39="S",K39="C",K39="H",K39="T",K39="E",K39="SB"),OR(M39="D",M39="A",M39="S",M39="C",M39="H",M39="B",M39="T",M39="E",M39="SB")),AND(OR(K39="D",K39="A",K39="S",K39="C",K39="H",K39="B",K39="T",K39="E",K39="SB"),OR(H39="D",H39="A",H39="S",H39="C",H39="T",H39="SB")),AND(OR(K39="D",K39="A",K39="S",K39="C",K39="T",K39="SB"),OR(N39="D",N39="A",N39="S",N39="C",N39="H",N39="B",N39="T",N39="E",N39="SB")),AND(OR(K39="D",K39="A",K39="S",K39="C",K39="H",K39="B",K39="T",K39="E",K39="SB"),OR(G39="S")),AND(OR(K39="S"),OR(O39="D",O39="A",O39="S",O39="C",O39="H",O39="B",O39="T",O39="E",O39="SB")),AND(K39="H",OR($Z31="No",$Z31="")))</formula>
    </cfRule>
  </conditionalFormatting>
  <conditionalFormatting sqref="L39:L40">
    <cfRule type="expression" priority="21" dxfId="1" stopIfTrue="1">
      <formula>OR(AND(OR(L39="D",L39="A",L39="S",L39="C",L39="H",L39="B",L39="T",L39="E",L39="SB"),OR(K39="D",K39="A",K39="S",K39="C",K39="H",K39="B",K39="T",K39="E",K39="SB")),AND(OR(L39="D",L39="A",L39="S",L39="C",L39="H",L39="B",L39="T",L39="E",L39="SB"),OR(M39="D",M39="A",M39="S",M39="C",M39="H",M39="B",M39="T",M39="E",M39="SB")),AND(OR(L39="D",L39="A",L39="S",L39="C",L39="H",L39="B",L39="T",L39="E",L39="SB"),OR(J39="D",J39="A",J39="S",J39="C",J39="H",J39="T",J39="E",J39="SB")),AND(OR(L39="D",L39="A",L39="S",L39="C",L39="H",L39="T",L39="E",L39="SB"),OR(N39="D",N39="A",N39="S",N39="C",N39="H",N39="B",N39="T",N39="E",N39="SB")),AND(OR(L39="D",L39="A",L39="S",L39="C",L39="H",L39="B",L39="T",L39="E",L39="SB"),OR(I39="D",I39="A",I39="S",I39="C",I39="T",I39="SB")),AND(OR(L39="D",L39="A",L39="S",L39="C",L39="T",L39="SB"),OR(O39="D",O39="A",O39="S",O39="C",O39="H",O39="B",O39="T",O39="E",O39="SB")),AND(OR(L39="D",L39="A",L39="S",L39="C",L39="H",L39="B",L39="T",L39="E",L39="SB"),OR(H39="S")),AND(OR(L39="S"),OR(P39="D",P39="A",P39="S",P39="C",P39="H",P39="B",P39="T",P39="E",P39="SB")),AND(L39="H",OR($Z31="No",$Z31="")))</formula>
    </cfRule>
  </conditionalFormatting>
  <conditionalFormatting sqref="M39:M40">
    <cfRule type="expression" priority="22" dxfId="1" stopIfTrue="1">
      <formula>OR(AND(OR(M39="D",M39="A",M39="S",M39="C",M39="H",M39="B",M39="T",M39="E",M39="SB"),OR(L39="D",L39="A",L39="S",L39="C",L39="H",L39="B",L39="T",L39="E",L39="SB")),AND(OR(M39="D",M39="A",M39="S",M39="C",M39="H",M39="B",M39="T",M39="E",M39="SB"),OR(N39="D",N39="A",N39="S",N39="C",N39="H",N39="B",N39="T",N39="E",N39="SB")),AND(OR(M39="D",M39="A",M39="S",M39="C",M39="H",M39="B",M39="T",M39="E",M39="SB"),OR(K39="D",K39="A",K39="S",K39="C",K39="H",K39="T",K39="E",K39="SB")),AND(OR(M39="D",M39="A",M39="S",M39="C",M39="H",M39="T",M39="E",M39="SB"),OR(O39="D",O39="A",O39="S",O39="C",O39="H",O39="B",O39="T",O39="E",O39="SB")),AND(OR(M39="D",M39="A",M39="S",M39="C",M39="H",M39="B",M39="T",M39="E",M39="SB"),OR(J39="D",J39="A",J39="S",J39="C",J39="T",J39="SB")),AND(OR(M39="D",M39="A",M39="S",M39="C",M39="T",M39="SB"),OR(P39="D",P39="A",P39="S",P39="C",P39="H",P39="B",P39="T",P39="E",P39="SB")),AND(OR(M39="D",M39="A",M39="S",M39="C",M39="H",M39="B",M39="T",M39="E",M39="SB"),OR(I39="S")),AND(OR(M39="S"),OR(Q39="D",Q39="A",Q39="S",Q39="C",Q39="H",Q39="B",Q39="T",Q39="E",Q39="SB")),AND(M39="H",OR($Z31="No",$Z31="")))</formula>
    </cfRule>
  </conditionalFormatting>
  <conditionalFormatting sqref="N39:N40">
    <cfRule type="expression" priority="23" dxfId="1" stopIfTrue="1">
      <formula>OR(AND(OR(N39="D",N39="A",N39="S",N39="C",N39="H",N39="B",N39="T",N39="E",N39="SB"),OR(M39="D",M39="A",M39="S",M39="C",M39="H",M39="B",M39="T",M39="E",M39="SB")),AND(OR(N39="D",N39="A",N39="S",N39="C",N39="H",N39="B",N39="T",N39="E",N39="SB"),OR(O39="D",O39="A",O39="S",O39="C",O39="H",O39="B",O39="T",O39="E",O39="SB")),AND(OR(N39="D",N39="A",N39="S",N39="C",N39="H",N39="B",N39="T",N39="E",N39="SB"),OR(L39="D",L39="A",L39="S",L39="C",L39="H",L39="T",L39="E",L39="SB")),AND(OR(N39="D",N39="A",N39="S",N39="C",N39="H",N39="T",N39="E",N39="SB"),OR(P39="D",P39="A",P39="S",P39="C",P39="H",P39="B",P39="T",P39="E",P39="SB")),AND(OR(N39="D",N39="A",N39="S",N39="C",N39="H",N39="B",N39="T",N39="E",N39="SB"),OR(K39="D",K39="A",K39="S",K39="C",K39="T",K39="SB")),AND(OR(N39="D",N39="A",N39="S",N39="C",N39="T",N39="SB"),OR(Q39="D",Q39="A",Q39="S",Q39="C",Q39="H",Q39="B",Q39="T",Q39="E",Q39="SB")),AND(OR(N39="D",N39="A",N39="S",N39="C",N39="H",N39="B",N39="T",N39="E",N39="SB"),OR(J39="S")),AND(OR(N39="S"),OR(R39="D",R39="A",R39="S",R39="C",R39="H",R39="B",R39="T",R39="E",R39="SB")),AND(N39="H",OR($Z31="No",$Z31="")))</formula>
    </cfRule>
  </conditionalFormatting>
  <conditionalFormatting sqref="O39:O40">
    <cfRule type="expression" priority="24" dxfId="1" stopIfTrue="1">
      <formula>OR(AND(OR(O39="D",O39="A",O39="S",O39="C",O39="H",O39="B",O39="T",O39="E",O39="SB"),OR(N39="D",N39="A",N39="S",N39="C",N39="H",N39="B",N39="T",N39="E",N39="SB")),AND(OR(O39="D",O39="A",O39="S",O39="C",O39="H",O39="B",O39="T",O39="E",O39="SB"),OR(P39="D",P39="A",P39="S",P39="C",P39="H",P39="B",P39="T",P39="E",P39="SB")),AND(OR(O39="D",O39="A",O39="S",O39="C",O39="H",O39="B",O39="T",O39="E",O39="SB"),OR(M39="D",M39="A",M39="S",M39="C",M39="H",M39="T",M39="E",M39="SB")),AND(OR(O39="D",O39="A",O39="S",O39="C",O39="H",O39="T",O39="E",O39="SB"),OR(Q39="D",Q39="A",Q39="S",Q39="C",Q39="H",Q39="B",Q39="T",Q39="E",Q39="SB")),AND(OR(O39="D",O39="A",O39="S",O39="C",O39="H",O39="B",O39="T",O39="E",O39="SB"),OR(L39="D",L39="A",L39="S",L39="C",L39="T",L39="SB")),AND(OR(O39="D",O39="A",O39="S",O39="C",O39="T",O39="SB"),OR(R39="D",R39="A",R39="S",R39="C",R39="H",R39="B",R39="T",R39="E",R39="SB")),AND(OR(O39="D",O39="A",O39="S",O39="C",O39="H",O39="B",O39="T",O39="E",O39="SB"),OR(K39="S")),AND(OR(O39="S"),OR(S39="D",S39="A",S39="S",S39="C",S39="H",S39="B",S39="T",S39="E",S39="SB")),AND(O39="H",OR($Z31="No",$Z31="")))</formula>
    </cfRule>
  </conditionalFormatting>
  <conditionalFormatting sqref="P39:P40">
    <cfRule type="expression" priority="25" dxfId="1" stopIfTrue="1">
      <formula>OR(AND(OR(P39="D",P39="A",P39="S",P39="C",P39="H",P39="B",P39="T",P39="E",P39="SB"),OR(O39="D",O39="A",O39="S",O39="C",O39="H",O39="B",O39="T",O39="E",O39="SB")),AND(OR(P39="D",P39="A",P39="S",P39="C",P39="H",P39="B",P39="T",P39="E",P39="SB"),OR(Q39="D",Q39="A",Q39="S",Q39="C",Q39="H",Q39="B",Q39="T",Q39="E",Q39="SB")),AND(OR(P39="D",P39="A",P39="S",P39="C",P39="H",P39="B",P39="T",P39="E",P39="SB"),OR(N39="D",N39="A",N39="S",N39="C",N39="H",N39="T",N39="E",N39="SB")),AND(OR(P39="D",P39="A",P39="S",P39="C",P39="H",P39="T",P39="E",P39="SB"),OR(R39="D",R39="A",R39="S",R39="C",R39="H",R39="B",R39="T",R39="E",R39="SB")),AND(OR(P39="D",P39="A",P39="S",P39="C",P39="H",P39="B",P39="T",P39="E",P39="SB"),OR(M39="D",M39="A",M39="S",M39="C",M39="T",M39="SB")),AND(OR(P39="D",P39="A",P39="S",P39="C",P39="T",P39="SB"),OR(S39="D",S39="A",S39="S",S39="C",S39="H",S39="B",S39="T",S39="E",S39="SB")),AND(OR(P39="D",P39="A",P39="S",P39="C",P39="H",P39="B",P39="T",P39="E",P39="SB"),OR(L39="S")),AND(OR(P39="S"),OR(T39="D",T39="A",T39="S",T39="C",T39="H",T39="B",T39="T",T39="E",T39="SB")),AND(P39="H",OR($Z31="No",$Z31="")))</formula>
    </cfRule>
  </conditionalFormatting>
  <conditionalFormatting sqref="Q39:Q40">
    <cfRule type="expression" priority="26" dxfId="1" stopIfTrue="1">
      <formula>OR(AND(OR(Q39="D",Q39="A",Q39="S",Q39="C",Q39="H",Q39="B",Q39="T",Q39="E",Q39="SB"),OR(P39="D",P39="A",P39="S",P39="C",P39="H",P39="B",P39="T",P39="E",P39="SB")),AND(OR(Q39="D",Q39="A",Q39="S",Q39="C",Q39="H",Q39="B",Q39="T",Q39="E",Q39="SB"),OR(R39="D",R39="A",R39="S",R39="C",R39="H",R39="B",R39="T",R39="E",R39="SB")),AND(OR(Q39="D",Q39="A",Q39="S",Q39="C",Q39="H",Q39="B",Q39="T",Q39="E",Q39="SB"),OR(O39="D",O39="A",O39="S",O39="C",O39="H",O39="T",O39="E",O39="SB")),AND(OR(Q39="D",Q39="A",Q39="S",Q39="C",Q39="H",Q39="T",Q39="E",Q39="SB"),OR(S39="D",S39="A",S39="S",S39="C",S39="H",S39="B",S39="T",S39="E",S39="SB")),AND(OR(Q39="D",Q39="A",Q39="S",Q39="C",Q39="H",Q39="B",Q39="T",Q39="E",Q39="SB"),OR(N39="D",N39="A",N39="S",N39="C",N39="T",N39="SB")),AND(OR(Q39="D",Q39="A",Q39="S",Q39="C",Q39="T",Q39="SB"),OR(T39="D",T39="A",T39="S",T39="C",T39="H",T39="B",T39="T",T39="E",T39="SB")),AND(OR(Q39="D",Q39="A",Q39="S",Q39="C",Q39="H",Q39="B",Q39="T",Q39="E",Q39="SB"),OR(M39="S")),AND(OR(Q39="S"),OR(U39="D",U39="A",U39="S",U39="C",U39="H",U39="B",U39="T",U39="E",U39="SB")),AND(Q39="H",OR($Z31="No",$Z31="")))</formula>
    </cfRule>
  </conditionalFormatting>
  <conditionalFormatting sqref="R39:R40">
    <cfRule type="expression" priority="27" dxfId="1" stopIfTrue="1">
      <formula>OR(AND(OR(R39="D",R39="A",R39="S",R39="C",R39="H",R39="B",R39="T",R39="E",R39="SB"),OR(Q39="D",Q39="A",Q39="S",Q39="C",Q39="H",Q39="B",Q39="T",Q39="E",Q39="SB")),AND(OR(R39="D",R39="A",R39="S",R39="C",R39="H",R39="B",R39="T",R39="E",R39="SB"),OR(S39="D",S39="A",S39="S",S39="C",S39="H",S39="B",S39="T",S39="E",S39="SB")),AND(OR(R39="D",R39="A",R39="S",R39="C",R39="H",R39="B",R39="T",R39="E",R39="SB"),OR(P39="D",P39="A",P39="S",P39="C",P39="H",P39="T",P39="E",P39="SB")),AND(OR(R39="D",R39="A",R39="S",R39="C",R39="H",R39="T",R39="E",R39="SB"),OR(T39="D",T39="A",T39="S",T39="C",T39="H",T39="B",T39="T",T39="E",T39="SB")),AND(OR(R39="D",R39="A",R39="S",R39="C",R39="H",R39="B",R39="T",R39="E",R39="SB"),OR(O39="D",O39="A",O39="S",O39="C",O39="T",O39="SB")),AND(OR(R39="D",R39="A",R39="S",R39="C",R39="T",R39="SB"),OR(U39="D",U39="A",U39="S",U39="C",U39="H",U39="B",U39="T",U39="E",U39="SB")),AND(OR(R39="D",R39="A",R39="S",R39="C",R39="H",R39="B",R39="T",R39="E",R39="SB"),OR(N39="S")),AND(OR(R39="S"),OR(V39="D",V39="A",V39="S",V39="C",V39="H",V39="B",V39="T",V39="E",V39="SB")),AND(R39="H",OR($Z31="No",$Z31="")))</formula>
    </cfRule>
  </conditionalFormatting>
  <conditionalFormatting sqref="S39:S40">
    <cfRule type="expression" priority="28" dxfId="1" stopIfTrue="1">
      <formula>OR(AND(OR(S39="D",S39="A",S39="S",S39="C",S39="H",S39="B",S39="T",S39="E",S39="SB"),OR(R39="D",R39="A",R39="S",R39="C",R39="H",R39="B",R39="T",R39="E",R39="SB")),AND(OR(S39="D",S39="A",S39="S",S39="C",S39="H",S39="B",S39="T",S39="E",S39="SB"),OR(T39="D",T39="A",T39="S",T39="C",T39="H",T39="B",T39="T",T39="E",T39="SB")),AND(OR(S39="D",S39="A",S39="S",S39="C",S39="H",S39="B",S39="T",S39="E",S39="SB"),OR(Q39="D",Q39="A",Q39="S",Q39="C",Q39="H",Q39="T",Q39="E",Q39="SB")),AND(OR(S39="D",S39="A",S39="S",S39="C",S39="H",S39="T",S39="E",S39="SB"),OR(U39="D",U39="A",U39="S",U39="C",U39="H",U39="B",U39="T",U39="E",U39="SB")),AND(OR(S39="D",S39="A",S39="S",S39="C",S39="H",S39="B",S39="T",S39="E",S39="SB"),OR(P39="D",P39="A",P39="S",P39="C",P39="T",P39="SB")),AND(OR(S39="D",S39="A",S39="S",S39="C",S39="T",S39="SB"),OR(V39="D",V39="A",V39="S",V39="C",V39="H",V39="B",V39="T",V39="E",V39="SB")),AND(OR(S39="D",S39="A",S39="S",S39="C",S39="H",S39="B",S39="T",S39="E",S39="SB"),OR(O39="S")),AND(OR(S39="S"),OR(W39="D",W39="A",W39="S",W39="C",W39="H",W39="B",W39="T",W39="E",W39="SB")),AND(S39="H",OR($Z31="No",$Z31="")))</formula>
    </cfRule>
  </conditionalFormatting>
  <conditionalFormatting sqref="T39:T40">
    <cfRule type="expression" priority="29" dxfId="1" stopIfTrue="1">
      <formula>OR(AND(OR(T39="D",T39="A",T39="S",T39="C",T39="H",T39="B",T39="T",T39="E",T39="SB"),OR(S39="D",S39="A",S39="S",S39="C",S39="H",S39="B",S39="T",S39="E",S39="SB")),AND(OR(T39="D",T39="A",T39="S",T39="C",T39="H",T39="B",T39="T",T39="E",T39="SB"),OR(U39="D",U39="A",U39="S",U39="C",U39="H",U39="B",U39="T",U39="E",U39="SB")),AND(OR(T39="D",T39="A",T39="S",T39="C",T39="H",T39="B",T39="T",T39="E",T39="SB"),OR(R39="D",R39="A",R39="S",R39="C",R39="H",R39="T",R39="E",R39="SB")),AND(OR(T39="D",T39="A",T39="S",T39="C",T39="H",T39="T",T39="E",T39="SB"),OR(V39="D",V39="A",V39="S",V39="C",V39="H",V39="B",V39="T",V39="E",V39="SB")),AND(OR(T39="D",T39="A",T39="S",T39="C",T39="H",T39="B",T39="T",T39="E",T39="SB"),OR(Q39="D",Q39="A",Q39="S",Q39="C",Q39="T",Q39="SB")),AND(OR(T39="D",T39="A",T39="S",T39="C",T39="T",T39="SB"),OR(W39="D",W39="A",W39="S",W39="C",W39="H",W39="B",W39="T",W39="E",W39="SB")),AND(OR(T39="D",T39="A",T39="S",T39="C",T39="H",T39="B",T39="T",T39="E",T39="SB"),OR(P39="S")),AND(OR(T39="S"),OR(X39="D",X39="A",X39="S",X39="C",X39="H",X39="B",X39="T",X39="E",X39="SB")),AND(T39="H",OR($Z31="No",$Z31="")))</formula>
    </cfRule>
  </conditionalFormatting>
  <conditionalFormatting sqref="U39:U40">
    <cfRule type="expression" priority="30" dxfId="1" stopIfTrue="1">
      <formula>OR(AND(OR(U39="D",U39="A",U39="S",U39="C",U39="H",U39="B",U39="T",U39="E",U39="SB"),OR(T39="D",T39="A",T39="S",T39="C",T39="H",T39="B",T39="T",T39="E",T39="SB")),AND(OR(U39="D",U39="A",U39="S",U39="C",U39="H",U39="B",U39="T",U39="E",U39="SB"),OR(V39="D",V39="A",V39="S",V39="C",V39="H",V39="B",V39="T",V39="E",V39="SB")),AND(OR(U39="D",U39="A",U39="S",U39="C",U39="H",U39="B",U39="T",U39="E",U39="SB"),OR(S39="D",S39="A",S39="S",S39="C",S39="H",S39="T",S39="E",S39="SB")),AND(OR(U39="D",U39="A",U39="S",U39="C",U39="H",U39="T",U39="E",U39="SB"),OR(W39="D",W39="A",W39="S",W39="C",W39="H",W39="B",W39="T",W39="E",W39="SB")),AND(OR(U39="D",U39="A",U39="S",U39="C",U39="H",U39="B",U39="T",U39="E",U39="SB"),OR(R39="D",R39="A",R39="S",R39="C",R39="T",R39="SB")),AND(OR(U39="D",U39="A",U39="S",U39="C",U39="T",U39="SB"),OR(X39="D",X39="A",X39="S",X39="C",X39="H",X39="B",X39="T",X39="E",X39="SB")),AND(OR(U39="D",U39="A",U39="S",U39="C",U39="H",U39="B",U39="T",U39="E",U39="SB"),OR(Q39="S")),AND(OR(U39="S"),OR(Y39="D",Y39="A",Y39="S",Y39="C",Y39="H",Y39="B",Y39="T",Y39="E",Y39="SB")),AND(U39="H",OR($Z31="No",$Z31="")))</formula>
    </cfRule>
  </conditionalFormatting>
  <conditionalFormatting sqref="V39:V40">
    <cfRule type="expression" priority="31" dxfId="1" stopIfTrue="1">
      <formula>OR(AND(OR(V39="D",V39="A",V39="S",V39="C",V39="H",V39="B",V39="T",V39="E",V39="SB"),OR(U39="D",U39="A",U39="S",U39="C",U39="H",U39="B",U39="T",U39="E",U39="SB")),AND(OR(V39="D",V39="A",V39="S",V39="C",V39="H",V39="B",V39="T",V39="E",V39="SB"),OR(W39="D",W39="A",W39="S",W39="C",W39="H",W39="B",W39="T",W39="E",W39="SB")),AND(OR(V39="D",V39="A",V39="S",V39="C",V39="H",V39="B",V39="T",V39="E",V39="SB"),OR(T39="D",T39="A",T39="S",T39="C",T39="H",T39="T",T39="E",T39="SB")),AND(OR(V39="D",V39="A",V39="S",V39="C",V39="H",V39="T",V39="E",V39="SB"),OR(X39="D",X39="A",X39="S",X39="C",X39="H",X39="B",X39="T",X39="E",X39="SB")),AND(OR(V39="D",V39="A",V39="S",V39="C",V39="H",V39="B",V39="T",V39="E",V39="SB"),OR(S39="D",S39="A",S39="S",S39="C",S39="T",S39="SB")),AND(OR(V39="D",V39="A",V39="S",V39="C",V39="T",V39="SB"),OR(Y39="D",Y39="A",Y39="S",Y39="C",Y39="H",Y39="B",Y39="T",Y39="E",Y39="SB")),AND(OR(V39="D",V39="A",V39="S",V39="C",V39="H",V39="B",V39="T",V39="E",V39="SB"),OR(R39="S")),AND(OR(V39="S"),OR(Z39="D",Z39="A",Z39="S",Z39="C",Z39="H",Z39="B",Z39="T",Z39="E",Z39="SB")),AND(V39="H",OR($Z31="No",$Z31="")))</formula>
    </cfRule>
  </conditionalFormatting>
  <conditionalFormatting sqref="W39:W40">
    <cfRule type="expression" priority="32" dxfId="1" stopIfTrue="1">
      <formula>OR(AND(OR(W39="D",W39="A",W39="S",W39="C",W39="H",W39="B",W39="T",W39="E",W39="SB"),OR(V39="D",V39="A",V39="S",V39="C",V39="H",V39="B",V39="T",V39="E",V39="SB")),AND(OR(W39="D",W39="A",W39="S",W39="C",W39="H",W39="B",W39="T",W39="E",W39="SB"),OR(X39="D",X39="A",X39="S",X39="C",X39="H",X39="B",X39="T",X39="E",X39="SB")),AND(OR(W39="D",W39="A",W39="S",W39="C",W39="H",W39="B",W39="T",W39="E",W39="SB"),OR(U39="D",U39="A",U39="S",U39="C",U39="H",U39="T",U39="E",U39="SB")),AND(OR(W39="D",W39="A",W39="S",W39="C",W39="H",W39="T",W39="E",W39="SB"),OR(Y39="D",Y39="A",Y39="S",Y39="C",Y39="H",Y39="B",Y39="T",Y39="E",Y39="SB")),AND(OR(W39="D",W39="A",W39="S",W39="C",W39="H",W39="B",W39="T",W39="E",W39="SB"),OR(T39="D",T39="A",T39="S",T39="C",T39="T",T39="SB")),AND(OR(W39="D",W39="A",W39="S",W39="C",W39="T",W39="SB"),OR(Z39="D",Z39="A",Z39="S",Z39="C",Z39="H",Z39="B",Z39="T",Z39="E",Z39="SB")),AND(OR(W39="D",W39="A",W39="S",W39="C",W39="H",W39="B",W39="T",W39="E",W39="SB"),OR(S39="S")),AND(OR(W39="S"),OR(AA39="D",AA39="A",AA39="S",AA39="C",AA39="H",AA39="B",AA39="T",AA39="E",AA39="SB")),AND(W39="H",OR($Z31="No",$Z31="")))</formula>
    </cfRule>
  </conditionalFormatting>
  <conditionalFormatting sqref="X39:X40">
    <cfRule type="expression" priority="33" dxfId="1" stopIfTrue="1">
      <formula>OR(AND(OR(X39="D",X39="A",X39="S",X39="C",X39="H",X39="B",X39="T",X39="E",X39="SB"),OR(W39="D",W39="A",W39="S",W39="C",W39="H",W39="B",W39="T",W39="E",W39="SB")),AND(OR(X39="D",X39="A",X39="S",X39="C",X39="H",X39="B",X39="T",X39="E",X39="SB"),OR(Y39="D",Y39="A",Y39="S",Y39="C",Y39="H",Y39="B",Y39="T",Y39="E",Y39="SB")),AND(OR(X39="D",X39="A",X39="S",X39="C",X39="H",X39="B",X39="T",X39="E",X39="SB"),OR(V39="D",V39="A",V39="S",V39="C",V39="H",V39="T",V39="E",V39="SB")),AND(OR(X39="D",X39="A",X39="S",X39="C",X39="H",X39="T",X39="E",X39="SB"),OR(Z39="D",Z39="A",Z39="S",Z39="C",Z39="H",Z39="B",Z39="T",Z39="E",Z39="SB")),AND(OR(X39="D",X39="A",X39="S",X39="C",X39="H",X39="B",X39="T",X39="E",X39="SB"),OR(U39="D",U39="A",U39="S",U39="C",U39="T",U39="SB")),AND(OR(X39="D",X39="A",X39="S",X39="C",X39="T",X39="SB"),OR(AA39="D",AA39="A",AA39="S",AA39="C",AA39="H",AA39="B",AA39="T",AA39="E",AA39="SB")),AND(OR(X39="D",X39="A",X39="S",X39="C",X39="H",X39="B",X39="T",X39="E",X39="SB"),OR(T39="S")),AND(OR(X39="S"),OR(AB39="D",AB39="A",AB39="S",AB39="C",AB39="H",AB39="B",AB39="T",AB39="E",AB39="SB")),AND(X39="H",OR($Z31="No",$Z31="")))</formula>
    </cfRule>
  </conditionalFormatting>
  <conditionalFormatting sqref="Y39:Y40">
    <cfRule type="expression" priority="34" dxfId="1" stopIfTrue="1">
      <formula>OR(AND(OR(Y39="D",Y39="A",Y39="S",Y39="C",Y39="H",Y39="B",Y39="T",Y39="E",Y39="SB"),OR(X39="D",X39="A",X39="S",X39="C",X39="H",X39="B",X39="T",X39="E",X39="SB")),AND(OR(Y39="D",Y39="A",Y39="S",Y39="C",Y39="H",Y39="B",Y39="T",Y39="E",Y39="SB"),OR(Z39="D",Z39="A",Z39="S",Z39="C",Z39="H",Z39="B",Z39="T",Z39="E",Z39="SB")),AND(OR(Y39="D",Y39="A",Y39="S",Y39="C",Y39="H",Y39="B",Y39="T",Y39="E",Y39="SB"),OR(W39="D",W39="A",W39="S",W39="C",W39="H",W39="T",W39="E",W39="SB")),AND(OR(Y39="D",Y39="A",Y39="S",Y39="C",Y39="H",Y39="T",Y39="E",Y39="SB"),OR(AA39="D",AA39="A",AA39="S",AA39="C",AA39="H",AA39="B",AA39="T",AA39="E",AA39="SB")),AND(OR(Y39="D",Y39="A",Y39="S",Y39="C",Y39="H",Y39="B",Y39="T",Y39="E",Y39="SB"),OR(V39="D",V39="A",V39="S",V39="C",V39="T",V39="SB")),AND(OR(Y39="D",Y39="A",Y39="S",Y39="C",Y39="T",Y39="SB"),OR(AB39="D",AB39="A",AB39="S",AB39="C",AB39="H",AB39="B",AB39="T",AB39="E",AB39="SB")),AND(OR(Y39="D",Y39="A",Y39="S",Y39="C",Y39="H",Y39="B",Y39="T",Y39="E",Y39="SB"),OR(U39="S")),AND(OR(Y39="S"),OR(AC39="D",AC39="A",AC39="S",AC39="C",AC39="H",AC39="B",AC39="T",AC39="E",AC39="SB")),AND(Y39="H",OR($Z31="No",$Z31="")))</formula>
    </cfRule>
  </conditionalFormatting>
  <conditionalFormatting sqref="Z39:Z40">
    <cfRule type="expression" priority="35" dxfId="1" stopIfTrue="1">
      <formula>OR(AND(OR(Z39="D",Z39="A",Z39="S",Z39="C",Z39="H",Z39="B",Z39="T",Z39="E",Z39="SB"),OR(Y39="D",Y39="A",Y39="S",Y39="C",Y39="H",Y39="B",Y39="T",Y39="E",Y39="SB")),AND(OR(Z39="D",Z39="A",Z39="S",Z39="C",Z39="H",Z39="B",Z39="T",Z39="E",Z39="SB"),OR(AA39="D",AA39="A",AA39="S",AA39="C",AA39="H",AA39="B",AA39="T",AA39="E",AA39="SB")),AND(OR(Z39="D",Z39="A",Z39="S",Z39="C",Z39="H",Z39="B",Z39="T",Z39="E",Z39="SB"),OR(X39="D",X39="A",X39="S",X39="C",X39="H",X39="T",X39="E",X39="SB")),AND(OR(Z39="D",Z39="A",Z39="S",Z39="C",Z39="H",Z39="T",Z39="E",Z39="SB"),OR(AB39="D",AB39="A",AB39="S",AB39="C",AB39="H",AB39="B",AB39="T",AB39="E",AB39="SB")),AND(OR(Z39="D",Z39="A",Z39="S",Z39="C",Z39="H",Z39="B",Z39="T",Z39="E",Z39="SB"),OR(W39="D",W39="A",W39="S",W39="C",W39="T",W39="SB")),AND(OR(Z39="D",Z39="A",Z39="S",Z39="C",Z39="T",Z39="SB"),OR(AC39="D",AC39="A",AC39="S",AC39="C",AC39="H",AC39="B",AC39="T",AC39="E",AC39="SB")),AND(OR(Z39="D",Z39="A",Z39="S",Z39="C",Z39="H",Z39="B",Z39="T",Z39="E",Z39="SB"),OR(V39="S")),AND(OR(Z39="S"),OR(AD39="D",AD39="A",AD39="S",AD39="C",AD39="H",AD39="B",AD39="T",AD39="E",AD39="SB")),AND(Z39="H",OR($Z31="No",$Z31="")))</formula>
    </cfRule>
  </conditionalFormatting>
  <conditionalFormatting sqref="AA39:AA40">
    <cfRule type="expression" priority="36" dxfId="1" stopIfTrue="1">
      <formula>OR(AND(OR(AA39="D",AA39="A",AA39="S",AA39="C",AA39="H",AA39="B",AA39="T",AA39="E",AA39="SB"),OR(Z39="D",Z39="A",Z39="S",Z39="C",Z39="H",Z39="B",Z39="T",Z39="E",Z39="SB")),AND(OR(AA39="D",AA39="A",AA39="S",AA39="C",AA39="H",AA39="B",AA39="T",AA39="E",AA39="SB"),OR(AB39="D",AB39="A",AB39="S",AB39="C",AB39="H",AB39="B",AB39="T",AB39="E",AB39="SB")),AND(OR(AA39="D",AA39="A",AA39="S",AA39="C",AA39="H",AA39="B",AA39="T",AA39="E",AA39="SB"),OR(Y39="D",Y39="A",Y39="S",Y39="C",Y39="H",Y39="T",Y39="E",Y39="SB")),AND(OR(AA39="D",AA39="A",AA39="S",AA39="C",AA39="H",AA39="T",AA39="E",AA39="SB"),OR(AC39="D",AC39="A",AC39="S",AC39="C",AC39="H",AC39="B",AC39="T",AC39="E",AC39="SB")),AND(OR(AA39="D",AA39="A",AA39="S",AA39="C",AA39="H",AA39="B",AA39="T",AA39="E",AA39="SB"),OR(X39="D",X39="A",X39="S",X39="C",X39="T",X39="SB")),AND(OR(AA39="D",AA39="A",AA39="S",AA39="C",AA39="T",AA39="SB"),OR(AD39="D",AD39="A",AD39="S",AD39="C",AD39="H",AD39="B",AD39="T",AD39="E",AD39="SB")),AND(OR(AA39="D",AA39="A",AA39="S",AA39="C",AA39="H",AA39="B",AA39="T",AA39="E",AA39="SB"),OR(W39="S")),AND(OR(AA39="S"),OR(AE39="D",AE39="A",AE39="S",AE39="C",AE39="H",AE39="B",AE39="T",AE39="E",AE39="SB")),AND(AA39="H",OR($Z31="No",$Z31="")))</formula>
    </cfRule>
  </conditionalFormatting>
  <conditionalFormatting sqref="AB39:AB40">
    <cfRule type="expression" priority="37" dxfId="1" stopIfTrue="1">
      <formula>OR(AND(OR(AB39="D",AB39="A",AB39="S",AB39="C",AB39="H",AB39="B",AB39="T",AB39="E",AB39="SB"),OR(AA39="D",AA39="A",AA39="S",AA39="C",AA39="H",AA39="B",AA39="T",AA39="E",AA39="SB")),AND(OR(AB39="D",AB39="A",AB39="S",AB39="C",AB39="H",AB39="B",AB39="T",AB39="E",AB39="SB"),OR(AC39="D",AC39="A",AC39="S",AC39="C",AC39="H",AC39="B",AC39="T",AC39="E",AC39="SB")),AND(OR(AB39="D",AB39="A",AB39="S",AB39="C",AB39="H",AB39="B",AB39="T",AB39="E",AB39="SB"),OR(Z39="D",Z39="A",Z39="S",Z39="C",Z39="H",Z39="T",Z39="E",Z39="SB")),AND(OR(AB39="D",AB39="A",AB39="S",AB39="C",AB39="H",AB39="T",AB39="E",AB39="SB"),OR(AD39="D",AD39="A",AD39="S",AD39="C",AD39="H",AD39="B",AD39="T",AD39="E",AD39="SB")),AND(OR(AB39="D",AB39="A",AB39="S",AB39="C",AB39="H",AB39="B",AB39="T",AB39="E",AB39="SB"),OR(Y39="D",Y39="A",Y39="S",Y39="C",Y39="T",Y39="SB")),AND(OR(AB39="D",AB39="A",AB39="S",AB39="C",AB39="T",AB39="SB"),OR(AE39="D",AE39="A",AE39="S",AE39="C",AE39="H",AE39="B",AE39="T",AE39="E",AE39="SB")),AND(OR(AB39="D",AB39="A",AB39="S",AB39="C",AB39="H",AB39="B",AB39="T",AB39="E",AB39="SB"),OR(X39="S")),AND(OR(AB39="S"),OR(AF39="D",AF39="A",AF39="S",AF39="C",AF39="H",AF39="B",AF39="T",AF39="E",AF39="SB")),AND(AB39="H",OR($Z31="No",$Z31="")))</formula>
    </cfRule>
  </conditionalFormatting>
  <conditionalFormatting sqref="AC39:AC40">
    <cfRule type="expression" priority="38" dxfId="1" stopIfTrue="1">
      <formula>OR(AND(OR(AC39="D",AC39="A",AC39="S",AC39="C",AC39="H",AC39="B",AC39="T",AC39="E",AC39="SB"),OR(AB39="D",AB39="A",AB39="S",AB39="C",AB39="H",AB39="B",AB39="T",AB39="E",AB39="SB")),AND(OR(AC39="D",AC39="A",AC39="S",AC39="C",AC39="H",AC39="B",AC39="T",AC39="E",AC39="SB"),OR(AD39="D",AD39="A",AD39="S",AD39="C",AD39="H",AD39="B",AD39="T",AD39="E",AD39="SB")),AND(OR(AC39="D",AC39="A",AC39="S",AC39="C",AC39="H",AC39="B",AC39="T",AC39="E",AC39="SB"),OR(AA39="D",AA39="A",AA39="S",AA39="C",AA39="H",AA39="T",AA39="E",AA39="SB")),AND(OR(AC39="D",AC39="A",AC39="S",AC39="C",AC39="H",AC39="T",AC39="E",AC39="SB"),OR(AE39="D",AE39="A",AE39="S",AE39="C",AE39="H",AE39="B",AE39="T",AE39="E",AE39="SB")),AND(OR(AC39="D",AC39="A",AC39="S",AC39="C",AC39="H",AC39="B",AC39="T",AC39="E",AC39="SB"),OR(Z39="D",Z39="A",Z39="S",Z39="C",Z39="T",Z39="SB")),AND(OR(AC39="D",AC39="A",AC39="S",AC39="C",AC39="T",AC39="SB"),OR(AF39="D",AF39="A",AF39="S",AF39="C",AF39="H",AF39="B",AF39="T",AF39="E",AF39="SB")),AND(OR(AC39="D",AC39="A",AC39="S",AC39="C",AC39="H",AC39="B",AC39="T",AC39="E",AC39="SB"),OR(Y39="S")),AND(OR(AC39="S"),OR(AG39="D",AG39="A",AG39="S",AG39="C",AG39="H",AG39="B",AG39="T",AG39="E",AG39="SB")),AND(AC39="H",OR($Z31="No",$Z31="")))</formula>
    </cfRule>
  </conditionalFormatting>
  <conditionalFormatting sqref="AD39:AD40">
    <cfRule type="expression" priority="39" dxfId="1" stopIfTrue="1">
      <formula>OR(AND(OR(AD39="D",AD39="A",AD39="S",AD39="C",AD39="H",AD39="B",AD39="T",AD39="E",AD39="SB"),OR(AC39="D",AC39="A",AC39="S",AC39="C",AC39="H",AC39="B",AC39="T",AC39="E",AC39="SB")),AND(OR(AD39="D",AD39="A",AD39="S",AD39="C",AD39="H",AD39="B",AD39="T",AD39="E",AD39="SB"),OR(AE39="D",AE39="A",AE39="S",AE39="C",AE39="H",AE39="B",AE39="T",AE39="E",AE39="SB")),AND(OR(AD39="D",AD39="A",AD39="S",AD39="C",AD39="H",AD39="B",AD39="T",AD39="E",AD39="SB"),OR(AB39="D",AB39="A",AB39="S",AB39="C",AB39="H",AB39="T",AB39="E",AB39="SB")),AND(OR(AD39="D",AD39="A",AD39="S",AD39="C",AD39="H",AD39="T",AD39="E",AD39="SB"),OR(AF39="D",AF39="A",AF39="S",AF39="C",AF39="H",AF39="B",AF39="T",AF39="E",AF39="SB")),AND(OR(AD39="D",AD39="A",AD39="S",AD39="C",AD39="H",AD39="B",AD39="T",AD39="E",AD39="SB"),OR(AA39="D",AA39="A",AA39="S",AA39="C",AA39="T",AA39="SB")),AND(OR(AD39="D",AD39="A",AD39="S",AD39="C",AD39="T",AD39="SB"),OR(AG39="D",AG39="A",AG39="S",AG39="C",AG39="H",AG39="B",AG39="T",AG39="E",AG39="SB")),AND(OR(AD39="D",AD39="A",AD39="S",AD39="C",AD39="H",AD39="B",AD39="T",AD39="E",AD39="SB"),OR(Z39="S")),AND(OR(AD39="S"),OR(AH39="D",AH39="A",AH39="S",AH39="C",AH39="H",AH39="B",AH39="T",AH39="E",AH39="SB")),AND(AD39="H",OR($Z31="No",$Z31="")))</formula>
    </cfRule>
  </conditionalFormatting>
  <conditionalFormatting sqref="AE39:AE40">
    <cfRule type="expression" priority="40" dxfId="1" stopIfTrue="1">
      <formula>OR(AND(OR(AE39="D",AE39="A",AE39="S",AE39="C",AE39="H",AE39="B",AE39="T",AE39="E",AE39="SB"),OR(AD39="D",AD39="A",AD39="S",AD39="C",AD39="H",AD39="B",AD39="T",AD39="E",AD39="SB")),AND(OR(AE39="D",AE39="A",AE39="S",AE39="C",AE39="H",AE39="B",AE39="T",AE39="E",AE39="SB"),OR(AF39="D",AF39="A",AF39="S",AF39="C",AF39="H",AF39="B",AF39="T",AF39="E",AF39="SB")),AND(OR(AE39="D",AE39="A",AE39="S",AE39="C",AE39="H",AE39="B",AE39="T",AE39="E",AE39="SB"),OR(AC39="D",AC39="A",AC39="S",AC39="C",AC39="H",AC39="T",AC39="E",AC39="SB")),AND(OR(AE39="D",AE39="A",AE39="S",AE39="C",AE39="H",AE39="T",AE39="E",AE39="SB"),OR(AG39="D",AG39="A",AG39="S",AG39="C",AG39="H",AG39="B",AG39="T",AG39="E",AG39="SB")),AND(OR(AE39="D",AE39="A",AE39="S",AE39="C",AE39="H",AE39="B",AE39="T",AE39="E",AE39="SB"),OR(AB39="D",AB39="A",AB39="S",AB39="C",AB39="T",AB39="SB")),AND(OR(AE39="D",AE39="A",AE39="S",AE39="C",AE39="T",AE39="SB"),OR(AH39="D",AH39="A",AH39="S",AH39="C",AH39="H",AH39="B",AH39="T",AH39="E",AH39="SB")),AND(OR(AE39="D",AE39="A",AE39="S",AE39="C",AE39="H",AE39="B",AE39="T",AE39="E",AE39="SB"),OR(AA39="S")),AND(OR(AE39="S"),OR(AI39="D",AI39="A",AI39="S",AI39="C",AI39="H",AI39="B",AI39="T",AI39="E",AI39="SB")),AND(AE39="H",OR($Z31="No",$Z31="")))</formula>
    </cfRule>
  </conditionalFormatting>
  <conditionalFormatting sqref="AF39:AF40">
    <cfRule type="expression" priority="41" dxfId="1" stopIfTrue="1">
      <formula>OR(AND(OR(AF39="D",AF39="A",AF39="S",AF39="C",AF39="H",AF39="B",AF39="T",AF39="E",AF39="SB"),OR(AE39="D",AE39="A",AE39="S",AE39="C",AE39="H",AE39="B",AE39="T",AE39="E",AE39="SB")),AND(OR(AF39="D",AF39="A",AF39="S",AF39="C",AF39="H",AF39="B",AF39="T",AF39="E",AF39="SB"),OR(AG39="D",AG39="A",AG39="S",AG39="C",AG39="H",AG39="B",AG39="T",AG39="E",AG39="SB")),AND(OR(AF39="D",AF39="A",AF39="S",AF39="C",AF39="H",AF39="B",AF39="T",AF39="E",AF39="SB"),OR(AD39="D",AD39="A",AD39="S",AD39="C",AD39="H",AD39="T",AD39="E",AD39="SB")),AND(OR(AF39="D",AF39="A",AF39="S",AF39="C",AF39="H",AF39="T",AF39="E",AF39="SB"),OR(AH39="D",AH39="A",AH39="S",AH39="C",AH39="H",AH39="B",AH39="T",AH39="E",AH39="SB")),AND(OR(AF39="D",AF39="A",AF39="S",AF39="C",AF39="H",AF39="B",AF39="T",AF39="E",AF39="SB"),OR(AC39="D",AC39="A",AC39="S",AC39="C",AC39="T",AC39="SB")),AND(OR(AF39="D",AF39="A",AF39="S",AF39="C",AF39="T",AF39="SB"),OR(AI39="D",AI39="A",AI39="S",AI39="C",AI39="H",AI39="B",AI39="T",AI39="E",AI39="SB")),AND(OR(AF39="D",AF39="A",AF39="S",AF39="C",AF39="H",AF39="B",AF39="T",AF39="E",AF39="SB"),OR(AB39="S")),AND(OR(AF39="S"),OR(AJ39="D",AJ39="A",AJ39="S",AJ39="C",AJ39="H",AJ39="B",AJ39="T",AJ39="E",AJ39="SB")),AND(AF39="H",OR($Z31="No",$Z31="")))</formula>
    </cfRule>
  </conditionalFormatting>
  <conditionalFormatting sqref="AG39:AG40">
    <cfRule type="expression" priority="42" dxfId="1" stopIfTrue="1">
      <formula>OR(AND(OR(AG39="D",AG39="A",AG39="S",AG39="C",AG39="H",AG39="B",AG39="T",AG39="E",AG39="SB"),OR(AF39="D",AF39="A",AF39="S",AF39="C",AF39="H",AF39="B",AF39="T",AF39="E",AF39="SB")),AND(OR(AG39="D",AG39="A",AG39="S",AG39="C",AG39="H",AG39="B",AG39="T",AG39="E",AG39="SB"),OR(AH39="D",AH39="A",AH39="S",AH39="C",AH39="H",AH39="B",AH39="T",AH39="E",AH39="SB")),AND(OR(AG39="D",AG39="A",AG39="S",AG39="C",AG39="H",AG39="B",AG39="T",AG39="E",AG39="SB"),OR(AE39="D",AE39="A",AE39="S",AE39="C",AE39="H",AE39="T",AE39="E",AE39="SB")),AND(OR(AG39="D",AG39="A",AG39="S",AG39="C",AG39="H",AG39="T",AG39="E",AG39="SB"),OR(AI39="D",AI39="A",AI39="S",AI39="C",AI39="H",AI39="B",AI39="T",AI39="E",AI39="SB")),AND(OR(AG39="D",AG39="A",AG39="S",AG39="C",AG39="H",AG39="B",AG39="T",AG39="E",AG39="SB"),OR(AD39="D",AD39="A",AD39="S",AD39="C",AD39="T",AD39="SB")),AND(OR(AG39="D",AG39="A",AG39="S",AG39="C",AG39="T",AG39="SB"),OR(AJ39="D",AJ39="A",AJ39="S",AJ39="C",AJ39="H",AJ39="B",AJ39="T",AJ39="E",AJ39="SB")),AND(OR(AG39="D",AG39="A",AG39="S",AG39="C",AG39="H",AG39="B",AG39="T",AG39="E",AG39="SB"),OR(AC39="S")),AND(OR(AG39="S"),OR(AK39="D",AK39="A",AK39="S",AK39="C",AK39="H",AK39="B",AK39="T",AK39="E",AK39="SB")),AND(AG39="H",OR($Z31="No",$Z31="")))</formula>
    </cfRule>
  </conditionalFormatting>
  <conditionalFormatting sqref="AH39:AH40">
    <cfRule type="expression" priority="43" dxfId="1" stopIfTrue="1">
      <formula>OR(AND(OR(AH39="D",AH39="A",AH39="S",AH39="C",AH39="H",AH39="B",AH39="T",AH39="E",AH39="SB"),OR(AG39="D",AG39="A",AG39="S",AG39="C",AG39="H",AG39="B",AG39="T",AG39="E",AG39="SB")),AND(OR(AH39="D",AH39="A",AH39="S",AH39="C",AH39="H",AH39="B",AH39="T",AH39="E",AH39="SB"),OR(AI39="D",AI39="A",AI39="S",AI39="C",AI39="H",AI39="B",AI39="T",AI39="E",AI39="SB")),AND(OR(AH39="D",AH39="A",AH39="S",AH39="C",AH39="H",AH39="B",AH39="T",AH39="E",AH39="SB"),OR(AF39="D",AF39="A",AF39="S",AF39="C",AF39="H",AF39="T",AF39="E",AF39="SB")),AND(OR(AH39="D",AH39="A",AH39="S",AH39="C",AH39="H",AH39="T",AH39="E",AH39="SB"),OR(AJ39="D",AJ39="A",AJ39="S",AJ39="C",AJ39="H",AJ39="B",AJ39="T",AJ39="E",AJ39="SB")),AND(OR(AH39="D",AH39="A",AH39="S",AH39="C",AH39="H",AH39="B",AH39="T",AH39="E",AH39="SB"),OR(AE39="D",AE39="A",AE39="S",AE39="C",AE39="T",AE39="SB")),AND(OR(AH39="D",AH39="A",AH39="S",AH39="C",AH39="T",AH39="SB"),OR(AK39="D",AK39="A",AK39="S",AK39="C",AK39="H",AK39="B",AK39="T",AK39="E",AK39="SB")),AND(OR(AH39="D",AH39="A",AH39="S",AH39="C",AH39="H",AH39="B",AH39="T",AH39="E",AH39="SB"),OR(AD39="S")),AND(OR(AH39="S"),OR(AL39="D",AL39="A",AL39="S",AL39="C",AL39="H",AL39="B",AL39="T",AL39="E",AL39="SB")),AND(AH39="H",OR($Z31="No",$Z31="")))</formula>
    </cfRule>
  </conditionalFormatting>
  <conditionalFormatting sqref="AI39:AI40">
    <cfRule type="expression" priority="44" dxfId="1" stopIfTrue="1">
      <formula>OR(AND(OR(AI39="D",AI39="A",AI39="S",AI39="C",AI39="H",AI39="B",AI39="T",AI39="E",AI39="SB"),OR(AH39="D",AH39="A",AH39="S",AH39="C",AH39="H",AH39="B",AH39="T",AH39="E",AH39="SB")),AND(OR(AI39="D",AI39="A",AI39="S",AI39="C",AI39="H",AI39="B",AI39="T",AI39="E",AI39="SB"),OR(AJ39="D",AJ39="A",AJ39="S",AJ39="C",AJ39="H",AJ39="B",AJ39="T",AJ39="E",AJ39="SB")),AND(OR(AI39="D",AI39="A",AI39="S",AI39="C",AI39="H",AI39="B",AI39="T",AI39="E",AI39="SB"),OR(AG39="D",AG39="A",AG39="S",AG39="C",AG39="H",AG39="T",AG39="E",AG39="SB")),AND(OR(AI39="D",AI39="A",AI39="S",AI39="C",AI39="H",AI39="T",AI39="E",AI39="SB"),OR(AK39="D",AK39="A",AK39="S",AK39="C",AK39="H",AK39="B",AK39="T",AK39="E",AK39="SB")),AND(OR(AI39="D",AI39="A",AI39="S",AI39="C",AI39="H",AI39="B",AI39="T",AI39="E",AI39="SB"),OR(AF39="D",AF39="A",AF39="S",AF39="C",AF39="T",AF39="SB")),AND(OR(AI39="D",AI39="A",AI39="S",AI39="C",AI39="T",AI39="SB"),OR(AL39="D",AL39="A",AL39="S",AL39="C",AL39="H",AL39="B",AL39="T",AL39="E",AL39="SB")),AND(OR(AI39="D",AI39="A",AI39="S",AI39="C",AI39="H",AI39="B",AI39="T",AI39="E",AI39="SB"),OR(AE39="S")),AND(OR(AI39="S"),OR(AM39="D",AM39="A",AM39="S",AM39="C",AM39="H",AM39="B",AM39="T",AM39="E",AM39="SB")),AND(AI39="H",OR($Z31="No",$Z31="")))</formula>
    </cfRule>
  </conditionalFormatting>
  <conditionalFormatting sqref="AJ39:AJ40">
    <cfRule type="expression" priority="45" dxfId="1" stopIfTrue="1">
      <formula>OR(AND(OR(AJ39="D",AJ39="A",AJ39="S",AJ39="C",AJ39="H",AJ39="B",AJ39="T",AJ39="E",AJ39="SB"),OR(AI39="D",AI39="A",AI39="S",AI39="C",AI39="H",AI39="B",AI39="T",AI39="E",AI39="SB")),AND(OR(AJ39="D",AJ39="A",AJ39="S",AJ39="C",AJ39="H",AJ39="B",AJ39="T",AJ39="E",AJ39="SB"),OR(AK39="D",AK39="A",AK39="S",AK39="C",AK39="H",AK39="B",AK39="T",AK39="E",AK39="SB")),AND(OR(AJ39="D",AJ39="A",AJ39="S",AJ39="C",AJ39="H",AJ39="B",AJ39="T",AJ39="E",AJ39="SB"),OR(AH39="D",AH39="A",AH39="S",AH39="C",AH39="H",AH39="T",AH39="E",AH39="SB")),AND(OR(AJ39="D",AJ39="A",AJ39="S",AJ39="C",AJ39="H",AJ39="T",AJ39="E",AJ39="SB"),OR(AL39="D",AL39="A",AL39="S",AL39="C",AL39="H",AL39="B",AL39="T",AL39="E",AL39="SB")),AND(OR(AJ39="D",AJ39="A",AJ39="S",AJ39="C",AJ39="H",AJ39="B",AJ39="T",AJ39="E",AJ39="SB"),OR(AG39="D",AG39="A",AG39="S",AG39="C",AG39="T",AG39="SB")),AND(OR(AJ39="D",AJ39="A",AJ39="S",AJ39="C",AJ39="T",AJ39="SB"),OR(AM39="D",AM39="A",AM39="S",AM39="C",AM39="H",AM39="B",AM39="T",AM39="E",AM39="SB")),AND(OR(AJ39="D",AJ39="A",AJ39="S",AJ39="C",AJ39="H",AJ39="B",AJ39="T",AJ39="E",AJ39="SB"),OR(AF39="S")),AND(OR(AJ39="S"),OR(AN39="D",AN39="A",AN39="S",AN39="C",AN39="H",AN39="B",AN39="T",AN39="E",AN39="SB")),AND(AJ39="H",OR($Z31="No",$Z31="")))</formula>
    </cfRule>
  </conditionalFormatting>
  <conditionalFormatting sqref="AK39:AK40">
    <cfRule type="expression" priority="46" dxfId="1" stopIfTrue="1">
      <formula>OR(AND(OR(AK39="D",AK39="A",AK39="S",AK39="C",AK39="H",AK39="B",AK39="T",AK39="E",AK39="SB"),OR(AJ39="D",AJ39="A",AJ39="S",AJ39="C",AJ39="H",AJ39="B",AJ39="T",AJ39="E",AJ39="SB")),AND(OR(AK39="D",AK39="A",AK39="S",AK39="C",AK39="H",AK39="B",AK39="T",AK39="E",AK39="SB"),OR(AL39="D",AL39="A",AL39="S",AL39="C",AL39="H",AL39="B",AL39="T",AL39="E",AL39="SB")),AND(OR(AK39="D",AK39="A",AK39="S",AK39="C",AK39="H",AK39="B",AK39="T",AK39="E",AK39="SB"),OR(AI39="D",AI39="A",AI39="S",AI39="C",AI39="H",AI39="T",AI39="E",AI39="SB")),AND(OR(AK39="D",AK39="A",AK39="S",AK39="C",AK39="H",AK39="T",AK39="E",AK39="SB"),OR(AM39="D",AM39="A",AM39="S",AM39="C",AM39="H",AM39="B",AM39="T",AM39="E",AM39="SB")),AND(OR(AK39="D",AK39="A",AK39="S",AK39="C",AK39="H",AK39="B",AK39="T",AK39="E",AK39="SB"),OR(AH39="D",AH39="A",AH39="S",AH39="C",AH39="T",AH39="SB")),AND(OR(AK39="D",AK39="A",AK39="S",AK39="C",AK39="T",AK39="SB"),OR(AN39="D",AN39="A",AN39="S",AN39="C",AN39="H",AN39="B",AN39="T",AN39="E",AN39="SB")),AND(OR(AK39="D",AK39="A",AK39="S",AK39="C",AK39="H",AK39="B",AK39="T",AK39="E",AK39="SB"),OR(AG39="S")),AND(OR(AK39="S"),OR(AO39="D",AO39="A",AO39="S",AO39="C",AO39="H",AO39="B",AO39="T",AO39="E",AO39="SB")),AND(AK39="H",OR($Z31="No",$Z31="")))</formula>
    </cfRule>
  </conditionalFormatting>
  <conditionalFormatting sqref="AL39:AL40">
    <cfRule type="expression" priority="47" dxfId="1" stopIfTrue="1">
      <formula>OR(AND(OR(AL39="D",AL39="A",AL39="S",AL39="C",AL39="H",AL39="B",AL39="T",AL39="E",AL39="SB"),OR(AK39="D",AK39="A",AK39="S",AK39="C",AK39="H",AK39="B",AK39="T",AK39="E",AK39="SB")),AND(OR(AL39="D",AL39="A",AL39="S",AL39="C",AL39="H",AL39="B",AL39="T",AL39="E",AL39="SB"),OR(AM39="D",AM39="A",AM39="S",AM39="C",AM39="H",AM39="B",AM39="T",AM39="E",AM39="SB")),AND(OR(AL39="D",AL39="A",AL39="S",AL39="C",AL39="H",AL39="B",AL39="T",AL39="E",AL39="SB"),OR(AJ39="D",AJ39="A",AJ39="S",AJ39="C",AJ39="H",AJ39="T",AJ39="E",AJ39="SB")),AND(OR(AL39="D",AL39="A",AL39="S",AL39="C",AL39="H",AL39="T",AL39="E",AL39="SB"),OR(AN39="D",AN39="A",AN39="S",AN39="C",AN39="H",AN39="B",AN39="T",AN39="E",AN39="SB")),AND(OR(AL39="D",AL39="A",AL39="S",AL39="C",AL39="H",AL39="B",AL39="T",AL39="E",AL39="SB"),OR(AI39="D",AI39="A",AI39="S",AI39="C",AI39="T",AI39="SB")),AND(OR(AL39="D",AL39="A",AL39="S",AL39="C",AL39="T",AL39="SB"),OR(AO39="D",AO39="A",AO39="S",AO39="C",AO39="H",AO39="B",AO39="T",AO39="E",AO39="SB")),AND(OR(AL39="D",AL39="A",AL39="S",AL39="C",AL39="H",AL39="B",AL39="T",AL39="E",AL39="SB"),OR(AH39="S")),AND(OR(AL39="S"),OR(AP39="D",AP39="A",AP39="S",AP39="C",AP39="H",AP39="B",AP39="T",AP39="E",AP39="SB")),AND(AL39="H",OR($Z31="No",$Z31="")))</formula>
    </cfRule>
  </conditionalFormatting>
  <conditionalFormatting sqref="AM39:AM40">
    <cfRule type="expression" priority="48" dxfId="1" stopIfTrue="1">
      <formula>OR(AND(OR(AM39="D",AM39="A",AM39="S",AM39="C",AM39="H",AM39="B",AM39="T",AM39="E",AM39="SB"),OR(AL39="D",AL39="A",AL39="S",AL39="C",AL39="H",AL39="B",AL39="T",AL39="E",AL39="SB")),AND(OR(AM39="D",AM39="A",AM39="S",AM39="C",AM39="H",AM39="B",AM39="T",AM39="E",AM39="SB"),OR(AN39="D",AN39="A",AN39="S",AN39="C",AN39="H",AN39="B",AN39="T",AN39="E",AN39="SB")),AND(OR(AM39="D",AM39="A",AM39="S",AM39="C",AM39="H",AM39="B",AM39="T",AM39="E",AM39="SB"),OR(AK39="D",AK39="A",AK39="S",AK39="C",AK39="H",AK39="T",AK39="E",AK39="SB")),AND(OR(AM39="D",AM39="A",AM39="S",AM39="C",AM39="H",AM39="T",AM39="E",AM39="SB"),OR(AO39="D",AO39="A",AO39="S",AO39="C",AO39="H",AO39="B",AO39="T",AO39="E",AO39="SB")),AND(OR(AM39="D",AM39="A",AM39="S",AM39="C",AM39="H",AM39="B",AM39="T",AM39="E",AM39="SB"),OR(AJ39="D",AJ39="A",AJ39="S",AJ39="C",AJ39="T",AJ39="SB")),AND(OR(AM39="D",AM39="A",AM39="S",AM39="C",AM39="T",AM39="SB"),OR(AP39="D",AP39="A",AP39="S",AP39="C",AP39="H",AP39="B",AP39="T",AP39="E",AP39="SB")),AND(OR(AM39="D",AM39="A",AM39="S",AM39="C",AM39="H",AM39="B",AM39="T",AM39="E",AM39="SB"),OR(AI39="S")),AND(OR(AM39="S"),OR(AQ39="D",AQ39="A",AQ39="S",AQ39="C",AQ39="H",AQ39="B",AQ39="T",AQ39="E",AQ39="SB")),AND(AM39="H",OR($Z31="No",$Z31="")))</formula>
    </cfRule>
  </conditionalFormatting>
  <conditionalFormatting sqref="AN39:AN40">
    <cfRule type="expression" priority="49" dxfId="1" stopIfTrue="1">
      <formula>OR(AND(OR(AN39="D",AN39="A",AN39="S",AN39="C",AN39="H",AN39="B",AN39="T",AN39="E",AN39="SB"),OR(AM39="D",AM39="A",AM39="S",AM39="C",AM39="H",AM39="B",AM39="T",AM39="E",AM39="SB")),AND(OR(AN39="D",AN39="A",AN39="S",AN39="C",AN39="H",AN39="B",AN39="T",AN39="E",AN39="SB"),OR(AO39="D",AO39="A",AO39="S",AO39="C",AO39="H",AO39="B",AO39="T",AO39="E",AO39="SB")),AND(OR(AN39="D",AN39="A",AN39="S",AN39="C",AN39="H",AN39="B",AN39="T",AN39="E",AN39="SB"),OR(AL39="D",AL39="A",AL39="S",AL39="C",AL39="H",AL39="T",AL39="E",AL39="SB")),AND(OR(AN39="D",AN39="A",AN39="S",AN39="C",AN39="H",AN39="T",AN39="E",AN39="SB"),OR(AP39="D",AP39="A",AP39="S",AP39="C",AP39="H",AP39="B",AP39="T",AP39="E",AP39="SB")),AND(OR(AN39="D",AN39="A",AN39="S",AN39="C",AN39="H",AN39="B",AN39="T",AN39="E",AN39="SB"),OR(AK39="D",AK39="A",AK39="S",AK39="C",AK39="T",AK39="SB")),AND(OR(AN39="D",AN39="A",AN39="S",AN39="C",AN39="T",AN39="SB"),OR(AQ39="D",AQ39="A",AQ39="S",AQ39="C",AQ39="H",AQ39="B",AQ39="T",AQ39="E",AQ39="SB")),AND(OR(AN39="D",AN39="A",AN39="S",AN39="C",AN39="H",AN39="B",AN39="T",AN39="E",AN39="SB"),OR(AJ39="S")),AND(OR(AN39="S"),OR(AR39="D",AR39="A",AR39="S",AR39="C",AR39="H",AR39="B",AR39="T",AR39="E",AR39="SB")),AND(AN39="H",OR($Z31="No",$Z31="")))</formula>
    </cfRule>
  </conditionalFormatting>
  <conditionalFormatting sqref="AO39:AO40">
    <cfRule type="expression" priority="50" dxfId="1" stopIfTrue="1">
      <formula>OR(AND(OR(AO39="D",AO39="A",AO39="S",AO39="C",AO39="H",AO39="B",AO39="T",AO39="E",AO39="SB"),OR(AN39="D",AN39="A",AN39="S",AN39="C",AN39="H",AN39="B",AN39="T",AN39="E",AN39="SB")),AND(OR(AO39="D",AO39="A",AO39="S",AO39="C",AO39="H",AO39="B",AO39="T",AO39="E",AO39="SB"),OR(AP39="D",AP39="A",AP39="S",AP39="C",AP39="H",AP39="B",AP39="T",AP39="E",AP39="SB")),AND(OR(AO39="D",AO39="A",AO39="S",AO39="C",AO39="H",AO39="B",AO39="T",AO39="E",AO39="SB"),OR(AM39="D",AM39="A",AM39="S",AM39="C",AM39="H",AM39="T",AM39="E",AM39="SB")),AND(OR(AO39="D",AO39="A",AO39="S",AO39="C",AO39="H",AO39="T",AO39="E",AO39="SB"),OR(AQ39="D",AQ39="A",AQ39="S",AQ39="C",AQ39="H",AQ39="B",AQ39="T",AQ39="E",AQ39="SB")),AND(OR(AO39="D",AO39="A",AO39="S",AO39="C",AO39="H",AO39="B",AO39="T",AO39="E",AO39="SB"),OR(AL39="D",AL39="A",AL39="S",AL39="C",AL39="T",AL39="SB")),AND(OR(AO39="D",AO39="A",AO39="S",AO39="C",AO39="T",AO39="SB"),OR(AR39="D",AR39="A",AR39="S",AR39="C",AR39="H",AR39="B",AR39="T",AR39="E",AR39="SB")),AND(OR(AO39="D",AO39="A",AO39="S",AO39="C",AO39="H",AO39="B",AO39="T",AO39="E",AO39="SB"),OR(AK39="S")),AND(OR(AO39="S"),OR(AS39="D",AS39="A",AS39="S",AS39="C",AS39="H",AS39="B",AS39="T",AS39="E",AS39="SB")),AND(AO39="H",OR($Z31="No",$Z31="")))</formula>
    </cfRule>
  </conditionalFormatting>
  <conditionalFormatting sqref="AP39:AP40">
    <cfRule type="expression" priority="51" dxfId="1" stopIfTrue="1">
      <formula>OR(AND(OR(AP39="D",AP39="A",AP39="S",AP39="C",AP39="H",AP39="B",AP39="T",AP39="E",AP39="SB"),OR(AO39="D",AO39="A",AO39="S",AO39="C",AO39="H",AO39="B",AO39="T",AO39="E",AO39="SB")),AND(OR(AP39="D",AP39="A",AP39="S",AP39="C",AP39="H",AP39="B",AP39="T",AP39="E",AP39="SB"),OR(AQ39="D",AQ39="A",AQ39="S",AQ39="C",AQ39="H",AQ39="B",AQ39="T",AQ39="E",AQ39="SB")),AND(OR(AP39="D",AP39="A",AP39="S",AP39="C",AP39="H",AP39="B",AP39="T",AP39="E",AP39="SB"),OR(AN39="D",AN39="A",AN39="S",AN39="C",AN39="H",AN39="T",AN39="E",AN39="SB")),AND(OR(AP39="D",AP39="A",AP39="S",AP39="C",AP39="H",AP39="T",AP39="E",AP39="SB"),OR(AR39="D",AR39="A",AR39="S",AR39="C",AR39="H",AR39="B",AR39="T",AR39="E",AR39="SB")),AND(OR(AP39="D",AP39="A",AP39="S",AP39="C",AP39="H",AP39="B",AP39="T",AP39="E",AP39="SB"),OR(AM39="D",AM39="A",AM39="S",AM39="C",AM39="T",AM39="SB")),AND(OR(AP39="D",AP39="A",AP39="S",AP39="C",AP39="T",AP39="SB"),OR(AS39="D",AS39="A",AS39="S",AS39="C",AS39="H",AS39="B",AS39="T",AS39="E",AS39="SB")),AND(OR(AP39="D",AP39="A",AP39="S",AP39="C",AP39="H",AP39="B",AP39="T",AP39="E",AP39="SB"),OR(AL39="S")),AND(OR(AP39="S"),OR(AT39="D",AT39="A",AT39="S",AT39="C",AT39="H",AT39="B",AT39="T",AT39="E",AT39="SB")),AND(AP39="H",OR($Z31="No",$Z31="")))</formula>
    </cfRule>
  </conditionalFormatting>
  <conditionalFormatting sqref="AQ39:AQ40">
    <cfRule type="expression" priority="52" dxfId="1" stopIfTrue="1">
      <formula>OR(AND(OR(AQ39="D",AQ39="A",AQ39="S",AQ39="C",AQ39="H",AQ39="B",AQ39="T",AQ39="E",AQ39="SB"),OR(AP39="D",AP39="A",AP39="S",AP39="C",AP39="H",AP39="B",AP39="T",AP39="E",AP39="SB")),AND(OR(AQ39="D",AQ39="A",AQ39="S",AQ39="C",AQ39="H",AQ39="B",AQ39="T",AQ39="E",AQ39="SB"),OR(AR39="D",AR39="A",AR39="S",AR39="C",AR39="H",AR39="B",AR39="T",AR39="E",AR39="SB")),AND(OR(AQ39="D",AQ39="A",AQ39="S",AQ39="C",AQ39="H",AQ39="B",AQ39="T",AQ39="E",AQ39="SB"),OR(AO39="D",AO39="A",AO39="S",AO39="C",AO39="H",AO39="T",AO39="E",AO39="SB")),AND(OR(AQ39="D",AQ39="A",AQ39="S",AQ39="C",AQ39="H",AQ39="T",AQ39="E",AQ39="SB"),OR(AS39="D",AS39="A",AS39="S",AS39="C",AS39="H",AS39="B",AS39="T",AS39="E",AS39="SB")),AND(OR(AQ39="D",AQ39="A",AQ39="S",AQ39="C",AQ39="H",AQ39="B",AQ39="T",AQ39="E",AQ39="SB"),OR(AN39="D",AN39="A",AN39="S",AN39="C",AN39="T",AN39="SB")),AND(OR(AQ39="D",AQ39="A",AQ39="S",AQ39="C",AQ39="T",AQ39="SB"),OR(AT39="D",AT39="A",AT39="S",AT39="C",AT39="H",AT39="B",AT39="T",AT39="E",AT39="SB")),AND(OR(AQ39="D",AQ39="A",AQ39="S",AQ39="C",AQ39="H",AQ39="B",AQ39="T",AQ39="E",AQ39="SB"),OR(AM39="S")),AND(OR(AQ39="S"),OR(AU39="D",AU39="A",AU39="S",AU39="C",AU39="H",AU39="B",AU39="T",AU39="E",AU39="SB")),AND(AQ39="H",OR($Z31="No",$Z31="")))</formula>
    </cfRule>
  </conditionalFormatting>
  <conditionalFormatting sqref="AR39:AR40">
    <cfRule type="expression" priority="53" dxfId="1" stopIfTrue="1">
      <formula>OR(AND(OR(AR39="D",AR39="A",AR39="S",AR39="C",AR39="H",AR39="B",AR39="T",AR39="E",AR39="SB"),OR(AQ39="D",AQ39="A",AQ39="S",AQ39="C",AQ39="H",AQ39="B",AQ39="T",AQ39="E",AQ39="SB")),AND(OR(AR39="D",AR39="A",AR39="S",AR39="C",AR39="H",AR39="B",AR39="T",AR39="E",AR39="SB"),OR(AS39="D",AS39="A",AS39="S",AS39="C",AS39="H",AS39="B",AS39="T",AS39="E",AS39="SB")),AND(OR(AR39="D",AR39="A",AR39="S",AR39="C",AR39="H",AR39="B",AR39="T",AR39="E",AR39="SB"),OR(AP39="D",AP39="A",AP39="S",AP39="C",AP39="H",AP39="T",AP39="E",AP39="SB")),AND(OR(AR39="D",AR39="A",AR39="S",AR39="C",AR39="H",AR39="T",AR39="E",AR39="SB"),OR(AT39="D",AT39="A",AT39="S",AT39="C",AT39="H",AT39="B",AT39="T",AT39="E",AT39="SB")),AND(OR(AR39="D",AR39="A",AR39="S",AR39="C",AR39="H",AR39="B",AR39="T",AR39="E",AR39="SB"),OR(AO39="D",AO39="A",AO39="S",AO39="C",AO39="T",AO39="SB")),AND(OR(AR39="D",AR39="A",AR39="S",AR39="C",AR39="T",AR39="SB"),OR(AU39="D",AU39="A",AU39="S",AU39="C",AU39="H",AU39="B",AU39="T",AU39="E",AU39="SB")),AND(OR(AR39="D",AR39="A",AR39="S",AR39="C",AR39="H",AR39="B",AR39="T",AR39="E",AR39="SB"),OR(AN39="S")),AND(OR(AR39="S"),OR(AV39="D",AV39="A",AV39="S",AV39="C",AV39="H",AV39="B",AV39="T",AV39="E",AV39="SB")),AND(AR39="H",OR($Z31="No",$Z31="")))</formula>
    </cfRule>
  </conditionalFormatting>
  <conditionalFormatting sqref="AS39:AS40">
    <cfRule type="expression" priority="54" dxfId="1" stopIfTrue="1">
      <formula>OR(AND(OR(AS39="D",AS39="A",AS39="S",AS39="C",AS39="H",AS39="B",AS39="T",AS39="E",AS39="SB"),OR(AR39="D",AR39="A",AR39="S",AR39="C",AR39="H",AR39="B",AR39="T",AR39="E",AR39="SB")),AND(OR(AS39="D",AS39="A",AS39="S",AS39="C",AS39="H",AS39="B",AS39="T",AS39="E",AS39="SB"),OR(AT39="D",AT39="A",AT39="S",AT39="C",AT39="H",AT39="B",AT39="T",AT39="E",AT39="SB")),AND(OR(AS39="D",AS39="A",AS39="S",AS39="C",AS39="H",AS39="B",AS39="T",AS39="E",AS39="SB"),OR(AQ39="D",AQ39="A",AQ39="S",AQ39="C",AQ39="H",AQ39="T",AQ39="E",AQ39="SB")),AND(OR(AS39="D",AS39="A",AS39="S",AS39="C",AS39="H",AS39="T",AS39="E",AS39="SB"),OR(AU39="D",AU39="A",AU39="S",AU39="C",AU39="H",AU39="B",AU39="T",AU39="E",AU39="SB")),AND(OR(AS39="D",AS39="A",AS39="S",AS39="C",AS39="H",AS39="B",AS39="T",AS39="E",AS39="SB"),OR(AP39="D",AP39="A",AP39="S",AP39="C",AP39="T",AP39="SB")),AND(OR(AS39="D",AS39="A",AS39="S",AS39="C",AS39="T",AS39="SB"),OR(AV39="D",AV39="A",AV39="S",AV39="C",AV39="H",AV39="B",AV39="T",AV39="E",AV39="SB")),AND(OR(AS39="D",AS39="A",AS39="S",AS39="C",AS39="H",AS39="B",AS39="T",AS39="E",AS39="SB"),OR(AO39="S")),AND(OR(AS39="S"),OR(AW39="D",AW39="A",AW39="S",AW39="C",AW39="H",AW39="B",AW39="T",AW39="E",AW39="SB")),AND(AS39="H",OR($Z31="No",$Z31="")))</formula>
    </cfRule>
  </conditionalFormatting>
  <conditionalFormatting sqref="AT39:AT40">
    <cfRule type="expression" priority="55" dxfId="1" stopIfTrue="1">
      <formula>OR(AND(OR(AT39="D",AT39="A",AT39="S",AT39="C",AT39="H",AT39="B",AT39="T",AT39="E",AT39="SB"),OR(AS39="D",AS39="A",AS39="S",AS39="C",AS39="H",AS39="B",AS39="T",AS39="E",AS39="SB")),AND(OR(AT39="D",AT39="A",AT39="S",AT39="C",AT39="H",AT39="B",AT39="T",AT39="E",AT39="SB"),OR(AU39="D",AU39="A",AU39="S",AU39="C",AU39="H",AU39="B",AU39="T",AU39="E",AU39="SB")),AND(OR(AT39="D",AT39="A",AT39="S",AT39="C",AT39="H",AT39="B",AT39="T",AT39="E",AT39="SB"),OR(AR39="D",AR39="A",AR39="S",AR39="C",AR39="H",AR39="T",AR39="E",AR39="SB")),AND(OR(AT39="D",AT39="A",AT39="S",AT39="C",AT39="H",AT39="T",AT39="E",AT39="SB"),OR(AV39="D",AV39="A",AV39="S",AV39="C",AV39="H",AV39="B",AV39="T",AV39="E",AV39="SB")),AND(OR(AT39="D",AT39="A",AT39="S",AT39="C",AT39="H",AT39="B",AT39="T",AT39="E",AT39="SB"),OR(AQ39="D",AQ39="A",AQ39="S",AQ39="C",AQ39="T",AQ39="SB")),AND(OR(AT39="D",AT39="A",AT39="S",AT39="C",AT39="T",AT39="SB"),OR(AW39="D",AW39="A",AW39="S",AW39="C",AW39="H",AW39="B",AW39="T",AW39="E",AW39="SB")),AND(OR(AT39="D",AT39="A",AT39="S",AT39="C",AT39="H",AT39="B",AT39="T",AT39="E",AT39="SB"),OR(AP39="S")),AND(OR(AT39="S"),OR(AX39="D",AX39="A",AX39="S",AX39="C",AX39="H",AX39="B",AX39="T",AX39="E",AX39="SB")),AND(AT39="H",OR($Z31="No",$Z31="")))</formula>
    </cfRule>
  </conditionalFormatting>
  <conditionalFormatting sqref="AU39:AU40">
    <cfRule type="expression" priority="56" dxfId="1" stopIfTrue="1">
      <formula>OR(AND(OR(AU39="D",AU39="A",AU39="S",AU39="C",AU39="H",AU39="B",AU39="T",AU39="E",AU39="SB"),OR(AT39="D",AT39="A",AT39="S",AT39="C",AT39="H",AT39="B",AT39="T",AT39="E",AT39="SB")),AND(OR(AU39="D",AU39="A",AU39="S",AU39="C",AU39="H",AU39="B",AU39="T",AU39="E",AU39="SB"),OR(AV39="D",AV39="A",AV39="S",AV39="C",AV39="H",AV39="B",AV39="T",AV39="E",AV39="SB")),AND(OR(AU39="D",AU39="A",AU39="S",AU39="C",AU39="H",AU39="B",AU39="T",AU39="E",AU39="SB"),OR(AS39="D",AS39="A",AS39="S",AS39="C",AS39="H",AS39="T",AS39="E",AS39="SB")),AND(OR(AU39="D",AU39="A",AU39="S",AU39="C",AU39="H",AU39="T",AU39="E",AU39="SB"),OR(AW39="D",AW39="A",AW39="S",AW39="C",AW39="H",AW39="B",AW39="T",AW39="E",AW39="SB")),AND(OR(AU39="D",AU39="A",AU39="S",AU39="C",AU39="H",AU39="B",AU39="T",AU39="E",AU39="SB"),OR(AR39="D",AR39="A",AR39="S",AR39="C",AR39="T",AR39="SB")),AND(OR(AU39="D",AU39="A",AU39="S",AU39="C",AU39="T",AU39="SB"),OR(AX39="D",AX39="A",AX39="S",AX39="C",AX39="H",AX39="B",AX39="T",AX39="E",AX39="SB")),AND(OR(AU39="D",AU39="A",AU39="S",AU39="C",AU39="H",AU39="B",AU39="T",AU39="E",AU39="SB"),OR(AQ39="S")),AND(OR(AU39="S"),OR(AY39="D",AY39="A",AY39="S",AY39="C",AY39="H",AY39="B",AY39="T",AY39="E",AY39="SB")),AND(AU39="H",OR($Z31="No",$Z31="")))</formula>
    </cfRule>
  </conditionalFormatting>
  <conditionalFormatting sqref="AV39:AV40">
    <cfRule type="expression" priority="57" dxfId="1" stopIfTrue="1">
      <formula>OR(AND(OR(AV39="D",AV39="A",AV39="S",AV39="C",AV39="H",AV39="B",AV39="T",AV39="E",AV39="SB"),OR(AU39="D",AU39="A",AU39="S",AU39="C",AU39="H",AU39="B",AU39="T",AU39="E",AU39="SB")),AND(OR(AV39="D",AV39="A",AV39="S",AV39="C",AV39="H",AV39="B",AV39="T",AV39="E",AV39="SB"),OR(AW39="D",AW39="A",AW39="S",AW39="C",AW39="H",AW39="B",AW39="T",AW39="E",AW39="SB")),AND(OR(AV39="D",AV39="A",AV39="S",AV39="C",AV39="H",AV39="B",AV39="T",AV39="E",AV39="SB"),OR(AT39="D",AT39="A",AT39="S",AT39="C",AT39="H",AT39="T",AT39="E",AT39="SB")),AND(OR(AV39="D",AV39="A",AV39="S",AV39="C",AV39="H",AV39="T",AV39="E",AV39="SB"),OR(AX39="D",AX39="A",AX39="S",AX39="C",AX39="H",AX39="B",AX39="T",AX39="E",AX39="SB")),AND(OR(AV39="D",AV39="A",AV39="S",AV39="C",AV39="H",AV39="B",AV39="T",AV39="E",AV39="SB"),OR(AS39="D",AS39="A",AS39="S",AS39="C",AS39="T",AS39="SB")),AND(OR(AV39="D",AV39="A",AV39="S",AV39="C",AV39="T",AV39="SB"),OR(AY39="D",AY39="A",AY39="S",AY39="C",AY39="H",AY39="B",AY39="T",AY39="E",AY39="SB")),AND(OR(AV39="D",AV39="A",AV39="S",AV39="C",AV39="H",AV39="B",AV39="T",AV39="E",AV39="SB"),OR(AR39="S")),AND(OR(AV39="S"),OR(AZ39="D",AZ39="A",AZ39="S",AZ39="C",AZ39="H",AZ39="B",AZ39="T",AZ39="E",AZ39="SB")),AND(AV39="H",OR($Z31="No",$Z31="")))</formula>
    </cfRule>
  </conditionalFormatting>
  <conditionalFormatting sqref="AW39:AW40">
    <cfRule type="expression" priority="58" dxfId="1" stopIfTrue="1">
      <formula>OR(AND(OR(AW39="D",AW39="A",AW39="S",AW39="C",AW39="H",AW39="B",AW39="T",AW39="E",AW39="SB"),OR(AV39="D",AV39="A",AV39="S",AV39="C",AV39="H",AV39="B",AV39="T",AV39="E",AV39="SB")),AND(OR(AW39="D",AW39="A",AW39="S",AW39="C",AW39="H",AW39="B",AW39="T",AW39="E",AW39="SB"),OR(AX39="D",AX39="A",AX39="S",AX39="C",AX39="H",AX39="B",AX39="T",AX39="E",AX39="SB")),AND(OR(AW39="D",AW39="A",AW39="S",AW39="C",AW39="H",AW39="B",AW39="T",AW39="E",AW39="SB"),OR(AU39="D",AU39="A",AU39="S",AU39="C",AU39="H",AU39="T",AU39="E",AU39="SB")),AND(OR(AW39="D",AW39="A",AW39="S",AW39="C",AW39="H",AW39="T",AW39="E",AW39="SB"),OR(AY39="D",AY39="A",AY39="S",AY39="C",AY39="H",AY39="B",AY39="T",AY39="E",AY39="SB")),AND(OR(AW39="D",AW39="A",AW39="S",AW39="C",AW39="H",AW39="B",AW39="T",AW39="E",AW39="SB"),OR(AT39="D",AT39="A",AT39="S",AT39="C",AT39="T",AT39="SB")),AND(OR(AW39="D",AW39="A",AW39="S",AW39="C",AW39="T",AW39="SB"),OR(AZ39="D",AZ39="A",AZ39="S",AZ39="C",AZ39="H",AZ39="B",AZ39="T",AZ39="E",AZ39="SB")),AND(OR(AW39="D",AW39="A",AW39="S",AW39="C",AW39="H",AW39="B",AW39="T",AW39="E",AW39="SB"),OR(AS39="S")),AND(OR(AW39="S"),OR(BA39="D",BA39="A",BA39="S",BA39="C",BA39="H",BA39="B",BA39="T",BA39="E",BA39="SB")),AND(AW39="H",OR($Z31="No",$Z31="")))</formula>
    </cfRule>
  </conditionalFormatting>
  <conditionalFormatting sqref="AX39:AX40">
    <cfRule type="expression" priority="59" dxfId="1" stopIfTrue="1">
      <formula>OR(AND(OR(AX39="D",AX39="A",AX39="S",AX39="C",AX39="H",AX39="B",AX39="T",AX39="E",AX39="SB"),OR(AW39="D",AW39="A",AW39="S",AW39="C",AW39="H",AW39="B",AW39="T",AW39="E",AW39="SB")),AND(OR(AX39="D",AX39="A",AX39="S",AX39="C",AX39="H",AX39="B",AX39="T",AX39="E",AX39="SB"),OR(AY39="D",AY39="A",AY39="S",AY39="C",AY39="H",AY39="B",AY39="T",AY39="E",AY39="SB")),AND(OR(AX39="D",AX39="A",AX39="S",AX39="C",AX39="H",AX39="B",AX39="T",AX39="E",AX39="SB"),OR(AV39="D",AV39="A",AV39="S",AV39="C",AV39="H",AV39="T",AV39="E",AV39="SB")),AND(OR(AX39="D",AX39="A",AX39="S",AX39="C",AX39="H",AX39="T",AX39="E",AX39="SB"),OR(AZ39="D",AZ39="A",AZ39="S",AZ39="C",AZ39="H",AZ39="B",AZ39="T",AZ39="E",AZ39="SB")),AND(OR(AX39="D",AX39="A",AX39="S",AX39="C",AX39="H",AX39="B",AX39="T",AX39="E",AX39="SB"),OR(AU39="D",AU39="A",AU39="S",AU39="C",AU39="T",AU39="SB")),AND(OR(AX39="D",AX39="A",AX39="S",AX39="C",AX39="T",AX39="SB"),OR(BA39="D",BA39="A",BA39="S",BA39="C",BA39="H",BA39="B",BA39="T",BA39="E",BA39="SB")),AND(OR(AX39="D",AX39="A",AX39="S",AX39="C",AX39="H",AX39="B",AX39="T",AX39="E",AX39="SB"),OR(AT39="S")),AND(OR(AX39="S"),OR(BB39="D",BB39="A",BB39="S",BB39="C",BB39="H",BB39="B",BB39="T",BB39="E",BB39="SB")),AND(AX39="H",OR($Z31="No",$Z31="")))</formula>
    </cfRule>
  </conditionalFormatting>
  <conditionalFormatting sqref="AY39:AY40">
    <cfRule type="expression" priority="60" dxfId="1" stopIfTrue="1">
      <formula>OR(AND(OR(AY39="D",AY39="A",AY39="S",AY39="C",AY39="H",AY39="B",AY39="T",AY39="E",AY39="SB"),OR(AX39="D",AX39="A",AX39="S",AX39="C",AX39="H",AX39="B",AX39="T",AX39="E",AX39="SB")),AND(OR(AY39="D",AY39="A",AY39="S",AY39="C",AY39="H",AY39="B",AY39="T",AY39="E",AY39="SB"),OR(AZ39="D",AZ39="A",AZ39="S",AZ39="C",AZ39="H",AZ39="B",AZ39="T",AZ39="E",AZ39="SB")),AND(OR(AY39="D",AY39="A",AY39="S",AY39="C",AY39="H",AY39="B",AY39="T",AY39="E",AY39="SB"),OR(AW39="D",AW39="A",AW39="S",AW39="C",AW39="H",AW39="T",AW39="E",AW39="SB")),AND(OR(AY39="D",AY39="A",AY39="S",AY39="C",AY39="H",AY39="T",AY39="E",AY39="SB"),OR(BA39="D",BA39="A",BA39="S",BA39="C",BA39="H",BA39="B",BA39="T",BA39="E",BA39="SB")),AND(OR(AY39="D",AY39="A",AY39="S",AY39="C",AY39="H",AY39="B",AY39="T",AY39="E",AY39="SB"),OR(AV39="D",AV39="A",AV39="S",AV39="C",AV39="T",AV39="SB")),AND(OR(AY39="D",AY39="A",AY39="S",AY39="C",AY39="T",AY39="SB"),OR(BB39="D",BB39="A",BB39="S",BB39="C",BB39="H",BB39="B",BB39="T",BB39="E",BB39="SB")),AND(OR(AY39="D",AY39="A",AY39="S",AY39="C",AY39="H",AY39="B",AY39="T",AY39="E",AY39="SB"),OR(AU39="S")),AND(OR(AY39="S"),OR(BC39="D",BC39="A",BC39="S",BC39="C",BC39="H",BC39="B",BC39="T",BC39="E",BC39="SB")),AND(AY39="H",OR($Z31="No",$Z31="")))</formula>
    </cfRule>
  </conditionalFormatting>
  <conditionalFormatting sqref="AZ39:AZ40">
    <cfRule type="expression" priority="61" dxfId="1" stopIfTrue="1">
      <formula>OR(AND(OR(AZ39="D",AZ39="A",AZ39="S",AZ39="C",AZ39="H",AZ39="B",AZ39="T",AZ39="E",AZ39="SB"),OR(AY39="D",AY39="A",AY39="S",AY39="C",AY39="H",AY39="B",AY39="T",AY39="E",AY39="SB")),AND(OR(AZ39="D",AZ39="A",AZ39="S",AZ39="C",AZ39="H",AZ39="B",AZ39="T",AZ39="E",AZ39="SB"),OR(BA39="D",BA39="A",BA39="S",BA39="C",BA39="H",BA39="B",BA39="T",BA39="E",BA39="SB")),AND(OR(AZ39="D",AZ39="A",AZ39="S",AZ39="C",AZ39="H",AZ39="B",AZ39="T",AZ39="E",AZ39="SB"),OR(AX39="D",AX39="A",AX39="S",AX39="C",AX39="H",AX39="T",AX39="E",AX39="SB")),AND(OR(AZ39="D",AZ39="A",AZ39="S",AZ39="C",AZ39="H",AZ39="T",AZ39="E",AZ39="SB"),OR(BB39="D",BB39="A",BB39="S",BB39="C",BB39="H",BB39="B",BB39="T",BB39="E",BB39="SB")),AND(OR(AZ39="D",AZ39="A",AZ39="S",AZ39="C",AZ39="H",AZ39="B",AZ39="T",AZ39="E",AZ39="SB"),OR(AW39="D",AW39="A",AW39="S",AW39="C",AW39="T",AW39="SB")),AND(OR(AZ39="D",AZ39="A",AZ39="S",AZ39="C",AZ39="T",AZ39="SB"),OR(BC39="D",BC39="A",BC39="S",BC39="C",BC39="H",BC39="B",BC39="T",BC39="E",BC39="SB")),AND(OR(AZ39="D",AZ39="A",AZ39="S",AZ39="C",AZ39="H",AZ39="B",AZ39="T",AZ39="E",AZ39="SB"),OR(AV39="S")),AND(OR(AZ39="S"),OR(BD39="D",BD39="A",BD39="S",BD39="C",BD39="H",BD39="B",BD39="T",BD39="E",BD39="SB")),AND(AZ39="H",OR($Z31="No",$Z31="")))</formula>
    </cfRule>
  </conditionalFormatting>
  <conditionalFormatting sqref="BA39:BA40">
    <cfRule type="expression" priority="62" dxfId="1" stopIfTrue="1">
      <formula>OR(AND(OR(BA39="D",BA39="A",BA39="S",BA39="C",BA39="H",BA39="B",BA39="T",BA39="E",BA39="SB"),OR(AZ39="D",AZ39="A",AZ39="S",AZ39="C",AZ39="H",AZ39="B",AZ39="T",AZ39="E",AZ39="SB")),AND(OR(BA39="D",BA39="A",BA39="S",BA39="C",BA39="H",BA39="B",BA39="T",BA39="E",BA39="SB"),OR(BB39="D",BB39="A",BB39="S",BB39="C",BB39="H",BB39="B",BB39="T",BB39="E",BB39="SB")),AND(OR(BA39="D",BA39="A",BA39="S",BA39="C",BA39="H",BA39="B",BA39="T",BA39="E",BA39="SB"),OR(AY39="D",AY39="A",AY39="S",AY39="C",AY39="H",AY39="T",AY39="E",AY39="SB")),AND(OR(BA39="D",BA39="A",BA39="S",BA39="C",BA39="H",BA39="T",BA39="E",BA39="SB"),OR(BC39="D",BC39="A",BC39="S",BC39="C",BC39="H",BC39="B",BC39="T",BC39="E",BC39="SB")),AND(OR(BA39="D",BA39="A",BA39="S",BA39="C",BA39="H",BA39="B",BA39="T",BA39="E",BA39="SB"),OR(AX39="D",AX39="A",AX39="S",AX39="C",AX39="T",AX39="SB")),AND(OR(BA39="D",BA39="A",BA39="S",BA39="C",BA39="T",BA39="SB"),OR(BD39="D",BD39="A",BD39="S",BD39="C",BD39="H",BD39="B",BD39="T",BD39="E",BD39="SB")),AND(OR(BA39="D",BA39="A",BA39="S",BA39="C",BA39="H",BA39="B",BA39="T",BA39="E",BA39="SB"),OR(AW39="S")),AND(OR(BA39="S"),OR(BE39="D",BE39="A",BE39="S",BE39="C",BE39="H",BE39="B",BE39="T",BE39="E",BE39="SB")),AND(BA39="H",OR($Z31="No",$Z31="")))</formula>
    </cfRule>
  </conditionalFormatting>
  <conditionalFormatting sqref="BB39:BB40">
    <cfRule type="expression" priority="63" dxfId="1" stopIfTrue="1">
      <formula>OR(AND(OR(BB39="D",BB39="A",BB39="S",BB39="C",BB39="H",BB39="B",BB39="T",BB39="E",BB39="SB"),OR(BA39="D",BA39="A",BA39="S",BA39="C",BA39="H",BA39="B",BA39="T",BA39="E",BA39="SB")),AND(OR(BB39="D",BB39="A",BB39="S",BB39="C",BB39="H",BB39="B",BB39="T",BB39="E",BB39="SB"),OR(BC39="D",BC39="A",BC39="S",BC39="C",BC39="H",BC39="B",BC39="T",BC39="E",BC39="SB")),AND(OR(BB39="D",BB39="A",BB39="S",BB39="C",BB39="H",BB39="B",BB39="T",BB39="E",BB39="SB"),OR(AZ39="D",AZ39="A",AZ39="S",AZ39="C",AZ39="H",AZ39="T",AZ39="E",AZ39="SB")),AND(OR(BB39="D",BB39="A",BB39="S",BB39="C",BB39="H",BB39="T",BB39="E",BB39="SB"),OR(BD39="D",BD39="A",BD39="S",BD39="C",BD39="H",BD39="B",BD39="T",BD39="E",BD39="SB")),AND(OR(BB39="D",BB39="A",BB39="S",BB39="C",BB39="H",BB39="B",BB39="T",BB39="E",BB39="SB"),OR(AY39="D",AY39="A",AY39="S",AY39="C",AY39="T",AY39="SB")),AND(OR(BB39="D",BB39="A",BB39="S",BB39="C",BB39="T",BB39="SB"),OR(BE39="D",BE39="A",BE39="S",BE39="C",BE39="H",BE39="B",BE39="T",BE39="E",BE39="SB")),AND(OR(BB39="D",BB39="A",BB39="S",BB39="C",BB39="H",BB39="B",BB39="T",BB39="E",BB39="SB"),OR(AX39="S")),AND(OR(BB39="S"),OR(BF39="D",BF39="A",BF39="S",BF39="C",BF39="H",BF39="B",BF39="T",BF39="E",BF39="SB")),AND(BB39="H",OR($Z31="No",$Z31="")))</formula>
    </cfRule>
  </conditionalFormatting>
  <conditionalFormatting sqref="BC39:BC40">
    <cfRule type="expression" priority="64" dxfId="1" stopIfTrue="1">
      <formula>OR(AND(OR(BC39="D",BC39="A",BC39="S",BC39="C",BC39="H",BC39="B",BC39="T",BC39="E",BC39="SB"),OR(BB39="D",BB39="A",BB39="S",BB39="C",BB39="H",BB39="B",BB39="T",BB39="E",BB39="SB")),AND(OR(BC39="D",BC39="A",BC39="S",BC39="C",BC39="H",BC39="B",BC39="T",BC39="E",BC39="SB"),OR(BD39="D",BD39="A",BD39="S",BD39="C",BD39="H",BD39="B",BD39="T",BD39="E",BD39="SB")),AND(OR(BC39="D",BC39="A",BC39="S",BC39="C",BC39="H",BC39="B",BC39="T",BC39="E",BC39="SB"),OR(BA39="D",BA39="A",BA39="S",BA39="C",BA39="H",BA39="T",BA39="E",BA39="SB")),AND(OR(BC39="D",BC39="A",BC39="S",BC39="C",BC39="H",BC39="T",BC39="E",BC39="SB"),OR(BE39="D",BE39="A",BE39="S",BE39="C",BE39="H",BE39="B",BE39="T",BE39="E",BE39="SB")),AND(OR(BC39="D",BC39="A",BC39="S",BC39="C",BC39="H",BC39="B",BC39="T",BC39="E",BC39="SB"),OR(AZ39="D",AZ39="A",AZ39="S",AZ39="C",AZ39="T",AZ39="SB")),AND(OR(BC39="D",BC39="A",BC39="S",BC39="C",BC39="T",BC39="SB"),OR(BF39="D",BF39="A",BF39="S",BF39="C",BF39="H",BF39="B",BF39="T",BF39="E",BF39="SB")),AND(OR(BC39="D",BC39="A",BC39="S",BC39="C",BC39="H",BC39="B",BC39="T",BC39="E",BC39="SB"),OR(AY39="S")),AND(OR(BC39="S"),OR(BG39="D",BG39="A",BG39="S",BG39="C",BG39="H",BG39="B",BG39="T",BG39="E",BG39="SB")),AND(BC39="H",OR($Z31="No",$Z31="")))</formula>
    </cfRule>
  </conditionalFormatting>
  <conditionalFormatting sqref="BD39:BD40">
    <cfRule type="expression" priority="65" dxfId="1" stopIfTrue="1">
      <formula>OR(AND(OR(BD39="D",BD39="A",BD39="S",BD39="C",BD39="H",BD39="B",BD39="T",BD39="E",BD39="SB"),OR(BC39="D",BC39="A",BC39="S",BC39="C",BC39="H",BC39="B",BC39="T",BC39="E",BC39="SB")),AND(OR(BD39="D",BD39="A",BD39="S",BD39="C",BD39="H",BD39="B",BD39="T",BD39="E",BD39="SB"),OR(BE39="D",BE39="A",BE39="S",BE39="C",BE39="H",BE39="B",BE39="T",BE39="E",BE39="SB")),AND(OR(BD39="D",BD39="A",BD39="S",BD39="C",BD39="H",BD39="B",BD39="T",BD39="E",BD39="SB"),OR(BB39="D",BB39="A",BB39="S",BB39="C",BB39="H",BB39="T",BB39="E",BB39="SB")),AND(OR(BD39="D",BD39="A",BD39="S",BD39="C",BD39="H",BD39="T",BD39="E",BD39="SB"),OR(BF39="D",BF39="A",BF39="S",BF39="C",BF39="H",BF39="B",BF39="T",BF39="E",BF39="SB")),AND(OR(BD39="D",BD39="A",BD39="S",BD39="C",BD39="H",BD39="B",BD39="T",BD39="E",BD39="SB"),OR(BA39="D",BA39="A",BA39="S",BA39="C",BA39="T",BA39="SB")),AND(OR(BD39="D",BD39="A",BD39="S",BD39="C",BD39="T",BD39="SB"),OR(BG39="D",BG39="A",BG39="S",BG39="C",BG39="H",BG39="B",BG39="T",BG39="E",BG39="SB")),AND(OR(BD39="D",BD39="A",BD39="S",BD39="C",BD39="H",BD39="B",BD39="T",BD39="E",BD39="SB"),OR(AZ39="S")),AND(OR(BD39="S"),OR(BH39="D",BH39="A",BH39="S",BH39="C",BH39="H",BH39="B",BH39="T",BH39="E",BH39="SB")),AND(BD39="H",OR($Z31="No",$Z31="")))</formula>
    </cfRule>
  </conditionalFormatting>
  <conditionalFormatting sqref="BE39:BE40">
    <cfRule type="expression" priority="66" dxfId="1" stopIfTrue="1">
      <formula>OR(AND(OR(BE39="D",BE39="A",BE39="S",BE39="C",BE39="H",BE39="B",BE39="T",BE39="E",BE39="SB"),OR(BD39="D",BD39="A",BD39="S",BD39="C",BD39="H",BD39="B",BD39="T",BD39="E",BD39="SB")),AND(OR(BE39="D",BE39="A",BE39="S",BE39="C",BE39="H",BE39="B",BE39="T",BE39="E",BE39="SB"),OR(BF39="D",BF39="A",BF39="S",BF39="C",BF39="H",BF39="B",BF39="T",BF39="E",BF39="SB")),AND(OR(BE39="D",BE39="A",BE39="S",BE39="C",BE39="H",BE39="B",BE39="T",BE39="E",BE39="SB"),OR(BC39="D",BC39="A",BC39="S",BC39="C",BC39="H",BC39="T",BC39="E",BC39="SB")),AND(OR(BE39="D",BE39="A",BE39="S",BE39="C",BE39="H",BE39="T",BE39="E",BE39="SB"),OR(BG39="D",BG39="A",BG39="S",BG39="C",BG39="H",BG39="B",BG39="T",BG39="E",BG39="SB")),AND(OR(BE39="D",BE39="A",BE39="S",BE39="C",BE39="H",BE39="B",BE39="T",BE39="E",BE39="SB"),OR(BB39="D",BB39="A",BB39="S",BB39="C",BB39="T",BB39="SB")),AND(OR(BE39="D",BE39="A",BE39="S",BE39="C",BE39="T",BE39="SB"),OR(BH39="D",BH39="A",BH39="S",BH39="C",BH39="H",BH39="B",BH39="T",BH39="E",BH39="SB")),AND(OR(BE39="D",BE39="A",BE39="S",BE39="C",BE39="H",BE39="B",BE39="T",BE39="E",BE39="SB"),OR(BA39="S")),AND(OR(BE39="S"),OR(BI39="D",BI39="A",BI39="S",BI39="C",BI39="H",BI39="B",BI39="T",BI39="E",BI39="SB")),AND(BE39="H",OR($Z31="No",$Z31="")))</formula>
    </cfRule>
  </conditionalFormatting>
  <conditionalFormatting sqref="BF39:BF40">
    <cfRule type="expression" priority="67" dxfId="1" stopIfTrue="1">
      <formula>OR(AND(OR(BF39="D",BF39="A",BF39="S",BF39="C",BF39="H",BF39="B",BF39="T",BF39="E",BF39="SB"),OR(BE39="D",BE39="A",BE39="S",BE39="C",BE39="H",BE39="B",BE39="T",BE39="E",BE39="SB")),AND(OR(BF39="D",BF39="A",BF39="S",BF39="C",BF39="H",BF39="B",BF39="T",BF39="E",BF39="SB"),OR(BG39="D",BG39="A",BG39="S",BG39="C",BG39="H",BG39="B",BG39="T",BG39="E",BG39="SB")),AND(OR(BF39="D",BF39="A",BF39="S",BF39="C",BF39="H",BF39="B",BF39="T",BF39="E",BF39="SB"),OR(BD39="D",BD39="A",BD39="S",BD39="C",BD39="H",BD39="T",BD39="E",BD39="SB")),AND(OR(BF39="D",BF39="A",BF39="S",BF39="C",BF39="H",BF39="T",BF39="E",BF39="SB"),OR(BH39="D",BH39="A",BH39="S",BH39="C",BH39="H",BH39="B",BH39="T",BH39="E",BH39="SB")),AND(OR(BF39="D",BF39="A",BF39="S",BF39="C",BF39="H",BF39="B",BF39="T",BF39="E",BF39="SB"),OR(BC39="D",BC39="A",BC39="S",BC39="C",BC39="T",BC39="SB")),AND(OR(BF39="D",BF39="A",BF39="S",BF39="C",BF39="T",BF39="SB"),OR(BI39="D",BI39="A",BI39="S",BI39="C",BI39="H",BI39="B",BI39="T",BI39="E",BI39="SB")),AND(OR(BF39="D",BF39="A",BF39="S",BF39="C",BF39="H",BF39="B",BF39="T",BF39="E",BF39="SB"),OR(BB39="S")),AND(OR(BF39="S"),OR(BJ39="D",BJ39="A",BJ39="S",BJ39="C",BJ39="H",BJ39="B",BJ39="T",BJ39="E",BJ39="SB")),AND(BF39="H",OR($Z31="No",$Z31="")))</formula>
    </cfRule>
  </conditionalFormatting>
  <conditionalFormatting sqref="BG39:BG40">
    <cfRule type="expression" priority="68" dxfId="1" stopIfTrue="1">
      <formula>OR(AND(OR(BG39="D",BG39="A",BG39="S",BG39="C",BG39="H",BG39="B",BG39="T",BG39="E",BG39="SB"),OR(BF39="D",BF39="A",BF39="S",BF39="C",BF39="H",BF39="B",BF39="T",BF39="E",BF39="SB")),AND(OR(BG39="D",BG39="A",BG39="S",BG39="C",BG39="H",BG39="B",BG39="T",BG39="E",BG39="SB"),OR(BH39="D",BH39="A",BH39="S",BH39="C",BH39="H",BH39="B",BH39="T",BH39="E",BH39="SB")),AND(OR(BG39="D",BG39="A",BG39="S",BG39="C",BG39="H",BG39="B",BG39="T",BG39="E",BG39="SB"),OR(BE39="D",BE39="A",BE39="S",BE39="C",BE39="H",BE39="T",BE39="E",BE39="SB")),AND(OR(BG39="D",BG39="A",BG39="S",BG39="C",BG39="H",BG39="T",BG39="E",BG39="SB"),OR(BI39="D",BI39="A",BI39="S",BI39="C",BI39="H",BI39="B",BI39="T",BI39="E",BI39="SB")),AND(OR(BG39="D",BG39="A",BG39="S",BG39="C",BG39="H",BG39="B",BG39="T",BG39="E",BG39="SB"),OR(BD39="D",BD39="A",BD39="S",BD39="C",BD39="T",BD39="SB")),AND(OR(BG39="D",BG39="A",BG39="S",BG39="C",BG39="T",BG39="SB"),OR(BJ39="D",BJ39="A",BJ39="S",BJ39="C",BJ39="H",BJ39="B",BJ39="T",BJ39="E",BJ39="SB")),AND(OR(BG39="D",BG39="A",BG39="S",BG39="C",BG39="H",BG39="B",BG39="T",BG39="E",BG39="SB"),OR(BC39="S")),AND(OR(BG39="S"),OR(BK39="D",BK39="A",BK39="S",BK39="C",BK39="H",BK39="B",BK39="T",BK39="E",BK39="SB")),AND(BG39="H",OR($Z31="No",$Z31="")))</formula>
    </cfRule>
  </conditionalFormatting>
  <conditionalFormatting sqref="BH39:BH40">
    <cfRule type="expression" priority="69" dxfId="1" stopIfTrue="1">
      <formula>OR(AND(OR(BH39="D",BH39="A",BH39="S",BH39="C",BH39="H",BH39="B",BH39="T",BH39="E",BH39="SB"),OR(BG39="D",BG39="A",BG39="S",BG39="C",BG39="H",BG39="B",BG39="T",BG39="E",BG39="SB")),AND(OR(BH39="D",BH39="A",BH39="S",BH39="C",BH39="H",BH39="B",BH39="T",BH39="E",BH39="SB"),OR(BI39="D",BI39="A",BI39="S",BI39="C",BI39="H",BI39="B",BI39="T",BI39="E",BI39="SB")),AND(OR(BH39="D",BH39="A",BH39="S",BH39="C",BH39="H",BH39="B",BH39="T",BH39="E",BH39="SB"),OR(BF39="D",BF39="A",BF39="S",BF39="C",BF39="H",BF39="T",BF39="E",BF39="SB")),AND(OR(BH39="D",BH39="A",BH39="S",BH39="C",BH39="H",BH39="T",BH39="E",BH39="SB"),OR(BJ39="D",BJ39="A",BJ39="S",BJ39="C",BJ39="H",BJ39="B",BJ39="T",BJ39="E",BJ39="SB")),AND(OR(BH39="D",BH39="A",BH39="S",BH39="C",BH39="H",BH39="B",BH39="T",BH39="E",BH39="SB"),OR(BE39="D",BE39="A",BE39="S",BE39="C",BE39="T",BE39="SB")),AND(OR(BH39="D",BH39="A",BH39="S",BH39="C",BH39="T",BH39="SB"),OR(BK39="D",BK39="A",BK39="S",BK39="C",BK39="H",BK39="B",BK39="T",BK39="E",BK39="SB")),AND(OR(BH39="D",BH39="A",BH39="S",BH39="C",BH39="H",BH39="B",BH39="T",BH39="E",BH39="SB"),OR(BD39="S")),AND(OR(BH39="S"),OR(BL39="D",BL39="A",BL39="S",BL39="C",BL39="H",BL39="B",BL39="T",BL39="E",BL39="SB")),AND(BH39="H",OR($Z31="No",$Z31="")))</formula>
    </cfRule>
  </conditionalFormatting>
  <conditionalFormatting sqref="BI39:BI40">
    <cfRule type="expression" priority="70" dxfId="1" stopIfTrue="1">
      <formula>OR(AND(OR(BI39="D",BI39="A",BI39="S",BI39="C",BI39="H",BI39="B",BI39="T",BI39="E",BI39="SB"),OR(BH39="D",BH39="A",BH39="S",BH39="C",BH39="H",BH39="B",BH39="T",BH39="E",BH39="SB")),AND(OR(BI39="D",BI39="A",BI39="S",BI39="C",BI39="H",BI39="B",BI39="T",BI39="E",BI39="SB"),OR(BJ39="D",BJ39="A",BJ39="S",BJ39="C",BJ39="H",BJ39="B",BJ39="T",BJ39="E",BJ39="SB")),AND(OR(BI39="D",BI39="A",BI39="S",BI39="C",BI39="H",BI39="B",BI39="T",BI39="E",BI39="SB"),OR(BG39="D",BG39="A",BG39="S",BG39="C",BG39="H",BG39="T",BG39="E",BG39="SB")),AND(OR(BI39="D",BI39="A",BI39="S",BI39="C",BI39="H",BI39="T",BI39="E",BI39="SB"),OR(BK39="D",BK39="A",BK39="S",BK39="C",BK39="H",BK39="B",BK39="T",BK39="E",BK39="SB")),AND(OR(BI39="D",BI39="A",BI39="S",BI39="C",BI39="H",BI39="B",BI39="T",BI39="E",BI39="SB"),OR(BF39="D",BF39="A",BF39="S",BF39="C",BF39="T",BF39="SB")),AND(OR(BI39="D",BI39="A",BI39="S",BI39="C",BI39="T",BI39="SB"),OR(BL39="D",BL39="A",BL39="S",BL39="C",BL39="H",BL39="B",BL39="T",BL39="E",BL39="SB")),AND(OR(BI39="D",BI39="A",BI39="S",BI39="C",BI39="H",BI39="B",BI39="T",BI39="E",BI39="SB"),OR(BE39="S")),AND(OR(BI39="S"),OR(BM39="D",BM39="A",BM39="S",BM39="C",BM39="H",BM39="B",BM39="T",BM39="E",BM39="SB")),AND(BI39="H",OR($Z31="No",$Z31="")))</formula>
    </cfRule>
  </conditionalFormatting>
  <conditionalFormatting sqref="BJ39:BJ40">
    <cfRule type="expression" priority="71" dxfId="1" stopIfTrue="1">
      <formula>OR(AND(OR(BJ39="D",BJ39="A",BJ39="S",BJ39="C",BJ39="H",BJ39="B",BJ39="T",BJ39="E",BJ39="SB"),OR(BI39="D",BI39="A",BI39="S",BI39="C",BI39="H",BI39="B",BI39="T",BI39="E",BI39="SB")),AND(OR(BJ39="D",BJ39="A",BJ39="S",BJ39="C",BJ39="H",BJ39="B",BJ39="T",BJ39="E",BJ39="SB"),OR(BK39="D",BK39="A",BK39="S",BK39="C",BK39="H",BK39="B",BK39="T",BK39="E",BK39="SB")),AND(OR(BJ39="D",BJ39="A",BJ39="S",BJ39="C",BJ39="H",BJ39="B",BJ39="T",BJ39="E",BJ39="SB"),OR(BH39="D",BH39="A",BH39="S",BH39="C",BH39="H",BH39="T",BH39="E",BH39="SB")),AND(OR(BJ39="D",BJ39="A",BJ39="S",BJ39="C",BJ39="H",BJ39="T",BJ39="E",BJ39="SB"),OR(BL39="D",BL39="A",BL39="S",BL39="C",BL39="H",BL39="B",BL39="T",BL39="E",BL39="SB")),AND(OR(BJ39="D",BJ39="A",BJ39="S",BJ39="C",BJ39="H",BJ39="B",BJ39="T",BJ39="E",BJ39="SB"),OR(BG39="D",BG39="A",BG39="S",BG39="C",BG39="T",BG39="SB")),AND(OR(BJ39="D",BJ39="A",BJ39="S",BJ39="C",BJ39="T",BJ39="SB"),OR(BM39="D",BM39="A",BM39="S",BM39="C",BM39="H",BM39="B",BM39="T",BM39="E",BM39="SB")),AND(OR(BJ39="D",BJ39="A",BJ39="S",BJ39="C",BJ39="H",BJ39="B",BJ39="T",BJ39="E",BJ39="SB"),OR(BF39="S")),AND(OR(BJ39="S"),OR(BN39="D",BN39="A",BN39="S",BN39="C",BN39="H",BN39="B",BN39="T",BN39="E",BN39="SB")),AND(BJ39="H",OR($Z31="No",$Z31="")))</formula>
    </cfRule>
  </conditionalFormatting>
  <conditionalFormatting sqref="BK39:BK40">
    <cfRule type="expression" priority="72" dxfId="1" stopIfTrue="1">
      <formula>OR(AND(OR(BK39="D",BK39="A",BK39="S",BK39="C",BK39="H",BK39="B",BK39="T",BK39="E",BK39="SB"),OR(BJ39="D",BJ39="A",BJ39="S",BJ39="C",BJ39="H",BJ39="B",BJ39="T",BJ39="E",BJ39="SB")),AND(OR(BK39="D",BK39="A",BK39="S",BK39="C",BK39="H",BK39="B",BK39="T",BK39="E",BK39="SB"),OR(BL39="D",BL39="A",BL39="S",BL39="C",BL39="H",BL39="B",BL39="T",BL39="E",BL39="SB")),AND(OR(BK39="D",BK39="A",BK39="S",BK39="C",BK39="H",BK39="B",BK39="T",BK39="E",BK39="SB"),OR(BI39="D",BI39="A",BI39="S",BI39="C",BI39="H",BI39="T",BI39="E",BI39="SB")),AND(OR(BK39="D",BK39="A",BK39="S",BK39="C",BK39="H",BK39="T",BK39="E",BK39="SB"),OR(BM39="D",BM39="A",BM39="S",BM39="C",BM39="H",BM39="B",BM39="T",BM39="E",BM39="SB")),AND(OR(BK39="D",BK39="A",BK39="S",BK39="C",BK39="H",BK39="B",BK39="T",BK39="E",BK39="SB"),OR(BH39="D",BH39="A",BH39="S",BH39="C",BH39="T",BH39="SB")),AND(OR(BK39="D",BK39="A",BK39="S",BK39="C",BK39="T",BK39="SB"),OR(BN39="D",BN39="A",BN39="S",BN39="C",BN39="H",BN39="B",BN39="T",BN39="E",BN39="SB")),AND(OR(BK39="D",BK39="A",BK39="S",BK39="C",BK39="H",BK39="B",BK39="T",BK39="E",BK39="SB"),OR(BG39="S")),AND(OR(BK39="S"),OR(BO39="D",BO39="A",BO39="S",BO39="C",BO39="H",BO39="B",BO39="T",BO39="E",BO39="SB")),AND(BK39="H",OR($Z31="No",$Z31="")))</formula>
    </cfRule>
  </conditionalFormatting>
  <conditionalFormatting sqref="BL39:BL40">
    <cfRule type="expression" priority="73" dxfId="1" stopIfTrue="1">
      <formula>OR(AND(OR(BL39="D",BL39="A",BL39="S",BL39="C",BL39="H",BL39="B",BL39="T",BL39="E",BL39="SB"),OR(BK39="D",BK39="A",BK39="S",BK39="C",BK39="H",BK39="B",BK39="T",BK39="E",BK39="SB")),AND(OR(BL39="D",BL39="A",BL39="S",BL39="C",BL39="H",BL39="B",BL39="T",BL39="E",BL39="SB"),OR(BM39="D",BM39="A",BM39="S",BM39="C",BM39="H",BM39="B",BM39="T",BM39="E",BM39="SB")),AND(OR(BL39="D",BL39="A",BL39="S",BL39="C",BL39="H",BL39="B",BL39="T",BL39="E",BL39="SB"),OR(BJ39="D",BJ39="A",BJ39="S",BJ39="C",BJ39="H",BJ39="T",BJ39="E",BJ39="SB")),AND(OR(BL39="D",BL39="A",BL39="S",BL39="C",BL39="H",BL39="T",BL39="E",BL39="SB"),OR(BN39="D",BN39="A",BN39="S",BN39="C",BN39="H",BN39="B",BN39="T",BN39="E",BN39="SB")),AND(OR(BL39="D",BL39="A",BL39="S",BL39="C",BL39="H",BL39="B",BL39="T",BL39="E",BL39="SB"),OR(BI39="D",BI39="A",BI39="S",BI39="C",BI39="T",BI39="SB")),AND(OR(BL39="D",BL39="A",BL39="S",BL39="C",BL39="T",BL39="SB"),OR(BO39="D",BO39="A",BO39="S",BO39="C",BO39="H",BO39="B",BO39="T",BO39="E",BO39="SB")),AND(OR(BL39="D",BL39="A",BL39="S",BL39="C",BL39="H",BL39="B",BL39="T",BL39="E",BL39="SB"),OR(BH39="S")),AND(OR(BL39="S"),OR(BP39="D",BP39="A",BP39="S",BP39="C",BP39="H",BP39="B",BP39="T",BP39="E",BP39="SB")),AND(BL39="H",OR($Z31="No",$Z31="")))</formula>
    </cfRule>
  </conditionalFormatting>
  <conditionalFormatting sqref="BM39:BM40">
    <cfRule type="expression" priority="74" dxfId="1" stopIfTrue="1">
      <formula>OR(AND(OR(BM39="D",BM39="A",BM39="S",BM39="C",BM39="H",BM39="B",BM39="T",BM39="E",BM39="SB"),OR(BL39="D",BL39="A",BL39="S",BL39="C",BL39="H",BL39="B",BL39="T",BL39="E",BL39="SB")),AND(OR(BM39="D",BM39="A",BM39="S",BM39="C",BM39="H",BM39="B",BM39="T",BM39="E",BM39="SB"),OR(BN39="D",BN39="A",BN39="S",BN39="C",BN39="H",BN39="B",BN39="T",BN39="E",BN39="SB")),AND(OR(BM39="D",BM39="A",BM39="S",BM39="C",BM39="H",BM39="B",BM39="T",BM39="E",BM39="SB"),OR(BK39="D",BK39="A",BK39="S",BK39="C",BK39="H",BK39="T",BK39="E",BK39="SB")),AND(OR(BM39="D",BM39="A",BM39="S",BM39="C",BM39="H",BM39="T",BM39="E",BM39="SB"),OR(BO39="D",BO39="A",BO39="S",BO39="C",BO39="H",BO39="B",BO39="T",BO39="E",BO39="SB")),AND(OR(BM39="D",BM39="A",BM39="S",BM39="C",BM39="H",BM39="B",BM39="T",BM39="E",BM39="SB"),OR(BJ39="D",BJ39="A",BJ39="S",BJ39="C",BJ39="T",BJ39="SB")),AND(OR(BM39="D",BM39="A",BM39="S",BM39="C",BM39="T",BM39="SB"),OR(BP39="D",BP39="A",BP39="S",BP39="C",BP39="H",BP39="B",BP39="T",BP39="E",BP39="SB")),AND(OR(BM39="D",BM39="A",BM39="S",BM39="C",BM39="H",BM39="B",BM39="T",BM39="E",BM39="SB"),OR(BI39="S")),AND(OR(BM39="S"),OR(BQ39="D",BQ39="A",BQ39="S",BQ39="C",BQ39="H",BQ39="B",BQ39="T",BQ39="E",BQ39="SB")),AND(BM39="H",OR($Z31="No",$Z31="")))</formula>
    </cfRule>
  </conditionalFormatting>
  <conditionalFormatting sqref="BN39:BN40">
    <cfRule type="expression" priority="75" dxfId="1" stopIfTrue="1">
      <formula>OR(AND(OR(BN39="D",BN39="A",BN39="S",BN39="C",BN39="H",BN39="B",BN39="T",BN39="E",BN39="SB"),OR(BM39="D",BM39="A",BM39="S",BM39="C",BM39="H",BM39="B",BM39="T",BM39="E",BM39="SB")),AND(OR(BN39="D",BN39="A",BN39="S",BN39="C",BN39="H",BN39="B",BN39="T",BN39="E",BN39="SB"),OR(BO39="D",BO39="A",BO39="S",BO39="C",BO39="H",BO39="B",BO39="T",BO39="E",BO39="SB")),AND(OR(BN39="D",BN39="A",BN39="S",BN39="C",BN39="H",BN39="B",BN39="T",BN39="E",BN39="SB"),OR(BL39="D",BL39="A",BL39="S",BL39="C",BL39="H",BL39="T",BL39="E",BL39="SB")),AND(OR(BN39="D",BN39="A",BN39="S",BN39="C",BN39="H",BN39="T",BN39="E",BN39="SB"),OR(BP39="D",BP39="A",BP39="S",BP39="C",BP39="H",BP39="B",BP39="T",BP39="E",BP39="SB")),AND(OR(BN39="D",BN39="A",BN39="S",BN39="C",BN39="H",BN39="B",BN39="T",BN39="E",BN39="SB"),OR(BK39="D",BK39="A",BK39="S",BK39="C",BK39="T",BK39="SB")),AND(OR(BN39="D",BN39="A",BN39="S",BN39="C",BN39="T",BN39="SB"),OR(BQ39="D",BQ39="A",BQ39="S",BQ39="C",BQ39="H",BQ39="B",BQ39="T",BQ39="E",BQ39="SB")),AND(OR(BN39="D",BN39="A",BN39="S",BN39="C",BN39="H",BN39="B",BN39="T",BN39="E",BN39="SB"),OR(BJ39="S")),AND(OR(BN39="S"),OR(BR39="D",BR39="A",BR39="S",BR39="C",BR39="H",BR39="B",BR39="T",BR39="E",BR39="SB")),AND(BN39="H",OR($Z31="No",$Z31="")))</formula>
    </cfRule>
  </conditionalFormatting>
  <conditionalFormatting sqref="BO39:BO40">
    <cfRule type="expression" priority="76" dxfId="1" stopIfTrue="1">
      <formula>OR(AND(OR(BO39="D",BO39="A",BO39="S",BO39="C",BO39="H",BO39="B",BO39="T",BO39="E",BO39="SB"),OR(BN39="D",BN39="A",BN39="S",BN39="C",BN39="H",BN39="B",BN39="T",BN39="E",BN39="SB")),AND(OR(BO39="D",BO39="A",BO39="S",BO39="C",BO39="H",BO39="B",BO39="T",BO39="E",BO39="SB"),OR(BP39="D",BP39="A",BP39="S",BP39="C",BP39="H",BP39="B",BP39="T",BP39="E",BP39="SB")),AND(OR(BO39="D",BO39="A",BO39="S",BO39="C",BO39="H",BO39="B",BO39="T",BO39="E",BO39="SB"),OR(BM39="D",BM39="A",BM39="S",BM39="C",BM39="H",BM39="T",BM39="E",BM39="SB")),AND(OR(BO39="D",BO39="A",BO39="S",BO39="C",BO39="H",BO39="T",BO39="E",BO39="SB"),OR(BQ39="D",BQ39="A",BQ39="S",BQ39="C",BQ39="H",BQ39="B",BQ39="T",BQ39="E",BQ39="SB")),AND(OR(BO39="D",BO39="A",BO39="S",BO39="C",BO39="H",BO39="B",BO39="T",BO39="E",BO39="SB"),OR(BL39="D",BL39="A",BL39="S",BL39="C",BL39="T",BL39="SB")),AND(OR(BO39="D",BO39="A",BO39="S",BO39="C",BO39="T",BO39="SB"),OR(BR39="D",BR39="A",BR39="S",BR39="C",BR39="H",BR39="B",BR39="T",BR39="E",BR39="SB")),AND(OR(BO39="D",BO39="A",BO39="S",BO39="C",BO39="H",BO39="B",BO39="T",BO39="E",BO39="SB"),OR(BK39="S")),AND(OR(BO39="S"),OR(BS39="D",BS39="A",BS39="S",BS39="C",BS39="H",BS39="B",BS39="T",BS39="E",BS39="SB")),AND(BO39="H",OR($Z31="No",$Z31="")))</formula>
    </cfRule>
  </conditionalFormatting>
  <conditionalFormatting sqref="BP39:BP40">
    <cfRule type="expression" priority="77" dxfId="1" stopIfTrue="1">
      <formula>OR(AND(OR(BP39="D",BP39="A",BP39="S",BP39="C",BP39="H",BP39="B",BP39="T",BP39="E",BP39="SB"),OR(BO39="D",BO39="A",BO39="S",BO39="C",BO39="H",BO39="B",BO39="T",BO39="E",BO39="SB")),AND(OR(BP39="D",BP39="A",BP39="S",BP39="C",BP39="H",BP39="B",BP39="T",BP39="E",BP39="SB"),OR(BQ39="D",BQ39="A",BQ39="S",BQ39="C",BQ39="H",BQ39="B",BQ39="T",BQ39="E",BQ39="SB")),AND(OR(BP39="D",BP39="A",BP39="S",BP39="C",BP39="H",BP39="B",BP39="T",BP39="E",BP39="SB"),OR(BN39="D",BN39="A",BN39="S",BN39="C",BN39="H",BN39="T",BN39="E",BN39="SB")),AND(OR(BP39="D",BP39="A",BP39="S",BP39="C",BP39="H",BP39="T",BP39="E",BP39="SB"),OR(BR39="D",BR39="A",BR39="S",BR39="C",BR39="H",BR39="B",BR39="T",BR39="E",BR39="SB")),AND(OR(BP39="D",BP39="A",BP39="S",BP39="C",BP39="H",BP39="B",BP39="T",BP39="E",BP39="SB"),OR(BM39="D",BM39="A",BM39="S",BM39="C",BM39="T",BM39="SB")),AND(OR(BP39="D",BP39="A",BP39="S",BP39="C",BP39="T",BP39="SB"),OR(BS39="D",BS39="A",BS39="S",BS39="C",BS39="H",BS39="B",BS39="T",BS39="E",BS39="SB")),AND(OR(BP39="D",BP39="A",BP39="S",BP39="C",BP39="H",BP39="B",BP39="T",BP39="E",BP39="SB"),OR(BL39="S")),AND(OR(BP39="S"),OR(BT39="D",BT39="A",BT39="S",BT39="C",BT39="H",BT39="B",BT39="T",BT39="E",BT39="SB")),AND(BP39="H",OR($Z31="No",$Z31="")))</formula>
    </cfRule>
  </conditionalFormatting>
  <conditionalFormatting sqref="BQ39:BQ40">
    <cfRule type="expression" priority="78" dxfId="1" stopIfTrue="1">
      <formula>OR(AND(OR(BQ39="D",BQ39="A",BQ39="S",BQ39="C",BQ39="H",BQ39="B",BQ39="T",BQ39="E",BQ39="SB"),OR(BP39="D",BP39="A",BP39="S",BP39="C",BP39="H",BP39="B",BP39="T",BP39="E",BP39="SB")),AND(OR(BQ39="D",BQ39="A",BQ39="S",BQ39="C",BQ39="H",BQ39="B",BQ39="T",BQ39="E",BQ39="SB"),OR(BR39="D",BR39="A",BR39="S",BR39="C",BR39="H",BR39="B",BR39="T",BR39="E",BR39="SB")),AND(OR(BQ39="D",BQ39="A",BQ39="S",BQ39="C",BQ39="H",BQ39="B",BQ39="T",BQ39="E",BQ39="SB"),OR(BO39="D",BO39="A",BO39="S",BO39="C",BO39="H",BO39="T",BO39="E",BO39="SB")),AND(OR(BQ39="D",BQ39="A",BQ39="S",BQ39="C",BQ39="H",BQ39="T",BQ39="E",BQ39="SB"),OR(BS39="D",BS39="A",BS39="S",BS39="C",BS39="H",BS39="B",BS39="T",BS39="E",BS39="SB")),AND(OR(BQ39="D",BQ39="A",BQ39="S",BQ39="C",BQ39="H",BQ39="B",BQ39="T",BQ39="E",BQ39="SB"),OR(BN39="D",BN39="A",BN39="S",BN39="C",BN39="T",BN39="SB")),AND(OR(BQ39="D",BQ39="A",BQ39="S",BQ39="C",BQ39="T",BQ39="SB"),OR(BT39="D",BT39="A",BT39="S",BT39="C",BT39="H",BT39="B",BT39="T",BT39="E",BT39="SB")),AND(OR(BQ39="D",BQ39="A",BQ39="S",BQ39="C",BQ39="H",BQ39="B",BQ39="T",BQ39="E",BQ39="SB"),OR(BM39="S")),AND(OR(BQ39="S"),OR(BU39="D",BU39="A",BU39="S",BU39="C",BU39="H",BU39="B",BU39="T",BU39="E",BU39="SB")),AND(BQ39="H",OR($Z31="No",$Z31="")))</formula>
    </cfRule>
  </conditionalFormatting>
  <conditionalFormatting sqref="BR39:BR40">
    <cfRule type="expression" priority="79" dxfId="1" stopIfTrue="1">
      <formula>OR(AND(OR(BR39="D",BR39="A",BR39="S",BR39="C",BR39="H",BR39="B",BR39="T",BR39="E",BR39="SB"),OR(BQ39="D",BQ39="A",BQ39="S",BQ39="C",BQ39="H",BQ39="B",BQ39="T",BQ39="E",BQ39="SB")),AND(OR(BR39="D",BR39="A",BR39="S",BR39="C",BR39="H",BR39="B",BR39="T",BR39="E",BR39="SB"),OR(BS39="D",BS39="A",BS39="S",BS39="C",BS39="H",BS39="B",BS39="T",BS39="E",BS39="SB")),AND(OR(BR39="D",BR39="A",BR39="S",BR39="C",BR39="H",BR39="B",BR39="T",BR39="E",BR39="SB"),OR(BP39="D",BP39="A",BP39="S",BP39="C",BP39="H",BP39="T",BP39="E",BP39="SB")),AND(OR(BR39="D",BR39="A",BR39="S",BR39="C",BR39="H",BR39="T",BR39="E",BR39="SB"),OR(BT39="D",BT39="A",BT39="S",BT39="C",BT39="H",BT39="B",BT39="T",BT39="E",BT39="SB")),AND(OR(BR39="D",BR39="A",BR39="S",BR39="C",BR39="H",BR39="B",BR39="T",BR39="E",BR39="SB"),OR(BO39="D",BO39="A",BO39="S",BO39="C",BO39="T",BO39="SB")),AND(OR(BR39="D",BR39="A",BR39="S",BR39="C",BR39="T",BR39="SB"),OR(BU39="D",BU39="A",BU39="S",BU39="C",BU39="H",BU39="B",BU39="T",BU39="E",BU39="SB")),AND(OR(BR39="D",BR39="A",BR39="S",BR39="C",BR39="H",BR39="B",BR39="T",BR39="E",BR39="SB"),OR(BN39="S")),AND(OR(BR39="S"),OR(BV39="D",BV39="A",BV39="S",BV39="C",BV39="H",BV39="B",BV39="T",BV39="E",BV39="SB")),AND(BR39="H",OR($Z31="No",$Z31="")))</formula>
    </cfRule>
  </conditionalFormatting>
  <conditionalFormatting sqref="BS39:BS40">
    <cfRule type="expression" priority="80" dxfId="1" stopIfTrue="1">
      <formula>OR(AND(OR(BS39="D",BS39="A",BS39="S",BS39="C",BS39="H",BS39="B",BS39="T",BS39="E",BS39="SB"),OR(BR39="D",BR39="A",BR39="S",BR39="C",BR39="H",BR39="B",BR39="T",BR39="E",BR39="SB")),AND(OR(BS39="D",BS39="A",BS39="S",BS39="C",BS39="H",BS39="B",BS39="T",BS39="E",BS39="SB"),OR(BT39="D",BT39="A",BT39="S",BT39="C",BT39="H",BT39="B",BT39="T",BT39="E",BT39="SB")),AND(OR(BS39="D",BS39="A",BS39="S",BS39="C",BS39="H",BS39="B",BS39="T",BS39="E",BS39="SB"),OR(BQ39="D",BQ39="A",BQ39="S",BQ39="C",BQ39="H",BQ39="T",BQ39="E",BQ39="SB")),AND(OR(BS39="D",BS39="A",BS39="S",BS39="C",BS39="H",BS39="T",BS39="E",BS39="SB"),OR(BU39="D",BU39="A",BU39="S",BU39="C",BU39="H",BU39="B",BU39="T",BU39="E",BU39="SB")),AND(OR(BS39="D",BS39="A",BS39="S",BS39="C",BS39="H",BS39="B",BS39="T",BS39="E",BS39="SB"),OR(BP39="D",BP39="A",BP39="S",BP39="C",BP39="T",BP39="SB")),AND(OR(BS39="D",BS39="A",BS39="S",BS39="C",BS39="T",BS39="SB"),OR(BV39="D",BV39="A",BV39="S",BV39="C",BV39="H",BV39="B",BV39="T",BV39="E",BV39="SB")),AND(OR(BS39="D",BS39="A",BS39="S",BS39="C",BS39="H",BS39="B",BS39="T",BS39="E",BS39="SB"),OR(BO39="S")),AND(OR(BS39="S"),OR(BW39="D",BW39="A",BW39="S",BW39="C",BW39="H",BW39="B",BW39="T",BW39="E",BW39="SB")),AND(BS39="H",OR($Z31="No",$Z31="")))</formula>
    </cfRule>
  </conditionalFormatting>
  <conditionalFormatting sqref="BT39:BT40">
    <cfRule type="expression" priority="81" dxfId="1" stopIfTrue="1">
      <formula>OR(AND(OR(BT39="D",BT39="A",BT39="S",BT39="C",BT39="H",BT39="B",BT39="T",BT39="E",BT39="SB"),OR(BS39="D",BS39="A",BS39="S",BS39="C",BS39="H",BS39="B",BS39="T",BS39="E",BS39="SB")),AND(OR(BT39="D",BT39="A",BT39="S",BT39="C",BT39="H",BT39="B",BT39="T",BT39="E",BT39="SB"),OR(BU39="D",BU39="A",BU39="S",BU39="C",BU39="H",BU39="B",BU39="T",BU39="E",BU39="SB")),AND(OR(BT39="D",BT39="A",BT39="S",BT39="C",BT39="H",BT39="B",BT39="T",BT39="E",BT39="SB"),OR(BR39="D",BR39="A",BR39="S",BR39="C",BR39="H",BR39="T",BR39="E",BR39="SB")),AND(OR(BT39="D",BT39="A",BT39="S",BT39="C",BT39="H",BT39="T",BT39="E",BT39="SB"),OR(BV39="D",BV39="A",BV39="S",BV39="C",BV39="H",BV39="B",BV39="T",BV39="E",BV39="SB")),AND(OR(BT39="D",BT39="A",BT39="S",BT39="C",BT39="H",BT39="B",BT39="T",BT39="E",BT39="SB"),OR(BQ39="D",BQ39="A",BQ39="S",BQ39="C",BQ39="T",BQ39="SB")),AND(OR(BT39="D",BT39="A",BT39="S",BT39="C",BT39="T",BT39="SB"),OR(BW39="D",BW39="A",BW39="S",BW39="C",BW39="H",BW39="B",BW39="T",BW39="E",BW39="SB")),AND(OR(BT39="D",BT39="A",BT39="S",BT39="C",BT39="H",BT39="B",BT39="T",BT39="E",BT39="SB"),OR(BP39="S")),AND(OR(BT39="S"),OR(BX39="D",BX39="A",BX39="S",BX39="C",BX39="H",BX39="B",BX39="T",BX39="E",BX39="SB")),AND(BT39="H",OR($Z31="No",$Z31="")))</formula>
    </cfRule>
  </conditionalFormatting>
  <conditionalFormatting sqref="BU39:BU40">
    <cfRule type="expression" priority="82" dxfId="1" stopIfTrue="1">
      <formula>OR(AND(OR(BU39="D",BU39="A",BU39="S",BU39="C",BU39="H",BU39="B",BU39="T",BU39="E",BU39="SB"),OR(BT39="D",BT39="A",BT39="S",BT39="C",BT39="H",BT39="B",BT39="T",BT39="E",BT39="SB")),AND(OR(BU39="D",BU39="A",BU39="S",BU39="C",BU39="H",BU39="B",BU39="T",BU39="E",BU39="SB"),OR(BV39="D",BV39="A",BV39="S",BV39="C",BV39="H",BV39="B",BV39="T",BV39="E",BV39="SB")),AND(OR(BU39="D",BU39="A",BU39="S",BU39="C",BU39="H",BU39="B",BU39="T",BU39="E",BU39="SB"),OR(BS39="D",BS39="A",BS39="S",BS39="C",BS39="H",BS39="T",BS39="E",BS39="SB")),AND(OR(BU39="D",BU39="A",BU39="S",BU39="C",BU39="H",BU39="T",BU39="E",BU39="SB"),OR(BW39="D",BW39="A",BW39="S",BW39="C",BW39="H",BW39="B",BW39="T",BW39="E",BW39="SB")),AND(OR(BU39="D",BU39="A",BU39="S",BU39="C",BU39="H",BU39="B",BU39="T",BU39="E",BU39="SB"),OR(BR39="D",BR39="A",BR39="S",BR39="C",BR39="T",BR39="SB")),AND(OR(BU39="D",BU39="A",BU39="S",BU39="C",BU39="T",BU39="SB"),OR(BX39="D",BX39="A",BX39="S",BX39="C",BX39="H",BX39="B",BX39="T",BX39="E",BX39="SB")),AND(OR(BU39="D",BU39="A",BU39="S",BU39="C",BU39="H",BU39="B",BU39="T",BU39="E",BU39="SB"),OR(BQ39="S")),AND(OR(BU39="S"),OR(BY39="D",BY39="A",BY39="S",BY39="C",BY39="H",BY39="B",BY39="T",BY39="E",BY39="SB")),AND(BU39="H",OR($Z31="No",$Z31="")))</formula>
    </cfRule>
  </conditionalFormatting>
  <conditionalFormatting sqref="BV39:BV40">
    <cfRule type="expression" priority="83" dxfId="1" stopIfTrue="1">
      <formula>OR(AND(OR(BV39="D",BV39="A",BV39="S",BV39="C",BV39="H",BV39="B",BV39="T",BV39="E",BV39="SB"),OR(BU39="D",BU39="A",BU39="S",BU39="C",BU39="H",BU39="B",BU39="T",BU39="E",BU39="SB")),AND(OR(BV39="D",BV39="A",BV39="S",BV39="C",BV39="H",BV39="B",BV39="T",BV39="E",BV39="SB"),OR(BW39="D",BW39="A",BW39="S",BW39="C",BW39="H",BW39="B",BW39="T",BW39="E",BW39="SB")),AND(OR(BV39="D",BV39="A",BV39="S",BV39="C",BV39="H",BV39="B",BV39="T",BV39="E",BV39="SB"),OR(BT39="D",BT39="A",BT39="S",BT39="C",BT39="H",BT39="T",BT39="E",BT39="SB")),AND(OR(BV39="D",BV39="A",BV39="S",BV39="C",BV39="H",BV39="T",BV39="E",BV39="SB"),OR(BX39="D",BX39="A",BX39="S",BX39="C",BX39="H",BX39="B",BX39="T",BX39="E",BX39="SB")),AND(OR(BV39="D",BV39="A",BV39="S",BV39="C",BV39="H",BV39="B",BV39="T",BV39="E",BV39="SB"),OR(BS39="D",BS39="A",BS39="S",BS39="C",BS39="T",BS39="SB")),AND(OR(BV39="D",BV39="A",BV39="S",BV39="C",BV39="T",BV39="SB"),OR(BY39="D",BY39="A",BY39="S",BY39="C",BY39="H",BY39="B",BY39="T",BY39="E",BY39="SB")),AND(OR(BV39="D",BV39="A",BV39="S",BV39="C",BV39="H",BV39="B",BV39="T",BV39="E",BV39="SB"),OR(BR39="S")),AND(OR(BV39="S"),OR(BZ39="D",BZ39="A",BZ39="S",BZ39="C",BZ39="H",BZ39="B",BZ39="T",BZ39="E",BZ39="SB")),AND(BV39="H",OR($Z31="No",$Z31="")))</formula>
    </cfRule>
  </conditionalFormatting>
  <conditionalFormatting sqref="BW39:BW40">
    <cfRule type="expression" priority="84" dxfId="1" stopIfTrue="1">
      <formula>OR(AND(OR(BW39="D",BW39="A",BW39="S",BW39="C",BW39="H",BW39="B",BW39="T",BW39="E",BW39="SB"),OR(BV39="D",BV39="A",BV39="S",BV39="C",BV39="H",BV39="B",BV39="T",BV39="E",BV39="SB")),AND(OR(BW39="D",BW39="A",BW39="S",BW39="C",BW39="H",BW39="B",BW39="T",BW39="E",BW39="SB"),OR(BX39="D",BX39="A",BX39="S",BX39="C",BX39="H",BX39="B",BX39="T",BX39="E",BX39="SB")),AND(OR(BW39="D",BW39="A",BW39="S",BW39="C",BW39="H",BW39="B",BW39="T",BW39="E",BW39="SB"),OR(BU39="D",BU39="A",BU39="S",BU39="C",BU39="H",BU39="T",BU39="E",BU39="SB")),AND(OR(BW39="D",BW39="A",BW39="S",BW39="C",BW39="H",BW39="T",BW39="E",BW39="SB"),OR(BY39="D",BY39="A",BY39="S",BY39="C",BY39="H",BY39="B",BY39="T",BY39="E",BY39="SB")),AND(OR(BW39="D",BW39="A",BW39="S",BW39="C",BW39="H",BW39="B",BW39="T",BW39="E",BW39="SB"),OR(BT39="D",BT39="A",BT39="S",BT39="C",BT39="T",BT39="SB")),AND(OR(BW39="D",BW39="A",BW39="S",BW39="C",BW39="T",BW39="SB"),OR(BZ39="D",BZ39="A",BZ39="S",BZ39="C",BZ39="H",BZ39="B",BZ39="T",BZ39="E",BZ39="SB")),AND(OR(BW39="D",BW39="A",BW39="S",BW39="C",BW39="H",BW39="B",BW39="T",BW39="E",BW39="SB"),OR(BS39="S")),AND(OR(BW39="S"),OR(CA39="D",CA39="A",CA39="S",CA39="C",CA39="H",CA39="B",CA39="T",CA39="E",CA39="SB")),AND(BW39="H",OR($Z31="No",$Z31="")))</formula>
    </cfRule>
  </conditionalFormatting>
  <conditionalFormatting sqref="BX39:BX40">
    <cfRule type="expression" priority="85" dxfId="1" stopIfTrue="1">
      <formula>OR(AND(OR(BX39="D",BX39="A",BX39="S",BX39="C",BX39="H",BX39="B",BX39="T",BX39="E",BX39="SB"),OR(BW39="D",BW39="A",BW39="S",BW39="C",BW39="H",BW39="B",BW39="T",BW39="E",BW39="SB")),AND(OR(BX39="D",BX39="A",BX39="S",BX39="C",BX39="H",BX39="B",BX39="T",BX39="E",BX39="SB"),OR(BY39="D",BY39="A",BY39="S",BY39="C",BY39="H",BY39="B",BY39="T",BY39="E",BY39="SB")),AND(OR(BX39="D",BX39="A",BX39="S",BX39="C",BX39="H",BX39="B",BX39="T",BX39="E",BX39="SB"),OR(BV39="D",BV39="A",BV39="S",BV39="C",BV39="H",BV39="T",BV39="E",BV39="SB")),AND(OR(BX39="D",BX39="A",BX39="S",BX39="C",BX39="H",BX39="T",BX39="E",BX39="SB"),OR(BZ39="D",BZ39="A",BZ39="S",BZ39="C",BZ39="H",BZ39="B",BZ39="T",BZ39="E",BZ39="SB")),AND(OR(BX39="D",BX39="A",BX39="S",BX39="C",BX39="H",BX39="B",BX39="T",BX39="E",BX39="SB"),OR(BU39="D",BU39="A",BU39="S",BU39="C",BU39="T",BU39="SB")),AND(OR(BX39="D",BX39="A",BX39="S",BX39="C",BX39="T",BX39="SB"),OR(CA39="D",CA39="A",CA39="S",CA39="C",CA39="H",CA39="B",CA39="T",CA39="E",CA39="SB")),AND(OR(BX39="D",BX39="A",BX39="S",BX39="C",BX39="H",BX39="B",BX39="T",BX39="E",BX39="SB"),OR(BT39="S")),AND(OR(BX39="S"),OR(CB39="D",CB39="A",CB39="S",CB39="C",CB39="H",CB39="B",CB39="T",CB39="E",CB39="SB")),AND(BX39="H",OR($Z31="No",$Z31="")))</formula>
    </cfRule>
  </conditionalFormatting>
  <conditionalFormatting sqref="BY39:BY40">
    <cfRule type="expression" priority="86" dxfId="1" stopIfTrue="1">
      <formula>OR(AND(OR(BY39="D",BY39="A",BY39="S",BY39="C",BY39="H",BY39="B",BY39="T",BY39="E",BY39="SB"),OR(BX39="D",BX39="A",BX39="S",BX39="C",BX39="H",BX39="B",BX39="T",BX39="E",BX39="SB")),AND(OR(BY39="D",BY39="A",BY39="S",BY39="C",BY39="H",BY39="B",BY39="T",BY39="E",BY39="SB"),OR(BZ39="D",BZ39="A",BZ39="S",BZ39="C",BZ39="H",BZ39="B",BZ39="T",BZ39="E",BZ39="SB")),AND(OR(BY39="D",BY39="A",BY39="S",BY39="C",BY39="H",BY39="B",BY39="T",BY39="E",BY39="SB"),OR(BW39="D",BW39="A",BW39="S",BW39="C",BW39="H",BW39="T",BW39="E",BW39="SB")),AND(OR(BY39="D",BY39="A",BY39="S",BY39="C",BY39="H",BY39="T",BY39="E",BY39="SB"),OR(CA39="D",CA39="A",CA39="S",CA39="C",CA39="H",CA39="B",CA39="T",CA39="E",CA39="SB")),AND(OR(BY39="D",BY39="A",BY39="S",BY39="C",BY39="H",BY39="B",BY39="T",BY39="E",BY39="SB"),OR(BV39="D",BV39="A",BV39="S",BV39="C",BV39="T",BV39="SB")),AND(OR(BY39="D",BY39="A",BY39="S",BY39="C",BY39="T",BY39="SB"),OR(CB39="D",CB39="A",CB39="S",CB39="C",CB39="H",CB39="B",CB39="T",CB39="E",CB39="SB")),AND(OR(BY39="D",BY39="A",BY39="S",BY39="C",BY39="H",BY39="B",BY39="T",BY39="E",BY39="SB"),OR(BU39="S")),AND(OR(BY39="S"),OR(CC39="D",CC39="A",CC39="S",CC39="C",CC39="H",CC39="B",CC39="T",CC39="E",CC39="SB")),AND(BY39="H",OR($Z31="No",$Z31="")))</formula>
    </cfRule>
  </conditionalFormatting>
  <conditionalFormatting sqref="BZ39:BZ40">
    <cfRule type="expression" priority="87" dxfId="1" stopIfTrue="1">
      <formula>OR(AND(OR(BZ39="D",BZ39="A",BZ39="S",BZ39="C",BZ39="H",BZ39="B",BZ39="T",BZ39="E",BZ39="SB"),OR(BY39="D",BY39="A",BY39="S",BY39="C",BY39="H",BY39="B",BY39="T",BY39="E",BY39="SB")),AND(OR(BZ39="D",BZ39="A",BZ39="S",BZ39="C",BZ39="H",BZ39="B",BZ39="T",BZ39="E",BZ39="SB"),OR(CA39="D",CA39="A",CA39="S",CA39="C",CA39="H",CA39="B",CA39="T",CA39="E",CA39="SB")),AND(OR(BZ39="D",BZ39="A",BZ39="S",BZ39="C",BZ39="H",BZ39="B",BZ39="T",BZ39="E",BZ39="SB"),OR(BX39="D",BX39="A",BX39="S",BX39="C",BX39="H",BX39="T",BX39="E",BX39="SB")),AND(OR(BZ39="D",BZ39="A",BZ39="S",BZ39="C",BZ39="H",BZ39="T",BZ39="E",BZ39="SB"),OR(CB39="D",CB39="A",CB39="S",CB39="C",CB39="H",CB39="B",CB39="T",CB39="E",CB39="SB")),AND(OR(BZ39="D",BZ39="A",BZ39="S",BZ39="C",BZ39="H",BZ39="B",BZ39="T",BZ39="E",BZ39="SB"),OR(BW39="D",BW39="A",BW39="S",BW39="C",BW39="T",BW39="SB")),AND(OR(BZ39="D",BZ39="A",BZ39="S",BZ39="C",BZ39="T",BZ39="SB"),OR(CC39="D",CC39="A",CC39="S",CC39="C",CC39="H",CC39="B",CC39="T",CC39="E",CC39="SB")),AND(OR(BZ39="D",BZ39="A",BZ39="S",BZ39="C",BZ39="H",BZ39="B",BZ39="T",BZ39="E",BZ39="SB"),OR(BV39="S")),AND(OR(BZ39="S"),OR(CD39="D",CD39="A",CD39="S",CD39="C",CD39="H",CD39="B",CD39="T",CD39="E",CD39="SB")),AND(BZ39="H",OR($Z31="No",$Z31="")))</formula>
    </cfRule>
  </conditionalFormatting>
  <conditionalFormatting sqref="CA39:CA40">
    <cfRule type="expression" priority="88" dxfId="1" stopIfTrue="1">
      <formula>OR(AND(OR(CA39="D",CA39="A",CA39="S",CA39="C",CA39="H",CA39="B",CA39="T",CA39="E",CA39="SB"),OR(BZ39="D",BZ39="A",BZ39="S",BZ39="C",BZ39="H",BZ39="B",BZ39="T",BZ39="E",BZ39="SB")),AND(OR(CA39="D",CA39="A",CA39="S",CA39="C",CA39="H",CA39="B",CA39="T",CA39="E",CA39="SB"),OR(CB39="D",CB39="A",CB39="S",CB39="C",CB39="H",CB39="B",CB39="T",CB39="E",CB39="SB")),AND(OR(CA39="D",CA39="A",CA39="S",CA39="C",CA39="H",CA39="B",CA39="T",CA39="E",CA39="SB"),OR(BY39="D",BY39="A",BY39="S",BY39="C",BY39="H",BY39="T",BY39="E",BY39="SB")),AND(OR(CA39="D",CA39="A",CA39="S",CA39="C",CA39="H",CA39="T",CA39="E",CA39="SB"),OR(CC39="D",CC39="A",CC39="S",CC39="C",CC39="H",CC39="B",CC39="T",CC39="E",CC39="SB")),AND(OR(CA39="D",CA39="A",CA39="S",CA39="C",CA39="H",CA39="B",CA39="T",CA39="E",CA39="SB"),OR(BX39="D",BX39="A",BX39="S",BX39="C",BX39="T",BX39="SB")),AND(OR(CA39="D",CA39="A",CA39="S",CA39="C",CA39="T",CA39="SB"),OR(CD39="D",CD39="A",CD39="S",CD39="C",CD39="H",CD39="B",CD39="T",CD39="E",CD39="SB")),AND(OR(CA39="D",CA39="A",CA39="S",CA39="C",CA39="H",CA39="B",CA39="T",CA39="E",CA39="SB"),OR(BW39="S")),AND(OR(CA39="S"),OR(CE39="D",CE39="A",CE39="S",CE39="C",CE39="H",CE39="B",CE39="T",CE39="E",CE39="SB")),AND(CA39="H",OR($Z31="No",$Z31="")))</formula>
    </cfRule>
  </conditionalFormatting>
  <conditionalFormatting sqref="CB39:CB40">
    <cfRule type="expression" priority="89" dxfId="1" stopIfTrue="1">
      <formula>OR(AND(OR(CB39="D",CB39="A",CB39="S",CB39="C",CB39="H",CB39="B",CB39="T",CB39="E",CB39="SB"),OR(CA39="D",CA39="A",CA39="S",CA39="C",CA39="H",CA39="B",CA39="T",CA39="E",CA39="SB")),AND(OR(CB39="D",CB39="A",CB39="S",CB39="C",CB39="H",CB39="B",CB39="T",CB39="E",CB39="SB"),OR(CC39="D",CC39="A",CC39="S",CC39="C",CC39="H",CC39="B",CC39="T",CC39="E",CC39="SB")),AND(OR(CB39="D",CB39="A",CB39="S",CB39="C",CB39="H",CB39="B",CB39="T",CB39="E",CB39="SB"),OR(BZ39="D",BZ39="A",BZ39="S",BZ39="C",BZ39="H",BZ39="T",BZ39="E",BZ39="SB")),AND(OR(CB39="D",CB39="A",CB39="S",CB39="C",CB39="H",CB39="T",CB39="E",CB39="SB"),OR(CD39="D",CD39="A",CD39="S",CD39="C",CD39="H",CD39="B",CD39="T",CD39="E",CD39="SB")),AND(OR(CB39="D",CB39="A",CB39="S",CB39="C",CB39="H",CB39="B",CB39="T",CB39="E",CB39="SB"),OR(BY39="D",BY39="A",BY39="S",BY39="C",BY39="T",BY39="SB")),AND(OR(CB39="D",CB39="A",CB39="S",CB39="C",CB39="T",CB39="SB"),OR(CE39="D",CE39="A",CE39="S",CE39="C",CE39="H",CE39="B",CE39="T",CE39="E",CE39="SB")),AND(OR(CB39="D",CB39="A",CB39="S",CB39="C",CB39="H",CB39="B",CB39="T",CB39="E",CB39="SB"),OR(BX39="S")),AND(OR(CB39="S"),OR(CF39="D",CF39="A",CF39="S",CF39="C",CF39="H",CF39="B",CF39="T",CF39="E",CF39="SB")),AND(CB39="H",OR($Z31="No",$Z31="")))</formula>
    </cfRule>
  </conditionalFormatting>
  <conditionalFormatting sqref="CC39:CC40">
    <cfRule type="expression" priority="90" dxfId="1" stopIfTrue="1">
      <formula>OR(AND(OR(CC39="D",CC39="A",CC39="S",CC39="C",CC39="H",CC39="B",CC39="T",CC39="E",CC39="SB"),OR(CB39="D",CB39="A",CB39="S",CB39="C",CB39="H",CB39="B",CB39="T",CB39="E",CB39="SB")),AND(OR(CC39="D",CC39="A",CC39="S",CC39="C",CC39="H",CC39="B",CC39="T",CC39="E",CC39="SB"),OR(CD39="D",CD39="A",CD39="S",CD39="C",CD39="H",CD39="B",CD39="T",CD39="E",CD39="SB")),AND(OR(CC39="D",CC39="A",CC39="S",CC39="C",CC39="H",CC39="B",CC39="T",CC39="E",CC39="SB"),OR(CA39="D",CA39="A",CA39="S",CA39="C",CA39="H",CA39="T",CA39="E",CA39="SB")),AND(OR(CC39="D",CC39="A",CC39="S",CC39="C",CC39="H",CC39="T",CC39="E",CC39="SB"),OR(CE39="D",CE39="A",CE39="S",CE39="C",CE39="H",CE39="B",CE39="T",CE39="E",CE39="SB")),AND(OR(CC39="D",CC39="A",CC39="S",CC39="C",CC39="H",CC39="B",CC39="T",CC39="E",CC39="SB"),OR(BZ39="D",BZ39="A",BZ39="S",BZ39="C",BZ39="T",BZ39="SB")),AND(OR(CC39="D",CC39="A",CC39="S",CC39="C",CC39="T",CC39="SB"),OR(CF39="D",CF39="A",CF39="S",CF39="C",CF39="H",CF39="B",CF39="T",CF39="E",CF39="SB")),AND(OR(CC39="D",CC39="A",CC39="S",CC39="C",CC39="H",CC39="B",CC39="T",CC39="E",CC39="SB"),OR(BY39="S")),AND(OR(CC39="S"),OR(CG39="D",CG39="A",CG39="S",CG39="C",CG39="H",CG39="B",CG39="T",CG39="E",CG39="SB")),AND(CC39="H",OR($Z31="No",$Z31="")))</formula>
    </cfRule>
  </conditionalFormatting>
  <conditionalFormatting sqref="CD39:CD40">
    <cfRule type="expression" priority="91" dxfId="1" stopIfTrue="1">
      <formula>OR(AND(OR(CD39="D",CD39="A",CD39="S",CD39="C",CD39="H",CD39="B",CD39="T",CD39="E",CD39="SB"),OR(CC39="D",CC39="A",CC39="S",CC39="C",CC39="H",CC39="B",CC39="T",CC39="E",CC39="SB")),AND(OR(CD39="D",CD39="A",CD39="S",CD39="C",CD39="H",CD39="B",CD39="T",CD39="E",CD39="SB"),OR(CE39="D",CE39="A",CE39="S",CE39="C",CE39="H",CE39="B",CE39="T",CE39="E",CE39="SB")),AND(OR(CD39="D",CD39="A",CD39="S",CD39="C",CD39="H",CD39="B",CD39="T",CD39="E",CD39="SB"),OR(CB39="D",CB39="A",CB39="S",CB39="C",CB39="H",CB39="T",CB39="E",CB39="SB")),AND(OR(CD39="D",CD39="A",CD39="S",CD39="C",CD39="H",CD39="T",CD39="E",CD39="SB"),OR(CF39="D",CF39="A",CF39="S",CF39="C",CF39="H",CF39="B",CF39="T",CF39="E",CF39="SB")),AND(OR(CD39="D",CD39="A",CD39="S",CD39="C",CD39="H",CD39="B",CD39="T",CD39="E",CD39="SB"),OR(CA39="D",CA39="A",CA39="S",CA39="C",CA39="T",CA39="SB")),AND(OR(CD39="D",CD39="A",CD39="S",CD39="C",CD39="T",CD39="SB"),OR(CG39="D",CG39="A",CG39="S",CG39="C",CG39="H",CG39="B",CG39="T",CG39="E",CG39="SB")),AND(OR(CD39="D",CD39="A",CD39="S",CD39="C",CD39="H",CD39="B",CD39="T",CD39="E",CD39="SB"),OR(BZ39="S")),AND(OR(CD39="S"),OR(CH39="D",CH39="A",CH39="S",CH39="C",CH39="H",CH39="B",CH39="T",CH39="E",CH39="SB")),AND(CD39="H",OR($Z31="No",$Z31="")))</formula>
    </cfRule>
  </conditionalFormatting>
  <conditionalFormatting sqref="CE39:CE40">
    <cfRule type="expression" priority="92" dxfId="1" stopIfTrue="1">
      <formula>OR(AND(OR(CE39="D",CE39="A",CE39="S",CE39="C",CE39="H",CE39="B",CE39="T",CE39="E",CE39="SB"),OR(CD39="D",CD39="A",CD39="S",CD39="C",CD39="H",CD39="B",CD39="T",CD39="E",CD39="SB")),AND(OR(CE39="D",CE39="A",CE39="S",CE39="C",CE39="H",CE39="B",CE39="T",CE39="E",CE39="SB"),OR(CF39="D",CF39="A",CF39="S",CF39="C",CF39="H",CF39="B",CF39="T",CF39="E",CF39="SB")),AND(OR(CE39="D",CE39="A",CE39="S",CE39="C",CE39="H",CE39="B",CE39="T",CE39="E",CE39="SB"),OR(CC39="D",CC39="A",CC39="S",CC39="C",CC39="H",CC39="T",CC39="E",CC39="SB")),AND(OR(CE39="D",CE39="A",CE39="S",CE39="C",CE39="H",CE39="T",CE39="E",CE39="SB"),OR(CG39="D",CG39="A",CG39="S",CG39="C",CG39="H",CG39="B",CG39="T",CG39="E",CG39="SB")),AND(OR(CE39="D",CE39="A",CE39="S",CE39="C",CE39="H",CE39="B",CE39="T",CE39="E",CE39="SB"),OR(CB39="D",CB39="A",CB39="S",CB39="C",CB39="T",CB39="SB")),AND(OR(CE39="D",CE39="A",CE39="S",CE39="C",CE39="T",CE39="SB"),OR(CH39="D",CH39="A",CH39="S",CH39="C",CH39="H",CH39="B",CH39="T",CH39="E",CH39="SB")),AND(OR(CE39="D",CE39="A",CE39="S",CE39="C",CE39="H",CE39="B",CE39="T",CE39="E",CE39="SB"),OR(CA39="S")),AND(OR(CE39="S"),OR(CI39="D",CI39="A",CI39="S",CI39="C",CI39="H",CI39="B",CI39="T",CI39="E",CI39="SB")),AND(CE39="H",OR($Z31="No",$Z31="")))</formula>
    </cfRule>
  </conditionalFormatting>
  <conditionalFormatting sqref="CF39:CF40">
    <cfRule type="expression" priority="93" dxfId="1" stopIfTrue="1">
      <formula>OR(AND(OR(CF39="D",CF39="A",CF39="S",CF39="C",CF39="H",CF39="B",CF39="T",CF39="E",CF39="SB"),OR(CE39="D",CE39="A",CE39="S",CE39="C",CE39="H",CE39="B",CE39="T",CE39="E",CE39="SB")),AND(OR(CF39="D",CF39="A",CF39="S",CF39="C",CF39="H",CF39="B",CF39="T",CF39="E",CF39="SB"),OR(CG39="D",CG39="A",CG39="S",CG39="C",CG39="H",CG39="B",CG39="T",CG39="E",CG39="SB")),AND(OR(CF39="D",CF39="A",CF39="S",CF39="C",CF39="H",CF39="B",CF39="T",CF39="E",CF39="SB"),OR(CD39="D",CD39="A",CD39="S",CD39="C",CD39="H",CD39="T",CD39="E",CD39="SB")),AND(OR(CF39="D",CF39="A",CF39="S",CF39="C",CF39="H",CF39="T",CF39="E",CF39="SB"),OR(CH39="D",CH39="A",CH39="S",CH39="C",CH39="H",CH39="B",CH39="T",CH39="E",CH39="SB")),AND(OR(CF39="D",CF39="A",CF39="S",CF39="C",CF39="H",CF39="B",CF39="T",CF39="E",CF39="SB"),OR(CC39="D",CC39="A",CC39="S",CC39="C",CC39="T",CC39="SB")),AND(OR(CF39="D",CF39="A",CF39="S",CF39="C",CF39="T",CF39="SB"),OR(CI39="D",CI39="A",CI39="S",CI39="C",CI39="H",CI39="B",CI39="T",CI39="E",CI39="SB")),AND(OR(CF39="D",CF39="A",CF39="S",CF39="C",CF39="H",CF39="B",CF39="T",CF39="E",CF39="SB"),OR(CB39="S")),AND(OR(CF39="S"),OR(CJ39="D",CJ39="A",CJ39="S",CJ39="C",CJ39="H",CJ39="B",CJ39="T",CJ39="E",CJ39="SB")),AND(CF39="H",OR($Z31="No",$Z31="")))</formula>
    </cfRule>
  </conditionalFormatting>
  <conditionalFormatting sqref="CG39:CG40">
    <cfRule type="expression" priority="94" dxfId="1" stopIfTrue="1">
      <formula>OR(AND(OR(CG39="D",CG39="A",CG39="S",CG39="C",CG39="H",CG39="B",CG39="T",CG39="E",CG39="SB"),OR(CF39="D",CF39="A",CF39="S",CF39="C",CF39="H",CF39="B",CF39="T",CF39="E",CF39="SB")),AND(OR(CG39="D",CG39="A",CG39="S",CG39="C",CG39="H",CG39="B",CG39="T",CG39="E",CG39="SB"),OR(CH39="D",CH39="A",CH39="S",CH39="C",CH39="H",CH39="B",CH39="T",CH39="E",CH39="SB")),AND(OR(CG39="D",CG39="A",CG39="S",CG39="C",CG39="H",CG39="B",CG39="T",CG39="E",CG39="SB"),OR(CE39="D",CE39="A",CE39="S",CE39="C",CE39="H",CE39="T",CE39="E",CE39="SB")),AND(OR(CG39="D",CG39="A",CG39="S",CG39="C",CG39="H",CG39="T",CG39="E",CG39="SB"),OR(CI39="D",CI39="A",CI39="S",CI39="C",CI39="H",CI39="B",CI39="T",CI39="E",CI39="SB")),AND(OR(CG39="D",CG39="A",CG39="S",CG39="C",CG39="H",CG39="B",CG39="T",CG39="E",CG39="SB"),OR(CD39="D",CD39="A",CD39="S",CD39="C",CD39="T",CD39="SB")),AND(OR(CG39="D",CG39="A",CG39="S",CG39="C",CG39="T",CG39="SB"),OR(CJ39="D",CJ39="A",CJ39="S",CJ39="C",CJ39="H",CJ39="B",CJ39="T",CJ39="E",CJ39="SB")),AND(OR(CG39="D",CG39="A",CG39="S",CG39="C",CG39="H",CG39="B",CG39="T",CG39="E",CG39="SB"),OR(CC39="S")),AND(OR(CG39="S"),OR(CK39="D",CK39="A",CK39="S",CK39="C",CK39="H",CK39="B",CK39="T",CK39="E",CK39="SB")),AND(CG39="H",OR($Z31="No",$Z31="")))</formula>
    </cfRule>
  </conditionalFormatting>
  <conditionalFormatting sqref="CH39:CH40">
    <cfRule type="expression" priority="95" dxfId="1" stopIfTrue="1">
      <formula>OR(AND(OR(CH39="D",CH39="A",CH39="S",CH39="C",CH39="H",CH39="B",CH39="T",CH39="E",CH39="SB"),OR(CG39="D",CG39="A",CG39="S",CG39="C",CG39="H",CG39="B",CG39="T",CG39="E",CG39="SB")),AND(OR(CH39="D",CH39="A",CH39="S",CH39="C",CH39="H",CH39="B",CH39="T",CH39="E",CH39="SB"),OR(CI39="D",CI39="A",CI39="S",CI39="C",CI39="H",CI39="B",CI39="T",CI39="E",CI39="SB")),AND(OR(CH39="D",CH39="A",CH39="S",CH39="C",CH39="H",CH39="B",CH39="T",CH39="E",CH39="SB"),OR(CF39="D",CF39="A",CF39="S",CF39="C",CF39="H",CF39="T",CF39="E",CF39="SB")),AND(OR(CH39="D",CH39="A",CH39="S",CH39="C",CH39="H",CH39="T",CH39="E",CH39="SB"),OR(CJ39="D",CJ39="A",CJ39="S",CJ39="C",CJ39="H",CJ39="B",CJ39="T",CJ39="E",CJ39="SB")),AND(OR(CH39="D",CH39="A",CH39="S",CH39="C",CH39="H",CH39="B",CH39="T",CH39="E",CH39="SB"),OR(CE39="D",CE39="A",CE39="S",CE39="C",CE39="T",CE39="SB")),AND(OR(CH39="D",CH39="A",CH39="S",CH39="C",CH39="T",CH39="SB"),OR(CK39="D",CK39="A",CK39="S",CK39="C",CK39="H",CK39="B",CK39="T",CK39="E",CK39="SB")),AND(OR(CH39="D",CH39="A",CH39="S",CH39="C",CH39="H",CH39="B",CH39="T",CH39="E",CH39="SB"),OR(CD39="S")),AND(OR(CH39="S"),OR(CL39="D",CL39="A",CL39="S",CL39="C",CL39="H",CL39="B",CL39="T",CL39="E",CL39="SB")),AND(CH39="H",OR($Z31="No",$Z31="")))</formula>
    </cfRule>
  </conditionalFormatting>
  <conditionalFormatting sqref="CI39:CI40">
    <cfRule type="expression" priority="96" dxfId="1" stopIfTrue="1">
      <formula>OR(AND(OR(CI39="D",CI39="A",CI39="S",CI39="C",CI39="H",CI39="B",CI39="T",CI39="E",CI39="SB"),OR(CH39="D",CH39="A",CH39="S",CH39="C",CH39="H",CH39="B",CH39="T",CH39="E",CH39="SB")),AND(OR(CI39="D",CI39="A",CI39="S",CI39="C",CI39="H",CI39="B",CI39="T",CI39="E",CI39="SB"),OR(CJ39="D",CJ39="A",CJ39="S",CJ39="C",CJ39="H",CJ39="B",CJ39="T",CJ39="E",CJ39="SB")),AND(OR(CI39="D",CI39="A",CI39="S",CI39="C",CI39="H",CI39="B",CI39="T",CI39="E",CI39="SB"),OR(CG39="D",CG39="A",CG39="S",CG39="C",CG39="H",CG39="T",CG39="E",CG39="SB")),AND(OR(CI39="D",CI39="A",CI39="S",CI39="C",CI39="H",CI39="T",CI39="E",CI39="SB"),OR(CK39="D",CK39="A",CK39="S",CK39="C",CK39="H",CK39="B",CK39="T",CK39="E",CK39="SB")),AND(OR(CI39="D",CI39="A",CI39="S",CI39="C",CI39="H",CI39="B",CI39="T",CI39="E",CI39="SB"),OR(CF39="D",CF39="A",CF39="S",CF39="C",CF39="T",CF39="SB")),AND(OR(CI39="D",CI39="A",CI39="S",CI39="C",CI39="T",CI39="SB"),OR(CL39="D",CL39="A",CL39="S",CL39="C",CL39="H",CL39="B",CL39="T",CL39="E",CL39="SB")),AND(OR(CI39="D",CI39="A",CI39="S",CI39="C",CI39="H",CI39="B",CI39="T",CI39="E",CI39="SB"),OR(CE39="S")),AND(OR(CI39="S"),OR(CM39="D",CM39="A",CM39="S",CM39="C",CM39="H",CM39="B",CM39="T",CM39="E",CM39="SB")),AND(CI39="H",OR($Z31="No",$Z31="")))</formula>
    </cfRule>
  </conditionalFormatting>
  <conditionalFormatting sqref="CJ39:CJ40">
    <cfRule type="expression" priority="97" dxfId="1" stopIfTrue="1">
      <formula>OR(AND(OR(CJ39="D",CJ39="A",CJ39="S",CJ39="C",CJ39="H",CJ39="B",CJ39="T",CJ39="E",CJ39="SB"),OR(CI39="D",CI39="A",CI39="S",CI39="C",CI39="H",CI39="B",CI39="T",CI39="E",CI39="SB")),AND(OR(CJ39="D",CJ39="A",CJ39="S",CJ39="C",CJ39="H",CJ39="B",CJ39="T",CJ39="E",CJ39="SB"),OR(CK39="D",CK39="A",CK39="S",CK39="C",CK39="H",CK39="B",CK39="T",CK39="E",CK39="SB")),AND(OR(CJ39="D",CJ39="A",CJ39="S",CJ39="C",CJ39="H",CJ39="B",CJ39="T",CJ39="E",CJ39="SB"),OR(CH39="D",CH39="A",CH39="S",CH39="C",CH39="H",CH39="T",CH39="E",CH39="SB")),AND(OR(CJ39="D",CJ39="A",CJ39="S",CJ39="C",CJ39="H",CJ39="T",CJ39="E",CJ39="SB"),OR(CL39="D",CL39="A",CL39="S",CL39="C",CL39="H",CL39="B",CL39="T",CL39="E",CL39="SB")),AND(OR(CJ39="D",CJ39="A",CJ39="S",CJ39="C",CJ39="H",CJ39="B",CJ39="T",CJ39="E",CJ39="SB"),OR(CG39="D",CG39="A",CG39="S",CG39="C",CG39="T",CG39="SB")),AND(OR(CJ39="D",CJ39="A",CJ39="S",CJ39="C",CJ39="T",CJ39="SB"),OR(CM39="D",CM39="A",CM39="S",CM39="C",CM39="H",CM39="B",CM39="T",CM39="E",CM39="SB")),AND(OR(CJ39="D",CJ39="A",CJ39="S",CJ39="C",CJ39="H",CJ39="B",CJ39="T",CJ39="E",CJ39="SB"),OR(CF39="S")),AND(OR(CJ39="S"),OR(CN39="D",CN39="A",CN39="S",CN39="C",CN39="H",CN39="B",CN39="T",CN39="E",CN39="SB")),AND(CJ39="H",OR($Z31="No",$Z31="")))</formula>
    </cfRule>
  </conditionalFormatting>
  <conditionalFormatting sqref="CK39:CK40">
    <cfRule type="expression" priority="98" dxfId="1" stopIfTrue="1">
      <formula>OR(AND(OR(CK39="D",CK39="A",CK39="S",CK39="C",CK39="H",CK39="B",CK39="T",CK39="E",CK39="SB"),OR(CJ39="D",CJ39="A",CJ39="S",CJ39="C",CJ39="H",CJ39="B",CJ39="T",CJ39="E",CJ39="SB")),AND(OR(CK39="D",CK39="A",CK39="S",CK39="C",CK39="H",CK39="B",CK39="T",CK39="E",CK39="SB"),OR(CL39="D",CL39="A",CL39="S",CL39="C",CL39="H",CL39="B",CL39="T",CL39="E",CL39="SB")),AND(OR(CK39="D",CK39="A",CK39="S",CK39="C",CK39="H",CK39="B",CK39="T",CK39="E",CK39="SB"),OR(CI39="D",CI39="A",CI39="S",CI39="C",CI39="H",CI39="T",CI39="E",CI39="SB")),AND(OR(CK39="D",CK39="A",CK39="S",CK39="C",CK39="H",CK39="T",CK39="E",CK39="SB"),OR(CM39="D",CM39="A",CM39="S",CM39="C",CM39="H",CM39="B",CM39="T",CM39="E",CM39="SB")),AND(OR(CK39="D",CK39="A",CK39="S",CK39="C",CK39="H",CK39="B",CK39="T",CK39="E",CK39="SB"),OR(CH39="D",CH39="A",CH39="S",CH39="C",CH39="T",CH39="SB")),AND(OR(CK39="D",CK39="A",CK39="S",CK39="C",CK39="T",CK39="SB"),OR(CN39="D",CN39="A",CN39="S",CN39="C",CN39="H",CN39="B",CN39="T",CN39="E",CN39="SB")),AND(OR(CK39="D",CK39="A",CK39="S",CK39="C",CK39="H",CK39="B",CK39="T",CK39="E",CK39="SB"),OR(CG39="S")),AND(OR(CK39="S"),OR(CO39="D",CO39="A",CO39="S",CO39="C",CO39="H",CO39="B",CO39="T",CO39="E",CO39="SB")),AND(CK39="H",OR($Z31="No",$Z31="")))</formula>
    </cfRule>
  </conditionalFormatting>
  <conditionalFormatting sqref="CL39:CL40">
    <cfRule type="expression" priority="99" dxfId="1" stopIfTrue="1">
      <formula>OR(AND(OR(CL39="D",CL39="A",CL39="S",CL39="C",CL39="H",CL39="B",CL39="T",CL39="E",CL39="SB"),OR(CK39="D",CK39="A",CK39="S",CK39="C",CK39="H",CK39="B",CK39="T",CK39="E",CK39="SB")),AND(OR(CL39="D",CL39="A",CL39="S",CL39="C",CL39="H",CL39="B",CL39="T",CL39="E",CL39="SB"),OR(CM39="D",CM39="A",CM39="S",CM39="C",CM39="H",CM39="B",CM39="T",CM39="E",CM39="SB")),AND(OR(CL39="D",CL39="A",CL39="S",CL39="C",CL39="H",CL39="B",CL39="T",CL39="E",CL39="SB"),OR(CJ39="D",CJ39="A",CJ39="S",CJ39="C",CJ39="H",CJ39="T",CJ39="E",CJ39="SB")),AND(OR(CL39="D",CL39="A",CL39="S",CL39="C",CL39="H",CL39="T",CL39="E",CL39="SB"),OR(CN39="D",CN39="A",CN39="S",CN39="C",CN39="H",CN39="B",CN39="T",CN39="E",CN39="SB")),AND(OR(CL39="D",CL39="A",CL39="S",CL39="C",CL39="H",CL39="B",CL39="T",CL39="E",CL39="SB"),OR(CI39="D",CI39="A",CI39="S",CI39="C",CI39="T",CI39="SB")),AND(OR(CL39="D",CL39="A",CL39="S",CL39="C",CL39="T",CL39="SB"),OR(CO39="D",CO39="A",CO39="S",CO39="C",CO39="H",CO39="B",CO39="T",CO39="E",CO39="SB")),AND(OR(CL39="D",CL39="A",CL39="S",CL39="C",CL39="H",CL39="B",CL39="T",CL39="E",CL39="SB"),OR(CH39="S")),AND(OR(CL39="S"),OR(CP39="D",CP39="A",CP39="S",CP39="C",CP39="H",CP39="B",CP39="T",CP39="E",CP39="SB")),AND(CL39="H",OR($Z31="No",$Z31="")))</formula>
    </cfRule>
  </conditionalFormatting>
  <conditionalFormatting sqref="CM39:CM40">
    <cfRule type="expression" priority="100" dxfId="1" stopIfTrue="1">
      <formula>OR(AND(OR(CM39="D",CM39="A",CM39="S",CM39="C",CM39="H",CM39="B",CM39="T",CM39="E",CM39="SB"),OR(CL39="D",CL39="A",CL39="S",CL39="C",CL39="H",CL39="B",CL39="T",CL39="E",CL39="SB")),AND(OR(CM39="D",CM39="A",CM39="S",CM39="C",CM39="H",CM39="B",CM39="T",CM39="E",CM39="SB"),OR(CN39="D",CN39="A",CN39="S",CN39="C",CN39="H",CN39="B",CN39="T",CN39="E",CN39="SB")),AND(OR(CM39="D",CM39="A",CM39="S",CM39="C",CM39="H",CM39="B",CM39="T",CM39="E",CM39="SB"),OR(CK39="D",CK39="A",CK39="S",CK39="C",CK39="H",CK39="T",CK39="E",CK39="SB")),AND(OR(CM39="D",CM39="A",CM39="S",CM39="C",CM39="H",CM39="T",CM39="E",CM39="SB"),OR(CO39="D",CO39="A",CO39="S",CO39="C",CO39="H",CO39="B",CO39="T",CO39="E",CO39="SB")),AND(OR(CM39="D",CM39="A",CM39="S",CM39="C",CM39="H",CM39="B",CM39="T",CM39="E",CM39="SB"),OR(CJ39="D",CJ39="A",CJ39="S",CJ39="C",CJ39="T",CJ39="SB")),AND(OR(CM39="D",CM39="A",CM39="S",CM39="C",CM39="T",CM39="SB"),OR(CP39="D",CP39="A",CP39="S",CP39="C",CP39="H",CP39="B",CP39="T",CP39="E",CP39="SB")),AND(OR(CM39="D",CM39="A",CM39="S",CM39="C",CM39="H",CM39="B",CM39="T",CM39="E",CM39="SB"),OR(CI39="S")),AND(OR(CM39="S"),OR(CQ39="D",CQ39="A",CQ39="S",CQ39="C",CQ39="H",CQ39="B",CQ39="T",CQ39="E",CQ39="SB")),AND(CM39="H",OR($Z31="No",$Z31="")))</formula>
    </cfRule>
  </conditionalFormatting>
  <conditionalFormatting sqref="CN39:CN40">
    <cfRule type="expression" priority="101" dxfId="1" stopIfTrue="1">
      <formula>OR(AND(OR(CN39="D",CN39="A",CN39="S",CN39="C",CN39="H",CN39="B",CN39="T",CN39="E",CN39="SB"),OR(CM39="D",CM39="A",CM39="S",CM39="C",CM39="H",CM39="B",CM39="T",CM39="E",CM39="SB")),AND(OR(CN39="D",CN39="A",CN39="S",CN39="C",CN39="H",CN39="B",CN39="T",CN39="E",CN39="SB"),OR(CO39="D",CO39="A",CO39="S",CO39="C",CO39="H",CO39="B",CO39="T",CO39="E",CO39="SB")),AND(OR(CN39="D",CN39="A",CN39="S",CN39="C",CN39="H",CN39="B",CN39="T",CN39="E",CN39="SB"),OR(CL39="D",CL39="A",CL39="S",CL39="C",CL39="H",CL39="T",CL39="E",CL39="SB")),AND(OR(CN39="D",CN39="A",CN39="S",CN39="C",CN39="H",CN39="T",CN39="E",CN39="SB"),OR(CP39="D",CP39="A",CP39="S",CP39="C",CP39="H",CP39="B",CP39="T",CP39="E",CP39="SB")),AND(OR(CN39="D",CN39="A",CN39="S",CN39="C",CN39="H",CN39="B",CN39="T",CN39="E",CN39="SB"),OR(CK39="D",CK39="A",CK39="S",CK39="C",CK39="T",CK39="SB")),AND(OR(CN39="D",CN39="A",CN39="S",CN39="C",CN39="T",CN39="SB"),OR(CQ39="D",CQ39="A",CQ39="S",CQ39="C",CQ39="H",CQ39="B",CQ39="T",CQ39="E",CQ39="SB")),AND(OR(CN39="D",CN39="A",CN39="S",CN39="C",CN39="H",CN39="B",CN39="T",CN39="E",CN39="SB"),OR(CJ39="S")),AND(OR(CN39="S"),OR(CR39="D",CR39="A",CR39="S",CR39="C",CR39="H",CR39="B",CR39="T",CR39="E",CR39="SB")),AND(CN39="H",OR($Z31="No",$Z31="")))</formula>
    </cfRule>
  </conditionalFormatting>
  <conditionalFormatting sqref="CO39:CO40">
    <cfRule type="expression" priority="102" dxfId="1" stopIfTrue="1">
      <formula>OR(AND(OR(CO39="D",CO39="A",CO39="S",CO39="C",CO39="H",CO39="B",CO39="T",CO39="E",CO39="SB"),OR(CN39="D",CN39="A",CN39="S",CN39="C",CN39="H",CN39="B",CN39="T",CN39="E",CN39="SB")),AND(OR(CO39="D",CO39="A",CO39="S",CO39="C",CO39="H",CO39="B",CO39="T",CO39="E",CO39="SB"),OR(CP39="D",CP39="A",CP39="S",CP39="C",CP39="H",CP39="B",CP39="T",CP39="E",CP39="SB")),AND(OR(CO39="D",CO39="A",CO39="S",CO39="C",CO39="H",CO39="B",CO39="T",CO39="E",CO39="SB"),OR(CM39="D",CM39="A",CM39="S",CM39="C",CM39="H",CM39="T",CM39="E",CM39="SB")),AND(OR(CO39="D",CO39="A",CO39="S",CO39="C",CO39="H",CO39="T",CO39="E",CO39="SB"),OR(CQ39="D",CQ39="A",CQ39="S",CQ39="C",CQ39="H",CQ39="B",CQ39="T",CQ39="E",CQ39="SB")),AND(OR(CO39="D",CO39="A",CO39="S",CO39="C",CO39="H",CO39="B",CO39="T",CO39="E",CO39="SB"),OR(CL39="D",CL39="A",CL39="S",CL39="C",CL39="T",CL39="SB")),AND(OR(CO39="D",CO39="A",CO39="S",CO39="C",CO39="T",CO39="SB"),OR(CR39="D",CR39="A",CR39="S",CR39="C",CR39="H",CR39="B",CR39="T",CR39="E",CR39="SB")),AND(OR(CO39="D",CO39="A",CO39="S",CO39="C",CO39="H",CO39="B",CO39="T",CO39="E",CO39="SB"),OR(CK39="S")),AND(OR(CO39="S"),OR(CS39="D",CS39="A",CS39="S",CS39="C",CS39="H",CS39="B",CS39="T",CS39="E",CS39="SB")),AND(CO39="H",OR($Z31="No",$Z31="")))</formula>
    </cfRule>
  </conditionalFormatting>
  <conditionalFormatting sqref="CP39:CP40">
    <cfRule type="expression" priority="103" dxfId="1" stopIfTrue="1">
      <formula>OR(AND(OR(CP39="D",CP39="A",CP39="S",CP39="C",CP39="H",CP39="B",CP39="T",CP39="E",CP39="SB"),OR(CO39="D",CO39="A",CO39="S",CO39="C",CO39="H",CO39="B",CO39="T",CO39="E",CO39="SB")),AND(OR(CP39="D",CP39="A",CP39="S",CP39="C",CP39="H",CP39="B",CP39="T",CP39="E",CP39="SB"),OR(CQ39="D",CQ39="A",CQ39="S",CQ39="C",CQ39="H",CQ39="B",CQ39="T",CQ39="E",CQ39="SB")),AND(OR(CP39="D",CP39="A",CP39="S",CP39="C",CP39="H",CP39="B",CP39="T",CP39="E",CP39="SB"),OR(CN39="D",CN39="A",CN39="S",CN39="C",CN39="H",CN39="T",CN39="E",CN39="SB")),AND(OR(CP39="D",CP39="A",CP39="S",CP39="C",CP39="H",CP39="T",CP39="E",CP39="SB"),OR(CR39="D",CR39="A",CR39="S",CR39="C",CR39="H",CR39="B",CR39="T",CR39="E",CR39="SB")),AND(OR(CP39="D",CP39="A",CP39="S",CP39="C",CP39="H",CP39="B",CP39="T",CP39="E",CP39="SB"),OR(CM39="D",CM39="A",CM39="S",CM39="C",CM39="T",CM39="SB")),AND(OR(CP39="D",CP39="A",CP39="S",CP39="C",CP39="T",CP39="SB"),OR(CS39="D",CS39="A",CS39="S",CS39="C",CS39="H",CS39="B",CS39="T",CS39="E",CS39="SB")),AND(OR(CP39="D",CP39="A",CP39="S",CP39="C",CP39="H",CP39="B",CP39="T",CP39="E",CP39="SB"),OR(CL39="S")),AND(OR(CP39="S"),OR(CT39="D",CT39="A",CT39="S",CT39="C",CT39="H",CT39="B",CT39="T",CT39="E",CT39="SB")),AND(CP39="H",OR($Z31="No",$Z31="")))</formula>
    </cfRule>
  </conditionalFormatting>
  <conditionalFormatting sqref="CQ39:CQ40">
    <cfRule type="expression" priority="104" dxfId="1" stopIfTrue="1">
      <formula>OR(AND(OR(CQ39="D",CQ39="A",CQ39="S",CQ39="C",CQ39="H",CQ39="B",CQ39="T",CQ39="E",CQ39="SB"),OR(CP39="D",CP39="A",CP39="S",CP39="C",CP39="H",CP39="B",CP39="T",CP39="E",CP39="SB")),AND(OR(CQ39="D",CQ39="A",CQ39="S",CQ39="C",CQ39="H",CQ39="B",CQ39="T",CQ39="E",CQ39="SB"),OR(CR39="D",CR39="A",CR39="S",CR39="C",CR39="H",CR39="B",CR39="T",CR39="E",CR39="SB")),AND(OR(CQ39="D",CQ39="A",CQ39="S",CQ39="C",CQ39="H",CQ39="B",CQ39="T",CQ39="E",CQ39="SB"),OR(CO39="D",CO39="A",CO39="S",CO39="C",CO39="H",CO39="T",CO39="E",CO39="SB")),AND(OR(CQ39="D",CQ39="A",CQ39="S",CQ39="C",CQ39="H",CQ39="T",CQ39="E",CQ39="SB"),OR(CS39="D",CS39="A",CS39="S",CS39="C",CS39="H",CS39="B",CS39="T",CS39="E",CS39="SB")),AND(OR(CQ39="D",CQ39="A",CQ39="S",CQ39="C",CQ39="H",CQ39="B",CQ39="T",CQ39="E",CQ39="SB"),OR(CN39="D",CN39="A",CN39="S",CN39="C",CN39="T",CN39="SB")),AND(OR(CQ39="D",CQ39="A",CQ39="S",CQ39="C",CQ39="T",CQ39="SB"),OR(CT39="D",CT39="A",CT39="S",CT39="C",CT39="H",CT39="B",CT39="T",CT39="E",CT39="SB")),AND(OR(CQ39="D",CQ39="A",CQ39="S",CQ39="C",CQ39="H",CQ39="B",CQ39="T",CQ39="E",CQ39="SB"),OR(CM39="S")),AND(OR(CQ39="S"),OR(CU39="D",CU39="A",CU39="S",CU39="C",CU39="H",CU39="B",CU39="T",CU39="E",CU39="SB")),AND(CQ39="H",OR($Z31="No",$Z31="")))</formula>
    </cfRule>
  </conditionalFormatting>
  <conditionalFormatting sqref="CR39:CR40">
    <cfRule type="expression" priority="105" dxfId="1" stopIfTrue="1">
      <formula>OR(AND(OR(CR39="D",CR39="A",CR39="S",CR39="C",CR39="H",CR39="B",CR39="T",CR39="E",CR39="SB"),OR(CQ39="D",CQ39="A",CQ39="S",CQ39="C",CQ39="H",CQ39="B",CQ39="T",CQ39="E",CQ39="SB")),AND(OR(CR39="D",CR39="A",CR39="S",CR39="C",CR39="H",CR39="B",CR39="T",CR39="E",CR39="SB"),OR(CS39="D",CS39="A",CS39="S",CS39="C",CS39="H",CS39="B",CS39="T",CS39="E",CS39="SB")),AND(OR(CR39="D",CR39="A",CR39="S",CR39="C",CR39="H",CR39="B",CR39="T",CR39="E",CR39="SB"),OR(CP39="D",CP39="A",CP39="S",CP39="C",CP39="H",CP39="T",CP39="E",CP39="SB")),AND(OR(CR39="D",CR39="A",CR39="S",CR39="C",CR39="H",CR39="T",CR39="E",CR39="SB"),OR(CT39="D",CT39="A",CT39="S",CT39="C",CT39="H",CT39="B",CT39="T",CT39="E",CT39="SB")),AND(OR(CR39="D",CR39="A",CR39="S",CR39="C",CR39="H",CR39="B",CR39="T",CR39="E",CR39="SB"),OR(CO39="D",CO39="A",CO39="S",CO39="C",CO39="T",CO39="SB")),AND(OR(CR39="D",CR39="A",CR39="S",CR39="C",CR39="T",CR39="SB"),OR(CU39="D",CU39="A",CU39="S",CU39="C",CU39="H",CU39="B",CU39="T",CU39="E",CU39="SB")),AND(OR(CR39="D",CR39="A",CR39="S",CR39="C",CR39="H",CR39="B",CR39="T",CR39="E",CR39="SB"),OR(CN39="S")),AND(OR(CR39="S"),OR(CV39="D",CV39="A",CV39="S",CV39="C",CV39="H",CV39="B",CV39="T",CV39="E",CV39="SB")),AND(CR39="H",OR($Z31="No",$Z31="")))</formula>
    </cfRule>
  </conditionalFormatting>
  <conditionalFormatting sqref="CS39:CS40">
    <cfRule type="expression" priority="106" dxfId="1" stopIfTrue="1">
      <formula>OR(AND(OR(CS39="D",CS39="A",CS39="S",CS39="C",CS39="H",CS39="B",CS39="T",CS39="E",CS39="SB"),OR(CR39="D",CR39="A",CR39="S",CR39="C",CR39="H",CR39="B",CR39="T",CR39="E",CR39="SB")),AND(OR(CS39="D",CS39="A",CS39="S",CS39="C",CS39="H",CS39="B",CS39="T",CS39="E",CS39="SB"),OR(CT39="D",CT39="A",CT39="S",CT39="C",CT39="H",CT39="B",CT39="T",CT39="E",CT39="SB")),AND(OR(CS39="D",CS39="A",CS39="S",CS39="C",CS39="H",CS39="B",CS39="T",CS39="E",CS39="SB"),OR(CQ39="D",CQ39="A",CQ39="S",CQ39="C",CQ39="H",CQ39="T",CQ39="E",CQ39="SB")),AND(OR(CS39="D",CS39="A",CS39="S",CS39="C",CS39="H",CS39="T",CS39="E",CS39="SB"),OR(CU39="D",CU39="A",CU39="S",CU39="C",CU39="H",CU39="B",CU39="T",CU39="E",CU39="SB")),AND(OR(CS39="D",CS39="A",CS39="S",CS39="C",CS39="H",CS39="B",CS39="T",CS39="E",CS39="SB"),OR(CP39="D",CP39="A",CP39="S",CP39="C",CP39="T",CP39="SB")),AND(OR(CS39="D",CS39="A",CS39="S",CS39="C",CS39="T",CS39="SB"),OR(CV39="D",CV39="A",CV39="S",CV39="C",CV39="H",CV39="B",CV39="T",CV39="E",CV39="SB")),AND(OR(CS39="D",CS39="A",CS39="S",CS39="C",CS39="H",CS39="B",CS39="T",CS39="E",CS39="SB"),OR(CO39="S")),AND(OR(CS39="S"),OR(CW39="D",CW39="A",CW39="S",CW39="C",CW39="H",CW39="B",CW39="T",CW39="E",CW39="SB")),AND(CS39="H",OR($Z31="No",$Z31="")))</formula>
    </cfRule>
  </conditionalFormatting>
  <conditionalFormatting sqref="CT39:CT40">
    <cfRule type="expression" priority="107" dxfId="1" stopIfTrue="1">
      <formula>OR(AND(OR(CT39="D",CT39="A",CT39="S",CT39="C",CT39="H",CT39="B",CT39="T",CT39="E",CT39="SB"),OR(CS39="D",CS39="A",CS39="S",CS39="C",CS39="H",CS39="B",CS39="T",CS39="E",CS39="SB")),AND(OR(CT39="D",CT39="A",CT39="S",CT39="C",CT39="H",CT39="B",CT39="T",CT39="E",CT39="SB"),OR(CU39="D",CU39="A",CU39="S",CU39="C",CU39="H",CU39="B",CU39="T",CU39="E",CU39="SB")),AND(OR(CT39="D",CT39="A",CT39="S",CT39="C",CT39="H",CT39="B",CT39="T",CT39="E",CT39="SB"),OR(CR39="D",CR39="A",CR39="S",CR39="C",CR39="H",CR39="T",CR39="E",CR39="SB")),AND(OR(CT39="D",CT39="A",CT39="S",CT39="C",CT39="H",CT39="T",CT39="E",CT39="SB"),OR(CV39="D",CV39="A",CV39="S",CV39="C",CV39="H",CV39="B",CV39="T",CV39="E",CV39="SB")),AND(OR(CT39="D",CT39="A",CT39="S",CT39="C",CT39="H",CT39="B",CT39="T",CT39="E",CT39="SB"),OR(CQ39="D",CQ39="A",CQ39="S",CQ39="C",CQ39="T",CQ39="SB")),AND(OR(CT39="D",CT39="A",CT39="S",CT39="C",CT39="T",CT39="SB"),OR(CW39="D",CW39="A",CW39="S",CW39="C",CW39="H",CW39="B",CW39="T",CW39="E",CW39="SB")),AND(OR(CT39="D",CT39="A",CT39="S",CT39="C",CT39="H",CT39="B",CT39="T",CT39="E",CT39="SB"),OR(CP39="S")),AND(OR(CT39="S"),OR(CX39="D",CX39="A",CX39="S",CX39="C",CX39="H",CX39="B",CX39="T",CX39="E",CX39="SB")),AND(CT39="H",OR($Z31="No",$Z31="")))</formula>
    </cfRule>
  </conditionalFormatting>
  <conditionalFormatting sqref="CU39:CU40">
    <cfRule type="expression" priority="108" dxfId="1" stopIfTrue="1">
      <formula>OR(AND(OR(CU39="D",CU39="A",CU39="S",CU39="C",CU39="H",CU39="B",CU39="T",CU39="E",CU39="SB"),OR(CT39="D",CT39="A",CT39="S",CT39="C",CT39="H",CT39="B",CT39="T",CT39="E",CT39="SB")),AND(OR(CU39="D",CU39="A",CU39="S",CU39="C",CU39="H",CU39="B",CU39="T",CU39="E",CU39="SB"),OR(CV39="D",CV39="A",CV39="S",CV39="C",CV39="H",CV39="B",CV39="T",CV39="E",CV39="SB")),AND(OR(CU39="D",CU39="A",CU39="S",CU39="C",CU39="H",CU39="B",CU39="T",CU39="E",CU39="SB"),OR(CS39="D",CS39="A",CS39="S",CS39="C",CS39="H",CS39="T",CS39="E",CS39="SB")),AND(OR(CU39="D",CU39="A",CU39="S",CU39="C",CU39="H",CU39="T",CU39="E",CU39="SB"),OR(CW39="D",CW39="A",CW39="S",CW39="C",CW39="H",CW39="B",CW39="T",CW39="E",CW39="SB")),AND(OR(CU39="D",CU39="A",CU39="S",CU39="C",CU39="H",CU39="B",CU39="T",CU39="E",CU39="SB"),OR(CR39="D",CR39="A",CR39="S",CR39="C",CR39="T",CR39="SB")),AND(OR(CU39="D",CU39="A",CU39="S",CU39="C",CU39="T",CU39="SB"),OR(CX39="D",CX39="A",CX39="S",CX39="C",CX39="H",CX39="B",CX39="T",CX39="E",CX39="SB")),AND(OR(CU39="D",CU39="A",CU39="S",CU39="C",CU39="H",CU39="B",CU39="T",CU39="E",CU39="SB"),OR(CQ39="S")),AND(OR(CU39="S"),OR(CY39="D",CY39="A",CY39="S",CY39="C",CY39="H",CY39="B",CY39="T",CY39="E",CY39="SB")),AND(CU39="H",OR($Z31="No",$Z31="")))</formula>
    </cfRule>
  </conditionalFormatting>
  <conditionalFormatting sqref="CV39:CV40">
    <cfRule type="expression" priority="109" dxfId="1" stopIfTrue="1">
      <formula>OR(AND(OR(CV39="D",CV39="A",CV39="S",CV39="C",CV39="H",CV39="B",CV39="T",CV39="E",CV39="SB"),OR(CU39="D",CU39="A",CU39="S",CU39="C",CU39="H",CU39="B",CU39="T",CU39="E",CU39="SB")),AND(OR(CV39="D",CV39="A",CV39="S",CV39="C",CV39="H",CV39="B",CV39="T",CV39="E",CV39="SB"),OR(CW39="D",CW39="A",CW39="S",CW39="C",CW39="H",CW39="B",CW39="T",CW39="E",CW39="SB")),AND(OR(CV39="D",CV39="A",CV39="S",CV39="C",CV39="H",CV39="B",CV39="T",CV39="E",CV39="SB"),OR(CT39="D",CT39="A",CT39="S",CT39="C",CT39="H",CT39="T",CT39="E",CT39="SB")),AND(OR(CV39="D",CV39="A",CV39="S",CV39="C",CV39="H",CV39="T",CV39="E",CV39="SB"),OR(CX39="D",CX39="A",CX39="S",CX39="C",CX39="H",CX39="B",CX39="T",CX39="E",CX39="SB")),AND(OR(CV39="D",CV39="A",CV39="S",CV39="C",CV39="H",CV39="B",CV39="T",CV39="E",CV39="SB"),OR(CS39="D",CS39="A",CS39="S",CS39="C",CS39="T",CS39="SB")),AND(OR(CV39="D",CV39="A",CV39="S",CV39="C",CV39="T",CV39="SB"),OR(CY39="D",CY39="A",CY39="S",CY39="C",CY39="H",CY39="B",CY39="T",CY39="E",CY39="SB")),AND(OR(CV39="D",CV39="A",CV39="S",CV39="C",CV39="H",CV39="B",CV39="T",CV39="E",CV39="SB"),OR(CR39="S")),AND(OR(CV39="S"),OR(CZ39="D",CZ39="A",CZ39="S",CZ39="C",CZ39="H",CZ39="B",CZ39="T",CZ39="E",CZ39="SB")),AND(CV39="H",OR($Z31="No",$Z31="")))</formula>
    </cfRule>
  </conditionalFormatting>
  <conditionalFormatting sqref="CW39:CW40">
    <cfRule type="expression" priority="110" dxfId="1" stopIfTrue="1">
      <formula>OR(AND(OR(CW39="D",CW39="A",CW39="S",CW39="C",CW39="H",CW39="B",CW39="T",CW39="E",CW39="SB"),OR(CV39="D",CV39="A",CV39="S",CV39="C",CV39="H",CV39="B",CV39="T",CV39="E",CV39="SB")),AND(OR(CW39="D",CW39="A",CW39="S",CW39="C",CW39="H",CW39="B",CW39="T",CW39="E",CW39="SB"),OR(CX39="D",CX39="A",CX39="S",CX39="C",CX39="H",CX39="B",CX39="T",CX39="E",CX39="SB")),AND(OR(CW39="D",CW39="A",CW39="S",CW39="C",CW39="H",CW39="B",CW39="T",CW39="E",CW39="SB"),OR(CU39="D",CU39="A",CU39="S",CU39="C",CU39="H",CU39="T",CU39="E",CU39="SB")),AND(OR(CW39="D",CW39="A",CW39="S",CW39="C",CW39="H",CW39="T",CW39="E",CW39="SB"),OR(CY39="D",CY39="A",CY39="S",CY39="C",CY39="H",CY39="B",CY39="T",CY39="E",CY39="SB")),AND(OR(CW39="D",CW39="A",CW39="S",CW39="C",CW39="H",CW39="B",CW39="T",CW39="E",CW39="SB"),OR(CT39="D",CT39="A",CT39="S",CT39="C",CT39="T",CT39="SB")),AND(OR(CW39="D",CW39="A",CW39="S",CW39="C",CW39="T",CW39="SB"),OR(CZ39="D",CZ39="A",CZ39="S",CZ39="C",CZ39="H",CZ39="B",CZ39="T",CZ39="E",CZ39="SB")),AND(OR(CW39="D",CW39="A",CW39="S",CW39="C",CW39="H",CW39="B",CW39="T",CW39="E",CW39="SB"),OR(CS39="S")),AND(OR(CW39="S"),OR(DA39="D",DA39="A",DA39="S",DA39="C",DA39="H",DA39="B",DA39="T",DA39="E",DA39="SB")),AND(CW39="H",OR($Z31="No",$Z31="")))</formula>
    </cfRule>
  </conditionalFormatting>
  <conditionalFormatting sqref="CX39:CX40">
    <cfRule type="expression" priority="111" dxfId="1" stopIfTrue="1">
      <formula>OR(AND(OR(CX39="D",CX39="A",CX39="S",CX39="C",CX39="H",CX39="B",CX39="T",CX39="E",CX39="SB"),OR(CW39="D",CW39="A",CW39="S",CW39="C",CW39="H",CW39="B",CW39="T",CW39="E",CW39="SB")),AND(OR(CX39="D",CX39="A",CX39="S",CX39="C",CX39="H",CX39="B",CX39="T",CX39="E",CX39="SB"),OR(CY39="D",CY39="A",CY39="S",CY39="C",CY39="H",CY39="B",CY39="T",CY39="E",CY39="SB")),AND(OR(CX39="D",CX39="A",CX39="S",CX39="C",CX39="H",CX39="B",CX39="T",CX39="E",CX39="SB"),OR(CV39="D",CV39="A",CV39="S",CV39="C",CV39="H",CV39="T",CV39="E",CV39="SB")),AND(OR(CX39="D",CX39="A",CX39="S",CX39="C",CX39="H",CX39="T",CX39="E",CX39="SB"),OR(CZ39="D",CZ39="A",CZ39="S",CZ39="C",CZ39="H",CZ39="B",CZ39="T",CZ39="E",CZ39="SB")),AND(OR(CX39="D",CX39="A",CX39="S",CX39="C",CX39="H",CX39="B",CX39="T",CX39="E",CX39="SB"),OR(CU39="D",CU39="A",CU39="S",CU39="C",CU39="T",CU39="SB")),AND(OR(CX39="D",CX39="A",CX39="S",CX39="C",CX39="T",CX39="SB"),OR(DA39="D",DA39="A",DA39="S",DA39="C",DA39="H",DA39="B",DA39="T",DA39="E",DA39="SB")),AND(OR(CX39="D",CX39="A",CX39="S",CX39="C",CX39="H",CX39="B",CX39="T",CX39="E",CX39="SB"),OR(CT39="S")),AND(OR(CX39="S"),OR(DB39="D",DB39="A",DB39="S",DB39="C",DB39="H",DB39="B",DB39="T",DB39="E",DB39="SB")),AND(CX39="H",OR($Z31="No",$Z31="")))</formula>
    </cfRule>
  </conditionalFormatting>
  <conditionalFormatting sqref="CY39:CY40">
    <cfRule type="expression" priority="112" dxfId="1" stopIfTrue="1">
      <formula>OR(AND(OR(CY39="D",CY39="A",CY39="S",CY39="C",CY39="H",CY39="B",CY39="T",CY39="E",CY39="SB"),OR(CX39="D",CX39="A",CX39="S",CX39="C",CX39="H",CX39="B",CX39="T",CX39="E",CX39="SB")),AND(OR(CY39="D",CY39="A",CY39="S",CY39="C",CY39="H",CY39="B",CY39="T",CY39="E",CY39="SB"),OR(CZ39="D",CZ39="A",CZ39="S",CZ39="C",CZ39="H",CZ39="B",CZ39="T",CZ39="E",CZ39="SB")),AND(OR(CY39="D",CY39="A",CY39="S",CY39="C",CY39="H",CY39="B",CY39="T",CY39="E",CY39="SB"),OR(CW39="D",CW39="A",CW39="S",CW39="C",CW39="H",CW39="T",CW39="E",CW39="SB")),AND(OR(CY39="D",CY39="A",CY39="S",CY39="C",CY39="H",CY39="T",CY39="E",CY39="SB"),OR(DA39="D",DA39="A",DA39="S",DA39="C",DA39="H",DA39="B",DA39="T",DA39="E",DA39="SB")),AND(OR(CY39="D",CY39="A",CY39="S",CY39="C",CY39="H",CY39="B",CY39="T",CY39="E",CY39="SB"),OR(CV39="D",CV39="A",CV39="S",CV39="C",CV39="T",CV39="SB")),AND(OR(CY39="D",CY39="A",CY39="S",CY39="C",CY39="T",CY39="SB"),OR(DB39="D",DB39="A",DB39="S",DB39="C",DB39="H",DB39="B",DB39="T",DB39="E",DB39="SB")),AND(OR(CY39="D",CY39="A",CY39="S",CY39="C",CY39="H",CY39="B",CY39="T",CY39="E",CY39="SB"),OR(CU39="S")),AND(OR(CY39="S"),OR(DC39="D",DC39="A",DC39="S",DC39="C",DC39="H",DC39="B",DC39="T",DC39="E",DC39="SB")),AND(CY39="H",OR($Z31="No",$Z31="")))</formula>
    </cfRule>
  </conditionalFormatting>
  <conditionalFormatting sqref="CZ39:CZ40">
    <cfRule type="expression" priority="113" dxfId="1" stopIfTrue="1">
      <formula>OR(AND(OR(CZ39="D",CZ39="A",CZ39="S",CZ39="C",CZ39="H",CZ39="B",CZ39="T",CZ39="E",CZ39="SB"),OR(CY39="D",CY39="A",CY39="S",CY39="C",CY39="H",CY39="B",CY39="T",CY39="E",CY39="SB")),AND(OR(CZ39="D",CZ39="A",CZ39="S",CZ39="C",CZ39="H",CZ39="B",CZ39="T",CZ39="E",CZ39="SB"),OR(DA39="D",DA39="A",DA39="S",DA39="C",DA39="H",DA39="B",DA39="T",DA39="E",DA39="SB")),AND(OR(CZ39="D",CZ39="A",CZ39="S",CZ39="C",CZ39="H",CZ39="B",CZ39="T",CZ39="E",CZ39="SB"),OR(CX39="D",CX39="A",CX39="S",CX39="C",CX39="H",CX39="T",CX39="E",CX39="SB")),AND(OR(CZ39="D",CZ39="A",CZ39="S",CZ39="C",CZ39="H",CZ39="T",CZ39="E",CZ39="SB"),OR(DB39="D",DB39="A",DB39="S",DB39="C",DB39="H",DB39="B",DB39="T",DB39="E",DB39="SB")),AND(OR(CZ39="D",CZ39="A",CZ39="S",CZ39="C",CZ39="H",CZ39="B",CZ39="T",CZ39="E",CZ39="SB"),OR(CW39="D",CW39="A",CW39="S",CW39="C",CW39="T",CW39="SB")),AND(OR(CZ39="D",CZ39="A",CZ39="S",CZ39="C",CZ39="T",CZ39="SB"),OR(DC39="D",DC39="A",DC39="S",DC39="C",DC39="H",DC39="B",DC39="T",DC39="E",DC39="SB")),AND(OR(CZ39="D",CZ39="A",CZ39="S",CZ39="C",CZ39="H",CZ39="B",CZ39="T",CZ39="E",CZ39="SB"),OR(CV39="S")),AND(OR(CZ39="S"),OR(DD39="D",DD39="A",DD39="S",DD39="C",DD39="H",DD39="B",DD39="T",DD39="E",DD39="SB")),AND(CZ39="H",OR($Z31="No",$Z31="")))</formula>
    </cfRule>
  </conditionalFormatting>
  <conditionalFormatting sqref="DA39:DA40">
    <cfRule type="expression" priority="114" dxfId="1" stopIfTrue="1">
      <formula>OR(AND(OR(DA39="D",DA39="A",DA39="S",DA39="C",DA39="H",DA39="B",DA39="T",DA39="E",DA39="SB"),OR(CZ39="D",CZ39="A",CZ39="S",CZ39="C",CZ39="H",CZ39="B",CZ39="T",CZ39="E",CZ39="SB")),AND(OR(DA39="D",DA39="A",DA39="S",DA39="C",DA39="H",DA39="B",DA39="T",DA39="E",DA39="SB"),OR(DB39="D",DB39="A",DB39="S",DB39="C",DB39="H",DB39="B",DB39="T",DB39="E",DB39="SB")),AND(OR(DA39="D",DA39="A",DA39="S",DA39="C",DA39="H",DA39="B",DA39="T",DA39="E",DA39="SB"),OR(CY39="D",CY39="A",CY39="S",CY39="C",CY39="H",CY39="T",CY39="E",CY39="SB")),AND(OR(DA39="D",DA39="A",DA39="S",DA39="C",DA39="H",DA39="T",DA39="E",DA39="SB"),OR(DC39="D",DC39="A",DC39="S",DC39="C",DC39="H",DC39="B",DC39="T",DC39="E",DC39="SB")),AND(OR(DA39="D",DA39="A",DA39="S",DA39="C",DA39="H",DA39="B",DA39="T",DA39="E",DA39="SB"),OR(CX39="D",CX39="A",CX39="S",CX39="C",CX39="T",CX39="SB")),AND(OR(DA39="D",DA39="A",DA39="S",DA39="C",DA39="T",DA39="SB"),OR(DD39="D",DD39="A",DD39="S",DD39="C",DD39="H",DD39="B",DD39="T",DD39="E",DD39="SB")),AND(OR(DA39="D",DA39="A",DA39="S",DA39="C",DA39="H",DA39="B",DA39="T",DA39="E",DA39="SB"),OR(CW39="S")),AND(OR(DA39="S"),OR(DE39="D",DE39="A",DE39="S",DE39="C",DE39="H",DE39="B",DE39="T",DE39="E",DE39="SB")),AND(DA39="H",OR($Z31="No",$Z31="")))</formula>
    </cfRule>
  </conditionalFormatting>
  <conditionalFormatting sqref="DB39:DB40">
    <cfRule type="expression" priority="115" dxfId="1" stopIfTrue="1">
      <formula>OR(AND(OR(DB39="D",DB39="A",DB39="S",DB39="C",DB39="H",DB39="B",DB39="T",DB39="E",DB39="SB"),OR(DA39="D",DA39="A",DA39="S",DA39="C",DA39="H",DA39="B",DA39="T",DA39="E",DA39="SB")),AND(OR(DB39="D",DB39="A",DB39="S",DB39="C",DB39="H",DB39="B",DB39="T",DB39="E",DB39="SB"),OR(DC39="D",DC39="A",DC39="S",DC39="C",DC39="H",DC39="B",DC39="T",DC39="E",DC39="SB")),AND(OR(DB39="D",DB39="A",DB39="S",DB39="C",DB39="H",DB39="B",DB39="T",DB39="E",DB39="SB"),OR(CZ39="D",CZ39="A",CZ39="S",CZ39="C",CZ39="H",CZ39="T",CZ39="E",CZ39="SB")),AND(OR(DB39="D",DB39="A",DB39="S",DB39="C",DB39="H",DB39="T",DB39="E",DB39="SB"),OR(DD39="D",DD39="A",DD39="S",DD39="C",DD39="H",DD39="B",DD39="T",DD39="E",DD39="SB")),AND(OR(DB39="D",DB39="A",DB39="S",DB39="C",DB39="H",DB39="B",DB39="T",DB39="E",DB39="SB"),OR(CY39="D",CY39="A",CY39="S",CY39="C",CY39="T",CY39="SB")),AND(OR(DB39="D",DB39="A",DB39="S",DB39="C",DB39="T",DB39="SB"),OR(DE39="D",DE39="A",DE39="S",DE39="C",DE39="H",DE39="B",DE39="T",DE39="E",DE39="SB")),AND(OR(DB39="D",DB39="A",DB39="S",DB39="C",DB39="H",DB39="B",DB39="T",DB39="E",DB39="SB"),OR(CX39="S")),AND(OR(DB39="S"),OR(DF39="D",DF39="A",DF39="S",DF39="C",DF39="H",DF39="B",DF39="T",DF39="E",DF39="SB")),AND(DB39="H",OR($Z31="No",$Z31="")))</formula>
    </cfRule>
  </conditionalFormatting>
  <conditionalFormatting sqref="DC39:DC40">
    <cfRule type="expression" priority="116" dxfId="1" stopIfTrue="1">
      <formula>OR(AND(OR(DC39="D",DC39="A",DC39="S",DC39="C",DC39="H",DC39="B",DC39="T",DC39="E",DC39="SB"),OR(DB39="D",DB39="A",DB39="S",DB39="C",DB39="H",DB39="B",DB39="T",DB39="E",DB39="SB")),AND(OR(DC39="D",DC39="A",DC39="S",DC39="C",DC39="H",DC39="B",DC39="T",DC39="E",DC39="SB"),OR(DD39="D",DD39="A",DD39="S",DD39="C",DD39="H",DD39="B",DD39="T",DD39="E",DD39="SB")),AND(OR(DC39="D",DC39="A",DC39="S",DC39="C",DC39="H",DC39="B",DC39="T",DC39="E",DC39="SB"),OR(DA39="D",DA39="A",DA39="S",DA39="C",DA39="H",DA39="T",DA39="E",DA39="SB")),AND(OR(DC39="D",DC39="A",DC39="S",DC39="C",DC39="H",DC39="T",DC39="E",DC39="SB"),OR(DE39="D",DE39="A",DE39="S",DE39="C",DE39="H",DE39="B",DE39="T",DE39="E",DE39="SB")),AND(OR(DC39="D",DC39="A",DC39="S",DC39="C",DC39="H",DC39="B",DC39="T",DC39="E",DC39="SB"),OR(CZ39="D",CZ39="A",CZ39="S",CZ39="C",CZ39="T",CZ39="SB")),AND(OR(DC39="D",DC39="A",DC39="S",DC39="C",DC39="T",DC39="SB"),OR(DF39="D",DF39="A",DF39="S",DF39="C",DF39="H",DF39="B",DF39="T",DF39="E",DF39="SB")),AND(OR(DC39="D",DC39="A",DC39="S",DC39="C",DC39="H",DC39="B",DC39="T",DC39="E",DC39="SB"),OR(CY39="S")),AND(OR(DC39="S"),OR(DG39="D",DG39="A",DG39="S",DG39="C",DG39="H",DG39="B",DG39="T",DG39="E",DG39="SB")),AND(DC39="H",OR($Z31="No",$Z31="")))</formula>
    </cfRule>
  </conditionalFormatting>
  <conditionalFormatting sqref="DD39:DD40">
    <cfRule type="expression" priority="117" dxfId="1" stopIfTrue="1">
      <formula>OR(AND(OR(DD39="D",DD39="A",DD39="S",DD39="C",DD39="H",DD39="B",DD39="T",DD39="E",DD39="SB"),OR(DC39="D",DC39="A",DC39="S",DC39="C",DC39="H",DC39="B",DC39="T",DC39="E",DC39="SB")),AND(OR(DD39="D",DD39="A",DD39="S",DD39="C",DD39="H",DD39="B",DD39="T",DD39="E",DD39="SB"),OR(DE39="D",DE39="A",DE39="S",DE39="C",DE39="H",DE39="B",DE39="T",DE39="E",DE39="SB")),AND(OR(DD39="D",DD39="A",DD39="S",DD39="C",DD39="H",DD39="B",DD39="T",DD39="E",DD39="SB"),OR(DB39="D",DB39="A",DB39="S",DB39="C",DB39="H",DB39="T",DB39="E",DB39="SB")),AND(OR(DD39="D",DD39="A",DD39="S",DD39="C",DD39="H",DD39="T",DD39="E",DD39="SB"),OR(DF39="D",DF39="A",DF39="S",DF39="C",DF39="H",DF39="B",DF39="T",DF39="E",DF39="SB")),AND(OR(DD39="D",DD39="A",DD39="S",DD39="C",DD39="H",DD39="B",DD39="T",DD39="E",DD39="SB"),OR(DA39="D",DA39="A",DA39="S",DA39="C",DA39="T",DA39="SB")),AND(OR(DD39="D",DD39="A",DD39="S",DD39="C",DD39="T",DD39="SB"),OR(DG39="D",DG39="A",DG39="S",DG39="C",DG39="H",DG39="B",DG39="T",DG39="E",DG39="SB")),AND(OR(DD39="D",DD39="A",DD39="S",DD39="C",DD39="H",DD39="B",DD39="T",DD39="E",DD39="SB"),OR(CZ39="S")),AND(OR(DD39="S"),OR(DH39="D",DH39="A",DH39="S",DH39="C",DH39="H",DH39="B",DH39="T",DH39="E",DH39="SB")),AND(DD39="H",OR($Z31="No",$Z31="")))</formula>
    </cfRule>
  </conditionalFormatting>
  <conditionalFormatting sqref="DE39:DE40">
    <cfRule type="expression" priority="118" dxfId="1" stopIfTrue="1">
      <formula>OR(AND(OR(DE39="D",DE39="A",DE39="S",DE39="C",DE39="H",DE39="B",DE39="T",DE39="E",DE39="SB"),OR(DD39="D",DD39="A",DD39="S",DD39="C",DD39="H",DD39="B",DD39="T",DD39="E",DD39="SB")),AND(OR(DE39="D",DE39="A",DE39="S",DE39="C",DE39="H",DE39="B",DE39="T",DE39="E",DE39="SB"),OR(DF39="D",DF39="A",DF39="S",DF39="C",DF39="H",DF39="B",DF39="T",DF39="E",DF39="SB")),AND(OR(DE39="D",DE39="A",DE39="S",DE39="C",DE39="H",DE39="B",DE39="T",DE39="E",DE39="SB"),OR(DC39="D",DC39="A",DC39="S",DC39="C",DC39="H",DC39="T",DC39="E",DC39="SB")),AND(OR(DE39="D",DE39="A",DE39="S",DE39="C",DE39="H",DE39="T",DE39="E",DE39="SB"),OR(DG39="D",DG39="A",DG39="S",DG39="C",DG39="H",DG39="B",DG39="T",DG39="E",DG39="SB")),AND(OR(DE39="D",DE39="A",DE39="S",DE39="C",DE39="H",DE39="B",DE39="T",DE39="E",DE39="SB"),OR(DB39="D",DB39="A",DB39="S",DB39="C",DB39="T",DB39="SB")),AND(OR(DE39="D",DE39="A",DE39="S",DE39="C",DE39="T",DE39="SB"),OR(DH39="D",DH39="A",DH39="S",DH39="C",DH39="H",DH39="B",DH39="T",DH39="E",DH39="SB")),AND(OR(DE39="D",DE39="A",DE39="S",DE39="C",DE39="H",DE39="B",DE39="T",DE39="E",DE39="SB"),OR(DA39="S")),AND(OR(DE39="S"),OR(DI39="D",DI39="A",DI39="S",DI39="C",DI39="H",DI39="B",DI39="T",DI39="E",DI39="SB")),AND(DE39="H",OR($Z31="No",$Z31="")))</formula>
    </cfRule>
  </conditionalFormatting>
  <conditionalFormatting sqref="DF39:DF40">
    <cfRule type="expression" priority="119" dxfId="1" stopIfTrue="1">
      <formula>OR(AND(OR(DF39="D",DF39="A",DF39="S",DF39="C",DF39="H",DF39="B",DF39="T",DF39="E",DF39="SB"),OR(DE39="D",DE39="A",DE39="S",DE39="C",DE39="H",DE39="B",DE39="T",DE39="E",DE39="SB")),AND(OR(DF39="D",DF39="A",DF39="S",DF39="C",DF39="H",DF39="B",DF39="T",DF39="E",DF39="SB"),OR(DG39="D",DG39="A",DG39="S",DG39="C",DG39="H",DG39="B",DG39="T",DG39="E",DG39="SB")),AND(OR(DF39="D",DF39="A",DF39="S",DF39="C",DF39="H",DF39="B",DF39="T",DF39="E",DF39="SB"),OR(DD39="D",DD39="A",DD39="S",DD39="C",DD39="H",DD39="T",DD39="E",DD39="SB")),AND(OR(DF39="D",DF39="A",DF39="S",DF39="C",DF39="H",DF39="T",DF39="E",DF39="SB"),OR(DH39="D",DH39="A",DH39="S",DH39="C",DH39="H",DH39="B",DH39="T",DH39="E",DH39="SB")),AND(OR(DF39="D",DF39="A",DF39="S",DF39="C",DF39="H",DF39="B",DF39="T",DF39="E",DF39="SB"),OR(DC39="D",DC39="A",DC39="S",DC39="C",DC39="T",DC39="SB")),AND(OR(DF39="D",DF39="A",DF39="S",DF39="C",DF39="T",DF39="SB"),OR(DI39="D",DI39="A",DI39="S",DI39="C",DI39="H",DI39="B",DI39="T",DI39="E",DI39="SB")),AND(OR(DF39="D",DF39="A",DF39="S",DF39="C",DF39="H",DF39="B",DF39="T",DF39="E",DF39="SB"),OR(DB39="S")),AND(OR(DF39="S"),OR(DJ39="D",DJ39="A",DJ39="S",DJ39="C",DJ39="H",DJ39="B",DJ39="T",DJ39="E",DJ39="SB")),AND(DF39="H",OR($Z31="No",$Z31="")))</formula>
    </cfRule>
  </conditionalFormatting>
  <conditionalFormatting sqref="DG39:DG40">
    <cfRule type="expression" priority="120" dxfId="1" stopIfTrue="1">
      <formula>OR(AND(OR(DG39="D",DG39="A",DG39="S",DG39="C",DG39="H",DG39="B",DG39="T",DG39="E",DG39="SB"),OR(DF39="D",DF39="A",DF39="S",DF39="C",DF39="H",DF39="B",DF39="T",DF39="E",DF39="SB")),AND(OR(DG39="D",DG39="A",DG39="S",DG39="C",DG39="H",DG39="B",DG39="T",DG39="E",DG39="SB"),OR(DH39="D",DH39="A",DH39="S",DH39="C",DH39="H",DH39="B",DH39="T",DH39="E",DH39="SB")),AND(OR(DG39="D",DG39="A",DG39="S",DG39="C",DG39="H",DG39="B",DG39="T",DG39="E",DG39="SB"),OR(DE39="D",DE39="A",DE39="S",DE39="C",DE39="H",DE39="T",DE39="E",DE39="SB")),AND(OR(DG39="D",DG39="A",DG39="S",DG39="C",DG39="H",DG39="T",DG39="E",DG39="SB"),OR(DI39="D",DI39="A",DI39="S",DI39="C",DI39="H",DI39="B",DI39="T",DI39="E",DI39="SB")),AND(OR(DG39="D",DG39="A",DG39="S",DG39="C",DG39="H",DG39="B",DG39="T",DG39="E",DG39="SB"),OR(DD39="D",DD39="A",DD39="S",DD39="C",DD39="T",DD39="SB")),AND(OR(DG39="D",DG39="A",DG39="S",DG39="C",DG39="T",DG39="SB"),OR(DJ39="D",DJ39="A",DJ39="S",DJ39="C",DJ39="H",DJ39="B",DJ39="T",DJ39="E",DJ39="SB")),AND(OR(DG39="D",DG39="A",DG39="S",DG39="C",DG39="H",DG39="B",DG39="T",DG39="E",DG39="SB"),OR(DC39="S")),AND(OR(DG39="S"),OR(DK39="D",DK39="A",DK39="S",DK39="C",DK39="H",DK39="B",DK39="T",DK39="E",DK39="SB")),AND(DG39="H",OR($Z31="No",$Z31="")))</formula>
    </cfRule>
  </conditionalFormatting>
  <conditionalFormatting sqref="DH39:DH40">
    <cfRule type="expression" priority="121" dxfId="1" stopIfTrue="1">
      <formula>OR(AND(OR(DH39="D",DH39="A",DH39="S",DH39="C",DH39="H",DH39="B",DH39="T",DH39="E",DH39="SB"),OR(DG39="D",DG39="A",DG39="S",DG39="C",DG39="H",DG39="B",DG39="T",DG39="E",DG39="SB")),AND(OR(DH39="D",DH39="A",DH39="S",DH39="C",DH39="H",DH39="B",DH39="T",DH39="E",DH39="SB"),OR(DI39="D",DI39="A",DI39="S",DI39="C",DI39="H",DI39="B",DI39="T",DI39="E",DI39="SB")),AND(OR(DH39="D",DH39="A",DH39="S",DH39="C",DH39="H",DH39="B",DH39="T",DH39="E",DH39="SB"),OR(DF39="D",DF39="A",DF39="S",DF39="C",DF39="H",DF39="T",DF39="E",DF39="SB")),AND(OR(DH39="D",DH39="A",DH39="S",DH39="C",DH39="H",DH39="T",DH39="E",DH39="SB"),OR(DJ39="D",DJ39="A",DJ39="S",DJ39="C",DJ39="H",DJ39="B",DJ39="T",DJ39="E",DJ39="SB")),AND(OR(DH39="D",DH39="A",DH39="S",DH39="C",DH39="H",DH39="B",DH39="T",DH39="E",DH39="SB"),OR(DE39="D",DE39="A",DE39="S",DE39="C",DE39="T",DE39="SB")),AND(OR(DH39="D",DH39="A",DH39="S",DH39="C",DH39="T",DH39="SB"),OR(DK39="D",DK39="A",DK39="S",DK39="C",DK39="H",DK39="B",DK39="T",DK39="E",DK39="SB")),AND(OR(DH39="D",DH39="A",DH39="S",DH39="C",DH39="H",DH39="B",DH39="T",DH39="E",DH39="SB"),OR(DD39="S")),AND(OR(DH39="S"),OR(DL39="D",DL39="A",DL39="S",DL39="C",DL39="H",DL39="B",DL39="T",DL39="E",DL39="SB")),AND(DH39="H",OR($Z31="No",$Z31="")))</formula>
    </cfRule>
  </conditionalFormatting>
  <conditionalFormatting sqref="DI39:DI40">
    <cfRule type="expression" priority="122" dxfId="1" stopIfTrue="1">
      <formula>OR(AND(OR(DI39="D",DI39="A",DI39="S",DI39="C",DI39="H",DI39="B",DI39="T",DI39="E",DI39="SB"),OR(DH39="D",DH39="A",DH39="S",DH39="C",DH39="H",DH39="B",DH39="T",DH39="E",DH39="SB")),AND(OR(DI39="D",DI39="A",DI39="S",DI39="C",DI39="H",DI39="B",DI39="T",DI39="E",DI39="SB"),OR(DJ39="D",DJ39="A",DJ39="S",DJ39="C",DJ39="H",DJ39="B",DJ39="T",DJ39="E",DJ39="SB")),AND(OR(DI39="D",DI39="A",DI39="S",DI39="C",DI39="H",DI39="B",DI39="T",DI39="E",DI39="SB"),OR(DG39="D",DG39="A",DG39="S",DG39="C",DG39="H",DG39="T",DG39="E",DG39="SB")),AND(OR(DI39="D",DI39="A",DI39="S",DI39="C",DI39="H",DI39="T",DI39="E",DI39="SB"),OR(DK39="D",DK39="A",DK39="S",DK39="C",DK39="H",DK39="B",DK39="T",DK39="E",DK39="SB")),AND(OR(DI39="D",DI39="A",DI39="S",DI39="C",DI39="H",DI39="B",DI39="T",DI39="E",DI39="SB"),OR(DF39="D",DF39="A",DF39="S",DF39="C",DF39="T",DF39="SB")),AND(OR(DI39="D",DI39="A",DI39="S",DI39="C",DI39="T",DI39="SB"),OR(DL39="D",DL39="A",DL39="S",DL39="C",DL39="H",DL39="B",DL39="T",DL39="E",DL39="SB")),AND(OR(DI39="D",DI39="A",DI39="S",DI39="C",DI39="H",DI39="B",DI39="T",DI39="E",DI39="SB"),OR(DE39="S")),AND(OR(DI39="S"),OR(DM39="D",DM39="A",DM39="S",DM39="C",DM39="H",DM39="B",DM39="T",DM39="E",DM39="SB")),AND(DI39="H",OR($Z31="No",$Z31="")))</formula>
    </cfRule>
  </conditionalFormatting>
  <conditionalFormatting sqref="DJ39:DJ40">
    <cfRule type="expression" priority="123" dxfId="1" stopIfTrue="1">
      <formula>OR(AND(OR(DJ39="D",DJ39="A",DJ39="S",DJ39="C",DJ39="H",DJ39="B",DJ39="T",DJ39="E",DJ39="SB"),OR(DI39="D",DI39="A",DI39="S",DI39="C",DI39="H",DI39="B",DI39="T",DI39="E",DI39="SB")),AND(OR(DJ39="D",DJ39="A",DJ39="S",DJ39="C",DJ39="H",DJ39="B",DJ39="T",DJ39="E",DJ39="SB"),OR(DK39="D",DK39="A",DK39="S",DK39="C",DK39="H",DK39="B",DK39="T",DK39="E",DK39="SB")),AND(OR(DJ39="D",DJ39="A",DJ39="S",DJ39="C",DJ39="H",DJ39="B",DJ39="T",DJ39="E",DJ39="SB"),OR(DH39="D",DH39="A",DH39="S",DH39="C",DH39="H",DH39="T",DH39="E",DH39="SB")),AND(OR(DJ39="D",DJ39="A",DJ39="S",DJ39="C",DJ39="H",DJ39="T",DJ39="E",DJ39="SB"),OR(DL39="D",DL39="A",DL39="S",DL39="C",DL39="H",DL39="B",DL39="T",DL39="E",DL39="SB")),AND(OR(DJ39="D",DJ39="A",DJ39="S",DJ39="C",DJ39="H",DJ39="B",DJ39="T",DJ39="E",DJ39="SB"),OR(DG39="D",DG39="A",DG39="S",DG39="C",DG39="T",DG39="SB")),AND(OR(DJ39="D",DJ39="A",DJ39="S",DJ39="C",DJ39="T",DJ39="SB"),OR(DM39="D",DM39="A",DM39="S",DM39="C",DM39="H",DM39="B",DM39="T",DM39="E",DM39="SB")),AND(OR(DJ39="D",DJ39="A",DJ39="S",DJ39="C",DJ39="H",DJ39="B",DJ39="T",DJ39="E",DJ39="SB"),OR(DF39="S")),AND(OR(DJ39="S"),OR(DN39="D",DN39="A",DN39="S",DN39="C",DN39="H",DN39="B",DN39="T",DN39="E",DN39="SB")),AND(DJ39="H",OR($Z31="No",$Z31="")))</formula>
    </cfRule>
  </conditionalFormatting>
  <conditionalFormatting sqref="DK39:DK40">
    <cfRule type="expression" priority="124" dxfId="1" stopIfTrue="1">
      <formula>OR(AND(OR(DK39="D",DK39="A",DK39="S",DK39="C",DK39="H",DK39="B",DK39="T",DK39="E",DK39="SB"),OR(DJ39="D",DJ39="A",DJ39="S",DJ39="C",DJ39="H",DJ39="B",DJ39="T",DJ39="E",DJ39="SB")),AND(OR(DK39="D",DK39="A",DK39="S",DK39="C",DK39="H",DK39="B",DK39="T",DK39="E",DK39="SB"),OR(DL39="D",DL39="A",DL39="S",DL39="C",DL39="H",DL39="B",DL39="T",DL39="E",DL39="SB")),AND(OR(DK39="D",DK39="A",DK39="S",DK39="C",DK39="H",DK39="B",DK39="T",DK39="E",DK39="SB"),OR(DI39="D",DI39="A",DI39="S",DI39="C",DI39="H",DI39="T",DI39="E",DI39="SB")),AND(OR(DK39="D",DK39="A",DK39="S",DK39="C",DK39="H",DK39="T",DK39="E",DK39="SB"),OR(DM39="D",DM39="A",DM39="S",DM39="C",DM39="H",DM39="B",DM39="T",DM39="E",DM39="SB")),AND(OR(DK39="D",DK39="A",DK39="S",DK39="C",DK39="H",DK39="B",DK39="T",DK39="E",DK39="SB"),OR(DH39="D",DH39="A",DH39="S",DH39="C",DH39="T",DH39="SB")),AND(OR(DK39="D",DK39="A",DK39="S",DK39="C",DK39="T",DK39="SB"),OR(DN39="D",DN39="A",DN39="S",DN39="C",DN39="H",DN39="B",DN39="T",DN39="E",DN39="SB")),AND(OR(DK39="D",DK39="A",DK39="S",DK39="C",DK39="H",DK39="B",DK39="T",DK39="E",DK39="SB"),OR(DG39="S")),AND(OR(DK39="S"),OR(DO39="D",DO39="A",DO39="S",DO39="C",DO39="H",DO39="B",DO39="T",DO39="E",DO39="SB")),AND(DK39="H",OR($Z31="No",$Z31="")))</formula>
    </cfRule>
  </conditionalFormatting>
  <conditionalFormatting sqref="DL39:DL40">
    <cfRule type="expression" priority="125" dxfId="1" stopIfTrue="1">
      <formula>OR(AND(OR(DL39="D",DL39="A",DL39="S",DL39="C",DL39="H",DL39="B",DL39="T",DL39="E",DL39="SB"),OR(DK39="D",DK39="A",DK39="S",DK39="C",DK39="H",DK39="B",DK39="T",DK39="E",DK39="SB")),AND(OR(DL39="D",DL39="A",DL39="S",DL39="C",DL39="H",DL39="B",DL39="T",DL39="E",DL39="SB"),OR(DM39="D",DM39="A",DM39="S",DM39="C",DM39="H",DM39="B",DM39="T",DM39="E",DM39="SB")),AND(OR(DL39="D",DL39="A",DL39="S",DL39="C",DL39="H",DL39="B",DL39="T",DL39="E",DL39="SB"),OR(DJ39="D",DJ39="A",DJ39="S",DJ39="C",DJ39="H",DJ39="T",DJ39="E",DJ39="SB")),AND(OR(DL39="D",DL39="A",DL39="S",DL39="C",DL39="H",DL39="T",DL39="E",DL39="SB"),OR(DN39="D",DN39="A",DN39="S",DN39="C",DN39="H",DN39="B",DN39="T",DN39="E",DN39="SB")),AND(OR(DL39="D",DL39="A",DL39="S",DL39="C",DL39="H",DL39="B",DL39="T",DL39="E",DL39="SB"),OR(DI39="D",DI39="A",DI39="S",DI39="C",DI39="T",DI39="SB")),AND(OR(DL39="D",DL39="A",DL39="S",DL39="C",DL39="T",DL39="SB"),OR(DO39="D",DO39="A",DO39="S",DO39="C",DO39="H",DO39="B",DO39="T",DO39="E",DO39="SB")),AND(OR(DL39="D",DL39="A",DL39="S",DL39="C",DL39="H",DL39="B",DL39="T",DL39="E",DL39="SB"),OR(DH39="S")),AND(OR(DL39="S"),OR(DP39="D",DP39="A",DP39="S",DP39="C",DP39="H",DP39="B",DP39="T",DP39="E",DP39="SB")),AND(DL39="H",OR($Z31="No",$Z31="")))</formula>
    </cfRule>
  </conditionalFormatting>
  <conditionalFormatting sqref="DM39:DM40">
    <cfRule type="expression" priority="126" dxfId="1" stopIfTrue="1">
      <formula>OR(AND(OR(DM39="D",DM39="A",DM39="S",DM39="C",DM39="H",DM39="B",DM39="T",DM39="E",DM39="SB"),OR(DL39="D",DL39="A",DL39="S",DL39="C",DL39="H",DL39="B",DL39="T",DL39="E",DL39="SB")),AND(OR(DM39="D",DM39="A",DM39="S",DM39="C",DM39="H",DM39="B",DM39="T",DM39="E",DM39="SB"),OR(DN39="D",DN39="A",DN39="S",DN39="C",DN39="H",DN39="B",DN39="T",DN39="E",DN39="SB")),AND(OR(DM39="D",DM39="A",DM39="S",DM39="C",DM39="H",DM39="B",DM39="T",DM39="E",DM39="SB"),OR(DK39="D",DK39="A",DK39="S",DK39="C",DK39="H",DK39="T",DK39="E",DK39="SB")),AND(OR(DM39="D",DM39="A",DM39="S",DM39="C",DM39="H",DM39="T",DM39="E",DM39="SB"),OR(DO39="D",DO39="A",DO39="S",DO39="C",DO39="H",DO39="B",DO39="T",DO39="E",DO39="SB")),AND(OR(DM39="D",DM39="A",DM39="S",DM39="C",DM39="H",DM39="B",DM39="T",DM39="E",DM39="SB"),OR(DJ39="D",DJ39="A",DJ39="S",DJ39="C",DJ39="T",DJ39="SB")),AND(OR(DM39="D",DM39="A",DM39="S",DM39="C",DM39="T",DM39="SB"),OR(DP39="D",DP39="A",DP39="S",DP39="C",DP39="H",DP39="B",DP39="T",DP39="E",DP39="SB")),AND(OR(DM39="D",DM39="A",DM39="S",DM39="C",DM39="H",DM39="B",DM39="T",DM39="E",DM39="SB"),OR(DI39="S")),AND(OR(DM39="S"),OR(DQ39="D",DQ39="A",DQ39="S",DQ39="C",DQ39="H",DQ39="B",DQ39="T",DQ39="E",DQ39="SB")),AND(DM39="H",OR($Z31="No",$Z31="")))</formula>
    </cfRule>
  </conditionalFormatting>
  <conditionalFormatting sqref="DN39:DN40">
    <cfRule type="expression" priority="127" dxfId="1" stopIfTrue="1">
      <formula>OR(AND(OR(DN39="D",DN39="A",DN39="S",DN39="C",DN39="H",DN39="B",DN39="T",DN39="E",DN39="SB"),OR(DM39="D",DM39="A",DM39="S",DM39="C",DM39="H",DM39="B",DM39="T",DM39="E",DM39="SB")),AND(OR(DN39="D",DN39="A",DN39="S",DN39="C",DN39="H",DN39="B",DN39="T",DN39="E",DN39="SB"),OR(DO39="D",DO39="A",DO39="S",DO39="C",DO39="H",DO39="B",DO39="T",DO39="E",DO39="SB")),AND(OR(DN39="D",DN39="A",DN39="S",DN39="C",DN39="H",DN39="B",DN39="T",DN39="E",DN39="SB"),OR(DL39="D",DL39="A",DL39="S",DL39="C",DL39="H",DL39="T",DL39="E",DL39="SB")),AND(OR(DN39="D",DN39="A",DN39="S",DN39="C",DN39="H",DN39="T",DN39="E",DN39="SB"),OR(DP39="D",DP39="A",DP39="S",DP39="C",DP39="H",DP39="B",DP39="T",DP39="E",DP39="SB")),AND(OR(DN39="D",DN39="A",DN39="S",DN39="C",DN39="H",DN39="B",DN39="T",DN39="E",DN39="SB"),OR(DK39="D",DK39="A",DK39="S",DK39="C",DK39="T",DK39="SB")),AND(OR(DN39="D",DN39="A",DN39="S",DN39="C",DN39="T",DN39="SB"),OR(DQ39="D",DQ39="A",DQ39="S",DQ39="C",DQ39="H",DQ39="B",DQ39="T",DQ39="E",DQ39="SB")),AND(OR(DN39="D",DN39="A",DN39="S",DN39="C",DN39="H",DN39="B",DN39="T",DN39="E",DN39="SB"),OR(DJ39="S")),AND(OR(DN39="S"),OR(DR39="D",DR39="A",DR39="S",DR39="C",DR39="H",DR39="B",DR39="T",DR39="E",DR39="SB")),AND(DN39="H",OR($Z31="No",$Z31="")))</formula>
    </cfRule>
  </conditionalFormatting>
  <conditionalFormatting sqref="DO39:DO40">
    <cfRule type="expression" priority="128" dxfId="1" stopIfTrue="1">
      <formula>OR(AND(OR(DO39="D",DO39="A",DO39="S",DO39="C",DO39="H",DO39="B",DO39="T",DO39="E",DO39="SB"),OR(DN39="D",DN39="A",DN39="S",DN39="C",DN39="H",DN39="B",DN39="T",DN39="E",DN39="SB")),AND(OR(DO39="D",DO39="A",DO39="S",DO39="C",DO39="H",DO39="B",DO39="T",DO39="E",DO39="SB"),OR(DP39="D",DP39="A",DP39="S",DP39="C",DP39="H",DP39="B",DP39="T",DP39="E",DP39="SB")),AND(OR(DO39="D",DO39="A",DO39="S",DO39="C",DO39="H",DO39="B",DO39="T",DO39="E",DO39="SB"),OR(DM39="D",DM39="A",DM39="S",DM39="C",DM39="H",DM39="T",DM39="E",DM39="SB")),AND(OR(DO39="D",DO39="A",DO39="S",DO39="C",DO39="H",DO39="T",DO39="E",DO39="SB"),OR(DQ39="D",DQ39="A",DQ39="S",DQ39="C",DQ39="H",DQ39="B",DQ39="T",DQ39="E",DQ39="SB")),AND(OR(DO39="D",DO39="A",DO39="S",DO39="C",DO39="H",DO39="B",DO39="T",DO39="E",DO39="SB"),OR(DL39="D",DL39="A",DL39="S",DL39="C",DL39="T",DL39="SB")),AND(OR(DO39="D",DO39="A",DO39="S",DO39="C",DO39="T",DO39="SB"),OR(DR39="D",DR39="A",DR39="S",DR39="C",DR39="H",DR39="B",DR39="T",DR39="E",DR39="SB")),AND(OR(DO39="D",DO39="A",DO39="S",DO39="C",DO39="H",DO39="B",DO39="T",DO39="E",DO39="SB"),OR(DK39="S")),AND(OR(DO39="S"),OR(DS39="D",DS39="A",DS39="S",DS39="C",DS39="H",DS39="B",DS39="T",DS39="E",DS39="SB")),AND(DO39="H",OR($Z31="No",$Z31="")))</formula>
    </cfRule>
  </conditionalFormatting>
  <conditionalFormatting sqref="DP39:DP40">
    <cfRule type="expression" priority="129" dxfId="1" stopIfTrue="1">
      <formula>OR(AND(OR(DP39="D",DP39="A",DP39="S",DP39="C",DP39="H",DP39="B",DP39="T",DP39="E",DP39="SB"),OR(DO39="D",DO39="A",DO39="S",DO39="C",DO39="H",DO39="B",DO39="T",DO39="E",DO39="SB")),AND(OR(DP39="D",DP39="A",DP39="S",DP39="C",DP39="H",DP39="B",DP39="T",DP39="E",DP39="SB"),OR(DQ39="D",DQ39="A",DQ39="S",DQ39="C",DQ39="H",DQ39="B",DQ39="T",DQ39="E",DQ39="SB")),AND(OR(DP39="D",DP39="A",DP39="S",DP39="C",DP39="H",DP39="B",DP39="T",DP39="E",DP39="SB"),OR(DN39="D",DN39="A",DN39="S",DN39="C",DN39="H",DN39="T",DN39="E",DN39="SB")),AND(OR(DP39="D",DP39="A",DP39="S",DP39="C",DP39="H",DP39="T",DP39="E",DP39="SB"),OR(DR39="D",DR39="A",DR39="S",DR39="C",DR39="H",DR39="B",DR39="T",DR39="E",DR39="SB")),AND(OR(DP39="D",DP39="A",DP39="S",DP39="C",DP39="H",DP39="B",DP39="T",DP39="E",DP39="SB"),OR(DM39="D",DM39="A",DM39="S",DM39="C",DM39="T",DM39="SB")),AND(OR(DP39="D",DP39="A",DP39="S",DP39="C",DP39="T",DP39="SB"),OR(DS39="D",DS39="A",DS39="S",DS39="C",DS39="H",DS39="B",DS39="T",DS39="E",DS39="SB")),AND(OR(DP39="D",DP39="A",DP39="S",DP39="C",DP39="H",DP39="B",DP39="T",DP39="E",DP39="SB"),OR(DL39="S")),AND(OR(DP39="S"),OR(DT39="D",DT39="A",DT39="S",DT39="C",DT39="H",DT39="B",DT39="T",DT39="E",DT39="SB")),AND(DP39="H",OR($Z31="No",$Z31="")))</formula>
    </cfRule>
  </conditionalFormatting>
  <conditionalFormatting sqref="DQ39:DQ40">
    <cfRule type="expression" priority="130" dxfId="1" stopIfTrue="1">
      <formula>OR(AND(OR(DQ39="D",DQ39="A",DQ39="S",DQ39="C",DQ39="H",DQ39="B",DQ39="T",DQ39="E",DQ39="SB"),OR(DP39="D",DP39="A",DP39="S",DP39="C",DP39="H",DP39="B",DP39="T",DP39="E",DP39="SB")),AND(OR(DQ39="D",DQ39="A",DQ39="S",DQ39="C",DQ39="H",DQ39="B",DQ39="T",DQ39="E",DQ39="SB"),OR(DR39="D",DR39="A",DR39="S",DR39="C",DR39="H",DR39="B",DR39="T",DR39="E",DR39="SB")),AND(OR(DQ39="D",DQ39="A",DQ39="S",DQ39="C",DQ39="H",DQ39="B",DQ39="T",DQ39="E",DQ39="SB"),OR(DO39="D",DO39="A",DO39="S",DO39="C",DO39="H",DO39="T",DO39="E",DO39="SB")),AND(OR(DQ39="D",DQ39="A",DQ39="S",DQ39="C",DQ39="H",DQ39="T",DQ39="E",DQ39="SB"),OR(DS39="D",DS39="A",DS39="S",DS39="C",DS39="H",DS39="B",DS39="T",DS39="E",DS39="SB")),AND(OR(DQ39="D",DQ39="A",DQ39="S",DQ39="C",DQ39="H",DQ39="B",DQ39="T",DQ39="E",DQ39="SB"),OR(DN39="D",DN39="A",DN39="S",DN39="C",DN39="T",DN39="SB")),AND(OR(DQ39="D",DQ39="A",DQ39="S",DQ39="C",DQ39="T",DQ39="SB"),OR(DT39="D",DT39="A",DT39="S",DT39="C",DT39="H",DT39="B",DT39="T",DT39="E",DT39="SB")),AND(OR(DQ39="D",DQ39="A",DQ39="S",DQ39="C",DQ39="H",DQ39="B",DQ39="T",DQ39="E",DQ39="SB"),OR(DM39="S")),AND(OR(DQ39="S"),OR(DU39="D",DU39="A",DU39="S",DU39="C",DU39="H",DU39="B",DU39="T",DU39="E",DU39="SB")),AND(DQ39="H",OR($Z31="No",$Z31="")))</formula>
    </cfRule>
  </conditionalFormatting>
  <conditionalFormatting sqref="DR39:DR40">
    <cfRule type="expression" priority="131" dxfId="1" stopIfTrue="1">
      <formula>OR(AND(OR(DR39="D",DR39="A",DR39="S",DR39="C",DR39="H",DR39="B",DR39="T",DR39="E",DR39="SB"),OR(DQ39="D",DQ39="A",DQ39="S",DQ39="C",DQ39="H",DQ39="B",DQ39="T",DQ39="E",DQ39="SB")),AND(OR(DR39="D",DR39="A",DR39="S",DR39="C",DR39="H",DR39="B",DR39="T",DR39="E",DR39="SB"),OR(DS39="D",DS39="A",DS39="S",DS39="C",DS39="H",DS39="B",DS39="T",DS39="E",DS39="SB")),AND(OR(DR39="D",DR39="A",DR39="S",DR39="C",DR39="H",DR39="B",DR39="T",DR39="E",DR39="SB"),OR(DP39="D",DP39="A",DP39="S",DP39="C",DP39="H",DP39="T",DP39="E",DP39="SB")),AND(OR(DR39="D",DR39="A",DR39="S",DR39="C",DR39="H",DR39="T",DR39="E",DR39="SB"),OR(DT39="D",DT39="A",DT39="S",DT39="C",DT39="H",DT39="B",DT39="T",DT39="E",DT39="SB")),AND(OR(DR39="D",DR39="A",DR39="S",DR39="C",DR39="H",DR39="B",DR39="T",DR39="E",DR39="SB"),OR(DO39="D",DO39="A",DO39="S",DO39="C",DO39="T",DO39="SB")),AND(OR(DR39="D",DR39="A",DR39="S",DR39="C",DR39="T",DR39="SB"),OR(DU39="D",DU39="A",DU39="S",DU39="C",DU39="H",DU39="B",DU39="T",DU39="E",DU39="SB")),AND(OR(DR39="D",DR39="A",DR39="S",DR39="C",DR39="H",DR39="B",DR39="T",DR39="E",DR39="SB"),OR(DN39="S")),AND(OR(DR39="S"),OR(DV39="D",DV39="A",DV39="S",DV39="C",DV39="H",DV39="B",DV39="T",DV39="E",DV39="SB")),AND(DR39="H",OR($Z31="No",$Z31="")))</formula>
    </cfRule>
  </conditionalFormatting>
  <conditionalFormatting sqref="DS39:DS40">
    <cfRule type="expression" priority="132" dxfId="1" stopIfTrue="1">
      <formula>OR(AND(OR(DS39="D",DS39="A",DS39="S",DS39="C",DS39="H",DS39="B",DS39="T",DS39="E",DS39="SB"),OR(DR39="D",DR39="A",DR39="S",DR39="C",DR39="H",DR39="B",DR39="T",DR39="E",DR39="SB")),AND(OR(DS39="D",DS39="A",DS39="S",DS39="C",DS39="H",DS39="B",DS39="T",DS39="E",DS39="SB"),OR(DT39="D",DT39="A",DT39="S",DT39="C",DT39="H",DT39="B",DT39="T",DT39="E",DT39="SB")),AND(OR(DS39="D",DS39="A",DS39="S",DS39="C",DS39="H",DS39="B",DS39="T",DS39="E",DS39="SB"),OR(DQ39="D",DQ39="A",DQ39="S",DQ39="C",DQ39="H",DQ39="T",DQ39="E",DQ39="SB")),AND(OR(DS39="D",DS39="A",DS39="S",DS39="C",DS39="H",DS39="T",DS39="E",DS39="SB"),OR(DU39="D",DU39="A",DU39="S",DU39="C",DU39="H",DU39="B",DU39="T",DU39="E",DU39="SB")),AND(OR(DS39="D",DS39="A",DS39="S",DS39="C",DS39="H",DS39="B",DS39="T",DS39="E",DS39="SB"),OR(DP39="D",DP39="A",DP39="S",DP39="C",DP39="T",DP39="SB")),AND(OR(DS39="D",DS39="A",DS39="S",DS39="C",DS39="T",DS39="SB"),OR(DV39="D",DV39="A",DV39="S",DV39="C",DV39="H",DV39="B",DV39="T",DV39="E",DV39="SB")),AND(OR(DS39="D",DS39="A",DS39="S",DS39="C",DS39="H",DS39="B",DS39="T",DS39="E",DS39="SB"),OR(DO39="S")),AND(OR(DS39="S"),OR(DW39="D",DW39="A",DW39="S",DW39="C",DW39="H",DW39="B",DW39="T",DW39="E",DW39="SB")),AND(DS39="H",OR($Z31="No",$Z31="")))</formula>
    </cfRule>
  </conditionalFormatting>
  <conditionalFormatting sqref="DT39:DT40">
    <cfRule type="expression" priority="133" dxfId="1" stopIfTrue="1">
      <formula>OR(AND(OR(DT39="D",DT39="A",DT39="S",DT39="C",DT39="H",DT39="B",DT39="T",DT39="E",DT39="SB"),OR(DS39="D",DS39="A",DS39="S",DS39="C",DS39="H",DS39="B",DS39="T",DS39="E",DS39="SB")),AND(OR(DT39="D",DT39="A",DT39="S",DT39="C",DT39="H",DT39="B",DT39="T",DT39="E",DT39="SB"),OR(DU39="D",DU39="A",DU39="S",DU39="C",DU39="H",DU39="B",DU39="T",DU39="E",DU39="SB")),AND(OR(DT39="D",DT39="A",DT39="S",DT39="C",DT39="H",DT39="B",DT39="T",DT39="E",DT39="SB"),OR(DR39="D",DR39="A",DR39="S",DR39="C",DR39="H",DR39="T",DR39="E",DR39="SB")),AND(OR(DT39="D",DT39="A",DT39="S",DT39="C",DT39="H",DT39="T",DT39="E",DT39="SB"),OR(DV39="D",DV39="A",DV39="S",DV39="C",DV39="H",DV39="B",DV39="T",DV39="E",DV39="SB")),AND(OR(DT39="D",DT39="A",DT39="S",DT39="C",DT39="H",DT39="B",DT39="T",DT39="E",DT39="SB"),OR(DQ39="D",DQ39="A",DQ39="S",DQ39="C",DQ39="T",DQ39="SB")),AND(OR(DT39="D",DT39="A",DT39="S",DT39="C",DT39="T",DT39="SB"),OR(DW39="D",DW39="A",DW39="S",DW39="C",DW39="H",DW39="B",DW39="T",DW39="E",DW39="SB")),AND(OR(DT39="D",DT39="A",DT39="S",DT39="C",DT39="H",DT39="B",DT39="T",DT39="E",DT39="SB"),OR(DP39="S")),AND(OR(DT39="S"),OR(DX39="D",DX39="A",DX39="S",DX39="C",DX39="H",DX39="B",DX39="T",DX39="E",DX39="SB")),AND(DT39="H",OR($Z31="No",$Z31="")))</formula>
    </cfRule>
  </conditionalFormatting>
  <conditionalFormatting sqref="DU39:DU40">
    <cfRule type="expression" priority="134" dxfId="1" stopIfTrue="1">
      <formula>OR(AND(OR(DU39="D",DU39="A",DU39="S",DU39="C",DU39="H",DU39="B",DU39="T",DU39="E",DU39="SB"),OR(DT39="D",DT39="A",DT39="S",DT39="C",DT39="H",DT39="B",DT39="T",DT39="E",DT39="SB")),AND(OR(DU39="D",DU39="A",DU39="S",DU39="C",DU39="H",DU39="B",DU39="T",DU39="E",DU39="SB"),OR(DV39="D",DV39="A",DV39="S",DV39="C",DV39="H",DV39="B",DV39="T",DV39="E",DV39="SB")),AND(OR(DU39="D",DU39="A",DU39="S",DU39="C",DU39="H",DU39="B",DU39="T",DU39="E",DU39="SB"),OR(DS39="D",DS39="A",DS39="S",DS39="C",DS39="H",DS39="T",DS39="E",DS39="SB")),AND(OR(DU39="D",DU39="A",DU39="S",DU39="C",DU39="H",DU39="T",DU39="E",DU39="SB"),OR(DW39="D",DW39="A",DW39="S",DW39="C",DW39="H",DW39="B",DW39="T",DW39="E",DW39="SB")),AND(OR(DU39="D",DU39="A",DU39="S",DU39="C",DU39="H",DU39="B",DU39="T",DU39="E",DU39="SB"),OR(DR39="D",DR39="A",DR39="S",DR39="C",DR39="T",DR39="SB")),AND(OR(DU39="D",DU39="A",DU39="S",DU39="C",DU39="T",DU39="SB"),OR(DX39="D",DX39="A",DX39="S",DX39="C",DX39="H",DX39="B",DX39="T",DX39="E",DX39="SB")),AND(OR(DU39="D",DU39="A",DU39="S",DU39="C",DU39="H",DU39="B",DU39="T",DU39="E",DU39="SB"),OR(DQ39="S")),AND(OR(DU39="S"),OR(DY39="D",DY39="A",DY39="S",DY39="C",DY39="H",DY39="B",DY39="T",DY39="E",DY39="SB")),AND(DU39="H",OR($Z31="No",$Z31="")))</formula>
    </cfRule>
  </conditionalFormatting>
  <conditionalFormatting sqref="DV39:DV40">
    <cfRule type="expression" priority="135" dxfId="1" stopIfTrue="1">
      <formula>OR(AND(OR(DV39="D",DV39="A",DV39="S",DV39="C",DV39="H",DV39="B",DV39="T",DV39="E",DV39="SB"),OR(DU39="D",DU39="A",DU39="S",DU39="C",DU39="H",DU39="B",DU39="T",DU39="E",DU39="SB")),AND(OR(DV39="D",DV39="A",DV39="S",DV39="C",DV39="H",DV39="B",DV39="T",DV39="E",DV39="SB"),OR(DW39="D",DW39="A",DW39="S",DW39="C",DW39="H",DW39="B",DW39="T",DW39="E",DW39="SB")),AND(OR(DV39="D",DV39="A",DV39="S",DV39="C",DV39="H",DV39="B",DV39="T",DV39="E",DV39="SB"),OR(DT39="D",DT39="A",DT39="S",DT39="C",DT39="H",DT39="T",DT39="E",DT39="SB")),AND(OR(DV39="D",DV39="A",DV39="S",DV39="C",DV39="H",DV39="T",DV39="E",DV39="SB"),OR(DX39="D",DX39="A",DX39="S",DX39="C",DX39="H",DX39="B",DX39="T",DX39="E",DX39="SB")),AND(OR(DV39="D",DV39="A",DV39="S",DV39="C",DV39="H",DV39="B",DV39="T",DV39="E",DV39="SB"),OR(DS39="D",DS39="A",DS39="S",DS39="C",DS39="T",DS39="SB")),AND(OR(DV39="D",DV39="A",DV39="S",DV39="C",DV39="T",DV39="SB"),OR(DY39="D",DY39="A",DY39="S",DY39="C",DY39="H",DY39="B",DY39="T",DY39="E",DY39="SB")),AND(OR(DV39="D",DV39="A",DV39="S",DV39="C",DV39="H",DV39="B",DV39="T",DV39="E",DV39="SB"),OR(DR39="S")),AND(OR(DV39="S"),OR(DZ39="D",DZ39="A",DZ39="S",DZ39="C",DZ39="H",DZ39="B",DZ39="T",DZ39="E",DZ39="SB")),AND(DV39="H",OR($Z31="No",$Z31="")))</formula>
    </cfRule>
  </conditionalFormatting>
  <conditionalFormatting sqref="DW39:DW40">
    <cfRule type="expression" priority="136" dxfId="1" stopIfTrue="1">
      <formula>OR(AND(OR(DW39="D",DW39="A",DW39="S",DW39="C",DW39="H",DW39="B",DW39="T",DW39="E",DW39="SB"),OR(DV39="D",DV39="A",DV39="S",DV39="C",DV39="H",DV39="B",DV39="T",DV39="E",DV39="SB")),AND(OR(DW39="D",DW39="A",DW39="S",DW39="C",DW39="H",DW39="B",DW39="T",DW39="E",DW39="SB"),OR(DX39="D",DX39="A",DX39="S",DX39="C",DX39="H",DX39="B",DX39="T",DX39="E",DX39="SB")),AND(OR(DW39="D",DW39="A",DW39="S",DW39="C",DW39="H",DW39="B",DW39="T",DW39="E",DW39="SB"),OR(DU39="D",DU39="A",DU39="S",DU39="C",DU39="H",DU39="T",DU39="E",DU39="SB")),AND(OR(DW39="D",DW39="A",DW39="S",DW39="C",DW39="H",DW39="T",DW39="E",DW39="SB"),OR(DY39="D",DY39="A",DY39="S",DY39="C",DY39="H",DY39="B",DY39="T",DY39="E",DY39="SB")),AND(OR(DW39="D",DW39="A",DW39="S",DW39="C",DW39="H",DW39="B",DW39="T",DW39="E",DW39="SB"),OR(DT39="D",DT39="A",DT39="S",DT39="C",DT39="T",DT39="SB")),AND(OR(DW39="D",DW39="A",DW39="S",DW39="C",DW39="T",DW39="SB"),OR(DZ39="D",DZ39="A",DZ39="S",DZ39="C",DZ39="H",DZ39="B",DZ39="T",DZ39="E",DZ39="SB")),AND(OR(DW39="D",DW39="A",DW39="S",DW39="C",DW39="H",DW39="B",DW39="T",DW39="E",DW39="SB"),OR(DS39="S")),AND(OR(DW39="S"),OR(EA39="D",EA39="A",EA39="S",EA39="C",EA39="H",EA39="B",EA39="T",EA39="E",EA39="SB")),AND(DW39="H",OR($Z31="No",$Z31="")))</formula>
    </cfRule>
  </conditionalFormatting>
  <conditionalFormatting sqref="DX39:DX40">
    <cfRule type="expression" priority="137" dxfId="1" stopIfTrue="1">
      <formula>OR(AND(OR(DX39="D",DX39="A",DX39="S",DX39="C",DX39="H",DX39="B",DX39="T",DX39="E",DX39="SB"),OR(DW39="D",DW39="A",DW39="S",DW39="C",DW39="H",DW39="B",DW39="T",DW39="E",DW39="SB")),AND(OR(DX39="D",DX39="A",DX39="S",DX39="C",DX39="H",DX39="B",DX39="T",DX39="E",DX39="SB"),OR(DY39="D",DY39="A",DY39="S",DY39="C",DY39="H",DY39="B",DY39="T",DY39="E",DY39="SB")),AND(OR(DX39="D",DX39="A",DX39="S",DX39="C",DX39="H",DX39="B",DX39="T",DX39="E",DX39="SB"),OR(DV39="D",DV39="A",DV39="S",DV39="C",DV39="H",DV39="T",DV39="E",DV39="SB")),AND(OR(DX39="D",DX39="A",DX39="S",DX39="C",DX39="H",DX39="T",DX39="E",DX39="SB"),OR(DZ39="D",DZ39="A",DZ39="S",DZ39="C",DZ39="H",DZ39="B",DZ39="T",DZ39="E",DZ39="SB")),AND(OR(DX39="D",DX39="A",DX39="S",DX39="C",DX39="H",DX39="B",DX39="T",DX39="E",DX39="SB"),OR(DU39="D",DU39="A",DU39="S",DU39="C",DU39="T",DU39="SB")),AND(OR(DX39="D",DX39="A",DX39="S",DX39="C",DX39="T",DX39="SB"),OR(EA39="D",EA39="A",EA39="S",EA39="C",EA39="H",EA39="B",EA39="T",EA39="E",EA39="SB")),AND(OR(DX39="D",DX39="A",DX39="S",DX39="C",DX39="H",DX39="B",DX39="T",DX39="E",DX39="SB"),OR(DT39="S")),AND(OR(DX39="S"),OR(EB39="D",EB39="A",EB39="S",EB39="C",EB39="H",EB39="B",EB39="T",EB39="E",EB39="SB")),AND(DX39="H",OR($Z31="No",$Z31="")))</formula>
    </cfRule>
  </conditionalFormatting>
  <conditionalFormatting sqref="DY39:DY40">
    <cfRule type="expression" priority="138" dxfId="1" stopIfTrue="1">
      <formula>OR(AND(OR(DY39="D",DY39="A",DY39="S",DY39="C",DY39="H",DY39="B",DY39="T",DY39="E",DY39="SB"),OR(DX39="D",DX39="A",DX39="S",DX39="C",DX39="H",DX39="B",DX39="T",DX39="E",DX39="SB")),AND(OR(DY39="D",DY39="A",DY39="S",DY39="C",DY39="H",DY39="B",DY39="T",DY39="E",DY39="SB"),OR(DZ39="D",DZ39="A",DZ39="S",DZ39="C",DZ39="H",DZ39="B",DZ39="T",DZ39="E",DZ39="SB")),AND(OR(DY39="D",DY39="A",DY39="S",DY39="C",DY39="H",DY39="B",DY39="T",DY39="E",DY39="SB"),OR(DW39="D",DW39="A",DW39="S",DW39="C",DW39="H",DW39="T",DW39="E",DW39="SB")),AND(OR(DY39="D",DY39="A",DY39="S",DY39="C",DY39="H",DY39="T",DY39="E",DY39="SB"),OR(EA39="D",EA39="A",EA39="S",EA39="C",EA39="H",EA39="B",EA39="T",EA39="E",EA39="SB")),AND(OR(DY39="D",DY39="A",DY39="S",DY39="C",DY39="H",DY39="B",DY39="T",DY39="E",DY39="SB"),OR(DV39="D",DV39="A",DV39="S",DV39="C",DV39="T",DV39="SB")),AND(OR(DY39="D",DY39="A",DY39="S",DY39="C",DY39="T",DY39="SB"),OR(EB39="D",EB39="A",EB39="S",EB39="C",EB39="H",EB39="B",EB39="T",EB39="E",EB39="SB")),AND(OR(DY39="D",DY39="A",DY39="S",DY39="C",DY39="H",DY39="B",DY39="T",DY39="E",DY39="SB"),OR(DU39="S")),AND(OR(DY39="S"),OR(EC39="D",EC39="A",EC39="S",EC39="C",EC39="H",EC39="B",EC39="T",EC39="E",EC39="SB")),AND(DY39="H",OR($Z31="No",$Z31="")))</formula>
    </cfRule>
  </conditionalFormatting>
  <conditionalFormatting sqref="DZ39:DZ40">
    <cfRule type="expression" priority="139" dxfId="1" stopIfTrue="1">
      <formula>OR(AND(OR(DZ39="D",DZ39="A",DZ39="S",DZ39="C",DZ39="H",DZ39="B",DZ39="T",DZ39="E",DZ39="SB"),OR(DY39="D",DY39="A",DY39="S",DY39="C",DY39="H",DY39="B",DY39="T",DY39="E",DY39="SB")),AND(OR(DZ39="D",DZ39="A",DZ39="S",DZ39="C",DZ39="H",DZ39="B",DZ39="T",DZ39="E",DZ39="SB"),OR(EA39="D",EA39="A",EA39="S",EA39="C",EA39="H",EA39="B",EA39="T",EA39="E",EA39="SB")),AND(OR(DZ39="D",DZ39="A",DZ39="S",DZ39="C",DZ39="H",DZ39="B",DZ39="T",DZ39="E",DZ39="SB"),OR(DX39="D",DX39="A",DX39="S",DX39="C",DX39="H",DX39="T",DX39="E",DX39="SB")),AND(OR(DZ39="D",DZ39="A",DZ39="S",DZ39="C",DZ39="H",DZ39="T",DZ39="E",DZ39="SB"),OR(EB39="D",EB39="A",EB39="S",EB39="C",EB39="H",EB39="B",EB39="T",EB39="E",EB39="SB")),AND(OR(DZ39="D",DZ39="A",DZ39="S",DZ39="C",DZ39="H",DZ39="B",DZ39="T",DZ39="E",DZ39="SB"),OR(DW39="D",DW39="A",DW39="S",DW39="C",DW39="T",DW39="SB")),AND(OR(DZ39="D",DZ39="A",DZ39="S",DZ39="C",DZ39="T",DZ39="SB"),OR(EC39="D",EC39="A",EC39="S",EC39="C",EC39="H",EC39="B",EC39="T",EC39="E",EC39="SB")),AND(OR(DZ39="D",DZ39="A",DZ39="S",DZ39="C",DZ39="H",DZ39="B",DZ39="T",DZ39="E",DZ39="SB"),OR(DV39="S")),AND(OR(DZ39="S"),OR(ED39="D",ED39="A",ED39="S",ED39="C",ED39="H",ED39="B",ED39="T",ED39="E",ED39="SB")),AND(DZ39="H",OR($Z31="No",$Z31="")))</formula>
    </cfRule>
  </conditionalFormatting>
  <conditionalFormatting sqref="EA39:EA40">
    <cfRule type="expression" priority="140" dxfId="1" stopIfTrue="1">
      <formula>OR(AND(OR(EA39="D",EA39="A",EA39="S",EA39="C",EA39="H",EA39="B",EA39="T",EA39="E",EA39="SB"),OR(DZ39="D",DZ39="A",DZ39="S",DZ39="C",DZ39="H",DZ39="B",DZ39="T",DZ39="E",DZ39="SB")),AND(OR(EA39="D",EA39="A",EA39="S",EA39="C",EA39="H",EA39="B",EA39="T",EA39="E",EA39="SB"),OR(EB39="D",EB39="A",EB39="S",EB39="C",EB39="H",EB39="B",EB39="T",EB39="E",EB39="SB")),AND(OR(EA39="D",EA39="A",EA39="S",EA39="C",EA39="H",EA39="B",EA39="T",EA39="E",EA39="SB"),OR(DY39="D",DY39="A",DY39="S",DY39="C",DY39="H",DY39="T",DY39="E",DY39="SB")),AND(OR(EA39="D",EA39="A",EA39="S",EA39="C",EA39="H",EA39="T",EA39="E",EA39="SB"),OR(EC39="D",EC39="A",EC39="S",EC39="C",EC39="H",EC39="B",EC39="T",EC39="E",EC39="SB")),AND(OR(EA39="D",EA39="A",EA39="S",EA39="C",EA39="H",EA39="B",EA39="T",EA39="E",EA39="SB"),OR(DX39="D",DX39="A",DX39="S",DX39="C",DX39="T",DX39="SB")),AND(OR(EA39="D",EA39="A",EA39="S",EA39="C",EA39="T",EA39="SB"),OR(ED39="D",ED39="A",ED39="S",ED39="C",ED39="H",ED39="B",ED39="T",ED39="E",ED39="SB")),AND(OR(EA39="D",EA39="A",EA39="S",EA39="C",EA39="H",EA39="B",EA39="T",EA39="E",EA39="SB"),OR(DW39="S")),AND(OR(EA39="S"),OR(EE39="D",EE39="A",EE39="S",EE39="C",EE39="H",EE39="B",EE39="T",EE39="E",EE39="SB")),AND(EA39="H",OR($Z31="No",$Z31="")))</formula>
    </cfRule>
  </conditionalFormatting>
  <conditionalFormatting sqref="EB39:EB40">
    <cfRule type="expression" priority="141" dxfId="1" stopIfTrue="1">
      <formula>OR(AND(OR(EB39="D",EB39="A",EB39="S",EB39="C",EB39="H",EB39="B",EB39="T",EB39="E",EB39="SB"),OR(EA39="D",EA39="A",EA39="S",EA39="C",EA39="H",EA39="B",EA39="T",EA39="E",EA39="SB")),AND(OR(EB39="D",EB39="A",EB39="S",EB39="C",EB39="H",EB39="B",EB39="T",EB39="E",EB39="SB"),OR(EC39="D",EC39="A",EC39="S",EC39="C",EC39="H",EC39="B",EC39="T",EC39="E",EC39="SB")),AND(OR(EB39="D",EB39="A",EB39="S",EB39="C",EB39="H",EB39="B",EB39="T",EB39="E",EB39="SB"),OR(DZ39="D",DZ39="A",DZ39="S",DZ39="C",DZ39="H",DZ39="T",DZ39="E",DZ39="SB")),AND(OR(EB39="D",EB39="A",EB39="S",EB39="C",EB39="H",EB39="T",EB39="E",EB39="SB"),OR(ED39="D",ED39="A",ED39="S",ED39="C",ED39="H",ED39="B",ED39="T",ED39="E",ED39="SB")),AND(OR(EB39="D",EB39="A",EB39="S",EB39="C",EB39="H",EB39="B",EB39="T",EB39="E",EB39="SB"),OR(DY39="D",DY39="A",DY39="S",DY39="C",DY39="T",DY39="SB")),AND(OR(EB39="D",EB39="A",EB39="S",EB39="C",EB39="T",EB39="SB"),OR(EE39="D",EE39="A",EE39="S",EE39="C",EE39="H",EE39="B",EE39="T",EE39="E",EE39="SB")),AND(OR(EB39="D",EB39="A",EB39="S",EB39="C",EB39="H",EB39="B",EB39="T",EB39="E",EB39="SB"),OR(DX39="S")),AND(OR(EB39="S"),OR(EF39="D",EF39="A",EF39="S",EF39="C",EF39="H",EF39="B",EF39="T",EF39="E",EF39="SB")),AND(EB39="H",OR($Z31="No",$Z31="")))</formula>
    </cfRule>
  </conditionalFormatting>
  <conditionalFormatting sqref="EC39:EC40">
    <cfRule type="expression" priority="142" dxfId="1" stopIfTrue="1">
      <formula>OR(AND(OR(EC39="D",EC39="A",EC39="S",EC39="C",EC39="H",EC39="B",EC39="T",EC39="E",EC39="SB"),OR(EB39="D",EB39="A",EB39="S",EB39="C",EB39="H",EB39="B",EB39="T",EB39="E",EB39="SB")),AND(OR(EC39="D",EC39="A",EC39="S",EC39="C",EC39="H",EC39="B",EC39="T",EC39="E",EC39="SB"),OR(ED39="D",ED39="A",ED39="S",ED39="C",ED39="H",ED39="B",ED39="T",ED39="E",ED39="SB")),AND(OR(EC39="D",EC39="A",EC39="S",EC39="C",EC39="H",EC39="B",EC39="T",EC39="E",EC39="SB"),OR(EA39="D",EA39="A",EA39="S",EA39="C",EA39="H",EA39="T",EA39="E",EA39="SB")),AND(OR(EC39="D",EC39="A",EC39="S",EC39="C",EC39="H",EC39="T",EC39="E",EC39="SB"),OR(EE39="D",EE39="A",EE39="S",EE39="C",EE39="H",EE39="B",EE39="T",EE39="E",EE39="SB")),AND(OR(EC39="D",EC39="A",EC39="S",EC39="C",EC39="H",EC39="B",EC39="T",EC39="E",EC39="SB"),OR(DZ39="D",DZ39="A",DZ39="S",DZ39="C",DZ39="T",DZ39="SB")),AND(OR(EC39="D",EC39="A",EC39="S",EC39="C",EC39="T",EC39="SB"),OR(EF39="D",EF39="A",EF39="S",EF39="C",EF39="H",EF39="B",EF39="T",EF39="E",EF39="SB")),AND(OR(EC39="D",EC39="A",EC39="S",EC39="C",EC39="H",EC39="B",EC39="T",EC39="E",EC39="SB"),OR(DY39="S")),AND(OR(EC39="S"),OR(EG39="D",EG39="A",EG39="S",EG39="C",EG39="H",EG39="B",EG39="T",EG39="E",EG39="SB")),AND(EC39="H",OR($Z31="No",$Z31="")))</formula>
    </cfRule>
  </conditionalFormatting>
  <conditionalFormatting sqref="ED39:ED40">
    <cfRule type="expression" priority="143" dxfId="1" stopIfTrue="1">
      <formula>OR(AND(OR(ED39="D",ED39="A",ED39="S",ED39="C",ED39="H",ED39="B",ED39="T",ED39="E",ED39="SB"),OR(EC39="D",EC39="A",EC39="S",EC39="C",EC39="H",EC39="B",EC39="T",EC39="E",EC39="SB")),AND(OR(ED39="D",ED39="A",ED39="S",ED39="C",ED39="H",ED39="B",ED39="T",ED39="E",ED39="SB"),OR(EE39="D",EE39="A",EE39="S",EE39="C",EE39="H",EE39="B",EE39="T",EE39="E",EE39="SB")),AND(OR(ED39="D",ED39="A",ED39="S",ED39="C",ED39="H",ED39="B",ED39="T",ED39="E",ED39="SB"),OR(EB39="D",EB39="A",EB39="S",EB39="C",EB39="H",EB39="T",EB39="E",EB39="SB")),AND(OR(ED39="D",ED39="A",ED39="S",ED39="C",ED39="H",ED39="T",ED39="E",ED39="SB"),OR(EF39="D",EF39="A",EF39="S",EF39="C",EF39="H",EF39="B",EF39="T",EF39="E",EF39="SB")),AND(OR(ED39="D",ED39="A",ED39="S",ED39="C",ED39="H",ED39="B",ED39="T",ED39="E",ED39="SB"),OR(EA39="D",EA39="A",EA39="S",EA39="C",EA39="T",EA39="SB")),AND(OR(ED39="D",ED39="A",ED39="S",ED39="C",ED39="T",ED39="SB"),OR(EG39="D",EG39="A",EG39="S",EG39="C",EG39="H",EG39="B",EG39="T",EG39="E",EG39="SB")),AND(OR(ED39="D",ED39="A",ED39="S",ED39="C",ED39="H",ED39="B",ED39="T",ED39="E",ED39="SB"),OR(DZ39="S")),AND(OR(ED39="S"),OR(EH39="D",EH39="A",EH39="S",EH39="C",EH39="H",EH39="B",EH39="T",EH39="E",EH39="SB")),AND(ED39="H",OR($Z31="No",$Z31="")))</formula>
    </cfRule>
  </conditionalFormatting>
  <conditionalFormatting sqref="EE39:EE40">
    <cfRule type="expression" priority="144" dxfId="1" stopIfTrue="1">
      <formula>OR(AND(OR(EE39="D",EE39="A",EE39="S",EE39="C",EE39="H",EE39="B",EE39="T",EE39="E",EE39="SB"),OR(ED39="D",ED39="A",ED39="S",ED39="C",ED39="H",ED39="B",ED39="T",ED39="E",ED39="SB")),AND(OR(EE39="D",EE39="A",EE39="S",EE39="C",EE39="H",EE39="B",EE39="T",EE39="E",EE39="SB"),OR(EF39="D",EF39="A",EF39="S",EF39="C",EF39="H",EF39="B",EF39="T",EF39="E",EF39="SB")),AND(OR(EE39="D",EE39="A",EE39="S",EE39="C",EE39="H",EE39="B",EE39="T",EE39="E",EE39="SB"),OR(EC39="D",EC39="A",EC39="S",EC39="C",EC39="H",EC39="T",EC39="E",EC39="SB")),AND(OR(EE39="D",EE39="A",EE39="S",EE39="C",EE39="H",EE39="T",EE39="E",EE39="SB"),OR(EG39="D",EG39="A",EG39="S",EG39="C",EG39="H",EG39="B",EG39="T",EG39="E",EG39="SB")),AND(OR(EE39="D",EE39="A",EE39="S",EE39="C",EE39="H",EE39="B",EE39="T",EE39="E",EE39="SB"),OR(EB39="D",EB39="A",EB39="S",EB39="C",EB39="T",EB39="SB")),AND(OR(EE39="D",EE39="A",EE39="S",EE39="C",EE39="T",EE39="SB"),OR(EH39="D",EH39="A",EH39="S",EH39="C",EH39="H",EH39="B",EH39="T",EH39="E",EH39="SB")),AND(OR(EE39="D",EE39="A",EE39="S",EE39="C",EE39="H",EE39="B",EE39="T",EE39="E",EE39="SB"),OR(EA39="S")),AND(OR(EE39="S"),OR(EI39="D",EI39="A",EI39="S",EI39="C",EI39="H",EI39="B",EI39="T",EI39="E",EI39="SB")),AND(EE39="H",OR($Z31="No",$Z31="")))</formula>
    </cfRule>
  </conditionalFormatting>
  <conditionalFormatting sqref="EF39:EF40">
    <cfRule type="expression" priority="145" dxfId="1" stopIfTrue="1">
      <formula>OR(AND(OR(EF39="D",EF39="A",EF39="S",EF39="C",EF39="H",EF39="B",EF39="T",EF39="E",EF39="SB"),OR(EE39="D",EE39="A",EE39="S",EE39="C",EE39="H",EE39="B",EE39="T",EE39="E",EE39="SB")),AND(OR(EF39="D",EF39="A",EF39="S",EF39="C",EF39="H",EF39="B",EF39="T",EF39="E",EF39="SB"),OR(EG39="D",EG39="A",EG39="S",EG39="C",EG39="H",EG39="B",EG39="T",EG39="E",EG39="SB")),AND(OR(EF39="D",EF39="A",EF39="S",EF39="C",EF39="H",EF39="B",EF39="T",EF39="E",EF39="SB"),OR(ED39="D",ED39="A",ED39="S",ED39="C",ED39="H",ED39="T",ED39="E",ED39="SB")),AND(OR(EF39="D",EF39="A",EF39="S",EF39="C",EF39="H",EF39="T",EF39="E",EF39="SB"),OR(EH39="D",EH39="A",EH39="S",EH39="C",EH39="H",EH39="B",EH39="T",EH39="E",EH39="SB")),AND(OR(EF39="D",EF39="A",EF39="S",EF39="C",EF39="H",EF39="B",EF39="T",EF39="E",EF39="SB"),OR(EC39="D",EC39="A",EC39="S",EC39="C",EC39="T",EC39="SB")),AND(OR(EF39="D",EF39="A",EF39="S",EF39="C",EF39="T",EF39="SB"),OR(EI39="D",EI39="A",EI39="S",EI39="C",EI39="H",EI39="B",EI39="T",EI39="E",EI39="SB")),AND(OR(EF39="D",EF39="A",EF39="S",EF39="C",EF39="H",EF39="B",EF39="T",EF39="E",EF39="SB"),OR(EB39="S")),AND(OR(EF39="S"),OR(EJ39="D",EJ39="A",EJ39="S",EJ39="C",EJ39="H",EJ39="B",EJ39="T",EJ39="E",EJ39="SB")),AND(EF39="H",OR($Z31="No",$Z31="")))</formula>
    </cfRule>
  </conditionalFormatting>
  <conditionalFormatting sqref="EG39:EG40">
    <cfRule type="expression" priority="146" dxfId="1" stopIfTrue="1">
      <formula>OR(AND(OR(EG39="D",EG39="A",EG39="S",EG39="C",EG39="H",EG39="B",EG39="T",EG39="E",EG39="SB"),OR(EF39="D",EF39="A",EF39="S",EF39="C",EF39="H",EF39="B",EF39="T",EF39="E",EF39="SB")),AND(OR(EG39="D",EG39="A",EG39="S",EG39="C",EG39="H",EG39="B",EG39="T",EG39="E",EG39="SB"),OR(EH39="D",EH39="A",EH39="S",EH39="C",EH39="H",EH39="B",EH39="T",EH39="E",EH39="SB")),AND(OR(EG39="D",EG39="A",EG39="S",EG39="C",EG39="H",EG39="B",EG39="T",EG39="E",EG39="SB"),OR(EE39="D",EE39="A",EE39="S",EE39="C",EE39="H",EE39="T",EE39="E",EE39="SB")),AND(OR(EG39="D",EG39="A",EG39="S",EG39="C",EG39="H",EG39="T",EG39="E",EG39="SB"),OR(EI39="D",EI39="A",EI39="S",EI39="C",EI39="H",EI39="B",EI39="T",EI39="E",EI39="SB")),AND(OR(EG39="D",EG39="A",EG39="S",EG39="C",EG39="H",EG39="B",EG39="T",EG39="E",EG39="SB"),OR(ED39="D",ED39="A",ED39="S",ED39="C",ED39="T",ED39="SB")),AND(OR(EG39="D",EG39="A",EG39="S",EG39="C",EG39="T",EG39="SB"),OR(EJ39="D",EJ39="A",EJ39="S",EJ39="C",EJ39="H",EJ39="B",EJ39="T",EJ39="E",EJ39="SB")),AND(OR(EG39="D",EG39="A",EG39="S",EG39="C",EG39="H",EG39="B",EG39="T",EG39="E",EG39="SB"),OR(EC39="S")),AND(OR(EG39="S"),OR(EK39="D",EK39="A",EK39="S",EK39="C",EK39="H",EK39="B",EK39="T",EK39="E",EK39="SB")),AND(EG39="H",OR($Z31="No",$Z31="")))</formula>
    </cfRule>
  </conditionalFormatting>
  <conditionalFormatting sqref="EH39:EH40">
    <cfRule type="expression" priority="147" dxfId="1" stopIfTrue="1">
      <formula>OR(AND(OR(EH39="D",EH39="A",EH39="S",EH39="C",EH39="H",EH39="B",EH39="T",EH39="E",EH39="SB"),OR(EG39="D",EG39="A",EG39="S",EG39="C",EG39="H",EG39="B",EG39="T",EG39="E",EG39="SB")),AND(OR(EH39="D",EH39="A",EH39="S",EH39="C",EH39="H",EH39="B",EH39="T",EH39="E",EH39="SB"),OR(EI39="D",EI39="A",EI39="S",EI39="C",EI39="H",EI39="B",EI39="T",EI39="E",EI39="SB")),AND(OR(EH39="D",EH39="A",EH39="S",EH39="C",EH39="H",EH39="B",EH39="T",EH39="E",EH39="SB"),OR(EF39="D",EF39="A",EF39="S",EF39="C",EF39="H",EF39="T",EF39="E",EF39="SB")),AND(OR(EH39="D",EH39="A",EH39="S",EH39="C",EH39="H",EH39="T",EH39="E",EH39="SB"),OR(EJ39="D",EJ39="A",EJ39="S",EJ39="C",EJ39="H",EJ39="B",EJ39="T",EJ39="E",EJ39="SB")),AND(OR(EH39="D",EH39="A",EH39="S",EH39="C",EH39="H",EH39="B",EH39="T",EH39="E",EH39="SB"),OR(EE39="D",EE39="A",EE39="S",EE39="C",EE39="T",EE39="SB")),AND(OR(EH39="D",EH39="A",EH39="S",EH39="C",EH39="T",EH39="SB"),OR(EK39="D",EK39="A",EK39="S",EK39="C",EK39="H",EK39="B",EK39="T",EK39="E",EK39="SB")),AND(OR(EH39="D",EH39="A",EH39="S",EH39="C",EH39="H",EH39="B",EH39="T",EH39="E",EH39="SB"),OR(ED39="S")),AND(OR(EH39="S"),OR(EL39="D",EL39="A",EL39="S",EL39="C",EL39="H",EL39="B",EL39="T",EL39="E",EL39="SB")),AND(EH39="H",OR($Z31="No",$Z31="")))</formula>
    </cfRule>
  </conditionalFormatting>
  <conditionalFormatting sqref="EI39:EI40">
    <cfRule type="expression" priority="148" dxfId="1" stopIfTrue="1">
      <formula>OR(AND(OR(EI39="D",EI39="A",EI39="S",EI39="C",EI39="H",EI39="B",EI39="T",EI39="E",EI39="SB"),OR(EH39="D",EH39="A",EH39="S",EH39="C",EH39="H",EH39="B",EH39="T",EH39="E",EH39="SB")),AND(OR(EI39="D",EI39="A",EI39="S",EI39="C",EI39="H",EI39="B",EI39="T",EI39="E",EI39="SB"),OR(EJ39="D",EJ39="A",EJ39="S",EJ39="C",EJ39="H",EJ39="B",EJ39="T",EJ39="E",EJ39="SB")),AND(OR(EI39="D",EI39="A",EI39="S",EI39="C",EI39="H",EI39="B",EI39="T",EI39="E",EI39="SB"),OR(EG39="D",EG39="A",EG39="S",EG39="C",EG39="H",EG39="T",EG39="E",EG39="SB")),AND(OR(EI39="D",EI39="A",EI39="S",EI39="C",EI39="H",EI39="T",EI39="E",EI39="SB"),OR(EK39="D",EK39="A",EK39="S",EK39="C",EK39="H",EK39="B",EK39="T",EK39="E",EK39="SB")),AND(OR(EI39="D",EI39="A",EI39="S",EI39="C",EI39="H",EI39="B",EI39="T",EI39="E",EI39="SB"),OR(EF39="D",EF39="A",EF39="S",EF39="C",EF39="T",EF39="SB")),AND(OR(EI39="D",EI39="A",EI39="S",EI39="C",EI39="T",EI39="SB"),OR(EL39="D",EL39="A",EL39="S",EL39="C",EL39="H",EL39="B",EL39="T",EL39="E",EL39="SB")),AND(OR(EI39="D",EI39="A",EI39="S",EI39="C",EI39="H",EI39="B",EI39="T",EI39="E",EI39="SB"),OR(EE39="S")),AND(EI39="H",OR($Z31="No",$Z31="")))</formula>
    </cfRule>
  </conditionalFormatting>
  <conditionalFormatting sqref="EJ39:EJ40">
    <cfRule type="expression" priority="149" dxfId="1" stopIfTrue="1">
      <formula>OR(AND(OR(EJ39="D",EJ39="A",EJ39="S",EJ39="C",EJ39="H",EJ39="B",EJ39="T",EJ39="E",EJ39="SB"),OR(EI39="D",EI39="A",EI39="S",EI39="C",EI39="H",EI39="B",EI39="T",EI39="E",EI39="SB")),AND(OR(EJ39="D",EJ39="A",EJ39="S",EJ39="C",EJ39="H",EJ39="B",EJ39="T",EJ39="E",EJ39="SB"),OR(EK39="D",EK39="A",EK39="S",EK39="C",EK39="H",EK39="B",EK39="T",EK39="E",EK39="SB")),AND(OR(EJ39="D",EJ39="A",EJ39="S",EJ39="C",EJ39="H",EJ39="B",EJ39="T",EJ39="E",EJ39="SB"),OR(EH39="D",EH39="A",EH39="S",EH39="C",EH39="H",EH39="T",EH39="E",EH39="SB")),AND(OR(EJ39="D",EJ39="A",EJ39="S",EJ39="C",EJ39="H",EJ39="T",EJ39="E",EJ39="SB"),OR(EL39="D",EL39="A",EL39="S",EL39="C",EL39="H",EL39="B",EL39="T",EL39="E",EL39="SB")),AND(OR(EJ39="D",EJ39="A",EJ39="S",EJ39="C",EJ39="H",EJ39="B",EJ39="T",EJ39="E",EJ39="SB"),OR(EG39="D",EG39="A",EG39="S",EG39="C",EG39="T",EG39="SB")),AND(OR(EJ39="D",EJ39="A",EJ39="S",EJ39="C",EJ39="H",EJ39="B",EJ39="T",EJ39="E",EJ39="SB"),OR(EF39="S")),AND(EJ39="H",OR($Z31="No",$Z31="")))</formula>
    </cfRule>
  </conditionalFormatting>
  <conditionalFormatting sqref="EK39:EK40">
    <cfRule type="expression" priority="150" dxfId="1" stopIfTrue="1">
      <formula>OR(AND(OR(EK39="D",EK39="A",EK39="S",EK39="C",EK39="H",EK39="B",EK39="T",EK39="E",EK39="SB"),OR(EJ39="D",EJ39="A",EJ39="S",EJ39="C",EJ39="H",EJ39="B",EJ39="T",EJ39="E",EJ39="SB")),AND(OR(EK39="D",EK39="A",EK39="S",EK39="C",EK39="H",EK39="B",EK39="T",EK39="E",EK39="SB"),OR(EL39="D",EL39="A",EL39="S",EL39="C",EL39="H",EL39="B",EL39="T",EL39="E",EL39="SB")),AND(OR(EK39="D",EK39="A",EK39="S",EK39="C",EK39="H",EK39="B",EK39="T",EK39="E",EK39="SB"),OR(EI39="D",EI39="A",EI39="S",EI39="C",EI39="H",EI39="T",EI39="E",EI39="SB")),AND(OR(EK39="D",EK39="A",EK39="S",EK39="C",EK39="H",EK39="B",EK39="T",EK39="E",EK39="SB"),OR(EH39="D",EH39="A",EH39="S",EH39="C",EH39="T",EH39="SB")),AND(OR(EK39="D",EK39="A",EK39="S",EK39="C",EK39="H",EK39="B",EK39="T",EK39="E",EK39="SB"),OR(EG39="S")),AND(EK39="H",OR($Z31="No",$Z31="")))</formula>
    </cfRule>
  </conditionalFormatting>
  <conditionalFormatting sqref="EL39:EL40">
    <cfRule type="expression" priority="151" dxfId="1" stopIfTrue="1">
      <formula>OR(AND(OR(EL39="D",EL39="A",EL39="S",EL39="C",EL39="H",EL39="B",EL39="T",EL39="E",EL39="SB"),OR(EK39="D",EK39="A",EK39="S",EK39="C",EK39="H",EK39="B",EK39="T",EK39="E",EK39="SB")),AND(OR(EL39="D",EL39="A",EL39="S",EL39="C",EL39="H",EL39="B",EL39="T",EL39="E",EL39="SB"),OR(EJ39="D",EJ39="A",EJ39="S",EJ39="C",EJ39="H",EJ39="T",EJ39="E",EJ39="SB")),AND(OR(EL39="D",EL39="A",EL39="S",EL39="C",EL39="H",EL39="B",EL39="T",EL39="E",EL39="SB"),OR(EI39="D",EI39="A",EI39="S",EI39="C",EI39="T",EI39="SB")),AND(OR(EL39="D",EL39="A",EL39="S",EL39="C",EL39="H",EL39="B",EL39="T",EL39="E",EL39="SB"),OR(EH39="S")),AND(EL39="H",OR($Z31="No",$Z31="")))</formula>
    </cfRule>
  </conditionalFormatting>
  <conditionalFormatting sqref="C39:EL40">
    <cfRule type="cellIs" priority="152" operator="equal" dxfId="6">
      <formula>"D"</formula>
    </cfRule>
    <cfRule type="cellIs" priority="153" operator="equal" dxfId="7">
      <formula>"A"</formula>
    </cfRule>
    <cfRule type="cellIs" priority="154" operator="equal" dxfId="8">
      <formula>"S"</formula>
    </cfRule>
    <cfRule type="cellIs" priority="155" operator="equal" dxfId="9">
      <formula>"C"</formula>
    </cfRule>
    <cfRule type="cellIs" priority="156" operator="equal" dxfId="10">
      <formula>"H"</formula>
    </cfRule>
    <cfRule type="cellIs" priority="157" operator="equal" dxfId="11">
      <formula>"B"</formula>
    </cfRule>
    <cfRule type="cellIs" priority="158" operator="equal" dxfId="12">
      <formula>"T"</formula>
    </cfRule>
    <cfRule type="cellIs" priority="159" operator="equal" dxfId="13">
      <formula>"E"</formula>
    </cfRule>
    <cfRule type="cellIs" priority="160" operator="equal" dxfId="14">
      <formula>"SB"</formula>
    </cfRule>
    <cfRule type="cellIs" priority="161" operator="equal" dxfId="15">
      <formula>"P"</formula>
    </cfRule>
    <cfRule type="cellIs" priority="162" operator="equal" dxfId="16">
      <formula>"R"</formula>
    </cfRule>
    <cfRule type="cellIs" priority="163" operator="equal" dxfId="17">
      <formula>"X"</formula>
    </cfRule>
    <cfRule type="cellIs" priority="164" operator="equal" dxfId="18">
      <formula>"ST&gt;1"</formula>
    </cfRule>
    <cfRule type="cellIs" priority="165" operator="equal" dxfId="18">
      <formula>"ST&gt;2"</formula>
    </cfRule>
    <cfRule type="cellIs" priority="166" operator="equal" dxfId="18">
      <formula>"ST&gt;3"</formula>
    </cfRule>
    <cfRule type="cellIs" priority="167" operator="equal" dxfId="18">
      <formula>"ST&gt;4"</formula>
    </cfRule>
    <cfRule type="cellIs" priority="168" operator="equal" dxfId="18">
      <formula>"ST&gt;5"</formula>
    </cfRule>
  </conditionalFormatting>
  <conditionalFormatting sqref="C39:EL39">
    <cfRule type="expression" priority="169" dxfId="1" stopIfTrue="1">
      <formula>C41=1</formula>
    </cfRule>
  </conditionalFormatting>
  <conditionalFormatting sqref="V27:X27">
    <cfRule type="expression" priority="170" dxfId="0" stopIfTrue="1">
      <formula>COUNTIF($C$39:$EL$39,"P")&gt;0</formula>
    </cfRule>
    <cfRule type="expression" priority="171" dxfId="19">
      <formula>AND(COUNTIF($C$39:$EL$39,"D")+COUNTIF($C$39:$EL$39,"ST&gt;*")&gt;0,COUNTIF($C$39:$EL$39,"P")=0,$V$27="")</formula>
    </cfRule>
  </conditionalFormatting>
  <conditionalFormatting sqref="C40:EL40">
    <cfRule type="expression" priority="172" dxfId="1" stopIfTrue="1">
      <formula>C42=1</formula>
    </cfRule>
  </conditionalFormatting>
  <conditionalFormatting sqref="V28:X28">
    <cfRule type="expression" priority="173" dxfId="0" stopIfTrue="1">
      <formula>COUNTIF($C$40:$EL$40,"P")&gt;0</formula>
    </cfRule>
    <cfRule type="expression" priority="174" dxfId="19">
      <formula>AND(COUNTIF($C$40:$EL$40,"D")+COUNTIF($C$40:$EL$40,"ST&gt;*")&gt;0,COUNTIF($C$40:$EL$40,"P")=0,$V$28="")</formula>
    </cfRule>
  </conditionalFormatting>
  <dataValidations count="349">
    <dataValidation sqref="BE8 BE9 BE31 BE32" showDropDown="0" showInputMessage="0" showErrorMessage="0" allowBlank="1" type="list">
      <formula1>"TRUE,FALSE"</formula1>
    </dataValidation>
    <dataValidation sqref="L4" showDropDown="0" showInputMessage="1" showErrorMessage="0" allowBlank="0" promptTitle="Number of Purples" prompt="Purple crabs expected before reds (planner only). 2 unlocks the 2nd Purple DC column." type="list">
      <formula1>"1,2"</formula1>
    </dataValidation>
    <dataValidation sqref="C4 C5" showDropDown="0" showInputMessage="0" showErrorMessage="0" allowBlank="1" type="whole" operator="between">
      <formula1>0</formula1>
      <formula2>100</formula2>
    </dataValidation>
    <dataValidation sqref="F4 F5 N4 N5 P4 P5 R4 R5 T4 T5" showDropDown="0" showInputMessage="0" showErrorMessage="0" allowBlank="1" type="list">
      <formula1>"TRUE,FALSE"</formula1>
    </dataValidation>
    <dataValidation sqref="I4 I5" showDropDown="0" showInputMessage="0" showErrorMessage="0" allowBlank="1" type="list">
      <formula1>"Piety,Zeal"</formula1>
    </dataValidation>
    <dataValidation sqref="B8 B9" showDropDown="0" showInputMessage="0" showErrorMessage="0" allowBlank="1" type="list">
      <formula1>"Torva full helm,Oathplate helm"</formula1>
    </dataValidation>
    <dataValidation sqref="C8 C9" showDropDown="0" showInputMessage="0" showErrorMessage="0" allowBlank="1" type="list">
      <formula1>"Torva platebody,Oathplate chest"</formula1>
    </dataValidation>
    <dataValidation sqref="G8 G9" showDropDown="0" showInputMessage="0" showErrorMessage="0" allowBlank="1" type="list">
      <formula1>"Torva platelegs,Oathplate legs"</formula1>
    </dataValidation>
    <dataValidation sqref="K8 K9" showDropDown="0" showInputMessage="0" showErrorMessage="0" allowBlank="1" type="list">
      <formula1>"Rancour,Blood fury,Both"</formula1>
    </dataValidation>
    <dataValidation sqref="N8 N9" showDropDown="0" showInputMessage="0" showErrorMessage="0" allowBlank="1" type="whole" operator="between">
      <formula1>1</formula1>
      <formula2>121</formula2>
    </dataValidation>
    <dataValidation sqref="Q8 Q9" showDropDown="0" showInputMessage="0" showErrorMessage="0" allowBlank="1" type="list">
      <formula1>"West,East,None"</formula1>
    </dataValidation>
    <dataValidation sqref="W8 W9" showDropDown="0" showInputMessage="0" showErrorMessage="0" allowBlank="1" type="whole" operator="between">
      <formula1>0</formula1>
      <formula2>9</formula2>
    </dataValidation>
    <dataValidation sqref="Z8 Z9" showDropDown="0" showInputMessage="0" showErrorMessage="0" allowBlank="1" type="list">
      <formula1>"No,Breaker,Ayak,Swift blade"</formula1>
    </dataValidation>
    <dataValidation sqref="AY8 AY9"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AV8 AV9" showDropDown="0" showInputMessage="1" showErrorMessage="0" allowBlank="1" promptTitle="Pneck on P1" prompt="Checked: in P1, a player at 70-88 HP when an auto fires flicks their phoenix necklace on for its damage tick. Unchecked: the necklace is only used in P3." type="list">
      <formula1>"TRUE,FALSE"</formula1>
    </dataValidation>
    <dataValidation sqref="BB8 BB9"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8 AD9 AG8 AG9 AJ8 AJ9 AM8 AM9 AP8 AP9" showDropDown="0" showInputMessage="0" showErrorMessage="0" allowBlank="1" type="list">
      <formula1>"TRUE,FALSE"</formula1>
    </dataValidation>
    <dataValidation sqref="C12 C13 G12 G13" showDropDown="0" showInputMessage="0" showErrorMessage="0" allowBlank="1" type="list">
      <formula1>"Ancestral,Virtus"</formula1>
    </dataValidation>
    <dataValidation sqref="B12 B13" showDropDown="0" showInputMessage="0" showErrorMessage="0" allowBlank="1" type="list">
      <formula1>"Ancestral,Virtus,Take off,None"</formula1>
    </dataValidation>
    <dataValidation sqref="K12 K13" showDropDown="0" showInputMessage="0" showErrorMessage="0" allowBlank="1" type="list">
      <formula1>"Imbued sara,Infernal"</formula1>
    </dataValidation>
    <dataValidation sqref="C16:C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16="D",C16="A",C16="S",C16="C",C16="H",C16="B",C16="T",C16="E",C16="SB",C16="P",C16="R",C16="X",C16="ST&gt;1",C16="ST&gt;2",C16="ST&gt;3",C16="ST&gt;4",C16="ST&gt;5"),NOT(OR(AND(OR(C16="D",C16="A",C16="S",C16="C",C16="H",C16="B",C16="T",C16="E",C16="SB"),OR(D16="D",D16="A",D16="S",D16="C",D16="H",D16="B",D16="T",D16="E",D16="SB")),AND(OR(C16="D",C16="A",C16="S",C16="C",C16="H",C16="T",C16="E",C16="SB"),OR(E16="D",E16="A",E16="S",E16="C",E16="H",E16="B",E16="T",E16="E",E16="SB")),AND(OR(C16="D",C16="A",C16="S",C16="C",C16="T",C16="SB"),OR(F16="D",F16="A",F16="S",F16="C",F16="H",F16="B",F16="T",F16="E",F16="SB")),AND(OR(C16="S"),OR(G16="D",G16="A",G16="S",G16="C",G16="H",G16="B",G16="T",G16="E",G16="SB")),AND(C16="H",OR($Z8="No",$Z8="")))))</formula1>
    </dataValidation>
    <dataValidation sqref="D16:D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16="D",D16="A",D16="S",D16="C",D16="H",D16="B",D16="T",D16="E",D16="SB",D16="P",D16="R",D16="X",D16="ST&gt;1",D16="ST&gt;2",D16="ST&gt;3",D16="ST&gt;4",D16="ST&gt;5"),NOT(OR(AND(OR(D16="D",D16="A",D16="S",D16="C",D16="H",D16="B",D16="T",D16="E",D16="SB"),OR(C16="D",C16="A",C16="S",C16="C",C16="H",C16="B",C16="T",C16="E",C16="SB")),AND(OR(D16="D",D16="A",D16="S",D16="C",D16="H",D16="B",D16="T",D16="E",D16="SB"),OR(E16="D",E16="A",E16="S",E16="C",E16="H",E16="B",E16="T",E16="E",E16="SB")),AND(OR(D16="D",D16="A",D16="S",D16="C",D16="H",D16="T",D16="E",D16="SB"),OR(F16="D",F16="A",F16="S",F16="C",F16="H",F16="B",F16="T",F16="E",F16="SB")),AND(OR(D16="D",D16="A",D16="S",D16="C",D16="T",D16="SB"),OR(G16="D",G16="A",G16="S",G16="C",G16="H",G16="B",G16="T",G16="E",G16="SB")),AND(OR(D16="S"),OR(H16="D",H16="A",H16="S",H16="C",H16="H",H16="B",H16="T",H16="E",H16="SB")),AND(D16="H",OR($Z8="No",$Z8="")))))</formula1>
    </dataValidation>
    <dataValidation sqref="E16:E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16="D",E16="A",E16="S",E16="C",E16="H",E16="B",E16="T",E16="E",E16="SB",E16="P",E16="R",E16="X",E16="ST&gt;1",E16="ST&gt;2",E16="ST&gt;3",E16="ST&gt;4",E16="ST&gt;5"),NOT(OR(AND(OR(E16="D",E16="A",E16="S",E16="C",E16="H",E16="B",E16="T",E16="E",E16="SB"),OR(D16="D",D16="A",D16="S",D16="C",D16="H",D16="B",D16="T",D16="E",D16="SB")),AND(OR(E16="D",E16="A",E16="S",E16="C",E16="H",E16="B",E16="T",E16="E",E16="SB"),OR(F16="D",F16="A",F16="S",F16="C",F16="H",F16="B",F16="T",F16="E",F16="SB")),AND(OR(E16="D",E16="A",E16="S",E16="C",E16="H",E16="B",E16="T",E16="E",E16="SB"),OR(C16="D",C16="A",C16="S",C16="C",C16="H",C16="T",C16="E",C16="SB")),AND(OR(E16="D",E16="A",E16="S",E16="C",E16="H",E16="T",E16="E",E16="SB"),OR(G16="D",G16="A",G16="S",G16="C",G16="H",G16="B",G16="T",G16="E",G16="SB")),AND(OR(E16="D",E16="A",E16="S",E16="C",E16="T",E16="SB"),OR(H16="D",H16="A",H16="S",H16="C",H16="H",H16="B",H16="T",H16="E",H16="SB")),AND(OR(E16="S"),OR(I16="D",I16="A",I16="S",I16="C",I16="H",I16="B",I16="T",I16="E",I16="SB")),AND(E16="H",OR($Z8="No",$Z8="")))))</formula1>
    </dataValidation>
    <dataValidation sqref="F16:F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16="D",F16="A",F16="S",F16="C",F16="H",F16="B",F16="T",F16="E",F16="SB",F16="P",F16="R",F16="X",F16="ST&gt;1",F16="ST&gt;2",F16="ST&gt;3",F16="ST&gt;4",F16="ST&gt;5"),NOT(OR(AND(OR(F16="D",F16="A",F16="S",F16="C",F16="H",F16="B",F16="T",F16="E",F16="SB"),OR(E16="D",E16="A",E16="S",E16="C",E16="H",E16="B",E16="T",E16="E",E16="SB")),AND(OR(F16="D",F16="A",F16="S",F16="C",F16="H",F16="B",F16="T",F16="E",F16="SB"),OR(G16="D",G16="A",G16="S",G16="C",G16="H",G16="B",G16="T",G16="E",G16="SB")),AND(OR(F16="D",F16="A",F16="S",F16="C",F16="H",F16="B",F16="T",F16="E",F16="SB"),OR(D16="D",D16="A",D16="S",D16="C",D16="H",D16="T",D16="E",D16="SB")),AND(OR(F16="D",F16="A",F16="S",F16="C",F16="H",F16="T",F16="E",F16="SB"),OR(H16="D",H16="A",H16="S",H16="C",H16="H",H16="B",H16="T",H16="E",H16="SB")),AND(OR(F16="D",F16="A",F16="S",F16="C",F16="H",F16="B",F16="T",F16="E",F16="SB"),OR(C16="D",C16="A",C16="S",C16="C",C16="T",C16="SB")),AND(OR(F16="D",F16="A",F16="S",F16="C",F16="T",F16="SB"),OR(I16="D",I16="A",I16="S",I16="C",I16="H",I16="B",I16="T",I16="E",I16="SB")),AND(OR(F16="S"),OR(J16="D",J16="A",J16="S",J16="C",J16="H",J16="B",J16="T",J16="E",J16="SB")),AND(F16="H",OR($Z8="No",$Z8="")))))</formula1>
    </dataValidation>
    <dataValidation sqref="G16:G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16="D",G16="A",G16="S",G16="C",G16="H",G16="B",G16="T",G16="E",G16="SB",G16="P",G16="R",G16="X",G16="ST&gt;1",G16="ST&gt;2",G16="ST&gt;3",G16="ST&gt;4",G16="ST&gt;5"),NOT(OR(AND(OR(G16="D",G16="A",G16="S",G16="C",G16="H",G16="B",G16="T",G16="E",G16="SB"),OR(F16="D",F16="A",F16="S",F16="C",F16="H",F16="B",F16="T",F16="E",F16="SB")),AND(OR(G16="D",G16="A",G16="S",G16="C",G16="H",G16="B",G16="T",G16="E",G16="SB"),OR(H16="D",H16="A",H16="S",H16="C",H16="H",H16="B",H16="T",H16="E",H16="SB")),AND(OR(G16="D",G16="A",G16="S",G16="C",G16="H",G16="B",G16="T",G16="E",G16="SB"),OR(E16="D",E16="A",E16="S",E16="C",E16="H",E16="T",E16="E",E16="SB")),AND(OR(G16="D",G16="A",G16="S",G16="C",G16="H",G16="T",G16="E",G16="SB"),OR(I16="D",I16="A",I16="S",I16="C",I16="H",I16="B",I16="T",I16="E",I16="SB")),AND(OR(G16="D",G16="A",G16="S",G16="C",G16="H",G16="B",G16="T",G16="E",G16="SB"),OR(D16="D",D16="A",D16="S",D16="C",D16="T",D16="SB")),AND(OR(G16="D",G16="A",G16="S",G16="C",G16="T",G16="SB"),OR(J16="D",J16="A",J16="S",J16="C",J16="H",J16="B",J16="T",J16="E",J16="SB")),AND(OR(G16="D",G16="A",G16="S",G16="C",G16="H",G16="B",G16="T",G16="E",G16="SB"),OR(C16="S")),AND(OR(G16="S"),OR(K16="D",K16="A",K16="S",K16="C",K16="H",K16="B",K16="T",K16="E",K16="SB")),AND(G16="H",OR($Z8="No",$Z8="")))))</formula1>
    </dataValidation>
    <dataValidation sqref="H16:H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16="D",H16="A",H16="S",H16="C",H16="H",H16="B",H16="T",H16="E",H16="SB",H16="P",H16="R",H16="X",H16="ST&gt;1",H16="ST&gt;2",H16="ST&gt;3",H16="ST&gt;4",H16="ST&gt;5"),NOT(OR(AND(OR(H16="D",H16="A",H16="S",H16="C",H16="H",H16="B",H16="T",H16="E",H16="SB"),OR(G16="D",G16="A",G16="S",G16="C",G16="H",G16="B",G16="T",G16="E",G16="SB")),AND(OR(H16="D",H16="A",H16="S",H16="C",H16="H",H16="B",H16="T",H16="E",H16="SB"),OR(I16="D",I16="A",I16="S",I16="C",I16="H",I16="B",I16="T",I16="E",I16="SB")),AND(OR(H16="D",H16="A",H16="S",H16="C",H16="H",H16="B",H16="T",H16="E",H16="SB"),OR(F16="D",F16="A",F16="S",F16="C",F16="H",F16="T",F16="E",F16="SB")),AND(OR(H16="D",H16="A",H16="S",H16="C",H16="H",H16="T",H16="E",H16="SB"),OR(J16="D",J16="A",J16="S",J16="C",J16="H",J16="B",J16="T",J16="E",J16="SB")),AND(OR(H16="D",H16="A",H16="S",H16="C",H16="H",H16="B",H16="T",H16="E",H16="SB"),OR(E16="D",E16="A",E16="S",E16="C",E16="T",E16="SB")),AND(OR(H16="D",H16="A",H16="S",H16="C",H16="T",H16="SB"),OR(K16="D",K16="A",K16="S",K16="C",K16="H",K16="B",K16="T",K16="E",K16="SB")),AND(OR(H16="D",H16="A",H16="S",H16="C",H16="H",H16="B",H16="T",H16="E",H16="SB"),OR(D16="S")),AND(OR(H16="S"),OR(L16="D",L16="A",L16="S",L16="C",L16="H",L16="B",L16="T",L16="E",L16="SB")),AND(H16="H",OR($Z8="No",$Z8="")))))</formula1>
    </dataValidation>
    <dataValidation sqref="I16:I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16="D",I16="A",I16="S",I16="C",I16="H",I16="B",I16="T",I16="E",I16="SB",I16="P",I16="R",I16="X",I16="ST&gt;1",I16="ST&gt;2",I16="ST&gt;3",I16="ST&gt;4",I16="ST&gt;5"),NOT(OR(AND(OR(I16="D",I16="A",I16="S",I16="C",I16="H",I16="B",I16="T",I16="E",I16="SB"),OR(H16="D",H16="A",H16="S",H16="C",H16="H",H16="B",H16="T",H16="E",H16="SB")),AND(OR(I16="D",I16="A",I16="S",I16="C",I16="H",I16="B",I16="T",I16="E",I16="SB"),OR(J16="D",J16="A",J16="S",J16="C",J16="H",J16="B",J16="T",J16="E",J16="SB")),AND(OR(I16="D",I16="A",I16="S",I16="C",I16="H",I16="B",I16="T",I16="E",I16="SB"),OR(G16="D",G16="A",G16="S",G16="C",G16="H",G16="T",G16="E",G16="SB")),AND(OR(I16="D",I16="A",I16="S",I16="C",I16="H",I16="T",I16="E",I16="SB"),OR(K16="D",K16="A",K16="S",K16="C",K16="H",K16="B",K16="T",K16="E",K16="SB")),AND(OR(I16="D",I16="A",I16="S",I16="C",I16="H",I16="B",I16="T",I16="E",I16="SB"),OR(F16="D",F16="A",F16="S",F16="C",F16="T",F16="SB")),AND(OR(I16="D",I16="A",I16="S",I16="C",I16="T",I16="SB"),OR(L16="D",L16="A",L16="S",L16="C",L16="H",L16="B",L16="T",L16="E",L16="SB")),AND(OR(I16="D",I16="A",I16="S",I16="C",I16="H",I16="B",I16="T",I16="E",I16="SB"),OR(E16="S")),AND(OR(I16="S"),OR(M16="D",M16="A",M16="S",M16="C",M16="H",M16="B",M16="T",M16="E",M16="SB")),AND(I16="H",OR($Z8="No",$Z8="")))))</formula1>
    </dataValidation>
    <dataValidation sqref="J16:J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16="D",J16="A",J16="S",J16="C",J16="H",J16="B",J16="T",J16="E",J16="SB",J16="P",J16="R",J16="X",J16="ST&gt;1",J16="ST&gt;2",J16="ST&gt;3",J16="ST&gt;4",J16="ST&gt;5"),NOT(OR(AND(OR(J16="D",J16="A",J16="S",J16="C",J16="H",J16="B",J16="T",J16="E",J16="SB"),OR(I16="D",I16="A",I16="S",I16="C",I16="H",I16="B",I16="T",I16="E",I16="SB")),AND(OR(J16="D",J16="A",J16="S",J16="C",J16="H",J16="B",J16="T",J16="E",J16="SB"),OR(K16="D",K16="A",K16="S",K16="C",K16="H",K16="B",K16="T",K16="E",K16="SB")),AND(OR(J16="D",J16="A",J16="S",J16="C",J16="H",J16="B",J16="T",J16="E",J16="SB"),OR(H16="D",H16="A",H16="S",H16="C",H16="H",H16="T",H16="E",H16="SB")),AND(OR(J16="D",J16="A",J16="S",J16="C",J16="H",J16="T",J16="E",J16="SB"),OR(L16="D",L16="A",L16="S",L16="C",L16="H",L16="B",L16="T",L16="E",L16="SB")),AND(OR(J16="D",J16="A",J16="S",J16="C",J16="H",J16="B",J16="T",J16="E",J16="SB"),OR(G16="D",G16="A",G16="S",G16="C",G16="T",G16="SB")),AND(OR(J16="D",J16="A",J16="S",J16="C",J16="T",J16="SB"),OR(M16="D",M16="A",M16="S",M16="C",M16="H",M16="B",M16="T",M16="E",M16="SB")),AND(OR(J16="D",J16="A",J16="S",J16="C",J16="H",J16="B",J16="T",J16="E",J16="SB"),OR(F16="S")),AND(OR(J16="S"),OR(N16="D",N16="A",N16="S",N16="C",N16="H",N16="B",N16="T",N16="E",N16="SB")),AND(J16="H",OR($Z8="No",$Z8="")))))</formula1>
    </dataValidation>
    <dataValidation sqref="K16:K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16="D",K16="A",K16="S",K16="C",K16="H",K16="B",K16="T",K16="E",K16="SB",K16="P",K16="R",K16="X",K16="ST&gt;1",K16="ST&gt;2",K16="ST&gt;3",K16="ST&gt;4",K16="ST&gt;5"),NOT(OR(AND(OR(K16="D",K16="A",K16="S",K16="C",K16="H",K16="B",K16="T",K16="E",K16="SB"),OR(J16="D",J16="A",J16="S",J16="C",J16="H",J16="B",J16="T",J16="E",J16="SB")),AND(OR(K16="D",K16="A",K16="S",K16="C",K16="H",K16="B",K16="T",K16="E",K16="SB"),OR(L16="D",L16="A",L16="S",L16="C",L16="H",L16="B",L16="T",L16="E",L16="SB")),AND(OR(K16="D",K16="A",K16="S",K16="C",K16="H",K16="B",K16="T",K16="E",K16="SB"),OR(I16="D",I16="A",I16="S",I16="C",I16="H",I16="T",I16="E",I16="SB")),AND(OR(K16="D",K16="A",K16="S",K16="C",K16="H",K16="T",K16="E",K16="SB"),OR(M16="D",M16="A",M16="S",M16="C",M16="H",M16="B",M16="T",M16="E",M16="SB")),AND(OR(K16="D",K16="A",K16="S",K16="C",K16="H",K16="B",K16="T",K16="E",K16="SB"),OR(H16="D",H16="A",H16="S",H16="C",H16="T",H16="SB")),AND(OR(K16="D",K16="A",K16="S",K16="C",K16="T",K16="SB"),OR(N16="D",N16="A",N16="S",N16="C",N16="H",N16="B",N16="T",N16="E",N16="SB")),AND(OR(K16="D",K16="A",K16="S",K16="C",K16="H",K16="B",K16="T",K16="E",K16="SB"),OR(G16="S")),AND(OR(K16="S"),OR(O16="D",O16="A",O16="S",O16="C",O16="H",O16="B",O16="T",O16="E",O16="SB")),AND(K16="H",OR($Z8="No",$Z8="")))))</formula1>
    </dataValidation>
    <dataValidation sqref="L16:L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16="D",L16="A",L16="S",L16="C",L16="H",L16="B",L16="T",L16="E",L16="SB",L16="P",L16="R",L16="X",L16="ST&gt;1",L16="ST&gt;2",L16="ST&gt;3",L16="ST&gt;4",L16="ST&gt;5"),NOT(OR(AND(OR(L16="D",L16="A",L16="S",L16="C",L16="H",L16="B",L16="T",L16="E",L16="SB"),OR(K16="D",K16="A",K16="S",K16="C",K16="H",K16="B",K16="T",K16="E",K16="SB")),AND(OR(L16="D",L16="A",L16="S",L16="C",L16="H",L16="B",L16="T",L16="E",L16="SB"),OR(M16="D",M16="A",M16="S",M16="C",M16="H",M16="B",M16="T",M16="E",M16="SB")),AND(OR(L16="D",L16="A",L16="S",L16="C",L16="H",L16="B",L16="T",L16="E",L16="SB"),OR(J16="D",J16="A",J16="S",J16="C",J16="H",J16="T",J16="E",J16="SB")),AND(OR(L16="D",L16="A",L16="S",L16="C",L16="H",L16="T",L16="E",L16="SB"),OR(N16="D",N16="A",N16="S",N16="C",N16="H",N16="B",N16="T",N16="E",N16="SB")),AND(OR(L16="D",L16="A",L16="S",L16="C",L16="H",L16="B",L16="T",L16="E",L16="SB"),OR(I16="D",I16="A",I16="S",I16="C",I16="T",I16="SB")),AND(OR(L16="D",L16="A",L16="S",L16="C",L16="T",L16="SB"),OR(O16="D",O16="A",O16="S",O16="C",O16="H",O16="B",O16="T",O16="E",O16="SB")),AND(OR(L16="D",L16="A",L16="S",L16="C",L16="H",L16="B",L16="T",L16="E",L16="SB"),OR(H16="S")),AND(OR(L16="S"),OR(P16="D",P16="A",P16="S",P16="C",P16="H",P16="B",P16="T",P16="E",P16="SB")),AND(L16="H",OR($Z8="No",$Z8="")))))</formula1>
    </dataValidation>
    <dataValidation sqref="M16:M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16="D",M16="A",M16="S",M16="C",M16="H",M16="B",M16="T",M16="E",M16="SB",M16="P",M16="R",M16="X",M16="ST&gt;1",M16="ST&gt;2",M16="ST&gt;3",M16="ST&gt;4",M16="ST&gt;5"),NOT(OR(AND(OR(M16="D",M16="A",M16="S",M16="C",M16="H",M16="B",M16="T",M16="E",M16="SB"),OR(L16="D",L16="A",L16="S",L16="C",L16="H",L16="B",L16="T",L16="E",L16="SB")),AND(OR(M16="D",M16="A",M16="S",M16="C",M16="H",M16="B",M16="T",M16="E",M16="SB"),OR(N16="D",N16="A",N16="S",N16="C",N16="H",N16="B",N16="T",N16="E",N16="SB")),AND(OR(M16="D",M16="A",M16="S",M16="C",M16="H",M16="B",M16="T",M16="E",M16="SB"),OR(K16="D",K16="A",K16="S",K16="C",K16="H",K16="T",K16="E",K16="SB")),AND(OR(M16="D",M16="A",M16="S",M16="C",M16="H",M16="T",M16="E",M16="SB"),OR(O16="D",O16="A",O16="S",O16="C",O16="H",O16="B",O16="T",O16="E",O16="SB")),AND(OR(M16="D",M16="A",M16="S",M16="C",M16="H",M16="B",M16="T",M16="E",M16="SB"),OR(J16="D",J16="A",J16="S",J16="C",J16="T",J16="SB")),AND(OR(M16="D",M16="A",M16="S",M16="C",M16="T",M16="SB"),OR(P16="D",P16="A",P16="S",P16="C",P16="H",P16="B",P16="T",P16="E",P16="SB")),AND(OR(M16="D",M16="A",M16="S",M16="C",M16="H",M16="B",M16="T",M16="E",M16="SB"),OR(I16="S")),AND(OR(M16="S"),OR(Q16="D",Q16="A",Q16="S",Q16="C",Q16="H",Q16="B",Q16="T",Q16="E",Q16="SB")),AND(M16="H",OR($Z8="No",$Z8="")))))</formula1>
    </dataValidation>
    <dataValidation sqref="N16:N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16="D",N16="A",N16="S",N16="C",N16="H",N16="B",N16="T",N16="E",N16="SB",N16="P",N16="R",N16="X",N16="ST&gt;1",N16="ST&gt;2",N16="ST&gt;3",N16="ST&gt;4",N16="ST&gt;5"),NOT(OR(AND(OR(N16="D",N16="A",N16="S",N16="C",N16="H",N16="B",N16="T",N16="E",N16="SB"),OR(M16="D",M16="A",M16="S",M16="C",M16="H",M16="B",M16="T",M16="E",M16="SB")),AND(OR(N16="D",N16="A",N16="S",N16="C",N16="H",N16="B",N16="T",N16="E",N16="SB"),OR(O16="D",O16="A",O16="S",O16="C",O16="H",O16="B",O16="T",O16="E",O16="SB")),AND(OR(N16="D",N16="A",N16="S",N16="C",N16="H",N16="B",N16="T",N16="E",N16="SB"),OR(L16="D",L16="A",L16="S",L16="C",L16="H",L16="T",L16="E",L16="SB")),AND(OR(N16="D",N16="A",N16="S",N16="C",N16="H",N16="T",N16="E",N16="SB"),OR(P16="D",P16="A",P16="S",P16="C",P16="H",P16="B",P16="T",P16="E",P16="SB")),AND(OR(N16="D",N16="A",N16="S",N16="C",N16="H",N16="B",N16="T",N16="E",N16="SB"),OR(K16="D",K16="A",K16="S",K16="C",K16="T",K16="SB")),AND(OR(N16="D",N16="A",N16="S",N16="C",N16="T",N16="SB"),OR(Q16="D",Q16="A",Q16="S",Q16="C",Q16="H",Q16="B",Q16="T",Q16="E",Q16="SB")),AND(OR(N16="D",N16="A",N16="S",N16="C",N16="H",N16="B",N16="T",N16="E",N16="SB"),OR(J16="S")),AND(OR(N16="S"),OR(R16="D",R16="A",R16="S",R16="C",R16="H",R16="B",R16="T",R16="E",R16="SB")),AND(N16="H",OR($Z8="No",$Z8="")))))</formula1>
    </dataValidation>
    <dataValidation sqref="O16:O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16="D",O16="A",O16="S",O16="C",O16="H",O16="B",O16="T",O16="E",O16="SB",O16="P",O16="R",O16="X",O16="ST&gt;1",O16="ST&gt;2",O16="ST&gt;3",O16="ST&gt;4",O16="ST&gt;5"),NOT(OR(AND(OR(O16="D",O16="A",O16="S",O16="C",O16="H",O16="B",O16="T",O16="E",O16="SB"),OR(N16="D",N16="A",N16="S",N16="C",N16="H",N16="B",N16="T",N16="E",N16="SB")),AND(OR(O16="D",O16="A",O16="S",O16="C",O16="H",O16="B",O16="T",O16="E",O16="SB"),OR(P16="D",P16="A",P16="S",P16="C",P16="H",P16="B",P16="T",P16="E",P16="SB")),AND(OR(O16="D",O16="A",O16="S",O16="C",O16="H",O16="B",O16="T",O16="E",O16="SB"),OR(M16="D",M16="A",M16="S",M16="C",M16="H",M16="T",M16="E",M16="SB")),AND(OR(O16="D",O16="A",O16="S",O16="C",O16="H",O16="T",O16="E",O16="SB"),OR(Q16="D",Q16="A",Q16="S",Q16="C",Q16="H",Q16="B",Q16="T",Q16="E",Q16="SB")),AND(OR(O16="D",O16="A",O16="S",O16="C",O16="H",O16="B",O16="T",O16="E",O16="SB"),OR(L16="D",L16="A",L16="S",L16="C",L16="T",L16="SB")),AND(OR(O16="D",O16="A",O16="S",O16="C",O16="T",O16="SB"),OR(R16="D",R16="A",R16="S",R16="C",R16="H",R16="B",R16="T",R16="E",R16="SB")),AND(OR(O16="D",O16="A",O16="S",O16="C",O16="H",O16="B",O16="T",O16="E",O16="SB"),OR(K16="S")),AND(OR(O16="S"),OR(S16="D",S16="A",S16="S",S16="C",S16="H",S16="B",S16="T",S16="E",S16="SB")),AND(O16="H",OR($Z8="No",$Z8="")))))</formula1>
    </dataValidation>
    <dataValidation sqref="P16:P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16="D",P16="A",P16="S",P16="C",P16="H",P16="B",P16="T",P16="E",P16="SB",P16="P",P16="R",P16="X",P16="ST&gt;1",P16="ST&gt;2",P16="ST&gt;3",P16="ST&gt;4",P16="ST&gt;5"),NOT(OR(AND(OR(P16="D",P16="A",P16="S",P16="C",P16="H",P16="B",P16="T",P16="E",P16="SB"),OR(O16="D",O16="A",O16="S",O16="C",O16="H",O16="B",O16="T",O16="E",O16="SB")),AND(OR(P16="D",P16="A",P16="S",P16="C",P16="H",P16="B",P16="T",P16="E",P16="SB"),OR(Q16="D",Q16="A",Q16="S",Q16="C",Q16="H",Q16="B",Q16="T",Q16="E",Q16="SB")),AND(OR(P16="D",P16="A",P16="S",P16="C",P16="H",P16="B",P16="T",P16="E",P16="SB"),OR(N16="D",N16="A",N16="S",N16="C",N16="H",N16="T",N16="E",N16="SB")),AND(OR(P16="D",P16="A",P16="S",P16="C",P16="H",P16="T",P16="E",P16="SB"),OR(R16="D",R16="A",R16="S",R16="C",R16="H",R16="B",R16="T",R16="E",R16="SB")),AND(OR(P16="D",P16="A",P16="S",P16="C",P16="H",P16="B",P16="T",P16="E",P16="SB"),OR(M16="D",M16="A",M16="S",M16="C",M16="T",M16="SB")),AND(OR(P16="D",P16="A",P16="S",P16="C",P16="T",P16="SB"),OR(S16="D",S16="A",S16="S",S16="C",S16="H",S16="B",S16="T",S16="E",S16="SB")),AND(OR(P16="D",P16="A",P16="S",P16="C",P16="H",P16="B",P16="T",P16="E",P16="SB"),OR(L16="S")),AND(OR(P16="S"),OR(T16="D",T16="A",T16="S",T16="C",T16="H",T16="B",T16="T",T16="E",T16="SB")),AND(P16="H",OR($Z8="No",$Z8="")))))</formula1>
    </dataValidation>
    <dataValidation sqref="Q16:Q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16="D",Q16="A",Q16="S",Q16="C",Q16="H",Q16="B",Q16="T",Q16="E",Q16="SB",Q16="P",Q16="R",Q16="X",Q16="ST&gt;1",Q16="ST&gt;2",Q16="ST&gt;3",Q16="ST&gt;4",Q16="ST&gt;5"),NOT(OR(AND(OR(Q16="D",Q16="A",Q16="S",Q16="C",Q16="H",Q16="B",Q16="T",Q16="E",Q16="SB"),OR(P16="D",P16="A",P16="S",P16="C",P16="H",P16="B",P16="T",P16="E",P16="SB")),AND(OR(Q16="D",Q16="A",Q16="S",Q16="C",Q16="H",Q16="B",Q16="T",Q16="E",Q16="SB"),OR(R16="D",R16="A",R16="S",R16="C",R16="H",R16="B",R16="T",R16="E",R16="SB")),AND(OR(Q16="D",Q16="A",Q16="S",Q16="C",Q16="H",Q16="B",Q16="T",Q16="E",Q16="SB"),OR(O16="D",O16="A",O16="S",O16="C",O16="H",O16="T",O16="E",O16="SB")),AND(OR(Q16="D",Q16="A",Q16="S",Q16="C",Q16="H",Q16="T",Q16="E",Q16="SB"),OR(S16="D",S16="A",S16="S",S16="C",S16="H",S16="B",S16="T",S16="E",S16="SB")),AND(OR(Q16="D",Q16="A",Q16="S",Q16="C",Q16="H",Q16="B",Q16="T",Q16="E",Q16="SB"),OR(N16="D",N16="A",N16="S",N16="C",N16="T",N16="SB")),AND(OR(Q16="D",Q16="A",Q16="S",Q16="C",Q16="T",Q16="SB"),OR(T16="D",T16="A",T16="S",T16="C",T16="H",T16="B",T16="T",T16="E",T16="SB")),AND(OR(Q16="D",Q16="A",Q16="S",Q16="C",Q16="H",Q16="B",Q16="T",Q16="E",Q16="SB"),OR(M16="S")),AND(OR(Q16="S"),OR(U16="D",U16="A",U16="S",U16="C",U16="H",U16="B",U16="T",U16="E",U16="SB")),AND(Q16="H",OR($Z8="No",$Z8="")))))</formula1>
    </dataValidation>
    <dataValidation sqref="R16:R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16="D",R16="A",R16="S",R16="C",R16="H",R16="B",R16="T",R16="E",R16="SB",R16="P",R16="R",R16="X",R16="ST&gt;1",R16="ST&gt;2",R16="ST&gt;3",R16="ST&gt;4",R16="ST&gt;5"),NOT(OR(AND(OR(R16="D",R16="A",R16="S",R16="C",R16="H",R16="B",R16="T",R16="E",R16="SB"),OR(Q16="D",Q16="A",Q16="S",Q16="C",Q16="H",Q16="B",Q16="T",Q16="E",Q16="SB")),AND(OR(R16="D",R16="A",R16="S",R16="C",R16="H",R16="B",R16="T",R16="E",R16="SB"),OR(S16="D",S16="A",S16="S",S16="C",S16="H",S16="B",S16="T",S16="E",S16="SB")),AND(OR(R16="D",R16="A",R16="S",R16="C",R16="H",R16="B",R16="T",R16="E",R16="SB"),OR(P16="D",P16="A",P16="S",P16="C",P16="H",P16="T",P16="E",P16="SB")),AND(OR(R16="D",R16="A",R16="S",R16="C",R16="H",R16="T",R16="E",R16="SB"),OR(T16="D",T16="A",T16="S",T16="C",T16="H",T16="B",T16="T",T16="E",T16="SB")),AND(OR(R16="D",R16="A",R16="S",R16="C",R16="H",R16="B",R16="T",R16="E",R16="SB"),OR(O16="D",O16="A",O16="S",O16="C",O16="T",O16="SB")),AND(OR(R16="D",R16="A",R16="S",R16="C",R16="T",R16="SB"),OR(U16="D",U16="A",U16="S",U16="C",U16="H",U16="B",U16="T",U16="E",U16="SB")),AND(OR(R16="D",R16="A",R16="S",R16="C",R16="H",R16="B",R16="T",R16="E",R16="SB"),OR(N16="S")),AND(OR(R16="S"),OR(V16="D",V16="A",V16="S",V16="C",V16="H",V16="B",V16="T",V16="E",V16="SB")),AND(R16="H",OR($Z8="No",$Z8="")))))</formula1>
    </dataValidation>
    <dataValidation sqref="S16:S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16="D",S16="A",S16="S",S16="C",S16="H",S16="B",S16="T",S16="E",S16="SB",S16="P",S16="R",S16="X",S16="ST&gt;1",S16="ST&gt;2",S16="ST&gt;3",S16="ST&gt;4",S16="ST&gt;5"),NOT(OR(AND(OR(S16="D",S16="A",S16="S",S16="C",S16="H",S16="B",S16="T",S16="E",S16="SB"),OR(R16="D",R16="A",R16="S",R16="C",R16="H",R16="B",R16="T",R16="E",R16="SB")),AND(OR(S16="D",S16="A",S16="S",S16="C",S16="H",S16="B",S16="T",S16="E",S16="SB"),OR(T16="D",T16="A",T16="S",T16="C",T16="H",T16="B",T16="T",T16="E",T16="SB")),AND(OR(S16="D",S16="A",S16="S",S16="C",S16="H",S16="B",S16="T",S16="E",S16="SB"),OR(Q16="D",Q16="A",Q16="S",Q16="C",Q16="H",Q16="T",Q16="E",Q16="SB")),AND(OR(S16="D",S16="A",S16="S",S16="C",S16="H",S16="T",S16="E",S16="SB"),OR(U16="D",U16="A",U16="S",U16="C",U16="H",U16="B",U16="T",U16="E",U16="SB")),AND(OR(S16="D",S16="A",S16="S",S16="C",S16="H",S16="B",S16="T",S16="E",S16="SB"),OR(P16="D",P16="A",P16="S",P16="C",P16="T",P16="SB")),AND(OR(S16="D",S16="A",S16="S",S16="C",S16="T",S16="SB"),OR(V16="D",V16="A",V16="S",V16="C",V16="H",V16="B",V16="T",V16="E",V16="SB")),AND(OR(S16="D",S16="A",S16="S",S16="C",S16="H",S16="B",S16="T",S16="E",S16="SB"),OR(O16="S")),AND(OR(S16="S"),OR(W16="D",W16="A",W16="S",W16="C",W16="H",W16="B",W16="T",W16="E",W16="SB")),AND(S16="H",OR($Z8="No",$Z8="")))))</formula1>
    </dataValidation>
    <dataValidation sqref="T16:T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16="D",T16="A",T16="S",T16="C",T16="H",T16="B",T16="T",T16="E",T16="SB",T16="P",T16="R",T16="X",T16="ST&gt;1",T16="ST&gt;2",T16="ST&gt;3",T16="ST&gt;4",T16="ST&gt;5"),NOT(OR(AND(OR(T16="D",T16="A",T16="S",T16="C",T16="H",T16="B",T16="T",T16="E",T16="SB"),OR(S16="D",S16="A",S16="S",S16="C",S16="H",S16="B",S16="T",S16="E",S16="SB")),AND(OR(T16="D",T16="A",T16="S",T16="C",T16="H",T16="B",T16="T",T16="E",T16="SB"),OR(U16="D",U16="A",U16="S",U16="C",U16="H",U16="B",U16="T",U16="E",U16="SB")),AND(OR(T16="D",T16="A",T16="S",T16="C",T16="H",T16="B",T16="T",T16="E",T16="SB"),OR(R16="D",R16="A",R16="S",R16="C",R16="H",R16="T",R16="E",R16="SB")),AND(OR(T16="D",T16="A",T16="S",T16="C",T16="H",T16="T",T16="E",T16="SB"),OR(V16="D",V16="A",V16="S",V16="C",V16="H",V16="B",V16="T",V16="E",V16="SB")),AND(OR(T16="D",T16="A",T16="S",T16="C",T16="H",T16="B",T16="T",T16="E",T16="SB"),OR(Q16="D",Q16="A",Q16="S",Q16="C",Q16="T",Q16="SB")),AND(OR(T16="D",T16="A",T16="S",T16="C",T16="T",T16="SB"),OR(W16="D",W16="A",W16="S",W16="C",W16="H",W16="B",W16="T",W16="E",W16="SB")),AND(OR(T16="D",T16="A",T16="S",T16="C",T16="H",T16="B",T16="T",T16="E",T16="SB"),OR(P16="S")),AND(OR(T16="S"),OR(X16="D",X16="A",X16="S",X16="C",X16="H",X16="B",X16="T",X16="E",X16="SB")),AND(T16="H",OR($Z8="No",$Z8="")))))</formula1>
    </dataValidation>
    <dataValidation sqref="U16:U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16="D",U16="A",U16="S",U16="C",U16="H",U16="B",U16="T",U16="E",U16="SB",U16="P",U16="R",U16="X",U16="ST&gt;1",U16="ST&gt;2",U16="ST&gt;3",U16="ST&gt;4",U16="ST&gt;5"),NOT(OR(AND(OR(U16="D",U16="A",U16="S",U16="C",U16="H",U16="B",U16="T",U16="E",U16="SB"),OR(T16="D",T16="A",T16="S",T16="C",T16="H",T16="B",T16="T",T16="E",T16="SB")),AND(OR(U16="D",U16="A",U16="S",U16="C",U16="H",U16="B",U16="T",U16="E",U16="SB"),OR(V16="D",V16="A",V16="S",V16="C",V16="H",V16="B",V16="T",V16="E",V16="SB")),AND(OR(U16="D",U16="A",U16="S",U16="C",U16="H",U16="B",U16="T",U16="E",U16="SB"),OR(S16="D",S16="A",S16="S",S16="C",S16="H",S16="T",S16="E",S16="SB")),AND(OR(U16="D",U16="A",U16="S",U16="C",U16="H",U16="T",U16="E",U16="SB"),OR(W16="D",W16="A",W16="S",W16="C",W16="H",W16="B",W16="T",W16="E",W16="SB")),AND(OR(U16="D",U16="A",U16="S",U16="C",U16="H",U16="B",U16="T",U16="E",U16="SB"),OR(R16="D",R16="A",R16="S",R16="C",R16="T",R16="SB")),AND(OR(U16="D",U16="A",U16="S",U16="C",U16="T",U16="SB"),OR(X16="D",X16="A",X16="S",X16="C",X16="H",X16="B",X16="T",X16="E",X16="SB")),AND(OR(U16="D",U16="A",U16="S",U16="C",U16="H",U16="B",U16="T",U16="E",U16="SB"),OR(Q16="S")),AND(OR(U16="S"),OR(Y16="D",Y16="A",Y16="S",Y16="C",Y16="H",Y16="B",Y16="T",Y16="E",Y16="SB")),AND(U16="H",OR($Z8="No",$Z8="")))))</formula1>
    </dataValidation>
    <dataValidation sqref="V16:V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16="D",V16="A",V16="S",V16="C",V16="H",V16="B",V16="T",V16="E",V16="SB",V16="P",V16="R",V16="X",V16="ST&gt;1",V16="ST&gt;2",V16="ST&gt;3",V16="ST&gt;4",V16="ST&gt;5"),NOT(OR(AND(OR(V16="D",V16="A",V16="S",V16="C",V16="H",V16="B",V16="T",V16="E",V16="SB"),OR(U16="D",U16="A",U16="S",U16="C",U16="H",U16="B",U16="T",U16="E",U16="SB")),AND(OR(V16="D",V16="A",V16="S",V16="C",V16="H",V16="B",V16="T",V16="E",V16="SB"),OR(W16="D",W16="A",W16="S",W16="C",W16="H",W16="B",W16="T",W16="E",W16="SB")),AND(OR(V16="D",V16="A",V16="S",V16="C",V16="H",V16="B",V16="T",V16="E",V16="SB"),OR(T16="D",T16="A",T16="S",T16="C",T16="H",T16="T",T16="E",T16="SB")),AND(OR(V16="D",V16="A",V16="S",V16="C",V16="H",V16="T",V16="E",V16="SB"),OR(X16="D",X16="A",X16="S",X16="C",X16="H",X16="B",X16="T",X16="E",X16="SB")),AND(OR(V16="D",V16="A",V16="S",V16="C",V16="H",V16="B",V16="T",V16="E",V16="SB"),OR(S16="D",S16="A",S16="S",S16="C",S16="T",S16="SB")),AND(OR(V16="D",V16="A",V16="S",V16="C",V16="T",V16="SB"),OR(Y16="D",Y16="A",Y16="S",Y16="C",Y16="H",Y16="B",Y16="T",Y16="E",Y16="SB")),AND(OR(V16="D",V16="A",V16="S",V16="C",V16="H",V16="B",V16="T",V16="E",V16="SB"),OR(R16="S")),AND(OR(V16="S"),OR(Z16="D",Z16="A",Z16="S",Z16="C",Z16="H",Z16="B",Z16="T",Z16="E",Z16="SB")),AND(V16="H",OR($Z8="No",$Z8="")))))</formula1>
    </dataValidation>
    <dataValidation sqref="W16:W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16="D",W16="A",W16="S",W16="C",W16="H",W16="B",W16="T",W16="E",W16="SB",W16="P",W16="R",W16="X",W16="ST&gt;1",W16="ST&gt;2",W16="ST&gt;3",W16="ST&gt;4",W16="ST&gt;5"),NOT(OR(AND(OR(W16="D",W16="A",W16="S",W16="C",W16="H",W16="B",W16="T",W16="E",W16="SB"),OR(V16="D",V16="A",V16="S",V16="C",V16="H",V16="B",V16="T",V16="E",V16="SB")),AND(OR(W16="D",W16="A",W16="S",W16="C",W16="H",W16="B",W16="T",W16="E",W16="SB"),OR(X16="D",X16="A",X16="S",X16="C",X16="H",X16="B",X16="T",X16="E",X16="SB")),AND(OR(W16="D",W16="A",W16="S",W16="C",W16="H",W16="B",W16="T",W16="E",W16="SB"),OR(U16="D",U16="A",U16="S",U16="C",U16="H",U16="T",U16="E",U16="SB")),AND(OR(W16="D",W16="A",W16="S",W16="C",W16="H",W16="T",W16="E",W16="SB"),OR(Y16="D",Y16="A",Y16="S",Y16="C",Y16="H",Y16="B",Y16="T",Y16="E",Y16="SB")),AND(OR(W16="D",W16="A",W16="S",W16="C",W16="H",W16="B",W16="T",W16="E",W16="SB"),OR(T16="D",T16="A",T16="S",T16="C",T16="T",T16="SB")),AND(OR(W16="D",W16="A",W16="S",W16="C",W16="T",W16="SB"),OR(Z16="D",Z16="A",Z16="S",Z16="C",Z16="H",Z16="B",Z16="T",Z16="E",Z16="SB")),AND(OR(W16="D",W16="A",W16="S",W16="C",W16="H",W16="B",W16="T",W16="E",W16="SB"),OR(S16="S")),AND(OR(W16="S"),OR(AA16="D",AA16="A",AA16="S",AA16="C",AA16="H",AA16="B",AA16="T",AA16="E",AA16="SB")),AND(W16="H",OR($Z8="No",$Z8="")))))</formula1>
    </dataValidation>
    <dataValidation sqref="X16:X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16="D",X16="A",X16="S",X16="C",X16="H",X16="B",X16="T",X16="E",X16="SB",X16="P",X16="R",X16="X",X16="ST&gt;1",X16="ST&gt;2",X16="ST&gt;3",X16="ST&gt;4",X16="ST&gt;5"),NOT(OR(AND(OR(X16="D",X16="A",X16="S",X16="C",X16="H",X16="B",X16="T",X16="E",X16="SB"),OR(W16="D",W16="A",W16="S",W16="C",W16="H",W16="B",W16="T",W16="E",W16="SB")),AND(OR(X16="D",X16="A",X16="S",X16="C",X16="H",X16="B",X16="T",X16="E",X16="SB"),OR(Y16="D",Y16="A",Y16="S",Y16="C",Y16="H",Y16="B",Y16="T",Y16="E",Y16="SB")),AND(OR(X16="D",X16="A",X16="S",X16="C",X16="H",X16="B",X16="T",X16="E",X16="SB"),OR(V16="D",V16="A",V16="S",V16="C",V16="H",V16="T",V16="E",V16="SB")),AND(OR(X16="D",X16="A",X16="S",X16="C",X16="H",X16="T",X16="E",X16="SB"),OR(Z16="D",Z16="A",Z16="S",Z16="C",Z16="H",Z16="B",Z16="T",Z16="E",Z16="SB")),AND(OR(X16="D",X16="A",X16="S",X16="C",X16="H",X16="B",X16="T",X16="E",X16="SB"),OR(U16="D",U16="A",U16="S",U16="C",U16="T",U16="SB")),AND(OR(X16="D",X16="A",X16="S",X16="C",X16="T",X16="SB"),OR(AA16="D",AA16="A",AA16="S",AA16="C",AA16="H",AA16="B",AA16="T",AA16="E",AA16="SB")),AND(OR(X16="D",X16="A",X16="S",X16="C",X16="H",X16="B",X16="T",X16="E",X16="SB"),OR(T16="S")),AND(OR(X16="S"),OR(AB16="D",AB16="A",AB16="S",AB16="C",AB16="H",AB16="B",AB16="T",AB16="E",AB16="SB")),AND(X16="H",OR($Z8="No",$Z8="")))))</formula1>
    </dataValidation>
    <dataValidation sqref="Y16:Y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16="D",Y16="A",Y16="S",Y16="C",Y16="H",Y16="B",Y16="T",Y16="E",Y16="SB",Y16="P",Y16="R",Y16="X",Y16="ST&gt;1",Y16="ST&gt;2",Y16="ST&gt;3",Y16="ST&gt;4",Y16="ST&gt;5"),NOT(OR(AND(OR(Y16="D",Y16="A",Y16="S",Y16="C",Y16="H",Y16="B",Y16="T",Y16="E",Y16="SB"),OR(X16="D",X16="A",X16="S",X16="C",X16="H",X16="B",X16="T",X16="E",X16="SB")),AND(OR(Y16="D",Y16="A",Y16="S",Y16="C",Y16="H",Y16="B",Y16="T",Y16="E",Y16="SB"),OR(Z16="D",Z16="A",Z16="S",Z16="C",Z16="H",Z16="B",Z16="T",Z16="E",Z16="SB")),AND(OR(Y16="D",Y16="A",Y16="S",Y16="C",Y16="H",Y16="B",Y16="T",Y16="E",Y16="SB"),OR(W16="D",W16="A",W16="S",W16="C",W16="H",W16="T",W16="E",W16="SB")),AND(OR(Y16="D",Y16="A",Y16="S",Y16="C",Y16="H",Y16="T",Y16="E",Y16="SB"),OR(AA16="D",AA16="A",AA16="S",AA16="C",AA16="H",AA16="B",AA16="T",AA16="E",AA16="SB")),AND(OR(Y16="D",Y16="A",Y16="S",Y16="C",Y16="H",Y16="B",Y16="T",Y16="E",Y16="SB"),OR(V16="D",V16="A",V16="S",V16="C",V16="T",V16="SB")),AND(OR(Y16="D",Y16="A",Y16="S",Y16="C",Y16="T",Y16="SB"),OR(AB16="D",AB16="A",AB16="S",AB16="C",AB16="H",AB16="B",AB16="T",AB16="E",AB16="SB")),AND(OR(Y16="D",Y16="A",Y16="S",Y16="C",Y16="H",Y16="B",Y16="T",Y16="E",Y16="SB"),OR(U16="S")),AND(OR(Y16="S"),OR(AC16="D",AC16="A",AC16="S",AC16="C",AC16="H",AC16="B",AC16="T",AC16="E",AC16="SB")),AND(Y16="H",OR($Z8="No",$Z8="")))))</formula1>
    </dataValidation>
    <dataValidation sqref="Z16:Z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16="D",Z16="A",Z16="S",Z16="C",Z16="H",Z16="B",Z16="T",Z16="E",Z16="SB",Z16="P",Z16="R",Z16="X",Z16="ST&gt;1",Z16="ST&gt;2",Z16="ST&gt;3",Z16="ST&gt;4",Z16="ST&gt;5"),NOT(OR(AND(OR(Z16="D",Z16="A",Z16="S",Z16="C",Z16="H",Z16="B",Z16="T",Z16="E",Z16="SB"),OR(Y16="D",Y16="A",Y16="S",Y16="C",Y16="H",Y16="B",Y16="T",Y16="E",Y16="SB")),AND(OR(Z16="D",Z16="A",Z16="S",Z16="C",Z16="H",Z16="B",Z16="T",Z16="E",Z16="SB"),OR(AA16="D",AA16="A",AA16="S",AA16="C",AA16="H",AA16="B",AA16="T",AA16="E",AA16="SB")),AND(OR(Z16="D",Z16="A",Z16="S",Z16="C",Z16="H",Z16="B",Z16="T",Z16="E",Z16="SB"),OR(X16="D",X16="A",X16="S",X16="C",X16="H",X16="T",X16="E",X16="SB")),AND(OR(Z16="D",Z16="A",Z16="S",Z16="C",Z16="H",Z16="T",Z16="E",Z16="SB"),OR(AB16="D",AB16="A",AB16="S",AB16="C",AB16="H",AB16="B",AB16="T",AB16="E",AB16="SB")),AND(OR(Z16="D",Z16="A",Z16="S",Z16="C",Z16="H",Z16="B",Z16="T",Z16="E",Z16="SB"),OR(W16="D",W16="A",W16="S",W16="C",W16="T",W16="SB")),AND(OR(Z16="D",Z16="A",Z16="S",Z16="C",Z16="T",Z16="SB"),OR(AC16="D",AC16="A",AC16="S",AC16="C",AC16="H",AC16="B",AC16="T",AC16="E",AC16="SB")),AND(OR(Z16="D",Z16="A",Z16="S",Z16="C",Z16="H",Z16="B",Z16="T",Z16="E",Z16="SB"),OR(V16="S")),AND(OR(Z16="S"),OR(AD16="D",AD16="A",AD16="S",AD16="C",AD16="H",AD16="B",AD16="T",AD16="E",AD16="SB")),AND(Z16="H",OR($Z8="No",$Z8="")))))</formula1>
    </dataValidation>
    <dataValidation sqref="AA16:AA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16="D",AA16="A",AA16="S",AA16="C",AA16="H",AA16="B",AA16="T",AA16="E",AA16="SB",AA16="P",AA16="R",AA16="X",AA16="ST&gt;1",AA16="ST&gt;2",AA16="ST&gt;3",AA16="ST&gt;4",AA16="ST&gt;5"),NOT(OR(AND(OR(AA16="D",AA16="A",AA16="S",AA16="C",AA16="H",AA16="B",AA16="T",AA16="E",AA16="SB"),OR(Z16="D",Z16="A",Z16="S",Z16="C",Z16="H",Z16="B",Z16="T",Z16="E",Z16="SB")),AND(OR(AA16="D",AA16="A",AA16="S",AA16="C",AA16="H",AA16="B",AA16="T",AA16="E",AA16="SB"),OR(AB16="D",AB16="A",AB16="S",AB16="C",AB16="H",AB16="B",AB16="T",AB16="E",AB16="SB")),AND(OR(AA16="D",AA16="A",AA16="S",AA16="C",AA16="H",AA16="B",AA16="T",AA16="E",AA16="SB"),OR(Y16="D",Y16="A",Y16="S",Y16="C",Y16="H",Y16="T",Y16="E",Y16="SB")),AND(OR(AA16="D",AA16="A",AA16="S",AA16="C",AA16="H",AA16="T",AA16="E",AA16="SB"),OR(AC16="D",AC16="A",AC16="S",AC16="C",AC16="H",AC16="B",AC16="T",AC16="E",AC16="SB")),AND(OR(AA16="D",AA16="A",AA16="S",AA16="C",AA16="H",AA16="B",AA16="T",AA16="E",AA16="SB"),OR(X16="D",X16="A",X16="S",X16="C",X16="T",X16="SB")),AND(OR(AA16="D",AA16="A",AA16="S",AA16="C",AA16="T",AA16="SB"),OR(AD16="D",AD16="A",AD16="S",AD16="C",AD16="H",AD16="B",AD16="T",AD16="E",AD16="SB")),AND(OR(AA16="D",AA16="A",AA16="S",AA16="C",AA16="H",AA16="B",AA16="T",AA16="E",AA16="SB"),OR(W16="S")),AND(OR(AA16="S"),OR(AE16="D",AE16="A",AE16="S",AE16="C",AE16="H",AE16="B",AE16="T",AE16="E",AE16="SB")),AND(AA16="H",OR($Z8="No",$Z8="")))))</formula1>
    </dataValidation>
    <dataValidation sqref="AB16:AB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16="D",AB16="A",AB16="S",AB16="C",AB16="H",AB16="B",AB16="T",AB16="E",AB16="SB",AB16="P",AB16="R",AB16="X",AB16="ST&gt;1",AB16="ST&gt;2",AB16="ST&gt;3",AB16="ST&gt;4",AB16="ST&gt;5"),NOT(OR(AND(OR(AB16="D",AB16="A",AB16="S",AB16="C",AB16="H",AB16="B",AB16="T",AB16="E",AB16="SB"),OR(AA16="D",AA16="A",AA16="S",AA16="C",AA16="H",AA16="B",AA16="T",AA16="E",AA16="SB")),AND(OR(AB16="D",AB16="A",AB16="S",AB16="C",AB16="H",AB16="B",AB16="T",AB16="E",AB16="SB"),OR(AC16="D",AC16="A",AC16="S",AC16="C",AC16="H",AC16="B",AC16="T",AC16="E",AC16="SB")),AND(OR(AB16="D",AB16="A",AB16="S",AB16="C",AB16="H",AB16="B",AB16="T",AB16="E",AB16="SB"),OR(Z16="D",Z16="A",Z16="S",Z16="C",Z16="H",Z16="T",Z16="E",Z16="SB")),AND(OR(AB16="D",AB16="A",AB16="S",AB16="C",AB16="H",AB16="T",AB16="E",AB16="SB"),OR(AD16="D",AD16="A",AD16="S",AD16="C",AD16="H",AD16="B",AD16="T",AD16="E",AD16="SB")),AND(OR(AB16="D",AB16="A",AB16="S",AB16="C",AB16="H",AB16="B",AB16="T",AB16="E",AB16="SB"),OR(Y16="D",Y16="A",Y16="S",Y16="C",Y16="T",Y16="SB")),AND(OR(AB16="D",AB16="A",AB16="S",AB16="C",AB16="T",AB16="SB"),OR(AE16="D",AE16="A",AE16="S",AE16="C",AE16="H",AE16="B",AE16="T",AE16="E",AE16="SB")),AND(OR(AB16="D",AB16="A",AB16="S",AB16="C",AB16="H",AB16="B",AB16="T",AB16="E",AB16="SB"),OR(X16="S")),AND(OR(AB16="S"),OR(AF16="D",AF16="A",AF16="S",AF16="C",AF16="H",AF16="B",AF16="T",AF16="E",AF16="SB")),AND(AB16="H",OR($Z8="No",$Z8="")))))</formula1>
    </dataValidation>
    <dataValidation sqref="AC16:AC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16="D",AC16="A",AC16="S",AC16="C",AC16="H",AC16="B",AC16="T",AC16="E",AC16="SB",AC16="P",AC16="R",AC16="X",AC16="ST&gt;1",AC16="ST&gt;2",AC16="ST&gt;3",AC16="ST&gt;4",AC16="ST&gt;5"),NOT(OR(AND(OR(AC16="D",AC16="A",AC16="S",AC16="C",AC16="H",AC16="B",AC16="T",AC16="E",AC16="SB"),OR(AB16="D",AB16="A",AB16="S",AB16="C",AB16="H",AB16="B",AB16="T",AB16="E",AB16="SB")),AND(OR(AC16="D",AC16="A",AC16="S",AC16="C",AC16="H",AC16="B",AC16="T",AC16="E",AC16="SB"),OR(AD16="D",AD16="A",AD16="S",AD16="C",AD16="H",AD16="B",AD16="T",AD16="E",AD16="SB")),AND(OR(AC16="D",AC16="A",AC16="S",AC16="C",AC16="H",AC16="B",AC16="T",AC16="E",AC16="SB"),OR(AA16="D",AA16="A",AA16="S",AA16="C",AA16="H",AA16="T",AA16="E",AA16="SB")),AND(OR(AC16="D",AC16="A",AC16="S",AC16="C",AC16="H",AC16="T",AC16="E",AC16="SB"),OR(AE16="D",AE16="A",AE16="S",AE16="C",AE16="H",AE16="B",AE16="T",AE16="E",AE16="SB")),AND(OR(AC16="D",AC16="A",AC16="S",AC16="C",AC16="H",AC16="B",AC16="T",AC16="E",AC16="SB"),OR(Z16="D",Z16="A",Z16="S",Z16="C",Z16="T",Z16="SB")),AND(OR(AC16="D",AC16="A",AC16="S",AC16="C",AC16="T",AC16="SB"),OR(AF16="D",AF16="A",AF16="S",AF16="C",AF16="H",AF16="B",AF16="T",AF16="E",AF16="SB")),AND(OR(AC16="D",AC16="A",AC16="S",AC16="C",AC16="H",AC16="B",AC16="T",AC16="E",AC16="SB"),OR(Y16="S")),AND(OR(AC16="S"),OR(AG16="D",AG16="A",AG16="S",AG16="C",AG16="H",AG16="B",AG16="T",AG16="E",AG16="SB")),AND(AC16="H",OR($Z8="No",$Z8="")))))</formula1>
    </dataValidation>
    <dataValidation sqref="AD16:AD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16="D",AD16="A",AD16="S",AD16="C",AD16="H",AD16="B",AD16="T",AD16="E",AD16="SB",AD16="P",AD16="R",AD16="X",AD16="ST&gt;1",AD16="ST&gt;2",AD16="ST&gt;3",AD16="ST&gt;4",AD16="ST&gt;5"),NOT(OR(AND(OR(AD16="D",AD16="A",AD16="S",AD16="C",AD16="H",AD16="B",AD16="T",AD16="E",AD16="SB"),OR(AC16="D",AC16="A",AC16="S",AC16="C",AC16="H",AC16="B",AC16="T",AC16="E",AC16="SB")),AND(OR(AD16="D",AD16="A",AD16="S",AD16="C",AD16="H",AD16="B",AD16="T",AD16="E",AD16="SB"),OR(AE16="D",AE16="A",AE16="S",AE16="C",AE16="H",AE16="B",AE16="T",AE16="E",AE16="SB")),AND(OR(AD16="D",AD16="A",AD16="S",AD16="C",AD16="H",AD16="B",AD16="T",AD16="E",AD16="SB"),OR(AB16="D",AB16="A",AB16="S",AB16="C",AB16="H",AB16="T",AB16="E",AB16="SB")),AND(OR(AD16="D",AD16="A",AD16="S",AD16="C",AD16="H",AD16="T",AD16="E",AD16="SB"),OR(AF16="D",AF16="A",AF16="S",AF16="C",AF16="H",AF16="B",AF16="T",AF16="E",AF16="SB")),AND(OR(AD16="D",AD16="A",AD16="S",AD16="C",AD16="H",AD16="B",AD16="T",AD16="E",AD16="SB"),OR(AA16="D",AA16="A",AA16="S",AA16="C",AA16="T",AA16="SB")),AND(OR(AD16="D",AD16="A",AD16="S",AD16="C",AD16="T",AD16="SB"),OR(AG16="D",AG16="A",AG16="S",AG16="C",AG16="H",AG16="B",AG16="T",AG16="E",AG16="SB")),AND(OR(AD16="D",AD16="A",AD16="S",AD16="C",AD16="H",AD16="B",AD16="T",AD16="E",AD16="SB"),OR(Z16="S")),AND(OR(AD16="S"),OR(AH16="D",AH16="A",AH16="S",AH16="C",AH16="H",AH16="B",AH16="T",AH16="E",AH16="SB")),AND(AD16="H",OR($Z8="No",$Z8="")))))</formula1>
    </dataValidation>
    <dataValidation sqref="AE16:AE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16="D",AE16="A",AE16="S",AE16="C",AE16="H",AE16="B",AE16="T",AE16="E",AE16="SB",AE16="P",AE16="R",AE16="X",AE16="ST&gt;1",AE16="ST&gt;2",AE16="ST&gt;3",AE16="ST&gt;4",AE16="ST&gt;5"),NOT(OR(AND(OR(AE16="D",AE16="A",AE16="S",AE16="C",AE16="H",AE16="B",AE16="T",AE16="E",AE16="SB"),OR(AD16="D",AD16="A",AD16="S",AD16="C",AD16="H",AD16="B",AD16="T",AD16="E",AD16="SB")),AND(OR(AE16="D",AE16="A",AE16="S",AE16="C",AE16="H",AE16="B",AE16="T",AE16="E",AE16="SB"),OR(AF16="D",AF16="A",AF16="S",AF16="C",AF16="H",AF16="B",AF16="T",AF16="E",AF16="SB")),AND(OR(AE16="D",AE16="A",AE16="S",AE16="C",AE16="H",AE16="B",AE16="T",AE16="E",AE16="SB"),OR(AC16="D",AC16="A",AC16="S",AC16="C",AC16="H",AC16="T",AC16="E",AC16="SB")),AND(OR(AE16="D",AE16="A",AE16="S",AE16="C",AE16="H",AE16="T",AE16="E",AE16="SB"),OR(AG16="D",AG16="A",AG16="S",AG16="C",AG16="H",AG16="B",AG16="T",AG16="E",AG16="SB")),AND(OR(AE16="D",AE16="A",AE16="S",AE16="C",AE16="H",AE16="B",AE16="T",AE16="E",AE16="SB"),OR(AB16="D",AB16="A",AB16="S",AB16="C",AB16="T",AB16="SB")),AND(OR(AE16="D",AE16="A",AE16="S",AE16="C",AE16="T",AE16="SB"),OR(AH16="D",AH16="A",AH16="S",AH16="C",AH16="H",AH16="B",AH16="T",AH16="E",AH16="SB")),AND(OR(AE16="D",AE16="A",AE16="S",AE16="C",AE16="H",AE16="B",AE16="T",AE16="E",AE16="SB"),OR(AA16="S")),AND(OR(AE16="S"),OR(AI16="D",AI16="A",AI16="S",AI16="C",AI16="H",AI16="B",AI16="T",AI16="E",AI16="SB")),AND(AE16="H",OR($Z8="No",$Z8="")))))</formula1>
    </dataValidation>
    <dataValidation sqref="AF16:AF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16="D",AF16="A",AF16="S",AF16="C",AF16="H",AF16="B",AF16="T",AF16="E",AF16="SB",AF16="P",AF16="R",AF16="X",AF16="ST&gt;1",AF16="ST&gt;2",AF16="ST&gt;3",AF16="ST&gt;4",AF16="ST&gt;5"),NOT(OR(AND(OR(AF16="D",AF16="A",AF16="S",AF16="C",AF16="H",AF16="B",AF16="T",AF16="E",AF16="SB"),OR(AE16="D",AE16="A",AE16="S",AE16="C",AE16="H",AE16="B",AE16="T",AE16="E",AE16="SB")),AND(OR(AF16="D",AF16="A",AF16="S",AF16="C",AF16="H",AF16="B",AF16="T",AF16="E",AF16="SB"),OR(AG16="D",AG16="A",AG16="S",AG16="C",AG16="H",AG16="B",AG16="T",AG16="E",AG16="SB")),AND(OR(AF16="D",AF16="A",AF16="S",AF16="C",AF16="H",AF16="B",AF16="T",AF16="E",AF16="SB"),OR(AD16="D",AD16="A",AD16="S",AD16="C",AD16="H",AD16="T",AD16="E",AD16="SB")),AND(OR(AF16="D",AF16="A",AF16="S",AF16="C",AF16="H",AF16="T",AF16="E",AF16="SB"),OR(AH16="D",AH16="A",AH16="S",AH16="C",AH16="H",AH16="B",AH16="T",AH16="E",AH16="SB")),AND(OR(AF16="D",AF16="A",AF16="S",AF16="C",AF16="H",AF16="B",AF16="T",AF16="E",AF16="SB"),OR(AC16="D",AC16="A",AC16="S",AC16="C",AC16="T",AC16="SB")),AND(OR(AF16="D",AF16="A",AF16="S",AF16="C",AF16="T",AF16="SB"),OR(AI16="D",AI16="A",AI16="S",AI16="C",AI16="H",AI16="B",AI16="T",AI16="E",AI16="SB")),AND(OR(AF16="D",AF16="A",AF16="S",AF16="C",AF16="H",AF16="B",AF16="T",AF16="E",AF16="SB"),OR(AB16="S")),AND(OR(AF16="S"),OR(AJ16="D",AJ16="A",AJ16="S",AJ16="C",AJ16="H",AJ16="B",AJ16="T",AJ16="E",AJ16="SB")),AND(AF16="H",OR($Z8="No",$Z8="")))))</formula1>
    </dataValidation>
    <dataValidation sqref="AG16:AG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16="D",AG16="A",AG16="S",AG16="C",AG16="H",AG16="B",AG16="T",AG16="E",AG16="SB",AG16="P",AG16="R",AG16="X",AG16="ST&gt;1",AG16="ST&gt;2",AG16="ST&gt;3",AG16="ST&gt;4",AG16="ST&gt;5"),NOT(OR(AND(OR(AG16="D",AG16="A",AG16="S",AG16="C",AG16="H",AG16="B",AG16="T",AG16="E",AG16="SB"),OR(AF16="D",AF16="A",AF16="S",AF16="C",AF16="H",AF16="B",AF16="T",AF16="E",AF16="SB")),AND(OR(AG16="D",AG16="A",AG16="S",AG16="C",AG16="H",AG16="B",AG16="T",AG16="E",AG16="SB"),OR(AH16="D",AH16="A",AH16="S",AH16="C",AH16="H",AH16="B",AH16="T",AH16="E",AH16="SB")),AND(OR(AG16="D",AG16="A",AG16="S",AG16="C",AG16="H",AG16="B",AG16="T",AG16="E",AG16="SB"),OR(AE16="D",AE16="A",AE16="S",AE16="C",AE16="H",AE16="T",AE16="E",AE16="SB")),AND(OR(AG16="D",AG16="A",AG16="S",AG16="C",AG16="H",AG16="T",AG16="E",AG16="SB"),OR(AI16="D",AI16="A",AI16="S",AI16="C",AI16="H",AI16="B",AI16="T",AI16="E",AI16="SB")),AND(OR(AG16="D",AG16="A",AG16="S",AG16="C",AG16="H",AG16="B",AG16="T",AG16="E",AG16="SB"),OR(AD16="D",AD16="A",AD16="S",AD16="C",AD16="T",AD16="SB")),AND(OR(AG16="D",AG16="A",AG16="S",AG16="C",AG16="T",AG16="SB"),OR(AJ16="D",AJ16="A",AJ16="S",AJ16="C",AJ16="H",AJ16="B",AJ16="T",AJ16="E",AJ16="SB")),AND(OR(AG16="D",AG16="A",AG16="S",AG16="C",AG16="H",AG16="B",AG16="T",AG16="E",AG16="SB"),OR(AC16="S")),AND(OR(AG16="S"),OR(AK16="D",AK16="A",AK16="S",AK16="C",AK16="H",AK16="B",AK16="T",AK16="E",AK16="SB")),AND(AG16="H",OR($Z8="No",$Z8="")))))</formula1>
    </dataValidation>
    <dataValidation sqref="AH16:AH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16="D",AH16="A",AH16="S",AH16="C",AH16="H",AH16="B",AH16="T",AH16="E",AH16="SB",AH16="P",AH16="R",AH16="X",AH16="ST&gt;1",AH16="ST&gt;2",AH16="ST&gt;3",AH16="ST&gt;4",AH16="ST&gt;5"),NOT(OR(AND(OR(AH16="D",AH16="A",AH16="S",AH16="C",AH16="H",AH16="B",AH16="T",AH16="E",AH16="SB"),OR(AG16="D",AG16="A",AG16="S",AG16="C",AG16="H",AG16="B",AG16="T",AG16="E",AG16="SB")),AND(OR(AH16="D",AH16="A",AH16="S",AH16="C",AH16="H",AH16="B",AH16="T",AH16="E",AH16="SB"),OR(AI16="D",AI16="A",AI16="S",AI16="C",AI16="H",AI16="B",AI16="T",AI16="E",AI16="SB")),AND(OR(AH16="D",AH16="A",AH16="S",AH16="C",AH16="H",AH16="B",AH16="T",AH16="E",AH16="SB"),OR(AF16="D",AF16="A",AF16="S",AF16="C",AF16="H",AF16="T",AF16="E",AF16="SB")),AND(OR(AH16="D",AH16="A",AH16="S",AH16="C",AH16="H",AH16="T",AH16="E",AH16="SB"),OR(AJ16="D",AJ16="A",AJ16="S",AJ16="C",AJ16="H",AJ16="B",AJ16="T",AJ16="E",AJ16="SB")),AND(OR(AH16="D",AH16="A",AH16="S",AH16="C",AH16="H",AH16="B",AH16="T",AH16="E",AH16="SB"),OR(AE16="D",AE16="A",AE16="S",AE16="C",AE16="T",AE16="SB")),AND(OR(AH16="D",AH16="A",AH16="S",AH16="C",AH16="T",AH16="SB"),OR(AK16="D",AK16="A",AK16="S",AK16="C",AK16="H",AK16="B",AK16="T",AK16="E",AK16="SB")),AND(OR(AH16="D",AH16="A",AH16="S",AH16="C",AH16="H",AH16="B",AH16="T",AH16="E",AH16="SB"),OR(AD16="S")),AND(OR(AH16="S"),OR(AL16="D",AL16="A",AL16="S",AL16="C",AL16="H",AL16="B",AL16="T",AL16="E",AL16="SB")),AND(AH16="H",OR($Z8="No",$Z8="")))))</formula1>
    </dataValidation>
    <dataValidation sqref="AI16:AI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16="D",AI16="A",AI16="S",AI16="C",AI16="H",AI16="B",AI16="T",AI16="E",AI16="SB",AI16="P",AI16="R",AI16="X",AI16="ST&gt;1",AI16="ST&gt;2",AI16="ST&gt;3",AI16="ST&gt;4",AI16="ST&gt;5"),NOT(OR(AND(OR(AI16="D",AI16="A",AI16="S",AI16="C",AI16="H",AI16="B",AI16="T",AI16="E",AI16="SB"),OR(AH16="D",AH16="A",AH16="S",AH16="C",AH16="H",AH16="B",AH16="T",AH16="E",AH16="SB")),AND(OR(AI16="D",AI16="A",AI16="S",AI16="C",AI16="H",AI16="B",AI16="T",AI16="E",AI16="SB"),OR(AJ16="D",AJ16="A",AJ16="S",AJ16="C",AJ16="H",AJ16="B",AJ16="T",AJ16="E",AJ16="SB")),AND(OR(AI16="D",AI16="A",AI16="S",AI16="C",AI16="H",AI16="B",AI16="T",AI16="E",AI16="SB"),OR(AG16="D",AG16="A",AG16="S",AG16="C",AG16="H",AG16="T",AG16="E",AG16="SB")),AND(OR(AI16="D",AI16="A",AI16="S",AI16="C",AI16="H",AI16="T",AI16="E",AI16="SB"),OR(AK16="D",AK16="A",AK16="S",AK16="C",AK16="H",AK16="B",AK16="T",AK16="E",AK16="SB")),AND(OR(AI16="D",AI16="A",AI16="S",AI16="C",AI16="H",AI16="B",AI16="T",AI16="E",AI16="SB"),OR(AF16="D",AF16="A",AF16="S",AF16="C",AF16="T",AF16="SB")),AND(OR(AI16="D",AI16="A",AI16="S",AI16="C",AI16="T",AI16="SB"),OR(AL16="D",AL16="A",AL16="S",AL16="C",AL16="H",AL16="B",AL16="T",AL16="E",AL16="SB")),AND(OR(AI16="D",AI16="A",AI16="S",AI16="C",AI16="H",AI16="B",AI16="T",AI16="E",AI16="SB"),OR(AE16="S")),AND(OR(AI16="S"),OR(AM16="D",AM16="A",AM16="S",AM16="C",AM16="H",AM16="B",AM16="T",AM16="E",AM16="SB")),AND(AI16="H",OR($Z8="No",$Z8="")))))</formula1>
    </dataValidation>
    <dataValidation sqref="AJ16:AJ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16="D",AJ16="A",AJ16="S",AJ16="C",AJ16="H",AJ16="B",AJ16="T",AJ16="E",AJ16="SB",AJ16="P",AJ16="R",AJ16="X",AJ16="ST&gt;1",AJ16="ST&gt;2",AJ16="ST&gt;3",AJ16="ST&gt;4",AJ16="ST&gt;5"),NOT(OR(AND(OR(AJ16="D",AJ16="A",AJ16="S",AJ16="C",AJ16="H",AJ16="B",AJ16="T",AJ16="E",AJ16="SB"),OR(AI16="D",AI16="A",AI16="S",AI16="C",AI16="H",AI16="B",AI16="T",AI16="E",AI16="SB")),AND(OR(AJ16="D",AJ16="A",AJ16="S",AJ16="C",AJ16="H",AJ16="B",AJ16="T",AJ16="E",AJ16="SB"),OR(AK16="D",AK16="A",AK16="S",AK16="C",AK16="H",AK16="B",AK16="T",AK16="E",AK16="SB")),AND(OR(AJ16="D",AJ16="A",AJ16="S",AJ16="C",AJ16="H",AJ16="B",AJ16="T",AJ16="E",AJ16="SB"),OR(AH16="D",AH16="A",AH16="S",AH16="C",AH16="H",AH16="T",AH16="E",AH16="SB")),AND(OR(AJ16="D",AJ16="A",AJ16="S",AJ16="C",AJ16="H",AJ16="T",AJ16="E",AJ16="SB"),OR(AL16="D",AL16="A",AL16="S",AL16="C",AL16="H",AL16="B",AL16="T",AL16="E",AL16="SB")),AND(OR(AJ16="D",AJ16="A",AJ16="S",AJ16="C",AJ16="H",AJ16="B",AJ16="T",AJ16="E",AJ16="SB"),OR(AG16="D",AG16="A",AG16="S",AG16="C",AG16="T",AG16="SB")),AND(OR(AJ16="D",AJ16="A",AJ16="S",AJ16="C",AJ16="T",AJ16="SB"),OR(AM16="D",AM16="A",AM16="S",AM16="C",AM16="H",AM16="B",AM16="T",AM16="E",AM16="SB")),AND(OR(AJ16="D",AJ16="A",AJ16="S",AJ16="C",AJ16="H",AJ16="B",AJ16="T",AJ16="E",AJ16="SB"),OR(AF16="S")),AND(OR(AJ16="S"),OR(AN16="D",AN16="A",AN16="S",AN16="C",AN16="H",AN16="B",AN16="T",AN16="E",AN16="SB")),AND(AJ16="H",OR($Z8="No",$Z8="")))))</formula1>
    </dataValidation>
    <dataValidation sqref="AK16:AK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16="D",AK16="A",AK16="S",AK16="C",AK16="H",AK16="B",AK16="T",AK16="E",AK16="SB",AK16="P",AK16="R",AK16="X",AK16="ST&gt;1",AK16="ST&gt;2",AK16="ST&gt;3",AK16="ST&gt;4",AK16="ST&gt;5"),NOT(OR(AND(OR(AK16="D",AK16="A",AK16="S",AK16="C",AK16="H",AK16="B",AK16="T",AK16="E",AK16="SB"),OR(AJ16="D",AJ16="A",AJ16="S",AJ16="C",AJ16="H",AJ16="B",AJ16="T",AJ16="E",AJ16="SB")),AND(OR(AK16="D",AK16="A",AK16="S",AK16="C",AK16="H",AK16="B",AK16="T",AK16="E",AK16="SB"),OR(AL16="D",AL16="A",AL16="S",AL16="C",AL16="H",AL16="B",AL16="T",AL16="E",AL16="SB")),AND(OR(AK16="D",AK16="A",AK16="S",AK16="C",AK16="H",AK16="B",AK16="T",AK16="E",AK16="SB"),OR(AI16="D",AI16="A",AI16="S",AI16="C",AI16="H",AI16="T",AI16="E",AI16="SB")),AND(OR(AK16="D",AK16="A",AK16="S",AK16="C",AK16="H",AK16="T",AK16="E",AK16="SB"),OR(AM16="D",AM16="A",AM16="S",AM16="C",AM16="H",AM16="B",AM16="T",AM16="E",AM16="SB")),AND(OR(AK16="D",AK16="A",AK16="S",AK16="C",AK16="H",AK16="B",AK16="T",AK16="E",AK16="SB"),OR(AH16="D",AH16="A",AH16="S",AH16="C",AH16="T",AH16="SB")),AND(OR(AK16="D",AK16="A",AK16="S",AK16="C",AK16="T",AK16="SB"),OR(AN16="D",AN16="A",AN16="S",AN16="C",AN16="H",AN16="B",AN16="T",AN16="E",AN16="SB")),AND(OR(AK16="D",AK16="A",AK16="S",AK16="C",AK16="H",AK16="B",AK16="T",AK16="E",AK16="SB"),OR(AG16="S")),AND(OR(AK16="S"),OR(AO16="D",AO16="A",AO16="S",AO16="C",AO16="H",AO16="B",AO16="T",AO16="E",AO16="SB")),AND(AK16="H",OR($Z8="No",$Z8="")))))</formula1>
    </dataValidation>
    <dataValidation sqref="AL16:AL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16="D",AL16="A",AL16="S",AL16="C",AL16="H",AL16="B",AL16="T",AL16="E",AL16="SB",AL16="P",AL16="R",AL16="X",AL16="ST&gt;1",AL16="ST&gt;2",AL16="ST&gt;3",AL16="ST&gt;4",AL16="ST&gt;5"),NOT(OR(AND(OR(AL16="D",AL16="A",AL16="S",AL16="C",AL16="H",AL16="B",AL16="T",AL16="E",AL16="SB"),OR(AK16="D",AK16="A",AK16="S",AK16="C",AK16="H",AK16="B",AK16="T",AK16="E",AK16="SB")),AND(OR(AL16="D",AL16="A",AL16="S",AL16="C",AL16="H",AL16="B",AL16="T",AL16="E",AL16="SB"),OR(AM16="D",AM16="A",AM16="S",AM16="C",AM16="H",AM16="B",AM16="T",AM16="E",AM16="SB")),AND(OR(AL16="D",AL16="A",AL16="S",AL16="C",AL16="H",AL16="B",AL16="T",AL16="E",AL16="SB"),OR(AJ16="D",AJ16="A",AJ16="S",AJ16="C",AJ16="H",AJ16="T",AJ16="E",AJ16="SB")),AND(OR(AL16="D",AL16="A",AL16="S",AL16="C",AL16="H",AL16="T",AL16="E",AL16="SB"),OR(AN16="D",AN16="A",AN16="S",AN16="C",AN16="H",AN16="B",AN16="T",AN16="E",AN16="SB")),AND(OR(AL16="D",AL16="A",AL16="S",AL16="C",AL16="H",AL16="B",AL16="T",AL16="E",AL16="SB"),OR(AI16="D",AI16="A",AI16="S",AI16="C",AI16="T",AI16="SB")),AND(OR(AL16="D",AL16="A",AL16="S",AL16="C",AL16="T",AL16="SB"),OR(AO16="D",AO16="A",AO16="S",AO16="C",AO16="H",AO16="B",AO16="T",AO16="E",AO16="SB")),AND(OR(AL16="D",AL16="A",AL16="S",AL16="C",AL16="H",AL16="B",AL16="T",AL16="E",AL16="SB"),OR(AH16="S")),AND(OR(AL16="S"),OR(AP16="D",AP16="A",AP16="S",AP16="C",AP16="H",AP16="B",AP16="T",AP16="E",AP16="SB")),AND(AL16="H",OR($Z8="No",$Z8="")))))</formula1>
    </dataValidation>
    <dataValidation sqref="AM16:AM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16="D",AM16="A",AM16="S",AM16="C",AM16="H",AM16="B",AM16="T",AM16="E",AM16="SB",AM16="P",AM16="R",AM16="X",AM16="ST&gt;1",AM16="ST&gt;2",AM16="ST&gt;3",AM16="ST&gt;4",AM16="ST&gt;5"),NOT(OR(AND(OR(AM16="D",AM16="A",AM16="S",AM16="C",AM16="H",AM16="B",AM16="T",AM16="E",AM16="SB"),OR(AL16="D",AL16="A",AL16="S",AL16="C",AL16="H",AL16="B",AL16="T",AL16="E",AL16="SB")),AND(OR(AM16="D",AM16="A",AM16="S",AM16="C",AM16="H",AM16="B",AM16="T",AM16="E",AM16="SB"),OR(AN16="D",AN16="A",AN16="S",AN16="C",AN16="H",AN16="B",AN16="T",AN16="E",AN16="SB")),AND(OR(AM16="D",AM16="A",AM16="S",AM16="C",AM16="H",AM16="B",AM16="T",AM16="E",AM16="SB"),OR(AK16="D",AK16="A",AK16="S",AK16="C",AK16="H",AK16="T",AK16="E",AK16="SB")),AND(OR(AM16="D",AM16="A",AM16="S",AM16="C",AM16="H",AM16="T",AM16="E",AM16="SB"),OR(AO16="D",AO16="A",AO16="S",AO16="C",AO16="H",AO16="B",AO16="T",AO16="E",AO16="SB")),AND(OR(AM16="D",AM16="A",AM16="S",AM16="C",AM16="H",AM16="B",AM16="T",AM16="E",AM16="SB"),OR(AJ16="D",AJ16="A",AJ16="S",AJ16="C",AJ16="T",AJ16="SB")),AND(OR(AM16="D",AM16="A",AM16="S",AM16="C",AM16="T",AM16="SB"),OR(AP16="D",AP16="A",AP16="S",AP16="C",AP16="H",AP16="B",AP16="T",AP16="E",AP16="SB")),AND(OR(AM16="D",AM16="A",AM16="S",AM16="C",AM16="H",AM16="B",AM16="T",AM16="E",AM16="SB"),OR(AI16="S")),AND(OR(AM16="S"),OR(AQ16="D",AQ16="A",AQ16="S",AQ16="C",AQ16="H",AQ16="B",AQ16="T",AQ16="E",AQ16="SB")),AND(AM16="H",OR($Z8="No",$Z8="")))))</formula1>
    </dataValidation>
    <dataValidation sqref="AN16:AN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16="D",AN16="A",AN16="S",AN16="C",AN16="H",AN16="B",AN16="T",AN16="E",AN16="SB",AN16="P",AN16="R",AN16="X",AN16="ST&gt;1",AN16="ST&gt;2",AN16="ST&gt;3",AN16="ST&gt;4",AN16="ST&gt;5"),NOT(OR(AND(OR(AN16="D",AN16="A",AN16="S",AN16="C",AN16="H",AN16="B",AN16="T",AN16="E",AN16="SB"),OR(AM16="D",AM16="A",AM16="S",AM16="C",AM16="H",AM16="B",AM16="T",AM16="E",AM16="SB")),AND(OR(AN16="D",AN16="A",AN16="S",AN16="C",AN16="H",AN16="B",AN16="T",AN16="E",AN16="SB"),OR(AO16="D",AO16="A",AO16="S",AO16="C",AO16="H",AO16="B",AO16="T",AO16="E",AO16="SB")),AND(OR(AN16="D",AN16="A",AN16="S",AN16="C",AN16="H",AN16="B",AN16="T",AN16="E",AN16="SB"),OR(AL16="D",AL16="A",AL16="S",AL16="C",AL16="H",AL16="T",AL16="E",AL16="SB")),AND(OR(AN16="D",AN16="A",AN16="S",AN16="C",AN16="H",AN16="T",AN16="E",AN16="SB"),OR(AP16="D",AP16="A",AP16="S",AP16="C",AP16="H",AP16="B",AP16="T",AP16="E",AP16="SB")),AND(OR(AN16="D",AN16="A",AN16="S",AN16="C",AN16="H",AN16="B",AN16="T",AN16="E",AN16="SB"),OR(AK16="D",AK16="A",AK16="S",AK16="C",AK16="T",AK16="SB")),AND(OR(AN16="D",AN16="A",AN16="S",AN16="C",AN16="T",AN16="SB"),OR(AQ16="D",AQ16="A",AQ16="S",AQ16="C",AQ16="H",AQ16="B",AQ16="T",AQ16="E",AQ16="SB")),AND(OR(AN16="D",AN16="A",AN16="S",AN16="C",AN16="H",AN16="B",AN16="T",AN16="E",AN16="SB"),OR(AJ16="S")),AND(OR(AN16="S"),OR(AR16="D",AR16="A",AR16="S",AR16="C",AR16="H",AR16="B",AR16="T",AR16="E",AR16="SB")),AND(AN16="H",OR($Z8="No",$Z8="")))))</formula1>
    </dataValidation>
    <dataValidation sqref="AO16:AO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16="D",AO16="A",AO16="S",AO16="C",AO16="H",AO16="B",AO16="T",AO16="E",AO16="SB",AO16="P",AO16="R",AO16="X",AO16="ST&gt;1",AO16="ST&gt;2",AO16="ST&gt;3",AO16="ST&gt;4",AO16="ST&gt;5"),NOT(OR(AND(OR(AO16="D",AO16="A",AO16="S",AO16="C",AO16="H",AO16="B",AO16="T",AO16="E",AO16="SB"),OR(AN16="D",AN16="A",AN16="S",AN16="C",AN16="H",AN16="B",AN16="T",AN16="E",AN16="SB")),AND(OR(AO16="D",AO16="A",AO16="S",AO16="C",AO16="H",AO16="B",AO16="T",AO16="E",AO16="SB"),OR(AP16="D",AP16="A",AP16="S",AP16="C",AP16="H",AP16="B",AP16="T",AP16="E",AP16="SB")),AND(OR(AO16="D",AO16="A",AO16="S",AO16="C",AO16="H",AO16="B",AO16="T",AO16="E",AO16="SB"),OR(AM16="D",AM16="A",AM16="S",AM16="C",AM16="H",AM16="T",AM16="E",AM16="SB")),AND(OR(AO16="D",AO16="A",AO16="S",AO16="C",AO16="H",AO16="T",AO16="E",AO16="SB"),OR(AQ16="D",AQ16="A",AQ16="S",AQ16="C",AQ16="H",AQ16="B",AQ16="T",AQ16="E",AQ16="SB")),AND(OR(AO16="D",AO16="A",AO16="S",AO16="C",AO16="H",AO16="B",AO16="T",AO16="E",AO16="SB"),OR(AL16="D",AL16="A",AL16="S",AL16="C",AL16="T",AL16="SB")),AND(OR(AO16="D",AO16="A",AO16="S",AO16="C",AO16="T",AO16="SB"),OR(AR16="D",AR16="A",AR16="S",AR16="C",AR16="H",AR16="B",AR16="T",AR16="E",AR16="SB")),AND(OR(AO16="D",AO16="A",AO16="S",AO16="C",AO16="H",AO16="B",AO16="T",AO16="E",AO16="SB"),OR(AK16="S")),AND(OR(AO16="S"),OR(AS16="D",AS16="A",AS16="S",AS16="C",AS16="H",AS16="B",AS16="T",AS16="E",AS16="SB")),AND(AO16="H",OR($Z8="No",$Z8="")))))</formula1>
    </dataValidation>
    <dataValidation sqref="AP16:AP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16="D",AP16="A",AP16="S",AP16="C",AP16="H",AP16="B",AP16="T",AP16="E",AP16="SB",AP16="P",AP16="R",AP16="X",AP16="ST&gt;1",AP16="ST&gt;2",AP16="ST&gt;3",AP16="ST&gt;4",AP16="ST&gt;5"),NOT(OR(AND(OR(AP16="D",AP16="A",AP16="S",AP16="C",AP16="H",AP16="B",AP16="T",AP16="E",AP16="SB"),OR(AO16="D",AO16="A",AO16="S",AO16="C",AO16="H",AO16="B",AO16="T",AO16="E",AO16="SB")),AND(OR(AP16="D",AP16="A",AP16="S",AP16="C",AP16="H",AP16="B",AP16="T",AP16="E",AP16="SB"),OR(AQ16="D",AQ16="A",AQ16="S",AQ16="C",AQ16="H",AQ16="B",AQ16="T",AQ16="E",AQ16="SB")),AND(OR(AP16="D",AP16="A",AP16="S",AP16="C",AP16="H",AP16="B",AP16="T",AP16="E",AP16="SB"),OR(AN16="D",AN16="A",AN16="S",AN16="C",AN16="H",AN16="T",AN16="E",AN16="SB")),AND(OR(AP16="D",AP16="A",AP16="S",AP16="C",AP16="H",AP16="T",AP16="E",AP16="SB"),OR(AR16="D",AR16="A",AR16="S",AR16="C",AR16="H",AR16="B",AR16="T",AR16="E",AR16="SB")),AND(OR(AP16="D",AP16="A",AP16="S",AP16="C",AP16="H",AP16="B",AP16="T",AP16="E",AP16="SB"),OR(AM16="D",AM16="A",AM16="S",AM16="C",AM16="T",AM16="SB")),AND(OR(AP16="D",AP16="A",AP16="S",AP16="C",AP16="T",AP16="SB"),OR(AS16="D",AS16="A",AS16="S",AS16="C",AS16="H",AS16="B",AS16="T",AS16="E",AS16="SB")),AND(OR(AP16="D",AP16="A",AP16="S",AP16="C",AP16="H",AP16="B",AP16="T",AP16="E",AP16="SB"),OR(AL16="S")),AND(OR(AP16="S"),OR(AT16="D",AT16="A",AT16="S",AT16="C",AT16="H",AT16="B",AT16="T",AT16="E",AT16="SB")),AND(AP16="H",OR($Z8="No",$Z8="")))))</formula1>
    </dataValidation>
    <dataValidation sqref="AQ16:AQ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16="D",AQ16="A",AQ16="S",AQ16="C",AQ16="H",AQ16="B",AQ16="T",AQ16="E",AQ16="SB",AQ16="P",AQ16="R",AQ16="X",AQ16="ST&gt;1",AQ16="ST&gt;2",AQ16="ST&gt;3",AQ16="ST&gt;4",AQ16="ST&gt;5"),NOT(OR(AND(OR(AQ16="D",AQ16="A",AQ16="S",AQ16="C",AQ16="H",AQ16="B",AQ16="T",AQ16="E",AQ16="SB"),OR(AP16="D",AP16="A",AP16="S",AP16="C",AP16="H",AP16="B",AP16="T",AP16="E",AP16="SB")),AND(OR(AQ16="D",AQ16="A",AQ16="S",AQ16="C",AQ16="H",AQ16="B",AQ16="T",AQ16="E",AQ16="SB"),OR(AR16="D",AR16="A",AR16="S",AR16="C",AR16="H",AR16="B",AR16="T",AR16="E",AR16="SB")),AND(OR(AQ16="D",AQ16="A",AQ16="S",AQ16="C",AQ16="H",AQ16="B",AQ16="T",AQ16="E",AQ16="SB"),OR(AO16="D",AO16="A",AO16="S",AO16="C",AO16="H",AO16="T",AO16="E",AO16="SB")),AND(OR(AQ16="D",AQ16="A",AQ16="S",AQ16="C",AQ16="H",AQ16="T",AQ16="E",AQ16="SB"),OR(AS16="D",AS16="A",AS16="S",AS16="C",AS16="H",AS16="B",AS16="T",AS16="E",AS16="SB")),AND(OR(AQ16="D",AQ16="A",AQ16="S",AQ16="C",AQ16="H",AQ16="B",AQ16="T",AQ16="E",AQ16="SB"),OR(AN16="D",AN16="A",AN16="S",AN16="C",AN16="T",AN16="SB")),AND(OR(AQ16="D",AQ16="A",AQ16="S",AQ16="C",AQ16="T",AQ16="SB"),OR(AT16="D",AT16="A",AT16="S",AT16="C",AT16="H",AT16="B",AT16="T",AT16="E",AT16="SB")),AND(OR(AQ16="D",AQ16="A",AQ16="S",AQ16="C",AQ16="H",AQ16="B",AQ16="T",AQ16="E",AQ16="SB"),OR(AM16="S")),AND(OR(AQ16="S"),OR(AU16="D",AU16="A",AU16="S",AU16="C",AU16="H",AU16="B",AU16="T",AU16="E",AU16="SB")),AND(AQ16="H",OR($Z8="No",$Z8="")))))</formula1>
    </dataValidation>
    <dataValidation sqref="AR16:AR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16="D",AR16="A",AR16="S",AR16="C",AR16="H",AR16="B",AR16="T",AR16="E",AR16="SB",AR16="P",AR16="R",AR16="X",AR16="ST&gt;1",AR16="ST&gt;2",AR16="ST&gt;3",AR16="ST&gt;4",AR16="ST&gt;5"),NOT(OR(AND(OR(AR16="D",AR16="A",AR16="S",AR16="C",AR16="H",AR16="B",AR16="T",AR16="E",AR16="SB"),OR(AQ16="D",AQ16="A",AQ16="S",AQ16="C",AQ16="H",AQ16="B",AQ16="T",AQ16="E",AQ16="SB")),AND(OR(AR16="D",AR16="A",AR16="S",AR16="C",AR16="H",AR16="B",AR16="T",AR16="E",AR16="SB"),OR(AS16="D",AS16="A",AS16="S",AS16="C",AS16="H",AS16="B",AS16="T",AS16="E",AS16="SB")),AND(OR(AR16="D",AR16="A",AR16="S",AR16="C",AR16="H",AR16="B",AR16="T",AR16="E",AR16="SB"),OR(AP16="D",AP16="A",AP16="S",AP16="C",AP16="H",AP16="T",AP16="E",AP16="SB")),AND(OR(AR16="D",AR16="A",AR16="S",AR16="C",AR16="H",AR16="T",AR16="E",AR16="SB"),OR(AT16="D",AT16="A",AT16="S",AT16="C",AT16="H",AT16="B",AT16="T",AT16="E",AT16="SB")),AND(OR(AR16="D",AR16="A",AR16="S",AR16="C",AR16="H",AR16="B",AR16="T",AR16="E",AR16="SB"),OR(AO16="D",AO16="A",AO16="S",AO16="C",AO16="T",AO16="SB")),AND(OR(AR16="D",AR16="A",AR16="S",AR16="C",AR16="T",AR16="SB"),OR(AU16="D",AU16="A",AU16="S",AU16="C",AU16="H",AU16="B",AU16="T",AU16="E",AU16="SB")),AND(OR(AR16="D",AR16="A",AR16="S",AR16="C",AR16="H",AR16="B",AR16="T",AR16="E",AR16="SB"),OR(AN16="S")),AND(OR(AR16="S"),OR(AV16="D",AV16="A",AV16="S",AV16="C",AV16="H",AV16="B",AV16="T",AV16="E",AV16="SB")),AND(AR16="H",OR($Z8="No",$Z8="")))))</formula1>
    </dataValidation>
    <dataValidation sqref="AS16:AS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16="D",AS16="A",AS16="S",AS16="C",AS16="H",AS16="B",AS16="T",AS16="E",AS16="SB",AS16="P",AS16="R",AS16="X",AS16="ST&gt;1",AS16="ST&gt;2",AS16="ST&gt;3",AS16="ST&gt;4",AS16="ST&gt;5"),NOT(OR(AND(OR(AS16="D",AS16="A",AS16="S",AS16="C",AS16="H",AS16="B",AS16="T",AS16="E",AS16="SB"),OR(AR16="D",AR16="A",AR16="S",AR16="C",AR16="H",AR16="B",AR16="T",AR16="E",AR16="SB")),AND(OR(AS16="D",AS16="A",AS16="S",AS16="C",AS16="H",AS16="B",AS16="T",AS16="E",AS16="SB"),OR(AT16="D",AT16="A",AT16="S",AT16="C",AT16="H",AT16="B",AT16="T",AT16="E",AT16="SB")),AND(OR(AS16="D",AS16="A",AS16="S",AS16="C",AS16="H",AS16="B",AS16="T",AS16="E",AS16="SB"),OR(AQ16="D",AQ16="A",AQ16="S",AQ16="C",AQ16="H",AQ16="T",AQ16="E",AQ16="SB")),AND(OR(AS16="D",AS16="A",AS16="S",AS16="C",AS16="H",AS16="T",AS16="E",AS16="SB"),OR(AU16="D",AU16="A",AU16="S",AU16="C",AU16="H",AU16="B",AU16="T",AU16="E",AU16="SB")),AND(OR(AS16="D",AS16="A",AS16="S",AS16="C",AS16="H",AS16="B",AS16="T",AS16="E",AS16="SB"),OR(AP16="D",AP16="A",AP16="S",AP16="C",AP16="T",AP16="SB")),AND(OR(AS16="D",AS16="A",AS16="S",AS16="C",AS16="T",AS16="SB"),OR(AV16="D",AV16="A",AV16="S",AV16="C",AV16="H",AV16="B",AV16="T",AV16="E",AV16="SB")),AND(OR(AS16="D",AS16="A",AS16="S",AS16="C",AS16="H",AS16="B",AS16="T",AS16="E",AS16="SB"),OR(AO16="S")),AND(OR(AS16="S"),OR(AW16="D",AW16="A",AW16="S",AW16="C",AW16="H",AW16="B",AW16="T",AW16="E",AW16="SB")),AND(AS16="H",OR($Z8="No",$Z8="")))))</formula1>
    </dataValidation>
    <dataValidation sqref="AT16:AT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16="D",AT16="A",AT16="S",AT16="C",AT16="H",AT16="B",AT16="T",AT16="E",AT16="SB",AT16="P",AT16="R",AT16="X",AT16="ST&gt;1",AT16="ST&gt;2",AT16="ST&gt;3",AT16="ST&gt;4",AT16="ST&gt;5"),NOT(OR(AND(OR(AT16="D",AT16="A",AT16="S",AT16="C",AT16="H",AT16="B",AT16="T",AT16="E",AT16="SB"),OR(AS16="D",AS16="A",AS16="S",AS16="C",AS16="H",AS16="B",AS16="T",AS16="E",AS16="SB")),AND(OR(AT16="D",AT16="A",AT16="S",AT16="C",AT16="H",AT16="B",AT16="T",AT16="E",AT16="SB"),OR(AU16="D",AU16="A",AU16="S",AU16="C",AU16="H",AU16="B",AU16="T",AU16="E",AU16="SB")),AND(OR(AT16="D",AT16="A",AT16="S",AT16="C",AT16="H",AT16="B",AT16="T",AT16="E",AT16="SB"),OR(AR16="D",AR16="A",AR16="S",AR16="C",AR16="H",AR16="T",AR16="E",AR16="SB")),AND(OR(AT16="D",AT16="A",AT16="S",AT16="C",AT16="H",AT16="T",AT16="E",AT16="SB"),OR(AV16="D",AV16="A",AV16="S",AV16="C",AV16="H",AV16="B",AV16="T",AV16="E",AV16="SB")),AND(OR(AT16="D",AT16="A",AT16="S",AT16="C",AT16="H",AT16="B",AT16="T",AT16="E",AT16="SB"),OR(AQ16="D",AQ16="A",AQ16="S",AQ16="C",AQ16="T",AQ16="SB")),AND(OR(AT16="D",AT16="A",AT16="S",AT16="C",AT16="T",AT16="SB"),OR(AW16="D",AW16="A",AW16="S",AW16="C",AW16="H",AW16="B",AW16="T",AW16="E",AW16="SB")),AND(OR(AT16="D",AT16="A",AT16="S",AT16="C",AT16="H",AT16="B",AT16="T",AT16="E",AT16="SB"),OR(AP16="S")),AND(OR(AT16="S"),OR(AX16="D",AX16="A",AX16="S",AX16="C",AX16="H",AX16="B",AX16="T",AX16="E",AX16="SB")),AND(AT16="H",OR($Z8="No",$Z8="")))))</formula1>
    </dataValidation>
    <dataValidation sqref="AU16:AU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16="D",AU16="A",AU16="S",AU16="C",AU16="H",AU16="B",AU16="T",AU16="E",AU16="SB",AU16="P",AU16="R",AU16="X",AU16="ST&gt;1",AU16="ST&gt;2",AU16="ST&gt;3",AU16="ST&gt;4",AU16="ST&gt;5"),NOT(OR(AND(OR(AU16="D",AU16="A",AU16="S",AU16="C",AU16="H",AU16="B",AU16="T",AU16="E",AU16="SB"),OR(AT16="D",AT16="A",AT16="S",AT16="C",AT16="H",AT16="B",AT16="T",AT16="E",AT16="SB")),AND(OR(AU16="D",AU16="A",AU16="S",AU16="C",AU16="H",AU16="B",AU16="T",AU16="E",AU16="SB"),OR(AV16="D",AV16="A",AV16="S",AV16="C",AV16="H",AV16="B",AV16="T",AV16="E",AV16="SB")),AND(OR(AU16="D",AU16="A",AU16="S",AU16="C",AU16="H",AU16="B",AU16="T",AU16="E",AU16="SB"),OR(AS16="D",AS16="A",AS16="S",AS16="C",AS16="H",AS16="T",AS16="E",AS16="SB")),AND(OR(AU16="D",AU16="A",AU16="S",AU16="C",AU16="H",AU16="T",AU16="E",AU16="SB"),OR(AW16="D",AW16="A",AW16="S",AW16="C",AW16="H",AW16="B",AW16="T",AW16="E",AW16="SB")),AND(OR(AU16="D",AU16="A",AU16="S",AU16="C",AU16="H",AU16="B",AU16="T",AU16="E",AU16="SB"),OR(AR16="D",AR16="A",AR16="S",AR16="C",AR16="T",AR16="SB")),AND(OR(AU16="D",AU16="A",AU16="S",AU16="C",AU16="T",AU16="SB"),OR(AX16="D",AX16="A",AX16="S",AX16="C",AX16="H",AX16="B",AX16="T",AX16="E",AX16="SB")),AND(OR(AU16="D",AU16="A",AU16="S",AU16="C",AU16="H",AU16="B",AU16="T",AU16="E",AU16="SB"),OR(AQ16="S")),AND(OR(AU16="S"),OR(AY16="D",AY16="A",AY16="S",AY16="C",AY16="H",AY16="B",AY16="T",AY16="E",AY16="SB")),AND(AU16="H",OR($Z8="No",$Z8="")))))</formula1>
    </dataValidation>
    <dataValidation sqref="AV16:AV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16="D",AV16="A",AV16="S",AV16="C",AV16="H",AV16="B",AV16="T",AV16="E",AV16="SB",AV16="P",AV16="R",AV16="X",AV16="ST&gt;1",AV16="ST&gt;2",AV16="ST&gt;3",AV16="ST&gt;4",AV16="ST&gt;5"),NOT(OR(AND(OR(AV16="D",AV16="A",AV16="S",AV16="C",AV16="H",AV16="B",AV16="T",AV16="E",AV16="SB"),OR(AU16="D",AU16="A",AU16="S",AU16="C",AU16="H",AU16="B",AU16="T",AU16="E",AU16="SB")),AND(OR(AV16="D",AV16="A",AV16="S",AV16="C",AV16="H",AV16="B",AV16="T",AV16="E",AV16="SB"),OR(AW16="D",AW16="A",AW16="S",AW16="C",AW16="H",AW16="B",AW16="T",AW16="E",AW16="SB")),AND(OR(AV16="D",AV16="A",AV16="S",AV16="C",AV16="H",AV16="B",AV16="T",AV16="E",AV16="SB"),OR(AT16="D",AT16="A",AT16="S",AT16="C",AT16="H",AT16="T",AT16="E",AT16="SB")),AND(OR(AV16="D",AV16="A",AV16="S",AV16="C",AV16="H",AV16="T",AV16="E",AV16="SB"),OR(AX16="D",AX16="A",AX16="S",AX16="C",AX16="H",AX16="B",AX16="T",AX16="E",AX16="SB")),AND(OR(AV16="D",AV16="A",AV16="S",AV16="C",AV16="H",AV16="B",AV16="T",AV16="E",AV16="SB"),OR(AS16="D",AS16="A",AS16="S",AS16="C",AS16="T",AS16="SB")),AND(OR(AV16="D",AV16="A",AV16="S",AV16="C",AV16="T",AV16="SB"),OR(AY16="D",AY16="A",AY16="S",AY16="C",AY16="H",AY16="B",AY16="T",AY16="E",AY16="SB")),AND(OR(AV16="D",AV16="A",AV16="S",AV16="C",AV16="H",AV16="B",AV16="T",AV16="E",AV16="SB"),OR(AR16="S")),AND(OR(AV16="S"),OR(AZ16="D",AZ16="A",AZ16="S",AZ16="C",AZ16="H",AZ16="B",AZ16="T",AZ16="E",AZ16="SB")),AND(AV16="H",OR($Z8="No",$Z8="")))))</formula1>
    </dataValidation>
    <dataValidation sqref="AW16:AW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16="D",AW16="A",AW16="S",AW16="C",AW16="H",AW16="B",AW16="T",AW16="E",AW16="SB",AW16="P",AW16="R",AW16="X",AW16="ST&gt;1",AW16="ST&gt;2",AW16="ST&gt;3",AW16="ST&gt;4",AW16="ST&gt;5"),NOT(OR(AND(OR(AW16="D",AW16="A",AW16="S",AW16="C",AW16="H",AW16="B",AW16="T",AW16="E",AW16="SB"),OR(AV16="D",AV16="A",AV16="S",AV16="C",AV16="H",AV16="B",AV16="T",AV16="E",AV16="SB")),AND(OR(AW16="D",AW16="A",AW16="S",AW16="C",AW16="H",AW16="B",AW16="T",AW16="E",AW16="SB"),OR(AX16="D",AX16="A",AX16="S",AX16="C",AX16="H",AX16="B",AX16="T",AX16="E",AX16="SB")),AND(OR(AW16="D",AW16="A",AW16="S",AW16="C",AW16="H",AW16="B",AW16="T",AW16="E",AW16="SB"),OR(AU16="D",AU16="A",AU16="S",AU16="C",AU16="H",AU16="T",AU16="E",AU16="SB")),AND(OR(AW16="D",AW16="A",AW16="S",AW16="C",AW16="H",AW16="T",AW16="E",AW16="SB"),OR(AY16="D",AY16="A",AY16="S",AY16="C",AY16="H",AY16="B",AY16="T",AY16="E",AY16="SB")),AND(OR(AW16="D",AW16="A",AW16="S",AW16="C",AW16="H",AW16="B",AW16="T",AW16="E",AW16="SB"),OR(AT16="D",AT16="A",AT16="S",AT16="C",AT16="T",AT16="SB")),AND(OR(AW16="D",AW16="A",AW16="S",AW16="C",AW16="T",AW16="SB"),OR(AZ16="D",AZ16="A",AZ16="S",AZ16="C",AZ16="H",AZ16="B",AZ16="T",AZ16="E",AZ16="SB")),AND(OR(AW16="D",AW16="A",AW16="S",AW16="C",AW16="H",AW16="B",AW16="T",AW16="E",AW16="SB"),OR(AS16="S")),AND(OR(AW16="S"),OR(BA16="D",BA16="A",BA16="S",BA16="C",BA16="H",BA16="B",BA16="T",BA16="E",BA16="SB")),AND(AW16="H",OR($Z8="No",$Z8="")))))</formula1>
    </dataValidation>
    <dataValidation sqref="AX16:AX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16="D",AX16="A",AX16="S",AX16="C",AX16="H",AX16="B",AX16="T",AX16="E",AX16="SB",AX16="P",AX16="R",AX16="X",AX16="ST&gt;1",AX16="ST&gt;2",AX16="ST&gt;3",AX16="ST&gt;4",AX16="ST&gt;5"),NOT(OR(AND(OR(AX16="D",AX16="A",AX16="S",AX16="C",AX16="H",AX16="B",AX16="T",AX16="E",AX16="SB"),OR(AW16="D",AW16="A",AW16="S",AW16="C",AW16="H",AW16="B",AW16="T",AW16="E",AW16="SB")),AND(OR(AX16="D",AX16="A",AX16="S",AX16="C",AX16="H",AX16="B",AX16="T",AX16="E",AX16="SB"),OR(AY16="D",AY16="A",AY16="S",AY16="C",AY16="H",AY16="B",AY16="T",AY16="E",AY16="SB")),AND(OR(AX16="D",AX16="A",AX16="S",AX16="C",AX16="H",AX16="B",AX16="T",AX16="E",AX16="SB"),OR(AV16="D",AV16="A",AV16="S",AV16="C",AV16="H",AV16="T",AV16="E",AV16="SB")),AND(OR(AX16="D",AX16="A",AX16="S",AX16="C",AX16="H",AX16="T",AX16="E",AX16="SB"),OR(AZ16="D",AZ16="A",AZ16="S",AZ16="C",AZ16="H",AZ16="B",AZ16="T",AZ16="E",AZ16="SB")),AND(OR(AX16="D",AX16="A",AX16="S",AX16="C",AX16="H",AX16="B",AX16="T",AX16="E",AX16="SB"),OR(AU16="D",AU16="A",AU16="S",AU16="C",AU16="T",AU16="SB")),AND(OR(AX16="D",AX16="A",AX16="S",AX16="C",AX16="T",AX16="SB"),OR(BA16="D",BA16="A",BA16="S",BA16="C",BA16="H",BA16="B",BA16="T",BA16="E",BA16="SB")),AND(OR(AX16="D",AX16="A",AX16="S",AX16="C",AX16="H",AX16="B",AX16="T",AX16="E",AX16="SB"),OR(AT16="S")),AND(OR(AX16="S"),OR(BB16="D",BB16="A",BB16="S",BB16="C",BB16="H",BB16="B",BB16="T",BB16="E",BB16="SB")),AND(AX16="H",OR($Z8="No",$Z8="")))))</formula1>
    </dataValidation>
    <dataValidation sqref="AY16:AY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16="D",AY16="A",AY16="S",AY16="C",AY16="H",AY16="B",AY16="T",AY16="E",AY16="SB",AY16="P",AY16="R",AY16="X",AY16="ST&gt;1",AY16="ST&gt;2",AY16="ST&gt;3",AY16="ST&gt;4",AY16="ST&gt;5"),NOT(OR(AND(OR(AY16="D",AY16="A",AY16="S",AY16="C",AY16="H",AY16="B",AY16="T",AY16="E",AY16="SB"),OR(AX16="D",AX16="A",AX16="S",AX16="C",AX16="H",AX16="B",AX16="T",AX16="E",AX16="SB")),AND(OR(AY16="D",AY16="A",AY16="S",AY16="C",AY16="H",AY16="B",AY16="T",AY16="E",AY16="SB"),OR(AZ16="D",AZ16="A",AZ16="S",AZ16="C",AZ16="H",AZ16="B",AZ16="T",AZ16="E",AZ16="SB")),AND(OR(AY16="D",AY16="A",AY16="S",AY16="C",AY16="H",AY16="B",AY16="T",AY16="E",AY16="SB"),OR(AW16="D",AW16="A",AW16="S",AW16="C",AW16="H",AW16="T",AW16="E",AW16="SB")),AND(OR(AY16="D",AY16="A",AY16="S",AY16="C",AY16="H",AY16="T",AY16="E",AY16="SB"),OR(BA16="D",BA16="A",BA16="S",BA16="C",BA16="H",BA16="B",BA16="T",BA16="E",BA16="SB")),AND(OR(AY16="D",AY16="A",AY16="S",AY16="C",AY16="H",AY16="B",AY16="T",AY16="E",AY16="SB"),OR(AV16="D",AV16="A",AV16="S",AV16="C",AV16="T",AV16="SB")),AND(OR(AY16="D",AY16="A",AY16="S",AY16="C",AY16="T",AY16="SB"),OR(BB16="D",BB16="A",BB16="S",BB16="C",BB16="H",BB16="B",BB16="T",BB16="E",BB16="SB")),AND(OR(AY16="D",AY16="A",AY16="S",AY16="C",AY16="H",AY16="B",AY16="T",AY16="E",AY16="SB"),OR(AU16="S")),AND(OR(AY16="S"),OR(BC16="D",BC16="A",BC16="S",BC16="C",BC16="H",BC16="B",BC16="T",BC16="E",BC16="SB")),AND(AY16="H",OR($Z8="No",$Z8="")))))</formula1>
    </dataValidation>
    <dataValidation sqref="AZ16:AZ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16="D",AZ16="A",AZ16="S",AZ16="C",AZ16="H",AZ16="B",AZ16="T",AZ16="E",AZ16="SB",AZ16="P",AZ16="R",AZ16="X",AZ16="ST&gt;1",AZ16="ST&gt;2",AZ16="ST&gt;3",AZ16="ST&gt;4",AZ16="ST&gt;5"),NOT(OR(AND(OR(AZ16="D",AZ16="A",AZ16="S",AZ16="C",AZ16="H",AZ16="B",AZ16="T",AZ16="E",AZ16="SB"),OR(AY16="D",AY16="A",AY16="S",AY16="C",AY16="H",AY16="B",AY16="T",AY16="E",AY16="SB")),AND(OR(AZ16="D",AZ16="A",AZ16="S",AZ16="C",AZ16="H",AZ16="B",AZ16="T",AZ16="E",AZ16="SB"),OR(BA16="D",BA16="A",BA16="S",BA16="C",BA16="H",BA16="B",BA16="T",BA16="E",BA16="SB")),AND(OR(AZ16="D",AZ16="A",AZ16="S",AZ16="C",AZ16="H",AZ16="B",AZ16="T",AZ16="E",AZ16="SB"),OR(AX16="D",AX16="A",AX16="S",AX16="C",AX16="H",AX16="T",AX16="E",AX16="SB")),AND(OR(AZ16="D",AZ16="A",AZ16="S",AZ16="C",AZ16="H",AZ16="T",AZ16="E",AZ16="SB"),OR(BB16="D",BB16="A",BB16="S",BB16="C",BB16="H",BB16="B",BB16="T",BB16="E",BB16="SB")),AND(OR(AZ16="D",AZ16="A",AZ16="S",AZ16="C",AZ16="H",AZ16="B",AZ16="T",AZ16="E",AZ16="SB"),OR(AW16="D",AW16="A",AW16="S",AW16="C",AW16="T",AW16="SB")),AND(OR(AZ16="D",AZ16="A",AZ16="S",AZ16="C",AZ16="T",AZ16="SB"),OR(BC16="D",BC16="A",BC16="S",BC16="C",BC16="H",BC16="B",BC16="T",BC16="E",BC16="SB")),AND(OR(AZ16="D",AZ16="A",AZ16="S",AZ16="C",AZ16="H",AZ16="B",AZ16="T",AZ16="E",AZ16="SB"),OR(AV16="S")),AND(OR(AZ16="S"),OR(BD16="D",BD16="A",BD16="S",BD16="C",BD16="H",BD16="B",BD16="T",BD16="E",BD16="SB")),AND(AZ16="H",OR($Z8="No",$Z8="")))))</formula1>
    </dataValidation>
    <dataValidation sqref="BA16:BA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16="D",BA16="A",BA16="S",BA16="C",BA16="H",BA16="B",BA16="T",BA16="E",BA16="SB",BA16="P",BA16="R",BA16="X",BA16="ST&gt;1",BA16="ST&gt;2",BA16="ST&gt;3",BA16="ST&gt;4",BA16="ST&gt;5"),NOT(OR(AND(OR(BA16="D",BA16="A",BA16="S",BA16="C",BA16="H",BA16="B",BA16="T",BA16="E",BA16="SB"),OR(AZ16="D",AZ16="A",AZ16="S",AZ16="C",AZ16="H",AZ16="B",AZ16="T",AZ16="E",AZ16="SB")),AND(OR(BA16="D",BA16="A",BA16="S",BA16="C",BA16="H",BA16="B",BA16="T",BA16="E",BA16="SB"),OR(BB16="D",BB16="A",BB16="S",BB16="C",BB16="H",BB16="B",BB16="T",BB16="E",BB16="SB")),AND(OR(BA16="D",BA16="A",BA16="S",BA16="C",BA16="H",BA16="B",BA16="T",BA16="E",BA16="SB"),OR(AY16="D",AY16="A",AY16="S",AY16="C",AY16="H",AY16="T",AY16="E",AY16="SB")),AND(OR(BA16="D",BA16="A",BA16="S",BA16="C",BA16="H",BA16="T",BA16="E",BA16="SB"),OR(BC16="D",BC16="A",BC16="S",BC16="C",BC16="H",BC16="B",BC16="T",BC16="E",BC16="SB")),AND(OR(BA16="D",BA16="A",BA16="S",BA16="C",BA16="H",BA16="B",BA16="T",BA16="E",BA16="SB"),OR(AX16="D",AX16="A",AX16="S",AX16="C",AX16="T",AX16="SB")),AND(OR(BA16="D",BA16="A",BA16="S",BA16="C",BA16="T",BA16="SB"),OR(BD16="D",BD16="A",BD16="S",BD16="C",BD16="H",BD16="B",BD16="T",BD16="E",BD16="SB")),AND(OR(BA16="D",BA16="A",BA16="S",BA16="C",BA16="H",BA16="B",BA16="T",BA16="E",BA16="SB"),OR(AW16="S")),AND(OR(BA16="S"),OR(BE16="D",BE16="A",BE16="S",BE16="C",BE16="H",BE16="B",BE16="T",BE16="E",BE16="SB")),AND(BA16="H",OR($Z8="No",$Z8="")))))</formula1>
    </dataValidation>
    <dataValidation sqref="BB16:BB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16="D",BB16="A",BB16="S",BB16="C",BB16="H",BB16="B",BB16="T",BB16="E",BB16="SB",BB16="P",BB16="R",BB16="X",BB16="ST&gt;1",BB16="ST&gt;2",BB16="ST&gt;3",BB16="ST&gt;4",BB16="ST&gt;5"),NOT(OR(AND(OR(BB16="D",BB16="A",BB16="S",BB16="C",BB16="H",BB16="B",BB16="T",BB16="E",BB16="SB"),OR(BA16="D",BA16="A",BA16="S",BA16="C",BA16="H",BA16="B",BA16="T",BA16="E",BA16="SB")),AND(OR(BB16="D",BB16="A",BB16="S",BB16="C",BB16="H",BB16="B",BB16="T",BB16="E",BB16="SB"),OR(BC16="D",BC16="A",BC16="S",BC16="C",BC16="H",BC16="B",BC16="T",BC16="E",BC16="SB")),AND(OR(BB16="D",BB16="A",BB16="S",BB16="C",BB16="H",BB16="B",BB16="T",BB16="E",BB16="SB"),OR(AZ16="D",AZ16="A",AZ16="S",AZ16="C",AZ16="H",AZ16="T",AZ16="E",AZ16="SB")),AND(OR(BB16="D",BB16="A",BB16="S",BB16="C",BB16="H",BB16="T",BB16="E",BB16="SB"),OR(BD16="D",BD16="A",BD16="S",BD16="C",BD16="H",BD16="B",BD16="T",BD16="E",BD16="SB")),AND(OR(BB16="D",BB16="A",BB16="S",BB16="C",BB16="H",BB16="B",BB16="T",BB16="E",BB16="SB"),OR(AY16="D",AY16="A",AY16="S",AY16="C",AY16="T",AY16="SB")),AND(OR(BB16="D",BB16="A",BB16="S",BB16="C",BB16="T",BB16="SB"),OR(BE16="D",BE16="A",BE16="S",BE16="C",BE16="H",BE16="B",BE16="T",BE16="E",BE16="SB")),AND(OR(BB16="D",BB16="A",BB16="S",BB16="C",BB16="H",BB16="B",BB16="T",BB16="E",BB16="SB"),OR(AX16="S")),AND(OR(BB16="S"),OR(BF16="D",BF16="A",BF16="S",BF16="C",BF16="H",BF16="B",BF16="T",BF16="E",BF16="SB")),AND(BB16="H",OR($Z8="No",$Z8="")))))</formula1>
    </dataValidation>
    <dataValidation sqref="BC16:BC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16="D",BC16="A",BC16="S",BC16="C",BC16="H",BC16="B",BC16="T",BC16="E",BC16="SB",BC16="P",BC16="R",BC16="X",BC16="ST&gt;1",BC16="ST&gt;2",BC16="ST&gt;3",BC16="ST&gt;4",BC16="ST&gt;5"),NOT(OR(AND(OR(BC16="D",BC16="A",BC16="S",BC16="C",BC16="H",BC16="B",BC16="T",BC16="E",BC16="SB"),OR(BB16="D",BB16="A",BB16="S",BB16="C",BB16="H",BB16="B",BB16="T",BB16="E",BB16="SB")),AND(OR(BC16="D",BC16="A",BC16="S",BC16="C",BC16="H",BC16="B",BC16="T",BC16="E",BC16="SB"),OR(BD16="D",BD16="A",BD16="S",BD16="C",BD16="H",BD16="B",BD16="T",BD16="E",BD16="SB")),AND(OR(BC16="D",BC16="A",BC16="S",BC16="C",BC16="H",BC16="B",BC16="T",BC16="E",BC16="SB"),OR(BA16="D",BA16="A",BA16="S",BA16="C",BA16="H",BA16="T",BA16="E",BA16="SB")),AND(OR(BC16="D",BC16="A",BC16="S",BC16="C",BC16="H",BC16="T",BC16="E",BC16="SB"),OR(BE16="D",BE16="A",BE16="S",BE16="C",BE16="H",BE16="B",BE16="T",BE16="E",BE16="SB")),AND(OR(BC16="D",BC16="A",BC16="S",BC16="C",BC16="H",BC16="B",BC16="T",BC16="E",BC16="SB"),OR(AZ16="D",AZ16="A",AZ16="S",AZ16="C",AZ16="T",AZ16="SB")),AND(OR(BC16="D",BC16="A",BC16="S",BC16="C",BC16="T",BC16="SB"),OR(BF16="D",BF16="A",BF16="S",BF16="C",BF16="H",BF16="B",BF16="T",BF16="E",BF16="SB")),AND(OR(BC16="D",BC16="A",BC16="S",BC16="C",BC16="H",BC16="B",BC16="T",BC16="E",BC16="SB"),OR(AY16="S")),AND(OR(BC16="S"),OR(BG16="D",BG16="A",BG16="S",BG16="C",BG16="H",BG16="B",BG16="T",BG16="E",BG16="SB")),AND(BC16="H",OR($Z8="No",$Z8="")))))</formula1>
    </dataValidation>
    <dataValidation sqref="BD16:BD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16="D",BD16="A",BD16="S",BD16="C",BD16="H",BD16="B",BD16="T",BD16="E",BD16="SB",BD16="P",BD16="R",BD16="X",BD16="ST&gt;1",BD16="ST&gt;2",BD16="ST&gt;3",BD16="ST&gt;4",BD16="ST&gt;5"),NOT(OR(AND(OR(BD16="D",BD16="A",BD16="S",BD16="C",BD16="H",BD16="B",BD16="T",BD16="E",BD16="SB"),OR(BC16="D",BC16="A",BC16="S",BC16="C",BC16="H",BC16="B",BC16="T",BC16="E",BC16="SB")),AND(OR(BD16="D",BD16="A",BD16="S",BD16="C",BD16="H",BD16="B",BD16="T",BD16="E",BD16="SB"),OR(BE16="D",BE16="A",BE16="S",BE16="C",BE16="H",BE16="B",BE16="T",BE16="E",BE16="SB")),AND(OR(BD16="D",BD16="A",BD16="S",BD16="C",BD16="H",BD16="B",BD16="T",BD16="E",BD16="SB"),OR(BB16="D",BB16="A",BB16="S",BB16="C",BB16="H",BB16="T",BB16="E",BB16="SB")),AND(OR(BD16="D",BD16="A",BD16="S",BD16="C",BD16="H",BD16="T",BD16="E",BD16="SB"),OR(BF16="D",BF16="A",BF16="S",BF16="C",BF16="H",BF16="B",BF16="T",BF16="E",BF16="SB")),AND(OR(BD16="D",BD16="A",BD16="S",BD16="C",BD16="H",BD16="B",BD16="T",BD16="E",BD16="SB"),OR(BA16="D",BA16="A",BA16="S",BA16="C",BA16="T",BA16="SB")),AND(OR(BD16="D",BD16="A",BD16="S",BD16="C",BD16="T",BD16="SB"),OR(BG16="D",BG16="A",BG16="S",BG16="C",BG16="H",BG16="B",BG16="T",BG16="E",BG16="SB")),AND(OR(BD16="D",BD16="A",BD16="S",BD16="C",BD16="H",BD16="B",BD16="T",BD16="E",BD16="SB"),OR(AZ16="S")),AND(OR(BD16="S"),OR(BH16="D",BH16="A",BH16="S",BH16="C",BH16="H",BH16="B",BH16="T",BH16="E",BH16="SB")),AND(BD16="H",OR($Z8="No",$Z8="")))))</formula1>
    </dataValidation>
    <dataValidation sqref="BE16:BE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16="D",BE16="A",BE16="S",BE16="C",BE16="H",BE16="B",BE16="T",BE16="E",BE16="SB",BE16="P",BE16="R",BE16="X",BE16="ST&gt;1",BE16="ST&gt;2",BE16="ST&gt;3",BE16="ST&gt;4",BE16="ST&gt;5"),NOT(OR(AND(OR(BE16="D",BE16="A",BE16="S",BE16="C",BE16="H",BE16="B",BE16="T",BE16="E",BE16="SB"),OR(BD16="D",BD16="A",BD16="S",BD16="C",BD16="H",BD16="B",BD16="T",BD16="E",BD16="SB")),AND(OR(BE16="D",BE16="A",BE16="S",BE16="C",BE16="H",BE16="B",BE16="T",BE16="E",BE16="SB"),OR(BF16="D",BF16="A",BF16="S",BF16="C",BF16="H",BF16="B",BF16="T",BF16="E",BF16="SB")),AND(OR(BE16="D",BE16="A",BE16="S",BE16="C",BE16="H",BE16="B",BE16="T",BE16="E",BE16="SB"),OR(BC16="D",BC16="A",BC16="S",BC16="C",BC16="H",BC16="T",BC16="E",BC16="SB")),AND(OR(BE16="D",BE16="A",BE16="S",BE16="C",BE16="H",BE16="T",BE16="E",BE16="SB"),OR(BG16="D",BG16="A",BG16="S",BG16="C",BG16="H",BG16="B",BG16="T",BG16="E",BG16="SB")),AND(OR(BE16="D",BE16="A",BE16="S",BE16="C",BE16="H",BE16="B",BE16="T",BE16="E",BE16="SB"),OR(BB16="D",BB16="A",BB16="S",BB16="C",BB16="T",BB16="SB")),AND(OR(BE16="D",BE16="A",BE16="S",BE16="C",BE16="T",BE16="SB"),OR(BH16="D",BH16="A",BH16="S",BH16="C",BH16="H",BH16="B",BH16="T",BH16="E",BH16="SB")),AND(OR(BE16="D",BE16="A",BE16="S",BE16="C",BE16="H",BE16="B",BE16="T",BE16="E",BE16="SB"),OR(BA16="S")),AND(OR(BE16="S"),OR(BI16="D",BI16="A",BI16="S",BI16="C",BI16="H",BI16="B",BI16="T",BI16="E",BI16="SB")),AND(BE16="H",OR($Z8="No",$Z8="")))))</formula1>
    </dataValidation>
    <dataValidation sqref="BF16:BF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16="D",BF16="A",BF16="S",BF16="C",BF16="H",BF16="B",BF16="T",BF16="E",BF16="SB",BF16="P",BF16="R",BF16="X",BF16="ST&gt;1",BF16="ST&gt;2",BF16="ST&gt;3",BF16="ST&gt;4",BF16="ST&gt;5"),NOT(OR(AND(OR(BF16="D",BF16="A",BF16="S",BF16="C",BF16="H",BF16="B",BF16="T",BF16="E",BF16="SB"),OR(BE16="D",BE16="A",BE16="S",BE16="C",BE16="H",BE16="B",BE16="T",BE16="E",BE16="SB")),AND(OR(BF16="D",BF16="A",BF16="S",BF16="C",BF16="H",BF16="B",BF16="T",BF16="E",BF16="SB"),OR(BG16="D",BG16="A",BG16="S",BG16="C",BG16="H",BG16="B",BG16="T",BG16="E",BG16="SB")),AND(OR(BF16="D",BF16="A",BF16="S",BF16="C",BF16="H",BF16="B",BF16="T",BF16="E",BF16="SB"),OR(BD16="D",BD16="A",BD16="S",BD16="C",BD16="H",BD16="T",BD16="E",BD16="SB")),AND(OR(BF16="D",BF16="A",BF16="S",BF16="C",BF16="H",BF16="T",BF16="E",BF16="SB"),OR(BH16="D",BH16="A",BH16="S",BH16="C",BH16="H",BH16="B",BH16="T",BH16="E",BH16="SB")),AND(OR(BF16="D",BF16="A",BF16="S",BF16="C",BF16="H",BF16="B",BF16="T",BF16="E",BF16="SB"),OR(BC16="D",BC16="A",BC16="S",BC16="C",BC16="T",BC16="SB")),AND(OR(BF16="D",BF16="A",BF16="S",BF16="C",BF16="T",BF16="SB"),OR(BI16="D",BI16="A",BI16="S",BI16="C",BI16="H",BI16="B",BI16="T",BI16="E",BI16="SB")),AND(OR(BF16="D",BF16="A",BF16="S",BF16="C",BF16="H",BF16="B",BF16="T",BF16="E",BF16="SB"),OR(BB16="S")),AND(OR(BF16="S"),OR(BJ16="D",BJ16="A",BJ16="S",BJ16="C",BJ16="H",BJ16="B",BJ16="T",BJ16="E",BJ16="SB")),AND(BF16="H",OR($Z8="No",$Z8="")))))</formula1>
    </dataValidation>
    <dataValidation sqref="BG16:BG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16="D",BG16="A",BG16="S",BG16="C",BG16="H",BG16="B",BG16="T",BG16="E",BG16="SB",BG16="P",BG16="R",BG16="X",BG16="ST&gt;1",BG16="ST&gt;2",BG16="ST&gt;3",BG16="ST&gt;4",BG16="ST&gt;5"),NOT(OR(AND(OR(BG16="D",BG16="A",BG16="S",BG16="C",BG16="H",BG16="B",BG16="T",BG16="E",BG16="SB"),OR(BF16="D",BF16="A",BF16="S",BF16="C",BF16="H",BF16="B",BF16="T",BF16="E",BF16="SB")),AND(OR(BG16="D",BG16="A",BG16="S",BG16="C",BG16="H",BG16="B",BG16="T",BG16="E",BG16="SB"),OR(BH16="D",BH16="A",BH16="S",BH16="C",BH16="H",BH16="B",BH16="T",BH16="E",BH16="SB")),AND(OR(BG16="D",BG16="A",BG16="S",BG16="C",BG16="H",BG16="B",BG16="T",BG16="E",BG16="SB"),OR(BE16="D",BE16="A",BE16="S",BE16="C",BE16="H",BE16="T",BE16="E",BE16="SB")),AND(OR(BG16="D",BG16="A",BG16="S",BG16="C",BG16="H",BG16="T",BG16="E",BG16="SB"),OR(BI16="D",BI16="A",BI16="S",BI16="C",BI16="H",BI16="B",BI16="T",BI16="E",BI16="SB")),AND(OR(BG16="D",BG16="A",BG16="S",BG16="C",BG16="H",BG16="B",BG16="T",BG16="E",BG16="SB"),OR(BD16="D",BD16="A",BD16="S",BD16="C",BD16="T",BD16="SB")),AND(OR(BG16="D",BG16="A",BG16="S",BG16="C",BG16="T",BG16="SB"),OR(BJ16="D",BJ16="A",BJ16="S",BJ16="C",BJ16="H",BJ16="B",BJ16="T",BJ16="E",BJ16="SB")),AND(OR(BG16="D",BG16="A",BG16="S",BG16="C",BG16="H",BG16="B",BG16="T",BG16="E",BG16="SB"),OR(BC16="S")),AND(OR(BG16="S"),OR(BK16="D",BK16="A",BK16="S",BK16="C",BK16="H",BK16="B",BK16="T",BK16="E",BK16="SB")),AND(BG16="H",OR($Z8="No",$Z8="")))))</formula1>
    </dataValidation>
    <dataValidation sqref="BH16:BH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16="D",BH16="A",BH16="S",BH16="C",BH16="H",BH16="B",BH16="T",BH16="E",BH16="SB",BH16="P",BH16="R",BH16="X",BH16="ST&gt;1",BH16="ST&gt;2",BH16="ST&gt;3",BH16="ST&gt;4",BH16="ST&gt;5"),NOT(OR(AND(OR(BH16="D",BH16="A",BH16="S",BH16="C",BH16="H",BH16="B",BH16="T",BH16="E",BH16="SB"),OR(BG16="D",BG16="A",BG16="S",BG16="C",BG16="H",BG16="B",BG16="T",BG16="E",BG16="SB")),AND(OR(BH16="D",BH16="A",BH16="S",BH16="C",BH16="H",BH16="B",BH16="T",BH16="E",BH16="SB"),OR(BI16="D",BI16="A",BI16="S",BI16="C",BI16="H",BI16="B",BI16="T",BI16="E",BI16="SB")),AND(OR(BH16="D",BH16="A",BH16="S",BH16="C",BH16="H",BH16="B",BH16="T",BH16="E",BH16="SB"),OR(BF16="D",BF16="A",BF16="S",BF16="C",BF16="H",BF16="T",BF16="E",BF16="SB")),AND(OR(BH16="D",BH16="A",BH16="S",BH16="C",BH16="H",BH16="T",BH16="E",BH16="SB"),OR(BJ16="D",BJ16="A",BJ16="S",BJ16="C",BJ16="H",BJ16="B",BJ16="T",BJ16="E",BJ16="SB")),AND(OR(BH16="D",BH16="A",BH16="S",BH16="C",BH16="H",BH16="B",BH16="T",BH16="E",BH16="SB"),OR(BE16="D",BE16="A",BE16="S",BE16="C",BE16="T",BE16="SB")),AND(OR(BH16="D",BH16="A",BH16="S",BH16="C",BH16="T",BH16="SB"),OR(BK16="D",BK16="A",BK16="S",BK16="C",BK16="H",BK16="B",BK16="T",BK16="E",BK16="SB")),AND(OR(BH16="D",BH16="A",BH16="S",BH16="C",BH16="H",BH16="B",BH16="T",BH16="E",BH16="SB"),OR(BD16="S")),AND(OR(BH16="S"),OR(BL16="D",BL16="A",BL16="S",BL16="C",BL16="H",BL16="B",BL16="T",BL16="E",BL16="SB")),AND(BH16="H",OR($Z8="No",$Z8="")))))</formula1>
    </dataValidation>
    <dataValidation sqref="BI16:BI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16="D",BI16="A",BI16="S",BI16="C",BI16="H",BI16="B",BI16="T",BI16="E",BI16="SB",BI16="P",BI16="R",BI16="X",BI16="ST&gt;1",BI16="ST&gt;2",BI16="ST&gt;3",BI16="ST&gt;4",BI16="ST&gt;5"),NOT(OR(AND(OR(BI16="D",BI16="A",BI16="S",BI16="C",BI16="H",BI16="B",BI16="T",BI16="E",BI16="SB"),OR(BH16="D",BH16="A",BH16="S",BH16="C",BH16="H",BH16="B",BH16="T",BH16="E",BH16="SB")),AND(OR(BI16="D",BI16="A",BI16="S",BI16="C",BI16="H",BI16="B",BI16="T",BI16="E",BI16="SB"),OR(BJ16="D",BJ16="A",BJ16="S",BJ16="C",BJ16="H",BJ16="B",BJ16="T",BJ16="E",BJ16="SB")),AND(OR(BI16="D",BI16="A",BI16="S",BI16="C",BI16="H",BI16="B",BI16="T",BI16="E",BI16="SB"),OR(BG16="D",BG16="A",BG16="S",BG16="C",BG16="H",BG16="T",BG16="E",BG16="SB")),AND(OR(BI16="D",BI16="A",BI16="S",BI16="C",BI16="H",BI16="T",BI16="E",BI16="SB"),OR(BK16="D",BK16="A",BK16="S",BK16="C",BK16="H",BK16="B",BK16="T",BK16="E",BK16="SB")),AND(OR(BI16="D",BI16="A",BI16="S",BI16="C",BI16="H",BI16="B",BI16="T",BI16="E",BI16="SB"),OR(BF16="D",BF16="A",BF16="S",BF16="C",BF16="T",BF16="SB")),AND(OR(BI16="D",BI16="A",BI16="S",BI16="C",BI16="T",BI16="SB"),OR(BL16="D",BL16="A",BL16="S",BL16="C",BL16="H",BL16="B",BL16="T",BL16="E",BL16="SB")),AND(OR(BI16="D",BI16="A",BI16="S",BI16="C",BI16="H",BI16="B",BI16="T",BI16="E",BI16="SB"),OR(BE16="S")),AND(OR(BI16="S"),OR(BM16="D",BM16="A",BM16="S",BM16="C",BM16="H",BM16="B",BM16="T",BM16="E",BM16="SB")),AND(BI16="H",OR($Z8="No",$Z8="")))))</formula1>
    </dataValidation>
    <dataValidation sqref="BJ16:BJ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16="D",BJ16="A",BJ16="S",BJ16="C",BJ16="H",BJ16="B",BJ16="T",BJ16="E",BJ16="SB",BJ16="P",BJ16="R",BJ16="X",BJ16="ST&gt;1",BJ16="ST&gt;2",BJ16="ST&gt;3",BJ16="ST&gt;4",BJ16="ST&gt;5"),NOT(OR(AND(OR(BJ16="D",BJ16="A",BJ16="S",BJ16="C",BJ16="H",BJ16="B",BJ16="T",BJ16="E",BJ16="SB"),OR(BI16="D",BI16="A",BI16="S",BI16="C",BI16="H",BI16="B",BI16="T",BI16="E",BI16="SB")),AND(OR(BJ16="D",BJ16="A",BJ16="S",BJ16="C",BJ16="H",BJ16="B",BJ16="T",BJ16="E",BJ16="SB"),OR(BK16="D",BK16="A",BK16="S",BK16="C",BK16="H",BK16="B",BK16="T",BK16="E",BK16="SB")),AND(OR(BJ16="D",BJ16="A",BJ16="S",BJ16="C",BJ16="H",BJ16="B",BJ16="T",BJ16="E",BJ16="SB"),OR(BH16="D",BH16="A",BH16="S",BH16="C",BH16="H",BH16="T",BH16="E",BH16="SB")),AND(OR(BJ16="D",BJ16="A",BJ16="S",BJ16="C",BJ16="H",BJ16="T",BJ16="E",BJ16="SB"),OR(BL16="D",BL16="A",BL16="S",BL16="C",BL16="H",BL16="B",BL16="T",BL16="E",BL16="SB")),AND(OR(BJ16="D",BJ16="A",BJ16="S",BJ16="C",BJ16="H",BJ16="B",BJ16="T",BJ16="E",BJ16="SB"),OR(BG16="D",BG16="A",BG16="S",BG16="C",BG16="T",BG16="SB")),AND(OR(BJ16="D",BJ16="A",BJ16="S",BJ16="C",BJ16="T",BJ16="SB"),OR(BM16="D",BM16="A",BM16="S",BM16="C",BM16="H",BM16="B",BM16="T",BM16="E",BM16="SB")),AND(OR(BJ16="D",BJ16="A",BJ16="S",BJ16="C",BJ16="H",BJ16="B",BJ16="T",BJ16="E",BJ16="SB"),OR(BF16="S")),AND(OR(BJ16="S"),OR(BN16="D",BN16="A",BN16="S",BN16="C",BN16="H",BN16="B",BN16="T",BN16="E",BN16="SB")),AND(BJ16="H",OR($Z8="No",$Z8="")))))</formula1>
    </dataValidation>
    <dataValidation sqref="BK16:BK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16="D",BK16="A",BK16="S",BK16="C",BK16="H",BK16="B",BK16="T",BK16="E",BK16="SB",BK16="P",BK16="R",BK16="X",BK16="ST&gt;1",BK16="ST&gt;2",BK16="ST&gt;3",BK16="ST&gt;4",BK16="ST&gt;5"),NOT(OR(AND(OR(BK16="D",BK16="A",BK16="S",BK16="C",BK16="H",BK16="B",BK16="T",BK16="E",BK16="SB"),OR(BJ16="D",BJ16="A",BJ16="S",BJ16="C",BJ16="H",BJ16="B",BJ16="T",BJ16="E",BJ16="SB")),AND(OR(BK16="D",BK16="A",BK16="S",BK16="C",BK16="H",BK16="B",BK16="T",BK16="E",BK16="SB"),OR(BL16="D",BL16="A",BL16="S",BL16="C",BL16="H",BL16="B",BL16="T",BL16="E",BL16="SB")),AND(OR(BK16="D",BK16="A",BK16="S",BK16="C",BK16="H",BK16="B",BK16="T",BK16="E",BK16="SB"),OR(BI16="D",BI16="A",BI16="S",BI16="C",BI16="H",BI16="T",BI16="E",BI16="SB")),AND(OR(BK16="D",BK16="A",BK16="S",BK16="C",BK16="H",BK16="T",BK16="E",BK16="SB"),OR(BM16="D",BM16="A",BM16="S",BM16="C",BM16="H",BM16="B",BM16="T",BM16="E",BM16="SB")),AND(OR(BK16="D",BK16="A",BK16="S",BK16="C",BK16="H",BK16="B",BK16="T",BK16="E",BK16="SB"),OR(BH16="D",BH16="A",BH16="S",BH16="C",BH16="T",BH16="SB")),AND(OR(BK16="D",BK16="A",BK16="S",BK16="C",BK16="T",BK16="SB"),OR(BN16="D",BN16="A",BN16="S",BN16="C",BN16="H",BN16="B",BN16="T",BN16="E",BN16="SB")),AND(OR(BK16="D",BK16="A",BK16="S",BK16="C",BK16="H",BK16="B",BK16="T",BK16="E",BK16="SB"),OR(BG16="S")),AND(OR(BK16="S"),OR(BO16="D",BO16="A",BO16="S",BO16="C",BO16="H",BO16="B",BO16="T",BO16="E",BO16="SB")),AND(BK16="H",OR($Z8="No",$Z8="")))))</formula1>
    </dataValidation>
    <dataValidation sqref="BL16:BL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16="D",BL16="A",BL16="S",BL16="C",BL16="H",BL16="B",BL16="T",BL16="E",BL16="SB",BL16="P",BL16="R",BL16="X",BL16="ST&gt;1",BL16="ST&gt;2",BL16="ST&gt;3",BL16="ST&gt;4",BL16="ST&gt;5"),NOT(OR(AND(OR(BL16="D",BL16="A",BL16="S",BL16="C",BL16="H",BL16="B",BL16="T",BL16="E",BL16="SB"),OR(BK16="D",BK16="A",BK16="S",BK16="C",BK16="H",BK16="B",BK16="T",BK16="E",BK16="SB")),AND(OR(BL16="D",BL16="A",BL16="S",BL16="C",BL16="H",BL16="B",BL16="T",BL16="E",BL16="SB"),OR(BM16="D",BM16="A",BM16="S",BM16="C",BM16="H",BM16="B",BM16="T",BM16="E",BM16="SB")),AND(OR(BL16="D",BL16="A",BL16="S",BL16="C",BL16="H",BL16="B",BL16="T",BL16="E",BL16="SB"),OR(BJ16="D",BJ16="A",BJ16="S",BJ16="C",BJ16="H",BJ16="T",BJ16="E",BJ16="SB")),AND(OR(BL16="D",BL16="A",BL16="S",BL16="C",BL16="H",BL16="T",BL16="E",BL16="SB"),OR(BN16="D",BN16="A",BN16="S",BN16="C",BN16="H",BN16="B",BN16="T",BN16="E",BN16="SB")),AND(OR(BL16="D",BL16="A",BL16="S",BL16="C",BL16="H",BL16="B",BL16="T",BL16="E",BL16="SB"),OR(BI16="D",BI16="A",BI16="S",BI16="C",BI16="T",BI16="SB")),AND(OR(BL16="D",BL16="A",BL16="S",BL16="C",BL16="T",BL16="SB"),OR(BO16="D",BO16="A",BO16="S",BO16="C",BO16="H",BO16="B",BO16="T",BO16="E",BO16="SB")),AND(OR(BL16="D",BL16="A",BL16="S",BL16="C",BL16="H",BL16="B",BL16="T",BL16="E",BL16="SB"),OR(BH16="S")),AND(OR(BL16="S"),OR(BP16="D",BP16="A",BP16="S",BP16="C",BP16="H",BP16="B",BP16="T",BP16="E",BP16="SB")),AND(BL16="H",OR($Z8="No",$Z8="")))))</formula1>
    </dataValidation>
    <dataValidation sqref="BM16:BM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16="D",BM16="A",BM16="S",BM16="C",BM16="H",BM16="B",BM16="T",BM16="E",BM16="SB",BM16="P",BM16="R",BM16="X",BM16="ST&gt;1",BM16="ST&gt;2",BM16="ST&gt;3",BM16="ST&gt;4",BM16="ST&gt;5"),NOT(OR(AND(OR(BM16="D",BM16="A",BM16="S",BM16="C",BM16="H",BM16="B",BM16="T",BM16="E",BM16="SB"),OR(BL16="D",BL16="A",BL16="S",BL16="C",BL16="H",BL16="B",BL16="T",BL16="E",BL16="SB")),AND(OR(BM16="D",BM16="A",BM16="S",BM16="C",BM16="H",BM16="B",BM16="T",BM16="E",BM16="SB"),OR(BN16="D",BN16="A",BN16="S",BN16="C",BN16="H",BN16="B",BN16="T",BN16="E",BN16="SB")),AND(OR(BM16="D",BM16="A",BM16="S",BM16="C",BM16="H",BM16="B",BM16="T",BM16="E",BM16="SB"),OR(BK16="D",BK16="A",BK16="S",BK16="C",BK16="H",BK16="T",BK16="E",BK16="SB")),AND(OR(BM16="D",BM16="A",BM16="S",BM16="C",BM16="H",BM16="T",BM16="E",BM16="SB"),OR(BO16="D",BO16="A",BO16="S",BO16="C",BO16="H",BO16="B",BO16="T",BO16="E",BO16="SB")),AND(OR(BM16="D",BM16="A",BM16="S",BM16="C",BM16="H",BM16="B",BM16="T",BM16="E",BM16="SB"),OR(BJ16="D",BJ16="A",BJ16="S",BJ16="C",BJ16="T",BJ16="SB")),AND(OR(BM16="D",BM16="A",BM16="S",BM16="C",BM16="T",BM16="SB"),OR(BP16="D",BP16="A",BP16="S",BP16="C",BP16="H",BP16="B",BP16="T",BP16="E",BP16="SB")),AND(OR(BM16="D",BM16="A",BM16="S",BM16="C",BM16="H",BM16="B",BM16="T",BM16="E",BM16="SB"),OR(BI16="S")),AND(OR(BM16="S"),OR(BQ16="D",BQ16="A",BQ16="S",BQ16="C",BQ16="H",BQ16="B",BQ16="T",BQ16="E",BQ16="SB")),AND(BM16="H",OR($Z8="No",$Z8="")))))</formula1>
    </dataValidation>
    <dataValidation sqref="BN16:BN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16="D",BN16="A",BN16="S",BN16="C",BN16="H",BN16="B",BN16="T",BN16="E",BN16="SB",BN16="P",BN16="R",BN16="X",BN16="ST&gt;1",BN16="ST&gt;2",BN16="ST&gt;3",BN16="ST&gt;4",BN16="ST&gt;5"),NOT(OR(AND(OR(BN16="D",BN16="A",BN16="S",BN16="C",BN16="H",BN16="B",BN16="T",BN16="E",BN16="SB"),OR(BM16="D",BM16="A",BM16="S",BM16="C",BM16="H",BM16="B",BM16="T",BM16="E",BM16="SB")),AND(OR(BN16="D",BN16="A",BN16="S",BN16="C",BN16="H",BN16="B",BN16="T",BN16="E",BN16="SB"),OR(BO16="D",BO16="A",BO16="S",BO16="C",BO16="H",BO16="B",BO16="T",BO16="E",BO16="SB")),AND(OR(BN16="D",BN16="A",BN16="S",BN16="C",BN16="H",BN16="B",BN16="T",BN16="E",BN16="SB"),OR(BL16="D",BL16="A",BL16="S",BL16="C",BL16="H",BL16="T",BL16="E",BL16="SB")),AND(OR(BN16="D",BN16="A",BN16="S",BN16="C",BN16="H",BN16="T",BN16="E",BN16="SB"),OR(BP16="D",BP16="A",BP16="S",BP16="C",BP16="H",BP16="B",BP16="T",BP16="E",BP16="SB")),AND(OR(BN16="D",BN16="A",BN16="S",BN16="C",BN16="H",BN16="B",BN16="T",BN16="E",BN16="SB"),OR(BK16="D",BK16="A",BK16="S",BK16="C",BK16="T",BK16="SB")),AND(OR(BN16="D",BN16="A",BN16="S",BN16="C",BN16="T",BN16="SB"),OR(BQ16="D",BQ16="A",BQ16="S",BQ16="C",BQ16="H",BQ16="B",BQ16="T",BQ16="E",BQ16="SB")),AND(OR(BN16="D",BN16="A",BN16="S",BN16="C",BN16="H",BN16="B",BN16="T",BN16="E",BN16="SB"),OR(BJ16="S")),AND(OR(BN16="S"),OR(BR16="D",BR16="A",BR16="S",BR16="C",BR16="H",BR16="B",BR16="T",BR16="E",BR16="SB")),AND(BN16="H",OR($Z8="No",$Z8="")))))</formula1>
    </dataValidation>
    <dataValidation sqref="BO16:BO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16="D",BO16="A",BO16="S",BO16="C",BO16="H",BO16="B",BO16="T",BO16="E",BO16="SB",BO16="P",BO16="R",BO16="X",BO16="ST&gt;1",BO16="ST&gt;2",BO16="ST&gt;3",BO16="ST&gt;4",BO16="ST&gt;5"),NOT(OR(AND(OR(BO16="D",BO16="A",BO16="S",BO16="C",BO16="H",BO16="B",BO16="T",BO16="E",BO16="SB"),OR(BN16="D",BN16="A",BN16="S",BN16="C",BN16="H",BN16="B",BN16="T",BN16="E",BN16="SB")),AND(OR(BO16="D",BO16="A",BO16="S",BO16="C",BO16="H",BO16="B",BO16="T",BO16="E",BO16="SB"),OR(BP16="D",BP16="A",BP16="S",BP16="C",BP16="H",BP16="B",BP16="T",BP16="E",BP16="SB")),AND(OR(BO16="D",BO16="A",BO16="S",BO16="C",BO16="H",BO16="B",BO16="T",BO16="E",BO16="SB"),OR(BM16="D",BM16="A",BM16="S",BM16="C",BM16="H",BM16="T",BM16="E",BM16="SB")),AND(OR(BO16="D",BO16="A",BO16="S",BO16="C",BO16="H",BO16="T",BO16="E",BO16="SB"),OR(BQ16="D",BQ16="A",BQ16="S",BQ16="C",BQ16="H",BQ16="B",BQ16="T",BQ16="E",BQ16="SB")),AND(OR(BO16="D",BO16="A",BO16="S",BO16="C",BO16="H",BO16="B",BO16="T",BO16="E",BO16="SB"),OR(BL16="D",BL16="A",BL16="S",BL16="C",BL16="T",BL16="SB")),AND(OR(BO16="D",BO16="A",BO16="S",BO16="C",BO16="T",BO16="SB"),OR(BR16="D",BR16="A",BR16="S",BR16="C",BR16="H",BR16="B",BR16="T",BR16="E",BR16="SB")),AND(OR(BO16="D",BO16="A",BO16="S",BO16="C",BO16="H",BO16="B",BO16="T",BO16="E",BO16="SB"),OR(BK16="S")),AND(OR(BO16="S"),OR(BS16="D",BS16="A",BS16="S",BS16="C",BS16="H",BS16="B",BS16="T",BS16="E",BS16="SB")),AND(BO16="H",OR($Z8="No",$Z8="")))))</formula1>
    </dataValidation>
    <dataValidation sqref="BP16:BP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16="D",BP16="A",BP16="S",BP16="C",BP16="H",BP16="B",BP16="T",BP16="E",BP16="SB",BP16="P",BP16="R",BP16="X",BP16="ST&gt;1",BP16="ST&gt;2",BP16="ST&gt;3",BP16="ST&gt;4",BP16="ST&gt;5"),NOT(OR(AND(OR(BP16="D",BP16="A",BP16="S",BP16="C",BP16="H",BP16="B",BP16="T",BP16="E",BP16="SB"),OR(BO16="D",BO16="A",BO16="S",BO16="C",BO16="H",BO16="B",BO16="T",BO16="E",BO16="SB")),AND(OR(BP16="D",BP16="A",BP16="S",BP16="C",BP16="H",BP16="B",BP16="T",BP16="E",BP16="SB"),OR(BQ16="D",BQ16="A",BQ16="S",BQ16="C",BQ16="H",BQ16="B",BQ16="T",BQ16="E",BQ16="SB")),AND(OR(BP16="D",BP16="A",BP16="S",BP16="C",BP16="H",BP16="B",BP16="T",BP16="E",BP16="SB"),OR(BN16="D",BN16="A",BN16="S",BN16="C",BN16="H",BN16="T",BN16="E",BN16="SB")),AND(OR(BP16="D",BP16="A",BP16="S",BP16="C",BP16="H",BP16="T",BP16="E",BP16="SB"),OR(BR16="D",BR16="A",BR16="S",BR16="C",BR16="H",BR16="B",BR16="T",BR16="E",BR16="SB")),AND(OR(BP16="D",BP16="A",BP16="S",BP16="C",BP16="H",BP16="B",BP16="T",BP16="E",BP16="SB"),OR(BM16="D",BM16="A",BM16="S",BM16="C",BM16="T",BM16="SB")),AND(OR(BP16="D",BP16="A",BP16="S",BP16="C",BP16="T",BP16="SB"),OR(BS16="D",BS16="A",BS16="S",BS16="C",BS16="H",BS16="B",BS16="T",BS16="E",BS16="SB")),AND(OR(BP16="D",BP16="A",BP16="S",BP16="C",BP16="H",BP16="B",BP16="T",BP16="E",BP16="SB"),OR(BL16="S")),AND(OR(BP16="S"),OR(BT16="D",BT16="A",BT16="S",BT16="C",BT16="H",BT16="B",BT16="T",BT16="E",BT16="SB")),AND(BP16="H",OR($Z8="No",$Z8="")))))</formula1>
    </dataValidation>
    <dataValidation sqref="BQ16:BQ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16="D",BQ16="A",BQ16="S",BQ16="C",BQ16="H",BQ16="B",BQ16="T",BQ16="E",BQ16="SB",BQ16="P",BQ16="R",BQ16="X",BQ16="ST&gt;1",BQ16="ST&gt;2",BQ16="ST&gt;3",BQ16="ST&gt;4",BQ16="ST&gt;5"),NOT(OR(AND(OR(BQ16="D",BQ16="A",BQ16="S",BQ16="C",BQ16="H",BQ16="B",BQ16="T",BQ16="E",BQ16="SB"),OR(BP16="D",BP16="A",BP16="S",BP16="C",BP16="H",BP16="B",BP16="T",BP16="E",BP16="SB")),AND(OR(BQ16="D",BQ16="A",BQ16="S",BQ16="C",BQ16="H",BQ16="B",BQ16="T",BQ16="E",BQ16="SB"),OR(BR16="D",BR16="A",BR16="S",BR16="C",BR16="H",BR16="B",BR16="T",BR16="E",BR16="SB")),AND(OR(BQ16="D",BQ16="A",BQ16="S",BQ16="C",BQ16="H",BQ16="B",BQ16="T",BQ16="E",BQ16="SB"),OR(BO16="D",BO16="A",BO16="S",BO16="C",BO16="H",BO16="T",BO16="E",BO16="SB")),AND(OR(BQ16="D",BQ16="A",BQ16="S",BQ16="C",BQ16="H",BQ16="T",BQ16="E",BQ16="SB"),OR(BS16="D",BS16="A",BS16="S",BS16="C",BS16="H",BS16="B",BS16="T",BS16="E",BS16="SB")),AND(OR(BQ16="D",BQ16="A",BQ16="S",BQ16="C",BQ16="H",BQ16="B",BQ16="T",BQ16="E",BQ16="SB"),OR(BN16="D",BN16="A",BN16="S",BN16="C",BN16="T",BN16="SB")),AND(OR(BQ16="D",BQ16="A",BQ16="S",BQ16="C",BQ16="T",BQ16="SB"),OR(BT16="D",BT16="A",BT16="S",BT16="C",BT16="H",BT16="B",BT16="T",BT16="E",BT16="SB")),AND(OR(BQ16="D",BQ16="A",BQ16="S",BQ16="C",BQ16="H",BQ16="B",BQ16="T",BQ16="E",BQ16="SB"),OR(BM16="S")),AND(OR(BQ16="S"),OR(BU16="D",BU16="A",BU16="S",BU16="C",BU16="H",BU16="B",BU16="T",BU16="E",BU16="SB")),AND(BQ16="H",OR($Z8="No",$Z8="")))))</formula1>
    </dataValidation>
    <dataValidation sqref="BR16:BR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16="D",BR16="A",BR16="S",BR16="C",BR16="H",BR16="B",BR16="T",BR16="E",BR16="SB",BR16="P",BR16="R",BR16="X",BR16="ST&gt;1",BR16="ST&gt;2",BR16="ST&gt;3",BR16="ST&gt;4",BR16="ST&gt;5"),NOT(OR(AND(OR(BR16="D",BR16="A",BR16="S",BR16="C",BR16="H",BR16="B",BR16="T",BR16="E",BR16="SB"),OR(BQ16="D",BQ16="A",BQ16="S",BQ16="C",BQ16="H",BQ16="B",BQ16="T",BQ16="E",BQ16="SB")),AND(OR(BR16="D",BR16="A",BR16="S",BR16="C",BR16="H",BR16="B",BR16="T",BR16="E",BR16="SB"),OR(BS16="D",BS16="A",BS16="S",BS16="C",BS16="H",BS16="B",BS16="T",BS16="E",BS16="SB")),AND(OR(BR16="D",BR16="A",BR16="S",BR16="C",BR16="H",BR16="B",BR16="T",BR16="E",BR16="SB"),OR(BP16="D",BP16="A",BP16="S",BP16="C",BP16="H",BP16="T",BP16="E",BP16="SB")),AND(OR(BR16="D",BR16="A",BR16="S",BR16="C",BR16="H",BR16="T",BR16="E",BR16="SB"),OR(BT16="D",BT16="A",BT16="S",BT16="C",BT16="H",BT16="B",BT16="T",BT16="E",BT16="SB")),AND(OR(BR16="D",BR16="A",BR16="S",BR16="C",BR16="H",BR16="B",BR16="T",BR16="E",BR16="SB"),OR(BO16="D",BO16="A",BO16="S",BO16="C",BO16="T",BO16="SB")),AND(OR(BR16="D",BR16="A",BR16="S",BR16="C",BR16="T",BR16="SB"),OR(BU16="D",BU16="A",BU16="S",BU16="C",BU16="H",BU16="B",BU16="T",BU16="E",BU16="SB")),AND(OR(BR16="D",BR16="A",BR16="S",BR16="C",BR16="H",BR16="B",BR16="T",BR16="E",BR16="SB"),OR(BN16="S")),AND(OR(BR16="S"),OR(BV16="D",BV16="A",BV16="S",BV16="C",BV16="H",BV16="B",BV16="T",BV16="E",BV16="SB")),AND(BR16="H",OR($Z8="No",$Z8="")))))</formula1>
    </dataValidation>
    <dataValidation sqref="BS16:BS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16="D",BS16="A",BS16="S",BS16="C",BS16="H",BS16="B",BS16="T",BS16="E",BS16="SB",BS16="P",BS16="R",BS16="X",BS16="ST&gt;1",BS16="ST&gt;2",BS16="ST&gt;3",BS16="ST&gt;4",BS16="ST&gt;5"),NOT(OR(AND(OR(BS16="D",BS16="A",BS16="S",BS16="C",BS16="H",BS16="B",BS16="T",BS16="E",BS16="SB"),OR(BR16="D",BR16="A",BR16="S",BR16="C",BR16="H",BR16="B",BR16="T",BR16="E",BR16="SB")),AND(OR(BS16="D",BS16="A",BS16="S",BS16="C",BS16="H",BS16="B",BS16="T",BS16="E",BS16="SB"),OR(BT16="D",BT16="A",BT16="S",BT16="C",BT16="H",BT16="B",BT16="T",BT16="E",BT16="SB")),AND(OR(BS16="D",BS16="A",BS16="S",BS16="C",BS16="H",BS16="B",BS16="T",BS16="E",BS16="SB"),OR(BQ16="D",BQ16="A",BQ16="S",BQ16="C",BQ16="H",BQ16="T",BQ16="E",BQ16="SB")),AND(OR(BS16="D",BS16="A",BS16="S",BS16="C",BS16="H",BS16="T",BS16="E",BS16="SB"),OR(BU16="D",BU16="A",BU16="S",BU16="C",BU16="H",BU16="B",BU16="T",BU16="E",BU16="SB")),AND(OR(BS16="D",BS16="A",BS16="S",BS16="C",BS16="H",BS16="B",BS16="T",BS16="E",BS16="SB"),OR(BP16="D",BP16="A",BP16="S",BP16="C",BP16="T",BP16="SB")),AND(OR(BS16="D",BS16="A",BS16="S",BS16="C",BS16="T",BS16="SB"),OR(BV16="D",BV16="A",BV16="S",BV16="C",BV16="H",BV16="B",BV16="T",BV16="E",BV16="SB")),AND(OR(BS16="D",BS16="A",BS16="S",BS16="C",BS16="H",BS16="B",BS16="T",BS16="E",BS16="SB"),OR(BO16="S")),AND(OR(BS16="S"),OR(BW16="D",BW16="A",BW16="S",BW16="C",BW16="H",BW16="B",BW16="T",BW16="E",BW16="SB")),AND(BS16="H",OR($Z8="No",$Z8="")))))</formula1>
    </dataValidation>
    <dataValidation sqref="BT16:BT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16="D",BT16="A",BT16="S",BT16="C",BT16="H",BT16="B",BT16="T",BT16="E",BT16="SB",BT16="P",BT16="R",BT16="X",BT16="ST&gt;1",BT16="ST&gt;2",BT16="ST&gt;3",BT16="ST&gt;4",BT16="ST&gt;5"),NOT(OR(AND(OR(BT16="D",BT16="A",BT16="S",BT16="C",BT16="H",BT16="B",BT16="T",BT16="E",BT16="SB"),OR(BS16="D",BS16="A",BS16="S",BS16="C",BS16="H",BS16="B",BS16="T",BS16="E",BS16="SB")),AND(OR(BT16="D",BT16="A",BT16="S",BT16="C",BT16="H",BT16="B",BT16="T",BT16="E",BT16="SB"),OR(BU16="D",BU16="A",BU16="S",BU16="C",BU16="H",BU16="B",BU16="T",BU16="E",BU16="SB")),AND(OR(BT16="D",BT16="A",BT16="S",BT16="C",BT16="H",BT16="B",BT16="T",BT16="E",BT16="SB"),OR(BR16="D",BR16="A",BR16="S",BR16="C",BR16="H",BR16="T",BR16="E",BR16="SB")),AND(OR(BT16="D",BT16="A",BT16="S",BT16="C",BT16="H",BT16="T",BT16="E",BT16="SB"),OR(BV16="D",BV16="A",BV16="S",BV16="C",BV16="H",BV16="B",BV16="T",BV16="E",BV16="SB")),AND(OR(BT16="D",BT16="A",BT16="S",BT16="C",BT16="H",BT16="B",BT16="T",BT16="E",BT16="SB"),OR(BQ16="D",BQ16="A",BQ16="S",BQ16="C",BQ16="T",BQ16="SB")),AND(OR(BT16="D",BT16="A",BT16="S",BT16="C",BT16="T",BT16="SB"),OR(BW16="D",BW16="A",BW16="S",BW16="C",BW16="H",BW16="B",BW16="T",BW16="E",BW16="SB")),AND(OR(BT16="D",BT16="A",BT16="S",BT16="C",BT16="H",BT16="B",BT16="T",BT16="E",BT16="SB"),OR(BP16="S")),AND(OR(BT16="S"),OR(BX16="D",BX16="A",BX16="S",BX16="C",BX16="H",BX16="B",BX16="T",BX16="E",BX16="SB")),AND(BT16="H",OR($Z8="No",$Z8="")))))</formula1>
    </dataValidation>
    <dataValidation sqref="BU16:BU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16="D",BU16="A",BU16="S",BU16="C",BU16="H",BU16="B",BU16="T",BU16="E",BU16="SB",BU16="P",BU16="R",BU16="X",BU16="ST&gt;1",BU16="ST&gt;2",BU16="ST&gt;3",BU16="ST&gt;4",BU16="ST&gt;5"),NOT(OR(AND(OR(BU16="D",BU16="A",BU16="S",BU16="C",BU16="H",BU16="B",BU16="T",BU16="E",BU16="SB"),OR(BT16="D",BT16="A",BT16="S",BT16="C",BT16="H",BT16="B",BT16="T",BT16="E",BT16="SB")),AND(OR(BU16="D",BU16="A",BU16="S",BU16="C",BU16="H",BU16="B",BU16="T",BU16="E",BU16="SB"),OR(BV16="D",BV16="A",BV16="S",BV16="C",BV16="H",BV16="B",BV16="T",BV16="E",BV16="SB")),AND(OR(BU16="D",BU16="A",BU16="S",BU16="C",BU16="H",BU16="B",BU16="T",BU16="E",BU16="SB"),OR(BS16="D",BS16="A",BS16="S",BS16="C",BS16="H",BS16="T",BS16="E",BS16="SB")),AND(OR(BU16="D",BU16="A",BU16="S",BU16="C",BU16="H",BU16="T",BU16="E",BU16="SB"),OR(BW16="D",BW16="A",BW16="S",BW16="C",BW16="H",BW16="B",BW16="T",BW16="E",BW16="SB")),AND(OR(BU16="D",BU16="A",BU16="S",BU16="C",BU16="H",BU16="B",BU16="T",BU16="E",BU16="SB"),OR(BR16="D",BR16="A",BR16="S",BR16="C",BR16="T",BR16="SB")),AND(OR(BU16="D",BU16="A",BU16="S",BU16="C",BU16="T",BU16="SB"),OR(BX16="D",BX16="A",BX16="S",BX16="C",BX16="H",BX16="B",BX16="T",BX16="E",BX16="SB")),AND(OR(BU16="D",BU16="A",BU16="S",BU16="C",BU16="H",BU16="B",BU16="T",BU16="E",BU16="SB"),OR(BQ16="S")),AND(OR(BU16="S"),OR(BY16="D",BY16="A",BY16="S",BY16="C",BY16="H",BY16="B",BY16="T",BY16="E",BY16="SB")),AND(BU16="H",OR($Z8="No",$Z8="")))))</formula1>
    </dataValidation>
    <dataValidation sqref="BV16:BV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16="D",BV16="A",BV16="S",BV16="C",BV16="H",BV16="B",BV16="T",BV16="E",BV16="SB",BV16="P",BV16="R",BV16="X",BV16="ST&gt;1",BV16="ST&gt;2",BV16="ST&gt;3",BV16="ST&gt;4",BV16="ST&gt;5"),NOT(OR(AND(OR(BV16="D",BV16="A",BV16="S",BV16="C",BV16="H",BV16="B",BV16="T",BV16="E",BV16="SB"),OR(BU16="D",BU16="A",BU16="S",BU16="C",BU16="H",BU16="B",BU16="T",BU16="E",BU16="SB")),AND(OR(BV16="D",BV16="A",BV16="S",BV16="C",BV16="H",BV16="B",BV16="T",BV16="E",BV16="SB"),OR(BW16="D",BW16="A",BW16="S",BW16="C",BW16="H",BW16="B",BW16="T",BW16="E",BW16="SB")),AND(OR(BV16="D",BV16="A",BV16="S",BV16="C",BV16="H",BV16="B",BV16="T",BV16="E",BV16="SB"),OR(BT16="D",BT16="A",BT16="S",BT16="C",BT16="H",BT16="T",BT16="E",BT16="SB")),AND(OR(BV16="D",BV16="A",BV16="S",BV16="C",BV16="H",BV16="T",BV16="E",BV16="SB"),OR(BX16="D",BX16="A",BX16="S",BX16="C",BX16="H",BX16="B",BX16="T",BX16="E",BX16="SB")),AND(OR(BV16="D",BV16="A",BV16="S",BV16="C",BV16="H",BV16="B",BV16="T",BV16="E",BV16="SB"),OR(BS16="D",BS16="A",BS16="S",BS16="C",BS16="T",BS16="SB")),AND(OR(BV16="D",BV16="A",BV16="S",BV16="C",BV16="T",BV16="SB"),OR(BY16="D",BY16="A",BY16="S",BY16="C",BY16="H",BY16="B",BY16="T",BY16="E",BY16="SB")),AND(OR(BV16="D",BV16="A",BV16="S",BV16="C",BV16="H",BV16="B",BV16="T",BV16="E",BV16="SB"),OR(BR16="S")),AND(OR(BV16="S"),OR(BZ16="D",BZ16="A",BZ16="S",BZ16="C",BZ16="H",BZ16="B",BZ16="T",BZ16="E",BZ16="SB")),AND(BV16="H",OR($Z8="No",$Z8="")))))</formula1>
    </dataValidation>
    <dataValidation sqref="BW16:BW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16="D",BW16="A",BW16="S",BW16="C",BW16="H",BW16="B",BW16="T",BW16="E",BW16="SB",BW16="P",BW16="R",BW16="X",BW16="ST&gt;1",BW16="ST&gt;2",BW16="ST&gt;3",BW16="ST&gt;4",BW16="ST&gt;5"),NOT(OR(AND(OR(BW16="D",BW16="A",BW16="S",BW16="C",BW16="H",BW16="B",BW16="T",BW16="E",BW16="SB"),OR(BV16="D",BV16="A",BV16="S",BV16="C",BV16="H",BV16="B",BV16="T",BV16="E",BV16="SB")),AND(OR(BW16="D",BW16="A",BW16="S",BW16="C",BW16="H",BW16="B",BW16="T",BW16="E",BW16="SB"),OR(BX16="D",BX16="A",BX16="S",BX16="C",BX16="H",BX16="B",BX16="T",BX16="E",BX16="SB")),AND(OR(BW16="D",BW16="A",BW16="S",BW16="C",BW16="H",BW16="B",BW16="T",BW16="E",BW16="SB"),OR(BU16="D",BU16="A",BU16="S",BU16="C",BU16="H",BU16="T",BU16="E",BU16="SB")),AND(OR(BW16="D",BW16="A",BW16="S",BW16="C",BW16="H",BW16="T",BW16="E",BW16="SB"),OR(BY16="D",BY16="A",BY16="S",BY16="C",BY16="H",BY16="B",BY16="T",BY16="E",BY16="SB")),AND(OR(BW16="D",BW16="A",BW16="S",BW16="C",BW16="H",BW16="B",BW16="T",BW16="E",BW16="SB"),OR(BT16="D",BT16="A",BT16="S",BT16="C",BT16="T",BT16="SB")),AND(OR(BW16="D",BW16="A",BW16="S",BW16="C",BW16="T",BW16="SB"),OR(BZ16="D",BZ16="A",BZ16="S",BZ16="C",BZ16="H",BZ16="B",BZ16="T",BZ16="E",BZ16="SB")),AND(OR(BW16="D",BW16="A",BW16="S",BW16="C",BW16="H",BW16="B",BW16="T",BW16="E",BW16="SB"),OR(BS16="S")),AND(OR(BW16="S"),OR(CA16="D",CA16="A",CA16="S",CA16="C",CA16="H",CA16="B",CA16="T",CA16="E",CA16="SB")),AND(BW16="H",OR($Z8="No",$Z8="")))))</formula1>
    </dataValidation>
    <dataValidation sqref="BX16:BX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16="D",BX16="A",BX16="S",BX16="C",BX16="H",BX16="B",BX16="T",BX16="E",BX16="SB",BX16="P",BX16="R",BX16="X",BX16="ST&gt;1",BX16="ST&gt;2",BX16="ST&gt;3",BX16="ST&gt;4",BX16="ST&gt;5"),NOT(OR(AND(OR(BX16="D",BX16="A",BX16="S",BX16="C",BX16="H",BX16="B",BX16="T",BX16="E",BX16="SB"),OR(BW16="D",BW16="A",BW16="S",BW16="C",BW16="H",BW16="B",BW16="T",BW16="E",BW16="SB")),AND(OR(BX16="D",BX16="A",BX16="S",BX16="C",BX16="H",BX16="B",BX16="T",BX16="E",BX16="SB"),OR(BY16="D",BY16="A",BY16="S",BY16="C",BY16="H",BY16="B",BY16="T",BY16="E",BY16="SB")),AND(OR(BX16="D",BX16="A",BX16="S",BX16="C",BX16="H",BX16="B",BX16="T",BX16="E",BX16="SB"),OR(BV16="D",BV16="A",BV16="S",BV16="C",BV16="H",BV16="T",BV16="E",BV16="SB")),AND(OR(BX16="D",BX16="A",BX16="S",BX16="C",BX16="H",BX16="T",BX16="E",BX16="SB"),OR(BZ16="D",BZ16="A",BZ16="S",BZ16="C",BZ16="H",BZ16="B",BZ16="T",BZ16="E",BZ16="SB")),AND(OR(BX16="D",BX16="A",BX16="S",BX16="C",BX16="H",BX16="B",BX16="T",BX16="E",BX16="SB"),OR(BU16="D",BU16="A",BU16="S",BU16="C",BU16="T",BU16="SB")),AND(OR(BX16="D",BX16="A",BX16="S",BX16="C",BX16="T",BX16="SB"),OR(CA16="D",CA16="A",CA16="S",CA16="C",CA16="H",CA16="B",CA16="T",CA16="E",CA16="SB")),AND(OR(BX16="D",BX16="A",BX16="S",BX16="C",BX16="H",BX16="B",BX16="T",BX16="E",BX16="SB"),OR(BT16="S")),AND(OR(BX16="S"),OR(CB16="D",CB16="A",CB16="S",CB16="C",CB16="H",CB16="B",CB16="T",CB16="E",CB16="SB")),AND(BX16="H",OR($Z8="No",$Z8="")))))</formula1>
    </dataValidation>
    <dataValidation sqref="BY16:BY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16="D",BY16="A",BY16="S",BY16="C",BY16="H",BY16="B",BY16="T",BY16="E",BY16="SB",BY16="P",BY16="R",BY16="X",BY16="ST&gt;1",BY16="ST&gt;2",BY16="ST&gt;3",BY16="ST&gt;4",BY16="ST&gt;5"),NOT(OR(AND(OR(BY16="D",BY16="A",BY16="S",BY16="C",BY16="H",BY16="B",BY16="T",BY16="E",BY16="SB"),OR(BX16="D",BX16="A",BX16="S",BX16="C",BX16="H",BX16="B",BX16="T",BX16="E",BX16="SB")),AND(OR(BY16="D",BY16="A",BY16="S",BY16="C",BY16="H",BY16="B",BY16="T",BY16="E",BY16="SB"),OR(BZ16="D",BZ16="A",BZ16="S",BZ16="C",BZ16="H",BZ16="B",BZ16="T",BZ16="E",BZ16="SB")),AND(OR(BY16="D",BY16="A",BY16="S",BY16="C",BY16="H",BY16="B",BY16="T",BY16="E",BY16="SB"),OR(BW16="D",BW16="A",BW16="S",BW16="C",BW16="H",BW16="T",BW16="E",BW16="SB")),AND(OR(BY16="D",BY16="A",BY16="S",BY16="C",BY16="H",BY16="T",BY16="E",BY16="SB"),OR(CA16="D",CA16="A",CA16="S",CA16="C",CA16="H",CA16="B",CA16="T",CA16="E",CA16="SB")),AND(OR(BY16="D",BY16="A",BY16="S",BY16="C",BY16="H",BY16="B",BY16="T",BY16="E",BY16="SB"),OR(BV16="D",BV16="A",BV16="S",BV16="C",BV16="T",BV16="SB")),AND(OR(BY16="D",BY16="A",BY16="S",BY16="C",BY16="T",BY16="SB"),OR(CB16="D",CB16="A",CB16="S",CB16="C",CB16="H",CB16="B",CB16="T",CB16="E",CB16="SB")),AND(OR(BY16="D",BY16="A",BY16="S",BY16="C",BY16="H",BY16="B",BY16="T",BY16="E",BY16="SB"),OR(BU16="S")),AND(OR(BY16="S"),OR(CC16="D",CC16="A",CC16="S",CC16="C",CC16="H",CC16="B",CC16="T",CC16="E",CC16="SB")),AND(BY16="H",OR($Z8="No",$Z8="")))))</formula1>
    </dataValidation>
    <dataValidation sqref="BZ16:BZ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16="D",BZ16="A",BZ16="S",BZ16="C",BZ16="H",BZ16="B",BZ16="T",BZ16="E",BZ16="SB",BZ16="P",BZ16="R",BZ16="X",BZ16="ST&gt;1",BZ16="ST&gt;2",BZ16="ST&gt;3",BZ16="ST&gt;4",BZ16="ST&gt;5"),NOT(OR(AND(OR(BZ16="D",BZ16="A",BZ16="S",BZ16="C",BZ16="H",BZ16="B",BZ16="T",BZ16="E",BZ16="SB"),OR(BY16="D",BY16="A",BY16="S",BY16="C",BY16="H",BY16="B",BY16="T",BY16="E",BY16="SB")),AND(OR(BZ16="D",BZ16="A",BZ16="S",BZ16="C",BZ16="H",BZ16="B",BZ16="T",BZ16="E",BZ16="SB"),OR(CA16="D",CA16="A",CA16="S",CA16="C",CA16="H",CA16="B",CA16="T",CA16="E",CA16="SB")),AND(OR(BZ16="D",BZ16="A",BZ16="S",BZ16="C",BZ16="H",BZ16="B",BZ16="T",BZ16="E",BZ16="SB"),OR(BX16="D",BX16="A",BX16="S",BX16="C",BX16="H",BX16="T",BX16="E",BX16="SB")),AND(OR(BZ16="D",BZ16="A",BZ16="S",BZ16="C",BZ16="H",BZ16="T",BZ16="E",BZ16="SB"),OR(CB16="D",CB16="A",CB16="S",CB16="C",CB16="H",CB16="B",CB16="T",CB16="E",CB16="SB")),AND(OR(BZ16="D",BZ16="A",BZ16="S",BZ16="C",BZ16="H",BZ16="B",BZ16="T",BZ16="E",BZ16="SB"),OR(BW16="D",BW16="A",BW16="S",BW16="C",BW16="T",BW16="SB")),AND(OR(BZ16="D",BZ16="A",BZ16="S",BZ16="C",BZ16="T",BZ16="SB"),OR(CC16="D",CC16="A",CC16="S",CC16="C",CC16="H",CC16="B",CC16="T",CC16="E",CC16="SB")),AND(OR(BZ16="D",BZ16="A",BZ16="S",BZ16="C",BZ16="H",BZ16="B",BZ16="T",BZ16="E",BZ16="SB"),OR(BV16="S")),AND(OR(BZ16="S"),OR(CD16="D",CD16="A",CD16="S",CD16="C",CD16="H",CD16="B",CD16="T",CD16="E",CD16="SB")),AND(BZ16="H",OR($Z8="No",$Z8="")))))</formula1>
    </dataValidation>
    <dataValidation sqref="CA16:CA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16="D",CA16="A",CA16="S",CA16="C",CA16="H",CA16="B",CA16="T",CA16="E",CA16="SB",CA16="P",CA16="R",CA16="X",CA16="ST&gt;1",CA16="ST&gt;2",CA16="ST&gt;3",CA16="ST&gt;4",CA16="ST&gt;5"),NOT(OR(AND(OR(CA16="D",CA16="A",CA16="S",CA16="C",CA16="H",CA16="B",CA16="T",CA16="E",CA16="SB"),OR(BZ16="D",BZ16="A",BZ16="S",BZ16="C",BZ16="H",BZ16="B",BZ16="T",BZ16="E",BZ16="SB")),AND(OR(CA16="D",CA16="A",CA16="S",CA16="C",CA16="H",CA16="B",CA16="T",CA16="E",CA16="SB"),OR(CB16="D",CB16="A",CB16="S",CB16="C",CB16="H",CB16="B",CB16="T",CB16="E",CB16="SB")),AND(OR(CA16="D",CA16="A",CA16="S",CA16="C",CA16="H",CA16="B",CA16="T",CA16="E",CA16="SB"),OR(BY16="D",BY16="A",BY16="S",BY16="C",BY16="H",BY16="T",BY16="E",BY16="SB")),AND(OR(CA16="D",CA16="A",CA16="S",CA16="C",CA16="H",CA16="T",CA16="E",CA16="SB"),OR(CC16="D",CC16="A",CC16="S",CC16="C",CC16="H",CC16="B",CC16="T",CC16="E",CC16="SB")),AND(OR(CA16="D",CA16="A",CA16="S",CA16="C",CA16="H",CA16="B",CA16="T",CA16="E",CA16="SB"),OR(BX16="D",BX16="A",BX16="S",BX16="C",BX16="T",BX16="SB")),AND(OR(CA16="D",CA16="A",CA16="S",CA16="C",CA16="T",CA16="SB"),OR(CD16="D",CD16="A",CD16="S",CD16="C",CD16="H",CD16="B",CD16="T",CD16="E",CD16="SB")),AND(OR(CA16="D",CA16="A",CA16="S",CA16="C",CA16="H",CA16="B",CA16="T",CA16="E",CA16="SB"),OR(BW16="S")),AND(OR(CA16="S"),OR(CE16="D",CE16="A",CE16="S",CE16="C",CE16="H",CE16="B",CE16="T",CE16="E",CE16="SB")),AND(CA16="H",OR($Z8="No",$Z8="")))))</formula1>
    </dataValidation>
    <dataValidation sqref="CB16:CB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16="D",CB16="A",CB16="S",CB16="C",CB16="H",CB16="B",CB16="T",CB16="E",CB16="SB",CB16="P",CB16="R",CB16="X",CB16="ST&gt;1",CB16="ST&gt;2",CB16="ST&gt;3",CB16="ST&gt;4",CB16="ST&gt;5"),NOT(OR(AND(OR(CB16="D",CB16="A",CB16="S",CB16="C",CB16="H",CB16="B",CB16="T",CB16="E",CB16="SB"),OR(CA16="D",CA16="A",CA16="S",CA16="C",CA16="H",CA16="B",CA16="T",CA16="E",CA16="SB")),AND(OR(CB16="D",CB16="A",CB16="S",CB16="C",CB16="H",CB16="B",CB16="T",CB16="E",CB16="SB"),OR(CC16="D",CC16="A",CC16="S",CC16="C",CC16="H",CC16="B",CC16="T",CC16="E",CC16="SB")),AND(OR(CB16="D",CB16="A",CB16="S",CB16="C",CB16="H",CB16="B",CB16="T",CB16="E",CB16="SB"),OR(BZ16="D",BZ16="A",BZ16="S",BZ16="C",BZ16="H",BZ16="T",BZ16="E",BZ16="SB")),AND(OR(CB16="D",CB16="A",CB16="S",CB16="C",CB16="H",CB16="T",CB16="E",CB16="SB"),OR(CD16="D",CD16="A",CD16="S",CD16="C",CD16="H",CD16="B",CD16="T",CD16="E",CD16="SB")),AND(OR(CB16="D",CB16="A",CB16="S",CB16="C",CB16="H",CB16="B",CB16="T",CB16="E",CB16="SB"),OR(BY16="D",BY16="A",BY16="S",BY16="C",BY16="T",BY16="SB")),AND(OR(CB16="D",CB16="A",CB16="S",CB16="C",CB16="T",CB16="SB"),OR(CE16="D",CE16="A",CE16="S",CE16="C",CE16="H",CE16="B",CE16="T",CE16="E",CE16="SB")),AND(OR(CB16="D",CB16="A",CB16="S",CB16="C",CB16="H",CB16="B",CB16="T",CB16="E",CB16="SB"),OR(BX16="S")),AND(OR(CB16="S"),OR(CF16="D",CF16="A",CF16="S",CF16="C",CF16="H",CF16="B",CF16="T",CF16="E",CF16="SB")),AND(CB16="H",OR($Z8="No",$Z8="")))))</formula1>
    </dataValidation>
    <dataValidation sqref="CC16:CC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16="D",CC16="A",CC16="S",CC16="C",CC16="H",CC16="B",CC16="T",CC16="E",CC16="SB",CC16="P",CC16="R",CC16="X",CC16="ST&gt;1",CC16="ST&gt;2",CC16="ST&gt;3",CC16="ST&gt;4",CC16="ST&gt;5"),NOT(OR(AND(OR(CC16="D",CC16="A",CC16="S",CC16="C",CC16="H",CC16="B",CC16="T",CC16="E",CC16="SB"),OR(CB16="D",CB16="A",CB16="S",CB16="C",CB16="H",CB16="B",CB16="T",CB16="E",CB16="SB")),AND(OR(CC16="D",CC16="A",CC16="S",CC16="C",CC16="H",CC16="B",CC16="T",CC16="E",CC16="SB"),OR(CD16="D",CD16="A",CD16="S",CD16="C",CD16="H",CD16="B",CD16="T",CD16="E",CD16="SB")),AND(OR(CC16="D",CC16="A",CC16="S",CC16="C",CC16="H",CC16="B",CC16="T",CC16="E",CC16="SB"),OR(CA16="D",CA16="A",CA16="S",CA16="C",CA16="H",CA16="T",CA16="E",CA16="SB")),AND(OR(CC16="D",CC16="A",CC16="S",CC16="C",CC16="H",CC16="T",CC16="E",CC16="SB"),OR(CE16="D",CE16="A",CE16="S",CE16="C",CE16="H",CE16="B",CE16="T",CE16="E",CE16="SB")),AND(OR(CC16="D",CC16="A",CC16="S",CC16="C",CC16="H",CC16="B",CC16="T",CC16="E",CC16="SB"),OR(BZ16="D",BZ16="A",BZ16="S",BZ16="C",BZ16="T",BZ16="SB")),AND(OR(CC16="D",CC16="A",CC16="S",CC16="C",CC16="T",CC16="SB"),OR(CF16="D",CF16="A",CF16="S",CF16="C",CF16="H",CF16="B",CF16="T",CF16="E",CF16="SB")),AND(OR(CC16="D",CC16="A",CC16="S",CC16="C",CC16="H",CC16="B",CC16="T",CC16="E",CC16="SB"),OR(BY16="S")),AND(OR(CC16="S"),OR(CG16="D",CG16="A",CG16="S",CG16="C",CG16="H",CG16="B",CG16="T",CG16="E",CG16="SB")),AND(CC16="H",OR($Z8="No",$Z8="")))))</formula1>
    </dataValidation>
    <dataValidation sqref="CD16:CD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16="D",CD16="A",CD16="S",CD16="C",CD16="H",CD16="B",CD16="T",CD16="E",CD16="SB",CD16="P",CD16="R",CD16="X",CD16="ST&gt;1",CD16="ST&gt;2",CD16="ST&gt;3",CD16="ST&gt;4",CD16="ST&gt;5"),NOT(OR(AND(OR(CD16="D",CD16="A",CD16="S",CD16="C",CD16="H",CD16="B",CD16="T",CD16="E",CD16="SB"),OR(CC16="D",CC16="A",CC16="S",CC16="C",CC16="H",CC16="B",CC16="T",CC16="E",CC16="SB")),AND(OR(CD16="D",CD16="A",CD16="S",CD16="C",CD16="H",CD16="B",CD16="T",CD16="E",CD16="SB"),OR(CE16="D",CE16="A",CE16="S",CE16="C",CE16="H",CE16="B",CE16="T",CE16="E",CE16="SB")),AND(OR(CD16="D",CD16="A",CD16="S",CD16="C",CD16="H",CD16="B",CD16="T",CD16="E",CD16="SB"),OR(CB16="D",CB16="A",CB16="S",CB16="C",CB16="H",CB16="T",CB16="E",CB16="SB")),AND(OR(CD16="D",CD16="A",CD16="S",CD16="C",CD16="H",CD16="T",CD16="E",CD16="SB"),OR(CF16="D",CF16="A",CF16="S",CF16="C",CF16="H",CF16="B",CF16="T",CF16="E",CF16="SB")),AND(OR(CD16="D",CD16="A",CD16="S",CD16="C",CD16="H",CD16="B",CD16="T",CD16="E",CD16="SB"),OR(CA16="D",CA16="A",CA16="S",CA16="C",CA16="T",CA16="SB")),AND(OR(CD16="D",CD16="A",CD16="S",CD16="C",CD16="T",CD16="SB"),OR(CG16="D",CG16="A",CG16="S",CG16="C",CG16="H",CG16="B",CG16="T",CG16="E",CG16="SB")),AND(OR(CD16="D",CD16="A",CD16="S",CD16="C",CD16="H",CD16="B",CD16="T",CD16="E",CD16="SB"),OR(BZ16="S")),AND(OR(CD16="S"),OR(CH16="D",CH16="A",CH16="S",CH16="C",CH16="H",CH16="B",CH16="T",CH16="E",CH16="SB")),AND(CD16="H",OR($Z8="No",$Z8="")))))</formula1>
    </dataValidation>
    <dataValidation sqref="CE16:CE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E16="D",CE16="A",CE16="S",CE16="C",CE16="H",CE16="B",CE16="T",CE16="E",CE16="SB",CE16="P",CE16="R",CE16="X",CE16="ST&gt;1",CE16="ST&gt;2",CE16="ST&gt;3",CE16="ST&gt;4",CE16="ST&gt;5"),NOT(OR(AND(OR(CE16="D",CE16="A",CE16="S",CE16="C",CE16="H",CE16="B",CE16="T",CE16="E",CE16="SB"),OR(CD16="D",CD16="A",CD16="S",CD16="C",CD16="H",CD16="B",CD16="T",CD16="E",CD16="SB")),AND(OR(CE16="D",CE16="A",CE16="S",CE16="C",CE16="H",CE16="B",CE16="T",CE16="E",CE16="SB"),OR(CF16="D",CF16="A",CF16="S",CF16="C",CF16="H",CF16="B",CF16="T",CF16="E",CF16="SB")),AND(OR(CE16="D",CE16="A",CE16="S",CE16="C",CE16="H",CE16="B",CE16="T",CE16="E",CE16="SB"),OR(CC16="D",CC16="A",CC16="S",CC16="C",CC16="H",CC16="T",CC16="E",CC16="SB")),AND(OR(CE16="D",CE16="A",CE16="S",CE16="C",CE16="H",CE16="T",CE16="E",CE16="SB"),OR(CG16="D",CG16="A",CG16="S",CG16="C",CG16="H",CG16="B",CG16="T",CG16="E",CG16="SB")),AND(OR(CE16="D",CE16="A",CE16="S",CE16="C",CE16="H",CE16="B",CE16="T",CE16="E",CE16="SB"),OR(CB16="D",CB16="A",CB16="S",CB16="C",CB16="T",CB16="SB")),AND(OR(CE16="D",CE16="A",CE16="S",CE16="C",CE16="T",CE16="SB"),OR(CH16="D",CH16="A",CH16="S",CH16="C",CH16="H",CH16="B",CH16="T",CH16="E",CH16="SB")),AND(OR(CE16="D",CE16="A",CE16="S",CE16="C",CE16="H",CE16="B",CE16="T",CE16="E",CE16="SB"),OR(CA16="S")),AND(OR(CE16="S"),OR(CI16="D",CI16="A",CI16="S",CI16="C",CI16="H",CI16="B",CI16="T",CI16="E",CI16="SB")),AND(CE16="H",OR($Z8="No",$Z8="")))))</formula1>
    </dataValidation>
    <dataValidation sqref="CF16:CF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F16="D",CF16="A",CF16="S",CF16="C",CF16="H",CF16="B",CF16="T",CF16="E",CF16="SB",CF16="P",CF16="R",CF16="X",CF16="ST&gt;1",CF16="ST&gt;2",CF16="ST&gt;3",CF16="ST&gt;4",CF16="ST&gt;5"),NOT(OR(AND(OR(CF16="D",CF16="A",CF16="S",CF16="C",CF16="H",CF16="B",CF16="T",CF16="E",CF16="SB"),OR(CE16="D",CE16="A",CE16="S",CE16="C",CE16="H",CE16="B",CE16="T",CE16="E",CE16="SB")),AND(OR(CF16="D",CF16="A",CF16="S",CF16="C",CF16="H",CF16="B",CF16="T",CF16="E",CF16="SB"),OR(CG16="D",CG16="A",CG16="S",CG16="C",CG16="H",CG16="B",CG16="T",CG16="E",CG16="SB")),AND(OR(CF16="D",CF16="A",CF16="S",CF16="C",CF16="H",CF16="B",CF16="T",CF16="E",CF16="SB"),OR(CD16="D",CD16="A",CD16="S",CD16="C",CD16="H",CD16="T",CD16="E",CD16="SB")),AND(OR(CF16="D",CF16="A",CF16="S",CF16="C",CF16="H",CF16="T",CF16="E",CF16="SB"),OR(CH16="D",CH16="A",CH16="S",CH16="C",CH16="H",CH16="B",CH16="T",CH16="E",CH16="SB")),AND(OR(CF16="D",CF16="A",CF16="S",CF16="C",CF16="H",CF16="B",CF16="T",CF16="E",CF16="SB"),OR(CC16="D",CC16="A",CC16="S",CC16="C",CC16="T",CC16="SB")),AND(OR(CF16="D",CF16="A",CF16="S",CF16="C",CF16="T",CF16="SB"),OR(CI16="D",CI16="A",CI16="S",CI16="C",CI16="H",CI16="B",CI16="T",CI16="E",CI16="SB")),AND(OR(CF16="D",CF16="A",CF16="S",CF16="C",CF16="H",CF16="B",CF16="T",CF16="E",CF16="SB"),OR(CB16="S")),AND(OR(CF16="S"),OR(CJ16="D",CJ16="A",CJ16="S",CJ16="C",CJ16="H",CJ16="B",CJ16="T",CJ16="E",CJ16="SB")),AND(CF16="H",OR($Z8="No",$Z8="")))))</formula1>
    </dataValidation>
    <dataValidation sqref="CG16:CG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G16="D",CG16="A",CG16="S",CG16="C",CG16="H",CG16="B",CG16="T",CG16="E",CG16="SB",CG16="P",CG16="R",CG16="X",CG16="ST&gt;1",CG16="ST&gt;2",CG16="ST&gt;3",CG16="ST&gt;4",CG16="ST&gt;5"),NOT(OR(AND(OR(CG16="D",CG16="A",CG16="S",CG16="C",CG16="H",CG16="B",CG16="T",CG16="E",CG16="SB"),OR(CF16="D",CF16="A",CF16="S",CF16="C",CF16="H",CF16="B",CF16="T",CF16="E",CF16="SB")),AND(OR(CG16="D",CG16="A",CG16="S",CG16="C",CG16="H",CG16="B",CG16="T",CG16="E",CG16="SB"),OR(CH16="D",CH16="A",CH16="S",CH16="C",CH16="H",CH16="B",CH16="T",CH16="E",CH16="SB")),AND(OR(CG16="D",CG16="A",CG16="S",CG16="C",CG16="H",CG16="B",CG16="T",CG16="E",CG16="SB"),OR(CE16="D",CE16="A",CE16="S",CE16="C",CE16="H",CE16="T",CE16="E",CE16="SB")),AND(OR(CG16="D",CG16="A",CG16="S",CG16="C",CG16="H",CG16="T",CG16="E",CG16="SB"),OR(CI16="D",CI16="A",CI16="S",CI16="C",CI16="H",CI16="B",CI16="T",CI16="E",CI16="SB")),AND(OR(CG16="D",CG16="A",CG16="S",CG16="C",CG16="H",CG16="B",CG16="T",CG16="E",CG16="SB"),OR(CD16="D",CD16="A",CD16="S",CD16="C",CD16="T",CD16="SB")),AND(OR(CG16="D",CG16="A",CG16="S",CG16="C",CG16="T",CG16="SB"),OR(CJ16="D",CJ16="A",CJ16="S",CJ16="C",CJ16="H",CJ16="B",CJ16="T",CJ16="E",CJ16="SB")),AND(OR(CG16="D",CG16="A",CG16="S",CG16="C",CG16="H",CG16="B",CG16="T",CG16="E",CG16="SB"),OR(CC16="S")),AND(OR(CG16="S"),OR(CK16="D",CK16="A",CK16="S",CK16="C",CK16="H",CK16="B",CK16="T",CK16="E",CK16="SB")),AND(CG16="H",OR($Z8="No",$Z8="")))))</formula1>
    </dataValidation>
    <dataValidation sqref="CH16:CH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H16="D",CH16="A",CH16="S",CH16="C",CH16="H",CH16="B",CH16="T",CH16="E",CH16="SB",CH16="P",CH16="R",CH16="X",CH16="ST&gt;1",CH16="ST&gt;2",CH16="ST&gt;3",CH16="ST&gt;4",CH16="ST&gt;5"),NOT(OR(AND(OR(CH16="D",CH16="A",CH16="S",CH16="C",CH16="H",CH16="B",CH16="T",CH16="E",CH16="SB"),OR(CG16="D",CG16="A",CG16="S",CG16="C",CG16="H",CG16="B",CG16="T",CG16="E",CG16="SB")),AND(OR(CH16="D",CH16="A",CH16="S",CH16="C",CH16="H",CH16="B",CH16="T",CH16="E",CH16="SB"),OR(CI16="D",CI16="A",CI16="S",CI16="C",CI16="H",CI16="B",CI16="T",CI16="E",CI16="SB")),AND(OR(CH16="D",CH16="A",CH16="S",CH16="C",CH16="H",CH16="B",CH16="T",CH16="E",CH16="SB"),OR(CF16="D",CF16="A",CF16="S",CF16="C",CF16="H",CF16="T",CF16="E",CF16="SB")),AND(OR(CH16="D",CH16="A",CH16="S",CH16="C",CH16="H",CH16="T",CH16="E",CH16="SB"),OR(CJ16="D",CJ16="A",CJ16="S",CJ16="C",CJ16="H",CJ16="B",CJ16="T",CJ16="E",CJ16="SB")),AND(OR(CH16="D",CH16="A",CH16="S",CH16="C",CH16="H",CH16="B",CH16="T",CH16="E",CH16="SB"),OR(CE16="D",CE16="A",CE16="S",CE16="C",CE16="T",CE16="SB")),AND(OR(CH16="D",CH16="A",CH16="S",CH16="C",CH16="T",CH16="SB"),OR(CK16="D",CK16="A",CK16="S",CK16="C",CK16="H",CK16="B",CK16="T",CK16="E",CK16="SB")),AND(OR(CH16="D",CH16="A",CH16="S",CH16="C",CH16="H",CH16="B",CH16="T",CH16="E",CH16="SB"),OR(CD16="S")),AND(OR(CH16="S"),OR(CL16="D",CL16="A",CL16="S",CL16="C",CL16="H",CL16="B",CL16="T",CL16="E",CL16="SB")),AND(CH16="H",OR($Z8="No",$Z8="")))))</formula1>
    </dataValidation>
    <dataValidation sqref="CI16:CI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I16="D",CI16="A",CI16="S",CI16="C",CI16="H",CI16="B",CI16="T",CI16="E",CI16="SB",CI16="P",CI16="R",CI16="X",CI16="ST&gt;1",CI16="ST&gt;2",CI16="ST&gt;3",CI16="ST&gt;4",CI16="ST&gt;5"),NOT(OR(AND(OR(CI16="D",CI16="A",CI16="S",CI16="C",CI16="H",CI16="B",CI16="T",CI16="E",CI16="SB"),OR(CH16="D",CH16="A",CH16="S",CH16="C",CH16="H",CH16="B",CH16="T",CH16="E",CH16="SB")),AND(OR(CI16="D",CI16="A",CI16="S",CI16="C",CI16="H",CI16="B",CI16="T",CI16="E",CI16="SB"),OR(CJ16="D",CJ16="A",CJ16="S",CJ16="C",CJ16="H",CJ16="B",CJ16="T",CJ16="E",CJ16="SB")),AND(OR(CI16="D",CI16="A",CI16="S",CI16="C",CI16="H",CI16="B",CI16="T",CI16="E",CI16="SB"),OR(CG16="D",CG16="A",CG16="S",CG16="C",CG16="H",CG16="T",CG16="E",CG16="SB")),AND(OR(CI16="D",CI16="A",CI16="S",CI16="C",CI16="H",CI16="T",CI16="E",CI16="SB"),OR(CK16="D",CK16="A",CK16="S",CK16="C",CK16="H",CK16="B",CK16="T",CK16="E",CK16="SB")),AND(OR(CI16="D",CI16="A",CI16="S",CI16="C",CI16="H",CI16="B",CI16="T",CI16="E",CI16="SB"),OR(CF16="D",CF16="A",CF16="S",CF16="C",CF16="T",CF16="SB")),AND(OR(CI16="D",CI16="A",CI16="S",CI16="C",CI16="T",CI16="SB"),OR(CL16="D",CL16="A",CL16="S",CL16="C",CL16="H",CL16="B",CL16="T",CL16="E",CL16="SB")),AND(OR(CI16="D",CI16="A",CI16="S",CI16="C",CI16="H",CI16="B",CI16="T",CI16="E",CI16="SB"),OR(CE16="S")),AND(OR(CI16="S"),OR(CM16="D",CM16="A",CM16="S",CM16="C",CM16="H",CM16="B",CM16="T",CM16="E",CM16="SB")),AND(CI16="H",OR($Z8="No",$Z8="")))))</formula1>
    </dataValidation>
    <dataValidation sqref="CJ16:CJ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J16="D",CJ16="A",CJ16="S",CJ16="C",CJ16="H",CJ16="B",CJ16="T",CJ16="E",CJ16="SB",CJ16="P",CJ16="R",CJ16="X",CJ16="ST&gt;1",CJ16="ST&gt;2",CJ16="ST&gt;3",CJ16="ST&gt;4",CJ16="ST&gt;5"),NOT(OR(AND(OR(CJ16="D",CJ16="A",CJ16="S",CJ16="C",CJ16="H",CJ16="B",CJ16="T",CJ16="E",CJ16="SB"),OR(CI16="D",CI16="A",CI16="S",CI16="C",CI16="H",CI16="B",CI16="T",CI16="E",CI16="SB")),AND(OR(CJ16="D",CJ16="A",CJ16="S",CJ16="C",CJ16="H",CJ16="B",CJ16="T",CJ16="E",CJ16="SB"),OR(CK16="D",CK16="A",CK16="S",CK16="C",CK16="H",CK16="B",CK16="T",CK16="E",CK16="SB")),AND(OR(CJ16="D",CJ16="A",CJ16="S",CJ16="C",CJ16="H",CJ16="B",CJ16="T",CJ16="E",CJ16="SB"),OR(CH16="D",CH16="A",CH16="S",CH16="C",CH16="H",CH16="T",CH16="E",CH16="SB")),AND(OR(CJ16="D",CJ16="A",CJ16="S",CJ16="C",CJ16="H",CJ16="T",CJ16="E",CJ16="SB"),OR(CL16="D",CL16="A",CL16="S",CL16="C",CL16="H",CL16="B",CL16="T",CL16="E",CL16="SB")),AND(OR(CJ16="D",CJ16="A",CJ16="S",CJ16="C",CJ16="H",CJ16="B",CJ16="T",CJ16="E",CJ16="SB"),OR(CG16="D",CG16="A",CG16="S",CG16="C",CG16="T",CG16="SB")),AND(OR(CJ16="D",CJ16="A",CJ16="S",CJ16="C",CJ16="T",CJ16="SB"),OR(CM16="D",CM16="A",CM16="S",CM16="C",CM16="H",CM16="B",CM16="T",CM16="E",CM16="SB")),AND(OR(CJ16="D",CJ16="A",CJ16="S",CJ16="C",CJ16="H",CJ16="B",CJ16="T",CJ16="E",CJ16="SB"),OR(CF16="S")),AND(OR(CJ16="S"),OR(CN16="D",CN16="A",CN16="S",CN16="C",CN16="H",CN16="B",CN16="T",CN16="E",CN16="SB")),AND(CJ16="H",OR($Z8="No",$Z8="")))))</formula1>
    </dataValidation>
    <dataValidation sqref="CK16:CK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K16="D",CK16="A",CK16="S",CK16="C",CK16="H",CK16="B",CK16="T",CK16="E",CK16="SB",CK16="P",CK16="R",CK16="X",CK16="ST&gt;1",CK16="ST&gt;2",CK16="ST&gt;3",CK16="ST&gt;4",CK16="ST&gt;5"),NOT(OR(AND(OR(CK16="D",CK16="A",CK16="S",CK16="C",CK16="H",CK16="B",CK16="T",CK16="E",CK16="SB"),OR(CJ16="D",CJ16="A",CJ16="S",CJ16="C",CJ16="H",CJ16="B",CJ16="T",CJ16="E",CJ16="SB")),AND(OR(CK16="D",CK16="A",CK16="S",CK16="C",CK16="H",CK16="B",CK16="T",CK16="E",CK16="SB"),OR(CL16="D",CL16="A",CL16="S",CL16="C",CL16="H",CL16="B",CL16="T",CL16="E",CL16="SB")),AND(OR(CK16="D",CK16="A",CK16="S",CK16="C",CK16="H",CK16="B",CK16="T",CK16="E",CK16="SB"),OR(CI16="D",CI16="A",CI16="S",CI16="C",CI16="H",CI16="T",CI16="E",CI16="SB")),AND(OR(CK16="D",CK16="A",CK16="S",CK16="C",CK16="H",CK16="T",CK16="E",CK16="SB"),OR(CM16="D",CM16="A",CM16="S",CM16="C",CM16="H",CM16="B",CM16="T",CM16="E",CM16="SB")),AND(OR(CK16="D",CK16="A",CK16="S",CK16="C",CK16="H",CK16="B",CK16="T",CK16="E",CK16="SB"),OR(CH16="D",CH16="A",CH16="S",CH16="C",CH16="T",CH16="SB")),AND(OR(CK16="D",CK16="A",CK16="S",CK16="C",CK16="T",CK16="SB"),OR(CN16="D",CN16="A",CN16="S",CN16="C",CN16="H",CN16="B",CN16="T",CN16="E",CN16="SB")),AND(OR(CK16="D",CK16="A",CK16="S",CK16="C",CK16="H",CK16="B",CK16="T",CK16="E",CK16="SB"),OR(CG16="S")),AND(OR(CK16="S"),OR(CO16="D",CO16="A",CO16="S",CO16="C",CO16="H",CO16="B",CO16="T",CO16="E",CO16="SB")),AND(CK16="H",OR($Z8="No",$Z8="")))))</formula1>
    </dataValidation>
    <dataValidation sqref="CL16:CL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L16="D",CL16="A",CL16="S",CL16="C",CL16="H",CL16="B",CL16="T",CL16="E",CL16="SB",CL16="P",CL16="R",CL16="X",CL16="ST&gt;1",CL16="ST&gt;2",CL16="ST&gt;3",CL16="ST&gt;4",CL16="ST&gt;5"),NOT(OR(AND(OR(CL16="D",CL16="A",CL16="S",CL16="C",CL16="H",CL16="B",CL16="T",CL16="E",CL16="SB"),OR(CK16="D",CK16="A",CK16="S",CK16="C",CK16="H",CK16="B",CK16="T",CK16="E",CK16="SB")),AND(OR(CL16="D",CL16="A",CL16="S",CL16="C",CL16="H",CL16="B",CL16="T",CL16="E",CL16="SB"),OR(CM16="D",CM16="A",CM16="S",CM16="C",CM16="H",CM16="B",CM16="T",CM16="E",CM16="SB")),AND(OR(CL16="D",CL16="A",CL16="S",CL16="C",CL16="H",CL16="B",CL16="T",CL16="E",CL16="SB"),OR(CJ16="D",CJ16="A",CJ16="S",CJ16="C",CJ16="H",CJ16="T",CJ16="E",CJ16="SB")),AND(OR(CL16="D",CL16="A",CL16="S",CL16="C",CL16="H",CL16="T",CL16="E",CL16="SB"),OR(CN16="D",CN16="A",CN16="S",CN16="C",CN16="H",CN16="B",CN16="T",CN16="E",CN16="SB")),AND(OR(CL16="D",CL16="A",CL16="S",CL16="C",CL16="H",CL16="B",CL16="T",CL16="E",CL16="SB"),OR(CI16="D",CI16="A",CI16="S",CI16="C",CI16="T",CI16="SB")),AND(OR(CL16="D",CL16="A",CL16="S",CL16="C",CL16="T",CL16="SB"),OR(CO16="D",CO16="A",CO16="S",CO16="C",CO16="H",CO16="B",CO16="T",CO16="E",CO16="SB")),AND(OR(CL16="D",CL16="A",CL16="S",CL16="C",CL16="H",CL16="B",CL16="T",CL16="E",CL16="SB"),OR(CH16="S")),AND(OR(CL16="S"),OR(CP16="D",CP16="A",CP16="S",CP16="C",CP16="H",CP16="B",CP16="T",CP16="E",CP16="SB")),AND(CL16="H",OR($Z8="No",$Z8="")))))</formula1>
    </dataValidation>
    <dataValidation sqref="CM16:CM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M16="D",CM16="A",CM16="S",CM16="C",CM16="H",CM16="B",CM16="T",CM16="E",CM16="SB",CM16="P",CM16="R",CM16="X",CM16="ST&gt;1",CM16="ST&gt;2",CM16="ST&gt;3",CM16="ST&gt;4",CM16="ST&gt;5"),NOT(OR(AND(OR(CM16="D",CM16="A",CM16="S",CM16="C",CM16="H",CM16="B",CM16="T",CM16="E",CM16="SB"),OR(CL16="D",CL16="A",CL16="S",CL16="C",CL16="H",CL16="B",CL16="T",CL16="E",CL16="SB")),AND(OR(CM16="D",CM16="A",CM16="S",CM16="C",CM16="H",CM16="B",CM16="T",CM16="E",CM16="SB"),OR(CN16="D",CN16="A",CN16="S",CN16="C",CN16="H",CN16="B",CN16="T",CN16="E",CN16="SB")),AND(OR(CM16="D",CM16="A",CM16="S",CM16="C",CM16="H",CM16="B",CM16="T",CM16="E",CM16="SB"),OR(CK16="D",CK16="A",CK16="S",CK16="C",CK16="H",CK16="T",CK16="E",CK16="SB")),AND(OR(CM16="D",CM16="A",CM16="S",CM16="C",CM16="H",CM16="T",CM16="E",CM16="SB"),OR(CO16="D",CO16="A",CO16="S",CO16="C",CO16="H",CO16="B",CO16="T",CO16="E",CO16="SB")),AND(OR(CM16="D",CM16="A",CM16="S",CM16="C",CM16="H",CM16="B",CM16="T",CM16="E",CM16="SB"),OR(CJ16="D",CJ16="A",CJ16="S",CJ16="C",CJ16="T",CJ16="SB")),AND(OR(CM16="D",CM16="A",CM16="S",CM16="C",CM16="T",CM16="SB"),OR(CP16="D",CP16="A",CP16="S",CP16="C",CP16="H",CP16="B",CP16="T",CP16="E",CP16="SB")),AND(OR(CM16="D",CM16="A",CM16="S",CM16="C",CM16="H",CM16="B",CM16="T",CM16="E",CM16="SB"),OR(CI16="S")),AND(OR(CM16="S"),OR(CQ16="D",CQ16="A",CQ16="S",CQ16="C",CQ16="H",CQ16="B",CQ16="T",CQ16="E",CQ16="SB")),AND(CM16="H",OR($Z8="No",$Z8="")))))</formula1>
    </dataValidation>
    <dataValidation sqref="CN16:CN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N16="D",CN16="A",CN16="S",CN16="C",CN16="H",CN16="B",CN16="T",CN16="E",CN16="SB",CN16="P",CN16="R",CN16="X",CN16="ST&gt;1",CN16="ST&gt;2",CN16="ST&gt;3",CN16="ST&gt;4",CN16="ST&gt;5"),NOT(OR(AND(OR(CN16="D",CN16="A",CN16="S",CN16="C",CN16="H",CN16="B",CN16="T",CN16="E",CN16="SB"),OR(CM16="D",CM16="A",CM16="S",CM16="C",CM16="H",CM16="B",CM16="T",CM16="E",CM16="SB")),AND(OR(CN16="D",CN16="A",CN16="S",CN16="C",CN16="H",CN16="B",CN16="T",CN16="E",CN16="SB"),OR(CO16="D",CO16="A",CO16="S",CO16="C",CO16="H",CO16="B",CO16="T",CO16="E",CO16="SB")),AND(OR(CN16="D",CN16="A",CN16="S",CN16="C",CN16="H",CN16="B",CN16="T",CN16="E",CN16="SB"),OR(CL16="D",CL16="A",CL16="S",CL16="C",CL16="H",CL16="T",CL16="E",CL16="SB")),AND(OR(CN16="D",CN16="A",CN16="S",CN16="C",CN16="H",CN16="T",CN16="E",CN16="SB"),OR(CP16="D",CP16="A",CP16="S",CP16="C",CP16="H",CP16="B",CP16="T",CP16="E",CP16="SB")),AND(OR(CN16="D",CN16="A",CN16="S",CN16="C",CN16="H",CN16="B",CN16="T",CN16="E",CN16="SB"),OR(CK16="D",CK16="A",CK16="S",CK16="C",CK16="T",CK16="SB")),AND(OR(CN16="D",CN16="A",CN16="S",CN16="C",CN16="T",CN16="SB"),OR(CQ16="D",CQ16="A",CQ16="S",CQ16="C",CQ16="H",CQ16="B",CQ16="T",CQ16="E",CQ16="SB")),AND(OR(CN16="D",CN16="A",CN16="S",CN16="C",CN16="H",CN16="B",CN16="T",CN16="E",CN16="SB"),OR(CJ16="S")),AND(OR(CN16="S"),OR(CR16="D",CR16="A",CR16="S",CR16="C",CR16="H",CR16="B",CR16="T",CR16="E",CR16="SB")),AND(CN16="H",OR($Z8="No",$Z8="")))))</formula1>
    </dataValidation>
    <dataValidation sqref="CO16:CO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O16="D",CO16="A",CO16="S",CO16="C",CO16="H",CO16="B",CO16="T",CO16="E",CO16="SB",CO16="P",CO16="R",CO16="X",CO16="ST&gt;1",CO16="ST&gt;2",CO16="ST&gt;3",CO16="ST&gt;4",CO16="ST&gt;5"),NOT(OR(AND(OR(CO16="D",CO16="A",CO16="S",CO16="C",CO16="H",CO16="B",CO16="T",CO16="E",CO16="SB"),OR(CN16="D",CN16="A",CN16="S",CN16="C",CN16="H",CN16="B",CN16="T",CN16="E",CN16="SB")),AND(OR(CO16="D",CO16="A",CO16="S",CO16="C",CO16="H",CO16="B",CO16="T",CO16="E",CO16="SB"),OR(CP16="D",CP16="A",CP16="S",CP16="C",CP16="H",CP16="B",CP16="T",CP16="E",CP16="SB")),AND(OR(CO16="D",CO16="A",CO16="S",CO16="C",CO16="H",CO16="B",CO16="T",CO16="E",CO16="SB"),OR(CM16="D",CM16="A",CM16="S",CM16="C",CM16="H",CM16="T",CM16="E",CM16="SB")),AND(OR(CO16="D",CO16="A",CO16="S",CO16="C",CO16="H",CO16="T",CO16="E",CO16="SB"),OR(CQ16="D",CQ16="A",CQ16="S",CQ16="C",CQ16="H",CQ16="B",CQ16="T",CQ16="E",CQ16="SB")),AND(OR(CO16="D",CO16="A",CO16="S",CO16="C",CO16="H",CO16="B",CO16="T",CO16="E",CO16="SB"),OR(CL16="D",CL16="A",CL16="S",CL16="C",CL16="T",CL16="SB")),AND(OR(CO16="D",CO16="A",CO16="S",CO16="C",CO16="T",CO16="SB"),OR(CR16="D",CR16="A",CR16="S",CR16="C",CR16="H",CR16="B",CR16="T",CR16="E",CR16="SB")),AND(OR(CO16="D",CO16="A",CO16="S",CO16="C",CO16="H",CO16="B",CO16="T",CO16="E",CO16="SB"),OR(CK16="S")),AND(OR(CO16="S"),OR(CS16="D",CS16="A",CS16="S",CS16="C",CS16="H",CS16="B",CS16="T",CS16="E",CS16="SB")),AND(CO16="H",OR($Z8="No",$Z8="")))))</formula1>
    </dataValidation>
    <dataValidation sqref="CP16:CP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P16="D",CP16="A",CP16="S",CP16="C",CP16="H",CP16="B",CP16="T",CP16="E",CP16="SB",CP16="P",CP16="R",CP16="X",CP16="ST&gt;1",CP16="ST&gt;2",CP16="ST&gt;3",CP16="ST&gt;4",CP16="ST&gt;5"),NOT(OR(AND(OR(CP16="D",CP16="A",CP16="S",CP16="C",CP16="H",CP16="B",CP16="T",CP16="E",CP16="SB"),OR(CO16="D",CO16="A",CO16="S",CO16="C",CO16="H",CO16="B",CO16="T",CO16="E",CO16="SB")),AND(OR(CP16="D",CP16="A",CP16="S",CP16="C",CP16="H",CP16="B",CP16="T",CP16="E",CP16="SB"),OR(CQ16="D",CQ16="A",CQ16="S",CQ16="C",CQ16="H",CQ16="B",CQ16="T",CQ16="E",CQ16="SB")),AND(OR(CP16="D",CP16="A",CP16="S",CP16="C",CP16="H",CP16="B",CP16="T",CP16="E",CP16="SB"),OR(CN16="D",CN16="A",CN16="S",CN16="C",CN16="H",CN16="T",CN16="E",CN16="SB")),AND(OR(CP16="D",CP16="A",CP16="S",CP16="C",CP16="H",CP16="T",CP16="E",CP16="SB"),OR(CR16="D",CR16="A",CR16="S",CR16="C",CR16="H",CR16="B",CR16="T",CR16="E",CR16="SB")),AND(OR(CP16="D",CP16="A",CP16="S",CP16="C",CP16="H",CP16="B",CP16="T",CP16="E",CP16="SB"),OR(CM16="D",CM16="A",CM16="S",CM16="C",CM16="T",CM16="SB")),AND(OR(CP16="D",CP16="A",CP16="S",CP16="C",CP16="T",CP16="SB"),OR(CS16="D",CS16="A",CS16="S",CS16="C",CS16="H",CS16="B",CS16="T",CS16="E",CS16="SB")),AND(OR(CP16="D",CP16="A",CP16="S",CP16="C",CP16="H",CP16="B",CP16="T",CP16="E",CP16="SB"),OR(CL16="S")),AND(OR(CP16="S"),OR(CT16="D",CT16="A",CT16="S",CT16="C",CT16="H",CT16="B",CT16="T",CT16="E",CT16="SB")),AND(CP16="H",OR($Z8="No",$Z8="")))))</formula1>
    </dataValidation>
    <dataValidation sqref="CQ16:CQ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Q16="D",CQ16="A",CQ16="S",CQ16="C",CQ16="H",CQ16="B",CQ16="T",CQ16="E",CQ16="SB",CQ16="P",CQ16="R",CQ16="X",CQ16="ST&gt;1",CQ16="ST&gt;2",CQ16="ST&gt;3",CQ16="ST&gt;4",CQ16="ST&gt;5"),NOT(OR(AND(OR(CQ16="D",CQ16="A",CQ16="S",CQ16="C",CQ16="H",CQ16="B",CQ16="T",CQ16="E",CQ16="SB"),OR(CP16="D",CP16="A",CP16="S",CP16="C",CP16="H",CP16="B",CP16="T",CP16="E",CP16="SB")),AND(OR(CQ16="D",CQ16="A",CQ16="S",CQ16="C",CQ16="H",CQ16="B",CQ16="T",CQ16="E",CQ16="SB"),OR(CR16="D",CR16="A",CR16="S",CR16="C",CR16="H",CR16="B",CR16="T",CR16="E",CR16="SB")),AND(OR(CQ16="D",CQ16="A",CQ16="S",CQ16="C",CQ16="H",CQ16="B",CQ16="T",CQ16="E",CQ16="SB"),OR(CO16="D",CO16="A",CO16="S",CO16="C",CO16="H",CO16="T",CO16="E",CO16="SB")),AND(OR(CQ16="D",CQ16="A",CQ16="S",CQ16="C",CQ16="H",CQ16="T",CQ16="E",CQ16="SB"),OR(CS16="D",CS16="A",CS16="S",CS16="C",CS16="H",CS16="B",CS16="T",CS16="E",CS16="SB")),AND(OR(CQ16="D",CQ16="A",CQ16="S",CQ16="C",CQ16="H",CQ16="B",CQ16="T",CQ16="E",CQ16="SB"),OR(CN16="D",CN16="A",CN16="S",CN16="C",CN16="T",CN16="SB")),AND(OR(CQ16="D",CQ16="A",CQ16="S",CQ16="C",CQ16="T",CQ16="SB"),OR(CT16="D",CT16="A",CT16="S",CT16="C",CT16="H",CT16="B",CT16="T",CT16="E",CT16="SB")),AND(OR(CQ16="D",CQ16="A",CQ16="S",CQ16="C",CQ16="H",CQ16="B",CQ16="T",CQ16="E",CQ16="SB"),OR(CM16="S")),AND(OR(CQ16="S"),OR(CU16="D",CU16="A",CU16="S",CU16="C",CU16="H",CU16="B",CU16="T",CU16="E",CU16="SB")),AND(CQ16="H",OR($Z8="No",$Z8="")))))</formula1>
    </dataValidation>
    <dataValidation sqref="CR16:CR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R16="D",CR16="A",CR16="S",CR16="C",CR16="H",CR16="B",CR16="T",CR16="E",CR16="SB",CR16="P",CR16="R",CR16="X",CR16="ST&gt;1",CR16="ST&gt;2",CR16="ST&gt;3",CR16="ST&gt;4",CR16="ST&gt;5"),NOT(OR(AND(OR(CR16="D",CR16="A",CR16="S",CR16="C",CR16="H",CR16="B",CR16="T",CR16="E",CR16="SB"),OR(CQ16="D",CQ16="A",CQ16="S",CQ16="C",CQ16="H",CQ16="B",CQ16="T",CQ16="E",CQ16="SB")),AND(OR(CR16="D",CR16="A",CR16="S",CR16="C",CR16="H",CR16="B",CR16="T",CR16="E",CR16="SB"),OR(CS16="D",CS16="A",CS16="S",CS16="C",CS16="H",CS16="B",CS16="T",CS16="E",CS16="SB")),AND(OR(CR16="D",CR16="A",CR16="S",CR16="C",CR16="H",CR16="B",CR16="T",CR16="E",CR16="SB"),OR(CP16="D",CP16="A",CP16="S",CP16="C",CP16="H",CP16="T",CP16="E",CP16="SB")),AND(OR(CR16="D",CR16="A",CR16="S",CR16="C",CR16="H",CR16="T",CR16="E",CR16="SB"),OR(CT16="D",CT16="A",CT16="S",CT16="C",CT16="H",CT16="B",CT16="T",CT16="E",CT16="SB")),AND(OR(CR16="D",CR16="A",CR16="S",CR16="C",CR16="H",CR16="B",CR16="T",CR16="E",CR16="SB"),OR(CO16="D",CO16="A",CO16="S",CO16="C",CO16="T",CO16="SB")),AND(OR(CR16="D",CR16="A",CR16="S",CR16="C",CR16="T",CR16="SB"),OR(CU16="D",CU16="A",CU16="S",CU16="C",CU16="H",CU16="B",CU16="T",CU16="E",CU16="SB")),AND(OR(CR16="D",CR16="A",CR16="S",CR16="C",CR16="H",CR16="B",CR16="T",CR16="E",CR16="SB"),OR(CN16="S")),AND(OR(CR16="S"),OR(CV16="D",CV16="A",CV16="S",CV16="C",CV16="H",CV16="B",CV16="T",CV16="E",CV16="SB")),AND(CR16="H",OR($Z8="No",$Z8="")))))</formula1>
    </dataValidation>
    <dataValidation sqref="CS16:CS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S16="D",CS16="A",CS16="S",CS16="C",CS16="H",CS16="B",CS16="T",CS16="E",CS16="SB",CS16="P",CS16="R",CS16="X",CS16="ST&gt;1",CS16="ST&gt;2",CS16="ST&gt;3",CS16="ST&gt;4",CS16="ST&gt;5"),NOT(OR(AND(OR(CS16="D",CS16="A",CS16="S",CS16="C",CS16="H",CS16="B",CS16="T",CS16="E",CS16="SB"),OR(CR16="D",CR16="A",CR16="S",CR16="C",CR16="H",CR16="B",CR16="T",CR16="E",CR16="SB")),AND(OR(CS16="D",CS16="A",CS16="S",CS16="C",CS16="H",CS16="B",CS16="T",CS16="E",CS16="SB"),OR(CT16="D",CT16="A",CT16="S",CT16="C",CT16="H",CT16="B",CT16="T",CT16="E",CT16="SB")),AND(OR(CS16="D",CS16="A",CS16="S",CS16="C",CS16="H",CS16="B",CS16="T",CS16="E",CS16="SB"),OR(CQ16="D",CQ16="A",CQ16="S",CQ16="C",CQ16="H",CQ16="T",CQ16="E",CQ16="SB")),AND(OR(CS16="D",CS16="A",CS16="S",CS16="C",CS16="H",CS16="T",CS16="E",CS16="SB"),OR(CU16="D",CU16="A",CU16="S",CU16="C",CU16="H",CU16="B",CU16="T",CU16="E",CU16="SB")),AND(OR(CS16="D",CS16="A",CS16="S",CS16="C",CS16="H",CS16="B",CS16="T",CS16="E",CS16="SB"),OR(CP16="D",CP16="A",CP16="S",CP16="C",CP16="T",CP16="SB")),AND(OR(CS16="D",CS16="A",CS16="S",CS16="C",CS16="T",CS16="SB"),OR(CV16="D",CV16="A",CV16="S",CV16="C",CV16="H",CV16="B",CV16="T",CV16="E",CV16="SB")),AND(OR(CS16="D",CS16="A",CS16="S",CS16="C",CS16="H",CS16="B",CS16="T",CS16="E",CS16="SB"),OR(CO16="S")),AND(OR(CS16="S"),OR(CW16="D",CW16="A",CW16="S",CW16="C",CW16="H",CW16="B",CW16="T",CW16="E",CW16="SB")),AND(CS16="H",OR($Z8="No",$Z8="")))))</formula1>
    </dataValidation>
    <dataValidation sqref="CT16:CT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T16="D",CT16="A",CT16="S",CT16="C",CT16="H",CT16="B",CT16="T",CT16="E",CT16="SB",CT16="P",CT16="R",CT16="X",CT16="ST&gt;1",CT16="ST&gt;2",CT16="ST&gt;3",CT16="ST&gt;4",CT16="ST&gt;5"),NOT(OR(AND(OR(CT16="D",CT16="A",CT16="S",CT16="C",CT16="H",CT16="B",CT16="T",CT16="E",CT16="SB"),OR(CS16="D",CS16="A",CS16="S",CS16="C",CS16="H",CS16="B",CS16="T",CS16="E",CS16="SB")),AND(OR(CT16="D",CT16="A",CT16="S",CT16="C",CT16="H",CT16="B",CT16="T",CT16="E",CT16="SB"),OR(CU16="D",CU16="A",CU16="S",CU16="C",CU16="H",CU16="B",CU16="T",CU16="E",CU16="SB")),AND(OR(CT16="D",CT16="A",CT16="S",CT16="C",CT16="H",CT16="B",CT16="T",CT16="E",CT16="SB"),OR(CR16="D",CR16="A",CR16="S",CR16="C",CR16="H",CR16="T",CR16="E",CR16="SB")),AND(OR(CT16="D",CT16="A",CT16="S",CT16="C",CT16="H",CT16="T",CT16="E",CT16="SB"),OR(CV16="D",CV16="A",CV16="S",CV16="C",CV16="H",CV16="B",CV16="T",CV16="E",CV16="SB")),AND(OR(CT16="D",CT16="A",CT16="S",CT16="C",CT16="H",CT16="B",CT16="T",CT16="E",CT16="SB"),OR(CQ16="D",CQ16="A",CQ16="S",CQ16="C",CQ16="T",CQ16="SB")),AND(OR(CT16="D",CT16="A",CT16="S",CT16="C",CT16="T",CT16="SB"),OR(CW16="D",CW16="A",CW16="S",CW16="C",CW16="H",CW16="B",CW16="T",CW16="E",CW16="SB")),AND(OR(CT16="D",CT16="A",CT16="S",CT16="C",CT16="H",CT16="B",CT16="T",CT16="E",CT16="SB"),OR(CP16="S")),AND(OR(CT16="S"),OR(CX16="D",CX16="A",CX16="S",CX16="C",CX16="H",CX16="B",CX16="T",CX16="E",CX16="SB")),AND(CT16="H",OR($Z8="No",$Z8="")))))</formula1>
    </dataValidation>
    <dataValidation sqref="CU16:CU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U16="D",CU16="A",CU16="S",CU16="C",CU16="H",CU16="B",CU16="T",CU16="E",CU16="SB",CU16="P",CU16="R",CU16="X",CU16="ST&gt;1",CU16="ST&gt;2",CU16="ST&gt;3",CU16="ST&gt;4",CU16="ST&gt;5"),NOT(OR(AND(OR(CU16="D",CU16="A",CU16="S",CU16="C",CU16="H",CU16="B",CU16="T",CU16="E",CU16="SB"),OR(CT16="D",CT16="A",CT16="S",CT16="C",CT16="H",CT16="B",CT16="T",CT16="E",CT16="SB")),AND(OR(CU16="D",CU16="A",CU16="S",CU16="C",CU16="H",CU16="B",CU16="T",CU16="E",CU16="SB"),OR(CV16="D",CV16="A",CV16="S",CV16="C",CV16="H",CV16="B",CV16="T",CV16="E",CV16="SB")),AND(OR(CU16="D",CU16="A",CU16="S",CU16="C",CU16="H",CU16="B",CU16="T",CU16="E",CU16="SB"),OR(CS16="D",CS16="A",CS16="S",CS16="C",CS16="H",CS16="T",CS16="E",CS16="SB")),AND(OR(CU16="D",CU16="A",CU16="S",CU16="C",CU16="H",CU16="T",CU16="E",CU16="SB"),OR(CW16="D",CW16="A",CW16="S",CW16="C",CW16="H",CW16="B",CW16="T",CW16="E",CW16="SB")),AND(OR(CU16="D",CU16="A",CU16="S",CU16="C",CU16="H",CU16="B",CU16="T",CU16="E",CU16="SB"),OR(CR16="D",CR16="A",CR16="S",CR16="C",CR16="T",CR16="SB")),AND(OR(CU16="D",CU16="A",CU16="S",CU16="C",CU16="T",CU16="SB"),OR(CX16="D",CX16="A",CX16="S",CX16="C",CX16="H",CX16="B",CX16="T",CX16="E",CX16="SB")),AND(OR(CU16="D",CU16="A",CU16="S",CU16="C",CU16="H",CU16="B",CU16="T",CU16="E",CU16="SB"),OR(CQ16="S")),AND(OR(CU16="S"),OR(CY16="D",CY16="A",CY16="S",CY16="C",CY16="H",CY16="B",CY16="T",CY16="E",CY16="SB")),AND(CU16="H",OR($Z8="No",$Z8="")))))</formula1>
    </dataValidation>
    <dataValidation sqref="CV16:CV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V16="D",CV16="A",CV16="S",CV16="C",CV16="H",CV16="B",CV16="T",CV16="E",CV16="SB",CV16="P",CV16="R",CV16="X",CV16="ST&gt;1",CV16="ST&gt;2",CV16="ST&gt;3",CV16="ST&gt;4",CV16="ST&gt;5"),NOT(OR(AND(OR(CV16="D",CV16="A",CV16="S",CV16="C",CV16="H",CV16="B",CV16="T",CV16="E",CV16="SB"),OR(CU16="D",CU16="A",CU16="S",CU16="C",CU16="H",CU16="B",CU16="T",CU16="E",CU16="SB")),AND(OR(CV16="D",CV16="A",CV16="S",CV16="C",CV16="H",CV16="B",CV16="T",CV16="E",CV16="SB"),OR(CW16="D",CW16="A",CW16="S",CW16="C",CW16="H",CW16="B",CW16="T",CW16="E",CW16="SB")),AND(OR(CV16="D",CV16="A",CV16="S",CV16="C",CV16="H",CV16="B",CV16="T",CV16="E",CV16="SB"),OR(CT16="D",CT16="A",CT16="S",CT16="C",CT16="H",CT16="T",CT16="E",CT16="SB")),AND(OR(CV16="D",CV16="A",CV16="S",CV16="C",CV16="H",CV16="T",CV16="E",CV16="SB"),OR(CX16="D",CX16="A",CX16="S",CX16="C",CX16="H",CX16="B",CX16="T",CX16="E",CX16="SB")),AND(OR(CV16="D",CV16="A",CV16="S",CV16="C",CV16="H",CV16="B",CV16="T",CV16="E",CV16="SB"),OR(CS16="D",CS16="A",CS16="S",CS16="C",CS16="T",CS16="SB")),AND(OR(CV16="D",CV16="A",CV16="S",CV16="C",CV16="T",CV16="SB"),OR(CY16="D",CY16="A",CY16="S",CY16="C",CY16="H",CY16="B",CY16="T",CY16="E",CY16="SB")),AND(OR(CV16="D",CV16="A",CV16="S",CV16="C",CV16="H",CV16="B",CV16="T",CV16="E",CV16="SB"),OR(CR16="S")),AND(OR(CV16="S"),OR(CZ16="D",CZ16="A",CZ16="S",CZ16="C",CZ16="H",CZ16="B",CZ16="T",CZ16="E",CZ16="SB")),AND(CV16="H",OR($Z8="No",$Z8="")))))</formula1>
    </dataValidation>
    <dataValidation sqref="CW16:CW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W16="D",CW16="A",CW16="S",CW16="C",CW16="H",CW16="B",CW16="T",CW16="E",CW16="SB",CW16="P",CW16="R",CW16="X",CW16="ST&gt;1",CW16="ST&gt;2",CW16="ST&gt;3",CW16="ST&gt;4",CW16="ST&gt;5"),NOT(OR(AND(OR(CW16="D",CW16="A",CW16="S",CW16="C",CW16="H",CW16="B",CW16="T",CW16="E",CW16="SB"),OR(CV16="D",CV16="A",CV16="S",CV16="C",CV16="H",CV16="B",CV16="T",CV16="E",CV16="SB")),AND(OR(CW16="D",CW16="A",CW16="S",CW16="C",CW16="H",CW16="B",CW16="T",CW16="E",CW16="SB"),OR(CX16="D",CX16="A",CX16="S",CX16="C",CX16="H",CX16="B",CX16="T",CX16="E",CX16="SB")),AND(OR(CW16="D",CW16="A",CW16="S",CW16="C",CW16="H",CW16="B",CW16="T",CW16="E",CW16="SB"),OR(CU16="D",CU16="A",CU16="S",CU16="C",CU16="H",CU16="T",CU16="E",CU16="SB")),AND(OR(CW16="D",CW16="A",CW16="S",CW16="C",CW16="H",CW16="T",CW16="E",CW16="SB"),OR(CY16="D",CY16="A",CY16="S",CY16="C",CY16="H",CY16="B",CY16="T",CY16="E",CY16="SB")),AND(OR(CW16="D",CW16="A",CW16="S",CW16="C",CW16="H",CW16="B",CW16="T",CW16="E",CW16="SB"),OR(CT16="D",CT16="A",CT16="S",CT16="C",CT16="T",CT16="SB")),AND(OR(CW16="D",CW16="A",CW16="S",CW16="C",CW16="T",CW16="SB"),OR(CZ16="D",CZ16="A",CZ16="S",CZ16="C",CZ16="H",CZ16="B",CZ16="T",CZ16="E",CZ16="SB")),AND(OR(CW16="D",CW16="A",CW16="S",CW16="C",CW16="H",CW16="B",CW16="T",CW16="E",CW16="SB"),OR(CS16="S")),AND(OR(CW16="S"),OR(DA16="D",DA16="A",DA16="S",DA16="C",DA16="H",DA16="B",DA16="T",DA16="E",DA16="SB")),AND(CW16="H",OR($Z8="No",$Z8="")))))</formula1>
    </dataValidation>
    <dataValidation sqref="CX16:CX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X16="D",CX16="A",CX16="S",CX16="C",CX16="H",CX16="B",CX16="T",CX16="E",CX16="SB",CX16="P",CX16="R",CX16="X",CX16="ST&gt;1",CX16="ST&gt;2",CX16="ST&gt;3",CX16="ST&gt;4",CX16="ST&gt;5"),NOT(OR(AND(OR(CX16="D",CX16="A",CX16="S",CX16="C",CX16="H",CX16="B",CX16="T",CX16="E",CX16="SB"),OR(CW16="D",CW16="A",CW16="S",CW16="C",CW16="H",CW16="B",CW16="T",CW16="E",CW16="SB")),AND(OR(CX16="D",CX16="A",CX16="S",CX16="C",CX16="H",CX16="B",CX16="T",CX16="E",CX16="SB"),OR(CY16="D",CY16="A",CY16="S",CY16="C",CY16="H",CY16="B",CY16="T",CY16="E",CY16="SB")),AND(OR(CX16="D",CX16="A",CX16="S",CX16="C",CX16="H",CX16="B",CX16="T",CX16="E",CX16="SB"),OR(CV16="D",CV16="A",CV16="S",CV16="C",CV16="H",CV16="T",CV16="E",CV16="SB")),AND(OR(CX16="D",CX16="A",CX16="S",CX16="C",CX16="H",CX16="T",CX16="E",CX16="SB"),OR(CZ16="D",CZ16="A",CZ16="S",CZ16="C",CZ16="H",CZ16="B",CZ16="T",CZ16="E",CZ16="SB")),AND(OR(CX16="D",CX16="A",CX16="S",CX16="C",CX16="H",CX16="B",CX16="T",CX16="E",CX16="SB"),OR(CU16="D",CU16="A",CU16="S",CU16="C",CU16="T",CU16="SB")),AND(OR(CX16="D",CX16="A",CX16="S",CX16="C",CX16="T",CX16="SB"),OR(DA16="D",DA16="A",DA16="S",DA16="C",DA16="H",DA16="B",DA16="T",DA16="E",DA16="SB")),AND(OR(CX16="D",CX16="A",CX16="S",CX16="C",CX16="H",CX16="B",CX16="T",CX16="E",CX16="SB"),OR(CT16="S")),AND(OR(CX16="S"),OR(DB16="D",DB16="A",DB16="S",DB16="C",DB16="H",DB16="B",DB16="T",DB16="E",DB16="SB")),AND(CX16="H",OR($Z8="No",$Z8="")))))</formula1>
    </dataValidation>
    <dataValidation sqref="CY16:CY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Y16="D",CY16="A",CY16="S",CY16="C",CY16="H",CY16="B",CY16="T",CY16="E",CY16="SB",CY16="P",CY16="R",CY16="X",CY16="ST&gt;1",CY16="ST&gt;2",CY16="ST&gt;3",CY16="ST&gt;4",CY16="ST&gt;5"),NOT(OR(AND(OR(CY16="D",CY16="A",CY16="S",CY16="C",CY16="H",CY16="B",CY16="T",CY16="E",CY16="SB"),OR(CX16="D",CX16="A",CX16="S",CX16="C",CX16="H",CX16="B",CX16="T",CX16="E",CX16="SB")),AND(OR(CY16="D",CY16="A",CY16="S",CY16="C",CY16="H",CY16="B",CY16="T",CY16="E",CY16="SB"),OR(CZ16="D",CZ16="A",CZ16="S",CZ16="C",CZ16="H",CZ16="B",CZ16="T",CZ16="E",CZ16="SB")),AND(OR(CY16="D",CY16="A",CY16="S",CY16="C",CY16="H",CY16="B",CY16="T",CY16="E",CY16="SB"),OR(CW16="D",CW16="A",CW16="S",CW16="C",CW16="H",CW16="T",CW16="E",CW16="SB")),AND(OR(CY16="D",CY16="A",CY16="S",CY16="C",CY16="H",CY16="T",CY16="E",CY16="SB"),OR(DA16="D",DA16="A",DA16="S",DA16="C",DA16="H",DA16="B",DA16="T",DA16="E",DA16="SB")),AND(OR(CY16="D",CY16="A",CY16="S",CY16="C",CY16="H",CY16="B",CY16="T",CY16="E",CY16="SB"),OR(CV16="D",CV16="A",CV16="S",CV16="C",CV16="T",CV16="SB")),AND(OR(CY16="D",CY16="A",CY16="S",CY16="C",CY16="T",CY16="SB"),OR(DB16="D",DB16="A",DB16="S",DB16="C",DB16="H",DB16="B",DB16="T",DB16="E",DB16="SB")),AND(OR(CY16="D",CY16="A",CY16="S",CY16="C",CY16="H",CY16="B",CY16="T",CY16="E",CY16="SB"),OR(CU16="S")),AND(OR(CY16="S"),OR(DC16="D",DC16="A",DC16="S",DC16="C",DC16="H",DC16="B",DC16="T",DC16="E",DC16="SB")),AND(CY16="H",OR($Z8="No",$Z8="")))))</formula1>
    </dataValidation>
    <dataValidation sqref="CZ16:CZ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Z16="D",CZ16="A",CZ16="S",CZ16="C",CZ16="H",CZ16="B",CZ16="T",CZ16="E",CZ16="SB",CZ16="P",CZ16="R",CZ16="X",CZ16="ST&gt;1",CZ16="ST&gt;2",CZ16="ST&gt;3",CZ16="ST&gt;4",CZ16="ST&gt;5"),NOT(OR(AND(OR(CZ16="D",CZ16="A",CZ16="S",CZ16="C",CZ16="H",CZ16="B",CZ16="T",CZ16="E",CZ16="SB"),OR(CY16="D",CY16="A",CY16="S",CY16="C",CY16="H",CY16="B",CY16="T",CY16="E",CY16="SB")),AND(OR(CZ16="D",CZ16="A",CZ16="S",CZ16="C",CZ16="H",CZ16="B",CZ16="T",CZ16="E",CZ16="SB"),OR(DA16="D",DA16="A",DA16="S",DA16="C",DA16="H",DA16="B",DA16="T",DA16="E",DA16="SB")),AND(OR(CZ16="D",CZ16="A",CZ16="S",CZ16="C",CZ16="H",CZ16="B",CZ16="T",CZ16="E",CZ16="SB"),OR(CX16="D",CX16="A",CX16="S",CX16="C",CX16="H",CX16="T",CX16="E",CX16="SB")),AND(OR(CZ16="D",CZ16="A",CZ16="S",CZ16="C",CZ16="H",CZ16="T",CZ16="E",CZ16="SB"),OR(DB16="D",DB16="A",DB16="S",DB16="C",DB16="H",DB16="B",DB16="T",DB16="E",DB16="SB")),AND(OR(CZ16="D",CZ16="A",CZ16="S",CZ16="C",CZ16="H",CZ16="B",CZ16="T",CZ16="E",CZ16="SB"),OR(CW16="D",CW16="A",CW16="S",CW16="C",CW16="T",CW16="SB")),AND(OR(CZ16="D",CZ16="A",CZ16="S",CZ16="C",CZ16="T",CZ16="SB"),OR(DC16="D",DC16="A",DC16="S",DC16="C",DC16="H",DC16="B",DC16="T",DC16="E",DC16="SB")),AND(OR(CZ16="D",CZ16="A",CZ16="S",CZ16="C",CZ16="H",CZ16="B",CZ16="T",CZ16="E",CZ16="SB"),OR(CV16="S")),AND(OR(CZ16="S"),OR(DD16="D",DD16="A",DD16="S",DD16="C",DD16="H",DD16="B",DD16="T",DD16="E",DD16="SB")),AND(CZ16="H",OR($Z8="No",$Z8="")))))</formula1>
    </dataValidation>
    <dataValidation sqref="DA16:DA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A16="D",DA16="A",DA16="S",DA16="C",DA16="H",DA16="B",DA16="T",DA16="E",DA16="SB",DA16="P",DA16="R",DA16="X",DA16="ST&gt;1",DA16="ST&gt;2",DA16="ST&gt;3",DA16="ST&gt;4",DA16="ST&gt;5"),NOT(OR(AND(OR(DA16="D",DA16="A",DA16="S",DA16="C",DA16="H",DA16="B",DA16="T",DA16="E",DA16="SB"),OR(CZ16="D",CZ16="A",CZ16="S",CZ16="C",CZ16="H",CZ16="B",CZ16="T",CZ16="E",CZ16="SB")),AND(OR(DA16="D",DA16="A",DA16="S",DA16="C",DA16="H",DA16="B",DA16="T",DA16="E",DA16="SB"),OR(DB16="D",DB16="A",DB16="S",DB16="C",DB16="H",DB16="B",DB16="T",DB16="E",DB16="SB")),AND(OR(DA16="D",DA16="A",DA16="S",DA16="C",DA16="H",DA16="B",DA16="T",DA16="E",DA16="SB"),OR(CY16="D",CY16="A",CY16="S",CY16="C",CY16="H",CY16="T",CY16="E",CY16="SB")),AND(OR(DA16="D",DA16="A",DA16="S",DA16="C",DA16="H",DA16="T",DA16="E",DA16="SB"),OR(DC16="D",DC16="A",DC16="S",DC16="C",DC16="H",DC16="B",DC16="T",DC16="E",DC16="SB")),AND(OR(DA16="D",DA16="A",DA16="S",DA16="C",DA16="H",DA16="B",DA16="T",DA16="E",DA16="SB"),OR(CX16="D",CX16="A",CX16="S",CX16="C",CX16="T",CX16="SB")),AND(OR(DA16="D",DA16="A",DA16="S",DA16="C",DA16="T",DA16="SB"),OR(DD16="D",DD16="A",DD16="S",DD16="C",DD16="H",DD16="B",DD16="T",DD16="E",DD16="SB")),AND(OR(DA16="D",DA16="A",DA16="S",DA16="C",DA16="H",DA16="B",DA16="T",DA16="E",DA16="SB"),OR(CW16="S")),AND(OR(DA16="S"),OR(DE16="D",DE16="A",DE16="S",DE16="C",DE16="H",DE16="B",DE16="T",DE16="E",DE16="SB")),AND(DA16="H",OR($Z8="No",$Z8="")))))</formula1>
    </dataValidation>
    <dataValidation sqref="DB16:DB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B16="D",DB16="A",DB16="S",DB16="C",DB16="H",DB16="B",DB16="T",DB16="E",DB16="SB",DB16="P",DB16="R",DB16="X",DB16="ST&gt;1",DB16="ST&gt;2",DB16="ST&gt;3",DB16="ST&gt;4",DB16="ST&gt;5"),NOT(OR(AND(OR(DB16="D",DB16="A",DB16="S",DB16="C",DB16="H",DB16="B",DB16="T",DB16="E",DB16="SB"),OR(DA16="D",DA16="A",DA16="S",DA16="C",DA16="H",DA16="B",DA16="T",DA16="E",DA16="SB")),AND(OR(DB16="D",DB16="A",DB16="S",DB16="C",DB16="H",DB16="B",DB16="T",DB16="E",DB16="SB"),OR(DC16="D",DC16="A",DC16="S",DC16="C",DC16="H",DC16="B",DC16="T",DC16="E",DC16="SB")),AND(OR(DB16="D",DB16="A",DB16="S",DB16="C",DB16="H",DB16="B",DB16="T",DB16="E",DB16="SB"),OR(CZ16="D",CZ16="A",CZ16="S",CZ16="C",CZ16="H",CZ16="T",CZ16="E",CZ16="SB")),AND(OR(DB16="D",DB16="A",DB16="S",DB16="C",DB16="H",DB16="T",DB16="E",DB16="SB"),OR(DD16="D",DD16="A",DD16="S",DD16="C",DD16="H",DD16="B",DD16="T",DD16="E",DD16="SB")),AND(OR(DB16="D",DB16="A",DB16="S",DB16="C",DB16="H",DB16="B",DB16="T",DB16="E",DB16="SB"),OR(CY16="D",CY16="A",CY16="S",CY16="C",CY16="T",CY16="SB")),AND(OR(DB16="D",DB16="A",DB16="S",DB16="C",DB16="T",DB16="SB"),OR(DE16="D",DE16="A",DE16="S",DE16="C",DE16="H",DE16="B",DE16="T",DE16="E",DE16="SB")),AND(OR(DB16="D",DB16="A",DB16="S",DB16="C",DB16="H",DB16="B",DB16="T",DB16="E",DB16="SB"),OR(CX16="S")),AND(OR(DB16="S"),OR(DF16="D",DF16="A",DF16="S",DF16="C",DF16="H",DF16="B",DF16="T",DF16="E",DF16="SB")),AND(DB16="H",OR($Z8="No",$Z8="")))))</formula1>
    </dataValidation>
    <dataValidation sqref="DC16:DC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C16="D",DC16="A",DC16="S",DC16="C",DC16="H",DC16="B",DC16="T",DC16="E",DC16="SB",DC16="P",DC16="R",DC16="X",DC16="ST&gt;1",DC16="ST&gt;2",DC16="ST&gt;3",DC16="ST&gt;4",DC16="ST&gt;5"),NOT(OR(AND(OR(DC16="D",DC16="A",DC16="S",DC16="C",DC16="H",DC16="B",DC16="T",DC16="E",DC16="SB"),OR(DB16="D",DB16="A",DB16="S",DB16="C",DB16="H",DB16="B",DB16="T",DB16="E",DB16="SB")),AND(OR(DC16="D",DC16="A",DC16="S",DC16="C",DC16="H",DC16="B",DC16="T",DC16="E",DC16="SB"),OR(DD16="D",DD16="A",DD16="S",DD16="C",DD16="H",DD16="B",DD16="T",DD16="E",DD16="SB")),AND(OR(DC16="D",DC16="A",DC16="S",DC16="C",DC16="H",DC16="B",DC16="T",DC16="E",DC16="SB"),OR(DA16="D",DA16="A",DA16="S",DA16="C",DA16="H",DA16="T",DA16="E",DA16="SB")),AND(OR(DC16="D",DC16="A",DC16="S",DC16="C",DC16="H",DC16="T",DC16="E",DC16="SB"),OR(DE16="D",DE16="A",DE16="S",DE16="C",DE16="H",DE16="B",DE16="T",DE16="E",DE16="SB")),AND(OR(DC16="D",DC16="A",DC16="S",DC16="C",DC16="H",DC16="B",DC16="T",DC16="E",DC16="SB"),OR(CZ16="D",CZ16="A",CZ16="S",CZ16="C",CZ16="T",CZ16="SB")),AND(OR(DC16="D",DC16="A",DC16="S",DC16="C",DC16="T",DC16="SB"),OR(DF16="D",DF16="A",DF16="S",DF16="C",DF16="H",DF16="B",DF16="T",DF16="E",DF16="SB")),AND(OR(DC16="D",DC16="A",DC16="S",DC16="C",DC16="H",DC16="B",DC16="T",DC16="E",DC16="SB"),OR(CY16="S")),AND(OR(DC16="S"),OR(DG16="D",DG16="A",DG16="S",DG16="C",DG16="H",DG16="B",DG16="T",DG16="E",DG16="SB")),AND(DC16="H",OR($Z8="No",$Z8="")))))</formula1>
    </dataValidation>
    <dataValidation sqref="DD16:DD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D16="D",DD16="A",DD16="S",DD16="C",DD16="H",DD16="B",DD16="T",DD16="E",DD16="SB",DD16="P",DD16="R",DD16="X",DD16="ST&gt;1",DD16="ST&gt;2",DD16="ST&gt;3",DD16="ST&gt;4",DD16="ST&gt;5"),NOT(OR(AND(OR(DD16="D",DD16="A",DD16="S",DD16="C",DD16="H",DD16="B",DD16="T",DD16="E",DD16="SB"),OR(DC16="D",DC16="A",DC16="S",DC16="C",DC16="H",DC16="B",DC16="T",DC16="E",DC16="SB")),AND(OR(DD16="D",DD16="A",DD16="S",DD16="C",DD16="H",DD16="B",DD16="T",DD16="E",DD16="SB"),OR(DE16="D",DE16="A",DE16="S",DE16="C",DE16="H",DE16="B",DE16="T",DE16="E",DE16="SB")),AND(OR(DD16="D",DD16="A",DD16="S",DD16="C",DD16="H",DD16="B",DD16="T",DD16="E",DD16="SB"),OR(DB16="D",DB16="A",DB16="S",DB16="C",DB16="H",DB16="T",DB16="E",DB16="SB")),AND(OR(DD16="D",DD16="A",DD16="S",DD16="C",DD16="H",DD16="T",DD16="E",DD16="SB"),OR(DF16="D",DF16="A",DF16="S",DF16="C",DF16="H",DF16="B",DF16="T",DF16="E",DF16="SB")),AND(OR(DD16="D",DD16="A",DD16="S",DD16="C",DD16="H",DD16="B",DD16="T",DD16="E",DD16="SB"),OR(DA16="D",DA16="A",DA16="S",DA16="C",DA16="T",DA16="SB")),AND(OR(DD16="D",DD16="A",DD16="S",DD16="C",DD16="T",DD16="SB"),OR(DG16="D",DG16="A",DG16="S",DG16="C",DG16="H",DG16="B",DG16="T",DG16="E",DG16="SB")),AND(OR(DD16="D",DD16="A",DD16="S",DD16="C",DD16="H",DD16="B",DD16="T",DD16="E",DD16="SB"),OR(CZ16="S")),AND(OR(DD16="S"),OR(DH16="D",DH16="A",DH16="S",DH16="C",DH16="H",DH16="B",DH16="T",DH16="E",DH16="SB")),AND(DD16="H",OR($Z8="No",$Z8="")))))</formula1>
    </dataValidation>
    <dataValidation sqref="DE16:DE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E16="D",DE16="A",DE16="S",DE16="C",DE16="H",DE16="B",DE16="T",DE16="E",DE16="SB",DE16="P",DE16="R",DE16="X",DE16="ST&gt;1",DE16="ST&gt;2",DE16="ST&gt;3",DE16="ST&gt;4",DE16="ST&gt;5"),NOT(OR(AND(OR(DE16="D",DE16="A",DE16="S",DE16="C",DE16="H",DE16="B",DE16="T",DE16="E",DE16="SB"),OR(DD16="D",DD16="A",DD16="S",DD16="C",DD16="H",DD16="B",DD16="T",DD16="E",DD16="SB")),AND(OR(DE16="D",DE16="A",DE16="S",DE16="C",DE16="H",DE16="B",DE16="T",DE16="E",DE16="SB"),OR(DF16="D",DF16="A",DF16="S",DF16="C",DF16="H",DF16="B",DF16="T",DF16="E",DF16="SB")),AND(OR(DE16="D",DE16="A",DE16="S",DE16="C",DE16="H",DE16="B",DE16="T",DE16="E",DE16="SB"),OR(DC16="D",DC16="A",DC16="S",DC16="C",DC16="H",DC16="T",DC16="E",DC16="SB")),AND(OR(DE16="D",DE16="A",DE16="S",DE16="C",DE16="H",DE16="T",DE16="E",DE16="SB"),OR(DG16="D",DG16="A",DG16="S",DG16="C",DG16="H",DG16="B",DG16="T",DG16="E",DG16="SB")),AND(OR(DE16="D",DE16="A",DE16="S",DE16="C",DE16="H",DE16="B",DE16="T",DE16="E",DE16="SB"),OR(DB16="D",DB16="A",DB16="S",DB16="C",DB16="T",DB16="SB")),AND(OR(DE16="D",DE16="A",DE16="S",DE16="C",DE16="T",DE16="SB"),OR(DH16="D",DH16="A",DH16="S",DH16="C",DH16="H",DH16="B",DH16="T",DH16="E",DH16="SB")),AND(OR(DE16="D",DE16="A",DE16="S",DE16="C",DE16="H",DE16="B",DE16="T",DE16="E",DE16="SB"),OR(DA16="S")),AND(OR(DE16="S"),OR(DI16="D",DI16="A",DI16="S",DI16="C",DI16="H",DI16="B",DI16="T",DI16="E",DI16="SB")),AND(DE16="H",OR($Z8="No",$Z8="")))))</formula1>
    </dataValidation>
    <dataValidation sqref="DF16:DF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F16="D",DF16="A",DF16="S",DF16="C",DF16="H",DF16="B",DF16="T",DF16="E",DF16="SB",DF16="P",DF16="R",DF16="X",DF16="ST&gt;1",DF16="ST&gt;2",DF16="ST&gt;3",DF16="ST&gt;4",DF16="ST&gt;5"),NOT(OR(AND(OR(DF16="D",DF16="A",DF16="S",DF16="C",DF16="H",DF16="B",DF16="T",DF16="E",DF16="SB"),OR(DE16="D",DE16="A",DE16="S",DE16="C",DE16="H",DE16="B",DE16="T",DE16="E",DE16="SB")),AND(OR(DF16="D",DF16="A",DF16="S",DF16="C",DF16="H",DF16="B",DF16="T",DF16="E",DF16="SB"),OR(DG16="D",DG16="A",DG16="S",DG16="C",DG16="H",DG16="B",DG16="T",DG16="E",DG16="SB")),AND(OR(DF16="D",DF16="A",DF16="S",DF16="C",DF16="H",DF16="B",DF16="T",DF16="E",DF16="SB"),OR(DD16="D",DD16="A",DD16="S",DD16="C",DD16="H",DD16="T",DD16="E",DD16="SB")),AND(OR(DF16="D",DF16="A",DF16="S",DF16="C",DF16="H",DF16="T",DF16="E",DF16="SB"),OR(DH16="D",DH16="A",DH16="S",DH16="C",DH16="H",DH16="B",DH16="T",DH16="E",DH16="SB")),AND(OR(DF16="D",DF16="A",DF16="S",DF16="C",DF16="H",DF16="B",DF16="T",DF16="E",DF16="SB"),OR(DC16="D",DC16="A",DC16="S",DC16="C",DC16="T",DC16="SB")),AND(OR(DF16="D",DF16="A",DF16="S",DF16="C",DF16="T",DF16="SB"),OR(DI16="D",DI16="A",DI16="S",DI16="C",DI16="H",DI16="B",DI16="T",DI16="E",DI16="SB")),AND(OR(DF16="D",DF16="A",DF16="S",DF16="C",DF16="H",DF16="B",DF16="T",DF16="E",DF16="SB"),OR(DB16="S")),AND(OR(DF16="S"),OR(DJ16="D",DJ16="A",DJ16="S",DJ16="C",DJ16="H",DJ16="B",DJ16="T",DJ16="E",DJ16="SB")),AND(DF16="H",OR($Z8="No",$Z8="")))))</formula1>
    </dataValidation>
    <dataValidation sqref="DG16:DG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G16="D",DG16="A",DG16="S",DG16="C",DG16="H",DG16="B",DG16="T",DG16="E",DG16="SB",DG16="P",DG16="R",DG16="X",DG16="ST&gt;1",DG16="ST&gt;2",DG16="ST&gt;3",DG16="ST&gt;4",DG16="ST&gt;5"),NOT(OR(AND(OR(DG16="D",DG16="A",DG16="S",DG16="C",DG16="H",DG16="B",DG16="T",DG16="E",DG16="SB"),OR(DF16="D",DF16="A",DF16="S",DF16="C",DF16="H",DF16="B",DF16="T",DF16="E",DF16="SB")),AND(OR(DG16="D",DG16="A",DG16="S",DG16="C",DG16="H",DG16="B",DG16="T",DG16="E",DG16="SB"),OR(DH16="D",DH16="A",DH16="S",DH16="C",DH16="H",DH16="B",DH16="T",DH16="E",DH16="SB")),AND(OR(DG16="D",DG16="A",DG16="S",DG16="C",DG16="H",DG16="B",DG16="T",DG16="E",DG16="SB"),OR(DE16="D",DE16="A",DE16="S",DE16="C",DE16="H",DE16="T",DE16="E",DE16="SB")),AND(OR(DG16="D",DG16="A",DG16="S",DG16="C",DG16="H",DG16="T",DG16="E",DG16="SB"),OR(DI16="D",DI16="A",DI16="S",DI16="C",DI16="H",DI16="B",DI16="T",DI16="E",DI16="SB")),AND(OR(DG16="D",DG16="A",DG16="S",DG16="C",DG16="H",DG16="B",DG16="T",DG16="E",DG16="SB"),OR(DD16="D",DD16="A",DD16="S",DD16="C",DD16="T",DD16="SB")),AND(OR(DG16="D",DG16="A",DG16="S",DG16="C",DG16="T",DG16="SB"),OR(DJ16="D",DJ16="A",DJ16="S",DJ16="C",DJ16="H",DJ16="B",DJ16="T",DJ16="E",DJ16="SB")),AND(OR(DG16="D",DG16="A",DG16="S",DG16="C",DG16="H",DG16="B",DG16="T",DG16="E",DG16="SB"),OR(DC16="S")),AND(OR(DG16="S"),OR(DK16="D",DK16="A",DK16="S",DK16="C",DK16="H",DK16="B",DK16="T",DK16="E",DK16="SB")),AND(DG16="H",OR($Z8="No",$Z8="")))))</formula1>
    </dataValidation>
    <dataValidation sqref="DH16:DH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H16="D",DH16="A",DH16="S",DH16="C",DH16="H",DH16="B",DH16="T",DH16="E",DH16="SB",DH16="P",DH16="R",DH16="X",DH16="ST&gt;1",DH16="ST&gt;2",DH16="ST&gt;3",DH16="ST&gt;4",DH16="ST&gt;5"),NOT(OR(AND(OR(DH16="D",DH16="A",DH16="S",DH16="C",DH16="H",DH16="B",DH16="T",DH16="E",DH16="SB"),OR(DG16="D",DG16="A",DG16="S",DG16="C",DG16="H",DG16="B",DG16="T",DG16="E",DG16="SB")),AND(OR(DH16="D",DH16="A",DH16="S",DH16="C",DH16="H",DH16="B",DH16="T",DH16="E",DH16="SB"),OR(DI16="D",DI16="A",DI16="S",DI16="C",DI16="H",DI16="B",DI16="T",DI16="E",DI16="SB")),AND(OR(DH16="D",DH16="A",DH16="S",DH16="C",DH16="H",DH16="B",DH16="T",DH16="E",DH16="SB"),OR(DF16="D",DF16="A",DF16="S",DF16="C",DF16="H",DF16="T",DF16="E",DF16="SB")),AND(OR(DH16="D",DH16="A",DH16="S",DH16="C",DH16="H",DH16="T",DH16="E",DH16="SB"),OR(DJ16="D",DJ16="A",DJ16="S",DJ16="C",DJ16="H",DJ16="B",DJ16="T",DJ16="E",DJ16="SB")),AND(OR(DH16="D",DH16="A",DH16="S",DH16="C",DH16="H",DH16="B",DH16="T",DH16="E",DH16="SB"),OR(DE16="D",DE16="A",DE16="S",DE16="C",DE16="T",DE16="SB")),AND(OR(DH16="D",DH16="A",DH16="S",DH16="C",DH16="T",DH16="SB"),OR(DK16="D",DK16="A",DK16="S",DK16="C",DK16="H",DK16="B",DK16="T",DK16="E",DK16="SB")),AND(OR(DH16="D",DH16="A",DH16="S",DH16="C",DH16="H",DH16="B",DH16="T",DH16="E",DH16="SB"),OR(DD16="S")),AND(OR(DH16="S"),OR(DL16="D",DL16="A",DL16="S",DL16="C",DL16="H",DL16="B",DL16="T",DL16="E",DL16="SB")),AND(DH16="H",OR($Z8="No",$Z8="")))))</formula1>
    </dataValidation>
    <dataValidation sqref="DI16:DI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I16="D",DI16="A",DI16="S",DI16="C",DI16="H",DI16="B",DI16="T",DI16="E",DI16="SB",DI16="P",DI16="R",DI16="X",DI16="ST&gt;1",DI16="ST&gt;2",DI16="ST&gt;3",DI16="ST&gt;4",DI16="ST&gt;5"),NOT(OR(AND(OR(DI16="D",DI16="A",DI16="S",DI16="C",DI16="H",DI16="B",DI16="T",DI16="E",DI16="SB"),OR(DH16="D",DH16="A",DH16="S",DH16="C",DH16="H",DH16="B",DH16="T",DH16="E",DH16="SB")),AND(OR(DI16="D",DI16="A",DI16="S",DI16="C",DI16="H",DI16="B",DI16="T",DI16="E",DI16="SB"),OR(DJ16="D",DJ16="A",DJ16="S",DJ16="C",DJ16="H",DJ16="B",DJ16="T",DJ16="E",DJ16="SB")),AND(OR(DI16="D",DI16="A",DI16="S",DI16="C",DI16="H",DI16="B",DI16="T",DI16="E",DI16="SB"),OR(DG16="D",DG16="A",DG16="S",DG16="C",DG16="H",DG16="T",DG16="E",DG16="SB")),AND(OR(DI16="D",DI16="A",DI16="S",DI16="C",DI16="H",DI16="T",DI16="E",DI16="SB"),OR(DK16="D",DK16="A",DK16="S",DK16="C",DK16="H",DK16="B",DK16="T",DK16="E",DK16="SB")),AND(OR(DI16="D",DI16="A",DI16="S",DI16="C",DI16="H",DI16="B",DI16="T",DI16="E",DI16="SB"),OR(DF16="D",DF16="A",DF16="S",DF16="C",DF16="T",DF16="SB")),AND(OR(DI16="D",DI16="A",DI16="S",DI16="C",DI16="T",DI16="SB"),OR(DL16="D",DL16="A",DL16="S",DL16="C",DL16="H",DL16="B",DL16="T",DL16="E",DL16="SB")),AND(OR(DI16="D",DI16="A",DI16="S",DI16="C",DI16="H",DI16="B",DI16="T",DI16="E",DI16="SB"),OR(DE16="S")),AND(OR(DI16="S"),OR(DM16="D",DM16="A",DM16="S",DM16="C",DM16="H",DM16="B",DM16="T",DM16="E",DM16="SB")),AND(DI16="H",OR($Z8="No",$Z8="")))))</formula1>
    </dataValidation>
    <dataValidation sqref="DJ16:DJ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J16="D",DJ16="A",DJ16="S",DJ16="C",DJ16="H",DJ16="B",DJ16="T",DJ16="E",DJ16="SB",DJ16="P",DJ16="R",DJ16="X",DJ16="ST&gt;1",DJ16="ST&gt;2",DJ16="ST&gt;3",DJ16="ST&gt;4",DJ16="ST&gt;5"),NOT(OR(AND(OR(DJ16="D",DJ16="A",DJ16="S",DJ16="C",DJ16="H",DJ16="B",DJ16="T",DJ16="E",DJ16="SB"),OR(DI16="D",DI16="A",DI16="S",DI16="C",DI16="H",DI16="B",DI16="T",DI16="E",DI16="SB")),AND(OR(DJ16="D",DJ16="A",DJ16="S",DJ16="C",DJ16="H",DJ16="B",DJ16="T",DJ16="E",DJ16="SB"),OR(DK16="D",DK16="A",DK16="S",DK16="C",DK16="H",DK16="B",DK16="T",DK16="E",DK16="SB")),AND(OR(DJ16="D",DJ16="A",DJ16="S",DJ16="C",DJ16="H",DJ16="B",DJ16="T",DJ16="E",DJ16="SB"),OR(DH16="D",DH16="A",DH16="S",DH16="C",DH16="H",DH16="T",DH16="E",DH16="SB")),AND(OR(DJ16="D",DJ16="A",DJ16="S",DJ16="C",DJ16="H",DJ16="T",DJ16="E",DJ16="SB"),OR(DL16="D",DL16="A",DL16="S",DL16="C",DL16="H",DL16="B",DL16="T",DL16="E",DL16="SB")),AND(OR(DJ16="D",DJ16="A",DJ16="S",DJ16="C",DJ16="H",DJ16="B",DJ16="T",DJ16="E",DJ16="SB"),OR(DG16="D",DG16="A",DG16="S",DG16="C",DG16="T",DG16="SB")),AND(OR(DJ16="D",DJ16="A",DJ16="S",DJ16="C",DJ16="T",DJ16="SB"),OR(DM16="D",DM16="A",DM16="S",DM16="C",DM16="H",DM16="B",DM16="T",DM16="E",DM16="SB")),AND(OR(DJ16="D",DJ16="A",DJ16="S",DJ16="C",DJ16="H",DJ16="B",DJ16="T",DJ16="E",DJ16="SB"),OR(DF16="S")),AND(OR(DJ16="S"),OR(DN16="D",DN16="A",DN16="S",DN16="C",DN16="H",DN16="B",DN16="T",DN16="E",DN16="SB")),AND(DJ16="H",OR($Z8="No",$Z8="")))))</formula1>
    </dataValidation>
    <dataValidation sqref="DK16:DK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K16="D",DK16="A",DK16="S",DK16="C",DK16="H",DK16="B",DK16="T",DK16="E",DK16="SB",DK16="P",DK16="R",DK16="X",DK16="ST&gt;1",DK16="ST&gt;2",DK16="ST&gt;3",DK16="ST&gt;4",DK16="ST&gt;5"),NOT(OR(AND(OR(DK16="D",DK16="A",DK16="S",DK16="C",DK16="H",DK16="B",DK16="T",DK16="E",DK16="SB"),OR(DJ16="D",DJ16="A",DJ16="S",DJ16="C",DJ16="H",DJ16="B",DJ16="T",DJ16="E",DJ16="SB")),AND(OR(DK16="D",DK16="A",DK16="S",DK16="C",DK16="H",DK16="B",DK16="T",DK16="E",DK16="SB"),OR(DL16="D",DL16="A",DL16="S",DL16="C",DL16="H",DL16="B",DL16="T",DL16="E",DL16="SB")),AND(OR(DK16="D",DK16="A",DK16="S",DK16="C",DK16="H",DK16="B",DK16="T",DK16="E",DK16="SB"),OR(DI16="D",DI16="A",DI16="S",DI16="C",DI16="H",DI16="T",DI16="E",DI16="SB")),AND(OR(DK16="D",DK16="A",DK16="S",DK16="C",DK16="H",DK16="T",DK16="E",DK16="SB"),OR(DM16="D",DM16="A",DM16="S",DM16="C",DM16="H",DM16="B",DM16="T",DM16="E",DM16="SB")),AND(OR(DK16="D",DK16="A",DK16="S",DK16="C",DK16="H",DK16="B",DK16="T",DK16="E",DK16="SB"),OR(DH16="D",DH16="A",DH16="S",DH16="C",DH16="T",DH16="SB")),AND(OR(DK16="D",DK16="A",DK16="S",DK16="C",DK16="T",DK16="SB"),OR(DN16="D",DN16="A",DN16="S",DN16="C",DN16="H",DN16="B",DN16="T",DN16="E",DN16="SB")),AND(OR(DK16="D",DK16="A",DK16="S",DK16="C",DK16="H",DK16="B",DK16="T",DK16="E",DK16="SB"),OR(DG16="S")),AND(OR(DK16="S"),OR(DO16="D",DO16="A",DO16="S",DO16="C",DO16="H",DO16="B",DO16="T",DO16="E",DO16="SB")),AND(DK16="H",OR($Z8="No",$Z8="")))))</formula1>
    </dataValidation>
    <dataValidation sqref="DL16:DL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L16="D",DL16="A",DL16="S",DL16="C",DL16="H",DL16="B",DL16="T",DL16="E",DL16="SB",DL16="P",DL16="R",DL16="X",DL16="ST&gt;1",DL16="ST&gt;2",DL16="ST&gt;3",DL16="ST&gt;4",DL16="ST&gt;5"),NOT(OR(AND(OR(DL16="D",DL16="A",DL16="S",DL16="C",DL16="H",DL16="B",DL16="T",DL16="E",DL16="SB"),OR(DK16="D",DK16="A",DK16="S",DK16="C",DK16="H",DK16="B",DK16="T",DK16="E",DK16="SB")),AND(OR(DL16="D",DL16="A",DL16="S",DL16="C",DL16="H",DL16="B",DL16="T",DL16="E",DL16="SB"),OR(DM16="D",DM16="A",DM16="S",DM16="C",DM16="H",DM16="B",DM16="T",DM16="E",DM16="SB")),AND(OR(DL16="D",DL16="A",DL16="S",DL16="C",DL16="H",DL16="B",DL16="T",DL16="E",DL16="SB"),OR(DJ16="D",DJ16="A",DJ16="S",DJ16="C",DJ16="H",DJ16="T",DJ16="E",DJ16="SB")),AND(OR(DL16="D",DL16="A",DL16="S",DL16="C",DL16="H",DL16="T",DL16="E",DL16="SB"),OR(DN16="D",DN16="A",DN16="S",DN16="C",DN16="H",DN16="B",DN16="T",DN16="E",DN16="SB")),AND(OR(DL16="D",DL16="A",DL16="S",DL16="C",DL16="H",DL16="B",DL16="T",DL16="E",DL16="SB"),OR(DI16="D",DI16="A",DI16="S",DI16="C",DI16="T",DI16="SB")),AND(OR(DL16="D",DL16="A",DL16="S",DL16="C",DL16="T",DL16="SB"),OR(DO16="D",DO16="A",DO16="S",DO16="C",DO16="H",DO16="B",DO16="T",DO16="E",DO16="SB")),AND(OR(DL16="D",DL16="A",DL16="S",DL16="C",DL16="H",DL16="B",DL16="T",DL16="E",DL16="SB"),OR(DH16="S")),AND(OR(DL16="S"),OR(DP16="D",DP16="A",DP16="S",DP16="C",DP16="H",DP16="B",DP16="T",DP16="E",DP16="SB")),AND(DL16="H",OR($Z8="No",$Z8="")))))</formula1>
    </dataValidation>
    <dataValidation sqref="DM16:DM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M16="D",DM16="A",DM16="S",DM16="C",DM16="H",DM16="B",DM16="T",DM16="E",DM16="SB",DM16="P",DM16="R",DM16="X",DM16="ST&gt;1",DM16="ST&gt;2",DM16="ST&gt;3",DM16="ST&gt;4",DM16="ST&gt;5"),NOT(OR(AND(OR(DM16="D",DM16="A",DM16="S",DM16="C",DM16="H",DM16="B",DM16="T",DM16="E",DM16="SB"),OR(DL16="D",DL16="A",DL16="S",DL16="C",DL16="H",DL16="B",DL16="T",DL16="E",DL16="SB")),AND(OR(DM16="D",DM16="A",DM16="S",DM16="C",DM16="H",DM16="B",DM16="T",DM16="E",DM16="SB"),OR(DN16="D",DN16="A",DN16="S",DN16="C",DN16="H",DN16="B",DN16="T",DN16="E",DN16="SB")),AND(OR(DM16="D",DM16="A",DM16="S",DM16="C",DM16="H",DM16="B",DM16="T",DM16="E",DM16="SB"),OR(DK16="D",DK16="A",DK16="S",DK16="C",DK16="H",DK16="T",DK16="E",DK16="SB")),AND(OR(DM16="D",DM16="A",DM16="S",DM16="C",DM16="H",DM16="T",DM16="E",DM16="SB"),OR(DO16="D",DO16="A",DO16="S",DO16="C",DO16="H",DO16="B",DO16="T",DO16="E",DO16="SB")),AND(OR(DM16="D",DM16="A",DM16="S",DM16="C",DM16="H",DM16="B",DM16="T",DM16="E",DM16="SB"),OR(DJ16="D",DJ16="A",DJ16="S",DJ16="C",DJ16="T",DJ16="SB")),AND(OR(DM16="D",DM16="A",DM16="S",DM16="C",DM16="T",DM16="SB"),OR(DP16="D",DP16="A",DP16="S",DP16="C",DP16="H",DP16="B",DP16="T",DP16="E",DP16="SB")),AND(OR(DM16="D",DM16="A",DM16="S",DM16="C",DM16="H",DM16="B",DM16="T",DM16="E",DM16="SB"),OR(DI16="S")),AND(OR(DM16="S"),OR(DQ16="D",DQ16="A",DQ16="S",DQ16="C",DQ16="H",DQ16="B",DQ16="T",DQ16="E",DQ16="SB")),AND(DM16="H",OR($Z8="No",$Z8="")))))</formula1>
    </dataValidation>
    <dataValidation sqref="DN16:DN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N16="D",DN16="A",DN16="S",DN16="C",DN16="H",DN16="B",DN16="T",DN16="E",DN16="SB",DN16="P",DN16="R",DN16="X",DN16="ST&gt;1",DN16="ST&gt;2",DN16="ST&gt;3",DN16="ST&gt;4",DN16="ST&gt;5"),NOT(OR(AND(OR(DN16="D",DN16="A",DN16="S",DN16="C",DN16="H",DN16="B",DN16="T",DN16="E",DN16="SB"),OR(DM16="D",DM16="A",DM16="S",DM16="C",DM16="H",DM16="B",DM16="T",DM16="E",DM16="SB")),AND(OR(DN16="D",DN16="A",DN16="S",DN16="C",DN16="H",DN16="B",DN16="T",DN16="E",DN16="SB"),OR(DO16="D",DO16="A",DO16="S",DO16="C",DO16="H",DO16="B",DO16="T",DO16="E",DO16="SB")),AND(OR(DN16="D",DN16="A",DN16="S",DN16="C",DN16="H",DN16="B",DN16="T",DN16="E",DN16="SB"),OR(DL16="D",DL16="A",DL16="S",DL16="C",DL16="H",DL16="T",DL16="E",DL16="SB")),AND(OR(DN16="D",DN16="A",DN16="S",DN16="C",DN16="H",DN16="T",DN16="E",DN16="SB"),OR(DP16="D",DP16="A",DP16="S",DP16="C",DP16="H",DP16="B",DP16="T",DP16="E",DP16="SB")),AND(OR(DN16="D",DN16="A",DN16="S",DN16="C",DN16="H",DN16="B",DN16="T",DN16="E",DN16="SB"),OR(DK16="D",DK16="A",DK16="S",DK16="C",DK16="T",DK16="SB")),AND(OR(DN16="D",DN16="A",DN16="S",DN16="C",DN16="T",DN16="SB"),OR(DQ16="D",DQ16="A",DQ16="S",DQ16="C",DQ16="H",DQ16="B",DQ16="T",DQ16="E",DQ16="SB")),AND(OR(DN16="D",DN16="A",DN16="S",DN16="C",DN16="H",DN16="B",DN16="T",DN16="E",DN16="SB"),OR(DJ16="S")),AND(OR(DN16="S"),OR(DR16="D",DR16="A",DR16="S",DR16="C",DR16="H",DR16="B",DR16="T",DR16="E",DR16="SB")),AND(DN16="H",OR($Z8="No",$Z8="")))))</formula1>
    </dataValidation>
    <dataValidation sqref="DO16:DO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O16="D",DO16="A",DO16="S",DO16="C",DO16="H",DO16="B",DO16="T",DO16="E",DO16="SB",DO16="P",DO16="R",DO16="X",DO16="ST&gt;1",DO16="ST&gt;2",DO16="ST&gt;3",DO16="ST&gt;4",DO16="ST&gt;5"),NOT(OR(AND(OR(DO16="D",DO16="A",DO16="S",DO16="C",DO16="H",DO16="B",DO16="T",DO16="E",DO16="SB"),OR(DN16="D",DN16="A",DN16="S",DN16="C",DN16="H",DN16="B",DN16="T",DN16="E",DN16="SB")),AND(OR(DO16="D",DO16="A",DO16="S",DO16="C",DO16="H",DO16="B",DO16="T",DO16="E",DO16="SB"),OR(DP16="D",DP16="A",DP16="S",DP16="C",DP16="H",DP16="B",DP16="T",DP16="E",DP16="SB")),AND(OR(DO16="D",DO16="A",DO16="S",DO16="C",DO16="H",DO16="B",DO16="T",DO16="E",DO16="SB"),OR(DM16="D",DM16="A",DM16="S",DM16="C",DM16="H",DM16="T",DM16="E",DM16="SB")),AND(OR(DO16="D",DO16="A",DO16="S",DO16="C",DO16="H",DO16="T",DO16="E",DO16="SB"),OR(DQ16="D",DQ16="A",DQ16="S",DQ16="C",DQ16="H",DQ16="B",DQ16="T",DQ16="E",DQ16="SB")),AND(OR(DO16="D",DO16="A",DO16="S",DO16="C",DO16="H",DO16="B",DO16="T",DO16="E",DO16="SB"),OR(DL16="D",DL16="A",DL16="S",DL16="C",DL16="T",DL16="SB")),AND(OR(DO16="D",DO16="A",DO16="S",DO16="C",DO16="T",DO16="SB"),OR(DR16="D",DR16="A",DR16="S",DR16="C",DR16="H",DR16="B",DR16="T",DR16="E",DR16="SB")),AND(OR(DO16="D",DO16="A",DO16="S",DO16="C",DO16="H",DO16="B",DO16="T",DO16="E",DO16="SB"),OR(DK16="S")),AND(OR(DO16="S"),OR(DS16="D",DS16="A",DS16="S",DS16="C",DS16="H",DS16="B",DS16="T",DS16="E",DS16="SB")),AND(DO16="H",OR($Z8="No",$Z8="")))))</formula1>
    </dataValidation>
    <dataValidation sqref="DP16:DP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P16="D",DP16="A",DP16="S",DP16="C",DP16="H",DP16="B",DP16="T",DP16="E",DP16="SB",DP16="P",DP16="R",DP16="X",DP16="ST&gt;1",DP16="ST&gt;2",DP16="ST&gt;3",DP16="ST&gt;4",DP16="ST&gt;5"),NOT(OR(AND(OR(DP16="D",DP16="A",DP16="S",DP16="C",DP16="H",DP16="B",DP16="T",DP16="E",DP16="SB"),OR(DO16="D",DO16="A",DO16="S",DO16="C",DO16="H",DO16="B",DO16="T",DO16="E",DO16="SB")),AND(OR(DP16="D",DP16="A",DP16="S",DP16="C",DP16="H",DP16="B",DP16="T",DP16="E",DP16="SB"),OR(DQ16="D",DQ16="A",DQ16="S",DQ16="C",DQ16="H",DQ16="B",DQ16="T",DQ16="E",DQ16="SB")),AND(OR(DP16="D",DP16="A",DP16="S",DP16="C",DP16="H",DP16="B",DP16="T",DP16="E",DP16="SB"),OR(DN16="D",DN16="A",DN16="S",DN16="C",DN16="H",DN16="T",DN16="E",DN16="SB")),AND(OR(DP16="D",DP16="A",DP16="S",DP16="C",DP16="H",DP16="T",DP16="E",DP16="SB"),OR(DR16="D",DR16="A",DR16="S",DR16="C",DR16="H",DR16="B",DR16="T",DR16="E",DR16="SB")),AND(OR(DP16="D",DP16="A",DP16="S",DP16="C",DP16="H",DP16="B",DP16="T",DP16="E",DP16="SB"),OR(DM16="D",DM16="A",DM16="S",DM16="C",DM16="T",DM16="SB")),AND(OR(DP16="D",DP16="A",DP16="S",DP16="C",DP16="T",DP16="SB"),OR(DS16="D",DS16="A",DS16="S",DS16="C",DS16="H",DS16="B",DS16="T",DS16="E",DS16="SB")),AND(OR(DP16="D",DP16="A",DP16="S",DP16="C",DP16="H",DP16="B",DP16="T",DP16="E",DP16="SB"),OR(DL16="S")),AND(OR(DP16="S"),OR(DT16="D",DT16="A",DT16="S",DT16="C",DT16="H",DT16="B",DT16="T",DT16="E",DT16="SB")),AND(DP16="H",OR($Z8="No",$Z8="")))))</formula1>
    </dataValidation>
    <dataValidation sqref="DQ16:DQ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Q16="D",DQ16="A",DQ16="S",DQ16="C",DQ16="H",DQ16="B",DQ16="T",DQ16="E",DQ16="SB",DQ16="P",DQ16="R",DQ16="X",DQ16="ST&gt;1",DQ16="ST&gt;2",DQ16="ST&gt;3",DQ16="ST&gt;4",DQ16="ST&gt;5"),NOT(OR(AND(OR(DQ16="D",DQ16="A",DQ16="S",DQ16="C",DQ16="H",DQ16="B",DQ16="T",DQ16="E",DQ16="SB"),OR(DP16="D",DP16="A",DP16="S",DP16="C",DP16="H",DP16="B",DP16="T",DP16="E",DP16="SB")),AND(OR(DQ16="D",DQ16="A",DQ16="S",DQ16="C",DQ16="H",DQ16="B",DQ16="T",DQ16="E",DQ16="SB"),OR(DR16="D",DR16="A",DR16="S",DR16="C",DR16="H",DR16="B",DR16="T",DR16="E",DR16="SB")),AND(OR(DQ16="D",DQ16="A",DQ16="S",DQ16="C",DQ16="H",DQ16="B",DQ16="T",DQ16="E",DQ16="SB"),OR(DO16="D",DO16="A",DO16="S",DO16="C",DO16="H",DO16="T",DO16="E",DO16="SB")),AND(OR(DQ16="D",DQ16="A",DQ16="S",DQ16="C",DQ16="H",DQ16="T",DQ16="E",DQ16="SB"),OR(DS16="D",DS16="A",DS16="S",DS16="C",DS16="H",DS16="B",DS16="T",DS16="E",DS16="SB")),AND(OR(DQ16="D",DQ16="A",DQ16="S",DQ16="C",DQ16="H",DQ16="B",DQ16="T",DQ16="E",DQ16="SB"),OR(DN16="D",DN16="A",DN16="S",DN16="C",DN16="T",DN16="SB")),AND(OR(DQ16="D",DQ16="A",DQ16="S",DQ16="C",DQ16="T",DQ16="SB"),OR(DT16="D",DT16="A",DT16="S",DT16="C",DT16="H",DT16="B",DT16="T",DT16="E",DT16="SB")),AND(OR(DQ16="D",DQ16="A",DQ16="S",DQ16="C",DQ16="H",DQ16="B",DQ16="T",DQ16="E",DQ16="SB"),OR(DM16="S")),AND(OR(DQ16="S"),OR(DU16="D",DU16="A",DU16="S",DU16="C",DU16="H",DU16="B",DU16="T",DU16="E",DU16="SB")),AND(DQ16="H",OR($Z8="No",$Z8="")))))</formula1>
    </dataValidation>
    <dataValidation sqref="DR16:DR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R16="D",DR16="A",DR16="S",DR16="C",DR16="H",DR16="B",DR16="T",DR16="E",DR16="SB",DR16="P",DR16="R",DR16="X",DR16="ST&gt;1",DR16="ST&gt;2",DR16="ST&gt;3",DR16="ST&gt;4",DR16="ST&gt;5"),NOT(OR(AND(OR(DR16="D",DR16="A",DR16="S",DR16="C",DR16="H",DR16="B",DR16="T",DR16="E",DR16="SB"),OR(DQ16="D",DQ16="A",DQ16="S",DQ16="C",DQ16="H",DQ16="B",DQ16="T",DQ16="E",DQ16="SB")),AND(OR(DR16="D",DR16="A",DR16="S",DR16="C",DR16="H",DR16="B",DR16="T",DR16="E",DR16="SB"),OR(DS16="D",DS16="A",DS16="S",DS16="C",DS16="H",DS16="B",DS16="T",DS16="E",DS16="SB")),AND(OR(DR16="D",DR16="A",DR16="S",DR16="C",DR16="H",DR16="B",DR16="T",DR16="E",DR16="SB"),OR(DP16="D",DP16="A",DP16="S",DP16="C",DP16="H",DP16="T",DP16="E",DP16="SB")),AND(OR(DR16="D",DR16="A",DR16="S",DR16="C",DR16="H",DR16="T",DR16="E",DR16="SB"),OR(DT16="D",DT16="A",DT16="S",DT16="C",DT16="H",DT16="B",DT16="T",DT16="E",DT16="SB")),AND(OR(DR16="D",DR16="A",DR16="S",DR16="C",DR16="H",DR16="B",DR16="T",DR16="E",DR16="SB"),OR(DO16="D",DO16="A",DO16="S",DO16="C",DO16="T",DO16="SB")),AND(OR(DR16="D",DR16="A",DR16="S",DR16="C",DR16="T",DR16="SB"),OR(DU16="D",DU16="A",DU16="S",DU16="C",DU16="H",DU16="B",DU16="T",DU16="E",DU16="SB")),AND(OR(DR16="D",DR16="A",DR16="S",DR16="C",DR16="H",DR16="B",DR16="T",DR16="E",DR16="SB"),OR(DN16="S")),AND(OR(DR16="S"),OR(DV16="D",DV16="A",DV16="S",DV16="C",DV16="H",DV16="B",DV16="T",DV16="E",DV16="SB")),AND(DR16="H",OR($Z8="No",$Z8="")))))</formula1>
    </dataValidation>
    <dataValidation sqref="DS16:DS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S16="D",DS16="A",DS16="S",DS16="C",DS16="H",DS16="B",DS16="T",DS16="E",DS16="SB",DS16="P",DS16="R",DS16="X",DS16="ST&gt;1",DS16="ST&gt;2",DS16="ST&gt;3",DS16="ST&gt;4",DS16="ST&gt;5"),NOT(OR(AND(OR(DS16="D",DS16="A",DS16="S",DS16="C",DS16="H",DS16="B",DS16="T",DS16="E",DS16="SB"),OR(DR16="D",DR16="A",DR16="S",DR16="C",DR16="H",DR16="B",DR16="T",DR16="E",DR16="SB")),AND(OR(DS16="D",DS16="A",DS16="S",DS16="C",DS16="H",DS16="B",DS16="T",DS16="E",DS16="SB"),OR(DT16="D",DT16="A",DT16="S",DT16="C",DT16="H",DT16="B",DT16="T",DT16="E",DT16="SB")),AND(OR(DS16="D",DS16="A",DS16="S",DS16="C",DS16="H",DS16="B",DS16="T",DS16="E",DS16="SB"),OR(DQ16="D",DQ16="A",DQ16="S",DQ16="C",DQ16="H",DQ16="T",DQ16="E",DQ16="SB")),AND(OR(DS16="D",DS16="A",DS16="S",DS16="C",DS16="H",DS16="T",DS16="E",DS16="SB"),OR(DU16="D",DU16="A",DU16="S",DU16="C",DU16="H",DU16="B",DU16="T",DU16="E",DU16="SB")),AND(OR(DS16="D",DS16="A",DS16="S",DS16="C",DS16="H",DS16="B",DS16="T",DS16="E",DS16="SB"),OR(DP16="D",DP16="A",DP16="S",DP16="C",DP16="T",DP16="SB")),AND(OR(DS16="D",DS16="A",DS16="S",DS16="C",DS16="T",DS16="SB"),OR(DV16="D",DV16="A",DV16="S",DV16="C",DV16="H",DV16="B",DV16="T",DV16="E",DV16="SB")),AND(OR(DS16="D",DS16="A",DS16="S",DS16="C",DS16="H",DS16="B",DS16="T",DS16="E",DS16="SB"),OR(DO16="S")),AND(OR(DS16="S"),OR(DW16="D",DW16="A",DW16="S",DW16="C",DW16="H",DW16="B",DW16="T",DW16="E",DW16="SB")),AND(DS16="H",OR($Z8="No",$Z8="")))))</formula1>
    </dataValidation>
    <dataValidation sqref="DT16:DT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T16="D",DT16="A",DT16="S",DT16="C",DT16="H",DT16="B",DT16="T",DT16="E",DT16="SB",DT16="P",DT16="R",DT16="X",DT16="ST&gt;1",DT16="ST&gt;2",DT16="ST&gt;3",DT16="ST&gt;4",DT16="ST&gt;5"),NOT(OR(AND(OR(DT16="D",DT16="A",DT16="S",DT16="C",DT16="H",DT16="B",DT16="T",DT16="E",DT16="SB"),OR(DS16="D",DS16="A",DS16="S",DS16="C",DS16="H",DS16="B",DS16="T",DS16="E",DS16="SB")),AND(OR(DT16="D",DT16="A",DT16="S",DT16="C",DT16="H",DT16="B",DT16="T",DT16="E",DT16="SB"),OR(DU16="D",DU16="A",DU16="S",DU16="C",DU16="H",DU16="B",DU16="T",DU16="E",DU16="SB")),AND(OR(DT16="D",DT16="A",DT16="S",DT16="C",DT16="H",DT16="B",DT16="T",DT16="E",DT16="SB"),OR(DR16="D",DR16="A",DR16="S",DR16="C",DR16="H",DR16="T",DR16="E",DR16="SB")),AND(OR(DT16="D",DT16="A",DT16="S",DT16="C",DT16="H",DT16="T",DT16="E",DT16="SB"),OR(DV16="D",DV16="A",DV16="S",DV16="C",DV16="H",DV16="B",DV16="T",DV16="E",DV16="SB")),AND(OR(DT16="D",DT16="A",DT16="S",DT16="C",DT16="H",DT16="B",DT16="T",DT16="E",DT16="SB"),OR(DQ16="D",DQ16="A",DQ16="S",DQ16="C",DQ16="T",DQ16="SB")),AND(OR(DT16="D",DT16="A",DT16="S",DT16="C",DT16="T",DT16="SB"),OR(DW16="D",DW16="A",DW16="S",DW16="C",DW16="H",DW16="B",DW16="T",DW16="E",DW16="SB")),AND(OR(DT16="D",DT16="A",DT16="S",DT16="C",DT16="H",DT16="B",DT16="T",DT16="E",DT16="SB"),OR(DP16="S")),AND(OR(DT16="S"),OR(DX16="D",DX16="A",DX16="S",DX16="C",DX16="H",DX16="B",DX16="T",DX16="E",DX16="SB")),AND(DT16="H",OR($Z8="No",$Z8="")))))</formula1>
    </dataValidation>
    <dataValidation sqref="DU16:DU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U16="D",DU16="A",DU16="S",DU16="C",DU16="H",DU16="B",DU16="T",DU16="E",DU16="SB",DU16="P",DU16="R",DU16="X",DU16="ST&gt;1",DU16="ST&gt;2",DU16="ST&gt;3",DU16="ST&gt;4",DU16="ST&gt;5"),NOT(OR(AND(OR(DU16="D",DU16="A",DU16="S",DU16="C",DU16="H",DU16="B",DU16="T",DU16="E",DU16="SB"),OR(DT16="D",DT16="A",DT16="S",DT16="C",DT16="H",DT16="B",DT16="T",DT16="E",DT16="SB")),AND(OR(DU16="D",DU16="A",DU16="S",DU16="C",DU16="H",DU16="B",DU16="T",DU16="E",DU16="SB"),OR(DV16="D",DV16="A",DV16="S",DV16="C",DV16="H",DV16="B",DV16="T",DV16="E",DV16="SB")),AND(OR(DU16="D",DU16="A",DU16="S",DU16="C",DU16="H",DU16="B",DU16="T",DU16="E",DU16="SB"),OR(DS16="D",DS16="A",DS16="S",DS16="C",DS16="H",DS16="T",DS16="E",DS16="SB")),AND(OR(DU16="D",DU16="A",DU16="S",DU16="C",DU16="H",DU16="T",DU16="E",DU16="SB"),OR(DW16="D",DW16="A",DW16="S",DW16="C",DW16="H",DW16="B",DW16="T",DW16="E",DW16="SB")),AND(OR(DU16="D",DU16="A",DU16="S",DU16="C",DU16="H",DU16="B",DU16="T",DU16="E",DU16="SB"),OR(DR16="D",DR16="A",DR16="S",DR16="C",DR16="T",DR16="SB")),AND(OR(DU16="D",DU16="A",DU16="S",DU16="C",DU16="T",DU16="SB"),OR(DX16="D",DX16="A",DX16="S",DX16="C",DX16="H",DX16="B",DX16="T",DX16="E",DX16="SB")),AND(OR(DU16="D",DU16="A",DU16="S",DU16="C",DU16="H",DU16="B",DU16="T",DU16="E",DU16="SB"),OR(DQ16="S")),AND(OR(DU16="S"),OR(DY16="D",DY16="A",DY16="S",DY16="C",DY16="H",DY16="B",DY16="T",DY16="E",DY16="SB")),AND(DU16="H",OR($Z8="No",$Z8="")))))</formula1>
    </dataValidation>
    <dataValidation sqref="DV16:DV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V16="D",DV16="A",DV16="S",DV16="C",DV16="H",DV16="B",DV16="T",DV16="E",DV16="SB",DV16="P",DV16="R",DV16="X",DV16="ST&gt;1",DV16="ST&gt;2",DV16="ST&gt;3",DV16="ST&gt;4",DV16="ST&gt;5"),NOT(OR(AND(OR(DV16="D",DV16="A",DV16="S",DV16="C",DV16="H",DV16="B",DV16="T",DV16="E",DV16="SB"),OR(DU16="D",DU16="A",DU16="S",DU16="C",DU16="H",DU16="B",DU16="T",DU16="E",DU16="SB")),AND(OR(DV16="D",DV16="A",DV16="S",DV16="C",DV16="H",DV16="B",DV16="T",DV16="E",DV16="SB"),OR(DW16="D",DW16="A",DW16="S",DW16="C",DW16="H",DW16="B",DW16="T",DW16="E",DW16="SB")),AND(OR(DV16="D",DV16="A",DV16="S",DV16="C",DV16="H",DV16="B",DV16="T",DV16="E",DV16="SB"),OR(DT16="D",DT16="A",DT16="S",DT16="C",DT16="H",DT16="T",DT16="E",DT16="SB")),AND(OR(DV16="D",DV16="A",DV16="S",DV16="C",DV16="H",DV16="T",DV16="E",DV16="SB"),OR(DX16="D",DX16="A",DX16="S",DX16="C",DX16="H",DX16="B",DX16="T",DX16="E",DX16="SB")),AND(OR(DV16="D",DV16="A",DV16="S",DV16="C",DV16="H",DV16="B",DV16="T",DV16="E",DV16="SB"),OR(DS16="D",DS16="A",DS16="S",DS16="C",DS16="T",DS16="SB")),AND(OR(DV16="D",DV16="A",DV16="S",DV16="C",DV16="T",DV16="SB"),OR(DY16="D",DY16="A",DY16="S",DY16="C",DY16="H",DY16="B",DY16="T",DY16="E",DY16="SB")),AND(OR(DV16="D",DV16="A",DV16="S",DV16="C",DV16="H",DV16="B",DV16="T",DV16="E",DV16="SB"),OR(DR16="S")),AND(OR(DV16="S"),OR(DZ16="D",DZ16="A",DZ16="S",DZ16="C",DZ16="H",DZ16="B",DZ16="T",DZ16="E",DZ16="SB")),AND(DV16="H",OR($Z8="No",$Z8="")))))</formula1>
    </dataValidation>
    <dataValidation sqref="DW16:DW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W16="D",DW16="A",DW16="S",DW16="C",DW16="H",DW16="B",DW16="T",DW16="E",DW16="SB",DW16="P",DW16="R",DW16="X",DW16="ST&gt;1",DW16="ST&gt;2",DW16="ST&gt;3",DW16="ST&gt;4",DW16="ST&gt;5"),NOT(OR(AND(OR(DW16="D",DW16="A",DW16="S",DW16="C",DW16="H",DW16="B",DW16="T",DW16="E",DW16="SB"),OR(DV16="D",DV16="A",DV16="S",DV16="C",DV16="H",DV16="B",DV16="T",DV16="E",DV16="SB")),AND(OR(DW16="D",DW16="A",DW16="S",DW16="C",DW16="H",DW16="B",DW16="T",DW16="E",DW16="SB"),OR(DX16="D",DX16="A",DX16="S",DX16="C",DX16="H",DX16="B",DX16="T",DX16="E",DX16="SB")),AND(OR(DW16="D",DW16="A",DW16="S",DW16="C",DW16="H",DW16="B",DW16="T",DW16="E",DW16="SB"),OR(DU16="D",DU16="A",DU16="S",DU16="C",DU16="H",DU16="T",DU16="E",DU16="SB")),AND(OR(DW16="D",DW16="A",DW16="S",DW16="C",DW16="H",DW16="T",DW16="E",DW16="SB"),OR(DY16="D",DY16="A",DY16="S",DY16="C",DY16="H",DY16="B",DY16="T",DY16="E",DY16="SB")),AND(OR(DW16="D",DW16="A",DW16="S",DW16="C",DW16="H",DW16="B",DW16="T",DW16="E",DW16="SB"),OR(DT16="D",DT16="A",DT16="S",DT16="C",DT16="T",DT16="SB")),AND(OR(DW16="D",DW16="A",DW16="S",DW16="C",DW16="T",DW16="SB"),OR(DZ16="D",DZ16="A",DZ16="S",DZ16="C",DZ16="H",DZ16="B",DZ16="T",DZ16="E",DZ16="SB")),AND(OR(DW16="D",DW16="A",DW16="S",DW16="C",DW16="H",DW16="B",DW16="T",DW16="E",DW16="SB"),OR(DS16="S")),AND(OR(DW16="S"),OR(EA16="D",EA16="A",EA16="S",EA16="C",EA16="H",EA16="B",EA16="T",EA16="E",EA16="SB")),AND(DW16="H",OR($Z8="No",$Z8="")))))</formula1>
    </dataValidation>
    <dataValidation sqref="DX16:DX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X16="D",DX16="A",DX16="S",DX16="C",DX16="H",DX16="B",DX16="T",DX16="E",DX16="SB",DX16="P",DX16="R",DX16="X",DX16="ST&gt;1",DX16="ST&gt;2",DX16="ST&gt;3",DX16="ST&gt;4",DX16="ST&gt;5"),NOT(OR(AND(OR(DX16="D",DX16="A",DX16="S",DX16="C",DX16="H",DX16="B",DX16="T",DX16="E",DX16="SB"),OR(DW16="D",DW16="A",DW16="S",DW16="C",DW16="H",DW16="B",DW16="T",DW16="E",DW16="SB")),AND(OR(DX16="D",DX16="A",DX16="S",DX16="C",DX16="H",DX16="B",DX16="T",DX16="E",DX16="SB"),OR(DY16="D",DY16="A",DY16="S",DY16="C",DY16="H",DY16="B",DY16="T",DY16="E",DY16="SB")),AND(OR(DX16="D",DX16="A",DX16="S",DX16="C",DX16="H",DX16="B",DX16="T",DX16="E",DX16="SB"),OR(DV16="D",DV16="A",DV16="S",DV16="C",DV16="H",DV16="T",DV16="E",DV16="SB")),AND(OR(DX16="D",DX16="A",DX16="S",DX16="C",DX16="H",DX16="T",DX16="E",DX16="SB"),OR(DZ16="D",DZ16="A",DZ16="S",DZ16="C",DZ16="H",DZ16="B",DZ16="T",DZ16="E",DZ16="SB")),AND(OR(DX16="D",DX16="A",DX16="S",DX16="C",DX16="H",DX16="B",DX16="T",DX16="E",DX16="SB"),OR(DU16="D",DU16="A",DU16="S",DU16="C",DU16="T",DU16="SB")),AND(OR(DX16="D",DX16="A",DX16="S",DX16="C",DX16="T",DX16="SB"),OR(EA16="D",EA16="A",EA16="S",EA16="C",EA16="H",EA16="B",EA16="T",EA16="E",EA16="SB")),AND(OR(DX16="D",DX16="A",DX16="S",DX16="C",DX16="H",DX16="B",DX16="T",DX16="E",DX16="SB"),OR(DT16="S")),AND(OR(DX16="S"),OR(EB16="D",EB16="A",EB16="S",EB16="C",EB16="H",EB16="B",EB16="T",EB16="E",EB16="SB")),AND(DX16="H",OR($Z8="No",$Z8="")))))</formula1>
    </dataValidation>
    <dataValidation sqref="DY16:DY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Y16="D",DY16="A",DY16="S",DY16="C",DY16="H",DY16="B",DY16="T",DY16="E",DY16="SB",DY16="P",DY16="R",DY16="X",DY16="ST&gt;1",DY16="ST&gt;2",DY16="ST&gt;3",DY16="ST&gt;4",DY16="ST&gt;5"),NOT(OR(AND(OR(DY16="D",DY16="A",DY16="S",DY16="C",DY16="H",DY16="B",DY16="T",DY16="E",DY16="SB"),OR(DX16="D",DX16="A",DX16="S",DX16="C",DX16="H",DX16="B",DX16="T",DX16="E",DX16="SB")),AND(OR(DY16="D",DY16="A",DY16="S",DY16="C",DY16="H",DY16="B",DY16="T",DY16="E",DY16="SB"),OR(DZ16="D",DZ16="A",DZ16="S",DZ16="C",DZ16="H",DZ16="B",DZ16="T",DZ16="E",DZ16="SB")),AND(OR(DY16="D",DY16="A",DY16="S",DY16="C",DY16="H",DY16="B",DY16="T",DY16="E",DY16="SB"),OR(DW16="D",DW16="A",DW16="S",DW16="C",DW16="H",DW16="T",DW16="E",DW16="SB")),AND(OR(DY16="D",DY16="A",DY16="S",DY16="C",DY16="H",DY16="T",DY16="E",DY16="SB"),OR(EA16="D",EA16="A",EA16="S",EA16="C",EA16="H",EA16="B",EA16="T",EA16="E",EA16="SB")),AND(OR(DY16="D",DY16="A",DY16="S",DY16="C",DY16="H",DY16="B",DY16="T",DY16="E",DY16="SB"),OR(DV16="D",DV16="A",DV16="S",DV16="C",DV16="T",DV16="SB")),AND(OR(DY16="D",DY16="A",DY16="S",DY16="C",DY16="T",DY16="SB"),OR(EB16="D",EB16="A",EB16="S",EB16="C",EB16="H",EB16="B",EB16="T",EB16="E",EB16="SB")),AND(OR(DY16="D",DY16="A",DY16="S",DY16="C",DY16="H",DY16="B",DY16="T",DY16="E",DY16="SB"),OR(DU16="S")),AND(OR(DY16="S"),OR(EC16="D",EC16="A",EC16="S",EC16="C",EC16="H",EC16="B",EC16="T",EC16="E",EC16="SB")),AND(DY16="H",OR($Z8="No",$Z8="")))))</formula1>
    </dataValidation>
    <dataValidation sqref="DZ16:DZ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Z16="D",DZ16="A",DZ16="S",DZ16="C",DZ16="H",DZ16="B",DZ16="T",DZ16="E",DZ16="SB",DZ16="P",DZ16="R",DZ16="X",DZ16="ST&gt;1",DZ16="ST&gt;2",DZ16="ST&gt;3",DZ16="ST&gt;4",DZ16="ST&gt;5"),NOT(OR(AND(OR(DZ16="D",DZ16="A",DZ16="S",DZ16="C",DZ16="H",DZ16="B",DZ16="T",DZ16="E",DZ16="SB"),OR(DY16="D",DY16="A",DY16="S",DY16="C",DY16="H",DY16="B",DY16="T",DY16="E",DY16="SB")),AND(OR(DZ16="D",DZ16="A",DZ16="S",DZ16="C",DZ16="H",DZ16="B",DZ16="T",DZ16="E",DZ16="SB"),OR(EA16="D",EA16="A",EA16="S",EA16="C",EA16="H",EA16="B",EA16="T",EA16="E",EA16="SB")),AND(OR(DZ16="D",DZ16="A",DZ16="S",DZ16="C",DZ16="H",DZ16="B",DZ16="T",DZ16="E",DZ16="SB"),OR(DX16="D",DX16="A",DX16="S",DX16="C",DX16="H",DX16="T",DX16="E",DX16="SB")),AND(OR(DZ16="D",DZ16="A",DZ16="S",DZ16="C",DZ16="H",DZ16="T",DZ16="E",DZ16="SB"),OR(EB16="D",EB16="A",EB16="S",EB16="C",EB16="H",EB16="B",EB16="T",EB16="E",EB16="SB")),AND(OR(DZ16="D",DZ16="A",DZ16="S",DZ16="C",DZ16="H",DZ16="B",DZ16="T",DZ16="E",DZ16="SB"),OR(DW16="D",DW16="A",DW16="S",DW16="C",DW16="T",DW16="SB")),AND(OR(DZ16="D",DZ16="A",DZ16="S",DZ16="C",DZ16="T",DZ16="SB"),OR(EC16="D",EC16="A",EC16="S",EC16="C",EC16="H",EC16="B",EC16="T",EC16="E",EC16="SB")),AND(OR(DZ16="D",DZ16="A",DZ16="S",DZ16="C",DZ16="H",DZ16="B",DZ16="T",DZ16="E",DZ16="SB"),OR(DV16="S")),AND(OR(DZ16="S"),OR(ED16="D",ED16="A",ED16="S",ED16="C",ED16="H",ED16="B",ED16="T",ED16="E",ED16="SB")),AND(DZ16="H",OR($Z8="No",$Z8="")))))</formula1>
    </dataValidation>
    <dataValidation sqref="EA16:EA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A16="D",EA16="A",EA16="S",EA16="C",EA16="H",EA16="B",EA16="T",EA16="E",EA16="SB",EA16="P",EA16="R",EA16="X",EA16="ST&gt;1",EA16="ST&gt;2",EA16="ST&gt;3",EA16="ST&gt;4",EA16="ST&gt;5"),NOT(OR(AND(OR(EA16="D",EA16="A",EA16="S",EA16="C",EA16="H",EA16="B",EA16="T",EA16="E",EA16="SB"),OR(DZ16="D",DZ16="A",DZ16="S",DZ16="C",DZ16="H",DZ16="B",DZ16="T",DZ16="E",DZ16="SB")),AND(OR(EA16="D",EA16="A",EA16="S",EA16="C",EA16="H",EA16="B",EA16="T",EA16="E",EA16="SB"),OR(EB16="D",EB16="A",EB16="S",EB16="C",EB16="H",EB16="B",EB16="T",EB16="E",EB16="SB")),AND(OR(EA16="D",EA16="A",EA16="S",EA16="C",EA16="H",EA16="B",EA16="T",EA16="E",EA16="SB"),OR(DY16="D",DY16="A",DY16="S",DY16="C",DY16="H",DY16="T",DY16="E",DY16="SB")),AND(OR(EA16="D",EA16="A",EA16="S",EA16="C",EA16="H",EA16="T",EA16="E",EA16="SB"),OR(EC16="D",EC16="A",EC16="S",EC16="C",EC16="H",EC16="B",EC16="T",EC16="E",EC16="SB")),AND(OR(EA16="D",EA16="A",EA16="S",EA16="C",EA16="H",EA16="B",EA16="T",EA16="E",EA16="SB"),OR(DX16="D",DX16="A",DX16="S",DX16="C",DX16="T",DX16="SB")),AND(OR(EA16="D",EA16="A",EA16="S",EA16="C",EA16="T",EA16="SB"),OR(ED16="D",ED16="A",ED16="S",ED16="C",ED16="H",ED16="B",ED16="T",ED16="E",ED16="SB")),AND(OR(EA16="D",EA16="A",EA16="S",EA16="C",EA16="H",EA16="B",EA16="T",EA16="E",EA16="SB"),OR(DW16="S")),AND(OR(EA16="S"),OR(EE16="D",EE16="A",EE16="S",EE16="C",EE16="H",EE16="B",EE16="T",EE16="E",EE16="SB")),AND(EA16="H",OR($Z8="No",$Z8="")))))</formula1>
    </dataValidation>
    <dataValidation sqref="EB16:EB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B16="D",EB16="A",EB16="S",EB16="C",EB16="H",EB16="B",EB16="T",EB16="E",EB16="SB",EB16="P",EB16="R",EB16="X",EB16="ST&gt;1",EB16="ST&gt;2",EB16="ST&gt;3",EB16="ST&gt;4",EB16="ST&gt;5"),NOT(OR(AND(OR(EB16="D",EB16="A",EB16="S",EB16="C",EB16="H",EB16="B",EB16="T",EB16="E",EB16="SB"),OR(EA16="D",EA16="A",EA16="S",EA16="C",EA16="H",EA16="B",EA16="T",EA16="E",EA16="SB")),AND(OR(EB16="D",EB16="A",EB16="S",EB16="C",EB16="H",EB16="B",EB16="T",EB16="E",EB16="SB"),OR(EC16="D",EC16="A",EC16="S",EC16="C",EC16="H",EC16="B",EC16="T",EC16="E",EC16="SB")),AND(OR(EB16="D",EB16="A",EB16="S",EB16="C",EB16="H",EB16="B",EB16="T",EB16="E",EB16="SB"),OR(DZ16="D",DZ16="A",DZ16="S",DZ16="C",DZ16="H",DZ16="T",DZ16="E",DZ16="SB")),AND(OR(EB16="D",EB16="A",EB16="S",EB16="C",EB16="H",EB16="T",EB16="E",EB16="SB"),OR(ED16="D",ED16="A",ED16="S",ED16="C",ED16="H",ED16="B",ED16="T",ED16="E",ED16="SB")),AND(OR(EB16="D",EB16="A",EB16="S",EB16="C",EB16="H",EB16="B",EB16="T",EB16="E",EB16="SB"),OR(DY16="D",DY16="A",DY16="S",DY16="C",DY16="T",DY16="SB")),AND(OR(EB16="D",EB16="A",EB16="S",EB16="C",EB16="T",EB16="SB"),OR(EE16="D",EE16="A",EE16="S",EE16="C",EE16="H",EE16="B",EE16="T",EE16="E",EE16="SB")),AND(OR(EB16="D",EB16="A",EB16="S",EB16="C",EB16="H",EB16="B",EB16="T",EB16="E",EB16="SB"),OR(DX16="S")),AND(OR(EB16="S"),OR(EF16="D",EF16="A",EF16="S",EF16="C",EF16="H",EF16="B",EF16="T",EF16="E",EF16="SB")),AND(EB16="H",OR($Z8="No",$Z8="")))))</formula1>
    </dataValidation>
    <dataValidation sqref="EC16:EC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C16="D",EC16="A",EC16="S",EC16="C",EC16="H",EC16="B",EC16="T",EC16="E",EC16="SB",EC16="P",EC16="R",EC16="X",EC16="ST&gt;1",EC16="ST&gt;2",EC16="ST&gt;3",EC16="ST&gt;4",EC16="ST&gt;5"),NOT(OR(AND(OR(EC16="D",EC16="A",EC16="S",EC16="C",EC16="H",EC16="B",EC16="T",EC16="E",EC16="SB"),OR(EB16="D",EB16="A",EB16="S",EB16="C",EB16="H",EB16="B",EB16="T",EB16="E",EB16="SB")),AND(OR(EC16="D",EC16="A",EC16="S",EC16="C",EC16="H",EC16="B",EC16="T",EC16="E",EC16="SB"),OR(ED16="D",ED16="A",ED16="S",ED16="C",ED16="H",ED16="B",ED16="T",ED16="E",ED16="SB")),AND(OR(EC16="D",EC16="A",EC16="S",EC16="C",EC16="H",EC16="B",EC16="T",EC16="E",EC16="SB"),OR(EA16="D",EA16="A",EA16="S",EA16="C",EA16="H",EA16="T",EA16="E",EA16="SB")),AND(OR(EC16="D",EC16="A",EC16="S",EC16="C",EC16="H",EC16="T",EC16="E",EC16="SB"),OR(EE16="D",EE16="A",EE16="S",EE16="C",EE16="H",EE16="B",EE16="T",EE16="E",EE16="SB")),AND(OR(EC16="D",EC16="A",EC16="S",EC16="C",EC16="H",EC16="B",EC16="T",EC16="E",EC16="SB"),OR(DZ16="D",DZ16="A",DZ16="S",DZ16="C",DZ16="T",DZ16="SB")),AND(OR(EC16="D",EC16="A",EC16="S",EC16="C",EC16="T",EC16="SB"),OR(EF16="D",EF16="A",EF16="S",EF16="C",EF16="H",EF16="B",EF16="T",EF16="E",EF16="SB")),AND(OR(EC16="D",EC16="A",EC16="S",EC16="C",EC16="H",EC16="B",EC16="T",EC16="E",EC16="SB"),OR(DY16="S")),AND(OR(EC16="S"),OR(EG16="D",EG16="A",EG16="S",EG16="C",EG16="H",EG16="B",EG16="T",EG16="E",EG16="SB")),AND(EC16="H",OR($Z8="No",$Z8="")))))</formula1>
    </dataValidation>
    <dataValidation sqref="ED16:ED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D16="D",ED16="A",ED16="S",ED16="C",ED16="H",ED16="B",ED16="T",ED16="E",ED16="SB",ED16="P",ED16="R",ED16="X",ED16="ST&gt;1",ED16="ST&gt;2",ED16="ST&gt;3",ED16="ST&gt;4",ED16="ST&gt;5"),NOT(OR(AND(OR(ED16="D",ED16="A",ED16="S",ED16="C",ED16="H",ED16="B",ED16="T",ED16="E",ED16="SB"),OR(EC16="D",EC16="A",EC16="S",EC16="C",EC16="H",EC16="B",EC16="T",EC16="E",EC16="SB")),AND(OR(ED16="D",ED16="A",ED16="S",ED16="C",ED16="H",ED16="B",ED16="T",ED16="E",ED16="SB"),OR(EE16="D",EE16="A",EE16="S",EE16="C",EE16="H",EE16="B",EE16="T",EE16="E",EE16="SB")),AND(OR(ED16="D",ED16="A",ED16="S",ED16="C",ED16="H",ED16="B",ED16="T",ED16="E",ED16="SB"),OR(EB16="D",EB16="A",EB16="S",EB16="C",EB16="H",EB16="T",EB16="E",EB16="SB")),AND(OR(ED16="D",ED16="A",ED16="S",ED16="C",ED16="H",ED16="T",ED16="E",ED16="SB"),OR(EF16="D",EF16="A",EF16="S",EF16="C",EF16="H",EF16="B",EF16="T",EF16="E",EF16="SB")),AND(OR(ED16="D",ED16="A",ED16="S",ED16="C",ED16="H",ED16="B",ED16="T",ED16="E",ED16="SB"),OR(EA16="D",EA16="A",EA16="S",EA16="C",EA16="T",EA16="SB")),AND(OR(ED16="D",ED16="A",ED16="S",ED16="C",ED16="T",ED16="SB"),OR(EG16="D",EG16="A",EG16="S",EG16="C",EG16="H",EG16="B",EG16="T",EG16="E",EG16="SB")),AND(OR(ED16="D",ED16="A",ED16="S",ED16="C",ED16="H",ED16="B",ED16="T",ED16="E",ED16="SB"),OR(DZ16="S")),AND(OR(ED16="S"),OR(EH16="D",EH16="A",EH16="S",EH16="C",EH16="H",EH16="B",EH16="T",EH16="E",EH16="SB")),AND(ED16="H",OR($Z8="No",$Z8="")))))</formula1>
    </dataValidation>
    <dataValidation sqref="EE16:EE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E16="D",EE16="A",EE16="S",EE16="C",EE16="H",EE16="B",EE16="T",EE16="E",EE16="SB",EE16="P",EE16="R",EE16="X",EE16="ST&gt;1",EE16="ST&gt;2",EE16="ST&gt;3",EE16="ST&gt;4",EE16="ST&gt;5"),NOT(OR(AND(OR(EE16="D",EE16="A",EE16="S",EE16="C",EE16="H",EE16="B",EE16="T",EE16="E",EE16="SB"),OR(ED16="D",ED16="A",ED16="S",ED16="C",ED16="H",ED16="B",ED16="T",ED16="E",ED16="SB")),AND(OR(EE16="D",EE16="A",EE16="S",EE16="C",EE16="H",EE16="B",EE16="T",EE16="E",EE16="SB"),OR(EF16="D",EF16="A",EF16="S",EF16="C",EF16="H",EF16="B",EF16="T",EF16="E",EF16="SB")),AND(OR(EE16="D",EE16="A",EE16="S",EE16="C",EE16="H",EE16="B",EE16="T",EE16="E",EE16="SB"),OR(EC16="D",EC16="A",EC16="S",EC16="C",EC16="H",EC16="T",EC16="E",EC16="SB")),AND(OR(EE16="D",EE16="A",EE16="S",EE16="C",EE16="H",EE16="T",EE16="E",EE16="SB"),OR(EG16="D",EG16="A",EG16="S",EG16="C",EG16="H",EG16="B",EG16="T",EG16="E",EG16="SB")),AND(OR(EE16="D",EE16="A",EE16="S",EE16="C",EE16="H",EE16="B",EE16="T",EE16="E",EE16="SB"),OR(EB16="D",EB16="A",EB16="S",EB16="C",EB16="T",EB16="SB")),AND(OR(EE16="D",EE16="A",EE16="S",EE16="C",EE16="T",EE16="SB"),OR(EH16="D",EH16="A",EH16="S",EH16="C",EH16="H",EH16="B",EH16="T",EH16="E",EH16="SB")),AND(OR(EE16="D",EE16="A",EE16="S",EE16="C",EE16="H",EE16="B",EE16="T",EE16="E",EE16="SB"),OR(EA16="S")),AND(OR(EE16="S"),OR(EI16="D",EI16="A",EI16="S",EI16="C",EI16="H",EI16="B",EI16="T",EI16="E",EI16="SB")),AND(EE16="H",OR($Z8="No",$Z8="")))))</formula1>
    </dataValidation>
    <dataValidation sqref="EF16:EF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F16="D",EF16="A",EF16="S",EF16="C",EF16="H",EF16="B",EF16="T",EF16="E",EF16="SB",EF16="P",EF16="R",EF16="X",EF16="ST&gt;1",EF16="ST&gt;2",EF16="ST&gt;3",EF16="ST&gt;4",EF16="ST&gt;5"),NOT(OR(AND(OR(EF16="D",EF16="A",EF16="S",EF16="C",EF16="H",EF16="B",EF16="T",EF16="E",EF16="SB"),OR(EE16="D",EE16="A",EE16="S",EE16="C",EE16="H",EE16="B",EE16="T",EE16="E",EE16="SB")),AND(OR(EF16="D",EF16="A",EF16="S",EF16="C",EF16="H",EF16="B",EF16="T",EF16="E",EF16="SB"),OR(EG16="D",EG16="A",EG16="S",EG16="C",EG16="H",EG16="B",EG16="T",EG16="E",EG16="SB")),AND(OR(EF16="D",EF16="A",EF16="S",EF16="C",EF16="H",EF16="B",EF16="T",EF16="E",EF16="SB"),OR(ED16="D",ED16="A",ED16="S",ED16="C",ED16="H",ED16="T",ED16="E",ED16="SB")),AND(OR(EF16="D",EF16="A",EF16="S",EF16="C",EF16="H",EF16="T",EF16="E",EF16="SB"),OR(EH16="D",EH16="A",EH16="S",EH16="C",EH16="H",EH16="B",EH16="T",EH16="E",EH16="SB")),AND(OR(EF16="D",EF16="A",EF16="S",EF16="C",EF16="H",EF16="B",EF16="T",EF16="E",EF16="SB"),OR(EC16="D",EC16="A",EC16="S",EC16="C",EC16="T",EC16="SB")),AND(OR(EF16="D",EF16="A",EF16="S",EF16="C",EF16="T",EF16="SB"),OR(EI16="D",EI16="A",EI16="S",EI16="C",EI16="H",EI16="B",EI16="T",EI16="E",EI16="SB")),AND(OR(EF16="D",EF16="A",EF16="S",EF16="C",EF16="H",EF16="B",EF16="T",EF16="E",EF16="SB"),OR(EB16="S")),AND(OR(EF16="S"),OR(EJ16="D",EJ16="A",EJ16="S",EJ16="C",EJ16="H",EJ16="B",EJ16="T",EJ16="E",EJ16="SB")),AND(EF16="H",OR($Z8="No",$Z8="")))))</formula1>
    </dataValidation>
    <dataValidation sqref="EG16:EG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G16="D",EG16="A",EG16="S",EG16="C",EG16="H",EG16="B",EG16="T",EG16="E",EG16="SB",EG16="P",EG16="R",EG16="X",EG16="ST&gt;1",EG16="ST&gt;2",EG16="ST&gt;3",EG16="ST&gt;4",EG16="ST&gt;5"),NOT(OR(AND(OR(EG16="D",EG16="A",EG16="S",EG16="C",EG16="H",EG16="B",EG16="T",EG16="E",EG16="SB"),OR(EF16="D",EF16="A",EF16="S",EF16="C",EF16="H",EF16="B",EF16="T",EF16="E",EF16="SB")),AND(OR(EG16="D",EG16="A",EG16="S",EG16="C",EG16="H",EG16="B",EG16="T",EG16="E",EG16="SB"),OR(EH16="D",EH16="A",EH16="S",EH16="C",EH16="H",EH16="B",EH16="T",EH16="E",EH16="SB")),AND(OR(EG16="D",EG16="A",EG16="S",EG16="C",EG16="H",EG16="B",EG16="T",EG16="E",EG16="SB"),OR(EE16="D",EE16="A",EE16="S",EE16="C",EE16="H",EE16="T",EE16="E",EE16="SB")),AND(OR(EG16="D",EG16="A",EG16="S",EG16="C",EG16="H",EG16="T",EG16="E",EG16="SB"),OR(EI16="D",EI16="A",EI16="S",EI16="C",EI16="H",EI16="B",EI16="T",EI16="E",EI16="SB")),AND(OR(EG16="D",EG16="A",EG16="S",EG16="C",EG16="H",EG16="B",EG16="T",EG16="E",EG16="SB"),OR(ED16="D",ED16="A",ED16="S",ED16="C",ED16="T",ED16="SB")),AND(OR(EG16="D",EG16="A",EG16="S",EG16="C",EG16="T",EG16="SB"),OR(EJ16="D",EJ16="A",EJ16="S",EJ16="C",EJ16="H",EJ16="B",EJ16="T",EJ16="E",EJ16="SB")),AND(OR(EG16="D",EG16="A",EG16="S",EG16="C",EG16="H",EG16="B",EG16="T",EG16="E",EG16="SB"),OR(EC16="S")),AND(OR(EG16="S"),OR(EK16="D",EK16="A",EK16="S",EK16="C",EK16="H",EK16="B",EK16="T",EK16="E",EK16="SB")),AND(EG16="H",OR($Z8="No",$Z8="")))))</formula1>
    </dataValidation>
    <dataValidation sqref="EH16:EH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H16="D",EH16="A",EH16="S",EH16="C",EH16="H",EH16="B",EH16="T",EH16="E",EH16="SB",EH16="P",EH16="R",EH16="X",EH16="ST&gt;1",EH16="ST&gt;2",EH16="ST&gt;3",EH16="ST&gt;4",EH16="ST&gt;5"),NOT(OR(AND(OR(EH16="D",EH16="A",EH16="S",EH16="C",EH16="H",EH16="B",EH16="T",EH16="E",EH16="SB"),OR(EG16="D",EG16="A",EG16="S",EG16="C",EG16="H",EG16="B",EG16="T",EG16="E",EG16="SB")),AND(OR(EH16="D",EH16="A",EH16="S",EH16="C",EH16="H",EH16="B",EH16="T",EH16="E",EH16="SB"),OR(EI16="D",EI16="A",EI16="S",EI16="C",EI16="H",EI16="B",EI16="T",EI16="E",EI16="SB")),AND(OR(EH16="D",EH16="A",EH16="S",EH16="C",EH16="H",EH16="B",EH16="T",EH16="E",EH16="SB"),OR(EF16="D",EF16="A",EF16="S",EF16="C",EF16="H",EF16="T",EF16="E",EF16="SB")),AND(OR(EH16="D",EH16="A",EH16="S",EH16="C",EH16="H",EH16="T",EH16="E",EH16="SB"),OR(EJ16="D",EJ16="A",EJ16="S",EJ16="C",EJ16="H",EJ16="B",EJ16="T",EJ16="E",EJ16="SB")),AND(OR(EH16="D",EH16="A",EH16="S",EH16="C",EH16="H",EH16="B",EH16="T",EH16="E",EH16="SB"),OR(EE16="D",EE16="A",EE16="S",EE16="C",EE16="T",EE16="SB")),AND(OR(EH16="D",EH16="A",EH16="S",EH16="C",EH16="T",EH16="SB"),OR(EK16="D",EK16="A",EK16="S",EK16="C",EK16="H",EK16="B",EK16="T",EK16="E",EK16="SB")),AND(OR(EH16="D",EH16="A",EH16="S",EH16="C",EH16="H",EH16="B",EH16="T",EH16="E",EH16="SB"),OR(ED16="S")),AND(OR(EH16="S"),OR(EL16="D",EL16="A",EL16="S",EL16="C",EL16="H",EL16="B",EL16="T",EL16="E",EL16="SB")),AND(EH16="H",OR($Z8="No",$Z8="")))))</formula1>
    </dataValidation>
    <dataValidation sqref="EI16:EI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I16="D",EI16="A",EI16="S",EI16="C",EI16="H",EI16="B",EI16="T",EI16="E",EI16="SB",EI16="P",EI16="R",EI16="X",EI16="ST&gt;1",EI16="ST&gt;2",EI16="ST&gt;3",EI16="ST&gt;4",EI16="ST&gt;5"),NOT(OR(AND(OR(EI16="D",EI16="A",EI16="S",EI16="C",EI16="H",EI16="B",EI16="T",EI16="E",EI16="SB"),OR(EH16="D",EH16="A",EH16="S",EH16="C",EH16="H",EH16="B",EH16="T",EH16="E",EH16="SB")),AND(OR(EI16="D",EI16="A",EI16="S",EI16="C",EI16="H",EI16="B",EI16="T",EI16="E",EI16="SB"),OR(EJ16="D",EJ16="A",EJ16="S",EJ16="C",EJ16="H",EJ16="B",EJ16="T",EJ16="E",EJ16="SB")),AND(OR(EI16="D",EI16="A",EI16="S",EI16="C",EI16="H",EI16="B",EI16="T",EI16="E",EI16="SB"),OR(EG16="D",EG16="A",EG16="S",EG16="C",EG16="H",EG16="T",EG16="E",EG16="SB")),AND(OR(EI16="D",EI16="A",EI16="S",EI16="C",EI16="H",EI16="T",EI16="E",EI16="SB"),OR(EK16="D",EK16="A",EK16="S",EK16="C",EK16="H",EK16="B",EK16="T",EK16="E",EK16="SB")),AND(OR(EI16="D",EI16="A",EI16="S",EI16="C",EI16="H",EI16="B",EI16="T",EI16="E",EI16="SB"),OR(EF16="D",EF16="A",EF16="S",EF16="C",EF16="T",EF16="SB")),AND(OR(EI16="D",EI16="A",EI16="S",EI16="C",EI16="T",EI16="SB"),OR(EL16="D",EL16="A",EL16="S",EL16="C",EL16="H",EL16="B",EL16="T",EL16="E",EL16="SB")),AND(OR(EI16="D",EI16="A",EI16="S",EI16="C",EI16="H",EI16="B",EI16="T",EI16="E",EI16="SB"),OR(EE16="S")),AND(EI16="H",OR($Z8="No",$Z8="")))))</formula1>
    </dataValidation>
    <dataValidation sqref="EJ16:EJ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J16="D",EJ16="A",EJ16="S",EJ16="C",EJ16="H",EJ16="B",EJ16="T",EJ16="E",EJ16="SB",EJ16="P",EJ16="R",EJ16="X",EJ16="ST&gt;1",EJ16="ST&gt;2",EJ16="ST&gt;3",EJ16="ST&gt;4",EJ16="ST&gt;5"),NOT(OR(AND(OR(EJ16="D",EJ16="A",EJ16="S",EJ16="C",EJ16="H",EJ16="B",EJ16="T",EJ16="E",EJ16="SB"),OR(EI16="D",EI16="A",EI16="S",EI16="C",EI16="H",EI16="B",EI16="T",EI16="E",EI16="SB")),AND(OR(EJ16="D",EJ16="A",EJ16="S",EJ16="C",EJ16="H",EJ16="B",EJ16="T",EJ16="E",EJ16="SB"),OR(EK16="D",EK16="A",EK16="S",EK16="C",EK16="H",EK16="B",EK16="T",EK16="E",EK16="SB")),AND(OR(EJ16="D",EJ16="A",EJ16="S",EJ16="C",EJ16="H",EJ16="B",EJ16="T",EJ16="E",EJ16="SB"),OR(EH16="D",EH16="A",EH16="S",EH16="C",EH16="H",EH16="T",EH16="E",EH16="SB")),AND(OR(EJ16="D",EJ16="A",EJ16="S",EJ16="C",EJ16="H",EJ16="T",EJ16="E",EJ16="SB"),OR(EL16="D",EL16="A",EL16="S",EL16="C",EL16="H",EL16="B",EL16="T",EL16="E",EL16="SB")),AND(OR(EJ16="D",EJ16="A",EJ16="S",EJ16="C",EJ16="H",EJ16="B",EJ16="T",EJ16="E",EJ16="SB"),OR(EG16="D",EG16="A",EG16="S",EG16="C",EG16="T",EG16="SB")),AND(OR(EJ16="D",EJ16="A",EJ16="S",EJ16="C",EJ16="H",EJ16="B",EJ16="T",EJ16="E",EJ16="SB"),OR(EF16="S")),AND(EJ16="H",OR($Z8="No",$Z8="")))))</formula1>
    </dataValidation>
    <dataValidation sqref="EK16:EK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K16="D",EK16="A",EK16="S",EK16="C",EK16="H",EK16="B",EK16="T",EK16="E",EK16="SB",EK16="P",EK16="R",EK16="X",EK16="ST&gt;1",EK16="ST&gt;2",EK16="ST&gt;3",EK16="ST&gt;4",EK16="ST&gt;5"),NOT(OR(AND(OR(EK16="D",EK16="A",EK16="S",EK16="C",EK16="H",EK16="B",EK16="T",EK16="E",EK16="SB"),OR(EJ16="D",EJ16="A",EJ16="S",EJ16="C",EJ16="H",EJ16="B",EJ16="T",EJ16="E",EJ16="SB")),AND(OR(EK16="D",EK16="A",EK16="S",EK16="C",EK16="H",EK16="B",EK16="T",EK16="E",EK16="SB"),OR(EL16="D",EL16="A",EL16="S",EL16="C",EL16="H",EL16="B",EL16="T",EL16="E",EL16="SB")),AND(OR(EK16="D",EK16="A",EK16="S",EK16="C",EK16="H",EK16="B",EK16="T",EK16="E",EK16="SB"),OR(EI16="D",EI16="A",EI16="S",EI16="C",EI16="H",EI16="T",EI16="E",EI16="SB")),AND(OR(EK16="D",EK16="A",EK16="S",EK16="C",EK16="H",EK16="B",EK16="T",EK16="E",EK16="SB"),OR(EH16="D",EH16="A",EH16="S",EH16="C",EH16="T",EH16="SB")),AND(OR(EK16="D",EK16="A",EK16="S",EK16="C",EK16="H",EK16="B",EK16="T",EK16="E",EK16="SB"),OR(EG16="S")),AND(EK16="H",OR($Z8="No",$Z8="")))))</formula1>
    </dataValidation>
    <dataValidation sqref="EL16:EL1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L16="D",EL16="A",EL16="S",EL16="C",EL16="H",EL16="B",EL16="T",EL16="E",EL16="SB",EL16="P",EL16="R",EL16="X",EL16="ST&gt;1",EL16="ST&gt;2",EL16="ST&gt;3",EL16="ST&gt;4",EL16="ST&gt;5"),NOT(OR(AND(OR(EL16="D",EL16="A",EL16="S",EL16="C",EL16="H",EL16="B",EL16="T",EL16="E",EL16="SB"),OR(EK16="D",EK16="A",EK16="S",EK16="C",EK16="H",EK16="B",EK16="T",EK16="E",EK16="SB")),AND(OR(EL16="D",EL16="A",EL16="S",EL16="C",EL16="H",EL16="B",EL16="T",EL16="E",EL16="SB"),OR(EJ16="D",EJ16="A",EJ16="S",EJ16="C",EJ16="H",EJ16="T",EJ16="E",EJ16="SB")),AND(OR(EL16="D",EL16="A",EL16="S",EL16="C",EL16="H",EL16="B",EL16="T",EL16="E",EL16="SB"),OR(EI16="D",EI16="A",EI16="S",EI16="C",EI16="T",EI16="SB")),AND(OR(EL16="D",EL16="A",EL16="S",EL16="C",EL16="H",EL16="B",EL16="T",EL16="E",EL16="SB"),OR(EH16="S")),AND(EL16="H",OR($Z8="No",$Z8="")))))</formula1>
    </dataValidation>
    <dataValidation sqref="V4"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COUNTIF($C$16:$EL$16,"P")=0</formula1>
    </dataValidation>
    <dataValidation sqref="V5"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COUNTIF($C$17:$EL$17,"P")=0</formula1>
    </dataValidation>
    <dataValidation sqref="BF4"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140</formula2>
    </dataValidation>
    <dataValidation sqref="BJ4"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4"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4"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CT4" showDropDown="0" showInputMessage="1" showErrorMessage="0" allowBlank="0" promptTitle="Brew sips" prompt="Saradomin brew sips the whole team has for Verzik (default 12 per player)." type="decimal" operator="between">
      <formula1>0</formula1>
      <formula2>999</formula2>
    </dataValidation>
    <dataValidation sqref="CX4"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DB4" showDropDown="0" showInputMessage="1" showErrorMessage="0" allowBlank="0" promptTitle="Restore sips" prompt="Super restore sips for the whole team (default 6 per player)." type="decimal" operator="between">
      <formula1>0</formula1>
      <formula2>999</formula2>
    </dataValidation>
    <dataValidation sqref="DF4" showDropDown="0" showInputMessage="1" showErrorMessage="0" allowBlank="0" promptTitle="Sharks" prompt="Sharks for the whole team (default 3 per player)." type="decimal" operator="between">
      <formula1>0</formula1>
      <formula2>999</formula2>
    </dataValidation>
    <dataValidation sqref="CP4" showDropDown="0" showInputMessage="1" showErrorMessage="0" allowBlank="0" promptTitle="Crab HP threshold" prompt="1st reds: players always hit their crab on a collision tick; on other ticks only while it's above this HP and they have no collision tick left before r40. Anything from 25-45 is within ~1% success; 35 and 45 were the highest and effectively equal." type="whole" operator="between">
      <formula1>0</formula1>
      <formula2>150</formula2>
    </dataValidation>
    <dataValidation sqref="CD4" showDropDown="0" showInputMessage="1" showErrorMessage="0" allowBlank="0" promptTitle="P2 Scythe last hit threshold" prompt="Second reds r40: if Verzik's P2 HP is under this %, a player with 30%+ spec scythes instead of using the crystal halberd spec." type="whole" operator="between">
      <formula1>0</formula1>
      <formula2>100</formula2>
    </dataValidation>
    <dataValidation sqref="BZ4" showDropDown="0" showInputMessage="1" showErrorMessage="0" allowBlank="0" promptTitle="Second purple %" prompt="If the 2nd purple crab spawns with Verzik at or below this % of P2 HP, the PurpleDC player ignores it until the reds shield, then blowpipes it until it pops." type="whole" operator="between">
      <formula1>1</formula1>
      <formula2>100</formula2>
    </dataValidation>
    <dataValidation sqref="DJ4" showDropDown="0" showInputMessage="1" showErrorMessage="0" allowBlank="0" promptTitle="Perfect 1st set" prompt="Fill ticks optimally on the first set of reds, including potential Ayak and bp hits on Verzik or the crab if timing allows." type="list">
      <formula1>"TRUE,FALSE"</formula1>
    </dataValidation>
    <dataValidation sqref="AE4 AE5 AH4 AH5 AX4 AX5" showDropDown="0" showInputMessage="0" showErrorMessage="0" allowBlank="1" type="whole" operator="between">
      <formula1>0</formula1>
      <formula2>100</formula2>
    </dataValidation>
    <dataValidation sqref="L27" showDropDown="0" showInputMessage="1" showErrorMessage="0" allowBlank="0" promptTitle="Number of Purples" prompt="Purple crabs expected before reds (planner only). 2 unlocks the 2nd Purple DC column." type="list">
      <formula1>"1,2"</formula1>
    </dataValidation>
    <dataValidation sqref="C27 C28" showDropDown="0" showInputMessage="0" showErrorMessage="0" allowBlank="1" type="whole" operator="between">
      <formula1>0</formula1>
      <formula2>100</formula2>
    </dataValidation>
    <dataValidation sqref="F27 F28 N27 N28 P27 P28 R27 R28 T27 T28" showDropDown="0" showInputMessage="0" showErrorMessage="0" allowBlank="1" type="list">
      <formula1>"TRUE,FALSE"</formula1>
    </dataValidation>
    <dataValidation sqref="I27 I28" showDropDown="0" showInputMessage="0" showErrorMessage="0" allowBlank="1" type="list">
      <formula1>"Piety,Zeal"</formula1>
    </dataValidation>
    <dataValidation sqref="B31 B32" showDropDown="0" showInputMessage="0" showErrorMessage="0" allowBlank="1" type="list">
      <formula1>"Torva full helm,Oathplate helm"</formula1>
    </dataValidation>
    <dataValidation sqref="C31 C32" showDropDown="0" showInputMessage="0" showErrorMessage="0" allowBlank="1" type="list">
      <formula1>"Torva platebody,Oathplate chest"</formula1>
    </dataValidation>
    <dataValidation sqref="G31 G32" showDropDown="0" showInputMessage="0" showErrorMessage="0" allowBlank="1" type="list">
      <formula1>"Torva platelegs,Oathplate legs"</formula1>
    </dataValidation>
    <dataValidation sqref="K31 K32" showDropDown="0" showInputMessage="0" showErrorMessage="0" allowBlank="1" type="list">
      <formula1>"Rancour,Blood fury,Both"</formula1>
    </dataValidation>
    <dataValidation sqref="N31 N32" showDropDown="0" showInputMessage="0" showErrorMessage="0" allowBlank="1" type="whole" operator="between">
      <formula1>1</formula1>
      <formula2>121</formula2>
    </dataValidation>
    <dataValidation sqref="Q31 Q32" showDropDown="0" showInputMessage="0" showErrorMessage="0" allowBlank="1" type="list">
      <formula1>"West,East,None"</formula1>
    </dataValidation>
    <dataValidation sqref="W31 W32" showDropDown="0" showInputMessage="0" showErrorMessage="0" allowBlank="1" type="whole" operator="between">
      <formula1>0</formula1>
      <formula2>9</formula2>
    </dataValidation>
    <dataValidation sqref="Z31 Z32" showDropDown="0" showInputMessage="0" showErrorMessage="0" allowBlank="1" type="list">
      <formula1>"No,Breaker,Ayak,Swift blade"</formula1>
    </dataValidation>
    <dataValidation sqref="AY31 AY32"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AV31 AV32" showDropDown="0" showInputMessage="1" showErrorMessage="0" allowBlank="1" promptTitle="Pneck on P1" prompt="Checked: in P1, a player at 70-88 HP when an auto fires flicks their phoenix necklace on for its damage tick. Unchecked: the necklace is only used in P3." type="list">
      <formula1>"TRUE,FALSE"</formula1>
    </dataValidation>
    <dataValidation sqref="BB31 BB32"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31 AD32 AG31 AG32 AJ31 AJ32 AM31 AM32 AP31 AP32" showDropDown="0" showInputMessage="0" showErrorMessage="0" allowBlank="1" type="list">
      <formula1>"TRUE,FALSE"</formula1>
    </dataValidation>
    <dataValidation sqref="C35 C36 G35 G36" showDropDown="0" showInputMessage="0" showErrorMessage="0" allowBlank="1" type="list">
      <formula1>"Ancestral,Virtus"</formula1>
    </dataValidation>
    <dataValidation sqref="B35 B36" showDropDown="0" showInputMessage="0" showErrorMessage="0" allowBlank="1" type="list">
      <formula1>"Ancestral,Virtus,Take off,None"</formula1>
    </dataValidation>
    <dataValidation sqref="K35 K36" showDropDown="0" showInputMessage="0" showErrorMessage="0" allowBlank="1" type="list">
      <formula1>"Imbued sara,Infernal"</formula1>
    </dataValidation>
    <dataValidation sqref="C39:C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39="D",C39="A",C39="S",C39="C",C39="H",C39="B",C39="T",C39="E",C39="SB",C39="P",C39="R",C39="X",C39="ST&gt;1",C39="ST&gt;2",C39="ST&gt;3",C39="ST&gt;4",C39="ST&gt;5"),NOT(OR(AND(OR(C39="D",C39="A",C39="S",C39="C",C39="H",C39="B",C39="T",C39="E",C39="SB"),OR(D39="D",D39="A",D39="S",D39="C",D39="H",D39="B",D39="T",D39="E",D39="SB")),AND(OR(C39="D",C39="A",C39="S",C39="C",C39="H",C39="T",C39="E",C39="SB"),OR(E39="D",E39="A",E39="S",E39="C",E39="H",E39="B",E39="T",E39="E",E39="SB")),AND(OR(C39="D",C39="A",C39="S",C39="C",C39="T",C39="SB"),OR(F39="D",F39="A",F39="S",F39="C",F39="H",F39="B",F39="T",F39="E",F39="SB")),AND(OR(C39="S"),OR(G39="D",G39="A",G39="S",G39="C",G39="H",G39="B",G39="T",G39="E",G39="SB")),AND(C39="H",OR($Z31="No",$Z31="")))))</formula1>
    </dataValidation>
    <dataValidation sqref="D39:D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39="D",D39="A",D39="S",D39="C",D39="H",D39="B",D39="T",D39="E",D39="SB",D39="P",D39="R",D39="X",D39="ST&gt;1",D39="ST&gt;2",D39="ST&gt;3",D39="ST&gt;4",D39="ST&gt;5"),NOT(OR(AND(OR(D39="D",D39="A",D39="S",D39="C",D39="H",D39="B",D39="T",D39="E",D39="SB"),OR(C39="D",C39="A",C39="S",C39="C",C39="H",C39="B",C39="T",C39="E",C39="SB")),AND(OR(D39="D",D39="A",D39="S",D39="C",D39="H",D39="B",D39="T",D39="E",D39="SB"),OR(E39="D",E39="A",E39="S",E39="C",E39="H",E39="B",E39="T",E39="E",E39="SB")),AND(OR(D39="D",D39="A",D39="S",D39="C",D39="H",D39="T",D39="E",D39="SB"),OR(F39="D",F39="A",F39="S",F39="C",F39="H",F39="B",F39="T",F39="E",F39="SB")),AND(OR(D39="D",D39="A",D39="S",D39="C",D39="T",D39="SB"),OR(G39="D",G39="A",G39="S",G39="C",G39="H",G39="B",G39="T",G39="E",G39="SB")),AND(OR(D39="S"),OR(H39="D",H39="A",H39="S",H39="C",H39="H",H39="B",H39="T",H39="E",H39="SB")),AND(D39="H",OR($Z31="No",$Z31="")))))</formula1>
    </dataValidation>
    <dataValidation sqref="E39:E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39="D",E39="A",E39="S",E39="C",E39="H",E39="B",E39="T",E39="E",E39="SB",E39="P",E39="R",E39="X",E39="ST&gt;1",E39="ST&gt;2",E39="ST&gt;3",E39="ST&gt;4",E39="ST&gt;5"),NOT(OR(AND(OR(E39="D",E39="A",E39="S",E39="C",E39="H",E39="B",E39="T",E39="E",E39="SB"),OR(D39="D",D39="A",D39="S",D39="C",D39="H",D39="B",D39="T",D39="E",D39="SB")),AND(OR(E39="D",E39="A",E39="S",E39="C",E39="H",E39="B",E39="T",E39="E",E39="SB"),OR(F39="D",F39="A",F39="S",F39="C",F39="H",F39="B",F39="T",F39="E",F39="SB")),AND(OR(E39="D",E39="A",E39="S",E39="C",E39="H",E39="B",E39="T",E39="E",E39="SB"),OR(C39="D",C39="A",C39="S",C39="C",C39="H",C39="T",C39="E",C39="SB")),AND(OR(E39="D",E39="A",E39="S",E39="C",E39="H",E39="T",E39="E",E39="SB"),OR(G39="D",G39="A",G39="S",G39="C",G39="H",G39="B",G39="T",G39="E",G39="SB")),AND(OR(E39="D",E39="A",E39="S",E39="C",E39="T",E39="SB"),OR(H39="D",H39="A",H39="S",H39="C",H39="H",H39="B",H39="T",H39="E",H39="SB")),AND(OR(E39="S"),OR(I39="D",I39="A",I39="S",I39="C",I39="H",I39="B",I39="T",I39="E",I39="SB")),AND(E39="H",OR($Z31="No",$Z31="")))))</formula1>
    </dataValidation>
    <dataValidation sqref="F39:F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39="D",F39="A",F39="S",F39="C",F39="H",F39="B",F39="T",F39="E",F39="SB",F39="P",F39="R",F39="X",F39="ST&gt;1",F39="ST&gt;2",F39="ST&gt;3",F39="ST&gt;4",F39="ST&gt;5"),NOT(OR(AND(OR(F39="D",F39="A",F39="S",F39="C",F39="H",F39="B",F39="T",F39="E",F39="SB"),OR(E39="D",E39="A",E39="S",E39="C",E39="H",E39="B",E39="T",E39="E",E39="SB")),AND(OR(F39="D",F39="A",F39="S",F39="C",F39="H",F39="B",F39="T",F39="E",F39="SB"),OR(G39="D",G39="A",G39="S",G39="C",G39="H",G39="B",G39="T",G39="E",G39="SB")),AND(OR(F39="D",F39="A",F39="S",F39="C",F39="H",F39="B",F39="T",F39="E",F39="SB"),OR(D39="D",D39="A",D39="S",D39="C",D39="H",D39="T",D39="E",D39="SB")),AND(OR(F39="D",F39="A",F39="S",F39="C",F39="H",F39="T",F39="E",F39="SB"),OR(H39="D",H39="A",H39="S",H39="C",H39="H",H39="B",H39="T",H39="E",H39="SB")),AND(OR(F39="D",F39="A",F39="S",F39="C",F39="H",F39="B",F39="T",F39="E",F39="SB"),OR(C39="D",C39="A",C39="S",C39="C",C39="T",C39="SB")),AND(OR(F39="D",F39="A",F39="S",F39="C",F39="T",F39="SB"),OR(I39="D",I39="A",I39="S",I39="C",I39="H",I39="B",I39="T",I39="E",I39="SB")),AND(OR(F39="S"),OR(J39="D",J39="A",J39="S",J39="C",J39="H",J39="B",J39="T",J39="E",J39="SB")),AND(F39="H",OR($Z31="No",$Z31="")))))</formula1>
    </dataValidation>
    <dataValidation sqref="G39:G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39="D",G39="A",G39="S",G39="C",G39="H",G39="B",G39="T",G39="E",G39="SB",G39="P",G39="R",G39="X",G39="ST&gt;1",G39="ST&gt;2",G39="ST&gt;3",G39="ST&gt;4",G39="ST&gt;5"),NOT(OR(AND(OR(G39="D",G39="A",G39="S",G39="C",G39="H",G39="B",G39="T",G39="E",G39="SB"),OR(F39="D",F39="A",F39="S",F39="C",F39="H",F39="B",F39="T",F39="E",F39="SB")),AND(OR(G39="D",G39="A",G39="S",G39="C",G39="H",G39="B",G39="T",G39="E",G39="SB"),OR(H39="D",H39="A",H39="S",H39="C",H39="H",H39="B",H39="T",H39="E",H39="SB")),AND(OR(G39="D",G39="A",G39="S",G39="C",G39="H",G39="B",G39="T",G39="E",G39="SB"),OR(E39="D",E39="A",E39="S",E39="C",E39="H",E39="T",E39="E",E39="SB")),AND(OR(G39="D",G39="A",G39="S",G39="C",G39="H",G39="T",G39="E",G39="SB"),OR(I39="D",I39="A",I39="S",I39="C",I39="H",I39="B",I39="T",I39="E",I39="SB")),AND(OR(G39="D",G39="A",G39="S",G39="C",G39="H",G39="B",G39="T",G39="E",G39="SB"),OR(D39="D",D39="A",D39="S",D39="C",D39="T",D39="SB")),AND(OR(G39="D",G39="A",G39="S",G39="C",G39="T",G39="SB"),OR(J39="D",J39="A",J39="S",J39="C",J39="H",J39="B",J39="T",J39="E",J39="SB")),AND(OR(G39="D",G39="A",G39="S",G39="C",G39="H",G39="B",G39="T",G39="E",G39="SB"),OR(C39="S")),AND(OR(G39="S"),OR(K39="D",K39="A",K39="S",K39="C",K39="H",K39="B",K39="T",K39="E",K39="SB")),AND(G39="H",OR($Z31="No",$Z31="")))))</formula1>
    </dataValidation>
    <dataValidation sqref="H39:H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39="D",H39="A",H39="S",H39="C",H39="H",H39="B",H39="T",H39="E",H39="SB",H39="P",H39="R",H39="X",H39="ST&gt;1",H39="ST&gt;2",H39="ST&gt;3",H39="ST&gt;4",H39="ST&gt;5"),NOT(OR(AND(OR(H39="D",H39="A",H39="S",H39="C",H39="H",H39="B",H39="T",H39="E",H39="SB"),OR(G39="D",G39="A",G39="S",G39="C",G39="H",G39="B",G39="T",G39="E",G39="SB")),AND(OR(H39="D",H39="A",H39="S",H39="C",H39="H",H39="B",H39="T",H39="E",H39="SB"),OR(I39="D",I39="A",I39="S",I39="C",I39="H",I39="B",I39="T",I39="E",I39="SB")),AND(OR(H39="D",H39="A",H39="S",H39="C",H39="H",H39="B",H39="T",H39="E",H39="SB"),OR(F39="D",F39="A",F39="S",F39="C",F39="H",F39="T",F39="E",F39="SB")),AND(OR(H39="D",H39="A",H39="S",H39="C",H39="H",H39="T",H39="E",H39="SB"),OR(J39="D",J39="A",J39="S",J39="C",J39="H",J39="B",J39="T",J39="E",J39="SB")),AND(OR(H39="D",H39="A",H39="S",H39="C",H39="H",H39="B",H39="T",H39="E",H39="SB"),OR(E39="D",E39="A",E39="S",E39="C",E39="T",E39="SB")),AND(OR(H39="D",H39="A",H39="S",H39="C",H39="T",H39="SB"),OR(K39="D",K39="A",K39="S",K39="C",K39="H",K39="B",K39="T",K39="E",K39="SB")),AND(OR(H39="D",H39="A",H39="S",H39="C",H39="H",H39="B",H39="T",H39="E",H39="SB"),OR(D39="S")),AND(OR(H39="S"),OR(L39="D",L39="A",L39="S",L39="C",L39="H",L39="B",L39="T",L39="E",L39="SB")),AND(H39="H",OR($Z31="No",$Z31="")))))</formula1>
    </dataValidation>
    <dataValidation sqref="I39:I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39="D",I39="A",I39="S",I39="C",I39="H",I39="B",I39="T",I39="E",I39="SB",I39="P",I39="R",I39="X",I39="ST&gt;1",I39="ST&gt;2",I39="ST&gt;3",I39="ST&gt;4",I39="ST&gt;5"),NOT(OR(AND(OR(I39="D",I39="A",I39="S",I39="C",I39="H",I39="B",I39="T",I39="E",I39="SB"),OR(H39="D",H39="A",H39="S",H39="C",H39="H",H39="B",H39="T",H39="E",H39="SB")),AND(OR(I39="D",I39="A",I39="S",I39="C",I39="H",I39="B",I39="T",I39="E",I39="SB"),OR(J39="D",J39="A",J39="S",J39="C",J39="H",J39="B",J39="T",J39="E",J39="SB")),AND(OR(I39="D",I39="A",I39="S",I39="C",I39="H",I39="B",I39="T",I39="E",I39="SB"),OR(G39="D",G39="A",G39="S",G39="C",G39="H",G39="T",G39="E",G39="SB")),AND(OR(I39="D",I39="A",I39="S",I39="C",I39="H",I39="T",I39="E",I39="SB"),OR(K39="D",K39="A",K39="S",K39="C",K39="H",K39="B",K39="T",K39="E",K39="SB")),AND(OR(I39="D",I39="A",I39="S",I39="C",I39="H",I39="B",I39="T",I39="E",I39="SB"),OR(F39="D",F39="A",F39="S",F39="C",F39="T",F39="SB")),AND(OR(I39="D",I39="A",I39="S",I39="C",I39="T",I39="SB"),OR(L39="D",L39="A",L39="S",L39="C",L39="H",L39="B",L39="T",L39="E",L39="SB")),AND(OR(I39="D",I39="A",I39="S",I39="C",I39="H",I39="B",I39="T",I39="E",I39="SB"),OR(E39="S")),AND(OR(I39="S"),OR(M39="D",M39="A",M39="S",M39="C",M39="H",M39="B",M39="T",M39="E",M39="SB")),AND(I39="H",OR($Z31="No",$Z31="")))))</formula1>
    </dataValidation>
    <dataValidation sqref="J39:J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39="D",J39="A",J39="S",J39="C",J39="H",J39="B",J39="T",J39="E",J39="SB",J39="P",J39="R",J39="X",J39="ST&gt;1",J39="ST&gt;2",J39="ST&gt;3",J39="ST&gt;4",J39="ST&gt;5"),NOT(OR(AND(OR(J39="D",J39="A",J39="S",J39="C",J39="H",J39="B",J39="T",J39="E",J39="SB"),OR(I39="D",I39="A",I39="S",I39="C",I39="H",I39="B",I39="T",I39="E",I39="SB")),AND(OR(J39="D",J39="A",J39="S",J39="C",J39="H",J39="B",J39="T",J39="E",J39="SB"),OR(K39="D",K39="A",K39="S",K39="C",K39="H",K39="B",K39="T",K39="E",K39="SB")),AND(OR(J39="D",J39="A",J39="S",J39="C",J39="H",J39="B",J39="T",J39="E",J39="SB"),OR(H39="D",H39="A",H39="S",H39="C",H39="H",H39="T",H39="E",H39="SB")),AND(OR(J39="D",J39="A",J39="S",J39="C",J39="H",J39="T",J39="E",J39="SB"),OR(L39="D",L39="A",L39="S",L39="C",L39="H",L39="B",L39="T",L39="E",L39="SB")),AND(OR(J39="D",J39="A",J39="S",J39="C",J39="H",J39="B",J39="T",J39="E",J39="SB"),OR(G39="D",G39="A",G39="S",G39="C",G39="T",G39="SB")),AND(OR(J39="D",J39="A",J39="S",J39="C",J39="T",J39="SB"),OR(M39="D",M39="A",M39="S",M39="C",M39="H",M39="B",M39="T",M39="E",M39="SB")),AND(OR(J39="D",J39="A",J39="S",J39="C",J39="H",J39="B",J39="T",J39="E",J39="SB"),OR(F39="S")),AND(OR(J39="S"),OR(N39="D",N39="A",N39="S",N39="C",N39="H",N39="B",N39="T",N39="E",N39="SB")),AND(J39="H",OR($Z31="No",$Z31="")))))</formula1>
    </dataValidation>
    <dataValidation sqref="K39:K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39="D",K39="A",K39="S",K39="C",K39="H",K39="B",K39="T",K39="E",K39="SB",K39="P",K39="R",K39="X",K39="ST&gt;1",K39="ST&gt;2",K39="ST&gt;3",K39="ST&gt;4",K39="ST&gt;5"),NOT(OR(AND(OR(K39="D",K39="A",K39="S",K39="C",K39="H",K39="B",K39="T",K39="E",K39="SB"),OR(J39="D",J39="A",J39="S",J39="C",J39="H",J39="B",J39="T",J39="E",J39="SB")),AND(OR(K39="D",K39="A",K39="S",K39="C",K39="H",K39="B",K39="T",K39="E",K39="SB"),OR(L39="D",L39="A",L39="S",L39="C",L39="H",L39="B",L39="T",L39="E",L39="SB")),AND(OR(K39="D",K39="A",K39="S",K39="C",K39="H",K39="B",K39="T",K39="E",K39="SB"),OR(I39="D",I39="A",I39="S",I39="C",I39="H",I39="T",I39="E",I39="SB")),AND(OR(K39="D",K39="A",K39="S",K39="C",K39="H",K39="T",K39="E",K39="SB"),OR(M39="D",M39="A",M39="S",M39="C",M39="H",M39="B",M39="T",M39="E",M39="SB")),AND(OR(K39="D",K39="A",K39="S",K39="C",K39="H",K39="B",K39="T",K39="E",K39="SB"),OR(H39="D",H39="A",H39="S",H39="C",H39="T",H39="SB")),AND(OR(K39="D",K39="A",K39="S",K39="C",K39="T",K39="SB"),OR(N39="D",N39="A",N39="S",N39="C",N39="H",N39="B",N39="T",N39="E",N39="SB")),AND(OR(K39="D",K39="A",K39="S",K39="C",K39="H",K39="B",K39="T",K39="E",K39="SB"),OR(G39="S")),AND(OR(K39="S"),OR(O39="D",O39="A",O39="S",O39="C",O39="H",O39="B",O39="T",O39="E",O39="SB")),AND(K39="H",OR($Z31="No",$Z31="")))))</formula1>
    </dataValidation>
    <dataValidation sqref="L39:L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39="D",L39="A",L39="S",L39="C",L39="H",L39="B",L39="T",L39="E",L39="SB",L39="P",L39="R",L39="X",L39="ST&gt;1",L39="ST&gt;2",L39="ST&gt;3",L39="ST&gt;4",L39="ST&gt;5"),NOT(OR(AND(OR(L39="D",L39="A",L39="S",L39="C",L39="H",L39="B",L39="T",L39="E",L39="SB"),OR(K39="D",K39="A",K39="S",K39="C",K39="H",K39="B",K39="T",K39="E",K39="SB")),AND(OR(L39="D",L39="A",L39="S",L39="C",L39="H",L39="B",L39="T",L39="E",L39="SB"),OR(M39="D",M39="A",M39="S",M39="C",M39="H",M39="B",M39="T",M39="E",M39="SB")),AND(OR(L39="D",L39="A",L39="S",L39="C",L39="H",L39="B",L39="T",L39="E",L39="SB"),OR(J39="D",J39="A",J39="S",J39="C",J39="H",J39="T",J39="E",J39="SB")),AND(OR(L39="D",L39="A",L39="S",L39="C",L39="H",L39="T",L39="E",L39="SB"),OR(N39="D",N39="A",N39="S",N39="C",N39="H",N39="B",N39="T",N39="E",N39="SB")),AND(OR(L39="D",L39="A",L39="S",L39="C",L39="H",L39="B",L39="T",L39="E",L39="SB"),OR(I39="D",I39="A",I39="S",I39="C",I39="T",I39="SB")),AND(OR(L39="D",L39="A",L39="S",L39="C",L39="T",L39="SB"),OR(O39="D",O39="A",O39="S",O39="C",O39="H",O39="B",O39="T",O39="E",O39="SB")),AND(OR(L39="D",L39="A",L39="S",L39="C",L39="H",L39="B",L39="T",L39="E",L39="SB"),OR(H39="S")),AND(OR(L39="S"),OR(P39="D",P39="A",P39="S",P39="C",P39="H",P39="B",P39="T",P39="E",P39="SB")),AND(L39="H",OR($Z31="No",$Z31="")))))</formula1>
    </dataValidation>
    <dataValidation sqref="M39:M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39="D",M39="A",M39="S",M39="C",M39="H",M39="B",M39="T",M39="E",M39="SB",M39="P",M39="R",M39="X",M39="ST&gt;1",M39="ST&gt;2",M39="ST&gt;3",M39="ST&gt;4",M39="ST&gt;5"),NOT(OR(AND(OR(M39="D",M39="A",M39="S",M39="C",M39="H",M39="B",M39="T",M39="E",M39="SB"),OR(L39="D",L39="A",L39="S",L39="C",L39="H",L39="B",L39="T",L39="E",L39="SB")),AND(OR(M39="D",M39="A",M39="S",M39="C",M39="H",M39="B",M39="T",M39="E",M39="SB"),OR(N39="D",N39="A",N39="S",N39="C",N39="H",N39="B",N39="T",N39="E",N39="SB")),AND(OR(M39="D",M39="A",M39="S",M39="C",M39="H",M39="B",M39="T",M39="E",M39="SB"),OR(K39="D",K39="A",K39="S",K39="C",K39="H",K39="T",K39="E",K39="SB")),AND(OR(M39="D",M39="A",M39="S",M39="C",M39="H",M39="T",M39="E",M39="SB"),OR(O39="D",O39="A",O39="S",O39="C",O39="H",O39="B",O39="T",O39="E",O39="SB")),AND(OR(M39="D",M39="A",M39="S",M39="C",M39="H",M39="B",M39="T",M39="E",M39="SB"),OR(J39="D",J39="A",J39="S",J39="C",J39="T",J39="SB")),AND(OR(M39="D",M39="A",M39="S",M39="C",M39="T",M39="SB"),OR(P39="D",P39="A",P39="S",P39="C",P39="H",P39="B",P39="T",P39="E",P39="SB")),AND(OR(M39="D",M39="A",M39="S",M39="C",M39="H",M39="B",M39="T",M39="E",M39="SB"),OR(I39="S")),AND(OR(M39="S"),OR(Q39="D",Q39="A",Q39="S",Q39="C",Q39="H",Q39="B",Q39="T",Q39="E",Q39="SB")),AND(M39="H",OR($Z31="No",$Z31="")))))</formula1>
    </dataValidation>
    <dataValidation sqref="N39:N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39="D",N39="A",N39="S",N39="C",N39="H",N39="B",N39="T",N39="E",N39="SB",N39="P",N39="R",N39="X",N39="ST&gt;1",N39="ST&gt;2",N39="ST&gt;3",N39="ST&gt;4",N39="ST&gt;5"),NOT(OR(AND(OR(N39="D",N39="A",N39="S",N39="C",N39="H",N39="B",N39="T",N39="E",N39="SB"),OR(M39="D",M39="A",M39="S",M39="C",M39="H",M39="B",M39="T",M39="E",M39="SB")),AND(OR(N39="D",N39="A",N39="S",N39="C",N39="H",N39="B",N39="T",N39="E",N39="SB"),OR(O39="D",O39="A",O39="S",O39="C",O39="H",O39="B",O39="T",O39="E",O39="SB")),AND(OR(N39="D",N39="A",N39="S",N39="C",N39="H",N39="B",N39="T",N39="E",N39="SB"),OR(L39="D",L39="A",L39="S",L39="C",L39="H",L39="T",L39="E",L39="SB")),AND(OR(N39="D",N39="A",N39="S",N39="C",N39="H",N39="T",N39="E",N39="SB"),OR(P39="D",P39="A",P39="S",P39="C",P39="H",P39="B",P39="T",P39="E",P39="SB")),AND(OR(N39="D",N39="A",N39="S",N39="C",N39="H",N39="B",N39="T",N39="E",N39="SB"),OR(K39="D",K39="A",K39="S",K39="C",K39="T",K39="SB")),AND(OR(N39="D",N39="A",N39="S",N39="C",N39="T",N39="SB"),OR(Q39="D",Q39="A",Q39="S",Q39="C",Q39="H",Q39="B",Q39="T",Q39="E",Q39="SB")),AND(OR(N39="D",N39="A",N39="S",N39="C",N39="H",N39="B",N39="T",N39="E",N39="SB"),OR(J39="S")),AND(OR(N39="S"),OR(R39="D",R39="A",R39="S",R39="C",R39="H",R39="B",R39="T",R39="E",R39="SB")),AND(N39="H",OR($Z31="No",$Z31="")))))</formula1>
    </dataValidation>
    <dataValidation sqref="O39:O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39="D",O39="A",O39="S",O39="C",O39="H",O39="B",O39="T",O39="E",O39="SB",O39="P",O39="R",O39="X",O39="ST&gt;1",O39="ST&gt;2",O39="ST&gt;3",O39="ST&gt;4",O39="ST&gt;5"),NOT(OR(AND(OR(O39="D",O39="A",O39="S",O39="C",O39="H",O39="B",O39="T",O39="E",O39="SB"),OR(N39="D",N39="A",N39="S",N39="C",N39="H",N39="B",N39="T",N39="E",N39="SB")),AND(OR(O39="D",O39="A",O39="S",O39="C",O39="H",O39="B",O39="T",O39="E",O39="SB"),OR(P39="D",P39="A",P39="S",P39="C",P39="H",P39="B",P39="T",P39="E",P39="SB")),AND(OR(O39="D",O39="A",O39="S",O39="C",O39="H",O39="B",O39="T",O39="E",O39="SB"),OR(M39="D",M39="A",M39="S",M39="C",M39="H",M39="T",M39="E",M39="SB")),AND(OR(O39="D",O39="A",O39="S",O39="C",O39="H",O39="T",O39="E",O39="SB"),OR(Q39="D",Q39="A",Q39="S",Q39="C",Q39="H",Q39="B",Q39="T",Q39="E",Q39="SB")),AND(OR(O39="D",O39="A",O39="S",O39="C",O39="H",O39="B",O39="T",O39="E",O39="SB"),OR(L39="D",L39="A",L39="S",L39="C",L39="T",L39="SB")),AND(OR(O39="D",O39="A",O39="S",O39="C",O39="T",O39="SB"),OR(R39="D",R39="A",R39="S",R39="C",R39="H",R39="B",R39="T",R39="E",R39="SB")),AND(OR(O39="D",O39="A",O39="S",O39="C",O39="H",O39="B",O39="T",O39="E",O39="SB"),OR(K39="S")),AND(OR(O39="S"),OR(S39="D",S39="A",S39="S",S39="C",S39="H",S39="B",S39="T",S39="E",S39="SB")),AND(O39="H",OR($Z31="No",$Z31="")))))</formula1>
    </dataValidation>
    <dataValidation sqref="P39:P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39="D",P39="A",P39="S",P39="C",P39="H",P39="B",P39="T",P39="E",P39="SB",P39="P",P39="R",P39="X",P39="ST&gt;1",P39="ST&gt;2",P39="ST&gt;3",P39="ST&gt;4",P39="ST&gt;5"),NOT(OR(AND(OR(P39="D",P39="A",P39="S",P39="C",P39="H",P39="B",P39="T",P39="E",P39="SB"),OR(O39="D",O39="A",O39="S",O39="C",O39="H",O39="B",O39="T",O39="E",O39="SB")),AND(OR(P39="D",P39="A",P39="S",P39="C",P39="H",P39="B",P39="T",P39="E",P39="SB"),OR(Q39="D",Q39="A",Q39="S",Q39="C",Q39="H",Q39="B",Q39="T",Q39="E",Q39="SB")),AND(OR(P39="D",P39="A",P39="S",P39="C",P39="H",P39="B",P39="T",P39="E",P39="SB"),OR(N39="D",N39="A",N39="S",N39="C",N39="H",N39="T",N39="E",N39="SB")),AND(OR(P39="D",P39="A",P39="S",P39="C",P39="H",P39="T",P39="E",P39="SB"),OR(R39="D",R39="A",R39="S",R39="C",R39="H",R39="B",R39="T",R39="E",R39="SB")),AND(OR(P39="D",P39="A",P39="S",P39="C",P39="H",P39="B",P39="T",P39="E",P39="SB"),OR(M39="D",M39="A",M39="S",M39="C",M39="T",M39="SB")),AND(OR(P39="D",P39="A",P39="S",P39="C",P39="T",P39="SB"),OR(S39="D",S39="A",S39="S",S39="C",S39="H",S39="B",S39="T",S39="E",S39="SB")),AND(OR(P39="D",P39="A",P39="S",P39="C",P39="H",P39="B",P39="T",P39="E",P39="SB"),OR(L39="S")),AND(OR(P39="S"),OR(T39="D",T39="A",T39="S",T39="C",T39="H",T39="B",T39="T",T39="E",T39="SB")),AND(P39="H",OR($Z31="No",$Z31="")))))</formula1>
    </dataValidation>
    <dataValidation sqref="Q39:Q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39="D",Q39="A",Q39="S",Q39="C",Q39="H",Q39="B",Q39="T",Q39="E",Q39="SB",Q39="P",Q39="R",Q39="X",Q39="ST&gt;1",Q39="ST&gt;2",Q39="ST&gt;3",Q39="ST&gt;4",Q39="ST&gt;5"),NOT(OR(AND(OR(Q39="D",Q39="A",Q39="S",Q39="C",Q39="H",Q39="B",Q39="T",Q39="E",Q39="SB"),OR(P39="D",P39="A",P39="S",P39="C",P39="H",P39="B",P39="T",P39="E",P39="SB")),AND(OR(Q39="D",Q39="A",Q39="S",Q39="C",Q39="H",Q39="B",Q39="T",Q39="E",Q39="SB"),OR(R39="D",R39="A",R39="S",R39="C",R39="H",R39="B",R39="T",R39="E",R39="SB")),AND(OR(Q39="D",Q39="A",Q39="S",Q39="C",Q39="H",Q39="B",Q39="T",Q39="E",Q39="SB"),OR(O39="D",O39="A",O39="S",O39="C",O39="H",O39="T",O39="E",O39="SB")),AND(OR(Q39="D",Q39="A",Q39="S",Q39="C",Q39="H",Q39="T",Q39="E",Q39="SB"),OR(S39="D",S39="A",S39="S",S39="C",S39="H",S39="B",S39="T",S39="E",S39="SB")),AND(OR(Q39="D",Q39="A",Q39="S",Q39="C",Q39="H",Q39="B",Q39="T",Q39="E",Q39="SB"),OR(N39="D",N39="A",N39="S",N39="C",N39="T",N39="SB")),AND(OR(Q39="D",Q39="A",Q39="S",Q39="C",Q39="T",Q39="SB"),OR(T39="D",T39="A",T39="S",T39="C",T39="H",T39="B",T39="T",T39="E",T39="SB")),AND(OR(Q39="D",Q39="A",Q39="S",Q39="C",Q39="H",Q39="B",Q39="T",Q39="E",Q39="SB"),OR(M39="S")),AND(OR(Q39="S"),OR(U39="D",U39="A",U39="S",U39="C",U39="H",U39="B",U39="T",U39="E",U39="SB")),AND(Q39="H",OR($Z31="No",$Z31="")))))</formula1>
    </dataValidation>
    <dataValidation sqref="R39:R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39="D",R39="A",R39="S",R39="C",R39="H",R39="B",R39="T",R39="E",R39="SB",R39="P",R39="R",R39="X",R39="ST&gt;1",R39="ST&gt;2",R39="ST&gt;3",R39="ST&gt;4",R39="ST&gt;5"),NOT(OR(AND(OR(R39="D",R39="A",R39="S",R39="C",R39="H",R39="B",R39="T",R39="E",R39="SB"),OR(Q39="D",Q39="A",Q39="S",Q39="C",Q39="H",Q39="B",Q39="T",Q39="E",Q39="SB")),AND(OR(R39="D",R39="A",R39="S",R39="C",R39="H",R39="B",R39="T",R39="E",R39="SB"),OR(S39="D",S39="A",S39="S",S39="C",S39="H",S39="B",S39="T",S39="E",S39="SB")),AND(OR(R39="D",R39="A",R39="S",R39="C",R39="H",R39="B",R39="T",R39="E",R39="SB"),OR(P39="D",P39="A",P39="S",P39="C",P39="H",P39="T",P39="E",P39="SB")),AND(OR(R39="D",R39="A",R39="S",R39="C",R39="H",R39="T",R39="E",R39="SB"),OR(T39="D",T39="A",T39="S",T39="C",T39="H",T39="B",T39="T",T39="E",T39="SB")),AND(OR(R39="D",R39="A",R39="S",R39="C",R39="H",R39="B",R39="T",R39="E",R39="SB"),OR(O39="D",O39="A",O39="S",O39="C",O39="T",O39="SB")),AND(OR(R39="D",R39="A",R39="S",R39="C",R39="T",R39="SB"),OR(U39="D",U39="A",U39="S",U39="C",U39="H",U39="B",U39="T",U39="E",U39="SB")),AND(OR(R39="D",R39="A",R39="S",R39="C",R39="H",R39="B",R39="T",R39="E",R39="SB"),OR(N39="S")),AND(OR(R39="S"),OR(V39="D",V39="A",V39="S",V39="C",V39="H",V39="B",V39="T",V39="E",V39="SB")),AND(R39="H",OR($Z31="No",$Z31="")))))</formula1>
    </dataValidation>
    <dataValidation sqref="S39:S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39="D",S39="A",S39="S",S39="C",S39="H",S39="B",S39="T",S39="E",S39="SB",S39="P",S39="R",S39="X",S39="ST&gt;1",S39="ST&gt;2",S39="ST&gt;3",S39="ST&gt;4",S39="ST&gt;5"),NOT(OR(AND(OR(S39="D",S39="A",S39="S",S39="C",S39="H",S39="B",S39="T",S39="E",S39="SB"),OR(R39="D",R39="A",R39="S",R39="C",R39="H",R39="B",R39="T",R39="E",R39="SB")),AND(OR(S39="D",S39="A",S39="S",S39="C",S39="H",S39="B",S39="T",S39="E",S39="SB"),OR(T39="D",T39="A",T39="S",T39="C",T39="H",T39="B",T39="T",T39="E",T39="SB")),AND(OR(S39="D",S39="A",S39="S",S39="C",S39="H",S39="B",S39="T",S39="E",S39="SB"),OR(Q39="D",Q39="A",Q39="S",Q39="C",Q39="H",Q39="T",Q39="E",Q39="SB")),AND(OR(S39="D",S39="A",S39="S",S39="C",S39="H",S39="T",S39="E",S39="SB"),OR(U39="D",U39="A",U39="S",U39="C",U39="H",U39="B",U39="T",U39="E",U39="SB")),AND(OR(S39="D",S39="A",S39="S",S39="C",S39="H",S39="B",S39="T",S39="E",S39="SB"),OR(P39="D",P39="A",P39="S",P39="C",P39="T",P39="SB")),AND(OR(S39="D",S39="A",S39="S",S39="C",S39="T",S39="SB"),OR(V39="D",V39="A",V39="S",V39="C",V39="H",V39="B",V39="T",V39="E",V39="SB")),AND(OR(S39="D",S39="A",S39="S",S39="C",S39="H",S39="B",S39="T",S39="E",S39="SB"),OR(O39="S")),AND(OR(S39="S"),OR(W39="D",W39="A",W39="S",W39="C",W39="H",W39="B",W39="T",W39="E",W39="SB")),AND(S39="H",OR($Z31="No",$Z31="")))))</formula1>
    </dataValidation>
    <dataValidation sqref="T39:T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39="D",T39="A",T39="S",T39="C",T39="H",T39="B",T39="T",T39="E",T39="SB",T39="P",T39="R",T39="X",T39="ST&gt;1",T39="ST&gt;2",T39="ST&gt;3",T39="ST&gt;4",T39="ST&gt;5"),NOT(OR(AND(OR(T39="D",T39="A",T39="S",T39="C",T39="H",T39="B",T39="T",T39="E",T39="SB"),OR(S39="D",S39="A",S39="S",S39="C",S39="H",S39="B",S39="T",S39="E",S39="SB")),AND(OR(T39="D",T39="A",T39="S",T39="C",T39="H",T39="B",T39="T",T39="E",T39="SB"),OR(U39="D",U39="A",U39="S",U39="C",U39="H",U39="B",U39="T",U39="E",U39="SB")),AND(OR(T39="D",T39="A",T39="S",T39="C",T39="H",T39="B",T39="T",T39="E",T39="SB"),OR(R39="D",R39="A",R39="S",R39="C",R39="H",R39="T",R39="E",R39="SB")),AND(OR(T39="D",T39="A",T39="S",T39="C",T39="H",T39="T",T39="E",T39="SB"),OR(V39="D",V39="A",V39="S",V39="C",V39="H",V39="B",V39="T",V39="E",V39="SB")),AND(OR(T39="D",T39="A",T39="S",T39="C",T39="H",T39="B",T39="T",T39="E",T39="SB"),OR(Q39="D",Q39="A",Q39="S",Q39="C",Q39="T",Q39="SB")),AND(OR(T39="D",T39="A",T39="S",T39="C",T39="T",T39="SB"),OR(W39="D",W39="A",W39="S",W39="C",W39="H",W39="B",W39="T",W39="E",W39="SB")),AND(OR(T39="D",T39="A",T39="S",T39="C",T39="H",T39="B",T39="T",T39="E",T39="SB"),OR(P39="S")),AND(OR(T39="S"),OR(X39="D",X39="A",X39="S",X39="C",X39="H",X39="B",X39="T",X39="E",X39="SB")),AND(T39="H",OR($Z31="No",$Z31="")))))</formula1>
    </dataValidation>
    <dataValidation sqref="U39:U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39="D",U39="A",U39="S",U39="C",U39="H",U39="B",U39="T",U39="E",U39="SB",U39="P",U39="R",U39="X",U39="ST&gt;1",U39="ST&gt;2",U39="ST&gt;3",U39="ST&gt;4",U39="ST&gt;5"),NOT(OR(AND(OR(U39="D",U39="A",U39="S",U39="C",U39="H",U39="B",U39="T",U39="E",U39="SB"),OR(T39="D",T39="A",T39="S",T39="C",T39="H",T39="B",T39="T",T39="E",T39="SB")),AND(OR(U39="D",U39="A",U39="S",U39="C",U39="H",U39="B",U39="T",U39="E",U39="SB"),OR(V39="D",V39="A",V39="S",V39="C",V39="H",V39="B",V39="T",V39="E",V39="SB")),AND(OR(U39="D",U39="A",U39="S",U39="C",U39="H",U39="B",U39="T",U39="E",U39="SB"),OR(S39="D",S39="A",S39="S",S39="C",S39="H",S39="T",S39="E",S39="SB")),AND(OR(U39="D",U39="A",U39="S",U39="C",U39="H",U39="T",U39="E",U39="SB"),OR(W39="D",W39="A",W39="S",W39="C",W39="H",W39="B",W39="T",W39="E",W39="SB")),AND(OR(U39="D",U39="A",U39="S",U39="C",U39="H",U39="B",U39="T",U39="E",U39="SB"),OR(R39="D",R39="A",R39="S",R39="C",R39="T",R39="SB")),AND(OR(U39="D",U39="A",U39="S",U39="C",U39="T",U39="SB"),OR(X39="D",X39="A",X39="S",X39="C",X39="H",X39="B",X39="T",X39="E",X39="SB")),AND(OR(U39="D",U39="A",U39="S",U39="C",U39="H",U39="B",U39="T",U39="E",U39="SB"),OR(Q39="S")),AND(OR(U39="S"),OR(Y39="D",Y39="A",Y39="S",Y39="C",Y39="H",Y39="B",Y39="T",Y39="E",Y39="SB")),AND(U39="H",OR($Z31="No",$Z31="")))))</formula1>
    </dataValidation>
    <dataValidation sqref="V39:V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39="D",V39="A",V39="S",V39="C",V39="H",V39="B",V39="T",V39="E",V39="SB",V39="P",V39="R",V39="X",V39="ST&gt;1",V39="ST&gt;2",V39="ST&gt;3",V39="ST&gt;4",V39="ST&gt;5"),NOT(OR(AND(OR(V39="D",V39="A",V39="S",V39="C",V39="H",V39="B",V39="T",V39="E",V39="SB"),OR(U39="D",U39="A",U39="S",U39="C",U39="H",U39="B",U39="T",U39="E",U39="SB")),AND(OR(V39="D",V39="A",V39="S",V39="C",V39="H",V39="B",V39="T",V39="E",V39="SB"),OR(W39="D",W39="A",W39="S",W39="C",W39="H",W39="B",W39="T",W39="E",W39="SB")),AND(OR(V39="D",V39="A",V39="S",V39="C",V39="H",V39="B",V39="T",V39="E",V39="SB"),OR(T39="D",T39="A",T39="S",T39="C",T39="H",T39="T",T39="E",T39="SB")),AND(OR(V39="D",V39="A",V39="S",V39="C",V39="H",V39="T",V39="E",V39="SB"),OR(X39="D",X39="A",X39="S",X39="C",X39="H",X39="B",X39="T",X39="E",X39="SB")),AND(OR(V39="D",V39="A",V39="S",V39="C",V39="H",V39="B",V39="T",V39="E",V39="SB"),OR(S39="D",S39="A",S39="S",S39="C",S39="T",S39="SB")),AND(OR(V39="D",V39="A",V39="S",V39="C",V39="T",V39="SB"),OR(Y39="D",Y39="A",Y39="S",Y39="C",Y39="H",Y39="B",Y39="T",Y39="E",Y39="SB")),AND(OR(V39="D",V39="A",V39="S",V39="C",V39="H",V39="B",V39="T",V39="E",V39="SB"),OR(R39="S")),AND(OR(V39="S"),OR(Z39="D",Z39="A",Z39="S",Z39="C",Z39="H",Z39="B",Z39="T",Z39="E",Z39="SB")),AND(V39="H",OR($Z31="No",$Z31="")))))</formula1>
    </dataValidation>
    <dataValidation sqref="W39:W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39="D",W39="A",W39="S",W39="C",W39="H",W39="B",W39="T",W39="E",W39="SB",W39="P",W39="R",W39="X",W39="ST&gt;1",W39="ST&gt;2",W39="ST&gt;3",W39="ST&gt;4",W39="ST&gt;5"),NOT(OR(AND(OR(W39="D",W39="A",W39="S",W39="C",W39="H",W39="B",W39="T",W39="E",W39="SB"),OR(V39="D",V39="A",V39="S",V39="C",V39="H",V39="B",V39="T",V39="E",V39="SB")),AND(OR(W39="D",W39="A",W39="S",W39="C",W39="H",W39="B",W39="T",W39="E",W39="SB"),OR(X39="D",X39="A",X39="S",X39="C",X39="H",X39="B",X39="T",X39="E",X39="SB")),AND(OR(W39="D",W39="A",W39="S",W39="C",W39="H",W39="B",W39="T",W39="E",W39="SB"),OR(U39="D",U39="A",U39="S",U39="C",U39="H",U39="T",U39="E",U39="SB")),AND(OR(W39="D",W39="A",W39="S",W39="C",W39="H",W39="T",W39="E",W39="SB"),OR(Y39="D",Y39="A",Y39="S",Y39="C",Y39="H",Y39="B",Y39="T",Y39="E",Y39="SB")),AND(OR(W39="D",W39="A",W39="S",W39="C",W39="H",W39="B",W39="T",W39="E",W39="SB"),OR(T39="D",T39="A",T39="S",T39="C",T39="T",T39="SB")),AND(OR(W39="D",W39="A",W39="S",W39="C",W39="T",W39="SB"),OR(Z39="D",Z39="A",Z39="S",Z39="C",Z39="H",Z39="B",Z39="T",Z39="E",Z39="SB")),AND(OR(W39="D",W39="A",W39="S",W39="C",W39="H",W39="B",W39="T",W39="E",W39="SB"),OR(S39="S")),AND(OR(W39="S"),OR(AA39="D",AA39="A",AA39="S",AA39="C",AA39="H",AA39="B",AA39="T",AA39="E",AA39="SB")),AND(W39="H",OR($Z31="No",$Z31="")))))</formula1>
    </dataValidation>
    <dataValidation sqref="X39:X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39="D",X39="A",X39="S",X39="C",X39="H",X39="B",X39="T",X39="E",X39="SB",X39="P",X39="R",X39="X",X39="ST&gt;1",X39="ST&gt;2",X39="ST&gt;3",X39="ST&gt;4",X39="ST&gt;5"),NOT(OR(AND(OR(X39="D",X39="A",X39="S",X39="C",X39="H",X39="B",X39="T",X39="E",X39="SB"),OR(W39="D",W39="A",W39="S",W39="C",W39="H",W39="B",W39="T",W39="E",W39="SB")),AND(OR(X39="D",X39="A",X39="S",X39="C",X39="H",X39="B",X39="T",X39="E",X39="SB"),OR(Y39="D",Y39="A",Y39="S",Y39="C",Y39="H",Y39="B",Y39="T",Y39="E",Y39="SB")),AND(OR(X39="D",X39="A",X39="S",X39="C",X39="H",X39="B",X39="T",X39="E",X39="SB"),OR(V39="D",V39="A",V39="S",V39="C",V39="H",V39="T",V39="E",V39="SB")),AND(OR(X39="D",X39="A",X39="S",X39="C",X39="H",X39="T",X39="E",X39="SB"),OR(Z39="D",Z39="A",Z39="S",Z39="C",Z39="H",Z39="B",Z39="T",Z39="E",Z39="SB")),AND(OR(X39="D",X39="A",X39="S",X39="C",X39="H",X39="B",X39="T",X39="E",X39="SB"),OR(U39="D",U39="A",U39="S",U39="C",U39="T",U39="SB")),AND(OR(X39="D",X39="A",X39="S",X39="C",X39="T",X39="SB"),OR(AA39="D",AA39="A",AA39="S",AA39="C",AA39="H",AA39="B",AA39="T",AA39="E",AA39="SB")),AND(OR(X39="D",X39="A",X39="S",X39="C",X39="H",X39="B",X39="T",X39="E",X39="SB"),OR(T39="S")),AND(OR(X39="S"),OR(AB39="D",AB39="A",AB39="S",AB39="C",AB39="H",AB39="B",AB39="T",AB39="E",AB39="SB")),AND(X39="H",OR($Z31="No",$Z31="")))))</formula1>
    </dataValidation>
    <dataValidation sqref="Y39:Y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39="D",Y39="A",Y39="S",Y39="C",Y39="H",Y39="B",Y39="T",Y39="E",Y39="SB",Y39="P",Y39="R",Y39="X",Y39="ST&gt;1",Y39="ST&gt;2",Y39="ST&gt;3",Y39="ST&gt;4",Y39="ST&gt;5"),NOT(OR(AND(OR(Y39="D",Y39="A",Y39="S",Y39="C",Y39="H",Y39="B",Y39="T",Y39="E",Y39="SB"),OR(X39="D",X39="A",X39="S",X39="C",X39="H",X39="B",X39="T",X39="E",X39="SB")),AND(OR(Y39="D",Y39="A",Y39="S",Y39="C",Y39="H",Y39="B",Y39="T",Y39="E",Y39="SB"),OR(Z39="D",Z39="A",Z39="S",Z39="C",Z39="H",Z39="B",Z39="T",Z39="E",Z39="SB")),AND(OR(Y39="D",Y39="A",Y39="S",Y39="C",Y39="H",Y39="B",Y39="T",Y39="E",Y39="SB"),OR(W39="D",W39="A",W39="S",W39="C",W39="H",W39="T",W39="E",W39="SB")),AND(OR(Y39="D",Y39="A",Y39="S",Y39="C",Y39="H",Y39="T",Y39="E",Y39="SB"),OR(AA39="D",AA39="A",AA39="S",AA39="C",AA39="H",AA39="B",AA39="T",AA39="E",AA39="SB")),AND(OR(Y39="D",Y39="A",Y39="S",Y39="C",Y39="H",Y39="B",Y39="T",Y39="E",Y39="SB"),OR(V39="D",V39="A",V39="S",V39="C",V39="T",V39="SB")),AND(OR(Y39="D",Y39="A",Y39="S",Y39="C",Y39="T",Y39="SB"),OR(AB39="D",AB39="A",AB39="S",AB39="C",AB39="H",AB39="B",AB39="T",AB39="E",AB39="SB")),AND(OR(Y39="D",Y39="A",Y39="S",Y39="C",Y39="H",Y39="B",Y39="T",Y39="E",Y39="SB"),OR(U39="S")),AND(OR(Y39="S"),OR(AC39="D",AC39="A",AC39="S",AC39="C",AC39="H",AC39="B",AC39="T",AC39="E",AC39="SB")),AND(Y39="H",OR($Z31="No",$Z31="")))))</formula1>
    </dataValidation>
    <dataValidation sqref="Z39:Z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39="D",Z39="A",Z39="S",Z39="C",Z39="H",Z39="B",Z39="T",Z39="E",Z39="SB",Z39="P",Z39="R",Z39="X",Z39="ST&gt;1",Z39="ST&gt;2",Z39="ST&gt;3",Z39="ST&gt;4",Z39="ST&gt;5"),NOT(OR(AND(OR(Z39="D",Z39="A",Z39="S",Z39="C",Z39="H",Z39="B",Z39="T",Z39="E",Z39="SB"),OR(Y39="D",Y39="A",Y39="S",Y39="C",Y39="H",Y39="B",Y39="T",Y39="E",Y39="SB")),AND(OR(Z39="D",Z39="A",Z39="S",Z39="C",Z39="H",Z39="B",Z39="T",Z39="E",Z39="SB"),OR(AA39="D",AA39="A",AA39="S",AA39="C",AA39="H",AA39="B",AA39="T",AA39="E",AA39="SB")),AND(OR(Z39="D",Z39="A",Z39="S",Z39="C",Z39="H",Z39="B",Z39="T",Z39="E",Z39="SB"),OR(X39="D",X39="A",X39="S",X39="C",X39="H",X39="T",X39="E",X39="SB")),AND(OR(Z39="D",Z39="A",Z39="S",Z39="C",Z39="H",Z39="T",Z39="E",Z39="SB"),OR(AB39="D",AB39="A",AB39="S",AB39="C",AB39="H",AB39="B",AB39="T",AB39="E",AB39="SB")),AND(OR(Z39="D",Z39="A",Z39="S",Z39="C",Z39="H",Z39="B",Z39="T",Z39="E",Z39="SB"),OR(W39="D",W39="A",W39="S",W39="C",W39="T",W39="SB")),AND(OR(Z39="D",Z39="A",Z39="S",Z39="C",Z39="T",Z39="SB"),OR(AC39="D",AC39="A",AC39="S",AC39="C",AC39="H",AC39="B",AC39="T",AC39="E",AC39="SB")),AND(OR(Z39="D",Z39="A",Z39="S",Z39="C",Z39="H",Z39="B",Z39="T",Z39="E",Z39="SB"),OR(V39="S")),AND(OR(Z39="S"),OR(AD39="D",AD39="A",AD39="S",AD39="C",AD39="H",AD39="B",AD39="T",AD39="E",AD39="SB")),AND(Z39="H",OR($Z31="No",$Z31="")))))</formula1>
    </dataValidation>
    <dataValidation sqref="AA39:AA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39="D",AA39="A",AA39="S",AA39="C",AA39="H",AA39="B",AA39="T",AA39="E",AA39="SB",AA39="P",AA39="R",AA39="X",AA39="ST&gt;1",AA39="ST&gt;2",AA39="ST&gt;3",AA39="ST&gt;4",AA39="ST&gt;5"),NOT(OR(AND(OR(AA39="D",AA39="A",AA39="S",AA39="C",AA39="H",AA39="B",AA39="T",AA39="E",AA39="SB"),OR(Z39="D",Z39="A",Z39="S",Z39="C",Z39="H",Z39="B",Z39="T",Z39="E",Z39="SB")),AND(OR(AA39="D",AA39="A",AA39="S",AA39="C",AA39="H",AA39="B",AA39="T",AA39="E",AA39="SB"),OR(AB39="D",AB39="A",AB39="S",AB39="C",AB39="H",AB39="B",AB39="T",AB39="E",AB39="SB")),AND(OR(AA39="D",AA39="A",AA39="S",AA39="C",AA39="H",AA39="B",AA39="T",AA39="E",AA39="SB"),OR(Y39="D",Y39="A",Y39="S",Y39="C",Y39="H",Y39="T",Y39="E",Y39="SB")),AND(OR(AA39="D",AA39="A",AA39="S",AA39="C",AA39="H",AA39="T",AA39="E",AA39="SB"),OR(AC39="D",AC39="A",AC39="S",AC39="C",AC39="H",AC39="B",AC39="T",AC39="E",AC39="SB")),AND(OR(AA39="D",AA39="A",AA39="S",AA39="C",AA39="H",AA39="B",AA39="T",AA39="E",AA39="SB"),OR(X39="D",X39="A",X39="S",X39="C",X39="T",X39="SB")),AND(OR(AA39="D",AA39="A",AA39="S",AA39="C",AA39="T",AA39="SB"),OR(AD39="D",AD39="A",AD39="S",AD39="C",AD39="H",AD39="B",AD39="T",AD39="E",AD39="SB")),AND(OR(AA39="D",AA39="A",AA39="S",AA39="C",AA39="H",AA39="B",AA39="T",AA39="E",AA39="SB"),OR(W39="S")),AND(OR(AA39="S"),OR(AE39="D",AE39="A",AE39="S",AE39="C",AE39="H",AE39="B",AE39="T",AE39="E",AE39="SB")),AND(AA39="H",OR($Z31="No",$Z31="")))))</formula1>
    </dataValidation>
    <dataValidation sqref="AB39:AB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39="D",AB39="A",AB39="S",AB39="C",AB39="H",AB39="B",AB39="T",AB39="E",AB39="SB",AB39="P",AB39="R",AB39="X",AB39="ST&gt;1",AB39="ST&gt;2",AB39="ST&gt;3",AB39="ST&gt;4",AB39="ST&gt;5"),NOT(OR(AND(OR(AB39="D",AB39="A",AB39="S",AB39="C",AB39="H",AB39="B",AB39="T",AB39="E",AB39="SB"),OR(AA39="D",AA39="A",AA39="S",AA39="C",AA39="H",AA39="B",AA39="T",AA39="E",AA39="SB")),AND(OR(AB39="D",AB39="A",AB39="S",AB39="C",AB39="H",AB39="B",AB39="T",AB39="E",AB39="SB"),OR(AC39="D",AC39="A",AC39="S",AC39="C",AC39="H",AC39="B",AC39="T",AC39="E",AC39="SB")),AND(OR(AB39="D",AB39="A",AB39="S",AB39="C",AB39="H",AB39="B",AB39="T",AB39="E",AB39="SB"),OR(Z39="D",Z39="A",Z39="S",Z39="C",Z39="H",Z39="T",Z39="E",Z39="SB")),AND(OR(AB39="D",AB39="A",AB39="S",AB39="C",AB39="H",AB39="T",AB39="E",AB39="SB"),OR(AD39="D",AD39="A",AD39="S",AD39="C",AD39="H",AD39="B",AD39="T",AD39="E",AD39="SB")),AND(OR(AB39="D",AB39="A",AB39="S",AB39="C",AB39="H",AB39="B",AB39="T",AB39="E",AB39="SB"),OR(Y39="D",Y39="A",Y39="S",Y39="C",Y39="T",Y39="SB")),AND(OR(AB39="D",AB39="A",AB39="S",AB39="C",AB39="T",AB39="SB"),OR(AE39="D",AE39="A",AE39="S",AE39="C",AE39="H",AE39="B",AE39="T",AE39="E",AE39="SB")),AND(OR(AB39="D",AB39="A",AB39="S",AB39="C",AB39="H",AB39="B",AB39="T",AB39="E",AB39="SB"),OR(X39="S")),AND(OR(AB39="S"),OR(AF39="D",AF39="A",AF39="S",AF39="C",AF39="H",AF39="B",AF39="T",AF39="E",AF39="SB")),AND(AB39="H",OR($Z31="No",$Z31="")))))</formula1>
    </dataValidation>
    <dataValidation sqref="AC39:AC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39="D",AC39="A",AC39="S",AC39="C",AC39="H",AC39="B",AC39="T",AC39="E",AC39="SB",AC39="P",AC39="R",AC39="X",AC39="ST&gt;1",AC39="ST&gt;2",AC39="ST&gt;3",AC39="ST&gt;4",AC39="ST&gt;5"),NOT(OR(AND(OR(AC39="D",AC39="A",AC39="S",AC39="C",AC39="H",AC39="B",AC39="T",AC39="E",AC39="SB"),OR(AB39="D",AB39="A",AB39="S",AB39="C",AB39="H",AB39="B",AB39="T",AB39="E",AB39="SB")),AND(OR(AC39="D",AC39="A",AC39="S",AC39="C",AC39="H",AC39="B",AC39="T",AC39="E",AC39="SB"),OR(AD39="D",AD39="A",AD39="S",AD39="C",AD39="H",AD39="B",AD39="T",AD39="E",AD39="SB")),AND(OR(AC39="D",AC39="A",AC39="S",AC39="C",AC39="H",AC39="B",AC39="T",AC39="E",AC39="SB"),OR(AA39="D",AA39="A",AA39="S",AA39="C",AA39="H",AA39="T",AA39="E",AA39="SB")),AND(OR(AC39="D",AC39="A",AC39="S",AC39="C",AC39="H",AC39="T",AC39="E",AC39="SB"),OR(AE39="D",AE39="A",AE39="S",AE39="C",AE39="H",AE39="B",AE39="T",AE39="E",AE39="SB")),AND(OR(AC39="D",AC39="A",AC39="S",AC39="C",AC39="H",AC39="B",AC39="T",AC39="E",AC39="SB"),OR(Z39="D",Z39="A",Z39="S",Z39="C",Z39="T",Z39="SB")),AND(OR(AC39="D",AC39="A",AC39="S",AC39="C",AC39="T",AC39="SB"),OR(AF39="D",AF39="A",AF39="S",AF39="C",AF39="H",AF39="B",AF39="T",AF39="E",AF39="SB")),AND(OR(AC39="D",AC39="A",AC39="S",AC39="C",AC39="H",AC39="B",AC39="T",AC39="E",AC39="SB"),OR(Y39="S")),AND(OR(AC39="S"),OR(AG39="D",AG39="A",AG39="S",AG39="C",AG39="H",AG39="B",AG39="T",AG39="E",AG39="SB")),AND(AC39="H",OR($Z31="No",$Z31="")))))</formula1>
    </dataValidation>
    <dataValidation sqref="AD39:AD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39="D",AD39="A",AD39="S",AD39="C",AD39="H",AD39="B",AD39="T",AD39="E",AD39="SB",AD39="P",AD39="R",AD39="X",AD39="ST&gt;1",AD39="ST&gt;2",AD39="ST&gt;3",AD39="ST&gt;4",AD39="ST&gt;5"),NOT(OR(AND(OR(AD39="D",AD39="A",AD39="S",AD39="C",AD39="H",AD39="B",AD39="T",AD39="E",AD39="SB"),OR(AC39="D",AC39="A",AC39="S",AC39="C",AC39="H",AC39="B",AC39="T",AC39="E",AC39="SB")),AND(OR(AD39="D",AD39="A",AD39="S",AD39="C",AD39="H",AD39="B",AD39="T",AD39="E",AD39="SB"),OR(AE39="D",AE39="A",AE39="S",AE39="C",AE39="H",AE39="B",AE39="T",AE39="E",AE39="SB")),AND(OR(AD39="D",AD39="A",AD39="S",AD39="C",AD39="H",AD39="B",AD39="T",AD39="E",AD39="SB"),OR(AB39="D",AB39="A",AB39="S",AB39="C",AB39="H",AB39="T",AB39="E",AB39="SB")),AND(OR(AD39="D",AD39="A",AD39="S",AD39="C",AD39="H",AD39="T",AD39="E",AD39="SB"),OR(AF39="D",AF39="A",AF39="S",AF39="C",AF39="H",AF39="B",AF39="T",AF39="E",AF39="SB")),AND(OR(AD39="D",AD39="A",AD39="S",AD39="C",AD39="H",AD39="B",AD39="T",AD39="E",AD39="SB"),OR(AA39="D",AA39="A",AA39="S",AA39="C",AA39="T",AA39="SB")),AND(OR(AD39="D",AD39="A",AD39="S",AD39="C",AD39="T",AD39="SB"),OR(AG39="D",AG39="A",AG39="S",AG39="C",AG39="H",AG39="B",AG39="T",AG39="E",AG39="SB")),AND(OR(AD39="D",AD39="A",AD39="S",AD39="C",AD39="H",AD39="B",AD39="T",AD39="E",AD39="SB"),OR(Z39="S")),AND(OR(AD39="S"),OR(AH39="D",AH39="A",AH39="S",AH39="C",AH39="H",AH39="B",AH39="T",AH39="E",AH39="SB")),AND(AD39="H",OR($Z31="No",$Z31="")))))</formula1>
    </dataValidation>
    <dataValidation sqref="AE39:AE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39="D",AE39="A",AE39="S",AE39="C",AE39="H",AE39="B",AE39="T",AE39="E",AE39="SB",AE39="P",AE39="R",AE39="X",AE39="ST&gt;1",AE39="ST&gt;2",AE39="ST&gt;3",AE39="ST&gt;4",AE39="ST&gt;5"),NOT(OR(AND(OR(AE39="D",AE39="A",AE39="S",AE39="C",AE39="H",AE39="B",AE39="T",AE39="E",AE39="SB"),OR(AD39="D",AD39="A",AD39="S",AD39="C",AD39="H",AD39="B",AD39="T",AD39="E",AD39="SB")),AND(OR(AE39="D",AE39="A",AE39="S",AE39="C",AE39="H",AE39="B",AE39="T",AE39="E",AE39="SB"),OR(AF39="D",AF39="A",AF39="S",AF39="C",AF39="H",AF39="B",AF39="T",AF39="E",AF39="SB")),AND(OR(AE39="D",AE39="A",AE39="S",AE39="C",AE39="H",AE39="B",AE39="T",AE39="E",AE39="SB"),OR(AC39="D",AC39="A",AC39="S",AC39="C",AC39="H",AC39="T",AC39="E",AC39="SB")),AND(OR(AE39="D",AE39="A",AE39="S",AE39="C",AE39="H",AE39="T",AE39="E",AE39="SB"),OR(AG39="D",AG39="A",AG39="S",AG39="C",AG39="H",AG39="B",AG39="T",AG39="E",AG39="SB")),AND(OR(AE39="D",AE39="A",AE39="S",AE39="C",AE39="H",AE39="B",AE39="T",AE39="E",AE39="SB"),OR(AB39="D",AB39="A",AB39="S",AB39="C",AB39="T",AB39="SB")),AND(OR(AE39="D",AE39="A",AE39="S",AE39="C",AE39="T",AE39="SB"),OR(AH39="D",AH39="A",AH39="S",AH39="C",AH39="H",AH39="B",AH39="T",AH39="E",AH39="SB")),AND(OR(AE39="D",AE39="A",AE39="S",AE39="C",AE39="H",AE39="B",AE39="T",AE39="E",AE39="SB"),OR(AA39="S")),AND(OR(AE39="S"),OR(AI39="D",AI39="A",AI39="S",AI39="C",AI39="H",AI39="B",AI39="T",AI39="E",AI39="SB")),AND(AE39="H",OR($Z31="No",$Z31="")))))</formula1>
    </dataValidation>
    <dataValidation sqref="AF39:AF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39="D",AF39="A",AF39="S",AF39="C",AF39="H",AF39="B",AF39="T",AF39="E",AF39="SB",AF39="P",AF39="R",AF39="X",AF39="ST&gt;1",AF39="ST&gt;2",AF39="ST&gt;3",AF39="ST&gt;4",AF39="ST&gt;5"),NOT(OR(AND(OR(AF39="D",AF39="A",AF39="S",AF39="C",AF39="H",AF39="B",AF39="T",AF39="E",AF39="SB"),OR(AE39="D",AE39="A",AE39="S",AE39="C",AE39="H",AE39="B",AE39="T",AE39="E",AE39="SB")),AND(OR(AF39="D",AF39="A",AF39="S",AF39="C",AF39="H",AF39="B",AF39="T",AF39="E",AF39="SB"),OR(AG39="D",AG39="A",AG39="S",AG39="C",AG39="H",AG39="B",AG39="T",AG39="E",AG39="SB")),AND(OR(AF39="D",AF39="A",AF39="S",AF39="C",AF39="H",AF39="B",AF39="T",AF39="E",AF39="SB"),OR(AD39="D",AD39="A",AD39="S",AD39="C",AD39="H",AD39="T",AD39="E",AD39="SB")),AND(OR(AF39="D",AF39="A",AF39="S",AF39="C",AF39="H",AF39="T",AF39="E",AF39="SB"),OR(AH39="D",AH39="A",AH39="S",AH39="C",AH39="H",AH39="B",AH39="T",AH39="E",AH39="SB")),AND(OR(AF39="D",AF39="A",AF39="S",AF39="C",AF39="H",AF39="B",AF39="T",AF39="E",AF39="SB"),OR(AC39="D",AC39="A",AC39="S",AC39="C",AC39="T",AC39="SB")),AND(OR(AF39="D",AF39="A",AF39="S",AF39="C",AF39="T",AF39="SB"),OR(AI39="D",AI39="A",AI39="S",AI39="C",AI39="H",AI39="B",AI39="T",AI39="E",AI39="SB")),AND(OR(AF39="D",AF39="A",AF39="S",AF39="C",AF39="H",AF39="B",AF39="T",AF39="E",AF39="SB"),OR(AB39="S")),AND(OR(AF39="S"),OR(AJ39="D",AJ39="A",AJ39="S",AJ39="C",AJ39="H",AJ39="B",AJ39="T",AJ39="E",AJ39="SB")),AND(AF39="H",OR($Z31="No",$Z31="")))))</formula1>
    </dataValidation>
    <dataValidation sqref="AG39:AG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39="D",AG39="A",AG39="S",AG39="C",AG39="H",AG39="B",AG39="T",AG39="E",AG39="SB",AG39="P",AG39="R",AG39="X",AG39="ST&gt;1",AG39="ST&gt;2",AG39="ST&gt;3",AG39="ST&gt;4",AG39="ST&gt;5"),NOT(OR(AND(OR(AG39="D",AG39="A",AG39="S",AG39="C",AG39="H",AG39="B",AG39="T",AG39="E",AG39="SB"),OR(AF39="D",AF39="A",AF39="S",AF39="C",AF39="H",AF39="B",AF39="T",AF39="E",AF39="SB")),AND(OR(AG39="D",AG39="A",AG39="S",AG39="C",AG39="H",AG39="B",AG39="T",AG39="E",AG39="SB"),OR(AH39="D",AH39="A",AH39="S",AH39="C",AH39="H",AH39="B",AH39="T",AH39="E",AH39="SB")),AND(OR(AG39="D",AG39="A",AG39="S",AG39="C",AG39="H",AG39="B",AG39="T",AG39="E",AG39="SB"),OR(AE39="D",AE39="A",AE39="S",AE39="C",AE39="H",AE39="T",AE39="E",AE39="SB")),AND(OR(AG39="D",AG39="A",AG39="S",AG39="C",AG39="H",AG39="T",AG39="E",AG39="SB"),OR(AI39="D",AI39="A",AI39="S",AI39="C",AI39="H",AI39="B",AI39="T",AI39="E",AI39="SB")),AND(OR(AG39="D",AG39="A",AG39="S",AG39="C",AG39="H",AG39="B",AG39="T",AG39="E",AG39="SB"),OR(AD39="D",AD39="A",AD39="S",AD39="C",AD39="T",AD39="SB")),AND(OR(AG39="D",AG39="A",AG39="S",AG39="C",AG39="T",AG39="SB"),OR(AJ39="D",AJ39="A",AJ39="S",AJ39="C",AJ39="H",AJ39="B",AJ39="T",AJ39="E",AJ39="SB")),AND(OR(AG39="D",AG39="A",AG39="S",AG39="C",AG39="H",AG39="B",AG39="T",AG39="E",AG39="SB"),OR(AC39="S")),AND(OR(AG39="S"),OR(AK39="D",AK39="A",AK39="S",AK39="C",AK39="H",AK39="B",AK39="T",AK39="E",AK39="SB")),AND(AG39="H",OR($Z31="No",$Z31="")))))</formula1>
    </dataValidation>
    <dataValidation sqref="AH39:AH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39="D",AH39="A",AH39="S",AH39="C",AH39="H",AH39="B",AH39="T",AH39="E",AH39="SB",AH39="P",AH39="R",AH39="X",AH39="ST&gt;1",AH39="ST&gt;2",AH39="ST&gt;3",AH39="ST&gt;4",AH39="ST&gt;5"),NOT(OR(AND(OR(AH39="D",AH39="A",AH39="S",AH39="C",AH39="H",AH39="B",AH39="T",AH39="E",AH39="SB"),OR(AG39="D",AG39="A",AG39="S",AG39="C",AG39="H",AG39="B",AG39="T",AG39="E",AG39="SB")),AND(OR(AH39="D",AH39="A",AH39="S",AH39="C",AH39="H",AH39="B",AH39="T",AH39="E",AH39="SB"),OR(AI39="D",AI39="A",AI39="S",AI39="C",AI39="H",AI39="B",AI39="T",AI39="E",AI39="SB")),AND(OR(AH39="D",AH39="A",AH39="S",AH39="C",AH39="H",AH39="B",AH39="T",AH39="E",AH39="SB"),OR(AF39="D",AF39="A",AF39="S",AF39="C",AF39="H",AF39="T",AF39="E",AF39="SB")),AND(OR(AH39="D",AH39="A",AH39="S",AH39="C",AH39="H",AH39="T",AH39="E",AH39="SB"),OR(AJ39="D",AJ39="A",AJ39="S",AJ39="C",AJ39="H",AJ39="B",AJ39="T",AJ39="E",AJ39="SB")),AND(OR(AH39="D",AH39="A",AH39="S",AH39="C",AH39="H",AH39="B",AH39="T",AH39="E",AH39="SB"),OR(AE39="D",AE39="A",AE39="S",AE39="C",AE39="T",AE39="SB")),AND(OR(AH39="D",AH39="A",AH39="S",AH39="C",AH39="T",AH39="SB"),OR(AK39="D",AK39="A",AK39="S",AK39="C",AK39="H",AK39="B",AK39="T",AK39="E",AK39="SB")),AND(OR(AH39="D",AH39="A",AH39="S",AH39="C",AH39="H",AH39="B",AH39="T",AH39="E",AH39="SB"),OR(AD39="S")),AND(OR(AH39="S"),OR(AL39="D",AL39="A",AL39="S",AL39="C",AL39="H",AL39="B",AL39="T",AL39="E",AL39="SB")),AND(AH39="H",OR($Z31="No",$Z31="")))))</formula1>
    </dataValidation>
    <dataValidation sqref="AI39:AI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39="D",AI39="A",AI39="S",AI39="C",AI39="H",AI39="B",AI39="T",AI39="E",AI39="SB",AI39="P",AI39="R",AI39="X",AI39="ST&gt;1",AI39="ST&gt;2",AI39="ST&gt;3",AI39="ST&gt;4",AI39="ST&gt;5"),NOT(OR(AND(OR(AI39="D",AI39="A",AI39="S",AI39="C",AI39="H",AI39="B",AI39="T",AI39="E",AI39="SB"),OR(AH39="D",AH39="A",AH39="S",AH39="C",AH39="H",AH39="B",AH39="T",AH39="E",AH39="SB")),AND(OR(AI39="D",AI39="A",AI39="S",AI39="C",AI39="H",AI39="B",AI39="T",AI39="E",AI39="SB"),OR(AJ39="D",AJ39="A",AJ39="S",AJ39="C",AJ39="H",AJ39="B",AJ39="T",AJ39="E",AJ39="SB")),AND(OR(AI39="D",AI39="A",AI39="S",AI39="C",AI39="H",AI39="B",AI39="T",AI39="E",AI39="SB"),OR(AG39="D",AG39="A",AG39="S",AG39="C",AG39="H",AG39="T",AG39="E",AG39="SB")),AND(OR(AI39="D",AI39="A",AI39="S",AI39="C",AI39="H",AI39="T",AI39="E",AI39="SB"),OR(AK39="D",AK39="A",AK39="S",AK39="C",AK39="H",AK39="B",AK39="T",AK39="E",AK39="SB")),AND(OR(AI39="D",AI39="A",AI39="S",AI39="C",AI39="H",AI39="B",AI39="T",AI39="E",AI39="SB"),OR(AF39="D",AF39="A",AF39="S",AF39="C",AF39="T",AF39="SB")),AND(OR(AI39="D",AI39="A",AI39="S",AI39="C",AI39="T",AI39="SB"),OR(AL39="D",AL39="A",AL39="S",AL39="C",AL39="H",AL39="B",AL39="T",AL39="E",AL39="SB")),AND(OR(AI39="D",AI39="A",AI39="S",AI39="C",AI39="H",AI39="B",AI39="T",AI39="E",AI39="SB"),OR(AE39="S")),AND(OR(AI39="S"),OR(AM39="D",AM39="A",AM39="S",AM39="C",AM39="H",AM39="B",AM39="T",AM39="E",AM39="SB")),AND(AI39="H",OR($Z31="No",$Z31="")))))</formula1>
    </dataValidation>
    <dataValidation sqref="AJ39:AJ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39="D",AJ39="A",AJ39="S",AJ39="C",AJ39="H",AJ39="B",AJ39="T",AJ39="E",AJ39="SB",AJ39="P",AJ39="R",AJ39="X",AJ39="ST&gt;1",AJ39="ST&gt;2",AJ39="ST&gt;3",AJ39="ST&gt;4",AJ39="ST&gt;5"),NOT(OR(AND(OR(AJ39="D",AJ39="A",AJ39="S",AJ39="C",AJ39="H",AJ39="B",AJ39="T",AJ39="E",AJ39="SB"),OR(AI39="D",AI39="A",AI39="S",AI39="C",AI39="H",AI39="B",AI39="T",AI39="E",AI39="SB")),AND(OR(AJ39="D",AJ39="A",AJ39="S",AJ39="C",AJ39="H",AJ39="B",AJ39="T",AJ39="E",AJ39="SB"),OR(AK39="D",AK39="A",AK39="S",AK39="C",AK39="H",AK39="B",AK39="T",AK39="E",AK39="SB")),AND(OR(AJ39="D",AJ39="A",AJ39="S",AJ39="C",AJ39="H",AJ39="B",AJ39="T",AJ39="E",AJ39="SB"),OR(AH39="D",AH39="A",AH39="S",AH39="C",AH39="H",AH39="T",AH39="E",AH39="SB")),AND(OR(AJ39="D",AJ39="A",AJ39="S",AJ39="C",AJ39="H",AJ39="T",AJ39="E",AJ39="SB"),OR(AL39="D",AL39="A",AL39="S",AL39="C",AL39="H",AL39="B",AL39="T",AL39="E",AL39="SB")),AND(OR(AJ39="D",AJ39="A",AJ39="S",AJ39="C",AJ39="H",AJ39="B",AJ39="T",AJ39="E",AJ39="SB"),OR(AG39="D",AG39="A",AG39="S",AG39="C",AG39="T",AG39="SB")),AND(OR(AJ39="D",AJ39="A",AJ39="S",AJ39="C",AJ39="T",AJ39="SB"),OR(AM39="D",AM39="A",AM39="S",AM39="C",AM39="H",AM39="B",AM39="T",AM39="E",AM39="SB")),AND(OR(AJ39="D",AJ39="A",AJ39="S",AJ39="C",AJ39="H",AJ39="B",AJ39="T",AJ39="E",AJ39="SB"),OR(AF39="S")),AND(OR(AJ39="S"),OR(AN39="D",AN39="A",AN39="S",AN39="C",AN39="H",AN39="B",AN39="T",AN39="E",AN39="SB")),AND(AJ39="H",OR($Z31="No",$Z31="")))))</formula1>
    </dataValidation>
    <dataValidation sqref="AK39:AK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39="D",AK39="A",AK39="S",AK39="C",AK39="H",AK39="B",AK39="T",AK39="E",AK39="SB",AK39="P",AK39="R",AK39="X",AK39="ST&gt;1",AK39="ST&gt;2",AK39="ST&gt;3",AK39="ST&gt;4",AK39="ST&gt;5"),NOT(OR(AND(OR(AK39="D",AK39="A",AK39="S",AK39="C",AK39="H",AK39="B",AK39="T",AK39="E",AK39="SB"),OR(AJ39="D",AJ39="A",AJ39="S",AJ39="C",AJ39="H",AJ39="B",AJ39="T",AJ39="E",AJ39="SB")),AND(OR(AK39="D",AK39="A",AK39="S",AK39="C",AK39="H",AK39="B",AK39="T",AK39="E",AK39="SB"),OR(AL39="D",AL39="A",AL39="S",AL39="C",AL39="H",AL39="B",AL39="T",AL39="E",AL39="SB")),AND(OR(AK39="D",AK39="A",AK39="S",AK39="C",AK39="H",AK39="B",AK39="T",AK39="E",AK39="SB"),OR(AI39="D",AI39="A",AI39="S",AI39="C",AI39="H",AI39="T",AI39="E",AI39="SB")),AND(OR(AK39="D",AK39="A",AK39="S",AK39="C",AK39="H",AK39="T",AK39="E",AK39="SB"),OR(AM39="D",AM39="A",AM39="S",AM39="C",AM39="H",AM39="B",AM39="T",AM39="E",AM39="SB")),AND(OR(AK39="D",AK39="A",AK39="S",AK39="C",AK39="H",AK39="B",AK39="T",AK39="E",AK39="SB"),OR(AH39="D",AH39="A",AH39="S",AH39="C",AH39="T",AH39="SB")),AND(OR(AK39="D",AK39="A",AK39="S",AK39="C",AK39="T",AK39="SB"),OR(AN39="D",AN39="A",AN39="S",AN39="C",AN39="H",AN39="B",AN39="T",AN39="E",AN39="SB")),AND(OR(AK39="D",AK39="A",AK39="S",AK39="C",AK39="H",AK39="B",AK39="T",AK39="E",AK39="SB"),OR(AG39="S")),AND(OR(AK39="S"),OR(AO39="D",AO39="A",AO39="S",AO39="C",AO39="H",AO39="B",AO39="T",AO39="E",AO39="SB")),AND(AK39="H",OR($Z31="No",$Z31="")))))</formula1>
    </dataValidation>
    <dataValidation sqref="AL39:AL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39="D",AL39="A",AL39="S",AL39="C",AL39="H",AL39="B",AL39="T",AL39="E",AL39="SB",AL39="P",AL39="R",AL39="X",AL39="ST&gt;1",AL39="ST&gt;2",AL39="ST&gt;3",AL39="ST&gt;4",AL39="ST&gt;5"),NOT(OR(AND(OR(AL39="D",AL39="A",AL39="S",AL39="C",AL39="H",AL39="B",AL39="T",AL39="E",AL39="SB"),OR(AK39="D",AK39="A",AK39="S",AK39="C",AK39="H",AK39="B",AK39="T",AK39="E",AK39="SB")),AND(OR(AL39="D",AL39="A",AL39="S",AL39="C",AL39="H",AL39="B",AL39="T",AL39="E",AL39="SB"),OR(AM39="D",AM39="A",AM39="S",AM39="C",AM39="H",AM39="B",AM39="T",AM39="E",AM39="SB")),AND(OR(AL39="D",AL39="A",AL39="S",AL39="C",AL39="H",AL39="B",AL39="T",AL39="E",AL39="SB"),OR(AJ39="D",AJ39="A",AJ39="S",AJ39="C",AJ39="H",AJ39="T",AJ39="E",AJ39="SB")),AND(OR(AL39="D",AL39="A",AL39="S",AL39="C",AL39="H",AL39="T",AL39="E",AL39="SB"),OR(AN39="D",AN39="A",AN39="S",AN39="C",AN39="H",AN39="B",AN39="T",AN39="E",AN39="SB")),AND(OR(AL39="D",AL39="A",AL39="S",AL39="C",AL39="H",AL39="B",AL39="T",AL39="E",AL39="SB"),OR(AI39="D",AI39="A",AI39="S",AI39="C",AI39="T",AI39="SB")),AND(OR(AL39="D",AL39="A",AL39="S",AL39="C",AL39="T",AL39="SB"),OR(AO39="D",AO39="A",AO39="S",AO39="C",AO39="H",AO39="B",AO39="T",AO39="E",AO39="SB")),AND(OR(AL39="D",AL39="A",AL39="S",AL39="C",AL39="H",AL39="B",AL39="T",AL39="E",AL39="SB"),OR(AH39="S")),AND(OR(AL39="S"),OR(AP39="D",AP39="A",AP39="S",AP39="C",AP39="H",AP39="B",AP39="T",AP39="E",AP39="SB")),AND(AL39="H",OR($Z31="No",$Z31="")))))</formula1>
    </dataValidation>
    <dataValidation sqref="AM39:AM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39="D",AM39="A",AM39="S",AM39="C",AM39="H",AM39="B",AM39="T",AM39="E",AM39="SB",AM39="P",AM39="R",AM39="X",AM39="ST&gt;1",AM39="ST&gt;2",AM39="ST&gt;3",AM39="ST&gt;4",AM39="ST&gt;5"),NOT(OR(AND(OR(AM39="D",AM39="A",AM39="S",AM39="C",AM39="H",AM39="B",AM39="T",AM39="E",AM39="SB"),OR(AL39="D",AL39="A",AL39="S",AL39="C",AL39="H",AL39="B",AL39="T",AL39="E",AL39="SB")),AND(OR(AM39="D",AM39="A",AM39="S",AM39="C",AM39="H",AM39="B",AM39="T",AM39="E",AM39="SB"),OR(AN39="D",AN39="A",AN39="S",AN39="C",AN39="H",AN39="B",AN39="T",AN39="E",AN39="SB")),AND(OR(AM39="D",AM39="A",AM39="S",AM39="C",AM39="H",AM39="B",AM39="T",AM39="E",AM39="SB"),OR(AK39="D",AK39="A",AK39="S",AK39="C",AK39="H",AK39="T",AK39="E",AK39="SB")),AND(OR(AM39="D",AM39="A",AM39="S",AM39="C",AM39="H",AM39="T",AM39="E",AM39="SB"),OR(AO39="D",AO39="A",AO39="S",AO39="C",AO39="H",AO39="B",AO39="T",AO39="E",AO39="SB")),AND(OR(AM39="D",AM39="A",AM39="S",AM39="C",AM39="H",AM39="B",AM39="T",AM39="E",AM39="SB"),OR(AJ39="D",AJ39="A",AJ39="S",AJ39="C",AJ39="T",AJ39="SB")),AND(OR(AM39="D",AM39="A",AM39="S",AM39="C",AM39="T",AM39="SB"),OR(AP39="D",AP39="A",AP39="S",AP39="C",AP39="H",AP39="B",AP39="T",AP39="E",AP39="SB")),AND(OR(AM39="D",AM39="A",AM39="S",AM39="C",AM39="H",AM39="B",AM39="T",AM39="E",AM39="SB"),OR(AI39="S")),AND(OR(AM39="S"),OR(AQ39="D",AQ39="A",AQ39="S",AQ39="C",AQ39="H",AQ39="B",AQ39="T",AQ39="E",AQ39="SB")),AND(AM39="H",OR($Z31="No",$Z31="")))))</formula1>
    </dataValidation>
    <dataValidation sqref="AN39:AN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39="D",AN39="A",AN39="S",AN39="C",AN39="H",AN39="B",AN39="T",AN39="E",AN39="SB",AN39="P",AN39="R",AN39="X",AN39="ST&gt;1",AN39="ST&gt;2",AN39="ST&gt;3",AN39="ST&gt;4",AN39="ST&gt;5"),NOT(OR(AND(OR(AN39="D",AN39="A",AN39="S",AN39="C",AN39="H",AN39="B",AN39="T",AN39="E",AN39="SB"),OR(AM39="D",AM39="A",AM39="S",AM39="C",AM39="H",AM39="B",AM39="T",AM39="E",AM39="SB")),AND(OR(AN39="D",AN39="A",AN39="S",AN39="C",AN39="H",AN39="B",AN39="T",AN39="E",AN39="SB"),OR(AO39="D",AO39="A",AO39="S",AO39="C",AO39="H",AO39="B",AO39="T",AO39="E",AO39="SB")),AND(OR(AN39="D",AN39="A",AN39="S",AN39="C",AN39="H",AN39="B",AN39="T",AN39="E",AN39="SB"),OR(AL39="D",AL39="A",AL39="S",AL39="C",AL39="H",AL39="T",AL39="E",AL39="SB")),AND(OR(AN39="D",AN39="A",AN39="S",AN39="C",AN39="H",AN39="T",AN39="E",AN39="SB"),OR(AP39="D",AP39="A",AP39="S",AP39="C",AP39="H",AP39="B",AP39="T",AP39="E",AP39="SB")),AND(OR(AN39="D",AN39="A",AN39="S",AN39="C",AN39="H",AN39="B",AN39="T",AN39="E",AN39="SB"),OR(AK39="D",AK39="A",AK39="S",AK39="C",AK39="T",AK39="SB")),AND(OR(AN39="D",AN39="A",AN39="S",AN39="C",AN39="T",AN39="SB"),OR(AQ39="D",AQ39="A",AQ39="S",AQ39="C",AQ39="H",AQ39="B",AQ39="T",AQ39="E",AQ39="SB")),AND(OR(AN39="D",AN39="A",AN39="S",AN39="C",AN39="H",AN39="B",AN39="T",AN39="E",AN39="SB"),OR(AJ39="S")),AND(OR(AN39="S"),OR(AR39="D",AR39="A",AR39="S",AR39="C",AR39="H",AR39="B",AR39="T",AR39="E",AR39="SB")),AND(AN39="H",OR($Z31="No",$Z31="")))))</formula1>
    </dataValidation>
    <dataValidation sqref="AO39:AO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39="D",AO39="A",AO39="S",AO39="C",AO39="H",AO39="B",AO39="T",AO39="E",AO39="SB",AO39="P",AO39="R",AO39="X",AO39="ST&gt;1",AO39="ST&gt;2",AO39="ST&gt;3",AO39="ST&gt;4",AO39="ST&gt;5"),NOT(OR(AND(OR(AO39="D",AO39="A",AO39="S",AO39="C",AO39="H",AO39="B",AO39="T",AO39="E",AO39="SB"),OR(AN39="D",AN39="A",AN39="S",AN39="C",AN39="H",AN39="B",AN39="T",AN39="E",AN39="SB")),AND(OR(AO39="D",AO39="A",AO39="S",AO39="C",AO39="H",AO39="B",AO39="T",AO39="E",AO39="SB"),OR(AP39="D",AP39="A",AP39="S",AP39="C",AP39="H",AP39="B",AP39="T",AP39="E",AP39="SB")),AND(OR(AO39="D",AO39="A",AO39="S",AO39="C",AO39="H",AO39="B",AO39="T",AO39="E",AO39="SB"),OR(AM39="D",AM39="A",AM39="S",AM39="C",AM39="H",AM39="T",AM39="E",AM39="SB")),AND(OR(AO39="D",AO39="A",AO39="S",AO39="C",AO39="H",AO39="T",AO39="E",AO39="SB"),OR(AQ39="D",AQ39="A",AQ39="S",AQ39="C",AQ39="H",AQ39="B",AQ39="T",AQ39="E",AQ39="SB")),AND(OR(AO39="D",AO39="A",AO39="S",AO39="C",AO39="H",AO39="B",AO39="T",AO39="E",AO39="SB"),OR(AL39="D",AL39="A",AL39="S",AL39="C",AL39="T",AL39="SB")),AND(OR(AO39="D",AO39="A",AO39="S",AO39="C",AO39="T",AO39="SB"),OR(AR39="D",AR39="A",AR39="S",AR39="C",AR39="H",AR39="B",AR39="T",AR39="E",AR39="SB")),AND(OR(AO39="D",AO39="A",AO39="S",AO39="C",AO39="H",AO39="B",AO39="T",AO39="E",AO39="SB"),OR(AK39="S")),AND(OR(AO39="S"),OR(AS39="D",AS39="A",AS39="S",AS39="C",AS39="H",AS39="B",AS39="T",AS39="E",AS39="SB")),AND(AO39="H",OR($Z31="No",$Z31="")))))</formula1>
    </dataValidation>
    <dataValidation sqref="AP39:AP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39="D",AP39="A",AP39="S",AP39="C",AP39="H",AP39="B",AP39="T",AP39="E",AP39="SB",AP39="P",AP39="R",AP39="X",AP39="ST&gt;1",AP39="ST&gt;2",AP39="ST&gt;3",AP39="ST&gt;4",AP39="ST&gt;5"),NOT(OR(AND(OR(AP39="D",AP39="A",AP39="S",AP39="C",AP39="H",AP39="B",AP39="T",AP39="E",AP39="SB"),OR(AO39="D",AO39="A",AO39="S",AO39="C",AO39="H",AO39="B",AO39="T",AO39="E",AO39="SB")),AND(OR(AP39="D",AP39="A",AP39="S",AP39="C",AP39="H",AP39="B",AP39="T",AP39="E",AP39="SB"),OR(AQ39="D",AQ39="A",AQ39="S",AQ39="C",AQ39="H",AQ39="B",AQ39="T",AQ39="E",AQ39="SB")),AND(OR(AP39="D",AP39="A",AP39="S",AP39="C",AP39="H",AP39="B",AP39="T",AP39="E",AP39="SB"),OR(AN39="D",AN39="A",AN39="S",AN39="C",AN39="H",AN39="T",AN39="E",AN39="SB")),AND(OR(AP39="D",AP39="A",AP39="S",AP39="C",AP39="H",AP39="T",AP39="E",AP39="SB"),OR(AR39="D",AR39="A",AR39="S",AR39="C",AR39="H",AR39="B",AR39="T",AR39="E",AR39="SB")),AND(OR(AP39="D",AP39="A",AP39="S",AP39="C",AP39="H",AP39="B",AP39="T",AP39="E",AP39="SB"),OR(AM39="D",AM39="A",AM39="S",AM39="C",AM39="T",AM39="SB")),AND(OR(AP39="D",AP39="A",AP39="S",AP39="C",AP39="T",AP39="SB"),OR(AS39="D",AS39="A",AS39="S",AS39="C",AS39="H",AS39="B",AS39="T",AS39="E",AS39="SB")),AND(OR(AP39="D",AP39="A",AP39="S",AP39="C",AP39="H",AP39="B",AP39="T",AP39="E",AP39="SB"),OR(AL39="S")),AND(OR(AP39="S"),OR(AT39="D",AT39="A",AT39="S",AT39="C",AT39="H",AT39="B",AT39="T",AT39="E",AT39="SB")),AND(AP39="H",OR($Z31="No",$Z31="")))))</formula1>
    </dataValidation>
    <dataValidation sqref="AQ39:AQ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39="D",AQ39="A",AQ39="S",AQ39="C",AQ39="H",AQ39="B",AQ39="T",AQ39="E",AQ39="SB",AQ39="P",AQ39="R",AQ39="X",AQ39="ST&gt;1",AQ39="ST&gt;2",AQ39="ST&gt;3",AQ39="ST&gt;4",AQ39="ST&gt;5"),NOT(OR(AND(OR(AQ39="D",AQ39="A",AQ39="S",AQ39="C",AQ39="H",AQ39="B",AQ39="T",AQ39="E",AQ39="SB"),OR(AP39="D",AP39="A",AP39="S",AP39="C",AP39="H",AP39="B",AP39="T",AP39="E",AP39="SB")),AND(OR(AQ39="D",AQ39="A",AQ39="S",AQ39="C",AQ39="H",AQ39="B",AQ39="T",AQ39="E",AQ39="SB"),OR(AR39="D",AR39="A",AR39="S",AR39="C",AR39="H",AR39="B",AR39="T",AR39="E",AR39="SB")),AND(OR(AQ39="D",AQ39="A",AQ39="S",AQ39="C",AQ39="H",AQ39="B",AQ39="T",AQ39="E",AQ39="SB"),OR(AO39="D",AO39="A",AO39="S",AO39="C",AO39="H",AO39="T",AO39="E",AO39="SB")),AND(OR(AQ39="D",AQ39="A",AQ39="S",AQ39="C",AQ39="H",AQ39="T",AQ39="E",AQ39="SB"),OR(AS39="D",AS39="A",AS39="S",AS39="C",AS39="H",AS39="B",AS39="T",AS39="E",AS39="SB")),AND(OR(AQ39="D",AQ39="A",AQ39="S",AQ39="C",AQ39="H",AQ39="B",AQ39="T",AQ39="E",AQ39="SB"),OR(AN39="D",AN39="A",AN39="S",AN39="C",AN39="T",AN39="SB")),AND(OR(AQ39="D",AQ39="A",AQ39="S",AQ39="C",AQ39="T",AQ39="SB"),OR(AT39="D",AT39="A",AT39="S",AT39="C",AT39="H",AT39="B",AT39="T",AT39="E",AT39="SB")),AND(OR(AQ39="D",AQ39="A",AQ39="S",AQ39="C",AQ39="H",AQ39="B",AQ39="T",AQ39="E",AQ39="SB"),OR(AM39="S")),AND(OR(AQ39="S"),OR(AU39="D",AU39="A",AU39="S",AU39="C",AU39="H",AU39="B",AU39="T",AU39="E",AU39="SB")),AND(AQ39="H",OR($Z31="No",$Z31="")))))</formula1>
    </dataValidation>
    <dataValidation sqref="AR39:AR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39="D",AR39="A",AR39="S",AR39="C",AR39="H",AR39="B",AR39="T",AR39="E",AR39="SB",AR39="P",AR39="R",AR39="X",AR39="ST&gt;1",AR39="ST&gt;2",AR39="ST&gt;3",AR39="ST&gt;4",AR39="ST&gt;5"),NOT(OR(AND(OR(AR39="D",AR39="A",AR39="S",AR39="C",AR39="H",AR39="B",AR39="T",AR39="E",AR39="SB"),OR(AQ39="D",AQ39="A",AQ39="S",AQ39="C",AQ39="H",AQ39="B",AQ39="T",AQ39="E",AQ39="SB")),AND(OR(AR39="D",AR39="A",AR39="S",AR39="C",AR39="H",AR39="B",AR39="T",AR39="E",AR39="SB"),OR(AS39="D",AS39="A",AS39="S",AS39="C",AS39="H",AS39="B",AS39="T",AS39="E",AS39="SB")),AND(OR(AR39="D",AR39="A",AR39="S",AR39="C",AR39="H",AR39="B",AR39="T",AR39="E",AR39="SB"),OR(AP39="D",AP39="A",AP39="S",AP39="C",AP39="H",AP39="T",AP39="E",AP39="SB")),AND(OR(AR39="D",AR39="A",AR39="S",AR39="C",AR39="H",AR39="T",AR39="E",AR39="SB"),OR(AT39="D",AT39="A",AT39="S",AT39="C",AT39="H",AT39="B",AT39="T",AT39="E",AT39="SB")),AND(OR(AR39="D",AR39="A",AR39="S",AR39="C",AR39="H",AR39="B",AR39="T",AR39="E",AR39="SB"),OR(AO39="D",AO39="A",AO39="S",AO39="C",AO39="T",AO39="SB")),AND(OR(AR39="D",AR39="A",AR39="S",AR39="C",AR39="T",AR39="SB"),OR(AU39="D",AU39="A",AU39="S",AU39="C",AU39="H",AU39="B",AU39="T",AU39="E",AU39="SB")),AND(OR(AR39="D",AR39="A",AR39="S",AR39="C",AR39="H",AR39="B",AR39="T",AR39="E",AR39="SB"),OR(AN39="S")),AND(OR(AR39="S"),OR(AV39="D",AV39="A",AV39="S",AV39="C",AV39="H",AV39="B",AV39="T",AV39="E",AV39="SB")),AND(AR39="H",OR($Z31="No",$Z31="")))))</formula1>
    </dataValidation>
    <dataValidation sqref="AS39:AS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39="D",AS39="A",AS39="S",AS39="C",AS39="H",AS39="B",AS39="T",AS39="E",AS39="SB",AS39="P",AS39="R",AS39="X",AS39="ST&gt;1",AS39="ST&gt;2",AS39="ST&gt;3",AS39="ST&gt;4",AS39="ST&gt;5"),NOT(OR(AND(OR(AS39="D",AS39="A",AS39="S",AS39="C",AS39="H",AS39="B",AS39="T",AS39="E",AS39="SB"),OR(AR39="D",AR39="A",AR39="S",AR39="C",AR39="H",AR39="B",AR39="T",AR39="E",AR39="SB")),AND(OR(AS39="D",AS39="A",AS39="S",AS39="C",AS39="H",AS39="B",AS39="T",AS39="E",AS39="SB"),OR(AT39="D",AT39="A",AT39="S",AT39="C",AT39="H",AT39="B",AT39="T",AT39="E",AT39="SB")),AND(OR(AS39="D",AS39="A",AS39="S",AS39="C",AS39="H",AS39="B",AS39="T",AS39="E",AS39="SB"),OR(AQ39="D",AQ39="A",AQ39="S",AQ39="C",AQ39="H",AQ39="T",AQ39="E",AQ39="SB")),AND(OR(AS39="D",AS39="A",AS39="S",AS39="C",AS39="H",AS39="T",AS39="E",AS39="SB"),OR(AU39="D",AU39="A",AU39="S",AU39="C",AU39="H",AU39="B",AU39="T",AU39="E",AU39="SB")),AND(OR(AS39="D",AS39="A",AS39="S",AS39="C",AS39="H",AS39="B",AS39="T",AS39="E",AS39="SB"),OR(AP39="D",AP39="A",AP39="S",AP39="C",AP39="T",AP39="SB")),AND(OR(AS39="D",AS39="A",AS39="S",AS39="C",AS39="T",AS39="SB"),OR(AV39="D",AV39="A",AV39="S",AV39="C",AV39="H",AV39="B",AV39="T",AV39="E",AV39="SB")),AND(OR(AS39="D",AS39="A",AS39="S",AS39="C",AS39="H",AS39="B",AS39="T",AS39="E",AS39="SB"),OR(AO39="S")),AND(OR(AS39="S"),OR(AW39="D",AW39="A",AW39="S",AW39="C",AW39="H",AW39="B",AW39="T",AW39="E",AW39="SB")),AND(AS39="H",OR($Z31="No",$Z31="")))))</formula1>
    </dataValidation>
    <dataValidation sqref="AT39:AT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39="D",AT39="A",AT39="S",AT39="C",AT39="H",AT39="B",AT39="T",AT39="E",AT39="SB",AT39="P",AT39="R",AT39="X",AT39="ST&gt;1",AT39="ST&gt;2",AT39="ST&gt;3",AT39="ST&gt;4",AT39="ST&gt;5"),NOT(OR(AND(OR(AT39="D",AT39="A",AT39="S",AT39="C",AT39="H",AT39="B",AT39="T",AT39="E",AT39="SB"),OR(AS39="D",AS39="A",AS39="S",AS39="C",AS39="H",AS39="B",AS39="T",AS39="E",AS39="SB")),AND(OR(AT39="D",AT39="A",AT39="S",AT39="C",AT39="H",AT39="B",AT39="T",AT39="E",AT39="SB"),OR(AU39="D",AU39="A",AU39="S",AU39="C",AU39="H",AU39="B",AU39="T",AU39="E",AU39="SB")),AND(OR(AT39="D",AT39="A",AT39="S",AT39="C",AT39="H",AT39="B",AT39="T",AT39="E",AT39="SB"),OR(AR39="D",AR39="A",AR39="S",AR39="C",AR39="H",AR39="T",AR39="E",AR39="SB")),AND(OR(AT39="D",AT39="A",AT39="S",AT39="C",AT39="H",AT39="T",AT39="E",AT39="SB"),OR(AV39="D",AV39="A",AV39="S",AV39="C",AV39="H",AV39="B",AV39="T",AV39="E",AV39="SB")),AND(OR(AT39="D",AT39="A",AT39="S",AT39="C",AT39="H",AT39="B",AT39="T",AT39="E",AT39="SB"),OR(AQ39="D",AQ39="A",AQ39="S",AQ39="C",AQ39="T",AQ39="SB")),AND(OR(AT39="D",AT39="A",AT39="S",AT39="C",AT39="T",AT39="SB"),OR(AW39="D",AW39="A",AW39="S",AW39="C",AW39="H",AW39="B",AW39="T",AW39="E",AW39="SB")),AND(OR(AT39="D",AT39="A",AT39="S",AT39="C",AT39="H",AT39="B",AT39="T",AT39="E",AT39="SB"),OR(AP39="S")),AND(OR(AT39="S"),OR(AX39="D",AX39="A",AX39="S",AX39="C",AX39="H",AX39="B",AX39="T",AX39="E",AX39="SB")),AND(AT39="H",OR($Z31="No",$Z31="")))))</formula1>
    </dataValidation>
    <dataValidation sqref="AU39:AU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39="D",AU39="A",AU39="S",AU39="C",AU39="H",AU39="B",AU39="T",AU39="E",AU39="SB",AU39="P",AU39="R",AU39="X",AU39="ST&gt;1",AU39="ST&gt;2",AU39="ST&gt;3",AU39="ST&gt;4",AU39="ST&gt;5"),NOT(OR(AND(OR(AU39="D",AU39="A",AU39="S",AU39="C",AU39="H",AU39="B",AU39="T",AU39="E",AU39="SB"),OR(AT39="D",AT39="A",AT39="S",AT39="C",AT39="H",AT39="B",AT39="T",AT39="E",AT39="SB")),AND(OR(AU39="D",AU39="A",AU39="S",AU39="C",AU39="H",AU39="B",AU39="T",AU39="E",AU39="SB"),OR(AV39="D",AV39="A",AV39="S",AV39="C",AV39="H",AV39="B",AV39="T",AV39="E",AV39="SB")),AND(OR(AU39="D",AU39="A",AU39="S",AU39="C",AU39="H",AU39="B",AU39="T",AU39="E",AU39="SB"),OR(AS39="D",AS39="A",AS39="S",AS39="C",AS39="H",AS39="T",AS39="E",AS39="SB")),AND(OR(AU39="D",AU39="A",AU39="S",AU39="C",AU39="H",AU39="T",AU39="E",AU39="SB"),OR(AW39="D",AW39="A",AW39="S",AW39="C",AW39="H",AW39="B",AW39="T",AW39="E",AW39="SB")),AND(OR(AU39="D",AU39="A",AU39="S",AU39="C",AU39="H",AU39="B",AU39="T",AU39="E",AU39="SB"),OR(AR39="D",AR39="A",AR39="S",AR39="C",AR39="T",AR39="SB")),AND(OR(AU39="D",AU39="A",AU39="S",AU39="C",AU39="T",AU39="SB"),OR(AX39="D",AX39="A",AX39="S",AX39="C",AX39="H",AX39="B",AX39="T",AX39="E",AX39="SB")),AND(OR(AU39="D",AU39="A",AU39="S",AU39="C",AU39="H",AU39="B",AU39="T",AU39="E",AU39="SB"),OR(AQ39="S")),AND(OR(AU39="S"),OR(AY39="D",AY39="A",AY39="S",AY39="C",AY39="H",AY39="B",AY39="T",AY39="E",AY39="SB")),AND(AU39="H",OR($Z31="No",$Z31="")))))</formula1>
    </dataValidation>
    <dataValidation sqref="AV39:AV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39="D",AV39="A",AV39="S",AV39="C",AV39="H",AV39="B",AV39="T",AV39="E",AV39="SB",AV39="P",AV39="R",AV39="X",AV39="ST&gt;1",AV39="ST&gt;2",AV39="ST&gt;3",AV39="ST&gt;4",AV39="ST&gt;5"),NOT(OR(AND(OR(AV39="D",AV39="A",AV39="S",AV39="C",AV39="H",AV39="B",AV39="T",AV39="E",AV39="SB"),OR(AU39="D",AU39="A",AU39="S",AU39="C",AU39="H",AU39="B",AU39="T",AU39="E",AU39="SB")),AND(OR(AV39="D",AV39="A",AV39="S",AV39="C",AV39="H",AV39="B",AV39="T",AV39="E",AV39="SB"),OR(AW39="D",AW39="A",AW39="S",AW39="C",AW39="H",AW39="B",AW39="T",AW39="E",AW39="SB")),AND(OR(AV39="D",AV39="A",AV39="S",AV39="C",AV39="H",AV39="B",AV39="T",AV39="E",AV39="SB"),OR(AT39="D",AT39="A",AT39="S",AT39="C",AT39="H",AT39="T",AT39="E",AT39="SB")),AND(OR(AV39="D",AV39="A",AV39="S",AV39="C",AV39="H",AV39="T",AV39="E",AV39="SB"),OR(AX39="D",AX39="A",AX39="S",AX39="C",AX39="H",AX39="B",AX39="T",AX39="E",AX39="SB")),AND(OR(AV39="D",AV39="A",AV39="S",AV39="C",AV39="H",AV39="B",AV39="T",AV39="E",AV39="SB"),OR(AS39="D",AS39="A",AS39="S",AS39="C",AS39="T",AS39="SB")),AND(OR(AV39="D",AV39="A",AV39="S",AV39="C",AV39="T",AV39="SB"),OR(AY39="D",AY39="A",AY39="S",AY39="C",AY39="H",AY39="B",AY39="T",AY39="E",AY39="SB")),AND(OR(AV39="D",AV39="A",AV39="S",AV39="C",AV39="H",AV39="B",AV39="T",AV39="E",AV39="SB"),OR(AR39="S")),AND(OR(AV39="S"),OR(AZ39="D",AZ39="A",AZ39="S",AZ39="C",AZ39="H",AZ39="B",AZ39="T",AZ39="E",AZ39="SB")),AND(AV39="H",OR($Z31="No",$Z31="")))))</formula1>
    </dataValidation>
    <dataValidation sqref="AW39:AW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39="D",AW39="A",AW39="S",AW39="C",AW39="H",AW39="B",AW39="T",AW39="E",AW39="SB",AW39="P",AW39="R",AW39="X",AW39="ST&gt;1",AW39="ST&gt;2",AW39="ST&gt;3",AW39="ST&gt;4",AW39="ST&gt;5"),NOT(OR(AND(OR(AW39="D",AW39="A",AW39="S",AW39="C",AW39="H",AW39="B",AW39="T",AW39="E",AW39="SB"),OR(AV39="D",AV39="A",AV39="S",AV39="C",AV39="H",AV39="B",AV39="T",AV39="E",AV39="SB")),AND(OR(AW39="D",AW39="A",AW39="S",AW39="C",AW39="H",AW39="B",AW39="T",AW39="E",AW39="SB"),OR(AX39="D",AX39="A",AX39="S",AX39="C",AX39="H",AX39="B",AX39="T",AX39="E",AX39="SB")),AND(OR(AW39="D",AW39="A",AW39="S",AW39="C",AW39="H",AW39="B",AW39="T",AW39="E",AW39="SB"),OR(AU39="D",AU39="A",AU39="S",AU39="C",AU39="H",AU39="T",AU39="E",AU39="SB")),AND(OR(AW39="D",AW39="A",AW39="S",AW39="C",AW39="H",AW39="T",AW39="E",AW39="SB"),OR(AY39="D",AY39="A",AY39="S",AY39="C",AY39="H",AY39="B",AY39="T",AY39="E",AY39="SB")),AND(OR(AW39="D",AW39="A",AW39="S",AW39="C",AW39="H",AW39="B",AW39="T",AW39="E",AW39="SB"),OR(AT39="D",AT39="A",AT39="S",AT39="C",AT39="T",AT39="SB")),AND(OR(AW39="D",AW39="A",AW39="S",AW39="C",AW39="T",AW39="SB"),OR(AZ39="D",AZ39="A",AZ39="S",AZ39="C",AZ39="H",AZ39="B",AZ39="T",AZ39="E",AZ39="SB")),AND(OR(AW39="D",AW39="A",AW39="S",AW39="C",AW39="H",AW39="B",AW39="T",AW39="E",AW39="SB"),OR(AS39="S")),AND(OR(AW39="S"),OR(BA39="D",BA39="A",BA39="S",BA39="C",BA39="H",BA39="B",BA39="T",BA39="E",BA39="SB")),AND(AW39="H",OR($Z31="No",$Z31="")))))</formula1>
    </dataValidation>
    <dataValidation sqref="AX39:AX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39="D",AX39="A",AX39="S",AX39="C",AX39="H",AX39="B",AX39="T",AX39="E",AX39="SB",AX39="P",AX39="R",AX39="X",AX39="ST&gt;1",AX39="ST&gt;2",AX39="ST&gt;3",AX39="ST&gt;4",AX39="ST&gt;5"),NOT(OR(AND(OR(AX39="D",AX39="A",AX39="S",AX39="C",AX39="H",AX39="B",AX39="T",AX39="E",AX39="SB"),OR(AW39="D",AW39="A",AW39="S",AW39="C",AW39="H",AW39="B",AW39="T",AW39="E",AW39="SB")),AND(OR(AX39="D",AX39="A",AX39="S",AX39="C",AX39="H",AX39="B",AX39="T",AX39="E",AX39="SB"),OR(AY39="D",AY39="A",AY39="S",AY39="C",AY39="H",AY39="B",AY39="T",AY39="E",AY39="SB")),AND(OR(AX39="D",AX39="A",AX39="S",AX39="C",AX39="H",AX39="B",AX39="T",AX39="E",AX39="SB"),OR(AV39="D",AV39="A",AV39="S",AV39="C",AV39="H",AV39="T",AV39="E",AV39="SB")),AND(OR(AX39="D",AX39="A",AX39="S",AX39="C",AX39="H",AX39="T",AX39="E",AX39="SB"),OR(AZ39="D",AZ39="A",AZ39="S",AZ39="C",AZ39="H",AZ39="B",AZ39="T",AZ39="E",AZ39="SB")),AND(OR(AX39="D",AX39="A",AX39="S",AX39="C",AX39="H",AX39="B",AX39="T",AX39="E",AX39="SB"),OR(AU39="D",AU39="A",AU39="S",AU39="C",AU39="T",AU39="SB")),AND(OR(AX39="D",AX39="A",AX39="S",AX39="C",AX39="T",AX39="SB"),OR(BA39="D",BA39="A",BA39="S",BA39="C",BA39="H",BA39="B",BA39="T",BA39="E",BA39="SB")),AND(OR(AX39="D",AX39="A",AX39="S",AX39="C",AX39="H",AX39="B",AX39="T",AX39="E",AX39="SB"),OR(AT39="S")),AND(OR(AX39="S"),OR(BB39="D",BB39="A",BB39="S",BB39="C",BB39="H",BB39="B",BB39="T",BB39="E",BB39="SB")),AND(AX39="H",OR($Z31="No",$Z31="")))))</formula1>
    </dataValidation>
    <dataValidation sqref="AY39:AY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39="D",AY39="A",AY39="S",AY39="C",AY39="H",AY39="B",AY39="T",AY39="E",AY39="SB",AY39="P",AY39="R",AY39="X",AY39="ST&gt;1",AY39="ST&gt;2",AY39="ST&gt;3",AY39="ST&gt;4",AY39="ST&gt;5"),NOT(OR(AND(OR(AY39="D",AY39="A",AY39="S",AY39="C",AY39="H",AY39="B",AY39="T",AY39="E",AY39="SB"),OR(AX39="D",AX39="A",AX39="S",AX39="C",AX39="H",AX39="B",AX39="T",AX39="E",AX39="SB")),AND(OR(AY39="D",AY39="A",AY39="S",AY39="C",AY39="H",AY39="B",AY39="T",AY39="E",AY39="SB"),OR(AZ39="D",AZ39="A",AZ39="S",AZ39="C",AZ39="H",AZ39="B",AZ39="T",AZ39="E",AZ39="SB")),AND(OR(AY39="D",AY39="A",AY39="S",AY39="C",AY39="H",AY39="B",AY39="T",AY39="E",AY39="SB"),OR(AW39="D",AW39="A",AW39="S",AW39="C",AW39="H",AW39="T",AW39="E",AW39="SB")),AND(OR(AY39="D",AY39="A",AY39="S",AY39="C",AY39="H",AY39="T",AY39="E",AY39="SB"),OR(BA39="D",BA39="A",BA39="S",BA39="C",BA39="H",BA39="B",BA39="T",BA39="E",BA39="SB")),AND(OR(AY39="D",AY39="A",AY39="S",AY39="C",AY39="H",AY39="B",AY39="T",AY39="E",AY39="SB"),OR(AV39="D",AV39="A",AV39="S",AV39="C",AV39="T",AV39="SB")),AND(OR(AY39="D",AY39="A",AY39="S",AY39="C",AY39="T",AY39="SB"),OR(BB39="D",BB39="A",BB39="S",BB39="C",BB39="H",BB39="B",BB39="T",BB39="E",BB39="SB")),AND(OR(AY39="D",AY39="A",AY39="S",AY39="C",AY39="H",AY39="B",AY39="T",AY39="E",AY39="SB"),OR(AU39="S")),AND(OR(AY39="S"),OR(BC39="D",BC39="A",BC39="S",BC39="C",BC39="H",BC39="B",BC39="T",BC39="E",BC39="SB")),AND(AY39="H",OR($Z31="No",$Z31="")))))</formula1>
    </dataValidation>
    <dataValidation sqref="AZ39:AZ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39="D",AZ39="A",AZ39="S",AZ39="C",AZ39="H",AZ39="B",AZ39="T",AZ39="E",AZ39="SB",AZ39="P",AZ39="R",AZ39="X",AZ39="ST&gt;1",AZ39="ST&gt;2",AZ39="ST&gt;3",AZ39="ST&gt;4",AZ39="ST&gt;5"),NOT(OR(AND(OR(AZ39="D",AZ39="A",AZ39="S",AZ39="C",AZ39="H",AZ39="B",AZ39="T",AZ39="E",AZ39="SB"),OR(AY39="D",AY39="A",AY39="S",AY39="C",AY39="H",AY39="B",AY39="T",AY39="E",AY39="SB")),AND(OR(AZ39="D",AZ39="A",AZ39="S",AZ39="C",AZ39="H",AZ39="B",AZ39="T",AZ39="E",AZ39="SB"),OR(BA39="D",BA39="A",BA39="S",BA39="C",BA39="H",BA39="B",BA39="T",BA39="E",BA39="SB")),AND(OR(AZ39="D",AZ39="A",AZ39="S",AZ39="C",AZ39="H",AZ39="B",AZ39="T",AZ39="E",AZ39="SB"),OR(AX39="D",AX39="A",AX39="S",AX39="C",AX39="H",AX39="T",AX39="E",AX39="SB")),AND(OR(AZ39="D",AZ39="A",AZ39="S",AZ39="C",AZ39="H",AZ39="T",AZ39="E",AZ39="SB"),OR(BB39="D",BB39="A",BB39="S",BB39="C",BB39="H",BB39="B",BB39="T",BB39="E",BB39="SB")),AND(OR(AZ39="D",AZ39="A",AZ39="S",AZ39="C",AZ39="H",AZ39="B",AZ39="T",AZ39="E",AZ39="SB"),OR(AW39="D",AW39="A",AW39="S",AW39="C",AW39="T",AW39="SB")),AND(OR(AZ39="D",AZ39="A",AZ39="S",AZ39="C",AZ39="T",AZ39="SB"),OR(BC39="D",BC39="A",BC39="S",BC39="C",BC39="H",BC39="B",BC39="T",BC39="E",BC39="SB")),AND(OR(AZ39="D",AZ39="A",AZ39="S",AZ39="C",AZ39="H",AZ39="B",AZ39="T",AZ39="E",AZ39="SB"),OR(AV39="S")),AND(OR(AZ39="S"),OR(BD39="D",BD39="A",BD39="S",BD39="C",BD39="H",BD39="B",BD39="T",BD39="E",BD39="SB")),AND(AZ39="H",OR($Z31="No",$Z31="")))))</formula1>
    </dataValidation>
    <dataValidation sqref="BA39:BA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39="D",BA39="A",BA39="S",BA39="C",BA39="H",BA39="B",BA39="T",BA39="E",BA39="SB",BA39="P",BA39="R",BA39="X",BA39="ST&gt;1",BA39="ST&gt;2",BA39="ST&gt;3",BA39="ST&gt;4",BA39="ST&gt;5"),NOT(OR(AND(OR(BA39="D",BA39="A",BA39="S",BA39="C",BA39="H",BA39="B",BA39="T",BA39="E",BA39="SB"),OR(AZ39="D",AZ39="A",AZ39="S",AZ39="C",AZ39="H",AZ39="B",AZ39="T",AZ39="E",AZ39="SB")),AND(OR(BA39="D",BA39="A",BA39="S",BA39="C",BA39="H",BA39="B",BA39="T",BA39="E",BA39="SB"),OR(BB39="D",BB39="A",BB39="S",BB39="C",BB39="H",BB39="B",BB39="T",BB39="E",BB39="SB")),AND(OR(BA39="D",BA39="A",BA39="S",BA39="C",BA39="H",BA39="B",BA39="T",BA39="E",BA39="SB"),OR(AY39="D",AY39="A",AY39="S",AY39="C",AY39="H",AY39="T",AY39="E",AY39="SB")),AND(OR(BA39="D",BA39="A",BA39="S",BA39="C",BA39="H",BA39="T",BA39="E",BA39="SB"),OR(BC39="D",BC39="A",BC39="S",BC39="C",BC39="H",BC39="B",BC39="T",BC39="E",BC39="SB")),AND(OR(BA39="D",BA39="A",BA39="S",BA39="C",BA39="H",BA39="B",BA39="T",BA39="E",BA39="SB"),OR(AX39="D",AX39="A",AX39="S",AX39="C",AX39="T",AX39="SB")),AND(OR(BA39="D",BA39="A",BA39="S",BA39="C",BA39="T",BA39="SB"),OR(BD39="D",BD39="A",BD39="S",BD39="C",BD39="H",BD39="B",BD39="T",BD39="E",BD39="SB")),AND(OR(BA39="D",BA39="A",BA39="S",BA39="C",BA39="H",BA39="B",BA39="T",BA39="E",BA39="SB"),OR(AW39="S")),AND(OR(BA39="S"),OR(BE39="D",BE39="A",BE39="S",BE39="C",BE39="H",BE39="B",BE39="T",BE39="E",BE39="SB")),AND(BA39="H",OR($Z31="No",$Z31="")))))</formula1>
    </dataValidation>
    <dataValidation sqref="BB39:BB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39="D",BB39="A",BB39="S",BB39="C",BB39="H",BB39="B",BB39="T",BB39="E",BB39="SB",BB39="P",BB39="R",BB39="X",BB39="ST&gt;1",BB39="ST&gt;2",BB39="ST&gt;3",BB39="ST&gt;4",BB39="ST&gt;5"),NOT(OR(AND(OR(BB39="D",BB39="A",BB39="S",BB39="C",BB39="H",BB39="B",BB39="T",BB39="E",BB39="SB"),OR(BA39="D",BA39="A",BA39="S",BA39="C",BA39="H",BA39="B",BA39="T",BA39="E",BA39="SB")),AND(OR(BB39="D",BB39="A",BB39="S",BB39="C",BB39="H",BB39="B",BB39="T",BB39="E",BB39="SB"),OR(BC39="D",BC39="A",BC39="S",BC39="C",BC39="H",BC39="B",BC39="T",BC39="E",BC39="SB")),AND(OR(BB39="D",BB39="A",BB39="S",BB39="C",BB39="H",BB39="B",BB39="T",BB39="E",BB39="SB"),OR(AZ39="D",AZ39="A",AZ39="S",AZ39="C",AZ39="H",AZ39="T",AZ39="E",AZ39="SB")),AND(OR(BB39="D",BB39="A",BB39="S",BB39="C",BB39="H",BB39="T",BB39="E",BB39="SB"),OR(BD39="D",BD39="A",BD39="S",BD39="C",BD39="H",BD39="B",BD39="T",BD39="E",BD39="SB")),AND(OR(BB39="D",BB39="A",BB39="S",BB39="C",BB39="H",BB39="B",BB39="T",BB39="E",BB39="SB"),OR(AY39="D",AY39="A",AY39="S",AY39="C",AY39="T",AY39="SB")),AND(OR(BB39="D",BB39="A",BB39="S",BB39="C",BB39="T",BB39="SB"),OR(BE39="D",BE39="A",BE39="S",BE39="C",BE39="H",BE39="B",BE39="T",BE39="E",BE39="SB")),AND(OR(BB39="D",BB39="A",BB39="S",BB39="C",BB39="H",BB39="B",BB39="T",BB39="E",BB39="SB"),OR(AX39="S")),AND(OR(BB39="S"),OR(BF39="D",BF39="A",BF39="S",BF39="C",BF39="H",BF39="B",BF39="T",BF39="E",BF39="SB")),AND(BB39="H",OR($Z31="No",$Z31="")))))</formula1>
    </dataValidation>
    <dataValidation sqref="BC39:BC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39="D",BC39="A",BC39="S",BC39="C",BC39="H",BC39="B",BC39="T",BC39="E",BC39="SB",BC39="P",BC39="R",BC39="X",BC39="ST&gt;1",BC39="ST&gt;2",BC39="ST&gt;3",BC39="ST&gt;4",BC39="ST&gt;5"),NOT(OR(AND(OR(BC39="D",BC39="A",BC39="S",BC39="C",BC39="H",BC39="B",BC39="T",BC39="E",BC39="SB"),OR(BB39="D",BB39="A",BB39="S",BB39="C",BB39="H",BB39="B",BB39="T",BB39="E",BB39="SB")),AND(OR(BC39="D",BC39="A",BC39="S",BC39="C",BC39="H",BC39="B",BC39="T",BC39="E",BC39="SB"),OR(BD39="D",BD39="A",BD39="S",BD39="C",BD39="H",BD39="B",BD39="T",BD39="E",BD39="SB")),AND(OR(BC39="D",BC39="A",BC39="S",BC39="C",BC39="H",BC39="B",BC39="T",BC39="E",BC39="SB"),OR(BA39="D",BA39="A",BA39="S",BA39="C",BA39="H",BA39="T",BA39="E",BA39="SB")),AND(OR(BC39="D",BC39="A",BC39="S",BC39="C",BC39="H",BC39="T",BC39="E",BC39="SB"),OR(BE39="D",BE39="A",BE39="S",BE39="C",BE39="H",BE39="B",BE39="T",BE39="E",BE39="SB")),AND(OR(BC39="D",BC39="A",BC39="S",BC39="C",BC39="H",BC39="B",BC39="T",BC39="E",BC39="SB"),OR(AZ39="D",AZ39="A",AZ39="S",AZ39="C",AZ39="T",AZ39="SB")),AND(OR(BC39="D",BC39="A",BC39="S",BC39="C",BC39="T",BC39="SB"),OR(BF39="D",BF39="A",BF39="S",BF39="C",BF39="H",BF39="B",BF39="T",BF39="E",BF39="SB")),AND(OR(BC39="D",BC39="A",BC39="S",BC39="C",BC39="H",BC39="B",BC39="T",BC39="E",BC39="SB"),OR(AY39="S")),AND(OR(BC39="S"),OR(BG39="D",BG39="A",BG39="S",BG39="C",BG39="H",BG39="B",BG39="T",BG39="E",BG39="SB")),AND(BC39="H",OR($Z31="No",$Z31="")))))</formula1>
    </dataValidation>
    <dataValidation sqref="BD39:BD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39="D",BD39="A",BD39="S",BD39="C",BD39="H",BD39="B",BD39="T",BD39="E",BD39="SB",BD39="P",BD39="R",BD39="X",BD39="ST&gt;1",BD39="ST&gt;2",BD39="ST&gt;3",BD39="ST&gt;4",BD39="ST&gt;5"),NOT(OR(AND(OR(BD39="D",BD39="A",BD39="S",BD39="C",BD39="H",BD39="B",BD39="T",BD39="E",BD39="SB"),OR(BC39="D",BC39="A",BC39="S",BC39="C",BC39="H",BC39="B",BC39="T",BC39="E",BC39="SB")),AND(OR(BD39="D",BD39="A",BD39="S",BD39="C",BD39="H",BD39="B",BD39="T",BD39="E",BD39="SB"),OR(BE39="D",BE39="A",BE39="S",BE39="C",BE39="H",BE39="B",BE39="T",BE39="E",BE39="SB")),AND(OR(BD39="D",BD39="A",BD39="S",BD39="C",BD39="H",BD39="B",BD39="T",BD39="E",BD39="SB"),OR(BB39="D",BB39="A",BB39="S",BB39="C",BB39="H",BB39="T",BB39="E",BB39="SB")),AND(OR(BD39="D",BD39="A",BD39="S",BD39="C",BD39="H",BD39="T",BD39="E",BD39="SB"),OR(BF39="D",BF39="A",BF39="S",BF39="C",BF39="H",BF39="B",BF39="T",BF39="E",BF39="SB")),AND(OR(BD39="D",BD39="A",BD39="S",BD39="C",BD39="H",BD39="B",BD39="T",BD39="E",BD39="SB"),OR(BA39="D",BA39="A",BA39="S",BA39="C",BA39="T",BA39="SB")),AND(OR(BD39="D",BD39="A",BD39="S",BD39="C",BD39="T",BD39="SB"),OR(BG39="D",BG39="A",BG39="S",BG39="C",BG39="H",BG39="B",BG39="T",BG39="E",BG39="SB")),AND(OR(BD39="D",BD39="A",BD39="S",BD39="C",BD39="H",BD39="B",BD39="T",BD39="E",BD39="SB"),OR(AZ39="S")),AND(OR(BD39="S"),OR(BH39="D",BH39="A",BH39="S",BH39="C",BH39="H",BH39="B",BH39="T",BH39="E",BH39="SB")),AND(BD39="H",OR($Z31="No",$Z31="")))))</formula1>
    </dataValidation>
    <dataValidation sqref="BE39:BE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39="D",BE39="A",BE39="S",BE39="C",BE39="H",BE39="B",BE39="T",BE39="E",BE39="SB",BE39="P",BE39="R",BE39="X",BE39="ST&gt;1",BE39="ST&gt;2",BE39="ST&gt;3",BE39="ST&gt;4",BE39="ST&gt;5"),NOT(OR(AND(OR(BE39="D",BE39="A",BE39="S",BE39="C",BE39="H",BE39="B",BE39="T",BE39="E",BE39="SB"),OR(BD39="D",BD39="A",BD39="S",BD39="C",BD39="H",BD39="B",BD39="T",BD39="E",BD39="SB")),AND(OR(BE39="D",BE39="A",BE39="S",BE39="C",BE39="H",BE39="B",BE39="T",BE39="E",BE39="SB"),OR(BF39="D",BF39="A",BF39="S",BF39="C",BF39="H",BF39="B",BF39="T",BF39="E",BF39="SB")),AND(OR(BE39="D",BE39="A",BE39="S",BE39="C",BE39="H",BE39="B",BE39="T",BE39="E",BE39="SB"),OR(BC39="D",BC39="A",BC39="S",BC39="C",BC39="H",BC39="T",BC39="E",BC39="SB")),AND(OR(BE39="D",BE39="A",BE39="S",BE39="C",BE39="H",BE39="T",BE39="E",BE39="SB"),OR(BG39="D",BG39="A",BG39="S",BG39="C",BG39="H",BG39="B",BG39="T",BG39="E",BG39="SB")),AND(OR(BE39="D",BE39="A",BE39="S",BE39="C",BE39="H",BE39="B",BE39="T",BE39="E",BE39="SB"),OR(BB39="D",BB39="A",BB39="S",BB39="C",BB39="T",BB39="SB")),AND(OR(BE39="D",BE39="A",BE39="S",BE39="C",BE39="T",BE39="SB"),OR(BH39="D",BH39="A",BH39="S",BH39="C",BH39="H",BH39="B",BH39="T",BH39="E",BH39="SB")),AND(OR(BE39="D",BE39="A",BE39="S",BE39="C",BE39="H",BE39="B",BE39="T",BE39="E",BE39="SB"),OR(BA39="S")),AND(OR(BE39="S"),OR(BI39="D",BI39="A",BI39="S",BI39="C",BI39="H",BI39="B",BI39="T",BI39="E",BI39="SB")),AND(BE39="H",OR($Z31="No",$Z31="")))))</formula1>
    </dataValidation>
    <dataValidation sqref="BF39:BF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39="D",BF39="A",BF39="S",BF39="C",BF39="H",BF39="B",BF39="T",BF39="E",BF39="SB",BF39="P",BF39="R",BF39="X",BF39="ST&gt;1",BF39="ST&gt;2",BF39="ST&gt;3",BF39="ST&gt;4",BF39="ST&gt;5"),NOT(OR(AND(OR(BF39="D",BF39="A",BF39="S",BF39="C",BF39="H",BF39="B",BF39="T",BF39="E",BF39="SB"),OR(BE39="D",BE39="A",BE39="S",BE39="C",BE39="H",BE39="B",BE39="T",BE39="E",BE39="SB")),AND(OR(BF39="D",BF39="A",BF39="S",BF39="C",BF39="H",BF39="B",BF39="T",BF39="E",BF39="SB"),OR(BG39="D",BG39="A",BG39="S",BG39="C",BG39="H",BG39="B",BG39="T",BG39="E",BG39="SB")),AND(OR(BF39="D",BF39="A",BF39="S",BF39="C",BF39="H",BF39="B",BF39="T",BF39="E",BF39="SB"),OR(BD39="D",BD39="A",BD39="S",BD39="C",BD39="H",BD39="T",BD39="E",BD39="SB")),AND(OR(BF39="D",BF39="A",BF39="S",BF39="C",BF39="H",BF39="T",BF39="E",BF39="SB"),OR(BH39="D",BH39="A",BH39="S",BH39="C",BH39="H",BH39="B",BH39="T",BH39="E",BH39="SB")),AND(OR(BF39="D",BF39="A",BF39="S",BF39="C",BF39="H",BF39="B",BF39="T",BF39="E",BF39="SB"),OR(BC39="D",BC39="A",BC39="S",BC39="C",BC39="T",BC39="SB")),AND(OR(BF39="D",BF39="A",BF39="S",BF39="C",BF39="T",BF39="SB"),OR(BI39="D",BI39="A",BI39="S",BI39="C",BI39="H",BI39="B",BI39="T",BI39="E",BI39="SB")),AND(OR(BF39="D",BF39="A",BF39="S",BF39="C",BF39="H",BF39="B",BF39="T",BF39="E",BF39="SB"),OR(BB39="S")),AND(OR(BF39="S"),OR(BJ39="D",BJ39="A",BJ39="S",BJ39="C",BJ39="H",BJ39="B",BJ39="T",BJ39="E",BJ39="SB")),AND(BF39="H",OR($Z31="No",$Z31="")))))</formula1>
    </dataValidation>
    <dataValidation sqref="BG39:BG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39="D",BG39="A",BG39="S",BG39="C",BG39="H",BG39="B",BG39="T",BG39="E",BG39="SB",BG39="P",BG39="R",BG39="X",BG39="ST&gt;1",BG39="ST&gt;2",BG39="ST&gt;3",BG39="ST&gt;4",BG39="ST&gt;5"),NOT(OR(AND(OR(BG39="D",BG39="A",BG39="S",BG39="C",BG39="H",BG39="B",BG39="T",BG39="E",BG39="SB"),OR(BF39="D",BF39="A",BF39="S",BF39="C",BF39="H",BF39="B",BF39="T",BF39="E",BF39="SB")),AND(OR(BG39="D",BG39="A",BG39="S",BG39="C",BG39="H",BG39="B",BG39="T",BG39="E",BG39="SB"),OR(BH39="D",BH39="A",BH39="S",BH39="C",BH39="H",BH39="B",BH39="T",BH39="E",BH39="SB")),AND(OR(BG39="D",BG39="A",BG39="S",BG39="C",BG39="H",BG39="B",BG39="T",BG39="E",BG39="SB"),OR(BE39="D",BE39="A",BE39="S",BE39="C",BE39="H",BE39="T",BE39="E",BE39="SB")),AND(OR(BG39="D",BG39="A",BG39="S",BG39="C",BG39="H",BG39="T",BG39="E",BG39="SB"),OR(BI39="D",BI39="A",BI39="S",BI39="C",BI39="H",BI39="B",BI39="T",BI39="E",BI39="SB")),AND(OR(BG39="D",BG39="A",BG39="S",BG39="C",BG39="H",BG39="B",BG39="T",BG39="E",BG39="SB"),OR(BD39="D",BD39="A",BD39="S",BD39="C",BD39="T",BD39="SB")),AND(OR(BG39="D",BG39="A",BG39="S",BG39="C",BG39="T",BG39="SB"),OR(BJ39="D",BJ39="A",BJ39="S",BJ39="C",BJ39="H",BJ39="B",BJ39="T",BJ39="E",BJ39="SB")),AND(OR(BG39="D",BG39="A",BG39="S",BG39="C",BG39="H",BG39="B",BG39="T",BG39="E",BG39="SB"),OR(BC39="S")),AND(OR(BG39="S"),OR(BK39="D",BK39="A",BK39="S",BK39="C",BK39="H",BK39="B",BK39="T",BK39="E",BK39="SB")),AND(BG39="H",OR($Z31="No",$Z31="")))))</formula1>
    </dataValidation>
    <dataValidation sqref="BH39:BH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39="D",BH39="A",BH39="S",BH39="C",BH39="H",BH39="B",BH39="T",BH39="E",BH39="SB",BH39="P",BH39="R",BH39="X",BH39="ST&gt;1",BH39="ST&gt;2",BH39="ST&gt;3",BH39="ST&gt;4",BH39="ST&gt;5"),NOT(OR(AND(OR(BH39="D",BH39="A",BH39="S",BH39="C",BH39="H",BH39="B",BH39="T",BH39="E",BH39="SB"),OR(BG39="D",BG39="A",BG39="S",BG39="C",BG39="H",BG39="B",BG39="T",BG39="E",BG39="SB")),AND(OR(BH39="D",BH39="A",BH39="S",BH39="C",BH39="H",BH39="B",BH39="T",BH39="E",BH39="SB"),OR(BI39="D",BI39="A",BI39="S",BI39="C",BI39="H",BI39="B",BI39="T",BI39="E",BI39="SB")),AND(OR(BH39="D",BH39="A",BH39="S",BH39="C",BH39="H",BH39="B",BH39="T",BH39="E",BH39="SB"),OR(BF39="D",BF39="A",BF39="S",BF39="C",BF39="H",BF39="T",BF39="E",BF39="SB")),AND(OR(BH39="D",BH39="A",BH39="S",BH39="C",BH39="H",BH39="T",BH39="E",BH39="SB"),OR(BJ39="D",BJ39="A",BJ39="S",BJ39="C",BJ39="H",BJ39="B",BJ39="T",BJ39="E",BJ39="SB")),AND(OR(BH39="D",BH39="A",BH39="S",BH39="C",BH39="H",BH39="B",BH39="T",BH39="E",BH39="SB"),OR(BE39="D",BE39="A",BE39="S",BE39="C",BE39="T",BE39="SB")),AND(OR(BH39="D",BH39="A",BH39="S",BH39="C",BH39="T",BH39="SB"),OR(BK39="D",BK39="A",BK39="S",BK39="C",BK39="H",BK39="B",BK39="T",BK39="E",BK39="SB")),AND(OR(BH39="D",BH39="A",BH39="S",BH39="C",BH39="H",BH39="B",BH39="T",BH39="E",BH39="SB"),OR(BD39="S")),AND(OR(BH39="S"),OR(BL39="D",BL39="A",BL39="S",BL39="C",BL39="H",BL39="B",BL39="T",BL39="E",BL39="SB")),AND(BH39="H",OR($Z31="No",$Z31="")))))</formula1>
    </dataValidation>
    <dataValidation sqref="BI39:BI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39="D",BI39="A",BI39="S",BI39="C",BI39="H",BI39="B",BI39="T",BI39="E",BI39="SB",BI39="P",BI39="R",BI39="X",BI39="ST&gt;1",BI39="ST&gt;2",BI39="ST&gt;3",BI39="ST&gt;4",BI39="ST&gt;5"),NOT(OR(AND(OR(BI39="D",BI39="A",BI39="S",BI39="C",BI39="H",BI39="B",BI39="T",BI39="E",BI39="SB"),OR(BH39="D",BH39="A",BH39="S",BH39="C",BH39="H",BH39="B",BH39="T",BH39="E",BH39="SB")),AND(OR(BI39="D",BI39="A",BI39="S",BI39="C",BI39="H",BI39="B",BI39="T",BI39="E",BI39="SB"),OR(BJ39="D",BJ39="A",BJ39="S",BJ39="C",BJ39="H",BJ39="B",BJ39="T",BJ39="E",BJ39="SB")),AND(OR(BI39="D",BI39="A",BI39="S",BI39="C",BI39="H",BI39="B",BI39="T",BI39="E",BI39="SB"),OR(BG39="D",BG39="A",BG39="S",BG39="C",BG39="H",BG39="T",BG39="E",BG39="SB")),AND(OR(BI39="D",BI39="A",BI39="S",BI39="C",BI39="H",BI39="T",BI39="E",BI39="SB"),OR(BK39="D",BK39="A",BK39="S",BK39="C",BK39="H",BK39="B",BK39="T",BK39="E",BK39="SB")),AND(OR(BI39="D",BI39="A",BI39="S",BI39="C",BI39="H",BI39="B",BI39="T",BI39="E",BI39="SB"),OR(BF39="D",BF39="A",BF39="S",BF39="C",BF39="T",BF39="SB")),AND(OR(BI39="D",BI39="A",BI39="S",BI39="C",BI39="T",BI39="SB"),OR(BL39="D",BL39="A",BL39="S",BL39="C",BL39="H",BL39="B",BL39="T",BL39="E",BL39="SB")),AND(OR(BI39="D",BI39="A",BI39="S",BI39="C",BI39="H",BI39="B",BI39="T",BI39="E",BI39="SB"),OR(BE39="S")),AND(OR(BI39="S"),OR(BM39="D",BM39="A",BM39="S",BM39="C",BM39="H",BM39="B",BM39="T",BM39="E",BM39="SB")),AND(BI39="H",OR($Z31="No",$Z31="")))))</formula1>
    </dataValidation>
    <dataValidation sqref="BJ39:BJ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39="D",BJ39="A",BJ39="S",BJ39="C",BJ39="H",BJ39="B",BJ39="T",BJ39="E",BJ39="SB",BJ39="P",BJ39="R",BJ39="X",BJ39="ST&gt;1",BJ39="ST&gt;2",BJ39="ST&gt;3",BJ39="ST&gt;4",BJ39="ST&gt;5"),NOT(OR(AND(OR(BJ39="D",BJ39="A",BJ39="S",BJ39="C",BJ39="H",BJ39="B",BJ39="T",BJ39="E",BJ39="SB"),OR(BI39="D",BI39="A",BI39="S",BI39="C",BI39="H",BI39="B",BI39="T",BI39="E",BI39="SB")),AND(OR(BJ39="D",BJ39="A",BJ39="S",BJ39="C",BJ39="H",BJ39="B",BJ39="T",BJ39="E",BJ39="SB"),OR(BK39="D",BK39="A",BK39="S",BK39="C",BK39="H",BK39="B",BK39="T",BK39="E",BK39="SB")),AND(OR(BJ39="D",BJ39="A",BJ39="S",BJ39="C",BJ39="H",BJ39="B",BJ39="T",BJ39="E",BJ39="SB"),OR(BH39="D",BH39="A",BH39="S",BH39="C",BH39="H",BH39="T",BH39="E",BH39="SB")),AND(OR(BJ39="D",BJ39="A",BJ39="S",BJ39="C",BJ39="H",BJ39="T",BJ39="E",BJ39="SB"),OR(BL39="D",BL39="A",BL39="S",BL39="C",BL39="H",BL39="B",BL39="T",BL39="E",BL39="SB")),AND(OR(BJ39="D",BJ39="A",BJ39="S",BJ39="C",BJ39="H",BJ39="B",BJ39="T",BJ39="E",BJ39="SB"),OR(BG39="D",BG39="A",BG39="S",BG39="C",BG39="T",BG39="SB")),AND(OR(BJ39="D",BJ39="A",BJ39="S",BJ39="C",BJ39="T",BJ39="SB"),OR(BM39="D",BM39="A",BM39="S",BM39="C",BM39="H",BM39="B",BM39="T",BM39="E",BM39="SB")),AND(OR(BJ39="D",BJ39="A",BJ39="S",BJ39="C",BJ39="H",BJ39="B",BJ39="T",BJ39="E",BJ39="SB"),OR(BF39="S")),AND(OR(BJ39="S"),OR(BN39="D",BN39="A",BN39="S",BN39="C",BN39="H",BN39="B",BN39="T",BN39="E",BN39="SB")),AND(BJ39="H",OR($Z31="No",$Z31="")))))</formula1>
    </dataValidation>
    <dataValidation sqref="BK39:BK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39="D",BK39="A",BK39="S",BK39="C",BK39="H",BK39="B",BK39="T",BK39="E",BK39="SB",BK39="P",BK39="R",BK39="X",BK39="ST&gt;1",BK39="ST&gt;2",BK39="ST&gt;3",BK39="ST&gt;4",BK39="ST&gt;5"),NOT(OR(AND(OR(BK39="D",BK39="A",BK39="S",BK39="C",BK39="H",BK39="B",BK39="T",BK39="E",BK39="SB"),OR(BJ39="D",BJ39="A",BJ39="S",BJ39="C",BJ39="H",BJ39="B",BJ39="T",BJ39="E",BJ39="SB")),AND(OR(BK39="D",BK39="A",BK39="S",BK39="C",BK39="H",BK39="B",BK39="T",BK39="E",BK39="SB"),OR(BL39="D",BL39="A",BL39="S",BL39="C",BL39="H",BL39="B",BL39="T",BL39="E",BL39="SB")),AND(OR(BK39="D",BK39="A",BK39="S",BK39="C",BK39="H",BK39="B",BK39="T",BK39="E",BK39="SB"),OR(BI39="D",BI39="A",BI39="S",BI39="C",BI39="H",BI39="T",BI39="E",BI39="SB")),AND(OR(BK39="D",BK39="A",BK39="S",BK39="C",BK39="H",BK39="T",BK39="E",BK39="SB"),OR(BM39="D",BM39="A",BM39="S",BM39="C",BM39="H",BM39="B",BM39="T",BM39="E",BM39="SB")),AND(OR(BK39="D",BK39="A",BK39="S",BK39="C",BK39="H",BK39="B",BK39="T",BK39="E",BK39="SB"),OR(BH39="D",BH39="A",BH39="S",BH39="C",BH39="T",BH39="SB")),AND(OR(BK39="D",BK39="A",BK39="S",BK39="C",BK39="T",BK39="SB"),OR(BN39="D",BN39="A",BN39="S",BN39="C",BN39="H",BN39="B",BN39="T",BN39="E",BN39="SB")),AND(OR(BK39="D",BK39="A",BK39="S",BK39="C",BK39="H",BK39="B",BK39="T",BK39="E",BK39="SB"),OR(BG39="S")),AND(OR(BK39="S"),OR(BO39="D",BO39="A",BO39="S",BO39="C",BO39="H",BO39="B",BO39="T",BO39="E",BO39="SB")),AND(BK39="H",OR($Z31="No",$Z31="")))))</formula1>
    </dataValidation>
    <dataValidation sqref="BL39:BL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39="D",BL39="A",BL39="S",BL39="C",BL39="H",BL39="B",BL39="T",BL39="E",BL39="SB",BL39="P",BL39="R",BL39="X",BL39="ST&gt;1",BL39="ST&gt;2",BL39="ST&gt;3",BL39="ST&gt;4",BL39="ST&gt;5"),NOT(OR(AND(OR(BL39="D",BL39="A",BL39="S",BL39="C",BL39="H",BL39="B",BL39="T",BL39="E",BL39="SB"),OR(BK39="D",BK39="A",BK39="S",BK39="C",BK39="H",BK39="B",BK39="T",BK39="E",BK39="SB")),AND(OR(BL39="D",BL39="A",BL39="S",BL39="C",BL39="H",BL39="B",BL39="T",BL39="E",BL39="SB"),OR(BM39="D",BM39="A",BM39="S",BM39="C",BM39="H",BM39="B",BM39="T",BM39="E",BM39="SB")),AND(OR(BL39="D",BL39="A",BL39="S",BL39="C",BL39="H",BL39="B",BL39="T",BL39="E",BL39="SB"),OR(BJ39="D",BJ39="A",BJ39="S",BJ39="C",BJ39="H",BJ39="T",BJ39="E",BJ39="SB")),AND(OR(BL39="D",BL39="A",BL39="S",BL39="C",BL39="H",BL39="T",BL39="E",BL39="SB"),OR(BN39="D",BN39="A",BN39="S",BN39="C",BN39="H",BN39="B",BN39="T",BN39="E",BN39="SB")),AND(OR(BL39="D",BL39="A",BL39="S",BL39="C",BL39="H",BL39="B",BL39="T",BL39="E",BL39="SB"),OR(BI39="D",BI39="A",BI39="S",BI39="C",BI39="T",BI39="SB")),AND(OR(BL39="D",BL39="A",BL39="S",BL39="C",BL39="T",BL39="SB"),OR(BO39="D",BO39="A",BO39="S",BO39="C",BO39="H",BO39="B",BO39="T",BO39="E",BO39="SB")),AND(OR(BL39="D",BL39="A",BL39="S",BL39="C",BL39="H",BL39="B",BL39="T",BL39="E",BL39="SB"),OR(BH39="S")),AND(OR(BL39="S"),OR(BP39="D",BP39="A",BP39="S",BP39="C",BP39="H",BP39="B",BP39="T",BP39="E",BP39="SB")),AND(BL39="H",OR($Z31="No",$Z31="")))))</formula1>
    </dataValidation>
    <dataValidation sqref="BM39:BM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39="D",BM39="A",BM39="S",BM39="C",BM39="H",BM39="B",BM39="T",BM39="E",BM39="SB",BM39="P",BM39="R",BM39="X",BM39="ST&gt;1",BM39="ST&gt;2",BM39="ST&gt;3",BM39="ST&gt;4",BM39="ST&gt;5"),NOT(OR(AND(OR(BM39="D",BM39="A",BM39="S",BM39="C",BM39="H",BM39="B",BM39="T",BM39="E",BM39="SB"),OR(BL39="D",BL39="A",BL39="S",BL39="C",BL39="H",BL39="B",BL39="T",BL39="E",BL39="SB")),AND(OR(BM39="D",BM39="A",BM39="S",BM39="C",BM39="H",BM39="B",BM39="T",BM39="E",BM39="SB"),OR(BN39="D",BN39="A",BN39="S",BN39="C",BN39="H",BN39="B",BN39="T",BN39="E",BN39="SB")),AND(OR(BM39="D",BM39="A",BM39="S",BM39="C",BM39="H",BM39="B",BM39="T",BM39="E",BM39="SB"),OR(BK39="D",BK39="A",BK39="S",BK39="C",BK39="H",BK39="T",BK39="E",BK39="SB")),AND(OR(BM39="D",BM39="A",BM39="S",BM39="C",BM39="H",BM39="T",BM39="E",BM39="SB"),OR(BO39="D",BO39="A",BO39="S",BO39="C",BO39="H",BO39="B",BO39="T",BO39="E",BO39="SB")),AND(OR(BM39="D",BM39="A",BM39="S",BM39="C",BM39="H",BM39="B",BM39="T",BM39="E",BM39="SB"),OR(BJ39="D",BJ39="A",BJ39="S",BJ39="C",BJ39="T",BJ39="SB")),AND(OR(BM39="D",BM39="A",BM39="S",BM39="C",BM39="T",BM39="SB"),OR(BP39="D",BP39="A",BP39="S",BP39="C",BP39="H",BP39="B",BP39="T",BP39="E",BP39="SB")),AND(OR(BM39="D",BM39="A",BM39="S",BM39="C",BM39="H",BM39="B",BM39="T",BM39="E",BM39="SB"),OR(BI39="S")),AND(OR(BM39="S"),OR(BQ39="D",BQ39="A",BQ39="S",BQ39="C",BQ39="H",BQ39="B",BQ39="T",BQ39="E",BQ39="SB")),AND(BM39="H",OR($Z31="No",$Z31="")))))</formula1>
    </dataValidation>
    <dataValidation sqref="BN39:BN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39="D",BN39="A",BN39="S",BN39="C",BN39="H",BN39="B",BN39="T",BN39="E",BN39="SB",BN39="P",BN39="R",BN39="X",BN39="ST&gt;1",BN39="ST&gt;2",BN39="ST&gt;3",BN39="ST&gt;4",BN39="ST&gt;5"),NOT(OR(AND(OR(BN39="D",BN39="A",BN39="S",BN39="C",BN39="H",BN39="B",BN39="T",BN39="E",BN39="SB"),OR(BM39="D",BM39="A",BM39="S",BM39="C",BM39="H",BM39="B",BM39="T",BM39="E",BM39="SB")),AND(OR(BN39="D",BN39="A",BN39="S",BN39="C",BN39="H",BN39="B",BN39="T",BN39="E",BN39="SB"),OR(BO39="D",BO39="A",BO39="S",BO39="C",BO39="H",BO39="B",BO39="T",BO39="E",BO39="SB")),AND(OR(BN39="D",BN39="A",BN39="S",BN39="C",BN39="H",BN39="B",BN39="T",BN39="E",BN39="SB"),OR(BL39="D",BL39="A",BL39="S",BL39="C",BL39="H",BL39="T",BL39="E",BL39="SB")),AND(OR(BN39="D",BN39="A",BN39="S",BN39="C",BN39="H",BN39="T",BN39="E",BN39="SB"),OR(BP39="D",BP39="A",BP39="S",BP39="C",BP39="H",BP39="B",BP39="T",BP39="E",BP39="SB")),AND(OR(BN39="D",BN39="A",BN39="S",BN39="C",BN39="H",BN39="B",BN39="T",BN39="E",BN39="SB"),OR(BK39="D",BK39="A",BK39="S",BK39="C",BK39="T",BK39="SB")),AND(OR(BN39="D",BN39="A",BN39="S",BN39="C",BN39="T",BN39="SB"),OR(BQ39="D",BQ39="A",BQ39="S",BQ39="C",BQ39="H",BQ39="B",BQ39="T",BQ39="E",BQ39="SB")),AND(OR(BN39="D",BN39="A",BN39="S",BN39="C",BN39="H",BN39="B",BN39="T",BN39="E",BN39="SB"),OR(BJ39="S")),AND(OR(BN39="S"),OR(BR39="D",BR39="A",BR39="S",BR39="C",BR39="H",BR39="B",BR39="T",BR39="E",BR39="SB")),AND(BN39="H",OR($Z31="No",$Z31="")))))</formula1>
    </dataValidation>
    <dataValidation sqref="BO39:BO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39="D",BO39="A",BO39="S",BO39="C",BO39="H",BO39="B",BO39="T",BO39="E",BO39="SB",BO39="P",BO39="R",BO39="X",BO39="ST&gt;1",BO39="ST&gt;2",BO39="ST&gt;3",BO39="ST&gt;4",BO39="ST&gt;5"),NOT(OR(AND(OR(BO39="D",BO39="A",BO39="S",BO39="C",BO39="H",BO39="B",BO39="T",BO39="E",BO39="SB"),OR(BN39="D",BN39="A",BN39="S",BN39="C",BN39="H",BN39="B",BN39="T",BN39="E",BN39="SB")),AND(OR(BO39="D",BO39="A",BO39="S",BO39="C",BO39="H",BO39="B",BO39="T",BO39="E",BO39="SB"),OR(BP39="D",BP39="A",BP39="S",BP39="C",BP39="H",BP39="B",BP39="T",BP39="E",BP39="SB")),AND(OR(BO39="D",BO39="A",BO39="S",BO39="C",BO39="H",BO39="B",BO39="T",BO39="E",BO39="SB"),OR(BM39="D",BM39="A",BM39="S",BM39="C",BM39="H",BM39="T",BM39="E",BM39="SB")),AND(OR(BO39="D",BO39="A",BO39="S",BO39="C",BO39="H",BO39="T",BO39="E",BO39="SB"),OR(BQ39="D",BQ39="A",BQ39="S",BQ39="C",BQ39="H",BQ39="B",BQ39="T",BQ39="E",BQ39="SB")),AND(OR(BO39="D",BO39="A",BO39="S",BO39="C",BO39="H",BO39="B",BO39="T",BO39="E",BO39="SB"),OR(BL39="D",BL39="A",BL39="S",BL39="C",BL39="T",BL39="SB")),AND(OR(BO39="D",BO39="A",BO39="S",BO39="C",BO39="T",BO39="SB"),OR(BR39="D",BR39="A",BR39="S",BR39="C",BR39="H",BR39="B",BR39="T",BR39="E",BR39="SB")),AND(OR(BO39="D",BO39="A",BO39="S",BO39="C",BO39="H",BO39="B",BO39="T",BO39="E",BO39="SB"),OR(BK39="S")),AND(OR(BO39="S"),OR(BS39="D",BS39="A",BS39="S",BS39="C",BS39="H",BS39="B",BS39="T",BS39="E",BS39="SB")),AND(BO39="H",OR($Z31="No",$Z31="")))))</formula1>
    </dataValidation>
    <dataValidation sqref="BP39:BP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39="D",BP39="A",BP39="S",BP39="C",BP39="H",BP39="B",BP39="T",BP39="E",BP39="SB",BP39="P",BP39="R",BP39="X",BP39="ST&gt;1",BP39="ST&gt;2",BP39="ST&gt;3",BP39="ST&gt;4",BP39="ST&gt;5"),NOT(OR(AND(OR(BP39="D",BP39="A",BP39="S",BP39="C",BP39="H",BP39="B",BP39="T",BP39="E",BP39="SB"),OR(BO39="D",BO39="A",BO39="S",BO39="C",BO39="H",BO39="B",BO39="T",BO39="E",BO39="SB")),AND(OR(BP39="D",BP39="A",BP39="S",BP39="C",BP39="H",BP39="B",BP39="T",BP39="E",BP39="SB"),OR(BQ39="D",BQ39="A",BQ39="S",BQ39="C",BQ39="H",BQ39="B",BQ39="T",BQ39="E",BQ39="SB")),AND(OR(BP39="D",BP39="A",BP39="S",BP39="C",BP39="H",BP39="B",BP39="T",BP39="E",BP39="SB"),OR(BN39="D",BN39="A",BN39="S",BN39="C",BN39="H",BN39="T",BN39="E",BN39="SB")),AND(OR(BP39="D",BP39="A",BP39="S",BP39="C",BP39="H",BP39="T",BP39="E",BP39="SB"),OR(BR39="D",BR39="A",BR39="S",BR39="C",BR39="H",BR39="B",BR39="T",BR39="E",BR39="SB")),AND(OR(BP39="D",BP39="A",BP39="S",BP39="C",BP39="H",BP39="B",BP39="T",BP39="E",BP39="SB"),OR(BM39="D",BM39="A",BM39="S",BM39="C",BM39="T",BM39="SB")),AND(OR(BP39="D",BP39="A",BP39="S",BP39="C",BP39="T",BP39="SB"),OR(BS39="D",BS39="A",BS39="S",BS39="C",BS39="H",BS39="B",BS39="T",BS39="E",BS39="SB")),AND(OR(BP39="D",BP39="A",BP39="S",BP39="C",BP39="H",BP39="B",BP39="T",BP39="E",BP39="SB"),OR(BL39="S")),AND(OR(BP39="S"),OR(BT39="D",BT39="A",BT39="S",BT39="C",BT39="H",BT39="B",BT39="T",BT39="E",BT39="SB")),AND(BP39="H",OR($Z31="No",$Z31="")))))</formula1>
    </dataValidation>
    <dataValidation sqref="BQ39:BQ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39="D",BQ39="A",BQ39="S",BQ39="C",BQ39="H",BQ39="B",BQ39="T",BQ39="E",BQ39="SB",BQ39="P",BQ39="R",BQ39="X",BQ39="ST&gt;1",BQ39="ST&gt;2",BQ39="ST&gt;3",BQ39="ST&gt;4",BQ39="ST&gt;5"),NOT(OR(AND(OR(BQ39="D",BQ39="A",BQ39="S",BQ39="C",BQ39="H",BQ39="B",BQ39="T",BQ39="E",BQ39="SB"),OR(BP39="D",BP39="A",BP39="S",BP39="C",BP39="H",BP39="B",BP39="T",BP39="E",BP39="SB")),AND(OR(BQ39="D",BQ39="A",BQ39="S",BQ39="C",BQ39="H",BQ39="B",BQ39="T",BQ39="E",BQ39="SB"),OR(BR39="D",BR39="A",BR39="S",BR39="C",BR39="H",BR39="B",BR39="T",BR39="E",BR39="SB")),AND(OR(BQ39="D",BQ39="A",BQ39="S",BQ39="C",BQ39="H",BQ39="B",BQ39="T",BQ39="E",BQ39="SB"),OR(BO39="D",BO39="A",BO39="S",BO39="C",BO39="H",BO39="T",BO39="E",BO39="SB")),AND(OR(BQ39="D",BQ39="A",BQ39="S",BQ39="C",BQ39="H",BQ39="T",BQ39="E",BQ39="SB"),OR(BS39="D",BS39="A",BS39="S",BS39="C",BS39="H",BS39="B",BS39="T",BS39="E",BS39="SB")),AND(OR(BQ39="D",BQ39="A",BQ39="S",BQ39="C",BQ39="H",BQ39="B",BQ39="T",BQ39="E",BQ39="SB"),OR(BN39="D",BN39="A",BN39="S",BN39="C",BN39="T",BN39="SB")),AND(OR(BQ39="D",BQ39="A",BQ39="S",BQ39="C",BQ39="T",BQ39="SB"),OR(BT39="D",BT39="A",BT39="S",BT39="C",BT39="H",BT39="B",BT39="T",BT39="E",BT39="SB")),AND(OR(BQ39="D",BQ39="A",BQ39="S",BQ39="C",BQ39="H",BQ39="B",BQ39="T",BQ39="E",BQ39="SB"),OR(BM39="S")),AND(OR(BQ39="S"),OR(BU39="D",BU39="A",BU39="S",BU39="C",BU39="H",BU39="B",BU39="T",BU39="E",BU39="SB")),AND(BQ39="H",OR($Z31="No",$Z31="")))))</formula1>
    </dataValidation>
    <dataValidation sqref="BR39:BR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39="D",BR39="A",BR39="S",BR39="C",BR39="H",BR39="B",BR39="T",BR39="E",BR39="SB",BR39="P",BR39="R",BR39="X",BR39="ST&gt;1",BR39="ST&gt;2",BR39="ST&gt;3",BR39="ST&gt;4",BR39="ST&gt;5"),NOT(OR(AND(OR(BR39="D",BR39="A",BR39="S",BR39="C",BR39="H",BR39="B",BR39="T",BR39="E",BR39="SB"),OR(BQ39="D",BQ39="A",BQ39="S",BQ39="C",BQ39="H",BQ39="B",BQ39="T",BQ39="E",BQ39="SB")),AND(OR(BR39="D",BR39="A",BR39="S",BR39="C",BR39="H",BR39="B",BR39="T",BR39="E",BR39="SB"),OR(BS39="D",BS39="A",BS39="S",BS39="C",BS39="H",BS39="B",BS39="T",BS39="E",BS39="SB")),AND(OR(BR39="D",BR39="A",BR39="S",BR39="C",BR39="H",BR39="B",BR39="T",BR39="E",BR39="SB"),OR(BP39="D",BP39="A",BP39="S",BP39="C",BP39="H",BP39="T",BP39="E",BP39="SB")),AND(OR(BR39="D",BR39="A",BR39="S",BR39="C",BR39="H",BR39="T",BR39="E",BR39="SB"),OR(BT39="D",BT39="A",BT39="S",BT39="C",BT39="H",BT39="B",BT39="T",BT39="E",BT39="SB")),AND(OR(BR39="D",BR39="A",BR39="S",BR39="C",BR39="H",BR39="B",BR39="T",BR39="E",BR39="SB"),OR(BO39="D",BO39="A",BO39="S",BO39="C",BO39="T",BO39="SB")),AND(OR(BR39="D",BR39="A",BR39="S",BR39="C",BR39="T",BR39="SB"),OR(BU39="D",BU39="A",BU39="S",BU39="C",BU39="H",BU39="B",BU39="T",BU39="E",BU39="SB")),AND(OR(BR39="D",BR39="A",BR39="S",BR39="C",BR39="H",BR39="B",BR39="T",BR39="E",BR39="SB"),OR(BN39="S")),AND(OR(BR39="S"),OR(BV39="D",BV39="A",BV39="S",BV39="C",BV39="H",BV39="B",BV39="T",BV39="E",BV39="SB")),AND(BR39="H",OR($Z31="No",$Z31="")))))</formula1>
    </dataValidation>
    <dataValidation sqref="BS39:BS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39="D",BS39="A",BS39="S",BS39="C",BS39="H",BS39="B",BS39="T",BS39="E",BS39="SB",BS39="P",BS39="R",BS39="X",BS39="ST&gt;1",BS39="ST&gt;2",BS39="ST&gt;3",BS39="ST&gt;4",BS39="ST&gt;5"),NOT(OR(AND(OR(BS39="D",BS39="A",BS39="S",BS39="C",BS39="H",BS39="B",BS39="T",BS39="E",BS39="SB"),OR(BR39="D",BR39="A",BR39="S",BR39="C",BR39="H",BR39="B",BR39="T",BR39="E",BR39="SB")),AND(OR(BS39="D",BS39="A",BS39="S",BS39="C",BS39="H",BS39="B",BS39="T",BS39="E",BS39="SB"),OR(BT39="D",BT39="A",BT39="S",BT39="C",BT39="H",BT39="B",BT39="T",BT39="E",BT39="SB")),AND(OR(BS39="D",BS39="A",BS39="S",BS39="C",BS39="H",BS39="B",BS39="T",BS39="E",BS39="SB"),OR(BQ39="D",BQ39="A",BQ39="S",BQ39="C",BQ39="H",BQ39="T",BQ39="E",BQ39="SB")),AND(OR(BS39="D",BS39="A",BS39="S",BS39="C",BS39="H",BS39="T",BS39="E",BS39="SB"),OR(BU39="D",BU39="A",BU39="S",BU39="C",BU39="H",BU39="B",BU39="T",BU39="E",BU39="SB")),AND(OR(BS39="D",BS39="A",BS39="S",BS39="C",BS39="H",BS39="B",BS39="T",BS39="E",BS39="SB"),OR(BP39="D",BP39="A",BP39="S",BP39="C",BP39="T",BP39="SB")),AND(OR(BS39="D",BS39="A",BS39="S",BS39="C",BS39="T",BS39="SB"),OR(BV39="D",BV39="A",BV39="S",BV39="C",BV39="H",BV39="B",BV39="T",BV39="E",BV39="SB")),AND(OR(BS39="D",BS39="A",BS39="S",BS39="C",BS39="H",BS39="B",BS39="T",BS39="E",BS39="SB"),OR(BO39="S")),AND(OR(BS39="S"),OR(BW39="D",BW39="A",BW39="S",BW39="C",BW39="H",BW39="B",BW39="T",BW39="E",BW39="SB")),AND(BS39="H",OR($Z31="No",$Z31="")))))</formula1>
    </dataValidation>
    <dataValidation sqref="BT39:BT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39="D",BT39="A",BT39="S",BT39="C",BT39="H",BT39="B",BT39="T",BT39="E",BT39="SB",BT39="P",BT39="R",BT39="X",BT39="ST&gt;1",BT39="ST&gt;2",BT39="ST&gt;3",BT39="ST&gt;4",BT39="ST&gt;5"),NOT(OR(AND(OR(BT39="D",BT39="A",BT39="S",BT39="C",BT39="H",BT39="B",BT39="T",BT39="E",BT39="SB"),OR(BS39="D",BS39="A",BS39="S",BS39="C",BS39="H",BS39="B",BS39="T",BS39="E",BS39="SB")),AND(OR(BT39="D",BT39="A",BT39="S",BT39="C",BT39="H",BT39="B",BT39="T",BT39="E",BT39="SB"),OR(BU39="D",BU39="A",BU39="S",BU39="C",BU39="H",BU39="B",BU39="T",BU39="E",BU39="SB")),AND(OR(BT39="D",BT39="A",BT39="S",BT39="C",BT39="H",BT39="B",BT39="T",BT39="E",BT39="SB"),OR(BR39="D",BR39="A",BR39="S",BR39="C",BR39="H",BR39="T",BR39="E",BR39="SB")),AND(OR(BT39="D",BT39="A",BT39="S",BT39="C",BT39="H",BT39="T",BT39="E",BT39="SB"),OR(BV39="D",BV39="A",BV39="S",BV39="C",BV39="H",BV39="B",BV39="T",BV39="E",BV39="SB")),AND(OR(BT39="D",BT39="A",BT39="S",BT39="C",BT39="H",BT39="B",BT39="T",BT39="E",BT39="SB"),OR(BQ39="D",BQ39="A",BQ39="S",BQ39="C",BQ39="T",BQ39="SB")),AND(OR(BT39="D",BT39="A",BT39="S",BT39="C",BT39="T",BT39="SB"),OR(BW39="D",BW39="A",BW39="S",BW39="C",BW39="H",BW39="B",BW39="T",BW39="E",BW39="SB")),AND(OR(BT39="D",BT39="A",BT39="S",BT39="C",BT39="H",BT39="B",BT39="T",BT39="E",BT39="SB"),OR(BP39="S")),AND(OR(BT39="S"),OR(BX39="D",BX39="A",BX39="S",BX39="C",BX39="H",BX39="B",BX39="T",BX39="E",BX39="SB")),AND(BT39="H",OR($Z31="No",$Z31="")))))</formula1>
    </dataValidation>
    <dataValidation sqref="BU39:BU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39="D",BU39="A",BU39="S",BU39="C",BU39="H",BU39="B",BU39="T",BU39="E",BU39="SB",BU39="P",BU39="R",BU39="X",BU39="ST&gt;1",BU39="ST&gt;2",BU39="ST&gt;3",BU39="ST&gt;4",BU39="ST&gt;5"),NOT(OR(AND(OR(BU39="D",BU39="A",BU39="S",BU39="C",BU39="H",BU39="B",BU39="T",BU39="E",BU39="SB"),OR(BT39="D",BT39="A",BT39="S",BT39="C",BT39="H",BT39="B",BT39="T",BT39="E",BT39="SB")),AND(OR(BU39="D",BU39="A",BU39="S",BU39="C",BU39="H",BU39="B",BU39="T",BU39="E",BU39="SB"),OR(BV39="D",BV39="A",BV39="S",BV39="C",BV39="H",BV39="B",BV39="T",BV39="E",BV39="SB")),AND(OR(BU39="D",BU39="A",BU39="S",BU39="C",BU39="H",BU39="B",BU39="T",BU39="E",BU39="SB"),OR(BS39="D",BS39="A",BS39="S",BS39="C",BS39="H",BS39="T",BS39="E",BS39="SB")),AND(OR(BU39="D",BU39="A",BU39="S",BU39="C",BU39="H",BU39="T",BU39="E",BU39="SB"),OR(BW39="D",BW39="A",BW39="S",BW39="C",BW39="H",BW39="B",BW39="T",BW39="E",BW39="SB")),AND(OR(BU39="D",BU39="A",BU39="S",BU39="C",BU39="H",BU39="B",BU39="T",BU39="E",BU39="SB"),OR(BR39="D",BR39="A",BR39="S",BR39="C",BR39="T",BR39="SB")),AND(OR(BU39="D",BU39="A",BU39="S",BU39="C",BU39="T",BU39="SB"),OR(BX39="D",BX39="A",BX39="S",BX39="C",BX39="H",BX39="B",BX39="T",BX39="E",BX39="SB")),AND(OR(BU39="D",BU39="A",BU39="S",BU39="C",BU39="H",BU39="B",BU39="T",BU39="E",BU39="SB"),OR(BQ39="S")),AND(OR(BU39="S"),OR(BY39="D",BY39="A",BY39="S",BY39="C",BY39="H",BY39="B",BY39="T",BY39="E",BY39="SB")),AND(BU39="H",OR($Z31="No",$Z31="")))))</formula1>
    </dataValidation>
    <dataValidation sqref="BV39:BV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39="D",BV39="A",BV39="S",BV39="C",BV39="H",BV39="B",BV39="T",BV39="E",BV39="SB",BV39="P",BV39="R",BV39="X",BV39="ST&gt;1",BV39="ST&gt;2",BV39="ST&gt;3",BV39="ST&gt;4",BV39="ST&gt;5"),NOT(OR(AND(OR(BV39="D",BV39="A",BV39="S",BV39="C",BV39="H",BV39="B",BV39="T",BV39="E",BV39="SB"),OR(BU39="D",BU39="A",BU39="S",BU39="C",BU39="H",BU39="B",BU39="T",BU39="E",BU39="SB")),AND(OR(BV39="D",BV39="A",BV39="S",BV39="C",BV39="H",BV39="B",BV39="T",BV39="E",BV39="SB"),OR(BW39="D",BW39="A",BW39="S",BW39="C",BW39="H",BW39="B",BW39="T",BW39="E",BW39="SB")),AND(OR(BV39="D",BV39="A",BV39="S",BV39="C",BV39="H",BV39="B",BV39="T",BV39="E",BV39="SB"),OR(BT39="D",BT39="A",BT39="S",BT39="C",BT39="H",BT39="T",BT39="E",BT39="SB")),AND(OR(BV39="D",BV39="A",BV39="S",BV39="C",BV39="H",BV39="T",BV39="E",BV39="SB"),OR(BX39="D",BX39="A",BX39="S",BX39="C",BX39="H",BX39="B",BX39="T",BX39="E",BX39="SB")),AND(OR(BV39="D",BV39="A",BV39="S",BV39="C",BV39="H",BV39="B",BV39="T",BV39="E",BV39="SB"),OR(BS39="D",BS39="A",BS39="S",BS39="C",BS39="T",BS39="SB")),AND(OR(BV39="D",BV39="A",BV39="S",BV39="C",BV39="T",BV39="SB"),OR(BY39="D",BY39="A",BY39="S",BY39="C",BY39="H",BY39="B",BY39="T",BY39="E",BY39="SB")),AND(OR(BV39="D",BV39="A",BV39="S",BV39="C",BV39="H",BV39="B",BV39="T",BV39="E",BV39="SB"),OR(BR39="S")),AND(OR(BV39="S"),OR(BZ39="D",BZ39="A",BZ39="S",BZ39="C",BZ39="H",BZ39="B",BZ39="T",BZ39="E",BZ39="SB")),AND(BV39="H",OR($Z31="No",$Z31="")))))</formula1>
    </dataValidation>
    <dataValidation sqref="BW39:BW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39="D",BW39="A",BW39="S",BW39="C",BW39="H",BW39="B",BW39="T",BW39="E",BW39="SB",BW39="P",BW39="R",BW39="X",BW39="ST&gt;1",BW39="ST&gt;2",BW39="ST&gt;3",BW39="ST&gt;4",BW39="ST&gt;5"),NOT(OR(AND(OR(BW39="D",BW39="A",BW39="S",BW39="C",BW39="H",BW39="B",BW39="T",BW39="E",BW39="SB"),OR(BV39="D",BV39="A",BV39="S",BV39="C",BV39="H",BV39="B",BV39="T",BV39="E",BV39="SB")),AND(OR(BW39="D",BW39="A",BW39="S",BW39="C",BW39="H",BW39="B",BW39="T",BW39="E",BW39="SB"),OR(BX39="D",BX39="A",BX39="S",BX39="C",BX39="H",BX39="B",BX39="T",BX39="E",BX39="SB")),AND(OR(BW39="D",BW39="A",BW39="S",BW39="C",BW39="H",BW39="B",BW39="T",BW39="E",BW39="SB"),OR(BU39="D",BU39="A",BU39="S",BU39="C",BU39="H",BU39="T",BU39="E",BU39="SB")),AND(OR(BW39="D",BW39="A",BW39="S",BW39="C",BW39="H",BW39="T",BW39="E",BW39="SB"),OR(BY39="D",BY39="A",BY39="S",BY39="C",BY39="H",BY39="B",BY39="T",BY39="E",BY39="SB")),AND(OR(BW39="D",BW39="A",BW39="S",BW39="C",BW39="H",BW39="B",BW39="T",BW39="E",BW39="SB"),OR(BT39="D",BT39="A",BT39="S",BT39="C",BT39="T",BT39="SB")),AND(OR(BW39="D",BW39="A",BW39="S",BW39="C",BW39="T",BW39="SB"),OR(BZ39="D",BZ39="A",BZ39="S",BZ39="C",BZ39="H",BZ39="B",BZ39="T",BZ39="E",BZ39="SB")),AND(OR(BW39="D",BW39="A",BW39="S",BW39="C",BW39="H",BW39="B",BW39="T",BW39="E",BW39="SB"),OR(BS39="S")),AND(OR(BW39="S"),OR(CA39="D",CA39="A",CA39="S",CA39="C",CA39="H",CA39="B",CA39="T",CA39="E",CA39="SB")),AND(BW39="H",OR($Z31="No",$Z31="")))))</formula1>
    </dataValidation>
    <dataValidation sqref="BX39:BX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39="D",BX39="A",BX39="S",BX39="C",BX39="H",BX39="B",BX39="T",BX39="E",BX39="SB",BX39="P",BX39="R",BX39="X",BX39="ST&gt;1",BX39="ST&gt;2",BX39="ST&gt;3",BX39="ST&gt;4",BX39="ST&gt;5"),NOT(OR(AND(OR(BX39="D",BX39="A",BX39="S",BX39="C",BX39="H",BX39="B",BX39="T",BX39="E",BX39="SB"),OR(BW39="D",BW39="A",BW39="S",BW39="C",BW39="H",BW39="B",BW39="T",BW39="E",BW39="SB")),AND(OR(BX39="D",BX39="A",BX39="S",BX39="C",BX39="H",BX39="B",BX39="T",BX39="E",BX39="SB"),OR(BY39="D",BY39="A",BY39="S",BY39="C",BY39="H",BY39="B",BY39="T",BY39="E",BY39="SB")),AND(OR(BX39="D",BX39="A",BX39="S",BX39="C",BX39="H",BX39="B",BX39="T",BX39="E",BX39="SB"),OR(BV39="D",BV39="A",BV39="S",BV39="C",BV39="H",BV39="T",BV39="E",BV39="SB")),AND(OR(BX39="D",BX39="A",BX39="S",BX39="C",BX39="H",BX39="T",BX39="E",BX39="SB"),OR(BZ39="D",BZ39="A",BZ39="S",BZ39="C",BZ39="H",BZ39="B",BZ39="T",BZ39="E",BZ39="SB")),AND(OR(BX39="D",BX39="A",BX39="S",BX39="C",BX39="H",BX39="B",BX39="T",BX39="E",BX39="SB"),OR(BU39="D",BU39="A",BU39="S",BU39="C",BU39="T",BU39="SB")),AND(OR(BX39="D",BX39="A",BX39="S",BX39="C",BX39="T",BX39="SB"),OR(CA39="D",CA39="A",CA39="S",CA39="C",CA39="H",CA39="B",CA39="T",CA39="E",CA39="SB")),AND(OR(BX39="D",BX39="A",BX39="S",BX39="C",BX39="H",BX39="B",BX39="T",BX39="E",BX39="SB"),OR(BT39="S")),AND(OR(BX39="S"),OR(CB39="D",CB39="A",CB39="S",CB39="C",CB39="H",CB39="B",CB39="T",CB39="E",CB39="SB")),AND(BX39="H",OR($Z31="No",$Z31="")))))</formula1>
    </dataValidation>
    <dataValidation sqref="BY39:BY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39="D",BY39="A",BY39="S",BY39="C",BY39="H",BY39="B",BY39="T",BY39="E",BY39="SB",BY39="P",BY39="R",BY39="X",BY39="ST&gt;1",BY39="ST&gt;2",BY39="ST&gt;3",BY39="ST&gt;4",BY39="ST&gt;5"),NOT(OR(AND(OR(BY39="D",BY39="A",BY39="S",BY39="C",BY39="H",BY39="B",BY39="T",BY39="E",BY39="SB"),OR(BX39="D",BX39="A",BX39="S",BX39="C",BX39="H",BX39="B",BX39="T",BX39="E",BX39="SB")),AND(OR(BY39="D",BY39="A",BY39="S",BY39="C",BY39="H",BY39="B",BY39="T",BY39="E",BY39="SB"),OR(BZ39="D",BZ39="A",BZ39="S",BZ39="C",BZ39="H",BZ39="B",BZ39="T",BZ39="E",BZ39="SB")),AND(OR(BY39="D",BY39="A",BY39="S",BY39="C",BY39="H",BY39="B",BY39="T",BY39="E",BY39="SB"),OR(BW39="D",BW39="A",BW39="S",BW39="C",BW39="H",BW39="T",BW39="E",BW39="SB")),AND(OR(BY39="D",BY39="A",BY39="S",BY39="C",BY39="H",BY39="T",BY39="E",BY39="SB"),OR(CA39="D",CA39="A",CA39="S",CA39="C",CA39="H",CA39="B",CA39="T",CA39="E",CA39="SB")),AND(OR(BY39="D",BY39="A",BY39="S",BY39="C",BY39="H",BY39="B",BY39="T",BY39="E",BY39="SB"),OR(BV39="D",BV39="A",BV39="S",BV39="C",BV39="T",BV39="SB")),AND(OR(BY39="D",BY39="A",BY39="S",BY39="C",BY39="T",BY39="SB"),OR(CB39="D",CB39="A",CB39="S",CB39="C",CB39="H",CB39="B",CB39="T",CB39="E",CB39="SB")),AND(OR(BY39="D",BY39="A",BY39="S",BY39="C",BY39="H",BY39="B",BY39="T",BY39="E",BY39="SB"),OR(BU39="S")),AND(OR(BY39="S"),OR(CC39="D",CC39="A",CC39="S",CC39="C",CC39="H",CC39="B",CC39="T",CC39="E",CC39="SB")),AND(BY39="H",OR($Z31="No",$Z31="")))))</formula1>
    </dataValidation>
    <dataValidation sqref="BZ39:BZ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39="D",BZ39="A",BZ39="S",BZ39="C",BZ39="H",BZ39="B",BZ39="T",BZ39="E",BZ39="SB",BZ39="P",BZ39="R",BZ39="X",BZ39="ST&gt;1",BZ39="ST&gt;2",BZ39="ST&gt;3",BZ39="ST&gt;4",BZ39="ST&gt;5"),NOT(OR(AND(OR(BZ39="D",BZ39="A",BZ39="S",BZ39="C",BZ39="H",BZ39="B",BZ39="T",BZ39="E",BZ39="SB"),OR(BY39="D",BY39="A",BY39="S",BY39="C",BY39="H",BY39="B",BY39="T",BY39="E",BY39="SB")),AND(OR(BZ39="D",BZ39="A",BZ39="S",BZ39="C",BZ39="H",BZ39="B",BZ39="T",BZ39="E",BZ39="SB"),OR(CA39="D",CA39="A",CA39="S",CA39="C",CA39="H",CA39="B",CA39="T",CA39="E",CA39="SB")),AND(OR(BZ39="D",BZ39="A",BZ39="S",BZ39="C",BZ39="H",BZ39="B",BZ39="T",BZ39="E",BZ39="SB"),OR(BX39="D",BX39="A",BX39="S",BX39="C",BX39="H",BX39="T",BX39="E",BX39="SB")),AND(OR(BZ39="D",BZ39="A",BZ39="S",BZ39="C",BZ39="H",BZ39="T",BZ39="E",BZ39="SB"),OR(CB39="D",CB39="A",CB39="S",CB39="C",CB39="H",CB39="B",CB39="T",CB39="E",CB39="SB")),AND(OR(BZ39="D",BZ39="A",BZ39="S",BZ39="C",BZ39="H",BZ39="B",BZ39="T",BZ39="E",BZ39="SB"),OR(BW39="D",BW39="A",BW39="S",BW39="C",BW39="T",BW39="SB")),AND(OR(BZ39="D",BZ39="A",BZ39="S",BZ39="C",BZ39="T",BZ39="SB"),OR(CC39="D",CC39="A",CC39="S",CC39="C",CC39="H",CC39="B",CC39="T",CC39="E",CC39="SB")),AND(OR(BZ39="D",BZ39="A",BZ39="S",BZ39="C",BZ39="H",BZ39="B",BZ39="T",BZ39="E",BZ39="SB"),OR(BV39="S")),AND(OR(BZ39="S"),OR(CD39="D",CD39="A",CD39="S",CD39="C",CD39="H",CD39="B",CD39="T",CD39="E",CD39="SB")),AND(BZ39="H",OR($Z31="No",$Z31="")))))</formula1>
    </dataValidation>
    <dataValidation sqref="CA39:CA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39="D",CA39="A",CA39="S",CA39="C",CA39="H",CA39="B",CA39="T",CA39="E",CA39="SB",CA39="P",CA39="R",CA39="X",CA39="ST&gt;1",CA39="ST&gt;2",CA39="ST&gt;3",CA39="ST&gt;4",CA39="ST&gt;5"),NOT(OR(AND(OR(CA39="D",CA39="A",CA39="S",CA39="C",CA39="H",CA39="B",CA39="T",CA39="E",CA39="SB"),OR(BZ39="D",BZ39="A",BZ39="S",BZ39="C",BZ39="H",BZ39="B",BZ39="T",BZ39="E",BZ39="SB")),AND(OR(CA39="D",CA39="A",CA39="S",CA39="C",CA39="H",CA39="B",CA39="T",CA39="E",CA39="SB"),OR(CB39="D",CB39="A",CB39="S",CB39="C",CB39="H",CB39="B",CB39="T",CB39="E",CB39="SB")),AND(OR(CA39="D",CA39="A",CA39="S",CA39="C",CA39="H",CA39="B",CA39="T",CA39="E",CA39="SB"),OR(BY39="D",BY39="A",BY39="S",BY39="C",BY39="H",BY39="T",BY39="E",BY39="SB")),AND(OR(CA39="D",CA39="A",CA39="S",CA39="C",CA39="H",CA39="T",CA39="E",CA39="SB"),OR(CC39="D",CC39="A",CC39="S",CC39="C",CC39="H",CC39="B",CC39="T",CC39="E",CC39="SB")),AND(OR(CA39="D",CA39="A",CA39="S",CA39="C",CA39="H",CA39="B",CA39="T",CA39="E",CA39="SB"),OR(BX39="D",BX39="A",BX39="S",BX39="C",BX39="T",BX39="SB")),AND(OR(CA39="D",CA39="A",CA39="S",CA39="C",CA39="T",CA39="SB"),OR(CD39="D",CD39="A",CD39="S",CD39="C",CD39="H",CD39="B",CD39="T",CD39="E",CD39="SB")),AND(OR(CA39="D",CA39="A",CA39="S",CA39="C",CA39="H",CA39="B",CA39="T",CA39="E",CA39="SB"),OR(BW39="S")),AND(OR(CA39="S"),OR(CE39="D",CE39="A",CE39="S",CE39="C",CE39="H",CE39="B",CE39="T",CE39="E",CE39="SB")),AND(CA39="H",OR($Z31="No",$Z31="")))))</formula1>
    </dataValidation>
    <dataValidation sqref="CB39:CB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39="D",CB39="A",CB39="S",CB39="C",CB39="H",CB39="B",CB39="T",CB39="E",CB39="SB",CB39="P",CB39="R",CB39="X",CB39="ST&gt;1",CB39="ST&gt;2",CB39="ST&gt;3",CB39="ST&gt;4",CB39="ST&gt;5"),NOT(OR(AND(OR(CB39="D",CB39="A",CB39="S",CB39="C",CB39="H",CB39="B",CB39="T",CB39="E",CB39="SB"),OR(CA39="D",CA39="A",CA39="S",CA39="C",CA39="H",CA39="B",CA39="T",CA39="E",CA39="SB")),AND(OR(CB39="D",CB39="A",CB39="S",CB39="C",CB39="H",CB39="B",CB39="T",CB39="E",CB39="SB"),OR(CC39="D",CC39="A",CC39="S",CC39="C",CC39="H",CC39="B",CC39="T",CC39="E",CC39="SB")),AND(OR(CB39="D",CB39="A",CB39="S",CB39="C",CB39="H",CB39="B",CB39="T",CB39="E",CB39="SB"),OR(BZ39="D",BZ39="A",BZ39="S",BZ39="C",BZ39="H",BZ39="T",BZ39="E",BZ39="SB")),AND(OR(CB39="D",CB39="A",CB39="S",CB39="C",CB39="H",CB39="T",CB39="E",CB39="SB"),OR(CD39="D",CD39="A",CD39="S",CD39="C",CD39="H",CD39="B",CD39="T",CD39="E",CD39="SB")),AND(OR(CB39="D",CB39="A",CB39="S",CB39="C",CB39="H",CB39="B",CB39="T",CB39="E",CB39="SB"),OR(BY39="D",BY39="A",BY39="S",BY39="C",BY39="T",BY39="SB")),AND(OR(CB39="D",CB39="A",CB39="S",CB39="C",CB39="T",CB39="SB"),OR(CE39="D",CE39="A",CE39="S",CE39="C",CE39="H",CE39="B",CE39="T",CE39="E",CE39="SB")),AND(OR(CB39="D",CB39="A",CB39="S",CB39="C",CB39="H",CB39="B",CB39="T",CB39="E",CB39="SB"),OR(BX39="S")),AND(OR(CB39="S"),OR(CF39="D",CF39="A",CF39="S",CF39="C",CF39="H",CF39="B",CF39="T",CF39="E",CF39="SB")),AND(CB39="H",OR($Z31="No",$Z31="")))))</formula1>
    </dataValidation>
    <dataValidation sqref="CC39:CC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39="D",CC39="A",CC39="S",CC39="C",CC39="H",CC39="B",CC39="T",CC39="E",CC39="SB",CC39="P",CC39="R",CC39="X",CC39="ST&gt;1",CC39="ST&gt;2",CC39="ST&gt;3",CC39="ST&gt;4",CC39="ST&gt;5"),NOT(OR(AND(OR(CC39="D",CC39="A",CC39="S",CC39="C",CC39="H",CC39="B",CC39="T",CC39="E",CC39="SB"),OR(CB39="D",CB39="A",CB39="S",CB39="C",CB39="H",CB39="B",CB39="T",CB39="E",CB39="SB")),AND(OR(CC39="D",CC39="A",CC39="S",CC39="C",CC39="H",CC39="B",CC39="T",CC39="E",CC39="SB"),OR(CD39="D",CD39="A",CD39="S",CD39="C",CD39="H",CD39="B",CD39="T",CD39="E",CD39="SB")),AND(OR(CC39="D",CC39="A",CC39="S",CC39="C",CC39="H",CC39="B",CC39="T",CC39="E",CC39="SB"),OR(CA39="D",CA39="A",CA39="S",CA39="C",CA39="H",CA39="T",CA39="E",CA39="SB")),AND(OR(CC39="D",CC39="A",CC39="S",CC39="C",CC39="H",CC39="T",CC39="E",CC39="SB"),OR(CE39="D",CE39="A",CE39="S",CE39="C",CE39="H",CE39="B",CE39="T",CE39="E",CE39="SB")),AND(OR(CC39="D",CC39="A",CC39="S",CC39="C",CC39="H",CC39="B",CC39="T",CC39="E",CC39="SB"),OR(BZ39="D",BZ39="A",BZ39="S",BZ39="C",BZ39="T",BZ39="SB")),AND(OR(CC39="D",CC39="A",CC39="S",CC39="C",CC39="T",CC39="SB"),OR(CF39="D",CF39="A",CF39="S",CF39="C",CF39="H",CF39="B",CF39="T",CF39="E",CF39="SB")),AND(OR(CC39="D",CC39="A",CC39="S",CC39="C",CC39="H",CC39="B",CC39="T",CC39="E",CC39="SB"),OR(BY39="S")),AND(OR(CC39="S"),OR(CG39="D",CG39="A",CG39="S",CG39="C",CG39="H",CG39="B",CG39="T",CG39="E",CG39="SB")),AND(CC39="H",OR($Z31="No",$Z31="")))))</formula1>
    </dataValidation>
    <dataValidation sqref="CD39:CD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39="D",CD39="A",CD39="S",CD39="C",CD39="H",CD39="B",CD39="T",CD39="E",CD39="SB",CD39="P",CD39="R",CD39="X",CD39="ST&gt;1",CD39="ST&gt;2",CD39="ST&gt;3",CD39="ST&gt;4",CD39="ST&gt;5"),NOT(OR(AND(OR(CD39="D",CD39="A",CD39="S",CD39="C",CD39="H",CD39="B",CD39="T",CD39="E",CD39="SB"),OR(CC39="D",CC39="A",CC39="S",CC39="C",CC39="H",CC39="B",CC39="T",CC39="E",CC39="SB")),AND(OR(CD39="D",CD39="A",CD39="S",CD39="C",CD39="H",CD39="B",CD39="T",CD39="E",CD39="SB"),OR(CE39="D",CE39="A",CE39="S",CE39="C",CE39="H",CE39="B",CE39="T",CE39="E",CE39="SB")),AND(OR(CD39="D",CD39="A",CD39="S",CD39="C",CD39="H",CD39="B",CD39="T",CD39="E",CD39="SB"),OR(CB39="D",CB39="A",CB39="S",CB39="C",CB39="H",CB39="T",CB39="E",CB39="SB")),AND(OR(CD39="D",CD39="A",CD39="S",CD39="C",CD39="H",CD39="T",CD39="E",CD39="SB"),OR(CF39="D",CF39="A",CF39="S",CF39="C",CF39="H",CF39="B",CF39="T",CF39="E",CF39="SB")),AND(OR(CD39="D",CD39="A",CD39="S",CD39="C",CD39="H",CD39="B",CD39="T",CD39="E",CD39="SB"),OR(CA39="D",CA39="A",CA39="S",CA39="C",CA39="T",CA39="SB")),AND(OR(CD39="D",CD39="A",CD39="S",CD39="C",CD39="T",CD39="SB"),OR(CG39="D",CG39="A",CG39="S",CG39="C",CG39="H",CG39="B",CG39="T",CG39="E",CG39="SB")),AND(OR(CD39="D",CD39="A",CD39="S",CD39="C",CD39="H",CD39="B",CD39="T",CD39="E",CD39="SB"),OR(BZ39="S")),AND(OR(CD39="S"),OR(CH39="D",CH39="A",CH39="S",CH39="C",CH39="H",CH39="B",CH39="T",CH39="E",CH39="SB")),AND(CD39="H",OR($Z31="No",$Z31="")))))</formula1>
    </dataValidation>
    <dataValidation sqref="CE39:CE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E39="D",CE39="A",CE39="S",CE39="C",CE39="H",CE39="B",CE39="T",CE39="E",CE39="SB",CE39="P",CE39="R",CE39="X",CE39="ST&gt;1",CE39="ST&gt;2",CE39="ST&gt;3",CE39="ST&gt;4",CE39="ST&gt;5"),NOT(OR(AND(OR(CE39="D",CE39="A",CE39="S",CE39="C",CE39="H",CE39="B",CE39="T",CE39="E",CE39="SB"),OR(CD39="D",CD39="A",CD39="S",CD39="C",CD39="H",CD39="B",CD39="T",CD39="E",CD39="SB")),AND(OR(CE39="D",CE39="A",CE39="S",CE39="C",CE39="H",CE39="B",CE39="T",CE39="E",CE39="SB"),OR(CF39="D",CF39="A",CF39="S",CF39="C",CF39="H",CF39="B",CF39="T",CF39="E",CF39="SB")),AND(OR(CE39="D",CE39="A",CE39="S",CE39="C",CE39="H",CE39="B",CE39="T",CE39="E",CE39="SB"),OR(CC39="D",CC39="A",CC39="S",CC39="C",CC39="H",CC39="T",CC39="E",CC39="SB")),AND(OR(CE39="D",CE39="A",CE39="S",CE39="C",CE39="H",CE39="T",CE39="E",CE39="SB"),OR(CG39="D",CG39="A",CG39="S",CG39="C",CG39="H",CG39="B",CG39="T",CG39="E",CG39="SB")),AND(OR(CE39="D",CE39="A",CE39="S",CE39="C",CE39="H",CE39="B",CE39="T",CE39="E",CE39="SB"),OR(CB39="D",CB39="A",CB39="S",CB39="C",CB39="T",CB39="SB")),AND(OR(CE39="D",CE39="A",CE39="S",CE39="C",CE39="T",CE39="SB"),OR(CH39="D",CH39="A",CH39="S",CH39="C",CH39="H",CH39="B",CH39="T",CH39="E",CH39="SB")),AND(OR(CE39="D",CE39="A",CE39="S",CE39="C",CE39="H",CE39="B",CE39="T",CE39="E",CE39="SB"),OR(CA39="S")),AND(OR(CE39="S"),OR(CI39="D",CI39="A",CI39="S",CI39="C",CI39="H",CI39="B",CI39="T",CI39="E",CI39="SB")),AND(CE39="H",OR($Z31="No",$Z31="")))))</formula1>
    </dataValidation>
    <dataValidation sqref="CF39:CF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F39="D",CF39="A",CF39="S",CF39="C",CF39="H",CF39="B",CF39="T",CF39="E",CF39="SB",CF39="P",CF39="R",CF39="X",CF39="ST&gt;1",CF39="ST&gt;2",CF39="ST&gt;3",CF39="ST&gt;4",CF39="ST&gt;5"),NOT(OR(AND(OR(CF39="D",CF39="A",CF39="S",CF39="C",CF39="H",CF39="B",CF39="T",CF39="E",CF39="SB"),OR(CE39="D",CE39="A",CE39="S",CE39="C",CE39="H",CE39="B",CE39="T",CE39="E",CE39="SB")),AND(OR(CF39="D",CF39="A",CF39="S",CF39="C",CF39="H",CF39="B",CF39="T",CF39="E",CF39="SB"),OR(CG39="D",CG39="A",CG39="S",CG39="C",CG39="H",CG39="B",CG39="T",CG39="E",CG39="SB")),AND(OR(CF39="D",CF39="A",CF39="S",CF39="C",CF39="H",CF39="B",CF39="T",CF39="E",CF39="SB"),OR(CD39="D",CD39="A",CD39="S",CD39="C",CD39="H",CD39="T",CD39="E",CD39="SB")),AND(OR(CF39="D",CF39="A",CF39="S",CF39="C",CF39="H",CF39="T",CF39="E",CF39="SB"),OR(CH39="D",CH39="A",CH39="S",CH39="C",CH39="H",CH39="B",CH39="T",CH39="E",CH39="SB")),AND(OR(CF39="D",CF39="A",CF39="S",CF39="C",CF39="H",CF39="B",CF39="T",CF39="E",CF39="SB"),OR(CC39="D",CC39="A",CC39="S",CC39="C",CC39="T",CC39="SB")),AND(OR(CF39="D",CF39="A",CF39="S",CF39="C",CF39="T",CF39="SB"),OR(CI39="D",CI39="A",CI39="S",CI39="C",CI39="H",CI39="B",CI39="T",CI39="E",CI39="SB")),AND(OR(CF39="D",CF39="A",CF39="S",CF39="C",CF39="H",CF39="B",CF39="T",CF39="E",CF39="SB"),OR(CB39="S")),AND(OR(CF39="S"),OR(CJ39="D",CJ39="A",CJ39="S",CJ39="C",CJ39="H",CJ39="B",CJ39="T",CJ39="E",CJ39="SB")),AND(CF39="H",OR($Z31="No",$Z31="")))))</formula1>
    </dataValidation>
    <dataValidation sqref="CG39:CG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G39="D",CG39="A",CG39="S",CG39="C",CG39="H",CG39="B",CG39="T",CG39="E",CG39="SB",CG39="P",CG39="R",CG39="X",CG39="ST&gt;1",CG39="ST&gt;2",CG39="ST&gt;3",CG39="ST&gt;4",CG39="ST&gt;5"),NOT(OR(AND(OR(CG39="D",CG39="A",CG39="S",CG39="C",CG39="H",CG39="B",CG39="T",CG39="E",CG39="SB"),OR(CF39="D",CF39="A",CF39="S",CF39="C",CF39="H",CF39="B",CF39="T",CF39="E",CF39="SB")),AND(OR(CG39="D",CG39="A",CG39="S",CG39="C",CG39="H",CG39="B",CG39="T",CG39="E",CG39="SB"),OR(CH39="D",CH39="A",CH39="S",CH39="C",CH39="H",CH39="B",CH39="T",CH39="E",CH39="SB")),AND(OR(CG39="D",CG39="A",CG39="S",CG39="C",CG39="H",CG39="B",CG39="T",CG39="E",CG39="SB"),OR(CE39="D",CE39="A",CE39="S",CE39="C",CE39="H",CE39="T",CE39="E",CE39="SB")),AND(OR(CG39="D",CG39="A",CG39="S",CG39="C",CG39="H",CG39="T",CG39="E",CG39="SB"),OR(CI39="D",CI39="A",CI39="S",CI39="C",CI39="H",CI39="B",CI39="T",CI39="E",CI39="SB")),AND(OR(CG39="D",CG39="A",CG39="S",CG39="C",CG39="H",CG39="B",CG39="T",CG39="E",CG39="SB"),OR(CD39="D",CD39="A",CD39="S",CD39="C",CD39="T",CD39="SB")),AND(OR(CG39="D",CG39="A",CG39="S",CG39="C",CG39="T",CG39="SB"),OR(CJ39="D",CJ39="A",CJ39="S",CJ39="C",CJ39="H",CJ39="B",CJ39="T",CJ39="E",CJ39="SB")),AND(OR(CG39="D",CG39="A",CG39="S",CG39="C",CG39="H",CG39="B",CG39="T",CG39="E",CG39="SB"),OR(CC39="S")),AND(OR(CG39="S"),OR(CK39="D",CK39="A",CK39="S",CK39="C",CK39="H",CK39="B",CK39="T",CK39="E",CK39="SB")),AND(CG39="H",OR($Z31="No",$Z31="")))))</formula1>
    </dataValidation>
    <dataValidation sqref="CH39:CH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H39="D",CH39="A",CH39="S",CH39="C",CH39="H",CH39="B",CH39="T",CH39="E",CH39="SB",CH39="P",CH39="R",CH39="X",CH39="ST&gt;1",CH39="ST&gt;2",CH39="ST&gt;3",CH39="ST&gt;4",CH39="ST&gt;5"),NOT(OR(AND(OR(CH39="D",CH39="A",CH39="S",CH39="C",CH39="H",CH39="B",CH39="T",CH39="E",CH39="SB"),OR(CG39="D",CG39="A",CG39="S",CG39="C",CG39="H",CG39="B",CG39="T",CG39="E",CG39="SB")),AND(OR(CH39="D",CH39="A",CH39="S",CH39="C",CH39="H",CH39="B",CH39="T",CH39="E",CH39="SB"),OR(CI39="D",CI39="A",CI39="S",CI39="C",CI39="H",CI39="B",CI39="T",CI39="E",CI39="SB")),AND(OR(CH39="D",CH39="A",CH39="S",CH39="C",CH39="H",CH39="B",CH39="T",CH39="E",CH39="SB"),OR(CF39="D",CF39="A",CF39="S",CF39="C",CF39="H",CF39="T",CF39="E",CF39="SB")),AND(OR(CH39="D",CH39="A",CH39="S",CH39="C",CH39="H",CH39="T",CH39="E",CH39="SB"),OR(CJ39="D",CJ39="A",CJ39="S",CJ39="C",CJ39="H",CJ39="B",CJ39="T",CJ39="E",CJ39="SB")),AND(OR(CH39="D",CH39="A",CH39="S",CH39="C",CH39="H",CH39="B",CH39="T",CH39="E",CH39="SB"),OR(CE39="D",CE39="A",CE39="S",CE39="C",CE39="T",CE39="SB")),AND(OR(CH39="D",CH39="A",CH39="S",CH39="C",CH39="T",CH39="SB"),OR(CK39="D",CK39="A",CK39="S",CK39="C",CK39="H",CK39="B",CK39="T",CK39="E",CK39="SB")),AND(OR(CH39="D",CH39="A",CH39="S",CH39="C",CH39="H",CH39="B",CH39="T",CH39="E",CH39="SB"),OR(CD39="S")),AND(OR(CH39="S"),OR(CL39="D",CL39="A",CL39="S",CL39="C",CL39="H",CL39="B",CL39="T",CL39="E",CL39="SB")),AND(CH39="H",OR($Z31="No",$Z31="")))))</formula1>
    </dataValidation>
    <dataValidation sqref="CI39:CI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I39="D",CI39="A",CI39="S",CI39="C",CI39="H",CI39="B",CI39="T",CI39="E",CI39="SB",CI39="P",CI39="R",CI39="X",CI39="ST&gt;1",CI39="ST&gt;2",CI39="ST&gt;3",CI39="ST&gt;4",CI39="ST&gt;5"),NOT(OR(AND(OR(CI39="D",CI39="A",CI39="S",CI39="C",CI39="H",CI39="B",CI39="T",CI39="E",CI39="SB"),OR(CH39="D",CH39="A",CH39="S",CH39="C",CH39="H",CH39="B",CH39="T",CH39="E",CH39="SB")),AND(OR(CI39="D",CI39="A",CI39="S",CI39="C",CI39="H",CI39="B",CI39="T",CI39="E",CI39="SB"),OR(CJ39="D",CJ39="A",CJ39="S",CJ39="C",CJ39="H",CJ39="B",CJ39="T",CJ39="E",CJ39="SB")),AND(OR(CI39="D",CI39="A",CI39="S",CI39="C",CI39="H",CI39="B",CI39="T",CI39="E",CI39="SB"),OR(CG39="D",CG39="A",CG39="S",CG39="C",CG39="H",CG39="T",CG39="E",CG39="SB")),AND(OR(CI39="D",CI39="A",CI39="S",CI39="C",CI39="H",CI39="T",CI39="E",CI39="SB"),OR(CK39="D",CK39="A",CK39="S",CK39="C",CK39="H",CK39="B",CK39="T",CK39="E",CK39="SB")),AND(OR(CI39="D",CI39="A",CI39="S",CI39="C",CI39="H",CI39="B",CI39="T",CI39="E",CI39="SB"),OR(CF39="D",CF39="A",CF39="S",CF39="C",CF39="T",CF39="SB")),AND(OR(CI39="D",CI39="A",CI39="S",CI39="C",CI39="T",CI39="SB"),OR(CL39="D",CL39="A",CL39="S",CL39="C",CL39="H",CL39="B",CL39="T",CL39="E",CL39="SB")),AND(OR(CI39="D",CI39="A",CI39="S",CI39="C",CI39="H",CI39="B",CI39="T",CI39="E",CI39="SB"),OR(CE39="S")),AND(OR(CI39="S"),OR(CM39="D",CM39="A",CM39="S",CM39="C",CM39="H",CM39="B",CM39="T",CM39="E",CM39="SB")),AND(CI39="H",OR($Z31="No",$Z31="")))))</formula1>
    </dataValidation>
    <dataValidation sqref="CJ39:CJ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J39="D",CJ39="A",CJ39="S",CJ39="C",CJ39="H",CJ39="B",CJ39="T",CJ39="E",CJ39="SB",CJ39="P",CJ39="R",CJ39="X",CJ39="ST&gt;1",CJ39="ST&gt;2",CJ39="ST&gt;3",CJ39="ST&gt;4",CJ39="ST&gt;5"),NOT(OR(AND(OR(CJ39="D",CJ39="A",CJ39="S",CJ39="C",CJ39="H",CJ39="B",CJ39="T",CJ39="E",CJ39="SB"),OR(CI39="D",CI39="A",CI39="S",CI39="C",CI39="H",CI39="B",CI39="T",CI39="E",CI39="SB")),AND(OR(CJ39="D",CJ39="A",CJ39="S",CJ39="C",CJ39="H",CJ39="B",CJ39="T",CJ39="E",CJ39="SB"),OR(CK39="D",CK39="A",CK39="S",CK39="C",CK39="H",CK39="B",CK39="T",CK39="E",CK39="SB")),AND(OR(CJ39="D",CJ39="A",CJ39="S",CJ39="C",CJ39="H",CJ39="B",CJ39="T",CJ39="E",CJ39="SB"),OR(CH39="D",CH39="A",CH39="S",CH39="C",CH39="H",CH39="T",CH39="E",CH39="SB")),AND(OR(CJ39="D",CJ39="A",CJ39="S",CJ39="C",CJ39="H",CJ39="T",CJ39="E",CJ39="SB"),OR(CL39="D",CL39="A",CL39="S",CL39="C",CL39="H",CL39="B",CL39="T",CL39="E",CL39="SB")),AND(OR(CJ39="D",CJ39="A",CJ39="S",CJ39="C",CJ39="H",CJ39="B",CJ39="T",CJ39="E",CJ39="SB"),OR(CG39="D",CG39="A",CG39="S",CG39="C",CG39="T",CG39="SB")),AND(OR(CJ39="D",CJ39="A",CJ39="S",CJ39="C",CJ39="T",CJ39="SB"),OR(CM39="D",CM39="A",CM39="S",CM39="C",CM39="H",CM39="B",CM39="T",CM39="E",CM39="SB")),AND(OR(CJ39="D",CJ39="A",CJ39="S",CJ39="C",CJ39="H",CJ39="B",CJ39="T",CJ39="E",CJ39="SB"),OR(CF39="S")),AND(OR(CJ39="S"),OR(CN39="D",CN39="A",CN39="S",CN39="C",CN39="H",CN39="B",CN39="T",CN39="E",CN39="SB")),AND(CJ39="H",OR($Z31="No",$Z31="")))))</formula1>
    </dataValidation>
    <dataValidation sqref="CK39:CK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K39="D",CK39="A",CK39="S",CK39="C",CK39="H",CK39="B",CK39="T",CK39="E",CK39="SB",CK39="P",CK39="R",CK39="X",CK39="ST&gt;1",CK39="ST&gt;2",CK39="ST&gt;3",CK39="ST&gt;4",CK39="ST&gt;5"),NOT(OR(AND(OR(CK39="D",CK39="A",CK39="S",CK39="C",CK39="H",CK39="B",CK39="T",CK39="E",CK39="SB"),OR(CJ39="D",CJ39="A",CJ39="S",CJ39="C",CJ39="H",CJ39="B",CJ39="T",CJ39="E",CJ39="SB")),AND(OR(CK39="D",CK39="A",CK39="S",CK39="C",CK39="H",CK39="B",CK39="T",CK39="E",CK39="SB"),OR(CL39="D",CL39="A",CL39="S",CL39="C",CL39="H",CL39="B",CL39="T",CL39="E",CL39="SB")),AND(OR(CK39="D",CK39="A",CK39="S",CK39="C",CK39="H",CK39="B",CK39="T",CK39="E",CK39="SB"),OR(CI39="D",CI39="A",CI39="S",CI39="C",CI39="H",CI39="T",CI39="E",CI39="SB")),AND(OR(CK39="D",CK39="A",CK39="S",CK39="C",CK39="H",CK39="T",CK39="E",CK39="SB"),OR(CM39="D",CM39="A",CM39="S",CM39="C",CM39="H",CM39="B",CM39="T",CM39="E",CM39="SB")),AND(OR(CK39="D",CK39="A",CK39="S",CK39="C",CK39="H",CK39="B",CK39="T",CK39="E",CK39="SB"),OR(CH39="D",CH39="A",CH39="S",CH39="C",CH39="T",CH39="SB")),AND(OR(CK39="D",CK39="A",CK39="S",CK39="C",CK39="T",CK39="SB"),OR(CN39="D",CN39="A",CN39="S",CN39="C",CN39="H",CN39="B",CN39="T",CN39="E",CN39="SB")),AND(OR(CK39="D",CK39="A",CK39="S",CK39="C",CK39="H",CK39="B",CK39="T",CK39="E",CK39="SB"),OR(CG39="S")),AND(OR(CK39="S"),OR(CO39="D",CO39="A",CO39="S",CO39="C",CO39="H",CO39="B",CO39="T",CO39="E",CO39="SB")),AND(CK39="H",OR($Z31="No",$Z31="")))))</formula1>
    </dataValidation>
    <dataValidation sqref="CL39:CL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L39="D",CL39="A",CL39="S",CL39="C",CL39="H",CL39="B",CL39="T",CL39="E",CL39="SB",CL39="P",CL39="R",CL39="X",CL39="ST&gt;1",CL39="ST&gt;2",CL39="ST&gt;3",CL39="ST&gt;4",CL39="ST&gt;5"),NOT(OR(AND(OR(CL39="D",CL39="A",CL39="S",CL39="C",CL39="H",CL39="B",CL39="T",CL39="E",CL39="SB"),OR(CK39="D",CK39="A",CK39="S",CK39="C",CK39="H",CK39="B",CK39="T",CK39="E",CK39="SB")),AND(OR(CL39="D",CL39="A",CL39="S",CL39="C",CL39="H",CL39="B",CL39="T",CL39="E",CL39="SB"),OR(CM39="D",CM39="A",CM39="S",CM39="C",CM39="H",CM39="B",CM39="T",CM39="E",CM39="SB")),AND(OR(CL39="D",CL39="A",CL39="S",CL39="C",CL39="H",CL39="B",CL39="T",CL39="E",CL39="SB"),OR(CJ39="D",CJ39="A",CJ39="S",CJ39="C",CJ39="H",CJ39="T",CJ39="E",CJ39="SB")),AND(OR(CL39="D",CL39="A",CL39="S",CL39="C",CL39="H",CL39="T",CL39="E",CL39="SB"),OR(CN39="D",CN39="A",CN39="S",CN39="C",CN39="H",CN39="B",CN39="T",CN39="E",CN39="SB")),AND(OR(CL39="D",CL39="A",CL39="S",CL39="C",CL39="H",CL39="B",CL39="T",CL39="E",CL39="SB"),OR(CI39="D",CI39="A",CI39="S",CI39="C",CI39="T",CI39="SB")),AND(OR(CL39="D",CL39="A",CL39="S",CL39="C",CL39="T",CL39="SB"),OR(CO39="D",CO39="A",CO39="S",CO39="C",CO39="H",CO39="B",CO39="T",CO39="E",CO39="SB")),AND(OR(CL39="D",CL39="A",CL39="S",CL39="C",CL39="H",CL39="B",CL39="T",CL39="E",CL39="SB"),OR(CH39="S")),AND(OR(CL39="S"),OR(CP39="D",CP39="A",CP39="S",CP39="C",CP39="H",CP39="B",CP39="T",CP39="E",CP39="SB")),AND(CL39="H",OR($Z31="No",$Z31="")))))</formula1>
    </dataValidation>
    <dataValidation sqref="CM39:CM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M39="D",CM39="A",CM39="S",CM39="C",CM39="H",CM39="B",CM39="T",CM39="E",CM39="SB",CM39="P",CM39="R",CM39="X",CM39="ST&gt;1",CM39="ST&gt;2",CM39="ST&gt;3",CM39="ST&gt;4",CM39="ST&gt;5"),NOT(OR(AND(OR(CM39="D",CM39="A",CM39="S",CM39="C",CM39="H",CM39="B",CM39="T",CM39="E",CM39="SB"),OR(CL39="D",CL39="A",CL39="S",CL39="C",CL39="H",CL39="B",CL39="T",CL39="E",CL39="SB")),AND(OR(CM39="D",CM39="A",CM39="S",CM39="C",CM39="H",CM39="B",CM39="T",CM39="E",CM39="SB"),OR(CN39="D",CN39="A",CN39="S",CN39="C",CN39="H",CN39="B",CN39="T",CN39="E",CN39="SB")),AND(OR(CM39="D",CM39="A",CM39="S",CM39="C",CM39="H",CM39="B",CM39="T",CM39="E",CM39="SB"),OR(CK39="D",CK39="A",CK39="S",CK39="C",CK39="H",CK39="T",CK39="E",CK39="SB")),AND(OR(CM39="D",CM39="A",CM39="S",CM39="C",CM39="H",CM39="T",CM39="E",CM39="SB"),OR(CO39="D",CO39="A",CO39="S",CO39="C",CO39="H",CO39="B",CO39="T",CO39="E",CO39="SB")),AND(OR(CM39="D",CM39="A",CM39="S",CM39="C",CM39="H",CM39="B",CM39="T",CM39="E",CM39="SB"),OR(CJ39="D",CJ39="A",CJ39="S",CJ39="C",CJ39="T",CJ39="SB")),AND(OR(CM39="D",CM39="A",CM39="S",CM39="C",CM39="T",CM39="SB"),OR(CP39="D",CP39="A",CP39="S",CP39="C",CP39="H",CP39="B",CP39="T",CP39="E",CP39="SB")),AND(OR(CM39="D",CM39="A",CM39="S",CM39="C",CM39="H",CM39="B",CM39="T",CM39="E",CM39="SB"),OR(CI39="S")),AND(OR(CM39="S"),OR(CQ39="D",CQ39="A",CQ39="S",CQ39="C",CQ39="H",CQ39="B",CQ39="T",CQ39="E",CQ39="SB")),AND(CM39="H",OR($Z31="No",$Z31="")))))</formula1>
    </dataValidation>
    <dataValidation sqref="CN39:CN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N39="D",CN39="A",CN39="S",CN39="C",CN39="H",CN39="B",CN39="T",CN39="E",CN39="SB",CN39="P",CN39="R",CN39="X",CN39="ST&gt;1",CN39="ST&gt;2",CN39="ST&gt;3",CN39="ST&gt;4",CN39="ST&gt;5"),NOT(OR(AND(OR(CN39="D",CN39="A",CN39="S",CN39="C",CN39="H",CN39="B",CN39="T",CN39="E",CN39="SB"),OR(CM39="D",CM39="A",CM39="S",CM39="C",CM39="H",CM39="B",CM39="T",CM39="E",CM39="SB")),AND(OR(CN39="D",CN39="A",CN39="S",CN39="C",CN39="H",CN39="B",CN39="T",CN39="E",CN39="SB"),OR(CO39="D",CO39="A",CO39="S",CO39="C",CO39="H",CO39="B",CO39="T",CO39="E",CO39="SB")),AND(OR(CN39="D",CN39="A",CN39="S",CN39="C",CN39="H",CN39="B",CN39="T",CN39="E",CN39="SB"),OR(CL39="D",CL39="A",CL39="S",CL39="C",CL39="H",CL39="T",CL39="E",CL39="SB")),AND(OR(CN39="D",CN39="A",CN39="S",CN39="C",CN39="H",CN39="T",CN39="E",CN39="SB"),OR(CP39="D",CP39="A",CP39="S",CP39="C",CP39="H",CP39="B",CP39="T",CP39="E",CP39="SB")),AND(OR(CN39="D",CN39="A",CN39="S",CN39="C",CN39="H",CN39="B",CN39="T",CN39="E",CN39="SB"),OR(CK39="D",CK39="A",CK39="S",CK39="C",CK39="T",CK39="SB")),AND(OR(CN39="D",CN39="A",CN39="S",CN39="C",CN39="T",CN39="SB"),OR(CQ39="D",CQ39="A",CQ39="S",CQ39="C",CQ39="H",CQ39="B",CQ39="T",CQ39="E",CQ39="SB")),AND(OR(CN39="D",CN39="A",CN39="S",CN39="C",CN39="H",CN39="B",CN39="T",CN39="E",CN39="SB"),OR(CJ39="S")),AND(OR(CN39="S"),OR(CR39="D",CR39="A",CR39="S",CR39="C",CR39="H",CR39="B",CR39="T",CR39="E",CR39="SB")),AND(CN39="H",OR($Z31="No",$Z31="")))))</formula1>
    </dataValidation>
    <dataValidation sqref="CO39:CO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O39="D",CO39="A",CO39="S",CO39="C",CO39="H",CO39="B",CO39="T",CO39="E",CO39="SB",CO39="P",CO39="R",CO39="X",CO39="ST&gt;1",CO39="ST&gt;2",CO39="ST&gt;3",CO39="ST&gt;4",CO39="ST&gt;5"),NOT(OR(AND(OR(CO39="D",CO39="A",CO39="S",CO39="C",CO39="H",CO39="B",CO39="T",CO39="E",CO39="SB"),OR(CN39="D",CN39="A",CN39="S",CN39="C",CN39="H",CN39="B",CN39="T",CN39="E",CN39="SB")),AND(OR(CO39="D",CO39="A",CO39="S",CO39="C",CO39="H",CO39="B",CO39="T",CO39="E",CO39="SB"),OR(CP39="D",CP39="A",CP39="S",CP39="C",CP39="H",CP39="B",CP39="T",CP39="E",CP39="SB")),AND(OR(CO39="D",CO39="A",CO39="S",CO39="C",CO39="H",CO39="B",CO39="T",CO39="E",CO39="SB"),OR(CM39="D",CM39="A",CM39="S",CM39="C",CM39="H",CM39="T",CM39="E",CM39="SB")),AND(OR(CO39="D",CO39="A",CO39="S",CO39="C",CO39="H",CO39="T",CO39="E",CO39="SB"),OR(CQ39="D",CQ39="A",CQ39="S",CQ39="C",CQ39="H",CQ39="B",CQ39="T",CQ39="E",CQ39="SB")),AND(OR(CO39="D",CO39="A",CO39="S",CO39="C",CO39="H",CO39="B",CO39="T",CO39="E",CO39="SB"),OR(CL39="D",CL39="A",CL39="S",CL39="C",CL39="T",CL39="SB")),AND(OR(CO39="D",CO39="A",CO39="S",CO39="C",CO39="T",CO39="SB"),OR(CR39="D",CR39="A",CR39="S",CR39="C",CR39="H",CR39="B",CR39="T",CR39="E",CR39="SB")),AND(OR(CO39="D",CO39="A",CO39="S",CO39="C",CO39="H",CO39="B",CO39="T",CO39="E",CO39="SB"),OR(CK39="S")),AND(OR(CO39="S"),OR(CS39="D",CS39="A",CS39="S",CS39="C",CS39="H",CS39="B",CS39="T",CS39="E",CS39="SB")),AND(CO39="H",OR($Z31="No",$Z31="")))))</formula1>
    </dataValidation>
    <dataValidation sqref="CP39:CP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P39="D",CP39="A",CP39="S",CP39="C",CP39="H",CP39="B",CP39="T",CP39="E",CP39="SB",CP39="P",CP39="R",CP39="X",CP39="ST&gt;1",CP39="ST&gt;2",CP39="ST&gt;3",CP39="ST&gt;4",CP39="ST&gt;5"),NOT(OR(AND(OR(CP39="D",CP39="A",CP39="S",CP39="C",CP39="H",CP39="B",CP39="T",CP39="E",CP39="SB"),OR(CO39="D",CO39="A",CO39="S",CO39="C",CO39="H",CO39="B",CO39="T",CO39="E",CO39="SB")),AND(OR(CP39="D",CP39="A",CP39="S",CP39="C",CP39="H",CP39="B",CP39="T",CP39="E",CP39="SB"),OR(CQ39="D",CQ39="A",CQ39="S",CQ39="C",CQ39="H",CQ39="B",CQ39="T",CQ39="E",CQ39="SB")),AND(OR(CP39="D",CP39="A",CP39="S",CP39="C",CP39="H",CP39="B",CP39="T",CP39="E",CP39="SB"),OR(CN39="D",CN39="A",CN39="S",CN39="C",CN39="H",CN39="T",CN39="E",CN39="SB")),AND(OR(CP39="D",CP39="A",CP39="S",CP39="C",CP39="H",CP39="T",CP39="E",CP39="SB"),OR(CR39="D",CR39="A",CR39="S",CR39="C",CR39="H",CR39="B",CR39="T",CR39="E",CR39="SB")),AND(OR(CP39="D",CP39="A",CP39="S",CP39="C",CP39="H",CP39="B",CP39="T",CP39="E",CP39="SB"),OR(CM39="D",CM39="A",CM39="S",CM39="C",CM39="T",CM39="SB")),AND(OR(CP39="D",CP39="A",CP39="S",CP39="C",CP39="T",CP39="SB"),OR(CS39="D",CS39="A",CS39="S",CS39="C",CS39="H",CS39="B",CS39="T",CS39="E",CS39="SB")),AND(OR(CP39="D",CP39="A",CP39="S",CP39="C",CP39="H",CP39="B",CP39="T",CP39="E",CP39="SB"),OR(CL39="S")),AND(OR(CP39="S"),OR(CT39="D",CT39="A",CT39="S",CT39="C",CT39="H",CT39="B",CT39="T",CT39="E",CT39="SB")),AND(CP39="H",OR($Z31="No",$Z31="")))))</formula1>
    </dataValidation>
    <dataValidation sqref="CQ39:CQ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Q39="D",CQ39="A",CQ39="S",CQ39="C",CQ39="H",CQ39="B",CQ39="T",CQ39="E",CQ39="SB",CQ39="P",CQ39="R",CQ39="X",CQ39="ST&gt;1",CQ39="ST&gt;2",CQ39="ST&gt;3",CQ39="ST&gt;4",CQ39="ST&gt;5"),NOT(OR(AND(OR(CQ39="D",CQ39="A",CQ39="S",CQ39="C",CQ39="H",CQ39="B",CQ39="T",CQ39="E",CQ39="SB"),OR(CP39="D",CP39="A",CP39="S",CP39="C",CP39="H",CP39="B",CP39="T",CP39="E",CP39="SB")),AND(OR(CQ39="D",CQ39="A",CQ39="S",CQ39="C",CQ39="H",CQ39="B",CQ39="T",CQ39="E",CQ39="SB"),OR(CR39="D",CR39="A",CR39="S",CR39="C",CR39="H",CR39="B",CR39="T",CR39="E",CR39="SB")),AND(OR(CQ39="D",CQ39="A",CQ39="S",CQ39="C",CQ39="H",CQ39="B",CQ39="T",CQ39="E",CQ39="SB"),OR(CO39="D",CO39="A",CO39="S",CO39="C",CO39="H",CO39="T",CO39="E",CO39="SB")),AND(OR(CQ39="D",CQ39="A",CQ39="S",CQ39="C",CQ39="H",CQ39="T",CQ39="E",CQ39="SB"),OR(CS39="D",CS39="A",CS39="S",CS39="C",CS39="H",CS39="B",CS39="T",CS39="E",CS39="SB")),AND(OR(CQ39="D",CQ39="A",CQ39="S",CQ39="C",CQ39="H",CQ39="B",CQ39="T",CQ39="E",CQ39="SB"),OR(CN39="D",CN39="A",CN39="S",CN39="C",CN39="T",CN39="SB")),AND(OR(CQ39="D",CQ39="A",CQ39="S",CQ39="C",CQ39="T",CQ39="SB"),OR(CT39="D",CT39="A",CT39="S",CT39="C",CT39="H",CT39="B",CT39="T",CT39="E",CT39="SB")),AND(OR(CQ39="D",CQ39="A",CQ39="S",CQ39="C",CQ39="H",CQ39="B",CQ39="T",CQ39="E",CQ39="SB"),OR(CM39="S")),AND(OR(CQ39="S"),OR(CU39="D",CU39="A",CU39="S",CU39="C",CU39="H",CU39="B",CU39="T",CU39="E",CU39="SB")),AND(CQ39="H",OR($Z31="No",$Z31="")))))</formula1>
    </dataValidation>
    <dataValidation sqref="CR39:CR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R39="D",CR39="A",CR39="S",CR39="C",CR39="H",CR39="B",CR39="T",CR39="E",CR39="SB",CR39="P",CR39="R",CR39="X",CR39="ST&gt;1",CR39="ST&gt;2",CR39="ST&gt;3",CR39="ST&gt;4",CR39="ST&gt;5"),NOT(OR(AND(OR(CR39="D",CR39="A",CR39="S",CR39="C",CR39="H",CR39="B",CR39="T",CR39="E",CR39="SB"),OR(CQ39="D",CQ39="A",CQ39="S",CQ39="C",CQ39="H",CQ39="B",CQ39="T",CQ39="E",CQ39="SB")),AND(OR(CR39="D",CR39="A",CR39="S",CR39="C",CR39="H",CR39="B",CR39="T",CR39="E",CR39="SB"),OR(CS39="D",CS39="A",CS39="S",CS39="C",CS39="H",CS39="B",CS39="T",CS39="E",CS39="SB")),AND(OR(CR39="D",CR39="A",CR39="S",CR39="C",CR39="H",CR39="B",CR39="T",CR39="E",CR39="SB"),OR(CP39="D",CP39="A",CP39="S",CP39="C",CP39="H",CP39="T",CP39="E",CP39="SB")),AND(OR(CR39="D",CR39="A",CR39="S",CR39="C",CR39="H",CR39="T",CR39="E",CR39="SB"),OR(CT39="D",CT39="A",CT39="S",CT39="C",CT39="H",CT39="B",CT39="T",CT39="E",CT39="SB")),AND(OR(CR39="D",CR39="A",CR39="S",CR39="C",CR39="H",CR39="B",CR39="T",CR39="E",CR39="SB"),OR(CO39="D",CO39="A",CO39="S",CO39="C",CO39="T",CO39="SB")),AND(OR(CR39="D",CR39="A",CR39="S",CR39="C",CR39="T",CR39="SB"),OR(CU39="D",CU39="A",CU39="S",CU39="C",CU39="H",CU39="B",CU39="T",CU39="E",CU39="SB")),AND(OR(CR39="D",CR39="A",CR39="S",CR39="C",CR39="H",CR39="B",CR39="T",CR39="E",CR39="SB"),OR(CN39="S")),AND(OR(CR39="S"),OR(CV39="D",CV39="A",CV39="S",CV39="C",CV39="H",CV39="B",CV39="T",CV39="E",CV39="SB")),AND(CR39="H",OR($Z31="No",$Z31="")))))</formula1>
    </dataValidation>
    <dataValidation sqref="CS39:CS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S39="D",CS39="A",CS39="S",CS39="C",CS39="H",CS39="B",CS39="T",CS39="E",CS39="SB",CS39="P",CS39="R",CS39="X",CS39="ST&gt;1",CS39="ST&gt;2",CS39="ST&gt;3",CS39="ST&gt;4",CS39="ST&gt;5"),NOT(OR(AND(OR(CS39="D",CS39="A",CS39="S",CS39="C",CS39="H",CS39="B",CS39="T",CS39="E",CS39="SB"),OR(CR39="D",CR39="A",CR39="S",CR39="C",CR39="H",CR39="B",CR39="T",CR39="E",CR39="SB")),AND(OR(CS39="D",CS39="A",CS39="S",CS39="C",CS39="H",CS39="B",CS39="T",CS39="E",CS39="SB"),OR(CT39="D",CT39="A",CT39="S",CT39="C",CT39="H",CT39="B",CT39="T",CT39="E",CT39="SB")),AND(OR(CS39="D",CS39="A",CS39="S",CS39="C",CS39="H",CS39="B",CS39="T",CS39="E",CS39="SB"),OR(CQ39="D",CQ39="A",CQ39="S",CQ39="C",CQ39="H",CQ39="T",CQ39="E",CQ39="SB")),AND(OR(CS39="D",CS39="A",CS39="S",CS39="C",CS39="H",CS39="T",CS39="E",CS39="SB"),OR(CU39="D",CU39="A",CU39="S",CU39="C",CU39="H",CU39="B",CU39="T",CU39="E",CU39="SB")),AND(OR(CS39="D",CS39="A",CS39="S",CS39="C",CS39="H",CS39="B",CS39="T",CS39="E",CS39="SB"),OR(CP39="D",CP39="A",CP39="S",CP39="C",CP39="T",CP39="SB")),AND(OR(CS39="D",CS39="A",CS39="S",CS39="C",CS39="T",CS39="SB"),OR(CV39="D",CV39="A",CV39="S",CV39="C",CV39="H",CV39="B",CV39="T",CV39="E",CV39="SB")),AND(OR(CS39="D",CS39="A",CS39="S",CS39="C",CS39="H",CS39="B",CS39="T",CS39="E",CS39="SB"),OR(CO39="S")),AND(OR(CS39="S"),OR(CW39="D",CW39="A",CW39="S",CW39="C",CW39="H",CW39="B",CW39="T",CW39="E",CW39="SB")),AND(CS39="H",OR($Z31="No",$Z31="")))))</formula1>
    </dataValidation>
    <dataValidation sqref="CT39:CT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T39="D",CT39="A",CT39="S",CT39="C",CT39="H",CT39="B",CT39="T",CT39="E",CT39="SB",CT39="P",CT39="R",CT39="X",CT39="ST&gt;1",CT39="ST&gt;2",CT39="ST&gt;3",CT39="ST&gt;4",CT39="ST&gt;5"),NOT(OR(AND(OR(CT39="D",CT39="A",CT39="S",CT39="C",CT39="H",CT39="B",CT39="T",CT39="E",CT39="SB"),OR(CS39="D",CS39="A",CS39="S",CS39="C",CS39="H",CS39="B",CS39="T",CS39="E",CS39="SB")),AND(OR(CT39="D",CT39="A",CT39="S",CT39="C",CT39="H",CT39="B",CT39="T",CT39="E",CT39="SB"),OR(CU39="D",CU39="A",CU39="S",CU39="C",CU39="H",CU39="B",CU39="T",CU39="E",CU39="SB")),AND(OR(CT39="D",CT39="A",CT39="S",CT39="C",CT39="H",CT39="B",CT39="T",CT39="E",CT39="SB"),OR(CR39="D",CR39="A",CR39="S",CR39="C",CR39="H",CR39="T",CR39="E",CR39="SB")),AND(OR(CT39="D",CT39="A",CT39="S",CT39="C",CT39="H",CT39="T",CT39="E",CT39="SB"),OR(CV39="D",CV39="A",CV39="S",CV39="C",CV39="H",CV39="B",CV39="T",CV39="E",CV39="SB")),AND(OR(CT39="D",CT39="A",CT39="S",CT39="C",CT39="H",CT39="B",CT39="T",CT39="E",CT39="SB"),OR(CQ39="D",CQ39="A",CQ39="S",CQ39="C",CQ39="T",CQ39="SB")),AND(OR(CT39="D",CT39="A",CT39="S",CT39="C",CT39="T",CT39="SB"),OR(CW39="D",CW39="A",CW39="S",CW39="C",CW39="H",CW39="B",CW39="T",CW39="E",CW39="SB")),AND(OR(CT39="D",CT39="A",CT39="S",CT39="C",CT39="H",CT39="B",CT39="T",CT39="E",CT39="SB"),OR(CP39="S")),AND(OR(CT39="S"),OR(CX39="D",CX39="A",CX39="S",CX39="C",CX39="H",CX39="B",CX39="T",CX39="E",CX39="SB")),AND(CT39="H",OR($Z31="No",$Z31="")))))</formula1>
    </dataValidation>
    <dataValidation sqref="CU39:CU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U39="D",CU39="A",CU39="S",CU39="C",CU39="H",CU39="B",CU39="T",CU39="E",CU39="SB",CU39="P",CU39="R",CU39="X",CU39="ST&gt;1",CU39="ST&gt;2",CU39="ST&gt;3",CU39="ST&gt;4",CU39="ST&gt;5"),NOT(OR(AND(OR(CU39="D",CU39="A",CU39="S",CU39="C",CU39="H",CU39="B",CU39="T",CU39="E",CU39="SB"),OR(CT39="D",CT39="A",CT39="S",CT39="C",CT39="H",CT39="B",CT39="T",CT39="E",CT39="SB")),AND(OR(CU39="D",CU39="A",CU39="S",CU39="C",CU39="H",CU39="B",CU39="T",CU39="E",CU39="SB"),OR(CV39="D",CV39="A",CV39="S",CV39="C",CV39="H",CV39="B",CV39="T",CV39="E",CV39="SB")),AND(OR(CU39="D",CU39="A",CU39="S",CU39="C",CU39="H",CU39="B",CU39="T",CU39="E",CU39="SB"),OR(CS39="D",CS39="A",CS39="S",CS39="C",CS39="H",CS39="T",CS39="E",CS39="SB")),AND(OR(CU39="D",CU39="A",CU39="S",CU39="C",CU39="H",CU39="T",CU39="E",CU39="SB"),OR(CW39="D",CW39="A",CW39="S",CW39="C",CW39="H",CW39="B",CW39="T",CW39="E",CW39="SB")),AND(OR(CU39="D",CU39="A",CU39="S",CU39="C",CU39="H",CU39="B",CU39="T",CU39="E",CU39="SB"),OR(CR39="D",CR39="A",CR39="S",CR39="C",CR39="T",CR39="SB")),AND(OR(CU39="D",CU39="A",CU39="S",CU39="C",CU39="T",CU39="SB"),OR(CX39="D",CX39="A",CX39="S",CX39="C",CX39="H",CX39="B",CX39="T",CX39="E",CX39="SB")),AND(OR(CU39="D",CU39="A",CU39="S",CU39="C",CU39="H",CU39="B",CU39="T",CU39="E",CU39="SB"),OR(CQ39="S")),AND(OR(CU39="S"),OR(CY39="D",CY39="A",CY39="S",CY39="C",CY39="H",CY39="B",CY39="T",CY39="E",CY39="SB")),AND(CU39="H",OR($Z31="No",$Z31="")))))</formula1>
    </dataValidation>
    <dataValidation sqref="CV39:CV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V39="D",CV39="A",CV39="S",CV39="C",CV39="H",CV39="B",CV39="T",CV39="E",CV39="SB",CV39="P",CV39="R",CV39="X",CV39="ST&gt;1",CV39="ST&gt;2",CV39="ST&gt;3",CV39="ST&gt;4",CV39="ST&gt;5"),NOT(OR(AND(OR(CV39="D",CV39="A",CV39="S",CV39="C",CV39="H",CV39="B",CV39="T",CV39="E",CV39="SB"),OR(CU39="D",CU39="A",CU39="S",CU39="C",CU39="H",CU39="B",CU39="T",CU39="E",CU39="SB")),AND(OR(CV39="D",CV39="A",CV39="S",CV39="C",CV39="H",CV39="B",CV39="T",CV39="E",CV39="SB"),OR(CW39="D",CW39="A",CW39="S",CW39="C",CW39="H",CW39="B",CW39="T",CW39="E",CW39="SB")),AND(OR(CV39="D",CV39="A",CV39="S",CV39="C",CV39="H",CV39="B",CV39="T",CV39="E",CV39="SB"),OR(CT39="D",CT39="A",CT39="S",CT39="C",CT39="H",CT39="T",CT39="E",CT39="SB")),AND(OR(CV39="D",CV39="A",CV39="S",CV39="C",CV39="H",CV39="T",CV39="E",CV39="SB"),OR(CX39="D",CX39="A",CX39="S",CX39="C",CX39="H",CX39="B",CX39="T",CX39="E",CX39="SB")),AND(OR(CV39="D",CV39="A",CV39="S",CV39="C",CV39="H",CV39="B",CV39="T",CV39="E",CV39="SB"),OR(CS39="D",CS39="A",CS39="S",CS39="C",CS39="T",CS39="SB")),AND(OR(CV39="D",CV39="A",CV39="S",CV39="C",CV39="T",CV39="SB"),OR(CY39="D",CY39="A",CY39="S",CY39="C",CY39="H",CY39="B",CY39="T",CY39="E",CY39="SB")),AND(OR(CV39="D",CV39="A",CV39="S",CV39="C",CV39="H",CV39="B",CV39="T",CV39="E",CV39="SB"),OR(CR39="S")),AND(OR(CV39="S"),OR(CZ39="D",CZ39="A",CZ39="S",CZ39="C",CZ39="H",CZ39="B",CZ39="T",CZ39="E",CZ39="SB")),AND(CV39="H",OR($Z31="No",$Z31="")))))</formula1>
    </dataValidation>
    <dataValidation sqref="CW39:CW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W39="D",CW39="A",CW39="S",CW39="C",CW39="H",CW39="B",CW39="T",CW39="E",CW39="SB",CW39="P",CW39="R",CW39="X",CW39="ST&gt;1",CW39="ST&gt;2",CW39="ST&gt;3",CW39="ST&gt;4",CW39="ST&gt;5"),NOT(OR(AND(OR(CW39="D",CW39="A",CW39="S",CW39="C",CW39="H",CW39="B",CW39="T",CW39="E",CW39="SB"),OR(CV39="D",CV39="A",CV39="S",CV39="C",CV39="H",CV39="B",CV39="T",CV39="E",CV39="SB")),AND(OR(CW39="D",CW39="A",CW39="S",CW39="C",CW39="H",CW39="B",CW39="T",CW39="E",CW39="SB"),OR(CX39="D",CX39="A",CX39="S",CX39="C",CX39="H",CX39="B",CX39="T",CX39="E",CX39="SB")),AND(OR(CW39="D",CW39="A",CW39="S",CW39="C",CW39="H",CW39="B",CW39="T",CW39="E",CW39="SB"),OR(CU39="D",CU39="A",CU39="S",CU39="C",CU39="H",CU39="T",CU39="E",CU39="SB")),AND(OR(CW39="D",CW39="A",CW39="S",CW39="C",CW39="H",CW39="T",CW39="E",CW39="SB"),OR(CY39="D",CY39="A",CY39="S",CY39="C",CY39="H",CY39="B",CY39="T",CY39="E",CY39="SB")),AND(OR(CW39="D",CW39="A",CW39="S",CW39="C",CW39="H",CW39="B",CW39="T",CW39="E",CW39="SB"),OR(CT39="D",CT39="A",CT39="S",CT39="C",CT39="T",CT39="SB")),AND(OR(CW39="D",CW39="A",CW39="S",CW39="C",CW39="T",CW39="SB"),OR(CZ39="D",CZ39="A",CZ39="S",CZ39="C",CZ39="H",CZ39="B",CZ39="T",CZ39="E",CZ39="SB")),AND(OR(CW39="D",CW39="A",CW39="S",CW39="C",CW39="H",CW39="B",CW39="T",CW39="E",CW39="SB"),OR(CS39="S")),AND(OR(CW39="S"),OR(DA39="D",DA39="A",DA39="S",DA39="C",DA39="H",DA39="B",DA39="T",DA39="E",DA39="SB")),AND(CW39="H",OR($Z31="No",$Z31="")))))</formula1>
    </dataValidation>
    <dataValidation sqref="CX39:CX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X39="D",CX39="A",CX39="S",CX39="C",CX39="H",CX39="B",CX39="T",CX39="E",CX39="SB",CX39="P",CX39="R",CX39="X",CX39="ST&gt;1",CX39="ST&gt;2",CX39="ST&gt;3",CX39="ST&gt;4",CX39="ST&gt;5"),NOT(OR(AND(OR(CX39="D",CX39="A",CX39="S",CX39="C",CX39="H",CX39="B",CX39="T",CX39="E",CX39="SB"),OR(CW39="D",CW39="A",CW39="S",CW39="C",CW39="H",CW39="B",CW39="T",CW39="E",CW39="SB")),AND(OR(CX39="D",CX39="A",CX39="S",CX39="C",CX39="H",CX39="B",CX39="T",CX39="E",CX39="SB"),OR(CY39="D",CY39="A",CY39="S",CY39="C",CY39="H",CY39="B",CY39="T",CY39="E",CY39="SB")),AND(OR(CX39="D",CX39="A",CX39="S",CX39="C",CX39="H",CX39="B",CX39="T",CX39="E",CX39="SB"),OR(CV39="D",CV39="A",CV39="S",CV39="C",CV39="H",CV39="T",CV39="E",CV39="SB")),AND(OR(CX39="D",CX39="A",CX39="S",CX39="C",CX39="H",CX39="T",CX39="E",CX39="SB"),OR(CZ39="D",CZ39="A",CZ39="S",CZ39="C",CZ39="H",CZ39="B",CZ39="T",CZ39="E",CZ39="SB")),AND(OR(CX39="D",CX39="A",CX39="S",CX39="C",CX39="H",CX39="B",CX39="T",CX39="E",CX39="SB"),OR(CU39="D",CU39="A",CU39="S",CU39="C",CU39="T",CU39="SB")),AND(OR(CX39="D",CX39="A",CX39="S",CX39="C",CX39="T",CX39="SB"),OR(DA39="D",DA39="A",DA39="S",DA39="C",DA39="H",DA39="B",DA39="T",DA39="E",DA39="SB")),AND(OR(CX39="D",CX39="A",CX39="S",CX39="C",CX39="H",CX39="B",CX39="T",CX39="E",CX39="SB"),OR(CT39="S")),AND(OR(CX39="S"),OR(DB39="D",DB39="A",DB39="S",DB39="C",DB39="H",DB39="B",DB39="T",DB39="E",DB39="SB")),AND(CX39="H",OR($Z31="No",$Z31="")))))</formula1>
    </dataValidation>
    <dataValidation sqref="CY39:CY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Y39="D",CY39="A",CY39="S",CY39="C",CY39="H",CY39="B",CY39="T",CY39="E",CY39="SB",CY39="P",CY39="R",CY39="X",CY39="ST&gt;1",CY39="ST&gt;2",CY39="ST&gt;3",CY39="ST&gt;4",CY39="ST&gt;5"),NOT(OR(AND(OR(CY39="D",CY39="A",CY39="S",CY39="C",CY39="H",CY39="B",CY39="T",CY39="E",CY39="SB"),OR(CX39="D",CX39="A",CX39="S",CX39="C",CX39="H",CX39="B",CX39="T",CX39="E",CX39="SB")),AND(OR(CY39="D",CY39="A",CY39="S",CY39="C",CY39="H",CY39="B",CY39="T",CY39="E",CY39="SB"),OR(CZ39="D",CZ39="A",CZ39="S",CZ39="C",CZ39="H",CZ39="B",CZ39="T",CZ39="E",CZ39="SB")),AND(OR(CY39="D",CY39="A",CY39="S",CY39="C",CY39="H",CY39="B",CY39="T",CY39="E",CY39="SB"),OR(CW39="D",CW39="A",CW39="S",CW39="C",CW39="H",CW39="T",CW39="E",CW39="SB")),AND(OR(CY39="D",CY39="A",CY39="S",CY39="C",CY39="H",CY39="T",CY39="E",CY39="SB"),OR(DA39="D",DA39="A",DA39="S",DA39="C",DA39="H",DA39="B",DA39="T",DA39="E",DA39="SB")),AND(OR(CY39="D",CY39="A",CY39="S",CY39="C",CY39="H",CY39="B",CY39="T",CY39="E",CY39="SB"),OR(CV39="D",CV39="A",CV39="S",CV39="C",CV39="T",CV39="SB")),AND(OR(CY39="D",CY39="A",CY39="S",CY39="C",CY39="T",CY39="SB"),OR(DB39="D",DB39="A",DB39="S",DB39="C",DB39="H",DB39="B",DB39="T",DB39="E",DB39="SB")),AND(OR(CY39="D",CY39="A",CY39="S",CY39="C",CY39="H",CY39="B",CY39="T",CY39="E",CY39="SB"),OR(CU39="S")),AND(OR(CY39="S"),OR(DC39="D",DC39="A",DC39="S",DC39="C",DC39="H",DC39="B",DC39="T",DC39="E",DC39="SB")),AND(CY39="H",OR($Z31="No",$Z31="")))))</formula1>
    </dataValidation>
    <dataValidation sqref="CZ39:CZ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Z39="D",CZ39="A",CZ39="S",CZ39="C",CZ39="H",CZ39="B",CZ39="T",CZ39="E",CZ39="SB",CZ39="P",CZ39="R",CZ39="X",CZ39="ST&gt;1",CZ39="ST&gt;2",CZ39="ST&gt;3",CZ39="ST&gt;4",CZ39="ST&gt;5"),NOT(OR(AND(OR(CZ39="D",CZ39="A",CZ39="S",CZ39="C",CZ39="H",CZ39="B",CZ39="T",CZ39="E",CZ39="SB"),OR(CY39="D",CY39="A",CY39="S",CY39="C",CY39="H",CY39="B",CY39="T",CY39="E",CY39="SB")),AND(OR(CZ39="D",CZ39="A",CZ39="S",CZ39="C",CZ39="H",CZ39="B",CZ39="T",CZ39="E",CZ39="SB"),OR(DA39="D",DA39="A",DA39="S",DA39="C",DA39="H",DA39="B",DA39="T",DA39="E",DA39="SB")),AND(OR(CZ39="D",CZ39="A",CZ39="S",CZ39="C",CZ39="H",CZ39="B",CZ39="T",CZ39="E",CZ39="SB"),OR(CX39="D",CX39="A",CX39="S",CX39="C",CX39="H",CX39="T",CX39="E",CX39="SB")),AND(OR(CZ39="D",CZ39="A",CZ39="S",CZ39="C",CZ39="H",CZ39="T",CZ39="E",CZ39="SB"),OR(DB39="D",DB39="A",DB39="S",DB39="C",DB39="H",DB39="B",DB39="T",DB39="E",DB39="SB")),AND(OR(CZ39="D",CZ39="A",CZ39="S",CZ39="C",CZ39="H",CZ39="B",CZ39="T",CZ39="E",CZ39="SB"),OR(CW39="D",CW39="A",CW39="S",CW39="C",CW39="T",CW39="SB")),AND(OR(CZ39="D",CZ39="A",CZ39="S",CZ39="C",CZ39="T",CZ39="SB"),OR(DC39="D",DC39="A",DC39="S",DC39="C",DC39="H",DC39="B",DC39="T",DC39="E",DC39="SB")),AND(OR(CZ39="D",CZ39="A",CZ39="S",CZ39="C",CZ39="H",CZ39="B",CZ39="T",CZ39="E",CZ39="SB"),OR(CV39="S")),AND(OR(CZ39="S"),OR(DD39="D",DD39="A",DD39="S",DD39="C",DD39="H",DD39="B",DD39="T",DD39="E",DD39="SB")),AND(CZ39="H",OR($Z31="No",$Z31="")))))</formula1>
    </dataValidation>
    <dataValidation sqref="DA39:DA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A39="D",DA39="A",DA39="S",DA39="C",DA39="H",DA39="B",DA39="T",DA39="E",DA39="SB",DA39="P",DA39="R",DA39="X",DA39="ST&gt;1",DA39="ST&gt;2",DA39="ST&gt;3",DA39="ST&gt;4",DA39="ST&gt;5"),NOT(OR(AND(OR(DA39="D",DA39="A",DA39="S",DA39="C",DA39="H",DA39="B",DA39="T",DA39="E",DA39="SB"),OR(CZ39="D",CZ39="A",CZ39="S",CZ39="C",CZ39="H",CZ39="B",CZ39="T",CZ39="E",CZ39="SB")),AND(OR(DA39="D",DA39="A",DA39="S",DA39="C",DA39="H",DA39="B",DA39="T",DA39="E",DA39="SB"),OR(DB39="D",DB39="A",DB39="S",DB39="C",DB39="H",DB39="B",DB39="T",DB39="E",DB39="SB")),AND(OR(DA39="D",DA39="A",DA39="S",DA39="C",DA39="H",DA39="B",DA39="T",DA39="E",DA39="SB"),OR(CY39="D",CY39="A",CY39="S",CY39="C",CY39="H",CY39="T",CY39="E",CY39="SB")),AND(OR(DA39="D",DA39="A",DA39="S",DA39="C",DA39="H",DA39="T",DA39="E",DA39="SB"),OR(DC39="D",DC39="A",DC39="S",DC39="C",DC39="H",DC39="B",DC39="T",DC39="E",DC39="SB")),AND(OR(DA39="D",DA39="A",DA39="S",DA39="C",DA39="H",DA39="B",DA39="T",DA39="E",DA39="SB"),OR(CX39="D",CX39="A",CX39="S",CX39="C",CX39="T",CX39="SB")),AND(OR(DA39="D",DA39="A",DA39="S",DA39="C",DA39="T",DA39="SB"),OR(DD39="D",DD39="A",DD39="S",DD39="C",DD39="H",DD39="B",DD39="T",DD39="E",DD39="SB")),AND(OR(DA39="D",DA39="A",DA39="S",DA39="C",DA39="H",DA39="B",DA39="T",DA39="E",DA39="SB"),OR(CW39="S")),AND(OR(DA39="S"),OR(DE39="D",DE39="A",DE39="S",DE39="C",DE39="H",DE39="B",DE39="T",DE39="E",DE39="SB")),AND(DA39="H",OR($Z31="No",$Z31="")))))</formula1>
    </dataValidation>
    <dataValidation sqref="DB39:DB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B39="D",DB39="A",DB39="S",DB39="C",DB39="H",DB39="B",DB39="T",DB39="E",DB39="SB",DB39="P",DB39="R",DB39="X",DB39="ST&gt;1",DB39="ST&gt;2",DB39="ST&gt;3",DB39="ST&gt;4",DB39="ST&gt;5"),NOT(OR(AND(OR(DB39="D",DB39="A",DB39="S",DB39="C",DB39="H",DB39="B",DB39="T",DB39="E",DB39="SB"),OR(DA39="D",DA39="A",DA39="S",DA39="C",DA39="H",DA39="B",DA39="T",DA39="E",DA39="SB")),AND(OR(DB39="D",DB39="A",DB39="S",DB39="C",DB39="H",DB39="B",DB39="T",DB39="E",DB39="SB"),OR(DC39="D",DC39="A",DC39="S",DC39="C",DC39="H",DC39="B",DC39="T",DC39="E",DC39="SB")),AND(OR(DB39="D",DB39="A",DB39="S",DB39="C",DB39="H",DB39="B",DB39="T",DB39="E",DB39="SB"),OR(CZ39="D",CZ39="A",CZ39="S",CZ39="C",CZ39="H",CZ39="T",CZ39="E",CZ39="SB")),AND(OR(DB39="D",DB39="A",DB39="S",DB39="C",DB39="H",DB39="T",DB39="E",DB39="SB"),OR(DD39="D",DD39="A",DD39="S",DD39="C",DD39="H",DD39="B",DD39="T",DD39="E",DD39="SB")),AND(OR(DB39="D",DB39="A",DB39="S",DB39="C",DB39="H",DB39="B",DB39="T",DB39="E",DB39="SB"),OR(CY39="D",CY39="A",CY39="S",CY39="C",CY39="T",CY39="SB")),AND(OR(DB39="D",DB39="A",DB39="S",DB39="C",DB39="T",DB39="SB"),OR(DE39="D",DE39="A",DE39="S",DE39="C",DE39="H",DE39="B",DE39="T",DE39="E",DE39="SB")),AND(OR(DB39="D",DB39="A",DB39="S",DB39="C",DB39="H",DB39="B",DB39="T",DB39="E",DB39="SB"),OR(CX39="S")),AND(OR(DB39="S"),OR(DF39="D",DF39="A",DF39="S",DF39="C",DF39="H",DF39="B",DF39="T",DF39="E",DF39="SB")),AND(DB39="H",OR($Z31="No",$Z31="")))))</formula1>
    </dataValidation>
    <dataValidation sqref="DC39:DC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C39="D",DC39="A",DC39="S",DC39="C",DC39="H",DC39="B",DC39="T",DC39="E",DC39="SB",DC39="P",DC39="R",DC39="X",DC39="ST&gt;1",DC39="ST&gt;2",DC39="ST&gt;3",DC39="ST&gt;4",DC39="ST&gt;5"),NOT(OR(AND(OR(DC39="D",DC39="A",DC39="S",DC39="C",DC39="H",DC39="B",DC39="T",DC39="E",DC39="SB"),OR(DB39="D",DB39="A",DB39="S",DB39="C",DB39="H",DB39="B",DB39="T",DB39="E",DB39="SB")),AND(OR(DC39="D",DC39="A",DC39="S",DC39="C",DC39="H",DC39="B",DC39="T",DC39="E",DC39="SB"),OR(DD39="D",DD39="A",DD39="S",DD39="C",DD39="H",DD39="B",DD39="T",DD39="E",DD39="SB")),AND(OR(DC39="D",DC39="A",DC39="S",DC39="C",DC39="H",DC39="B",DC39="T",DC39="E",DC39="SB"),OR(DA39="D",DA39="A",DA39="S",DA39="C",DA39="H",DA39="T",DA39="E",DA39="SB")),AND(OR(DC39="D",DC39="A",DC39="S",DC39="C",DC39="H",DC39="T",DC39="E",DC39="SB"),OR(DE39="D",DE39="A",DE39="S",DE39="C",DE39="H",DE39="B",DE39="T",DE39="E",DE39="SB")),AND(OR(DC39="D",DC39="A",DC39="S",DC39="C",DC39="H",DC39="B",DC39="T",DC39="E",DC39="SB"),OR(CZ39="D",CZ39="A",CZ39="S",CZ39="C",CZ39="T",CZ39="SB")),AND(OR(DC39="D",DC39="A",DC39="S",DC39="C",DC39="T",DC39="SB"),OR(DF39="D",DF39="A",DF39="S",DF39="C",DF39="H",DF39="B",DF39="T",DF39="E",DF39="SB")),AND(OR(DC39="D",DC39="A",DC39="S",DC39="C",DC39="H",DC39="B",DC39="T",DC39="E",DC39="SB"),OR(CY39="S")),AND(OR(DC39="S"),OR(DG39="D",DG39="A",DG39="S",DG39="C",DG39="H",DG39="B",DG39="T",DG39="E",DG39="SB")),AND(DC39="H",OR($Z31="No",$Z31="")))))</formula1>
    </dataValidation>
    <dataValidation sqref="DD39:DD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D39="D",DD39="A",DD39="S",DD39="C",DD39="H",DD39="B",DD39="T",DD39="E",DD39="SB",DD39="P",DD39="R",DD39="X",DD39="ST&gt;1",DD39="ST&gt;2",DD39="ST&gt;3",DD39="ST&gt;4",DD39="ST&gt;5"),NOT(OR(AND(OR(DD39="D",DD39="A",DD39="S",DD39="C",DD39="H",DD39="B",DD39="T",DD39="E",DD39="SB"),OR(DC39="D",DC39="A",DC39="S",DC39="C",DC39="H",DC39="B",DC39="T",DC39="E",DC39="SB")),AND(OR(DD39="D",DD39="A",DD39="S",DD39="C",DD39="H",DD39="B",DD39="T",DD39="E",DD39="SB"),OR(DE39="D",DE39="A",DE39="S",DE39="C",DE39="H",DE39="B",DE39="T",DE39="E",DE39="SB")),AND(OR(DD39="D",DD39="A",DD39="S",DD39="C",DD39="H",DD39="B",DD39="T",DD39="E",DD39="SB"),OR(DB39="D",DB39="A",DB39="S",DB39="C",DB39="H",DB39="T",DB39="E",DB39="SB")),AND(OR(DD39="D",DD39="A",DD39="S",DD39="C",DD39="H",DD39="T",DD39="E",DD39="SB"),OR(DF39="D",DF39="A",DF39="S",DF39="C",DF39="H",DF39="B",DF39="T",DF39="E",DF39="SB")),AND(OR(DD39="D",DD39="A",DD39="S",DD39="C",DD39="H",DD39="B",DD39="T",DD39="E",DD39="SB"),OR(DA39="D",DA39="A",DA39="S",DA39="C",DA39="T",DA39="SB")),AND(OR(DD39="D",DD39="A",DD39="S",DD39="C",DD39="T",DD39="SB"),OR(DG39="D",DG39="A",DG39="S",DG39="C",DG39="H",DG39="B",DG39="T",DG39="E",DG39="SB")),AND(OR(DD39="D",DD39="A",DD39="S",DD39="C",DD39="H",DD39="B",DD39="T",DD39="E",DD39="SB"),OR(CZ39="S")),AND(OR(DD39="S"),OR(DH39="D",DH39="A",DH39="S",DH39="C",DH39="H",DH39="B",DH39="T",DH39="E",DH39="SB")),AND(DD39="H",OR($Z31="No",$Z31="")))))</formula1>
    </dataValidation>
    <dataValidation sqref="DE39:DE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E39="D",DE39="A",DE39="S",DE39="C",DE39="H",DE39="B",DE39="T",DE39="E",DE39="SB",DE39="P",DE39="R",DE39="X",DE39="ST&gt;1",DE39="ST&gt;2",DE39="ST&gt;3",DE39="ST&gt;4",DE39="ST&gt;5"),NOT(OR(AND(OR(DE39="D",DE39="A",DE39="S",DE39="C",DE39="H",DE39="B",DE39="T",DE39="E",DE39="SB"),OR(DD39="D",DD39="A",DD39="S",DD39="C",DD39="H",DD39="B",DD39="T",DD39="E",DD39="SB")),AND(OR(DE39="D",DE39="A",DE39="S",DE39="C",DE39="H",DE39="B",DE39="T",DE39="E",DE39="SB"),OR(DF39="D",DF39="A",DF39="S",DF39="C",DF39="H",DF39="B",DF39="T",DF39="E",DF39="SB")),AND(OR(DE39="D",DE39="A",DE39="S",DE39="C",DE39="H",DE39="B",DE39="T",DE39="E",DE39="SB"),OR(DC39="D",DC39="A",DC39="S",DC39="C",DC39="H",DC39="T",DC39="E",DC39="SB")),AND(OR(DE39="D",DE39="A",DE39="S",DE39="C",DE39="H",DE39="T",DE39="E",DE39="SB"),OR(DG39="D",DG39="A",DG39="S",DG39="C",DG39="H",DG39="B",DG39="T",DG39="E",DG39="SB")),AND(OR(DE39="D",DE39="A",DE39="S",DE39="C",DE39="H",DE39="B",DE39="T",DE39="E",DE39="SB"),OR(DB39="D",DB39="A",DB39="S",DB39="C",DB39="T",DB39="SB")),AND(OR(DE39="D",DE39="A",DE39="S",DE39="C",DE39="T",DE39="SB"),OR(DH39="D",DH39="A",DH39="S",DH39="C",DH39="H",DH39="B",DH39="T",DH39="E",DH39="SB")),AND(OR(DE39="D",DE39="A",DE39="S",DE39="C",DE39="H",DE39="B",DE39="T",DE39="E",DE39="SB"),OR(DA39="S")),AND(OR(DE39="S"),OR(DI39="D",DI39="A",DI39="S",DI39="C",DI39="H",DI39="B",DI39="T",DI39="E",DI39="SB")),AND(DE39="H",OR($Z31="No",$Z31="")))))</formula1>
    </dataValidation>
    <dataValidation sqref="DF39:DF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F39="D",DF39="A",DF39="S",DF39="C",DF39="H",DF39="B",DF39="T",DF39="E",DF39="SB",DF39="P",DF39="R",DF39="X",DF39="ST&gt;1",DF39="ST&gt;2",DF39="ST&gt;3",DF39="ST&gt;4",DF39="ST&gt;5"),NOT(OR(AND(OR(DF39="D",DF39="A",DF39="S",DF39="C",DF39="H",DF39="B",DF39="T",DF39="E",DF39="SB"),OR(DE39="D",DE39="A",DE39="S",DE39="C",DE39="H",DE39="B",DE39="T",DE39="E",DE39="SB")),AND(OR(DF39="D",DF39="A",DF39="S",DF39="C",DF39="H",DF39="B",DF39="T",DF39="E",DF39="SB"),OR(DG39="D",DG39="A",DG39="S",DG39="C",DG39="H",DG39="B",DG39="T",DG39="E",DG39="SB")),AND(OR(DF39="D",DF39="A",DF39="S",DF39="C",DF39="H",DF39="B",DF39="T",DF39="E",DF39="SB"),OR(DD39="D",DD39="A",DD39="S",DD39="C",DD39="H",DD39="T",DD39="E",DD39="SB")),AND(OR(DF39="D",DF39="A",DF39="S",DF39="C",DF39="H",DF39="T",DF39="E",DF39="SB"),OR(DH39="D",DH39="A",DH39="S",DH39="C",DH39="H",DH39="B",DH39="T",DH39="E",DH39="SB")),AND(OR(DF39="D",DF39="A",DF39="S",DF39="C",DF39="H",DF39="B",DF39="T",DF39="E",DF39="SB"),OR(DC39="D",DC39="A",DC39="S",DC39="C",DC39="T",DC39="SB")),AND(OR(DF39="D",DF39="A",DF39="S",DF39="C",DF39="T",DF39="SB"),OR(DI39="D",DI39="A",DI39="S",DI39="C",DI39="H",DI39="B",DI39="T",DI39="E",DI39="SB")),AND(OR(DF39="D",DF39="A",DF39="S",DF39="C",DF39="H",DF39="B",DF39="T",DF39="E",DF39="SB"),OR(DB39="S")),AND(OR(DF39="S"),OR(DJ39="D",DJ39="A",DJ39="S",DJ39="C",DJ39="H",DJ39="B",DJ39="T",DJ39="E",DJ39="SB")),AND(DF39="H",OR($Z31="No",$Z31="")))))</formula1>
    </dataValidation>
    <dataValidation sqref="DG39:DG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G39="D",DG39="A",DG39="S",DG39="C",DG39="H",DG39="B",DG39="T",DG39="E",DG39="SB",DG39="P",DG39="R",DG39="X",DG39="ST&gt;1",DG39="ST&gt;2",DG39="ST&gt;3",DG39="ST&gt;4",DG39="ST&gt;5"),NOT(OR(AND(OR(DG39="D",DG39="A",DG39="S",DG39="C",DG39="H",DG39="B",DG39="T",DG39="E",DG39="SB"),OR(DF39="D",DF39="A",DF39="S",DF39="C",DF39="H",DF39="B",DF39="T",DF39="E",DF39="SB")),AND(OR(DG39="D",DG39="A",DG39="S",DG39="C",DG39="H",DG39="B",DG39="T",DG39="E",DG39="SB"),OR(DH39="D",DH39="A",DH39="S",DH39="C",DH39="H",DH39="B",DH39="T",DH39="E",DH39="SB")),AND(OR(DG39="D",DG39="A",DG39="S",DG39="C",DG39="H",DG39="B",DG39="T",DG39="E",DG39="SB"),OR(DE39="D",DE39="A",DE39="S",DE39="C",DE39="H",DE39="T",DE39="E",DE39="SB")),AND(OR(DG39="D",DG39="A",DG39="S",DG39="C",DG39="H",DG39="T",DG39="E",DG39="SB"),OR(DI39="D",DI39="A",DI39="S",DI39="C",DI39="H",DI39="B",DI39="T",DI39="E",DI39="SB")),AND(OR(DG39="D",DG39="A",DG39="S",DG39="C",DG39="H",DG39="B",DG39="T",DG39="E",DG39="SB"),OR(DD39="D",DD39="A",DD39="S",DD39="C",DD39="T",DD39="SB")),AND(OR(DG39="D",DG39="A",DG39="S",DG39="C",DG39="T",DG39="SB"),OR(DJ39="D",DJ39="A",DJ39="S",DJ39="C",DJ39="H",DJ39="B",DJ39="T",DJ39="E",DJ39="SB")),AND(OR(DG39="D",DG39="A",DG39="S",DG39="C",DG39="H",DG39="B",DG39="T",DG39="E",DG39="SB"),OR(DC39="S")),AND(OR(DG39="S"),OR(DK39="D",DK39="A",DK39="S",DK39="C",DK39="H",DK39="B",DK39="T",DK39="E",DK39="SB")),AND(DG39="H",OR($Z31="No",$Z31="")))))</formula1>
    </dataValidation>
    <dataValidation sqref="DH39:DH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H39="D",DH39="A",DH39="S",DH39="C",DH39="H",DH39="B",DH39="T",DH39="E",DH39="SB",DH39="P",DH39="R",DH39="X",DH39="ST&gt;1",DH39="ST&gt;2",DH39="ST&gt;3",DH39="ST&gt;4",DH39="ST&gt;5"),NOT(OR(AND(OR(DH39="D",DH39="A",DH39="S",DH39="C",DH39="H",DH39="B",DH39="T",DH39="E",DH39="SB"),OR(DG39="D",DG39="A",DG39="S",DG39="C",DG39="H",DG39="B",DG39="T",DG39="E",DG39="SB")),AND(OR(DH39="D",DH39="A",DH39="S",DH39="C",DH39="H",DH39="B",DH39="T",DH39="E",DH39="SB"),OR(DI39="D",DI39="A",DI39="S",DI39="C",DI39="H",DI39="B",DI39="T",DI39="E",DI39="SB")),AND(OR(DH39="D",DH39="A",DH39="S",DH39="C",DH39="H",DH39="B",DH39="T",DH39="E",DH39="SB"),OR(DF39="D",DF39="A",DF39="S",DF39="C",DF39="H",DF39="T",DF39="E",DF39="SB")),AND(OR(DH39="D",DH39="A",DH39="S",DH39="C",DH39="H",DH39="T",DH39="E",DH39="SB"),OR(DJ39="D",DJ39="A",DJ39="S",DJ39="C",DJ39="H",DJ39="B",DJ39="T",DJ39="E",DJ39="SB")),AND(OR(DH39="D",DH39="A",DH39="S",DH39="C",DH39="H",DH39="B",DH39="T",DH39="E",DH39="SB"),OR(DE39="D",DE39="A",DE39="S",DE39="C",DE39="T",DE39="SB")),AND(OR(DH39="D",DH39="A",DH39="S",DH39="C",DH39="T",DH39="SB"),OR(DK39="D",DK39="A",DK39="S",DK39="C",DK39="H",DK39="B",DK39="T",DK39="E",DK39="SB")),AND(OR(DH39="D",DH39="A",DH39="S",DH39="C",DH39="H",DH39="B",DH39="T",DH39="E",DH39="SB"),OR(DD39="S")),AND(OR(DH39="S"),OR(DL39="D",DL39="A",DL39="S",DL39="C",DL39="H",DL39="B",DL39="T",DL39="E",DL39="SB")),AND(DH39="H",OR($Z31="No",$Z31="")))))</formula1>
    </dataValidation>
    <dataValidation sqref="DI39:DI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I39="D",DI39="A",DI39="S",DI39="C",DI39="H",DI39="B",DI39="T",DI39="E",DI39="SB",DI39="P",DI39="R",DI39="X",DI39="ST&gt;1",DI39="ST&gt;2",DI39="ST&gt;3",DI39="ST&gt;4",DI39="ST&gt;5"),NOT(OR(AND(OR(DI39="D",DI39="A",DI39="S",DI39="C",DI39="H",DI39="B",DI39="T",DI39="E",DI39="SB"),OR(DH39="D",DH39="A",DH39="S",DH39="C",DH39="H",DH39="B",DH39="T",DH39="E",DH39="SB")),AND(OR(DI39="D",DI39="A",DI39="S",DI39="C",DI39="H",DI39="B",DI39="T",DI39="E",DI39="SB"),OR(DJ39="D",DJ39="A",DJ39="S",DJ39="C",DJ39="H",DJ39="B",DJ39="T",DJ39="E",DJ39="SB")),AND(OR(DI39="D",DI39="A",DI39="S",DI39="C",DI39="H",DI39="B",DI39="T",DI39="E",DI39="SB"),OR(DG39="D",DG39="A",DG39="S",DG39="C",DG39="H",DG39="T",DG39="E",DG39="SB")),AND(OR(DI39="D",DI39="A",DI39="S",DI39="C",DI39="H",DI39="T",DI39="E",DI39="SB"),OR(DK39="D",DK39="A",DK39="S",DK39="C",DK39="H",DK39="B",DK39="T",DK39="E",DK39="SB")),AND(OR(DI39="D",DI39="A",DI39="S",DI39="C",DI39="H",DI39="B",DI39="T",DI39="E",DI39="SB"),OR(DF39="D",DF39="A",DF39="S",DF39="C",DF39="T",DF39="SB")),AND(OR(DI39="D",DI39="A",DI39="S",DI39="C",DI39="T",DI39="SB"),OR(DL39="D",DL39="A",DL39="S",DL39="C",DL39="H",DL39="B",DL39="T",DL39="E",DL39="SB")),AND(OR(DI39="D",DI39="A",DI39="S",DI39="C",DI39="H",DI39="B",DI39="T",DI39="E",DI39="SB"),OR(DE39="S")),AND(OR(DI39="S"),OR(DM39="D",DM39="A",DM39="S",DM39="C",DM39="H",DM39="B",DM39="T",DM39="E",DM39="SB")),AND(DI39="H",OR($Z31="No",$Z31="")))))</formula1>
    </dataValidation>
    <dataValidation sqref="DJ39:DJ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J39="D",DJ39="A",DJ39="S",DJ39="C",DJ39="H",DJ39="B",DJ39="T",DJ39="E",DJ39="SB",DJ39="P",DJ39="R",DJ39="X",DJ39="ST&gt;1",DJ39="ST&gt;2",DJ39="ST&gt;3",DJ39="ST&gt;4",DJ39="ST&gt;5"),NOT(OR(AND(OR(DJ39="D",DJ39="A",DJ39="S",DJ39="C",DJ39="H",DJ39="B",DJ39="T",DJ39="E",DJ39="SB"),OR(DI39="D",DI39="A",DI39="S",DI39="C",DI39="H",DI39="B",DI39="T",DI39="E",DI39="SB")),AND(OR(DJ39="D",DJ39="A",DJ39="S",DJ39="C",DJ39="H",DJ39="B",DJ39="T",DJ39="E",DJ39="SB"),OR(DK39="D",DK39="A",DK39="S",DK39="C",DK39="H",DK39="B",DK39="T",DK39="E",DK39="SB")),AND(OR(DJ39="D",DJ39="A",DJ39="S",DJ39="C",DJ39="H",DJ39="B",DJ39="T",DJ39="E",DJ39="SB"),OR(DH39="D",DH39="A",DH39="S",DH39="C",DH39="H",DH39="T",DH39="E",DH39="SB")),AND(OR(DJ39="D",DJ39="A",DJ39="S",DJ39="C",DJ39="H",DJ39="T",DJ39="E",DJ39="SB"),OR(DL39="D",DL39="A",DL39="S",DL39="C",DL39="H",DL39="B",DL39="T",DL39="E",DL39="SB")),AND(OR(DJ39="D",DJ39="A",DJ39="S",DJ39="C",DJ39="H",DJ39="B",DJ39="T",DJ39="E",DJ39="SB"),OR(DG39="D",DG39="A",DG39="S",DG39="C",DG39="T",DG39="SB")),AND(OR(DJ39="D",DJ39="A",DJ39="S",DJ39="C",DJ39="T",DJ39="SB"),OR(DM39="D",DM39="A",DM39="S",DM39="C",DM39="H",DM39="B",DM39="T",DM39="E",DM39="SB")),AND(OR(DJ39="D",DJ39="A",DJ39="S",DJ39="C",DJ39="H",DJ39="B",DJ39="T",DJ39="E",DJ39="SB"),OR(DF39="S")),AND(OR(DJ39="S"),OR(DN39="D",DN39="A",DN39="S",DN39="C",DN39="H",DN39="B",DN39="T",DN39="E",DN39="SB")),AND(DJ39="H",OR($Z31="No",$Z31="")))))</formula1>
    </dataValidation>
    <dataValidation sqref="DK39:DK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K39="D",DK39="A",DK39="S",DK39="C",DK39="H",DK39="B",DK39="T",DK39="E",DK39="SB",DK39="P",DK39="R",DK39="X",DK39="ST&gt;1",DK39="ST&gt;2",DK39="ST&gt;3",DK39="ST&gt;4",DK39="ST&gt;5"),NOT(OR(AND(OR(DK39="D",DK39="A",DK39="S",DK39="C",DK39="H",DK39="B",DK39="T",DK39="E",DK39="SB"),OR(DJ39="D",DJ39="A",DJ39="S",DJ39="C",DJ39="H",DJ39="B",DJ39="T",DJ39="E",DJ39="SB")),AND(OR(DK39="D",DK39="A",DK39="S",DK39="C",DK39="H",DK39="B",DK39="T",DK39="E",DK39="SB"),OR(DL39="D",DL39="A",DL39="S",DL39="C",DL39="H",DL39="B",DL39="T",DL39="E",DL39="SB")),AND(OR(DK39="D",DK39="A",DK39="S",DK39="C",DK39="H",DK39="B",DK39="T",DK39="E",DK39="SB"),OR(DI39="D",DI39="A",DI39="S",DI39="C",DI39="H",DI39="T",DI39="E",DI39="SB")),AND(OR(DK39="D",DK39="A",DK39="S",DK39="C",DK39="H",DK39="T",DK39="E",DK39="SB"),OR(DM39="D",DM39="A",DM39="S",DM39="C",DM39="H",DM39="B",DM39="T",DM39="E",DM39="SB")),AND(OR(DK39="D",DK39="A",DK39="S",DK39="C",DK39="H",DK39="B",DK39="T",DK39="E",DK39="SB"),OR(DH39="D",DH39="A",DH39="S",DH39="C",DH39="T",DH39="SB")),AND(OR(DK39="D",DK39="A",DK39="S",DK39="C",DK39="T",DK39="SB"),OR(DN39="D",DN39="A",DN39="S",DN39="C",DN39="H",DN39="B",DN39="T",DN39="E",DN39="SB")),AND(OR(DK39="D",DK39="A",DK39="S",DK39="C",DK39="H",DK39="B",DK39="T",DK39="E",DK39="SB"),OR(DG39="S")),AND(OR(DK39="S"),OR(DO39="D",DO39="A",DO39="S",DO39="C",DO39="H",DO39="B",DO39="T",DO39="E",DO39="SB")),AND(DK39="H",OR($Z31="No",$Z31="")))))</formula1>
    </dataValidation>
    <dataValidation sqref="DL39:DL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L39="D",DL39="A",DL39="S",DL39="C",DL39="H",DL39="B",DL39="T",DL39="E",DL39="SB",DL39="P",DL39="R",DL39="X",DL39="ST&gt;1",DL39="ST&gt;2",DL39="ST&gt;3",DL39="ST&gt;4",DL39="ST&gt;5"),NOT(OR(AND(OR(DL39="D",DL39="A",DL39="S",DL39="C",DL39="H",DL39="B",DL39="T",DL39="E",DL39="SB"),OR(DK39="D",DK39="A",DK39="S",DK39="C",DK39="H",DK39="B",DK39="T",DK39="E",DK39="SB")),AND(OR(DL39="D",DL39="A",DL39="S",DL39="C",DL39="H",DL39="B",DL39="T",DL39="E",DL39="SB"),OR(DM39="D",DM39="A",DM39="S",DM39="C",DM39="H",DM39="B",DM39="T",DM39="E",DM39="SB")),AND(OR(DL39="D",DL39="A",DL39="S",DL39="C",DL39="H",DL39="B",DL39="T",DL39="E",DL39="SB"),OR(DJ39="D",DJ39="A",DJ39="S",DJ39="C",DJ39="H",DJ39="T",DJ39="E",DJ39="SB")),AND(OR(DL39="D",DL39="A",DL39="S",DL39="C",DL39="H",DL39="T",DL39="E",DL39="SB"),OR(DN39="D",DN39="A",DN39="S",DN39="C",DN39="H",DN39="B",DN39="T",DN39="E",DN39="SB")),AND(OR(DL39="D",DL39="A",DL39="S",DL39="C",DL39="H",DL39="B",DL39="T",DL39="E",DL39="SB"),OR(DI39="D",DI39="A",DI39="S",DI39="C",DI39="T",DI39="SB")),AND(OR(DL39="D",DL39="A",DL39="S",DL39="C",DL39="T",DL39="SB"),OR(DO39="D",DO39="A",DO39="S",DO39="C",DO39="H",DO39="B",DO39="T",DO39="E",DO39="SB")),AND(OR(DL39="D",DL39="A",DL39="S",DL39="C",DL39="H",DL39="B",DL39="T",DL39="E",DL39="SB"),OR(DH39="S")),AND(OR(DL39="S"),OR(DP39="D",DP39="A",DP39="S",DP39="C",DP39="H",DP39="B",DP39="T",DP39="E",DP39="SB")),AND(DL39="H",OR($Z31="No",$Z31="")))))</formula1>
    </dataValidation>
    <dataValidation sqref="DM39:DM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M39="D",DM39="A",DM39="S",DM39="C",DM39="H",DM39="B",DM39="T",DM39="E",DM39="SB",DM39="P",DM39="R",DM39="X",DM39="ST&gt;1",DM39="ST&gt;2",DM39="ST&gt;3",DM39="ST&gt;4",DM39="ST&gt;5"),NOT(OR(AND(OR(DM39="D",DM39="A",DM39="S",DM39="C",DM39="H",DM39="B",DM39="T",DM39="E",DM39="SB"),OR(DL39="D",DL39="A",DL39="S",DL39="C",DL39="H",DL39="B",DL39="T",DL39="E",DL39="SB")),AND(OR(DM39="D",DM39="A",DM39="S",DM39="C",DM39="H",DM39="B",DM39="T",DM39="E",DM39="SB"),OR(DN39="D",DN39="A",DN39="S",DN39="C",DN39="H",DN39="B",DN39="T",DN39="E",DN39="SB")),AND(OR(DM39="D",DM39="A",DM39="S",DM39="C",DM39="H",DM39="B",DM39="T",DM39="E",DM39="SB"),OR(DK39="D",DK39="A",DK39="S",DK39="C",DK39="H",DK39="T",DK39="E",DK39="SB")),AND(OR(DM39="D",DM39="A",DM39="S",DM39="C",DM39="H",DM39="T",DM39="E",DM39="SB"),OR(DO39="D",DO39="A",DO39="S",DO39="C",DO39="H",DO39="B",DO39="T",DO39="E",DO39="SB")),AND(OR(DM39="D",DM39="A",DM39="S",DM39="C",DM39="H",DM39="B",DM39="T",DM39="E",DM39="SB"),OR(DJ39="D",DJ39="A",DJ39="S",DJ39="C",DJ39="T",DJ39="SB")),AND(OR(DM39="D",DM39="A",DM39="S",DM39="C",DM39="T",DM39="SB"),OR(DP39="D",DP39="A",DP39="S",DP39="C",DP39="H",DP39="B",DP39="T",DP39="E",DP39="SB")),AND(OR(DM39="D",DM39="A",DM39="S",DM39="C",DM39="H",DM39="B",DM39="T",DM39="E",DM39="SB"),OR(DI39="S")),AND(OR(DM39="S"),OR(DQ39="D",DQ39="A",DQ39="S",DQ39="C",DQ39="H",DQ39="B",DQ39="T",DQ39="E",DQ39="SB")),AND(DM39="H",OR($Z31="No",$Z31="")))))</formula1>
    </dataValidation>
    <dataValidation sqref="DN39:DN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N39="D",DN39="A",DN39="S",DN39="C",DN39="H",DN39="B",DN39="T",DN39="E",DN39="SB",DN39="P",DN39="R",DN39="X",DN39="ST&gt;1",DN39="ST&gt;2",DN39="ST&gt;3",DN39="ST&gt;4",DN39="ST&gt;5"),NOT(OR(AND(OR(DN39="D",DN39="A",DN39="S",DN39="C",DN39="H",DN39="B",DN39="T",DN39="E",DN39="SB"),OR(DM39="D",DM39="A",DM39="S",DM39="C",DM39="H",DM39="B",DM39="T",DM39="E",DM39="SB")),AND(OR(DN39="D",DN39="A",DN39="S",DN39="C",DN39="H",DN39="B",DN39="T",DN39="E",DN39="SB"),OR(DO39="D",DO39="A",DO39="S",DO39="C",DO39="H",DO39="B",DO39="T",DO39="E",DO39="SB")),AND(OR(DN39="D",DN39="A",DN39="S",DN39="C",DN39="H",DN39="B",DN39="T",DN39="E",DN39="SB"),OR(DL39="D",DL39="A",DL39="S",DL39="C",DL39="H",DL39="T",DL39="E",DL39="SB")),AND(OR(DN39="D",DN39="A",DN39="S",DN39="C",DN39="H",DN39="T",DN39="E",DN39="SB"),OR(DP39="D",DP39="A",DP39="S",DP39="C",DP39="H",DP39="B",DP39="T",DP39="E",DP39="SB")),AND(OR(DN39="D",DN39="A",DN39="S",DN39="C",DN39="H",DN39="B",DN39="T",DN39="E",DN39="SB"),OR(DK39="D",DK39="A",DK39="S",DK39="C",DK39="T",DK39="SB")),AND(OR(DN39="D",DN39="A",DN39="S",DN39="C",DN39="T",DN39="SB"),OR(DQ39="D",DQ39="A",DQ39="S",DQ39="C",DQ39="H",DQ39="B",DQ39="T",DQ39="E",DQ39="SB")),AND(OR(DN39="D",DN39="A",DN39="S",DN39="C",DN39="H",DN39="B",DN39="T",DN39="E",DN39="SB"),OR(DJ39="S")),AND(OR(DN39="S"),OR(DR39="D",DR39="A",DR39="S",DR39="C",DR39="H",DR39="B",DR39="T",DR39="E",DR39="SB")),AND(DN39="H",OR($Z31="No",$Z31="")))))</formula1>
    </dataValidation>
    <dataValidation sqref="DO39:DO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O39="D",DO39="A",DO39="S",DO39="C",DO39="H",DO39="B",DO39="T",DO39="E",DO39="SB",DO39="P",DO39="R",DO39="X",DO39="ST&gt;1",DO39="ST&gt;2",DO39="ST&gt;3",DO39="ST&gt;4",DO39="ST&gt;5"),NOT(OR(AND(OR(DO39="D",DO39="A",DO39="S",DO39="C",DO39="H",DO39="B",DO39="T",DO39="E",DO39="SB"),OR(DN39="D",DN39="A",DN39="S",DN39="C",DN39="H",DN39="B",DN39="T",DN39="E",DN39="SB")),AND(OR(DO39="D",DO39="A",DO39="S",DO39="C",DO39="H",DO39="B",DO39="T",DO39="E",DO39="SB"),OR(DP39="D",DP39="A",DP39="S",DP39="C",DP39="H",DP39="B",DP39="T",DP39="E",DP39="SB")),AND(OR(DO39="D",DO39="A",DO39="S",DO39="C",DO39="H",DO39="B",DO39="T",DO39="E",DO39="SB"),OR(DM39="D",DM39="A",DM39="S",DM39="C",DM39="H",DM39="T",DM39="E",DM39="SB")),AND(OR(DO39="D",DO39="A",DO39="S",DO39="C",DO39="H",DO39="T",DO39="E",DO39="SB"),OR(DQ39="D",DQ39="A",DQ39="S",DQ39="C",DQ39="H",DQ39="B",DQ39="T",DQ39="E",DQ39="SB")),AND(OR(DO39="D",DO39="A",DO39="S",DO39="C",DO39="H",DO39="B",DO39="T",DO39="E",DO39="SB"),OR(DL39="D",DL39="A",DL39="S",DL39="C",DL39="T",DL39="SB")),AND(OR(DO39="D",DO39="A",DO39="S",DO39="C",DO39="T",DO39="SB"),OR(DR39="D",DR39="A",DR39="S",DR39="C",DR39="H",DR39="B",DR39="T",DR39="E",DR39="SB")),AND(OR(DO39="D",DO39="A",DO39="S",DO39="C",DO39="H",DO39="B",DO39="T",DO39="E",DO39="SB"),OR(DK39="S")),AND(OR(DO39="S"),OR(DS39="D",DS39="A",DS39="S",DS39="C",DS39="H",DS39="B",DS39="T",DS39="E",DS39="SB")),AND(DO39="H",OR($Z31="No",$Z31="")))))</formula1>
    </dataValidation>
    <dataValidation sqref="DP39:DP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P39="D",DP39="A",DP39="S",DP39="C",DP39="H",DP39="B",DP39="T",DP39="E",DP39="SB",DP39="P",DP39="R",DP39="X",DP39="ST&gt;1",DP39="ST&gt;2",DP39="ST&gt;3",DP39="ST&gt;4",DP39="ST&gt;5"),NOT(OR(AND(OR(DP39="D",DP39="A",DP39="S",DP39="C",DP39="H",DP39="B",DP39="T",DP39="E",DP39="SB"),OR(DO39="D",DO39="A",DO39="S",DO39="C",DO39="H",DO39="B",DO39="T",DO39="E",DO39="SB")),AND(OR(DP39="D",DP39="A",DP39="S",DP39="C",DP39="H",DP39="B",DP39="T",DP39="E",DP39="SB"),OR(DQ39="D",DQ39="A",DQ39="S",DQ39="C",DQ39="H",DQ39="B",DQ39="T",DQ39="E",DQ39="SB")),AND(OR(DP39="D",DP39="A",DP39="S",DP39="C",DP39="H",DP39="B",DP39="T",DP39="E",DP39="SB"),OR(DN39="D",DN39="A",DN39="S",DN39="C",DN39="H",DN39="T",DN39="E",DN39="SB")),AND(OR(DP39="D",DP39="A",DP39="S",DP39="C",DP39="H",DP39="T",DP39="E",DP39="SB"),OR(DR39="D",DR39="A",DR39="S",DR39="C",DR39="H",DR39="B",DR39="T",DR39="E",DR39="SB")),AND(OR(DP39="D",DP39="A",DP39="S",DP39="C",DP39="H",DP39="B",DP39="T",DP39="E",DP39="SB"),OR(DM39="D",DM39="A",DM39="S",DM39="C",DM39="T",DM39="SB")),AND(OR(DP39="D",DP39="A",DP39="S",DP39="C",DP39="T",DP39="SB"),OR(DS39="D",DS39="A",DS39="S",DS39="C",DS39="H",DS39="B",DS39="T",DS39="E",DS39="SB")),AND(OR(DP39="D",DP39="A",DP39="S",DP39="C",DP39="H",DP39="B",DP39="T",DP39="E",DP39="SB"),OR(DL39="S")),AND(OR(DP39="S"),OR(DT39="D",DT39="A",DT39="S",DT39="C",DT39="H",DT39="B",DT39="T",DT39="E",DT39="SB")),AND(DP39="H",OR($Z31="No",$Z31="")))))</formula1>
    </dataValidation>
    <dataValidation sqref="DQ39:DQ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Q39="D",DQ39="A",DQ39="S",DQ39="C",DQ39="H",DQ39="B",DQ39="T",DQ39="E",DQ39="SB",DQ39="P",DQ39="R",DQ39="X",DQ39="ST&gt;1",DQ39="ST&gt;2",DQ39="ST&gt;3",DQ39="ST&gt;4",DQ39="ST&gt;5"),NOT(OR(AND(OR(DQ39="D",DQ39="A",DQ39="S",DQ39="C",DQ39="H",DQ39="B",DQ39="T",DQ39="E",DQ39="SB"),OR(DP39="D",DP39="A",DP39="S",DP39="C",DP39="H",DP39="B",DP39="T",DP39="E",DP39="SB")),AND(OR(DQ39="D",DQ39="A",DQ39="S",DQ39="C",DQ39="H",DQ39="B",DQ39="T",DQ39="E",DQ39="SB"),OR(DR39="D",DR39="A",DR39="S",DR39="C",DR39="H",DR39="B",DR39="T",DR39="E",DR39="SB")),AND(OR(DQ39="D",DQ39="A",DQ39="S",DQ39="C",DQ39="H",DQ39="B",DQ39="T",DQ39="E",DQ39="SB"),OR(DO39="D",DO39="A",DO39="S",DO39="C",DO39="H",DO39="T",DO39="E",DO39="SB")),AND(OR(DQ39="D",DQ39="A",DQ39="S",DQ39="C",DQ39="H",DQ39="T",DQ39="E",DQ39="SB"),OR(DS39="D",DS39="A",DS39="S",DS39="C",DS39="H",DS39="B",DS39="T",DS39="E",DS39="SB")),AND(OR(DQ39="D",DQ39="A",DQ39="S",DQ39="C",DQ39="H",DQ39="B",DQ39="T",DQ39="E",DQ39="SB"),OR(DN39="D",DN39="A",DN39="S",DN39="C",DN39="T",DN39="SB")),AND(OR(DQ39="D",DQ39="A",DQ39="S",DQ39="C",DQ39="T",DQ39="SB"),OR(DT39="D",DT39="A",DT39="S",DT39="C",DT39="H",DT39="B",DT39="T",DT39="E",DT39="SB")),AND(OR(DQ39="D",DQ39="A",DQ39="S",DQ39="C",DQ39="H",DQ39="B",DQ39="T",DQ39="E",DQ39="SB"),OR(DM39="S")),AND(OR(DQ39="S"),OR(DU39="D",DU39="A",DU39="S",DU39="C",DU39="H",DU39="B",DU39="T",DU39="E",DU39="SB")),AND(DQ39="H",OR($Z31="No",$Z31="")))))</formula1>
    </dataValidation>
    <dataValidation sqref="DR39:DR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R39="D",DR39="A",DR39="S",DR39="C",DR39="H",DR39="B",DR39="T",DR39="E",DR39="SB",DR39="P",DR39="R",DR39="X",DR39="ST&gt;1",DR39="ST&gt;2",DR39="ST&gt;3",DR39="ST&gt;4",DR39="ST&gt;5"),NOT(OR(AND(OR(DR39="D",DR39="A",DR39="S",DR39="C",DR39="H",DR39="B",DR39="T",DR39="E",DR39="SB"),OR(DQ39="D",DQ39="A",DQ39="S",DQ39="C",DQ39="H",DQ39="B",DQ39="T",DQ39="E",DQ39="SB")),AND(OR(DR39="D",DR39="A",DR39="S",DR39="C",DR39="H",DR39="B",DR39="T",DR39="E",DR39="SB"),OR(DS39="D",DS39="A",DS39="S",DS39="C",DS39="H",DS39="B",DS39="T",DS39="E",DS39="SB")),AND(OR(DR39="D",DR39="A",DR39="S",DR39="C",DR39="H",DR39="B",DR39="T",DR39="E",DR39="SB"),OR(DP39="D",DP39="A",DP39="S",DP39="C",DP39="H",DP39="T",DP39="E",DP39="SB")),AND(OR(DR39="D",DR39="A",DR39="S",DR39="C",DR39="H",DR39="T",DR39="E",DR39="SB"),OR(DT39="D",DT39="A",DT39="S",DT39="C",DT39="H",DT39="B",DT39="T",DT39="E",DT39="SB")),AND(OR(DR39="D",DR39="A",DR39="S",DR39="C",DR39="H",DR39="B",DR39="T",DR39="E",DR39="SB"),OR(DO39="D",DO39="A",DO39="S",DO39="C",DO39="T",DO39="SB")),AND(OR(DR39="D",DR39="A",DR39="S",DR39="C",DR39="T",DR39="SB"),OR(DU39="D",DU39="A",DU39="S",DU39="C",DU39="H",DU39="B",DU39="T",DU39="E",DU39="SB")),AND(OR(DR39="D",DR39="A",DR39="S",DR39="C",DR39="H",DR39="B",DR39="T",DR39="E",DR39="SB"),OR(DN39="S")),AND(OR(DR39="S"),OR(DV39="D",DV39="A",DV39="S",DV39="C",DV39="H",DV39="B",DV39="T",DV39="E",DV39="SB")),AND(DR39="H",OR($Z31="No",$Z31="")))))</formula1>
    </dataValidation>
    <dataValidation sqref="DS39:DS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S39="D",DS39="A",DS39="S",DS39="C",DS39="H",DS39="B",DS39="T",DS39="E",DS39="SB",DS39="P",DS39="R",DS39="X",DS39="ST&gt;1",DS39="ST&gt;2",DS39="ST&gt;3",DS39="ST&gt;4",DS39="ST&gt;5"),NOT(OR(AND(OR(DS39="D",DS39="A",DS39="S",DS39="C",DS39="H",DS39="B",DS39="T",DS39="E",DS39="SB"),OR(DR39="D",DR39="A",DR39="S",DR39="C",DR39="H",DR39="B",DR39="T",DR39="E",DR39="SB")),AND(OR(DS39="D",DS39="A",DS39="S",DS39="C",DS39="H",DS39="B",DS39="T",DS39="E",DS39="SB"),OR(DT39="D",DT39="A",DT39="S",DT39="C",DT39="H",DT39="B",DT39="T",DT39="E",DT39="SB")),AND(OR(DS39="D",DS39="A",DS39="S",DS39="C",DS39="H",DS39="B",DS39="T",DS39="E",DS39="SB"),OR(DQ39="D",DQ39="A",DQ39="S",DQ39="C",DQ39="H",DQ39="T",DQ39="E",DQ39="SB")),AND(OR(DS39="D",DS39="A",DS39="S",DS39="C",DS39="H",DS39="T",DS39="E",DS39="SB"),OR(DU39="D",DU39="A",DU39="S",DU39="C",DU39="H",DU39="B",DU39="T",DU39="E",DU39="SB")),AND(OR(DS39="D",DS39="A",DS39="S",DS39="C",DS39="H",DS39="B",DS39="T",DS39="E",DS39="SB"),OR(DP39="D",DP39="A",DP39="S",DP39="C",DP39="T",DP39="SB")),AND(OR(DS39="D",DS39="A",DS39="S",DS39="C",DS39="T",DS39="SB"),OR(DV39="D",DV39="A",DV39="S",DV39="C",DV39="H",DV39="B",DV39="T",DV39="E",DV39="SB")),AND(OR(DS39="D",DS39="A",DS39="S",DS39="C",DS39="H",DS39="B",DS39="T",DS39="E",DS39="SB"),OR(DO39="S")),AND(OR(DS39="S"),OR(DW39="D",DW39="A",DW39="S",DW39="C",DW39="H",DW39="B",DW39="T",DW39="E",DW39="SB")),AND(DS39="H",OR($Z31="No",$Z31="")))))</formula1>
    </dataValidation>
    <dataValidation sqref="DT39:DT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T39="D",DT39="A",DT39="S",DT39="C",DT39="H",DT39="B",DT39="T",DT39="E",DT39="SB",DT39="P",DT39="R",DT39="X",DT39="ST&gt;1",DT39="ST&gt;2",DT39="ST&gt;3",DT39="ST&gt;4",DT39="ST&gt;5"),NOT(OR(AND(OR(DT39="D",DT39="A",DT39="S",DT39="C",DT39="H",DT39="B",DT39="T",DT39="E",DT39="SB"),OR(DS39="D",DS39="A",DS39="S",DS39="C",DS39="H",DS39="B",DS39="T",DS39="E",DS39="SB")),AND(OR(DT39="D",DT39="A",DT39="S",DT39="C",DT39="H",DT39="B",DT39="T",DT39="E",DT39="SB"),OR(DU39="D",DU39="A",DU39="S",DU39="C",DU39="H",DU39="B",DU39="T",DU39="E",DU39="SB")),AND(OR(DT39="D",DT39="A",DT39="S",DT39="C",DT39="H",DT39="B",DT39="T",DT39="E",DT39="SB"),OR(DR39="D",DR39="A",DR39="S",DR39="C",DR39="H",DR39="T",DR39="E",DR39="SB")),AND(OR(DT39="D",DT39="A",DT39="S",DT39="C",DT39="H",DT39="T",DT39="E",DT39="SB"),OR(DV39="D",DV39="A",DV39="S",DV39="C",DV39="H",DV39="B",DV39="T",DV39="E",DV39="SB")),AND(OR(DT39="D",DT39="A",DT39="S",DT39="C",DT39="H",DT39="B",DT39="T",DT39="E",DT39="SB"),OR(DQ39="D",DQ39="A",DQ39="S",DQ39="C",DQ39="T",DQ39="SB")),AND(OR(DT39="D",DT39="A",DT39="S",DT39="C",DT39="T",DT39="SB"),OR(DW39="D",DW39="A",DW39="S",DW39="C",DW39="H",DW39="B",DW39="T",DW39="E",DW39="SB")),AND(OR(DT39="D",DT39="A",DT39="S",DT39="C",DT39="H",DT39="B",DT39="T",DT39="E",DT39="SB"),OR(DP39="S")),AND(OR(DT39="S"),OR(DX39="D",DX39="A",DX39="S",DX39="C",DX39="H",DX39="B",DX39="T",DX39="E",DX39="SB")),AND(DT39="H",OR($Z31="No",$Z31="")))))</formula1>
    </dataValidation>
    <dataValidation sqref="DU39:DU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U39="D",DU39="A",DU39="S",DU39="C",DU39="H",DU39="B",DU39="T",DU39="E",DU39="SB",DU39="P",DU39="R",DU39="X",DU39="ST&gt;1",DU39="ST&gt;2",DU39="ST&gt;3",DU39="ST&gt;4",DU39="ST&gt;5"),NOT(OR(AND(OR(DU39="D",DU39="A",DU39="S",DU39="C",DU39="H",DU39="B",DU39="T",DU39="E",DU39="SB"),OR(DT39="D",DT39="A",DT39="S",DT39="C",DT39="H",DT39="B",DT39="T",DT39="E",DT39="SB")),AND(OR(DU39="D",DU39="A",DU39="S",DU39="C",DU39="H",DU39="B",DU39="T",DU39="E",DU39="SB"),OR(DV39="D",DV39="A",DV39="S",DV39="C",DV39="H",DV39="B",DV39="T",DV39="E",DV39="SB")),AND(OR(DU39="D",DU39="A",DU39="S",DU39="C",DU39="H",DU39="B",DU39="T",DU39="E",DU39="SB"),OR(DS39="D",DS39="A",DS39="S",DS39="C",DS39="H",DS39="T",DS39="E",DS39="SB")),AND(OR(DU39="D",DU39="A",DU39="S",DU39="C",DU39="H",DU39="T",DU39="E",DU39="SB"),OR(DW39="D",DW39="A",DW39="S",DW39="C",DW39="H",DW39="B",DW39="T",DW39="E",DW39="SB")),AND(OR(DU39="D",DU39="A",DU39="S",DU39="C",DU39="H",DU39="B",DU39="T",DU39="E",DU39="SB"),OR(DR39="D",DR39="A",DR39="S",DR39="C",DR39="T",DR39="SB")),AND(OR(DU39="D",DU39="A",DU39="S",DU39="C",DU39="T",DU39="SB"),OR(DX39="D",DX39="A",DX39="S",DX39="C",DX39="H",DX39="B",DX39="T",DX39="E",DX39="SB")),AND(OR(DU39="D",DU39="A",DU39="S",DU39="C",DU39="H",DU39="B",DU39="T",DU39="E",DU39="SB"),OR(DQ39="S")),AND(OR(DU39="S"),OR(DY39="D",DY39="A",DY39="S",DY39="C",DY39="H",DY39="B",DY39="T",DY39="E",DY39="SB")),AND(DU39="H",OR($Z31="No",$Z31="")))))</formula1>
    </dataValidation>
    <dataValidation sqref="DV39:DV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V39="D",DV39="A",DV39="S",DV39="C",DV39="H",DV39="B",DV39="T",DV39="E",DV39="SB",DV39="P",DV39="R",DV39="X",DV39="ST&gt;1",DV39="ST&gt;2",DV39="ST&gt;3",DV39="ST&gt;4",DV39="ST&gt;5"),NOT(OR(AND(OR(DV39="D",DV39="A",DV39="S",DV39="C",DV39="H",DV39="B",DV39="T",DV39="E",DV39="SB"),OR(DU39="D",DU39="A",DU39="S",DU39="C",DU39="H",DU39="B",DU39="T",DU39="E",DU39="SB")),AND(OR(DV39="D",DV39="A",DV39="S",DV39="C",DV39="H",DV39="B",DV39="T",DV39="E",DV39="SB"),OR(DW39="D",DW39="A",DW39="S",DW39="C",DW39="H",DW39="B",DW39="T",DW39="E",DW39="SB")),AND(OR(DV39="D",DV39="A",DV39="S",DV39="C",DV39="H",DV39="B",DV39="T",DV39="E",DV39="SB"),OR(DT39="D",DT39="A",DT39="S",DT39="C",DT39="H",DT39="T",DT39="E",DT39="SB")),AND(OR(DV39="D",DV39="A",DV39="S",DV39="C",DV39="H",DV39="T",DV39="E",DV39="SB"),OR(DX39="D",DX39="A",DX39="S",DX39="C",DX39="H",DX39="B",DX39="T",DX39="E",DX39="SB")),AND(OR(DV39="D",DV39="A",DV39="S",DV39="C",DV39="H",DV39="B",DV39="T",DV39="E",DV39="SB"),OR(DS39="D",DS39="A",DS39="S",DS39="C",DS39="T",DS39="SB")),AND(OR(DV39="D",DV39="A",DV39="S",DV39="C",DV39="T",DV39="SB"),OR(DY39="D",DY39="A",DY39="S",DY39="C",DY39="H",DY39="B",DY39="T",DY39="E",DY39="SB")),AND(OR(DV39="D",DV39="A",DV39="S",DV39="C",DV39="H",DV39="B",DV39="T",DV39="E",DV39="SB"),OR(DR39="S")),AND(OR(DV39="S"),OR(DZ39="D",DZ39="A",DZ39="S",DZ39="C",DZ39="H",DZ39="B",DZ39="T",DZ39="E",DZ39="SB")),AND(DV39="H",OR($Z31="No",$Z31="")))))</formula1>
    </dataValidation>
    <dataValidation sqref="DW39:DW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W39="D",DW39="A",DW39="S",DW39="C",DW39="H",DW39="B",DW39="T",DW39="E",DW39="SB",DW39="P",DW39="R",DW39="X",DW39="ST&gt;1",DW39="ST&gt;2",DW39="ST&gt;3",DW39="ST&gt;4",DW39="ST&gt;5"),NOT(OR(AND(OR(DW39="D",DW39="A",DW39="S",DW39="C",DW39="H",DW39="B",DW39="T",DW39="E",DW39="SB"),OR(DV39="D",DV39="A",DV39="S",DV39="C",DV39="H",DV39="B",DV39="T",DV39="E",DV39="SB")),AND(OR(DW39="D",DW39="A",DW39="S",DW39="C",DW39="H",DW39="B",DW39="T",DW39="E",DW39="SB"),OR(DX39="D",DX39="A",DX39="S",DX39="C",DX39="H",DX39="B",DX39="T",DX39="E",DX39="SB")),AND(OR(DW39="D",DW39="A",DW39="S",DW39="C",DW39="H",DW39="B",DW39="T",DW39="E",DW39="SB"),OR(DU39="D",DU39="A",DU39="S",DU39="C",DU39="H",DU39="T",DU39="E",DU39="SB")),AND(OR(DW39="D",DW39="A",DW39="S",DW39="C",DW39="H",DW39="T",DW39="E",DW39="SB"),OR(DY39="D",DY39="A",DY39="S",DY39="C",DY39="H",DY39="B",DY39="T",DY39="E",DY39="SB")),AND(OR(DW39="D",DW39="A",DW39="S",DW39="C",DW39="H",DW39="B",DW39="T",DW39="E",DW39="SB"),OR(DT39="D",DT39="A",DT39="S",DT39="C",DT39="T",DT39="SB")),AND(OR(DW39="D",DW39="A",DW39="S",DW39="C",DW39="T",DW39="SB"),OR(DZ39="D",DZ39="A",DZ39="S",DZ39="C",DZ39="H",DZ39="B",DZ39="T",DZ39="E",DZ39="SB")),AND(OR(DW39="D",DW39="A",DW39="S",DW39="C",DW39="H",DW39="B",DW39="T",DW39="E",DW39="SB"),OR(DS39="S")),AND(OR(DW39="S"),OR(EA39="D",EA39="A",EA39="S",EA39="C",EA39="H",EA39="B",EA39="T",EA39="E",EA39="SB")),AND(DW39="H",OR($Z31="No",$Z31="")))))</formula1>
    </dataValidation>
    <dataValidation sqref="DX39:DX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X39="D",DX39="A",DX39="S",DX39="C",DX39="H",DX39="B",DX39="T",DX39="E",DX39="SB",DX39="P",DX39="R",DX39="X",DX39="ST&gt;1",DX39="ST&gt;2",DX39="ST&gt;3",DX39="ST&gt;4",DX39="ST&gt;5"),NOT(OR(AND(OR(DX39="D",DX39="A",DX39="S",DX39="C",DX39="H",DX39="B",DX39="T",DX39="E",DX39="SB"),OR(DW39="D",DW39="A",DW39="S",DW39="C",DW39="H",DW39="B",DW39="T",DW39="E",DW39="SB")),AND(OR(DX39="D",DX39="A",DX39="S",DX39="C",DX39="H",DX39="B",DX39="T",DX39="E",DX39="SB"),OR(DY39="D",DY39="A",DY39="S",DY39="C",DY39="H",DY39="B",DY39="T",DY39="E",DY39="SB")),AND(OR(DX39="D",DX39="A",DX39="S",DX39="C",DX39="H",DX39="B",DX39="T",DX39="E",DX39="SB"),OR(DV39="D",DV39="A",DV39="S",DV39="C",DV39="H",DV39="T",DV39="E",DV39="SB")),AND(OR(DX39="D",DX39="A",DX39="S",DX39="C",DX39="H",DX39="T",DX39="E",DX39="SB"),OR(DZ39="D",DZ39="A",DZ39="S",DZ39="C",DZ39="H",DZ39="B",DZ39="T",DZ39="E",DZ39="SB")),AND(OR(DX39="D",DX39="A",DX39="S",DX39="C",DX39="H",DX39="B",DX39="T",DX39="E",DX39="SB"),OR(DU39="D",DU39="A",DU39="S",DU39="C",DU39="T",DU39="SB")),AND(OR(DX39="D",DX39="A",DX39="S",DX39="C",DX39="T",DX39="SB"),OR(EA39="D",EA39="A",EA39="S",EA39="C",EA39="H",EA39="B",EA39="T",EA39="E",EA39="SB")),AND(OR(DX39="D",DX39="A",DX39="S",DX39="C",DX39="H",DX39="B",DX39="T",DX39="E",DX39="SB"),OR(DT39="S")),AND(OR(DX39="S"),OR(EB39="D",EB39="A",EB39="S",EB39="C",EB39="H",EB39="B",EB39="T",EB39="E",EB39="SB")),AND(DX39="H",OR($Z31="No",$Z31="")))))</formula1>
    </dataValidation>
    <dataValidation sqref="DY39:DY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Y39="D",DY39="A",DY39="S",DY39="C",DY39="H",DY39="B",DY39="T",DY39="E",DY39="SB",DY39="P",DY39="R",DY39="X",DY39="ST&gt;1",DY39="ST&gt;2",DY39="ST&gt;3",DY39="ST&gt;4",DY39="ST&gt;5"),NOT(OR(AND(OR(DY39="D",DY39="A",DY39="S",DY39="C",DY39="H",DY39="B",DY39="T",DY39="E",DY39="SB"),OR(DX39="D",DX39="A",DX39="S",DX39="C",DX39="H",DX39="B",DX39="T",DX39="E",DX39="SB")),AND(OR(DY39="D",DY39="A",DY39="S",DY39="C",DY39="H",DY39="B",DY39="T",DY39="E",DY39="SB"),OR(DZ39="D",DZ39="A",DZ39="S",DZ39="C",DZ39="H",DZ39="B",DZ39="T",DZ39="E",DZ39="SB")),AND(OR(DY39="D",DY39="A",DY39="S",DY39="C",DY39="H",DY39="B",DY39="T",DY39="E",DY39="SB"),OR(DW39="D",DW39="A",DW39="S",DW39="C",DW39="H",DW39="T",DW39="E",DW39="SB")),AND(OR(DY39="D",DY39="A",DY39="S",DY39="C",DY39="H",DY39="T",DY39="E",DY39="SB"),OR(EA39="D",EA39="A",EA39="S",EA39="C",EA39="H",EA39="B",EA39="T",EA39="E",EA39="SB")),AND(OR(DY39="D",DY39="A",DY39="S",DY39="C",DY39="H",DY39="B",DY39="T",DY39="E",DY39="SB"),OR(DV39="D",DV39="A",DV39="S",DV39="C",DV39="T",DV39="SB")),AND(OR(DY39="D",DY39="A",DY39="S",DY39="C",DY39="T",DY39="SB"),OR(EB39="D",EB39="A",EB39="S",EB39="C",EB39="H",EB39="B",EB39="T",EB39="E",EB39="SB")),AND(OR(DY39="D",DY39="A",DY39="S",DY39="C",DY39="H",DY39="B",DY39="T",DY39="E",DY39="SB"),OR(DU39="S")),AND(OR(DY39="S"),OR(EC39="D",EC39="A",EC39="S",EC39="C",EC39="H",EC39="B",EC39="T",EC39="E",EC39="SB")),AND(DY39="H",OR($Z31="No",$Z31="")))))</formula1>
    </dataValidation>
    <dataValidation sqref="DZ39:DZ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Z39="D",DZ39="A",DZ39="S",DZ39="C",DZ39="H",DZ39="B",DZ39="T",DZ39="E",DZ39="SB",DZ39="P",DZ39="R",DZ39="X",DZ39="ST&gt;1",DZ39="ST&gt;2",DZ39="ST&gt;3",DZ39="ST&gt;4",DZ39="ST&gt;5"),NOT(OR(AND(OR(DZ39="D",DZ39="A",DZ39="S",DZ39="C",DZ39="H",DZ39="B",DZ39="T",DZ39="E",DZ39="SB"),OR(DY39="D",DY39="A",DY39="S",DY39="C",DY39="H",DY39="B",DY39="T",DY39="E",DY39="SB")),AND(OR(DZ39="D",DZ39="A",DZ39="S",DZ39="C",DZ39="H",DZ39="B",DZ39="T",DZ39="E",DZ39="SB"),OR(EA39="D",EA39="A",EA39="S",EA39="C",EA39="H",EA39="B",EA39="T",EA39="E",EA39="SB")),AND(OR(DZ39="D",DZ39="A",DZ39="S",DZ39="C",DZ39="H",DZ39="B",DZ39="T",DZ39="E",DZ39="SB"),OR(DX39="D",DX39="A",DX39="S",DX39="C",DX39="H",DX39="T",DX39="E",DX39="SB")),AND(OR(DZ39="D",DZ39="A",DZ39="S",DZ39="C",DZ39="H",DZ39="T",DZ39="E",DZ39="SB"),OR(EB39="D",EB39="A",EB39="S",EB39="C",EB39="H",EB39="B",EB39="T",EB39="E",EB39="SB")),AND(OR(DZ39="D",DZ39="A",DZ39="S",DZ39="C",DZ39="H",DZ39="B",DZ39="T",DZ39="E",DZ39="SB"),OR(DW39="D",DW39="A",DW39="S",DW39="C",DW39="T",DW39="SB")),AND(OR(DZ39="D",DZ39="A",DZ39="S",DZ39="C",DZ39="T",DZ39="SB"),OR(EC39="D",EC39="A",EC39="S",EC39="C",EC39="H",EC39="B",EC39="T",EC39="E",EC39="SB")),AND(OR(DZ39="D",DZ39="A",DZ39="S",DZ39="C",DZ39="H",DZ39="B",DZ39="T",DZ39="E",DZ39="SB"),OR(DV39="S")),AND(OR(DZ39="S"),OR(ED39="D",ED39="A",ED39="S",ED39="C",ED39="H",ED39="B",ED39="T",ED39="E",ED39="SB")),AND(DZ39="H",OR($Z31="No",$Z31="")))))</formula1>
    </dataValidation>
    <dataValidation sqref="EA39:EA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A39="D",EA39="A",EA39="S",EA39="C",EA39="H",EA39="B",EA39="T",EA39="E",EA39="SB",EA39="P",EA39="R",EA39="X",EA39="ST&gt;1",EA39="ST&gt;2",EA39="ST&gt;3",EA39="ST&gt;4",EA39="ST&gt;5"),NOT(OR(AND(OR(EA39="D",EA39="A",EA39="S",EA39="C",EA39="H",EA39="B",EA39="T",EA39="E",EA39="SB"),OR(DZ39="D",DZ39="A",DZ39="S",DZ39="C",DZ39="H",DZ39="B",DZ39="T",DZ39="E",DZ39="SB")),AND(OR(EA39="D",EA39="A",EA39="S",EA39="C",EA39="H",EA39="B",EA39="T",EA39="E",EA39="SB"),OR(EB39="D",EB39="A",EB39="S",EB39="C",EB39="H",EB39="B",EB39="T",EB39="E",EB39="SB")),AND(OR(EA39="D",EA39="A",EA39="S",EA39="C",EA39="H",EA39="B",EA39="T",EA39="E",EA39="SB"),OR(DY39="D",DY39="A",DY39="S",DY39="C",DY39="H",DY39="T",DY39="E",DY39="SB")),AND(OR(EA39="D",EA39="A",EA39="S",EA39="C",EA39="H",EA39="T",EA39="E",EA39="SB"),OR(EC39="D",EC39="A",EC39="S",EC39="C",EC39="H",EC39="B",EC39="T",EC39="E",EC39="SB")),AND(OR(EA39="D",EA39="A",EA39="S",EA39="C",EA39="H",EA39="B",EA39="T",EA39="E",EA39="SB"),OR(DX39="D",DX39="A",DX39="S",DX39="C",DX39="T",DX39="SB")),AND(OR(EA39="D",EA39="A",EA39="S",EA39="C",EA39="T",EA39="SB"),OR(ED39="D",ED39="A",ED39="S",ED39="C",ED39="H",ED39="B",ED39="T",ED39="E",ED39="SB")),AND(OR(EA39="D",EA39="A",EA39="S",EA39="C",EA39="H",EA39="B",EA39="T",EA39="E",EA39="SB"),OR(DW39="S")),AND(OR(EA39="S"),OR(EE39="D",EE39="A",EE39="S",EE39="C",EE39="H",EE39="B",EE39="T",EE39="E",EE39="SB")),AND(EA39="H",OR($Z31="No",$Z31="")))))</formula1>
    </dataValidation>
    <dataValidation sqref="EB39:EB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B39="D",EB39="A",EB39="S",EB39="C",EB39="H",EB39="B",EB39="T",EB39="E",EB39="SB",EB39="P",EB39="R",EB39="X",EB39="ST&gt;1",EB39="ST&gt;2",EB39="ST&gt;3",EB39="ST&gt;4",EB39="ST&gt;5"),NOT(OR(AND(OR(EB39="D",EB39="A",EB39="S",EB39="C",EB39="H",EB39="B",EB39="T",EB39="E",EB39="SB"),OR(EA39="D",EA39="A",EA39="S",EA39="C",EA39="H",EA39="B",EA39="T",EA39="E",EA39="SB")),AND(OR(EB39="D",EB39="A",EB39="S",EB39="C",EB39="H",EB39="B",EB39="T",EB39="E",EB39="SB"),OR(EC39="D",EC39="A",EC39="S",EC39="C",EC39="H",EC39="B",EC39="T",EC39="E",EC39="SB")),AND(OR(EB39="D",EB39="A",EB39="S",EB39="C",EB39="H",EB39="B",EB39="T",EB39="E",EB39="SB"),OR(DZ39="D",DZ39="A",DZ39="S",DZ39="C",DZ39="H",DZ39="T",DZ39="E",DZ39="SB")),AND(OR(EB39="D",EB39="A",EB39="S",EB39="C",EB39="H",EB39="T",EB39="E",EB39="SB"),OR(ED39="D",ED39="A",ED39="S",ED39="C",ED39="H",ED39="B",ED39="T",ED39="E",ED39="SB")),AND(OR(EB39="D",EB39="A",EB39="S",EB39="C",EB39="H",EB39="B",EB39="T",EB39="E",EB39="SB"),OR(DY39="D",DY39="A",DY39="S",DY39="C",DY39="T",DY39="SB")),AND(OR(EB39="D",EB39="A",EB39="S",EB39="C",EB39="T",EB39="SB"),OR(EE39="D",EE39="A",EE39="S",EE39="C",EE39="H",EE39="B",EE39="T",EE39="E",EE39="SB")),AND(OR(EB39="D",EB39="A",EB39="S",EB39="C",EB39="H",EB39="B",EB39="T",EB39="E",EB39="SB"),OR(DX39="S")),AND(OR(EB39="S"),OR(EF39="D",EF39="A",EF39="S",EF39="C",EF39="H",EF39="B",EF39="T",EF39="E",EF39="SB")),AND(EB39="H",OR($Z31="No",$Z31="")))))</formula1>
    </dataValidation>
    <dataValidation sqref="EC39:EC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C39="D",EC39="A",EC39="S",EC39="C",EC39="H",EC39="B",EC39="T",EC39="E",EC39="SB",EC39="P",EC39="R",EC39="X",EC39="ST&gt;1",EC39="ST&gt;2",EC39="ST&gt;3",EC39="ST&gt;4",EC39="ST&gt;5"),NOT(OR(AND(OR(EC39="D",EC39="A",EC39="S",EC39="C",EC39="H",EC39="B",EC39="T",EC39="E",EC39="SB"),OR(EB39="D",EB39="A",EB39="S",EB39="C",EB39="H",EB39="B",EB39="T",EB39="E",EB39="SB")),AND(OR(EC39="D",EC39="A",EC39="S",EC39="C",EC39="H",EC39="B",EC39="T",EC39="E",EC39="SB"),OR(ED39="D",ED39="A",ED39="S",ED39="C",ED39="H",ED39="B",ED39="T",ED39="E",ED39="SB")),AND(OR(EC39="D",EC39="A",EC39="S",EC39="C",EC39="H",EC39="B",EC39="T",EC39="E",EC39="SB"),OR(EA39="D",EA39="A",EA39="S",EA39="C",EA39="H",EA39="T",EA39="E",EA39="SB")),AND(OR(EC39="D",EC39="A",EC39="S",EC39="C",EC39="H",EC39="T",EC39="E",EC39="SB"),OR(EE39="D",EE39="A",EE39="S",EE39="C",EE39="H",EE39="B",EE39="T",EE39="E",EE39="SB")),AND(OR(EC39="D",EC39="A",EC39="S",EC39="C",EC39="H",EC39="B",EC39="T",EC39="E",EC39="SB"),OR(DZ39="D",DZ39="A",DZ39="S",DZ39="C",DZ39="T",DZ39="SB")),AND(OR(EC39="D",EC39="A",EC39="S",EC39="C",EC39="T",EC39="SB"),OR(EF39="D",EF39="A",EF39="S",EF39="C",EF39="H",EF39="B",EF39="T",EF39="E",EF39="SB")),AND(OR(EC39="D",EC39="A",EC39="S",EC39="C",EC39="H",EC39="B",EC39="T",EC39="E",EC39="SB"),OR(DY39="S")),AND(OR(EC39="S"),OR(EG39="D",EG39="A",EG39="S",EG39="C",EG39="H",EG39="B",EG39="T",EG39="E",EG39="SB")),AND(EC39="H",OR($Z31="No",$Z31="")))))</formula1>
    </dataValidation>
    <dataValidation sqref="ED39:ED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D39="D",ED39="A",ED39="S",ED39="C",ED39="H",ED39="B",ED39="T",ED39="E",ED39="SB",ED39="P",ED39="R",ED39="X",ED39="ST&gt;1",ED39="ST&gt;2",ED39="ST&gt;3",ED39="ST&gt;4",ED39="ST&gt;5"),NOT(OR(AND(OR(ED39="D",ED39="A",ED39="S",ED39="C",ED39="H",ED39="B",ED39="T",ED39="E",ED39="SB"),OR(EC39="D",EC39="A",EC39="S",EC39="C",EC39="H",EC39="B",EC39="T",EC39="E",EC39="SB")),AND(OR(ED39="D",ED39="A",ED39="S",ED39="C",ED39="H",ED39="B",ED39="T",ED39="E",ED39="SB"),OR(EE39="D",EE39="A",EE39="S",EE39="C",EE39="H",EE39="B",EE39="T",EE39="E",EE39="SB")),AND(OR(ED39="D",ED39="A",ED39="S",ED39="C",ED39="H",ED39="B",ED39="T",ED39="E",ED39="SB"),OR(EB39="D",EB39="A",EB39="S",EB39="C",EB39="H",EB39="T",EB39="E",EB39="SB")),AND(OR(ED39="D",ED39="A",ED39="S",ED39="C",ED39="H",ED39="T",ED39="E",ED39="SB"),OR(EF39="D",EF39="A",EF39="S",EF39="C",EF39="H",EF39="B",EF39="T",EF39="E",EF39="SB")),AND(OR(ED39="D",ED39="A",ED39="S",ED39="C",ED39="H",ED39="B",ED39="T",ED39="E",ED39="SB"),OR(EA39="D",EA39="A",EA39="S",EA39="C",EA39="T",EA39="SB")),AND(OR(ED39="D",ED39="A",ED39="S",ED39="C",ED39="T",ED39="SB"),OR(EG39="D",EG39="A",EG39="S",EG39="C",EG39="H",EG39="B",EG39="T",EG39="E",EG39="SB")),AND(OR(ED39="D",ED39="A",ED39="S",ED39="C",ED39="H",ED39="B",ED39="T",ED39="E",ED39="SB"),OR(DZ39="S")),AND(OR(ED39="S"),OR(EH39="D",EH39="A",EH39="S",EH39="C",EH39="H",EH39="B",EH39="T",EH39="E",EH39="SB")),AND(ED39="H",OR($Z31="No",$Z31="")))))</formula1>
    </dataValidation>
    <dataValidation sqref="EE39:EE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E39="D",EE39="A",EE39="S",EE39="C",EE39="H",EE39="B",EE39="T",EE39="E",EE39="SB",EE39="P",EE39="R",EE39="X",EE39="ST&gt;1",EE39="ST&gt;2",EE39="ST&gt;3",EE39="ST&gt;4",EE39="ST&gt;5"),NOT(OR(AND(OR(EE39="D",EE39="A",EE39="S",EE39="C",EE39="H",EE39="B",EE39="T",EE39="E",EE39="SB"),OR(ED39="D",ED39="A",ED39="S",ED39="C",ED39="H",ED39="B",ED39="T",ED39="E",ED39="SB")),AND(OR(EE39="D",EE39="A",EE39="S",EE39="C",EE39="H",EE39="B",EE39="T",EE39="E",EE39="SB"),OR(EF39="D",EF39="A",EF39="S",EF39="C",EF39="H",EF39="B",EF39="T",EF39="E",EF39="SB")),AND(OR(EE39="D",EE39="A",EE39="S",EE39="C",EE39="H",EE39="B",EE39="T",EE39="E",EE39="SB"),OR(EC39="D",EC39="A",EC39="S",EC39="C",EC39="H",EC39="T",EC39="E",EC39="SB")),AND(OR(EE39="D",EE39="A",EE39="S",EE39="C",EE39="H",EE39="T",EE39="E",EE39="SB"),OR(EG39="D",EG39="A",EG39="S",EG39="C",EG39="H",EG39="B",EG39="T",EG39="E",EG39="SB")),AND(OR(EE39="D",EE39="A",EE39="S",EE39="C",EE39="H",EE39="B",EE39="T",EE39="E",EE39="SB"),OR(EB39="D",EB39="A",EB39="S",EB39="C",EB39="T",EB39="SB")),AND(OR(EE39="D",EE39="A",EE39="S",EE39="C",EE39="T",EE39="SB"),OR(EH39="D",EH39="A",EH39="S",EH39="C",EH39="H",EH39="B",EH39="T",EH39="E",EH39="SB")),AND(OR(EE39="D",EE39="A",EE39="S",EE39="C",EE39="H",EE39="B",EE39="T",EE39="E",EE39="SB"),OR(EA39="S")),AND(OR(EE39="S"),OR(EI39="D",EI39="A",EI39="S",EI39="C",EI39="H",EI39="B",EI39="T",EI39="E",EI39="SB")),AND(EE39="H",OR($Z31="No",$Z31="")))))</formula1>
    </dataValidation>
    <dataValidation sqref="EF39:EF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F39="D",EF39="A",EF39="S",EF39="C",EF39="H",EF39="B",EF39="T",EF39="E",EF39="SB",EF39="P",EF39="R",EF39="X",EF39="ST&gt;1",EF39="ST&gt;2",EF39="ST&gt;3",EF39="ST&gt;4",EF39="ST&gt;5"),NOT(OR(AND(OR(EF39="D",EF39="A",EF39="S",EF39="C",EF39="H",EF39="B",EF39="T",EF39="E",EF39="SB"),OR(EE39="D",EE39="A",EE39="S",EE39="C",EE39="H",EE39="B",EE39="T",EE39="E",EE39="SB")),AND(OR(EF39="D",EF39="A",EF39="S",EF39="C",EF39="H",EF39="B",EF39="T",EF39="E",EF39="SB"),OR(EG39="D",EG39="A",EG39="S",EG39="C",EG39="H",EG39="B",EG39="T",EG39="E",EG39="SB")),AND(OR(EF39="D",EF39="A",EF39="S",EF39="C",EF39="H",EF39="B",EF39="T",EF39="E",EF39="SB"),OR(ED39="D",ED39="A",ED39="S",ED39="C",ED39="H",ED39="T",ED39="E",ED39="SB")),AND(OR(EF39="D",EF39="A",EF39="S",EF39="C",EF39="H",EF39="T",EF39="E",EF39="SB"),OR(EH39="D",EH39="A",EH39="S",EH39="C",EH39="H",EH39="B",EH39="T",EH39="E",EH39="SB")),AND(OR(EF39="D",EF39="A",EF39="S",EF39="C",EF39="H",EF39="B",EF39="T",EF39="E",EF39="SB"),OR(EC39="D",EC39="A",EC39="S",EC39="C",EC39="T",EC39="SB")),AND(OR(EF39="D",EF39="A",EF39="S",EF39="C",EF39="T",EF39="SB"),OR(EI39="D",EI39="A",EI39="S",EI39="C",EI39="H",EI39="B",EI39="T",EI39="E",EI39="SB")),AND(OR(EF39="D",EF39="A",EF39="S",EF39="C",EF39="H",EF39="B",EF39="T",EF39="E",EF39="SB"),OR(EB39="S")),AND(OR(EF39="S"),OR(EJ39="D",EJ39="A",EJ39="S",EJ39="C",EJ39="H",EJ39="B",EJ39="T",EJ39="E",EJ39="SB")),AND(EF39="H",OR($Z31="No",$Z31="")))))</formula1>
    </dataValidation>
    <dataValidation sqref="EG39:EG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G39="D",EG39="A",EG39="S",EG39="C",EG39="H",EG39="B",EG39="T",EG39="E",EG39="SB",EG39="P",EG39="R",EG39="X",EG39="ST&gt;1",EG39="ST&gt;2",EG39="ST&gt;3",EG39="ST&gt;4",EG39="ST&gt;5"),NOT(OR(AND(OR(EG39="D",EG39="A",EG39="S",EG39="C",EG39="H",EG39="B",EG39="T",EG39="E",EG39="SB"),OR(EF39="D",EF39="A",EF39="S",EF39="C",EF39="H",EF39="B",EF39="T",EF39="E",EF39="SB")),AND(OR(EG39="D",EG39="A",EG39="S",EG39="C",EG39="H",EG39="B",EG39="T",EG39="E",EG39="SB"),OR(EH39="D",EH39="A",EH39="S",EH39="C",EH39="H",EH39="B",EH39="T",EH39="E",EH39="SB")),AND(OR(EG39="D",EG39="A",EG39="S",EG39="C",EG39="H",EG39="B",EG39="T",EG39="E",EG39="SB"),OR(EE39="D",EE39="A",EE39="S",EE39="C",EE39="H",EE39="T",EE39="E",EE39="SB")),AND(OR(EG39="D",EG39="A",EG39="S",EG39="C",EG39="H",EG39="T",EG39="E",EG39="SB"),OR(EI39="D",EI39="A",EI39="S",EI39="C",EI39="H",EI39="B",EI39="T",EI39="E",EI39="SB")),AND(OR(EG39="D",EG39="A",EG39="S",EG39="C",EG39="H",EG39="B",EG39="T",EG39="E",EG39="SB"),OR(ED39="D",ED39="A",ED39="S",ED39="C",ED39="T",ED39="SB")),AND(OR(EG39="D",EG39="A",EG39="S",EG39="C",EG39="T",EG39="SB"),OR(EJ39="D",EJ39="A",EJ39="S",EJ39="C",EJ39="H",EJ39="B",EJ39="T",EJ39="E",EJ39="SB")),AND(OR(EG39="D",EG39="A",EG39="S",EG39="C",EG39="H",EG39="B",EG39="T",EG39="E",EG39="SB"),OR(EC39="S")),AND(OR(EG39="S"),OR(EK39="D",EK39="A",EK39="S",EK39="C",EK39="H",EK39="B",EK39="T",EK39="E",EK39="SB")),AND(EG39="H",OR($Z31="No",$Z31="")))))</formula1>
    </dataValidation>
    <dataValidation sqref="EH39:EH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H39="D",EH39="A",EH39="S",EH39="C",EH39="H",EH39="B",EH39="T",EH39="E",EH39="SB",EH39="P",EH39="R",EH39="X",EH39="ST&gt;1",EH39="ST&gt;2",EH39="ST&gt;3",EH39="ST&gt;4",EH39="ST&gt;5"),NOT(OR(AND(OR(EH39="D",EH39="A",EH39="S",EH39="C",EH39="H",EH39="B",EH39="T",EH39="E",EH39="SB"),OR(EG39="D",EG39="A",EG39="S",EG39="C",EG39="H",EG39="B",EG39="T",EG39="E",EG39="SB")),AND(OR(EH39="D",EH39="A",EH39="S",EH39="C",EH39="H",EH39="B",EH39="T",EH39="E",EH39="SB"),OR(EI39="D",EI39="A",EI39="S",EI39="C",EI39="H",EI39="B",EI39="T",EI39="E",EI39="SB")),AND(OR(EH39="D",EH39="A",EH39="S",EH39="C",EH39="H",EH39="B",EH39="T",EH39="E",EH39="SB"),OR(EF39="D",EF39="A",EF39="S",EF39="C",EF39="H",EF39="T",EF39="E",EF39="SB")),AND(OR(EH39="D",EH39="A",EH39="S",EH39="C",EH39="H",EH39="T",EH39="E",EH39="SB"),OR(EJ39="D",EJ39="A",EJ39="S",EJ39="C",EJ39="H",EJ39="B",EJ39="T",EJ39="E",EJ39="SB")),AND(OR(EH39="D",EH39="A",EH39="S",EH39="C",EH39="H",EH39="B",EH39="T",EH39="E",EH39="SB"),OR(EE39="D",EE39="A",EE39="S",EE39="C",EE39="T",EE39="SB")),AND(OR(EH39="D",EH39="A",EH39="S",EH39="C",EH39="T",EH39="SB"),OR(EK39="D",EK39="A",EK39="S",EK39="C",EK39="H",EK39="B",EK39="T",EK39="E",EK39="SB")),AND(OR(EH39="D",EH39="A",EH39="S",EH39="C",EH39="H",EH39="B",EH39="T",EH39="E",EH39="SB"),OR(ED39="S")),AND(OR(EH39="S"),OR(EL39="D",EL39="A",EL39="S",EL39="C",EL39="H",EL39="B",EL39="T",EL39="E",EL39="SB")),AND(EH39="H",OR($Z31="No",$Z31="")))))</formula1>
    </dataValidation>
    <dataValidation sqref="EI39:EI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I39="D",EI39="A",EI39="S",EI39="C",EI39="H",EI39="B",EI39="T",EI39="E",EI39="SB",EI39="P",EI39="R",EI39="X",EI39="ST&gt;1",EI39="ST&gt;2",EI39="ST&gt;3",EI39="ST&gt;4",EI39="ST&gt;5"),NOT(OR(AND(OR(EI39="D",EI39="A",EI39="S",EI39="C",EI39="H",EI39="B",EI39="T",EI39="E",EI39="SB"),OR(EH39="D",EH39="A",EH39="S",EH39="C",EH39="H",EH39="B",EH39="T",EH39="E",EH39="SB")),AND(OR(EI39="D",EI39="A",EI39="S",EI39="C",EI39="H",EI39="B",EI39="T",EI39="E",EI39="SB"),OR(EJ39="D",EJ39="A",EJ39="S",EJ39="C",EJ39="H",EJ39="B",EJ39="T",EJ39="E",EJ39="SB")),AND(OR(EI39="D",EI39="A",EI39="S",EI39="C",EI39="H",EI39="B",EI39="T",EI39="E",EI39="SB"),OR(EG39="D",EG39="A",EG39="S",EG39="C",EG39="H",EG39="T",EG39="E",EG39="SB")),AND(OR(EI39="D",EI39="A",EI39="S",EI39="C",EI39="H",EI39="T",EI39="E",EI39="SB"),OR(EK39="D",EK39="A",EK39="S",EK39="C",EK39="H",EK39="B",EK39="T",EK39="E",EK39="SB")),AND(OR(EI39="D",EI39="A",EI39="S",EI39="C",EI39="H",EI39="B",EI39="T",EI39="E",EI39="SB"),OR(EF39="D",EF39="A",EF39="S",EF39="C",EF39="T",EF39="SB")),AND(OR(EI39="D",EI39="A",EI39="S",EI39="C",EI39="T",EI39="SB"),OR(EL39="D",EL39="A",EL39="S",EL39="C",EL39="H",EL39="B",EL39="T",EL39="E",EL39="SB")),AND(OR(EI39="D",EI39="A",EI39="S",EI39="C",EI39="H",EI39="B",EI39="T",EI39="E",EI39="SB"),OR(EE39="S")),AND(EI39="H",OR($Z31="No",$Z31="")))))</formula1>
    </dataValidation>
    <dataValidation sqref="EJ39:EJ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J39="D",EJ39="A",EJ39="S",EJ39="C",EJ39="H",EJ39="B",EJ39="T",EJ39="E",EJ39="SB",EJ39="P",EJ39="R",EJ39="X",EJ39="ST&gt;1",EJ39="ST&gt;2",EJ39="ST&gt;3",EJ39="ST&gt;4",EJ39="ST&gt;5"),NOT(OR(AND(OR(EJ39="D",EJ39="A",EJ39="S",EJ39="C",EJ39="H",EJ39="B",EJ39="T",EJ39="E",EJ39="SB"),OR(EI39="D",EI39="A",EI39="S",EI39="C",EI39="H",EI39="B",EI39="T",EI39="E",EI39="SB")),AND(OR(EJ39="D",EJ39="A",EJ39="S",EJ39="C",EJ39="H",EJ39="B",EJ39="T",EJ39="E",EJ39="SB"),OR(EK39="D",EK39="A",EK39="S",EK39="C",EK39="H",EK39="B",EK39="T",EK39="E",EK39="SB")),AND(OR(EJ39="D",EJ39="A",EJ39="S",EJ39="C",EJ39="H",EJ39="B",EJ39="T",EJ39="E",EJ39="SB"),OR(EH39="D",EH39="A",EH39="S",EH39="C",EH39="H",EH39="T",EH39="E",EH39="SB")),AND(OR(EJ39="D",EJ39="A",EJ39="S",EJ39="C",EJ39="H",EJ39="T",EJ39="E",EJ39="SB"),OR(EL39="D",EL39="A",EL39="S",EL39="C",EL39="H",EL39="B",EL39="T",EL39="E",EL39="SB")),AND(OR(EJ39="D",EJ39="A",EJ39="S",EJ39="C",EJ39="H",EJ39="B",EJ39="T",EJ39="E",EJ39="SB"),OR(EG39="D",EG39="A",EG39="S",EG39="C",EG39="T",EG39="SB")),AND(OR(EJ39="D",EJ39="A",EJ39="S",EJ39="C",EJ39="H",EJ39="B",EJ39="T",EJ39="E",EJ39="SB"),OR(EF39="S")),AND(EJ39="H",OR($Z31="No",$Z31="")))))</formula1>
    </dataValidation>
    <dataValidation sqref="EK39:EK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K39="D",EK39="A",EK39="S",EK39="C",EK39="H",EK39="B",EK39="T",EK39="E",EK39="SB",EK39="P",EK39="R",EK39="X",EK39="ST&gt;1",EK39="ST&gt;2",EK39="ST&gt;3",EK39="ST&gt;4",EK39="ST&gt;5"),NOT(OR(AND(OR(EK39="D",EK39="A",EK39="S",EK39="C",EK39="H",EK39="B",EK39="T",EK39="E",EK39="SB"),OR(EJ39="D",EJ39="A",EJ39="S",EJ39="C",EJ39="H",EJ39="B",EJ39="T",EJ39="E",EJ39="SB")),AND(OR(EK39="D",EK39="A",EK39="S",EK39="C",EK39="H",EK39="B",EK39="T",EK39="E",EK39="SB"),OR(EL39="D",EL39="A",EL39="S",EL39="C",EL39="H",EL39="B",EL39="T",EL39="E",EL39="SB")),AND(OR(EK39="D",EK39="A",EK39="S",EK39="C",EK39="H",EK39="B",EK39="T",EK39="E",EK39="SB"),OR(EI39="D",EI39="A",EI39="S",EI39="C",EI39="H",EI39="T",EI39="E",EI39="SB")),AND(OR(EK39="D",EK39="A",EK39="S",EK39="C",EK39="H",EK39="B",EK39="T",EK39="E",EK39="SB"),OR(EH39="D",EH39="A",EH39="S",EH39="C",EH39="T",EH39="SB")),AND(OR(EK39="D",EK39="A",EK39="S",EK39="C",EK39="H",EK39="B",EK39="T",EK39="E",EK39="SB"),OR(EG39="S")),AND(EK39="H",OR($Z31="No",$Z31="")))))</formula1>
    </dataValidation>
    <dataValidation sqref="EL39:EL40"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L39="D",EL39="A",EL39="S",EL39="C",EL39="H",EL39="B",EL39="T",EL39="E",EL39="SB",EL39="P",EL39="R",EL39="X",EL39="ST&gt;1",EL39="ST&gt;2",EL39="ST&gt;3",EL39="ST&gt;4",EL39="ST&gt;5"),NOT(OR(AND(OR(EL39="D",EL39="A",EL39="S",EL39="C",EL39="H",EL39="B",EL39="T",EL39="E",EL39="SB"),OR(EK39="D",EK39="A",EK39="S",EK39="C",EK39="H",EK39="B",EK39="T",EK39="E",EK39="SB")),AND(OR(EL39="D",EL39="A",EL39="S",EL39="C",EL39="H",EL39="B",EL39="T",EL39="E",EL39="SB"),OR(EJ39="D",EJ39="A",EJ39="S",EJ39="C",EJ39="H",EJ39="T",EJ39="E",EJ39="SB")),AND(OR(EL39="D",EL39="A",EL39="S",EL39="C",EL39="H",EL39="B",EL39="T",EL39="E",EL39="SB"),OR(EI39="D",EI39="A",EI39="S",EI39="C",EI39="T",EI39="SB")),AND(OR(EL39="D",EL39="A",EL39="S",EL39="C",EL39="H",EL39="B",EL39="T",EL39="E",EL39="SB"),OR(EH39="S")),AND(EL39="H",OR($Z31="No",$Z31="")))))</formula1>
    </dataValidation>
    <dataValidation sqref="V27"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COUNTIF($C$39:$EL$39,"P")=0</formula1>
    </dataValidation>
    <dataValidation sqref="V28"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COUNTIF($C$40:$EL$40,"P")=0</formula1>
    </dataValidation>
    <dataValidation sqref="BF27"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140</formula2>
    </dataValidation>
    <dataValidation sqref="BJ27"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27"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27"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CT27" showDropDown="0" showInputMessage="1" showErrorMessage="0" allowBlank="0" promptTitle="Brew sips" prompt="Saradomin brew sips the whole team has for Verzik (default 12 per player)." type="decimal" operator="between">
      <formula1>0</formula1>
      <formula2>999</formula2>
    </dataValidation>
    <dataValidation sqref="CX27"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DB27" showDropDown="0" showInputMessage="1" showErrorMessage="0" allowBlank="0" promptTitle="Restore sips" prompt="Super restore sips for the whole team (default 6 per player)." type="decimal" operator="between">
      <formula1>0</formula1>
      <formula2>999</formula2>
    </dataValidation>
    <dataValidation sqref="DF27" showDropDown="0" showInputMessage="1" showErrorMessage="0" allowBlank="0" promptTitle="Sharks" prompt="Sharks for the whole team (default 3 per player)." type="decimal" operator="between">
      <formula1>0</formula1>
      <formula2>999</formula2>
    </dataValidation>
    <dataValidation sqref="CP27" showDropDown="0" showInputMessage="1" showErrorMessage="0" allowBlank="0" promptTitle="Crab HP threshold" prompt="1st reds: players always hit their crab on a collision tick; on other ticks only while it's above this HP and they have no collision tick left before r40. Anything from 25-45 is within ~1% success; 35 and 45 were the highest and effectively equal." type="whole" operator="between">
      <formula1>0</formula1>
      <formula2>150</formula2>
    </dataValidation>
    <dataValidation sqref="CD27" showDropDown="0" showInputMessage="1" showErrorMessage="0" allowBlank="0" promptTitle="P2 Scythe last hit threshold" prompt="Second reds r40: if Verzik's P2 HP is under this %, a player with 30%+ spec scythes instead of using the crystal halberd spec." type="whole" operator="between">
      <formula1>0</formula1>
      <formula2>100</formula2>
    </dataValidation>
    <dataValidation sqref="BZ27" showDropDown="0" showInputMessage="1" showErrorMessage="0" allowBlank="0" promptTitle="Second purple %" prompt="If the 2nd purple crab spawns with Verzik at or below this % of P2 HP, the PurpleDC player ignores it until the reds shield, then blowpipes it until it pops." type="whole" operator="between">
      <formula1>1</formula1>
      <formula2>100</formula2>
    </dataValidation>
    <dataValidation sqref="DJ27" showDropDown="0" showInputMessage="1" showErrorMessage="0" allowBlank="0" promptTitle="Perfect 1st set" prompt="Fill ticks optimally on the first set of reds, including potential Ayak and bp hits on Verzik or the crab if timing allows." type="list">
      <formula1>"TRUE,FALSE"</formula1>
    </dataValidation>
    <dataValidation sqref="AE27 AE28 AH27 AH28 AX27 AX28" showDropDown="0" showInputMessage="0" showErrorMessage="0" allowBlank="1" type="whole" operator="between">
      <formula1>0</formula1>
      <formula2>100</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B52"/>
  <sheetViews>
    <sheetView workbookViewId="0">
      <pane xSplit="2" topLeftCell="C1" activePane="topRight" state="frozen"/>
      <selection pane="topRight" activeCell="A1" sqref="A1"/>
    </sheetView>
  </sheetViews>
  <sheetFormatPr baseColWidth="8" defaultRowHeight="15"/>
  <cols>
    <col width="12" customWidth="1" min="1" max="1"/>
    <col width="34"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5" customWidth="1" min="34" max="34"/>
    <col width="5" customWidth="1" min="35" max="35"/>
    <col width="5" customWidth="1" min="36" max="36"/>
    <col width="5" customWidth="1" min="37" max="37"/>
    <col width="5" customWidth="1" min="38" max="38"/>
    <col width="5" customWidth="1" min="39" max="39"/>
    <col width="5" customWidth="1" min="40" max="40"/>
    <col width="5" customWidth="1" min="41" max="41"/>
    <col width="5" customWidth="1" min="42" max="42"/>
    <col width="5" customWidth="1" min="43" max="43"/>
    <col width="5" customWidth="1" min="44" max="44"/>
    <col width="5" customWidth="1" min="45" max="45"/>
    <col width="5" customWidth="1" min="46" max="46"/>
    <col width="5" customWidth="1" min="47" max="47"/>
    <col width="5" customWidth="1" min="48" max="48"/>
    <col width="5" customWidth="1" min="49" max="49"/>
    <col width="5" customWidth="1" min="50" max="50"/>
    <col width="5" customWidth="1" min="51" max="51"/>
    <col width="5" customWidth="1" min="52" max="52"/>
    <col width="5" customWidth="1" min="53" max="53"/>
    <col width="5" customWidth="1" min="54" max="54"/>
    <col width="5" customWidth="1" min="55" max="55"/>
    <col width="5" customWidth="1" min="56" max="56"/>
    <col width="5" customWidth="1" min="57" max="57"/>
    <col width="5" customWidth="1" min="58" max="58"/>
    <col width="5" customWidth="1" min="59" max="59"/>
    <col width="5" customWidth="1" min="60" max="60"/>
    <col width="5" customWidth="1" min="61" max="61"/>
    <col width="5" customWidth="1" min="62" max="62"/>
    <col width="5" customWidth="1" min="63" max="63"/>
    <col width="5" customWidth="1" min="64" max="64"/>
    <col width="5" customWidth="1" min="65" max="65"/>
    <col width="5" customWidth="1" min="66" max="66"/>
    <col width="5" customWidth="1" min="67" max="67"/>
    <col width="5" customWidth="1" min="68" max="68"/>
    <col width="5" customWidth="1" min="69" max="69"/>
    <col width="5" customWidth="1" min="70" max="70"/>
    <col width="5" customWidth="1" min="71" max="71"/>
    <col width="5" customWidth="1" min="72" max="72"/>
    <col width="5" customWidth="1" min="73" max="73"/>
    <col width="5" customWidth="1" min="74" max="74"/>
    <col width="5" customWidth="1" min="75" max="75"/>
    <col width="5" customWidth="1" min="76" max="76"/>
    <col width="5" customWidth="1" min="77" max="77"/>
    <col width="5" customWidth="1" min="78" max="78"/>
    <col width="5" customWidth="1" min="79" max="79"/>
    <col width="5" customWidth="1" min="80" max="80"/>
    <col width="5" customWidth="1" min="81" max="81"/>
    <col width="5" customWidth="1" min="82" max="82"/>
    <col width="5" customWidth="1" min="101" max="103"/>
    <col width="5" customWidth="1" min="104" max="106"/>
  </cols>
  <sheetData>
    <row r="1">
      <c r="A1" s="27" t="inlineStr">
        <is>
          <t>3-man chart</t>
        </is>
      </c>
    </row>
    <row r="2">
      <c r="Y2" s="28" t="inlineStr">
        <is>
          <t>P2 spec</t>
        </is>
      </c>
      <c r="Z2" s="29" t="n"/>
      <c r="AA2" s="29" t="n"/>
      <c r="AB2" s="29" t="n"/>
      <c r="AC2" s="29" t="n"/>
      <c r="AD2" s="29" t="n"/>
      <c r="AE2" s="29" t="n"/>
      <c r="AF2" s="29" t="n"/>
      <c r="AG2" s="29" t="n"/>
      <c r="AH2" s="29" t="n"/>
      <c r="AI2" s="29" t="n"/>
      <c r="AJ2" s="29" t="n"/>
      <c r="AK2" s="29" t="n"/>
      <c r="AL2" s="29" t="n"/>
      <c r="AM2" s="29" t="n"/>
      <c r="AN2" s="29" t="n"/>
      <c r="AO2" s="29" t="n"/>
      <c r="AP2" s="30" t="n"/>
      <c r="AR2" s="28" t="inlineStr">
        <is>
          <t>P3 spec</t>
        </is>
      </c>
      <c r="AS2" s="29" t="n"/>
      <c r="AT2" s="29" t="n"/>
      <c r="AU2" s="29" t="n"/>
      <c r="AV2" s="29" t="n"/>
      <c r="AW2" s="29" t="n"/>
      <c r="AX2" s="29" t="n"/>
      <c r="AY2" s="29" t="n"/>
      <c r="AZ2" s="29" t="n"/>
      <c r="BA2" s="29" t="n"/>
      <c r="BB2" s="29" t="n"/>
      <c r="BC2" s="30" t="n"/>
    </row>
    <row r="3" ht="30" customHeight="1">
      <c r="A3" s="31" t="inlineStr">
        <is>
          <t>Player</t>
        </is>
      </c>
      <c r="B3" s="32" t="inlineStr">
        <is>
          <t>Name</t>
        </is>
      </c>
      <c r="C3" s="32" t="inlineStr">
        <is>
          <t>startSpec (%)</t>
        </is>
      </c>
      <c r="D3" s="29" t="n"/>
      <c r="E3" s="30" t="n"/>
      <c r="F3" s="32" t="inlineStr">
        <is>
          <t>lightbearerOn</t>
        </is>
      </c>
      <c r="G3" s="29" t="n"/>
      <c r="H3" s="30" t="n"/>
      <c r="I3" s="32" t="inlineStr">
        <is>
          <t>meleePrayer</t>
        </is>
      </c>
      <c r="J3" s="29" t="n"/>
      <c r="K3" s="30" t="n"/>
      <c r="L3" s="32" t="inlineStr">
        <is>
          <t>PurpleDC</t>
        </is>
      </c>
      <c r="M3" s="29" t="n"/>
      <c r="N3" s="30" t="n"/>
      <c r="O3" s="32" t="inlineStr">
        <is>
          <t>WestDC</t>
        </is>
      </c>
      <c r="P3" s="29" t="n"/>
      <c r="Q3" s="30" t="n"/>
      <c r="R3" s="32" t="inlineStr">
        <is>
          <t>EastDC</t>
        </is>
      </c>
      <c r="S3" s="29" t="n"/>
      <c r="T3" s="30" t="n"/>
      <c r="V3" s="32" t="inlineStr">
        <is>
          <t>Custom Surge Timing</t>
        </is>
      </c>
      <c r="W3" s="29" t="n"/>
      <c r="X3" s="30" t="n"/>
      <c r="Y3" s="32" t="inlineStr">
        <is>
          <t>End spec</t>
        </is>
      </c>
      <c r="Z3" s="29" t="n"/>
      <c r="AA3" s="30" t="n"/>
      <c r="AB3" s="32" t="inlineStr">
        <is>
          <t>Purple crab</t>
        </is>
      </c>
      <c r="AC3" s="29" t="n"/>
      <c r="AD3" s="30" t="n"/>
      <c r="AE3" s="32" t="inlineStr">
        <is>
          <t>Target spec</t>
        </is>
      </c>
      <c r="AF3" s="29" t="n"/>
      <c r="AG3" s="30" t="n"/>
      <c r="AH3" s="32" t="inlineStr">
        <is>
          <t>Ring switch %</t>
        </is>
      </c>
      <c r="AI3" s="29" t="n"/>
      <c r="AJ3" s="30" t="n"/>
      <c r="AK3" s="32" t="inlineStr">
        <is>
          <t>Room Time</t>
        </is>
      </c>
      <c r="AL3" s="29" t="n"/>
      <c r="AM3" s="30" t="n"/>
      <c r="AN3" s="32" t="inlineStr">
        <is>
          <t>LB swings</t>
        </is>
      </c>
      <c r="AO3" s="29" t="n"/>
      <c r="AP3" s="30" t="n"/>
      <c r="AR3" s="32" t="inlineStr">
        <is>
          <t>West/East DC +</t>
        </is>
      </c>
      <c r="AS3" s="29" t="n"/>
      <c r="AT3" s="30" t="n"/>
      <c r="AU3" s="32" t="inlineStr">
        <is>
          <t>Spec used</t>
        </is>
      </c>
      <c r="AV3" s="29" t="n"/>
      <c r="AW3" s="30" t="n"/>
      <c r="AX3" s="32" t="inlineStr">
        <is>
          <t>P3 target spec</t>
        </is>
      </c>
      <c r="AY3" s="29" t="n"/>
      <c r="AZ3" s="30" t="n"/>
      <c r="BA3" s="32" t="inlineStr">
        <is>
          <t>Time of regen</t>
        </is>
      </c>
      <c r="BB3" s="29" t="n"/>
      <c r="BC3" s="30" t="n"/>
      <c r="BF3" s="33" t="inlineStr">
        <is>
          <t>Death tick</t>
        </is>
      </c>
      <c r="BG3" s="29" t="n"/>
      <c r="BH3" s="30" t="n"/>
      <c r="BJ3" s="32" t="inlineStr">
        <is>
          <t>Deep proc HP %</t>
        </is>
      </c>
      <c r="BK3" s="29" t="n"/>
      <c r="BL3" s="30" t="n"/>
      <c r="BN3" s="32" t="inlineStr">
        <is>
          <t>P3 halberd HP %</t>
        </is>
      </c>
      <c r="BO3" s="29" t="n"/>
      <c r="BP3" s="30" t="n"/>
      <c r="BR3" s="32" t="inlineStr">
        <is>
          <t>Dawn threshold %</t>
        </is>
      </c>
      <c r="BS3" s="29" t="n"/>
      <c r="BT3" s="30" t="n"/>
      <c r="BV3" s="32" t="inlineStr">
        <is>
          <t>Purple HP %</t>
        </is>
      </c>
      <c r="BW3" s="29" t="n"/>
      <c r="BX3" s="30" t="n"/>
      <c r="BZ3" s="32" t="inlineStr">
        <is>
          <t>Tornado hit %</t>
        </is>
      </c>
      <c r="CA3" s="29" t="n"/>
      <c r="CB3" s="30" t="n"/>
      <c r="CD3" s="32" t="inlineStr">
        <is>
          <t>P2 Scythe last hit threshold</t>
        </is>
      </c>
      <c r="CE3" s="29" t="n"/>
      <c r="CF3" s="30" t="n"/>
      <c r="CH3" s="32" t="inlineStr">
        <is>
          <t>Brew sips</t>
        </is>
      </c>
      <c r="CI3" s="29" t="n"/>
      <c r="CJ3" s="30" t="n"/>
      <c r="CL3" s="32" t="inlineStr">
        <is>
          <t>SCB sips</t>
        </is>
      </c>
      <c r="CM3" s="29" t="n"/>
      <c r="CN3" s="30" t="n"/>
      <c r="CP3" s="32" t="inlineStr">
        <is>
          <t>Restore sips</t>
        </is>
      </c>
      <c r="CQ3" s="29" t="n"/>
      <c r="CR3" s="30" t="n"/>
      <c r="CT3" s="32" t="inlineStr">
        <is>
          <t>Sharks</t>
        </is>
      </c>
      <c r="CU3" s="29" t="n"/>
      <c r="CV3" s="30" t="n"/>
      <c r="CW3" s="32" t="inlineStr">
        <is>
          <t>4 Claw Priority</t>
        </is>
      </c>
      <c r="CX3" s="29" t="n"/>
      <c r="CY3" s="30" t="n"/>
      <c r="CZ3" s="32" t="inlineStr">
        <is>
          <t>East bounce tech</t>
        </is>
      </c>
      <c r="DA3" s="29" t="n"/>
      <c r="DB3" s="30" t="n"/>
    </row>
    <row r="4">
      <c r="A4" s="34" t="inlineStr">
        <is>
          <t>Player 1</t>
        </is>
      </c>
      <c r="B4" s="35" t="n"/>
      <c r="C4" s="35" t="n"/>
      <c r="D4" s="29" t="n"/>
      <c r="E4" s="30" t="n"/>
      <c r="F4" s="52" t="b">
        <v>0</v>
      </c>
      <c r="G4" s="29" t="n"/>
      <c r="H4" s="30" t="n"/>
      <c r="I4" s="35" t="n"/>
      <c r="J4" s="29" t="n"/>
      <c r="K4" s="30" t="n"/>
      <c r="L4" s="52" t="b">
        <v>0</v>
      </c>
      <c r="M4" s="29" t="n"/>
      <c r="N4" s="30" t="n"/>
      <c r="O4" s="52" t="b">
        <v>0</v>
      </c>
      <c r="P4" s="29" t="n"/>
      <c r="Q4" s="30" t="n"/>
      <c r="R4" s="52" t="b">
        <v>0</v>
      </c>
      <c r="S4" s="29" t="n"/>
      <c r="T4" s="30" t="n"/>
      <c r="V4" s="38" t="n"/>
      <c r="W4" s="29" t="n"/>
      <c r="X4" s="30" t="n"/>
      <c r="Y4" s="39">
        <f>'calc'!C68</f>
        <v/>
      </c>
      <c r="Z4" s="29" t="n"/>
      <c r="AA4" s="30" t="n"/>
      <c r="AB4" s="39">
        <f>IF(OR($L$4=TRUE,$L$4="TRUE",$L$4="Yes"),"+15","-")</f>
        <v/>
      </c>
      <c r="AC4" s="29" t="n"/>
      <c r="AD4" s="30" t="n"/>
      <c r="AE4" s="35" t="n"/>
      <c r="AF4" s="29" t="n"/>
      <c r="AG4" s="30" t="n"/>
      <c r="AH4" s="35" t="n"/>
      <c r="AI4" s="29" t="n"/>
      <c r="AJ4" s="30" t="n"/>
      <c r="AK4" s="39">
        <f>IF($AE$4&lt;&gt;"",INT('calc'!P68*0.6/60)&amp;":"&amp;TEXT(MOD('calc'!P68*0.6,60),"00.0"),"-")</f>
        <v/>
      </c>
      <c r="AL4" s="29" t="n"/>
      <c r="AM4" s="30" t="n"/>
      <c r="AN4" s="39">
        <f>IF(OR($F$4=TRUE,$F$4="TRUE",$F$4="Yes"),'calc'!J68,"-")</f>
        <v/>
      </c>
      <c r="AO4" s="29" t="n"/>
      <c r="AP4" s="30" t="n"/>
      <c r="AR4" s="39">
        <f>IF(15*(OR($O$4=TRUE,$O$4="TRUE",$O$4="Yes"))+15*(OR($R$4=TRUE,$R$4="TRUE",$R$4="Yes"))&gt;0,"+"&amp;(15*(OR($O$4=TRUE,$O$4="TRUE",$O$4="Yes"))+15*(OR($R$4=TRUE,$R$4="TRUE",$R$4="Yes"))),"-")</f>
        <v/>
      </c>
      <c r="AS4" s="29" t="n"/>
      <c r="AT4" s="30" t="n"/>
      <c r="AU4" s="39">
        <f>IF($AE$4="",0,$AE$4)</f>
        <v/>
      </c>
      <c r="AV4" s="29" t="n"/>
      <c r="AW4" s="30" t="n"/>
      <c r="AX4" s="35" t="n">
        <v>30</v>
      </c>
      <c r="AY4" s="29" t="n"/>
      <c r="AZ4" s="30" t="n"/>
      <c r="BA4" s="39">
        <f>IF('calc'!L68=0,"Ready",INT('calc'!M68*0.6/60)&amp;":"&amp;TEXT(MOD('calc'!M68*0.6,60),"00.0"))</f>
        <v/>
      </c>
      <c r="BB4" s="29" t="n"/>
      <c r="BC4" s="30" t="n"/>
      <c r="BF4" s="35" t="n"/>
      <c r="BG4" s="29" t="n"/>
      <c r="BH4" s="30" t="n"/>
      <c r="BJ4" s="35" t="n">
        <v>42</v>
      </c>
      <c r="BK4" s="29" t="n"/>
      <c r="BL4" s="30" t="n"/>
      <c r="BN4" s="35" t="n">
        <v>7</v>
      </c>
      <c r="BO4" s="29" t="n"/>
      <c r="BP4" s="30" t="n"/>
      <c r="BR4" s="35" t="n"/>
      <c r="BS4" s="29" t="n"/>
      <c r="BT4" s="30" t="n"/>
      <c r="BV4" s="35" t="n">
        <v>40</v>
      </c>
      <c r="BW4" s="29" t="n"/>
      <c r="BX4" s="30" t="n"/>
      <c r="BZ4" s="35" t="n">
        <v>2</v>
      </c>
      <c r="CA4" s="29" t="n"/>
      <c r="CB4" s="30" t="n"/>
      <c r="CD4" s="35" t="n">
        <v>2</v>
      </c>
      <c r="CE4" s="29" t="n"/>
      <c r="CF4" s="30" t="n"/>
      <c r="CH4" s="35" t="n">
        <v>36</v>
      </c>
      <c r="CI4" s="29" t="n"/>
      <c r="CJ4" s="30" t="n"/>
      <c r="CL4" s="35" t="n">
        <v>6</v>
      </c>
      <c r="CM4" s="29" t="n"/>
      <c r="CN4" s="30" t="n"/>
      <c r="CP4" s="35" t="n">
        <v>18</v>
      </c>
      <c r="CQ4" s="29" t="n"/>
      <c r="CR4" s="30" t="n"/>
      <c r="CT4" s="35" t="n">
        <v>9</v>
      </c>
      <c r="CU4" s="29" t="n"/>
      <c r="CV4" s="30" t="n"/>
      <c r="CW4" s="35" t="b">
        <v>1</v>
      </c>
      <c r="CX4" s="29" t="n"/>
      <c r="CY4" s="30" t="n"/>
      <c r="CZ4" s="35" t="n">
        <v>0</v>
      </c>
      <c r="DA4" s="29" t="n"/>
      <c r="DB4" s="30" t="n"/>
    </row>
    <row r="5">
      <c r="A5" s="34" t="inlineStr">
        <is>
          <t>Player 2</t>
        </is>
      </c>
      <c r="B5" s="35" t="n"/>
      <c r="C5" s="35" t="n"/>
      <c r="D5" s="29" t="n"/>
      <c r="E5" s="30" t="n"/>
      <c r="F5" s="52" t="b">
        <v>0</v>
      </c>
      <c r="G5" s="29" t="n"/>
      <c r="H5" s="30" t="n"/>
      <c r="I5" s="35" t="n"/>
      <c r="J5" s="29" t="n"/>
      <c r="K5" s="30" t="n"/>
      <c r="L5" s="52" t="b">
        <v>0</v>
      </c>
      <c r="M5" s="29" t="n"/>
      <c r="N5" s="30" t="n"/>
      <c r="O5" s="52" t="b">
        <v>0</v>
      </c>
      <c r="P5" s="29" t="n"/>
      <c r="Q5" s="30" t="n"/>
      <c r="R5" s="52" t="b">
        <v>0</v>
      </c>
      <c r="S5" s="29" t="n"/>
      <c r="T5" s="30" t="n"/>
      <c r="V5" s="38" t="n"/>
      <c r="W5" s="29" t="n"/>
      <c r="X5" s="30" t="n"/>
      <c r="Y5" s="39">
        <f>'calc'!C76</f>
        <v/>
      </c>
      <c r="Z5" s="29" t="n"/>
      <c r="AA5" s="30" t="n"/>
      <c r="AB5" s="39">
        <f>IF(OR($L$5=TRUE,$L$5="TRUE",$L$5="Yes"),"+15","-")</f>
        <v/>
      </c>
      <c r="AC5" s="29" t="n"/>
      <c r="AD5" s="30" t="n"/>
      <c r="AE5" s="35" t="n"/>
      <c r="AF5" s="29" t="n"/>
      <c r="AG5" s="30" t="n"/>
      <c r="AH5" s="35" t="n"/>
      <c r="AI5" s="29" t="n"/>
      <c r="AJ5" s="30" t="n"/>
      <c r="AK5" s="39">
        <f>IF($AE$5&lt;&gt;"",INT('calc'!P76*0.6/60)&amp;":"&amp;TEXT(MOD('calc'!P76*0.6,60),"00.0"),"-")</f>
        <v/>
      </c>
      <c r="AL5" s="29" t="n"/>
      <c r="AM5" s="30" t="n"/>
      <c r="AN5" s="39">
        <f>IF(OR($F$5=TRUE,$F$5="TRUE",$F$5="Yes"),'calc'!J76,"-")</f>
        <v/>
      </c>
      <c r="AO5" s="29" t="n"/>
      <c r="AP5" s="30" t="n"/>
      <c r="AR5" s="39">
        <f>IF(15*(OR($O$5=TRUE,$O$5="TRUE",$O$5="Yes"))+15*(OR($R$5=TRUE,$R$5="TRUE",$R$5="Yes"))&gt;0,"+"&amp;(15*(OR($O$5=TRUE,$O$5="TRUE",$O$5="Yes"))+15*(OR($R$5=TRUE,$R$5="TRUE",$R$5="Yes"))),"-")</f>
        <v/>
      </c>
      <c r="AS5" s="29" t="n"/>
      <c r="AT5" s="30" t="n"/>
      <c r="AU5" s="39">
        <f>IF($AE$5="",0,$AE$5)</f>
        <v/>
      </c>
      <c r="AV5" s="29" t="n"/>
      <c r="AW5" s="30" t="n"/>
      <c r="AX5" s="35" t="n">
        <v>30</v>
      </c>
      <c r="AY5" s="29" t="n"/>
      <c r="AZ5" s="30" t="n"/>
      <c r="BA5" s="39">
        <f>IF('calc'!L76=0,"Ready",INT('calc'!M76*0.6/60)&amp;":"&amp;TEXT(MOD('calc'!M76*0.6,60),"00.0"))</f>
        <v/>
      </c>
      <c r="BB5" s="29" t="n"/>
      <c r="BC5" s="30" t="n"/>
      <c r="BF5" s="42" t="inlineStr">
        <is>
          <t>blank = all chart specs used</t>
        </is>
      </c>
      <c r="BJ5" s="42" t="inlineStr">
        <is>
          <t>shadow + Deep proc players</t>
        </is>
      </c>
      <c r="BN5" s="42" t="inlineStr">
        <is>
          <t>% of P3 max HP</t>
        </is>
      </c>
      <c r="BR5" s="42" t="inlineStr">
        <is>
          <t>blank = off; attacks become scythes</t>
        </is>
      </c>
      <c r="BV5" s="42" t="inlineStr">
        <is>
          <t>left until the shield</t>
        </is>
      </c>
      <c r="BZ5" s="42" t="inlineStr">
        <is>
          <t>per player, P3</t>
        </is>
      </c>
      <c r="CD5" s="42" t="inlineStr">
        <is>
          <t>reds r40</t>
        </is>
      </c>
      <c r="CH5" s="42" t="inlineStr">
        <is>
          <t>team total</t>
        </is>
      </c>
      <c r="CL5" s="42" t="inlineStr">
        <is>
          <t>team total</t>
        </is>
      </c>
      <c r="CP5" s="42" t="inlineStr">
        <is>
          <t>team total</t>
        </is>
      </c>
      <c r="CT5" s="42" t="inlineStr">
        <is>
          <t>team total</t>
        </is>
      </c>
    </row>
    <row r="6">
      <c r="A6" s="34" t="inlineStr">
        <is>
          <t>Player 3</t>
        </is>
      </c>
      <c r="B6" s="35" t="n"/>
      <c r="C6" s="35" t="n"/>
      <c r="D6" s="29" t="n"/>
      <c r="E6" s="30" t="n"/>
      <c r="F6" s="52" t="b">
        <v>0</v>
      </c>
      <c r="G6" s="29" t="n"/>
      <c r="H6" s="30" t="n"/>
      <c r="I6" s="35" t="n"/>
      <c r="J6" s="29" t="n"/>
      <c r="K6" s="30" t="n"/>
      <c r="L6" s="52" t="b">
        <v>0</v>
      </c>
      <c r="M6" s="29" t="n"/>
      <c r="N6" s="30" t="n"/>
      <c r="O6" s="52" t="b">
        <v>0</v>
      </c>
      <c r="P6" s="29" t="n"/>
      <c r="Q6" s="30" t="n"/>
      <c r="R6" s="52" t="b">
        <v>0</v>
      </c>
      <c r="S6" s="29" t="n"/>
      <c r="T6" s="30" t="n"/>
      <c r="V6" s="38" t="n"/>
      <c r="W6" s="29" t="n"/>
      <c r="X6" s="30" t="n"/>
      <c r="Y6" s="39">
        <f>'calc'!C84</f>
        <v/>
      </c>
      <c r="Z6" s="29" t="n"/>
      <c r="AA6" s="30" t="n"/>
      <c r="AB6" s="39">
        <f>IF(OR($L$6=TRUE,$L$6="TRUE",$L$6="Yes"),"+15","-")</f>
        <v/>
      </c>
      <c r="AC6" s="29" t="n"/>
      <c r="AD6" s="30" t="n"/>
      <c r="AE6" s="35" t="n"/>
      <c r="AF6" s="29" t="n"/>
      <c r="AG6" s="30" t="n"/>
      <c r="AH6" s="35" t="n"/>
      <c r="AI6" s="29" t="n"/>
      <c r="AJ6" s="30" t="n"/>
      <c r="AK6" s="39">
        <f>IF($AE$6&lt;&gt;"",INT('calc'!P84*0.6/60)&amp;":"&amp;TEXT(MOD('calc'!P84*0.6,60),"00.0"),"-")</f>
        <v/>
      </c>
      <c r="AL6" s="29" t="n"/>
      <c r="AM6" s="30" t="n"/>
      <c r="AN6" s="39">
        <f>IF(OR($F$6=TRUE,$F$6="TRUE",$F$6="Yes"),'calc'!J84,"-")</f>
        <v/>
      </c>
      <c r="AO6" s="29" t="n"/>
      <c r="AP6" s="30" t="n"/>
      <c r="AR6" s="39">
        <f>IF(15*(OR($O$6=TRUE,$O$6="TRUE",$O$6="Yes"))+15*(OR($R$6=TRUE,$R$6="TRUE",$R$6="Yes"))&gt;0,"+"&amp;(15*(OR($O$6=TRUE,$O$6="TRUE",$O$6="Yes"))+15*(OR($R$6=TRUE,$R$6="TRUE",$R$6="Yes"))),"-")</f>
        <v/>
      </c>
      <c r="AS6" s="29" t="n"/>
      <c r="AT6" s="30" t="n"/>
      <c r="AU6" s="39">
        <f>IF($AE$6="",0,$AE$6)</f>
        <v/>
      </c>
      <c r="AV6" s="29" t="n"/>
      <c r="AW6" s="30" t="n"/>
      <c r="AX6" s="35" t="n">
        <v>30</v>
      </c>
      <c r="AY6" s="29" t="n"/>
      <c r="AZ6" s="30" t="n"/>
      <c r="BA6" s="39">
        <f>IF('calc'!L84=0,"Ready",INT('calc'!M84*0.6/60)&amp;":"&amp;TEXT(MOD('calc'!M84*0.6,60),"00.0"))</f>
        <v/>
      </c>
      <c r="BB6" s="29" t="n"/>
      <c r="BC6" s="30" t="n"/>
    </row>
    <row r="7">
      <c r="Y7" s="42">
        <f>"End spec = after each player's last spec action in the chart; regen keeps ticking from there. P1 dies on tick "&amp;IF($BF$4="",MIN('calc'!$C$90:'calc'!$CD$90),$BF$4)&amp;IF($BF$4="", " (50% kill chance, all chart specs used)"," (Death tick: Dawn specs / transfers after it not used; surges and R still count)")&amp;"; P2 from tick "&amp;(IF($BF$4="",MIN('calc'!$C$90:'calc'!$CD$90),$BF$4)+IF($BF$4="",19,21))&amp;". Times are room time."</f>
        <v/>
      </c>
    </row>
    <row r="8" ht="30" customHeight="1">
      <c r="A8" s="31" t="inlineStr">
        <is>
          <t>Player</t>
        </is>
      </c>
      <c r="B8" s="32" t="inlineStr">
        <is>
          <t>helm</t>
        </is>
      </c>
      <c r="C8" s="32" t="inlineStr">
        <is>
          <t>body</t>
        </is>
      </c>
      <c r="D8" s="29" t="n"/>
      <c r="E8" s="29" t="n"/>
      <c r="F8" s="30" t="n"/>
      <c r="G8" s="32" t="inlineStr">
        <is>
          <t>legs</t>
        </is>
      </c>
      <c r="H8" s="29" t="n"/>
      <c r="I8" s="29" t="n"/>
      <c r="J8" s="30" t="n"/>
      <c r="K8" s="32" t="inlineStr">
        <is>
          <t>amulet</t>
        </is>
      </c>
      <c r="L8" s="29" t="n"/>
      <c r="M8" s="30" t="n"/>
      <c r="N8" s="32" t="inlineStr">
        <is>
          <t>bloodFuryHp</t>
        </is>
      </c>
      <c r="O8" s="29" t="n"/>
      <c r="P8" s="30" t="n"/>
      <c r="Q8" s="32" t="inlineStr">
        <is>
          <t>redCrab</t>
        </is>
      </c>
      <c r="R8" s="29" t="n"/>
      <c r="S8" s="30" t="n"/>
      <c r="T8" s="32" t="inlineStr">
        <is>
          <t>bouncedZCB</t>
        </is>
      </c>
      <c r="U8" s="29" t="n"/>
      <c r="V8" s="30" t="n"/>
      <c r="W8" s="32" t="inlineStr">
        <is>
          <t>offPrayer</t>
        </is>
      </c>
      <c r="X8" s="29" t="n"/>
      <c r="Y8" s="30" t="n"/>
      <c r="Z8" s="32" t="inlineStr">
        <is>
          <t>has3Tick</t>
        </is>
      </c>
      <c r="AA8" s="29" t="n"/>
      <c r="AB8" s="29" t="n"/>
      <c r="AC8" s="30" t="n"/>
      <c r="AD8" s="32" t="inlineStr">
        <is>
          <t>Shadow</t>
        </is>
      </c>
      <c r="AE8" s="29" t="n"/>
      <c r="AF8" s="30" t="n"/>
      <c r="AG8" s="32" t="inlineStr">
        <is>
          <t>3:1</t>
        </is>
      </c>
      <c r="AH8" s="29" t="n"/>
      <c r="AI8" s="30" t="n"/>
      <c r="AJ8" s="32" t="inlineStr">
        <is>
          <t>Shadow while LB</t>
        </is>
      </c>
      <c r="AK8" s="29" t="n"/>
      <c r="AL8" s="30" t="n"/>
      <c r="AM8" s="32" t="inlineStr">
        <is>
          <t>Deep proc</t>
        </is>
      </c>
      <c r="AN8" s="29" t="n"/>
      <c r="AO8" s="30" t="n"/>
      <c r="AP8" s="32" t="inlineStr">
        <is>
          <t>Horn</t>
        </is>
      </c>
      <c r="AQ8" s="29" t="n"/>
      <c r="AR8" s="30" t="n"/>
      <c r="AS8" s="32" t="inlineStr">
        <is>
          <t>hornPriority</t>
        </is>
      </c>
      <c r="AT8" s="29" t="n"/>
      <c r="AU8" s="30" t="n"/>
      <c r="AV8" s="32" t="inlineStr">
        <is>
          <t>P2 horn</t>
        </is>
      </c>
      <c r="AW8" s="29" t="n"/>
      <c r="AX8" s="30" t="n"/>
      <c r="AY8" s="32" t="inlineStr">
        <is>
          <t>P3 horn</t>
        </is>
      </c>
      <c r="AZ8" s="29" t="n"/>
      <c r="BA8" s="30" t="n"/>
      <c r="BB8" s="32" t="inlineStr">
        <is>
          <t>East Boak</t>
        </is>
      </c>
      <c r="BC8" s="29" t="n"/>
      <c r="BD8" s="30" t="n"/>
      <c r="BE8" s="32" t="inlineStr">
        <is>
          <t>East Pattern</t>
        </is>
      </c>
      <c r="BF8" s="29" t="n"/>
      <c r="BG8" s="30" t="n"/>
      <c r="BH8" s="32" t="inlineStr">
        <is>
          <t>West Boak</t>
        </is>
      </c>
      <c r="BI8" s="29" t="n"/>
      <c r="BJ8" s="30" t="n"/>
      <c r="BK8" s="32" t="inlineStr">
        <is>
          <t>Phoenix necklaces</t>
        </is>
      </c>
      <c r="BL8" s="29" t="n"/>
      <c r="BM8" s="30" t="n"/>
      <c r="BN8" s="32" t="inlineStr">
        <is>
          <t>Redemption flick</t>
        </is>
      </c>
      <c r="BO8" s="29" t="n"/>
      <c r="BP8" s="30" t="n"/>
      <c r="BQ8" s="32" t="inlineStr">
        <is>
          <t>Pass green if death</t>
        </is>
      </c>
      <c r="BR8" s="29" t="n"/>
      <c r="BS8" s="30" t="n"/>
      <c r="BT8" s="32" t="inlineStr">
        <is>
          <t>Has BP</t>
        </is>
      </c>
    </row>
    <row r="9">
      <c r="A9" s="34" t="inlineStr">
        <is>
          <t>Player 1</t>
        </is>
      </c>
      <c r="B9" s="35" t="inlineStr">
        <is>
          <t>Torva full helm</t>
        </is>
      </c>
      <c r="C9" s="35" t="inlineStr">
        <is>
          <t>Oathplate chest</t>
        </is>
      </c>
      <c r="D9" s="29" t="n"/>
      <c r="E9" s="29" t="n"/>
      <c r="F9" s="30" t="n"/>
      <c r="G9" s="35" t="inlineStr">
        <is>
          <t>Oathplate legs</t>
        </is>
      </c>
      <c r="H9" s="29" t="n"/>
      <c r="I9" s="29" t="n"/>
      <c r="J9" s="30" t="n"/>
      <c r="K9" s="35" t="inlineStr">
        <is>
          <t>Rancour</t>
        </is>
      </c>
      <c r="L9" s="29" t="n"/>
      <c r="M9" s="30" t="n"/>
      <c r="N9" s="35" t="n"/>
      <c r="O9" s="29" t="n"/>
      <c r="P9" s="30" t="n"/>
      <c r="Q9" s="35" t="inlineStr">
        <is>
          <t>West</t>
        </is>
      </c>
      <c r="R9" s="29" t="n"/>
      <c r="S9" s="30" t="n"/>
      <c r="T9" s="52" t="b">
        <v>1</v>
      </c>
      <c r="U9" s="29" t="n"/>
      <c r="V9" s="30" t="n"/>
      <c r="W9" s="35" t="n">
        <v>0</v>
      </c>
      <c r="X9" s="29" t="n"/>
      <c r="Y9" s="30" t="n"/>
      <c r="Z9" s="35" t="inlineStr">
        <is>
          <t>No</t>
        </is>
      </c>
      <c r="AA9" s="29" t="n"/>
      <c r="AB9" s="29" t="n"/>
      <c r="AC9" s="30" t="n"/>
      <c r="AD9" s="52" t="b">
        <v>0</v>
      </c>
      <c r="AE9" s="29" t="n"/>
      <c r="AF9" s="30" t="n"/>
      <c r="AG9" s="52" t="b">
        <v>0</v>
      </c>
      <c r="AH9" s="29" t="n"/>
      <c r="AI9" s="30" t="n"/>
      <c r="AJ9" s="52" t="b">
        <v>0</v>
      </c>
      <c r="AK9" s="29" t="n"/>
      <c r="AL9" s="30" t="n"/>
      <c r="AM9" s="52" t="b">
        <v>0</v>
      </c>
      <c r="AN9" s="29" t="n"/>
      <c r="AO9" s="30" t="n"/>
      <c r="AP9" s="52" t="b">
        <v>0</v>
      </c>
      <c r="AQ9" s="29" t="n"/>
      <c r="AR9" s="30" t="n"/>
      <c r="AS9" s="35" t="n"/>
      <c r="AT9" s="29" t="n"/>
      <c r="AU9" s="30" t="n"/>
      <c r="AV9" s="52" t="b">
        <v>0</v>
      </c>
      <c r="AW9" s="29" t="n"/>
      <c r="AX9" s="30" t="n"/>
      <c r="AY9" s="52" t="b">
        <v>0</v>
      </c>
      <c r="AZ9" s="29" t="n"/>
      <c r="BA9" s="30" t="n"/>
      <c r="BB9" s="52" t="b">
        <v>0</v>
      </c>
      <c r="BC9" s="29" t="n"/>
      <c r="BD9" s="30" t="n"/>
      <c r="BE9" s="35" t="inlineStr">
        <is>
          <t>A</t>
        </is>
      </c>
      <c r="BF9" s="29" t="n"/>
      <c r="BG9" s="30" t="n"/>
      <c r="BH9" s="52" t="b">
        <v>0</v>
      </c>
      <c r="BI9" s="29" t="n"/>
      <c r="BJ9" s="30" t="n"/>
      <c r="BK9" s="35" t="n">
        <v>0</v>
      </c>
      <c r="BL9" s="29" t="n"/>
      <c r="BM9" s="30" t="n"/>
      <c r="BN9" s="52" t="b">
        <v>0</v>
      </c>
      <c r="BO9" s="29" t="n"/>
      <c r="BP9" s="30" t="n"/>
      <c r="BQ9" s="52" t="b">
        <v>1</v>
      </c>
      <c r="BR9" s="29" t="n"/>
      <c r="BS9" s="30" t="n"/>
      <c r="BT9" s="52" t="b">
        <v>1</v>
      </c>
    </row>
    <row r="10">
      <c r="A10" s="34" t="inlineStr">
        <is>
          <t>Player 2</t>
        </is>
      </c>
      <c r="B10" s="35" t="inlineStr">
        <is>
          <t>Torva full helm</t>
        </is>
      </c>
      <c r="C10" s="35" t="inlineStr">
        <is>
          <t>Oathplate chest</t>
        </is>
      </c>
      <c r="D10" s="29" t="n"/>
      <c r="E10" s="29" t="n"/>
      <c r="F10" s="30" t="n"/>
      <c r="G10" s="35" t="inlineStr">
        <is>
          <t>Oathplate legs</t>
        </is>
      </c>
      <c r="H10" s="29" t="n"/>
      <c r="I10" s="29" t="n"/>
      <c r="J10" s="30" t="n"/>
      <c r="K10" s="35" t="inlineStr">
        <is>
          <t>Rancour</t>
        </is>
      </c>
      <c r="L10" s="29" t="n"/>
      <c r="M10" s="30" t="n"/>
      <c r="N10" s="35" t="n"/>
      <c r="O10" s="29" t="n"/>
      <c r="P10" s="30" t="n"/>
      <c r="Q10" s="35" t="inlineStr">
        <is>
          <t>West</t>
        </is>
      </c>
      <c r="R10" s="29" t="n"/>
      <c r="S10" s="30" t="n"/>
      <c r="T10" s="52" t="b">
        <v>1</v>
      </c>
      <c r="U10" s="29" t="n"/>
      <c r="V10" s="30" t="n"/>
      <c r="W10" s="35" t="n">
        <v>0</v>
      </c>
      <c r="X10" s="29" t="n"/>
      <c r="Y10" s="30" t="n"/>
      <c r="Z10" s="35" t="inlineStr">
        <is>
          <t>No</t>
        </is>
      </c>
      <c r="AA10" s="29" t="n"/>
      <c r="AB10" s="29" t="n"/>
      <c r="AC10" s="30" t="n"/>
      <c r="AD10" s="52" t="b">
        <v>0</v>
      </c>
      <c r="AE10" s="29" t="n"/>
      <c r="AF10" s="30" t="n"/>
      <c r="AG10" s="52" t="b">
        <v>0</v>
      </c>
      <c r="AH10" s="29" t="n"/>
      <c r="AI10" s="30" t="n"/>
      <c r="AJ10" s="52" t="b">
        <v>0</v>
      </c>
      <c r="AK10" s="29" t="n"/>
      <c r="AL10" s="30" t="n"/>
      <c r="AM10" s="52" t="b">
        <v>0</v>
      </c>
      <c r="AN10" s="29" t="n"/>
      <c r="AO10" s="30" t="n"/>
      <c r="AP10" s="52" t="b">
        <v>0</v>
      </c>
      <c r="AQ10" s="29" t="n"/>
      <c r="AR10" s="30" t="n"/>
      <c r="AS10" s="35" t="n"/>
      <c r="AT10" s="29" t="n"/>
      <c r="AU10" s="30" t="n"/>
      <c r="AV10" s="52" t="b">
        <v>0</v>
      </c>
      <c r="AW10" s="29" t="n"/>
      <c r="AX10" s="30" t="n"/>
      <c r="AY10" s="52" t="b">
        <v>0</v>
      </c>
      <c r="AZ10" s="29" t="n"/>
      <c r="BA10" s="30" t="n"/>
      <c r="BB10" s="52" t="b">
        <v>0</v>
      </c>
      <c r="BC10" s="29" t="n"/>
      <c r="BD10" s="30" t="n"/>
      <c r="BE10" s="35" t="inlineStr">
        <is>
          <t>A</t>
        </is>
      </c>
      <c r="BF10" s="29" t="n"/>
      <c r="BG10" s="30" t="n"/>
      <c r="BH10" s="52" t="b">
        <v>0</v>
      </c>
      <c r="BI10" s="29" t="n"/>
      <c r="BJ10" s="30" t="n"/>
      <c r="BK10" s="35" t="n">
        <v>0</v>
      </c>
      <c r="BL10" s="29" t="n"/>
      <c r="BM10" s="30" t="n"/>
      <c r="BN10" s="52" t="b">
        <v>0</v>
      </c>
      <c r="BO10" s="29" t="n"/>
      <c r="BP10" s="30" t="n"/>
      <c r="BQ10" s="52" t="b">
        <v>1</v>
      </c>
      <c r="BR10" s="29" t="n"/>
      <c r="BS10" s="30" t="n"/>
      <c r="BT10" s="52" t="b">
        <v>1</v>
      </c>
    </row>
    <row r="11">
      <c r="A11" s="34" t="inlineStr">
        <is>
          <t>Player 3</t>
        </is>
      </c>
      <c r="B11" s="35" t="inlineStr">
        <is>
          <t>Torva full helm</t>
        </is>
      </c>
      <c r="C11" s="35" t="inlineStr">
        <is>
          <t>Oathplate chest</t>
        </is>
      </c>
      <c r="D11" s="29" t="n"/>
      <c r="E11" s="29" t="n"/>
      <c r="F11" s="30" t="n"/>
      <c r="G11" s="35" t="inlineStr">
        <is>
          <t>Oathplate legs</t>
        </is>
      </c>
      <c r="H11" s="29" t="n"/>
      <c r="I11" s="29" t="n"/>
      <c r="J11" s="30" t="n"/>
      <c r="K11" s="35" t="inlineStr">
        <is>
          <t>Rancour</t>
        </is>
      </c>
      <c r="L11" s="29" t="n"/>
      <c r="M11" s="30" t="n"/>
      <c r="N11" s="35" t="n"/>
      <c r="O11" s="29" t="n"/>
      <c r="P11" s="30" t="n"/>
      <c r="Q11" s="35" t="inlineStr">
        <is>
          <t>East</t>
        </is>
      </c>
      <c r="R11" s="29" t="n"/>
      <c r="S11" s="30" t="n"/>
      <c r="T11" s="52" t="b">
        <v>1</v>
      </c>
      <c r="U11" s="29" t="n"/>
      <c r="V11" s="30" t="n"/>
      <c r="W11" s="35" t="n">
        <v>0</v>
      </c>
      <c r="X11" s="29" t="n"/>
      <c r="Y11" s="30" t="n"/>
      <c r="Z11" s="35" t="inlineStr">
        <is>
          <t>No</t>
        </is>
      </c>
      <c r="AA11" s="29" t="n"/>
      <c r="AB11" s="29" t="n"/>
      <c r="AC11" s="30" t="n"/>
      <c r="AD11" s="52" t="b">
        <v>0</v>
      </c>
      <c r="AE11" s="29" t="n"/>
      <c r="AF11" s="30" t="n"/>
      <c r="AG11" s="52" t="b">
        <v>0</v>
      </c>
      <c r="AH11" s="29" t="n"/>
      <c r="AI11" s="30" t="n"/>
      <c r="AJ11" s="52" t="b">
        <v>0</v>
      </c>
      <c r="AK11" s="29" t="n"/>
      <c r="AL11" s="30" t="n"/>
      <c r="AM11" s="52" t="b">
        <v>0</v>
      </c>
      <c r="AN11" s="29" t="n"/>
      <c r="AO11" s="30" t="n"/>
      <c r="AP11" s="52" t="b">
        <v>0</v>
      </c>
      <c r="AQ11" s="29" t="n"/>
      <c r="AR11" s="30" t="n"/>
      <c r="AS11" s="35" t="n"/>
      <c r="AT11" s="29" t="n"/>
      <c r="AU11" s="30" t="n"/>
      <c r="AV11" s="52" t="b">
        <v>0</v>
      </c>
      <c r="AW11" s="29" t="n"/>
      <c r="AX11" s="30" t="n"/>
      <c r="AY11" s="52" t="b">
        <v>0</v>
      </c>
      <c r="AZ11" s="29" t="n"/>
      <c r="BA11" s="30" t="n"/>
      <c r="BB11" s="52" t="b">
        <v>0</v>
      </c>
      <c r="BC11" s="29" t="n"/>
      <c r="BD11" s="30" t="n"/>
      <c r="BE11" s="35" t="inlineStr">
        <is>
          <t>A</t>
        </is>
      </c>
      <c r="BF11" s="29" t="n"/>
      <c r="BG11" s="30" t="n"/>
      <c r="BH11" s="52" t="b">
        <v>0</v>
      </c>
      <c r="BI11" s="29" t="n"/>
      <c r="BJ11" s="30" t="n"/>
      <c r="BK11" s="35" t="n">
        <v>0</v>
      </c>
      <c r="BL11" s="29" t="n"/>
      <c r="BM11" s="30" t="n"/>
      <c r="BN11" s="52" t="b">
        <v>0</v>
      </c>
      <c r="BO11" s="29" t="n"/>
      <c r="BP11" s="30" t="n"/>
      <c r="BQ11" s="52" t="b">
        <v>1</v>
      </c>
      <c r="BR11" s="29" t="n"/>
      <c r="BS11" s="30" t="n"/>
      <c r="BT11" s="52" t="b">
        <v>1</v>
      </c>
    </row>
    <row r="13" ht="30" customHeight="1">
      <c r="A13" s="31" t="inlineStr">
        <is>
          <t>Mage gear</t>
        </is>
      </c>
      <c r="B13" s="32" t="inlineStr">
        <is>
          <t>mage helm</t>
        </is>
      </c>
      <c r="C13" s="32" t="inlineStr">
        <is>
          <t>mage body</t>
        </is>
      </c>
      <c r="D13" s="29" t="n"/>
      <c r="E13" s="29" t="n"/>
      <c r="F13" s="30" t="n"/>
      <c r="G13" s="32" t="inlineStr">
        <is>
          <t>mage legs</t>
        </is>
      </c>
      <c r="H13" s="29" t="n"/>
      <c r="I13" s="29" t="n"/>
      <c r="J13" s="30" t="n"/>
      <c r="K13" s="32" t="inlineStr">
        <is>
          <t>mage cape</t>
        </is>
      </c>
      <c r="L13" s="29" t="n"/>
      <c r="M13" s="30" t="n"/>
      <c r="N13" s="32" t="inlineStr">
        <is>
          <t>necklace</t>
        </is>
      </c>
      <c r="O13" s="29" t="n"/>
      <c r="P13" s="30" t="n"/>
      <c r="Q13" s="32" t="inlineStr">
        <is>
          <t>boots</t>
        </is>
      </c>
      <c r="R13" s="29" t="n"/>
      <c r="S13" s="30" t="n"/>
      <c r="T13" s="32" t="inlineStr">
        <is>
          <t>gloves</t>
        </is>
      </c>
      <c r="U13" s="29" t="n"/>
      <c r="V13" s="30" t="n"/>
    </row>
    <row r="14">
      <c r="A14" s="34" t="inlineStr">
        <is>
          <t>P1 mage</t>
        </is>
      </c>
      <c r="B14" s="43" t="inlineStr">
        <is>
          <t>Ancestral</t>
        </is>
      </c>
      <c r="C14" s="43" t="inlineStr">
        <is>
          <t>Ancestral</t>
        </is>
      </c>
      <c r="D14" s="29" t="n"/>
      <c r="E14" s="29" t="n"/>
      <c r="F14" s="30" t="n"/>
      <c r="G14" s="43" t="inlineStr">
        <is>
          <t>Ancestral</t>
        </is>
      </c>
      <c r="H14" s="29" t="n"/>
      <c r="I14" s="29" t="n"/>
      <c r="J14" s="30" t="n"/>
      <c r="K14" s="43" t="inlineStr">
        <is>
          <t>Imbued sara</t>
        </is>
      </c>
      <c r="L14" s="29" t="n"/>
      <c r="M14" s="30" t="n"/>
      <c r="N14" s="44" t="inlineStr">
        <is>
          <t>Occult</t>
        </is>
      </c>
      <c r="O14" s="29" t="n"/>
      <c r="P14" s="30" t="n"/>
      <c r="Q14" s="44" t="inlineStr">
        <is>
          <t>Treads</t>
        </is>
      </c>
      <c r="R14" s="29" t="n"/>
      <c r="S14" s="30" t="n"/>
      <c r="T14" s="44" t="inlineStr">
        <is>
          <t>Confliction</t>
        </is>
      </c>
      <c r="U14" s="29" t="n"/>
      <c r="V14" s="30" t="n"/>
    </row>
    <row r="15">
      <c r="A15" s="34" t="inlineStr">
        <is>
          <t>P2 mage</t>
        </is>
      </c>
      <c r="B15" s="43" t="inlineStr">
        <is>
          <t>Ancestral</t>
        </is>
      </c>
      <c r="C15" s="43" t="inlineStr">
        <is>
          <t>Ancestral</t>
        </is>
      </c>
      <c r="D15" s="29" t="n"/>
      <c r="E15" s="29" t="n"/>
      <c r="F15" s="30" t="n"/>
      <c r="G15" s="43" t="inlineStr">
        <is>
          <t>Ancestral</t>
        </is>
      </c>
      <c r="H15" s="29" t="n"/>
      <c r="I15" s="29" t="n"/>
      <c r="J15" s="30" t="n"/>
      <c r="K15" s="43" t="inlineStr">
        <is>
          <t>Imbued sara</t>
        </is>
      </c>
      <c r="L15" s="29" t="n"/>
      <c r="M15" s="30" t="n"/>
      <c r="N15" s="44" t="inlineStr">
        <is>
          <t>Occult</t>
        </is>
      </c>
      <c r="O15" s="29" t="n"/>
      <c r="P15" s="30" t="n"/>
      <c r="Q15" s="44" t="inlineStr">
        <is>
          <t>Treads</t>
        </is>
      </c>
      <c r="R15" s="29" t="n"/>
      <c r="S15" s="30" t="n"/>
      <c r="T15" s="44" t="inlineStr">
        <is>
          <t>Confliction</t>
        </is>
      </c>
      <c r="U15" s="29" t="n"/>
      <c r="V15" s="30" t="n"/>
    </row>
    <row r="16">
      <c r="A16" s="34" t="inlineStr">
        <is>
          <t>P3 mage</t>
        </is>
      </c>
      <c r="B16" s="43" t="inlineStr">
        <is>
          <t>Ancestral</t>
        </is>
      </c>
      <c r="C16" s="43" t="inlineStr">
        <is>
          <t>Ancestral</t>
        </is>
      </c>
      <c r="D16" s="29" t="n"/>
      <c r="E16" s="29" t="n"/>
      <c r="F16" s="30" t="n"/>
      <c r="G16" s="43" t="inlineStr">
        <is>
          <t>Ancestral</t>
        </is>
      </c>
      <c r="H16" s="29" t="n"/>
      <c r="I16" s="29" t="n"/>
      <c r="J16" s="30" t="n"/>
      <c r="K16" s="43" t="inlineStr">
        <is>
          <t>Imbued sara</t>
        </is>
      </c>
      <c r="L16" s="29" t="n"/>
      <c r="M16" s="30" t="n"/>
      <c r="N16" s="44" t="inlineStr">
        <is>
          <t>Occult</t>
        </is>
      </c>
      <c r="O16" s="29" t="n"/>
      <c r="P16" s="30" t="n"/>
      <c r="Q16" s="44" t="inlineStr">
        <is>
          <t>Treads</t>
        </is>
      </c>
      <c r="R16" s="29" t="n"/>
      <c r="S16" s="30" t="n"/>
      <c r="T16" s="44" t="inlineStr">
        <is>
          <t>Confliction</t>
        </is>
      </c>
      <c r="U16" s="29" t="n"/>
      <c r="V16" s="30" t="n"/>
    </row>
    <row r="17">
      <c r="B17" s="45" t="inlineStr">
        <is>
          <t>P1 kill chance % by tick (from 5%)</t>
        </is>
      </c>
      <c r="C17" s="46">
        <f>IF(AND(C$18&gt;=MIN('calc'!$C$89:'calc'!$CD$89),C$18&lt;=MIN('calc'!$C$91:'calc'!$CD$91)),ROUND('calc'!C88*100,1),"")</f>
        <v/>
      </c>
      <c r="D17" s="46">
        <f>IF(AND(D$18&gt;=MIN('calc'!$C$89:'calc'!$CD$89),D$18&lt;=MIN('calc'!$C$91:'calc'!$CD$91)),ROUND('calc'!D88*100,1),"")</f>
        <v/>
      </c>
      <c r="E17" s="46">
        <f>IF(AND(E$18&gt;=MIN('calc'!$C$89:'calc'!$CD$89),E$18&lt;=MIN('calc'!$C$91:'calc'!$CD$91)),ROUND('calc'!E88*100,1),"")</f>
        <v/>
      </c>
      <c r="F17" s="46">
        <f>IF(AND(F$18&gt;=MIN('calc'!$C$89:'calc'!$CD$89),F$18&lt;=MIN('calc'!$C$91:'calc'!$CD$91)),ROUND('calc'!F88*100,1),"")</f>
        <v/>
      </c>
      <c r="G17" s="46">
        <f>IF(AND(G$18&gt;=MIN('calc'!$C$89:'calc'!$CD$89),G$18&lt;=MIN('calc'!$C$91:'calc'!$CD$91)),ROUND('calc'!G88*100,1),"")</f>
        <v/>
      </c>
      <c r="H17" s="46">
        <f>IF(AND(H$18&gt;=MIN('calc'!$C$89:'calc'!$CD$89),H$18&lt;=MIN('calc'!$C$91:'calc'!$CD$91)),ROUND('calc'!H88*100,1),"")</f>
        <v/>
      </c>
      <c r="I17" s="46">
        <f>IF(AND(I$18&gt;=MIN('calc'!$C$89:'calc'!$CD$89),I$18&lt;=MIN('calc'!$C$91:'calc'!$CD$91)),ROUND('calc'!I88*100,1),"")</f>
        <v/>
      </c>
      <c r="J17" s="46">
        <f>IF(AND(J$18&gt;=MIN('calc'!$C$89:'calc'!$CD$89),J$18&lt;=MIN('calc'!$C$91:'calc'!$CD$91)),ROUND('calc'!J88*100,1),"")</f>
        <v/>
      </c>
      <c r="K17" s="46">
        <f>IF(AND(K$18&gt;=MIN('calc'!$C$89:'calc'!$CD$89),K$18&lt;=MIN('calc'!$C$91:'calc'!$CD$91)),ROUND('calc'!K88*100,1),"")</f>
        <v/>
      </c>
      <c r="L17" s="46">
        <f>IF(AND(L$18&gt;=MIN('calc'!$C$89:'calc'!$CD$89),L$18&lt;=MIN('calc'!$C$91:'calc'!$CD$91)),ROUND('calc'!L88*100,1),"")</f>
        <v/>
      </c>
      <c r="M17" s="46">
        <f>IF(AND(M$18&gt;=MIN('calc'!$C$89:'calc'!$CD$89),M$18&lt;=MIN('calc'!$C$91:'calc'!$CD$91)),ROUND('calc'!M88*100,1),"")</f>
        <v/>
      </c>
      <c r="N17" s="46">
        <f>IF(AND(N$18&gt;=MIN('calc'!$C$89:'calc'!$CD$89),N$18&lt;=MIN('calc'!$C$91:'calc'!$CD$91)),ROUND('calc'!N88*100,1),"")</f>
        <v/>
      </c>
      <c r="O17" s="46">
        <f>IF(AND(O$18&gt;=MIN('calc'!$C$89:'calc'!$CD$89),O$18&lt;=MIN('calc'!$C$91:'calc'!$CD$91)),ROUND('calc'!O88*100,1),"")</f>
        <v/>
      </c>
      <c r="P17" s="46">
        <f>IF(AND(P$18&gt;=MIN('calc'!$C$89:'calc'!$CD$89),P$18&lt;=MIN('calc'!$C$91:'calc'!$CD$91)),ROUND('calc'!P88*100,1),"")</f>
        <v/>
      </c>
      <c r="Q17" s="46">
        <f>IF(AND(Q$18&gt;=MIN('calc'!$C$89:'calc'!$CD$89),Q$18&lt;=MIN('calc'!$C$91:'calc'!$CD$91)),ROUND('calc'!Q88*100,1),"")</f>
        <v/>
      </c>
      <c r="R17" s="46">
        <f>IF(AND(R$18&gt;=MIN('calc'!$C$89:'calc'!$CD$89),R$18&lt;=MIN('calc'!$C$91:'calc'!$CD$91)),ROUND('calc'!R88*100,1),"")</f>
        <v/>
      </c>
      <c r="S17" s="46">
        <f>IF(AND(S$18&gt;=MIN('calc'!$C$89:'calc'!$CD$89),S$18&lt;=MIN('calc'!$C$91:'calc'!$CD$91)),ROUND('calc'!S88*100,1),"")</f>
        <v/>
      </c>
      <c r="T17" s="46">
        <f>IF(AND(T$18&gt;=MIN('calc'!$C$89:'calc'!$CD$89),T$18&lt;=MIN('calc'!$C$91:'calc'!$CD$91)),ROUND('calc'!T88*100,1),"")</f>
        <v/>
      </c>
      <c r="U17" s="46">
        <f>IF(AND(U$18&gt;=MIN('calc'!$C$89:'calc'!$CD$89),U$18&lt;=MIN('calc'!$C$91:'calc'!$CD$91)),ROUND('calc'!U88*100,1),"")</f>
        <v/>
      </c>
      <c r="V17" s="46">
        <f>IF(AND(V$18&gt;=MIN('calc'!$C$89:'calc'!$CD$89),V$18&lt;=MIN('calc'!$C$91:'calc'!$CD$91)),ROUND('calc'!V88*100,1),"")</f>
        <v/>
      </c>
      <c r="W17" s="46">
        <f>IF(AND(W$18&gt;=MIN('calc'!$C$89:'calc'!$CD$89),W$18&lt;=MIN('calc'!$C$91:'calc'!$CD$91)),ROUND('calc'!W88*100,1),"")</f>
        <v/>
      </c>
      <c r="X17" s="46">
        <f>IF(AND(X$18&gt;=MIN('calc'!$C$89:'calc'!$CD$89),X$18&lt;=MIN('calc'!$C$91:'calc'!$CD$91)),ROUND('calc'!X88*100,1),"")</f>
        <v/>
      </c>
      <c r="Y17" s="46">
        <f>IF(AND(Y$18&gt;=MIN('calc'!$C$89:'calc'!$CD$89),Y$18&lt;=MIN('calc'!$C$91:'calc'!$CD$91)),ROUND('calc'!Y88*100,1),"")</f>
        <v/>
      </c>
      <c r="Z17" s="46">
        <f>IF(AND(Z$18&gt;=MIN('calc'!$C$89:'calc'!$CD$89),Z$18&lt;=MIN('calc'!$C$91:'calc'!$CD$91)),ROUND('calc'!Z88*100,1),"")</f>
        <v/>
      </c>
      <c r="AA17" s="46">
        <f>IF(AND(AA$18&gt;=MIN('calc'!$C$89:'calc'!$CD$89),AA$18&lt;=MIN('calc'!$C$91:'calc'!$CD$91)),ROUND('calc'!AA88*100,1),"")</f>
        <v/>
      </c>
      <c r="AB17" s="46">
        <f>IF(AND(AB$18&gt;=MIN('calc'!$C$89:'calc'!$CD$89),AB$18&lt;=MIN('calc'!$C$91:'calc'!$CD$91)),ROUND('calc'!AB88*100,1),"")</f>
        <v/>
      </c>
      <c r="AC17" s="46">
        <f>IF(AND(AC$18&gt;=MIN('calc'!$C$89:'calc'!$CD$89),AC$18&lt;=MIN('calc'!$C$91:'calc'!$CD$91)),ROUND('calc'!AC88*100,1),"")</f>
        <v/>
      </c>
      <c r="AD17" s="46">
        <f>IF(AND(AD$18&gt;=MIN('calc'!$C$89:'calc'!$CD$89),AD$18&lt;=MIN('calc'!$C$91:'calc'!$CD$91)),ROUND('calc'!AD88*100,1),"")</f>
        <v/>
      </c>
      <c r="AE17" s="46">
        <f>IF(AND(AE$18&gt;=MIN('calc'!$C$89:'calc'!$CD$89),AE$18&lt;=MIN('calc'!$C$91:'calc'!$CD$91)),ROUND('calc'!AE88*100,1),"")</f>
        <v/>
      </c>
      <c r="AF17" s="46">
        <f>IF(AND(AF$18&gt;=MIN('calc'!$C$89:'calc'!$CD$89),AF$18&lt;=MIN('calc'!$C$91:'calc'!$CD$91)),ROUND('calc'!AF88*100,1),"")</f>
        <v/>
      </c>
      <c r="AG17" s="46">
        <f>IF(AND(AG$18&gt;=MIN('calc'!$C$89:'calc'!$CD$89),AG$18&lt;=MIN('calc'!$C$91:'calc'!$CD$91)),ROUND('calc'!AG88*100,1),"")</f>
        <v/>
      </c>
      <c r="AH17" s="46">
        <f>IF(AND(AH$18&gt;=MIN('calc'!$C$89:'calc'!$CD$89),AH$18&lt;=MIN('calc'!$C$91:'calc'!$CD$91)),ROUND('calc'!AH88*100,1),"")</f>
        <v/>
      </c>
      <c r="AI17" s="46">
        <f>IF(AND(AI$18&gt;=MIN('calc'!$C$89:'calc'!$CD$89),AI$18&lt;=MIN('calc'!$C$91:'calc'!$CD$91)),ROUND('calc'!AI88*100,1),"")</f>
        <v/>
      </c>
      <c r="AJ17" s="46">
        <f>IF(AND(AJ$18&gt;=MIN('calc'!$C$89:'calc'!$CD$89),AJ$18&lt;=MIN('calc'!$C$91:'calc'!$CD$91)),ROUND('calc'!AJ88*100,1),"")</f>
        <v/>
      </c>
      <c r="AK17" s="46">
        <f>IF(AND(AK$18&gt;=MIN('calc'!$C$89:'calc'!$CD$89),AK$18&lt;=MIN('calc'!$C$91:'calc'!$CD$91)),ROUND('calc'!AK88*100,1),"")</f>
        <v/>
      </c>
      <c r="AL17" s="46">
        <f>IF(AND(AL$18&gt;=MIN('calc'!$C$89:'calc'!$CD$89),AL$18&lt;=MIN('calc'!$C$91:'calc'!$CD$91)),ROUND('calc'!AL88*100,1),"")</f>
        <v/>
      </c>
      <c r="AM17" s="46">
        <f>IF(AND(AM$18&gt;=MIN('calc'!$C$89:'calc'!$CD$89),AM$18&lt;=MIN('calc'!$C$91:'calc'!$CD$91)),ROUND('calc'!AM88*100,1),"")</f>
        <v/>
      </c>
      <c r="AN17" s="46">
        <f>IF(AND(AN$18&gt;=MIN('calc'!$C$89:'calc'!$CD$89),AN$18&lt;=MIN('calc'!$C$91:'calc'!$CD$91)),ROUND('calc'!AN88*100,1),"")</f>
        <v/>
      </c>
      <c r="AO17" s="46">
        <f>IF(AND(AO$18&gt;=MIN('calc'!$C$89:'calc'!$CD$89),AO$18&lt;=MIN('calc'!$C$91:'calc'!$CD$91)),ROUND('calc'!AO88*100,1),"")</f>
        <v/>
      </c>
      <c r="AP17" s="46">
        <f>IF(AND(AP$18&gt;=MIN('calc'!$C$89:'calc'!$CD$89),AP$18&lt;=MIN('calc'!$C$91:'calc'!$CD$91)),ROUND('calc'!AP88*100,1),"")</f>
        <v/>
      </c>
      <c r="AQ17" s="46">
        <f>IF(AND(AQ$18&gt;=MIN('calc'!$C$89:'calc'!$CD$89),AQ$18&lt;=MIN('calc'!$C$91:'calc'!$CD$91)),ROUND('calc'!AQ88*100,1),"")</f>
        <v/>
      </c>
      <c r="AR17" s="46">
        <f>IF(AND(AR$18&gt;=MIN('calc'!$C$89:'calc'!$CD$89),AR$18&lt;=MIN('calc'!$C$91:'calc'!$CD$91)),ROUND('calc'!AR88*100,1),"")</f>
        <v/>
      </c>
      <c r="AS17" s="46">
        <f>IF(AND(AS$18&gt;=MIN('calc'!$C$89:'calc'!$CD$89),AS$18&lt;=MIN('calc'!$C$91:'calc'!$CD$91)),ROUND('calc'!AS88*100,1),"")</f>
        <v/>
      </c>
      <c r="AT17" s="46">
        <f>IF(AND(AT$18&gt;=MIN('calc'!$C$89:'calc'!$CD$89),AT$18&lt;=MIN('calc'!$C$91:'calc'!$CD$91)),ROUND('calc'!AT88*100,1),"")</f>
        <v/>
      </c>
      <c r="AU17" s="46">
        <f>IF(AND(AU$18&gt;=MIN('calc'!$C$89:'calc'!$CD$89),AU$18&lt;=MIN('calc'!$C$91:'calc'!$CD$91)),ROUND('calc'!AU88*100,1),"")</f>
        <v/>
      </c>
      <c r="AV17" s="46">
        <f>IF(AND(AV$18&gt;=MIN('calc'!$C$89:'calc'!$CD$89),AV$18&lt;=MIN('calc'!$C$91:'calc'!$CD$91)),ROUND('calc'!AV88*100,1),"")</f>
        <v/>
      </c>
      <c r="AW17" s="46">
        <f>IF(AND(AW$18&gt;=MIN('calc'!$C$89:'calc'!$CD$89),AW$18&lt;=MIN('calc'!$C$91:'calc'!$CD$91)),ROUND('calc'!AW88*100,1),"")</f>
        <v/>
      </c>
      <c r="AX17" s="46">
        <f>IF(AND(AX$18&gt;=MIN('calc'!$C$89:'calc'!$CD$89),AX$18&lt;=MIN('calc'!$C$91:'calc'!$CD$91)),ROUND('calc'!AX88*100,1),"")</f>
        <v/>
      </c>
      <c r="AY17" s="46">
        <f>IF(AND(AY$18&gt;=MIN('calc'!$C$89:'calc'!$CD$89),AY$18&lt;=MIN('calc'!$C$91:'calc'!$CD$91)),ROUND('calc'!AY88*100,1),"")</f>
        <v/>
      </c>
      <c r="AZ17" s="46">
        <f>IF(AND(AZ$18&gt;=MIN('calc'!$C$89:'calc'!$CD$89),AZ$18&lt;=MIN('calc'!$C$91:'calc'!$CD$91)),ROUND('calc'!AZ88*100,1),"")</f>
        <v/>
      </c>
      <c r="BA17" s="46">
        <f>IF(AND(BA$18&gt;=MIN('calc'!$C$89:'calc'!$CD$89),BA$18&lt;=MIN('calc'!$C$91:'calc'!$CD$91)),ROUND('calc'!BA88*100,1),"")</f>
        <v/>
      </c>
      <c r="BB17" s="46">
        <f>IF(AND(BB$18&gt;=MIN('calc'!$C$89:'calc'!$CD$89),BB$18&lt;=MIN('calc'!$C$91:'calc'!$CD$91)),ROUND('calc'!BB88*100,1),"")</f>
        <v/>
      </c>
      <c r="BC17" s="46">
        <f>IF(AND(BC$18&gt;=MIN('calc'!$C$89:'calc'!$CD$89),BC$18&lt;=MIN('calc'!$C$91:'calc'!$CD$91)),ROUND('calc'!BC88*100,1),"")</f>
        <v/>
      </c>
      <c r="BD17" s="46">
        <f>IF(AND(BD$18&gt;=MIN('calc'!$C$89:'calc'!$CD$89),BD$18&lt;=MIN('calc'!$C$91:'calc'!$CD$91)),ROUND('calc'!BD88*100,1),"")</f>
        <v/>
      </c>
      <c r="BE17" s="46">
        <f>IF(AND(BE$18&gt;=MIN('calc'!$C$89:'calc'!$CD$89),BE$18&lt;=MIN('calc'!$C$91:'calc'!$CD$91)),ROUND('calc'!BE88*100,1),"")</f>
        <v/>
      </c>
      <c r="BF17" s="46">
        <f>IF(AND(BF$18&gt;=MIN('calc'!$C$89:'calc'!$CD$89),BF$18&lt;=MIN('calc'!$C$91:'calc'!$CD$91)),ROUND('calc'!BF88*100,1),"")</f>
        <v/>
      </c>
      <c r="BG17" s="46">
        <f>IF(AND(BG$18&gt;=MIN('calc'!$C$89:'calc'!$CD$89),BG$18&lt;=MIN('calc'!$C$91:'calc'!$CD$91)),ROUND('calc'!BG88*100,1),"")</f>
        <v/>
      </c>
      <c r="BH17" s="46">
        <f>IF(AND(BH$18&gt;=MIN('calc'!$C$89:'calc'!$CD$89),BH$18&lt;=MIN('calc'!$C$91:'calc'!$CD$91)),ROUND('calc'!BH88*100,1),"")</f>
        <v/>
      </c>
      <c r="BI17" s="46">
        <f>IF(AND(BI$18&gt;=MIN('calc'!$C$89:'calc'!$CD$89),BI$18&lt;=MIN('calc'!$C$91:'calc'!$CD$91)),ROUND('calc'!BI88*100,1),"")</f>
        <v/>
      </c>
      <c r="BJ17" s="46">
        <f>IF(AND(BJ$18&gt;=MIN('calc'!$C$89:'calc'!$CD$89),BJ$18&lt;=MIN('calc'!$C$91:'calc'!$CD$91)),ROUND('calc'!BJ88*100,1),"")</f>
        <v/>
      </c>
      <c r="BK17" s="46">
        <f>IF(AND(BK$18&gt;=MIN('calc'!$C$89:'calc'!$CD$89),BK$18&lt;=MIN('calc'!$C$91:'calc'!$CD$91)),ROUND('calc'!BK88*100,1),"")</f>
        <v/>
      </c>
      <c r="BL17" s="46">
        <f>IF(AND(BL$18&gt;=MIN('calc'!$C$89:'calc'!$CD$89),BL$18&lt;=MIN('calc'!$C$91:'calc'!$CD$91)),ROUND('calc'!BL88*100,1),"")</f>
        <v/>
      </c>
      <c r="BM17" s="46">
        <f>IF(AND(BM$18&gt;=MIN('calc'!$C$89:'calc'!$CD$89),BM$18&lt;=MIN('calc'!$C$91:'calc'!$CD$91)),ROUND('calc'!BM88*100,1),"")</f>
        <v/>
      </c>
      <c r="BN17" s="46">
        <f>IF(AND(BN$18&gt;=MIN('calc'!$C$89:'calc'!$CD$89),BN$18&lt;=MIN('calc'!$C$91:'calc'!$CD$91)),ROUND('calc'!BN88*100,1),"")</f>
        <v/>
      </c>
      <c r="BO17" s="46">
        <f>IF(AND(BO$18&gt;=MIN('calc'!$C$89:'calc'!$CD$89),BO$18&lt;=MIN('calc'!$C$91:'calc'!$CD$91)),ROUND('calc'!BO88*100,1),"")</f>
        <v/>
      </c>
      <c r="BP17" s="46">
        <f>IF(AND(BP$18&gt;=MIN('calc'!$C$89:'calc'!$CD$89),BP$18&lt;=MIN('calc'!$C$91:'calc'!$CD$91)),ROUND('calc'!BP88*100,1),"")</f>
        <v/>
      </c>
      <c r="BQ17" s="46">
        <f>IF(AND(BQ$18&gt;=MIN('calc'!$C$89:'calc'!$CD$89),BQ$18&lt;=MIN('calc'!$C$91:'calc'!$CD$91)),ROUND('calc'!BQ88*100,1),"")</f>
        <v/>
      </c>
      <c r="BR17" s="46">
        <f>IF(AND(BR$18&gt;=MIN('calc'!$C$89:'calc'!$CD$89),BR$18&lt;=MIN('calc'!$C$91:'calc'!$CD$91)),ROUND('calc'!BR88*100,1),"")</f>
        <v/>
      </c>
      <c r="BS17" s="46">
        <f>IF(AND(BS$18&gt;=MIN('calc'!$C$89:'calc'!$CD$89),BS$18&lt;=MIN('calc'!$C$91:'calc'!$CD$91)),ROUND('calc'!BS88*100,1),"")</f>
        <v/>
      </c>
      <c r="BT17" s="46">
        <f>IF(AND(BT$18&gt;=MIN('calc'!$C$89:'calc'!$CD$89),BT$18&lt;=MIN('calc'!$C$91:'calc'!$CD$91)),ROUND('calc'!BT88*100,1),"")</f>
        <v/>
      </c>
      <c r="BU17" s="46">
        <f>IF(AND(BU$18&gt;=MIN('calc'!$C$89:'calc'!$CD$89),BU$18&lt;=MIN('calc'!$C$91:'calc'!$CD$91)),ROUND('calc'!BU88*100,1),"")</f>
        <v/>
      </c>
      <c r="BV17" s="46">
        <f>IF(AND(BV$18&gt;=MIN('calc'!$C$89:'calc'!$CD$89),BV$18&lt;=MIN('calc'!$C$91:'calc'!$CD$91)),ROUND('calc'!BV88*100,1),"")</f>
        <v/>
      </c>
      <c r="BW17" s="46">
        <f>IF(AND(BW$18&gt;=MIN('calc'!$C$89:'calc'!$CD$89),BW$18&lt;=MIN('calc'!$C$91:'calc'!$CD$91)),ROUND('calc'!BW88*100,1),"")</f>
        <v/>
      </c>
      <c r="BX17" s="46">
        <f>IF(AND(BX$18&gt;=MIN('calc'!$C$89:'calc'!$CD$89),BX$18&lt;=MIN('calc'!$C$91:'calc'!$CD$91)),ROUND('calc'!BX88*100,1),"")</f>
        <v/>
      </c>
      <c r="BY17" s="46">
        <f>IF(AND(BY$18&gt;=MIN('calc'!$C$89:'calc'!$CD$89),BY$18&lt;=MIN('calc'!$C$91:'calc'!$CD$91)),ROUND('calc'!BY88*100,1),"")</f>
        <v/>
      </c>
      <c r="BZ17" s="46">
        <f>IF(AND(BZ$18&gt;=MIN('calc'!$C$89:'calc'!$CD$89),BZ$18&lt;=MIN('calc'!$C$91:'calc'!$CD$91)),ROUND('calc'!BZ88*100,1),"")</f>
        <v/>
      </c>
      <c r="CA17" s="46">
        <f>IF(AND(CA$18&gt;=MIN('calc'!$C$89:'calc'!$CD$89),CA$18&lt;=MIN('calc'!$C$91:'calc'!$CD$91)),ROUND('calc'!CA88*100,1),"")</f>
        <v/>
      </c>
      <c r="CB17" s="46">
        <f>IF(AND(CB$18&gt;=MIN('calc'!$C$89:'calc'!$CD$89),CB$18&lt;=MIN('calc'!$C$91:'calc'!$CD$91)),ROUND('calc'!CB88*100,1),"")</f>
        <v/>
      </c>
      <c r="CC17" s="46">
        <f>IF(AND(CC$18&gt;=MIN('calc'!$C$89:'calc'!$CD$89),CC$18&lt;=MIN('calc'!$C$91:'calc'!$CD$91)),ROUND('calc'!CC88*100,1),"")</f>
        <v/>
      </c>
      <c r="CD17" s="46">
        <f>IF(AND(CD$18&gt;=MIN('calc'!$C$89:'calc'!$CD$89),CD$18&lt;=MIN('calc'!$C$91:'calc'!$CD$91)),ROUND('calc'!CD88*100,1),"")</f>
        <v/>
      </c>
    </row>
    <row r="18">
      <c r="A18" s="31" t="inlineStr">
        <is>
          <t>Tick</t>
        </is>
      </c>
      <c r="B18" s="31" t="inlineStr">
        <is>
          <t>Check</t>
        </is>
      </c>
      <c r="C18" s="28" t="n">
        <v>1</v>
      </c>
      <c r="D18" s="28" t="n">
        <v>2</v>
      </c>
      <c r="E18" s="28" t="n">
        <v>3</v>
      </c>
      <c r="F18" s="28" t="n">
        <v>4</v>
      </c>
      <c r="G18" s="28" t="n">
        <v>5</v>
      </c>
      <c r="H18" s="28" t="n">
        <v>6</v>
      </c>
      <c r="I18" s="28" t="n">
        <v>7</v>
      </c>
      <c r="J18" s="28" t="n">
        <v>8</v>
      </c>
      <c r="K18" s="28" t="n">
        <v>9</v>
      </c>
      <c r="L18" s="28" t="n">
        <v>10</v>
      </c>
      <c r="M18" s="28" t="n">
        <v>11</v>
      </c>
      <c r="N18" s="28" t="n">
        <v>12</v>
      </c>
      <c r="O18" s="28" t="n">
        <v>13</v>
      </c>
      <c r="P18" s="28" t="n">
        <v>14</v>
      </c>
      <c r="Q18" s="28" t="n">
        <v>15</v>
      </c>
      <c r="R18" s="28" t="n">
        <v>16</v>
      </c>
      <c r="S18" s="28" t="n">
        <v>17</v>
      </c>
      <c r="T18" s="28" t="n">
        <v>18</v>
      </c>
      <c r="U18" s="47" t="n">
        <v>19</v>
      </c>
      <c r="V18" s="28" t="n">
        <v>20</v>
      </c>
      <c r="W18" s="28" t="n">
        <v>21</v>
      </c>
      <c r="X18" s="28" t="n">
        <v>22</v>
      </c>
      <c r="Y18" s="28" t="n">
        <v>23</v>
      </c>
      <c r="Z18" s="28" t="n">
        <v>24</v>
      </c>
      <c r="AA18" s="28" t="n">
        <v>25</v>
      </c>
      <c r="AB18" s="28" t="n">
        <v>26</v>
      </c>
      <c r="AC18" s="28" t="n">
        <v>27</v>
      </c>
      <c r="AD18" s="28" t="n">
        <v>28</v>
      </c>
      <c r="AE18" s="28" t="n">
        <v>29</v>
      </c>
      <c r="AF18" s="28" t="n">
        <v>30</v>
      </c>
      <c r="AG18" s="28" t="n">
        <v>31</v>
      </c>
      <c r="AH18" s="28" t="n">
        <v>32</v>
      </c>
      <c r="AI18" s="47" t="n">
        <v>33</v>
      </c>
      <c r="AJ18" s="28" t="n">
        <v>34</v>
      </c>
      <c r="AK18" s="28" t="n">
        <v>35</v>
      </c>
      <c r="AL18" s="28" t="n">
        <v>36</v>
      </c>
      <c r="AM18" s="28" t="n">
        <v>37</v>
      </c>
      <c r="AN18" s="28" t="n">
        <v>38</v>
      </c>
      <c r="AO18" s="28" t="n">
        <v>39</v>
      </c>
      <c r="AP18" s="28" t="n">
        <v>40</v>
      </c>
      <c r="AQ18" s="28" t="n">
        <v>41</v>
      </c>
      <c r="AR18" s="28" t="n">
        <v>42</v>
      </c>
      <c r="AS18" s="28" t="n">
        <v>43</v>
      </c>
      <c r="AT18" s="28" t="n">
        <v>44</v>
      </c>
      <c r="AU18" s="28" t="n">
        <v>45</v>
      </c>
      <c r="AV18" s="28" t="n">
        <v>46</v>
      </c>
      <c r="AW18" s="47" t="n">
        <v>47</v>
      </c>
      <c r="AX18" s="28" t="n">
        <v>48</v>
      </c>
      <c r="AY18" s="28" t="n">
        <v>49</v>
      </c>
      <c r="AZ18" s="28" t="n">
        <v>50</v>
      </c>
      <c r="BA18" s="28" t="n">
        <v>51</v>
      </c>
      <c r="BB18" s="28" t="n">
        <v>52</v>
      </c>
      <c r="BC18" s="28" t="n">
        <v>53</v>
      </c>
      <c r="BD18" s="28" t="n">
        <v>54</v>
      </c>
      <c r="BE18" s="28" t="n">
        <v>55</v>
      </c>
      <c r="BF18" s="28" t="n">
        <v>56</v>
      </c>
      <c r="BG18" s="28" t="n">
        <v>57</v>
      </c>
      <c r="BH18" s="28" t="n">
        <v>58</v>
      </c>
      <c r="BI18" s="28" t="n">
        <v>59</v>
      </c>
      <c r="BJ18" s="28" t="n">
        <v>60</v>
      </c>
      <c r="BK18" s="47" t="n">
        <v>61</v>
      </c>
      <c r="BL18" s="28" t="n">
        <v>62</v>
      </c>
      <c r="BM18" s="28" t="n">
        <v>63</v>
      </c>
      <c r="BN18" s="28" t="n">
        <v>64</v>
      </c>
      <c r="BO18" s="28" t="n">
        <v>65</v>
      </c>
      <c r="BP18" s="28" t="n">
        <v>66</v>
      </c>
      <c r="BQ18" s="28" t="n">
        <v>67</v>
      </c>
      <c r="BR18" s="28" t="n">
        <v>68</v>
      </c>
      <c r="BS18" s="28" t="n">
        <v>69</v>
      </c>
      <c r="BT18" s="28" t="n">
        <v>70</v>
      </c>
      <c r="BU18" s="28" t="n">
        <v>71</v>
      </c>
      <c r="BV18" s="28" t="n">
        <v>72</v>
      </c>
      <c r="BW18" s="28" t="n">
        <v>73</v>
      </c>
      <c r="BX18" s="28" t="n">
        <v>74</v>
      </c>
      <c r="BY18" s="47" t="n">
        <v>75</v>
      </c>
      <c r="BZ18" s="28" t="n">
        <v>76</v>
      </c>
      <c r="CA18" s="28" t="n">
        <v>77</v>
      </c>
      <c r="CB18" s="28" t="n">
        <v>78</v>
      </c>
      <c r="CC18" s="28" t="n">
        <v>79</v>
      </c>
      <c r="CD18" s="28" t="n">
        <v>80</v>
      </c>
    </row>
    <row r="19">
      <c r="A19" s="34" t="inlineStr">
        <is>
          <t>Player 1</t>
        </is>
      </c>
      <c r="B19" s="34">
        <f>IF(SUMPRODUCT((LEFT($C$19:$CD$19,3)="ST&gt;")*('calc'!$C$62:'calc'!$CD$62&lt;100))&gt;0,"Spec transfer without 100% spec",IF(SUMPRODUCT(($C$19:$CD$19="D")*('calc'!$C$62:'calc'!$CD$62&lt;35))&gt;0,"Dawn spec without 35% spec (skipped)",IF(OR($BB$9="",$BH$9=""),"Set East Boak and West Boak (player table)",IF(OR($BB$9=TRUE,$BB$9="TRUE")=OR($BH$9=TRUE,$BH$9="TRUE"),"East Boak / West Boak: one TRUE, the other FALSE",IF(AND(ISNUMBER($AS$9),COUNTIF($AS$9:$AS$11,$AS$9)&gt;1),"hornPriority used twice",IF(AND(OR($AD$9=TRUE,$AD$9="TRUE"),$AE$4&gt;=100),"Shadow player can't have 100% Target spec",IF(AND(COUNTIF(C19:CD19,"H")&gt;0,OR($Z$9="No",$Z$9="")),"Please select 3t option in has3Tick",IF(SUMPRODUCT(ISNUMBER(MATCH(C19:CC19,{"D","A","S","C","H","B","T","E","SB"},0))*ISNUMBER(MATCH(D19:CD19,{"D","A","S","C","H","B","T","E","SB"},0)))+SUMPRODUCT(ISNUMBER(MATCH(C19:CB19,{"D","A","S","C","H","T","E","SB"},0))*ISNUMBER(MATCH(E19:CD19,{"D","A","S","C","H","B","T","E","SB"},0)))+SUMPRODUCT(ISNUMBER(MATCH(C19:CA19,{"D","A","S","C","T","SB"},0))*ISNUMBER(MATCH(F19:CD19,{"D","A","S","C","H","B","T","E","SB"},0)))+SUMPRODUCT(ISNUMBER(MATCH(C19:BZ19,{"S"},0))*ISNUMBER(MATCH(G19:CD19,{"D","A","S","C","H","B","T","E","SB"},0)))&gt;0,"Attack too soon (red cells)",IF(COUNTA(C19:CD19)=0,"",IF(AND(COUNTIF(C19:CD19,"D")+COUNTIF(C19:CD19,"ST&gt;*")&gt;0,COUNTIF(C19:CD19,"P")=0,$V$4=""),"Notice: Add Surge Pot (P) to the chart or set a Custom Surge Timing in the highlighted cell",IF(AND(ISNUMBER($C$4),$C$4&lt;100,COUNTIF(C19:CD19,"R")=0),"Notice: define first regen tick [R] on the chart","OK")))))))))))</f>
        <v/>
      </c>
      <c r="C19" s="39" t="n"/>
      <c r="D19" s="39" t="n"/>
      <c r="E19" s="39" t="n"/>
      <c r="F19" s="39" t="n"/>
      <c r="G19" s="39" t="n"/>
      <c r="H19" s="39" t="n"/>
      <c r="I19" s="39" t="n"/>
      <c r="J19" s="39" t="n"/>
      <c r="K19" s="39" t="n"/>
      <c r="L19" s="39" t="n"/>
      <c r="M19" s="39" t="n"/>
      <c r="N19" s="39" t="n"/>
      <c r="O19" s="39" t="n"/>
      <c r="P19" s="39" t="n"/>
      <c r="Q19" s="39" t="n"/>
      <c r="R19" s="39" t="n"/>
      <c r="S19" s="39" t="n"/>
      <c r="T19" s="39" t="n"/>
      <c r="U19" s="48" t="n"/>
      <c r="V19" s="39" t="n"/>
      <c r="W19" s="39" t="n"/>
      <c r="X19" s="39" t="n"/>
      <c r="Y19" s="39" t="n"/>
      <c r="Z19" s="39" t="n"/>
      <c r="AA19" s="39" t="n"/>
      <c r="AB19" s="39" t="n"/>
      <c r="AC19" s="39" t="n"/>
      <c r="AD19" s="39" t="n"/>
      <c r="AE19" s="39" t="n"/>
      <c r="AF19" s="39" t="n"/>
      <c r="AG19" s="39" t="n"/>
      <c r="AH19" s="39" t="n"/>
      <c r="AI19" s="48" t="n"/>
      <c r="AJ19" s="39" t="n"/>
      <c r="AK19" s="39" t="n"/>
      <c r="AL19" s="39" t="n"/>
      <c r="AM19" s="39" t="n"/>
      <c r="AN19" s="39" t="n"/>
      <c r="AO19" s="39" t="n"/>
      <c r="AP19" s="39" t="n"/>
      <c r="AQ19" s="39" t="n"/>
      <c r="AR19" s="39" t="n"/>
      <c r="AS19" s="39" t="n"/>
      <c r="AT19" s="39" t="n"/>
      <c r="AU19" s="39" t="n"/>
      <c r="AV19" s="39" t="n"/>
      <c r="AW19" s="48" t="n"/>
      <c r="AX19" s="39" t="n"/>
      <c r="AY19" s="39" t="n"/>
      <c r="AZ19" s="39" t="n"/>
      <c r="BA19" s="39" t="n"/>
      <c r="BB19" s="39" t="n"/>
      <c r="BC19" s="39" t="n"/>
      <c r="BD19" s="39" t="n"/>
      <c r="BE19" s="39" t="n"/>
      <c r="BF19" s="39" t="n"/>
      <c r="BG19" s="39" t="n"/>
      <c r="BH19" s="39" t="n"/>
      <c r="BI19" s="39" t="n"/>
      <c r="BJ19" s="39" t="n"/>
      <c r="BK19" s="48" t="n"/>
      <c r="BL19" s="39" t="n"/>
      <c r="BM19" s="39" t="n"/>
      <c r="BN19" s="39" t="n"/>
      <c r="BO19" s="39" t="n"/>
      <c r="BP19" s="39" t="n"/>
      <c r="BQ19" s="39" t="n"/>
      <c r="BR19" s="39" t="n"/>
      <c r="BS19" s="39" t="n"/>
      <c r="BT19" s="39" t="n"/>
      <c r="BU19" s="39" t="n"/>
      <c r="BV19" s="39" t="n"/>
      <c r="BW19" s="39" t="n"/>
      <c r="BX19" s="39" t="n"/>
      <c r="BY19" s="48" t="n"/>
      <c r="BZ19" s="39" t="n"/>
      <c r="CA19" s="39" t="n"/>
      <c r="CB19" s="39" t="n"/>
      <c r="CC19" s="39" t="n"/>
      <c r="CD19" s="39" t="n"/>
    </row>
    <row r="20">
      <c r="A20" s="34" t="inlineStr">
        <is>
          <t>Player 2</t>
        </is>
      </c>
      <c r="B20" s="34">
        <f>IF(SUMPRODUCT((LEFT($C$20:$CD$20,3)="ST&gt;")*('calc'!$C$70:'calc'!$CD$70&lt;100))&gt;0,"Spec transfer without 100% spec",IF(SUMPRODUCT(($C$20:$CD$20="D")*('calc'!$C$70:'calc'!$CD$70&lt;35))&gt;0,"Dawn spec without 35% spec (skipped)",IF(OR($BB$10="",$BH$10=""),"Set East Boak and West Boak (player table)",IF(OR($BB$10=TRUE,$BB$10="TRUE")=OR($BH$10=TRUE,$BH$10="TRUE"),"East Boak / West Boak: one TRUE, the other FALSE",IF(AND(ISNUMBER($AS$10),COUNTIF($AS$9:$AS$11,$AS$10)&gt;1),"hornPriority used twice",IF(AND(OR($AD$10=TRUE,$AD$10="TRUE"),$AE$5&gt;=100),"Shadow player can't have 100% Target spec",IF(AND(COUNTIF(C20:CD20,"H")&gt;0,OR($Z$10="No",$Z$10="")),"Please select 3t option in has3Tick",IF(SUMPRODUCT(ISNUMBER(MATCH(C20:CC20,{"D","A","S","C","H","B","T","E","SB"},0))*ISNUMBER(MATCH(D20:CD20,{"D","A","S","C","H","B","T","E","SB"},0)))+SUMPRODUCT(ISNUMBER(MATCH(C20:CB20,{"D","A","S","C","H","T","E","SB"},0))*ISNUMBER(MATCH(E20:CD20,{"D","A","S","C","H","B","T","E","SB"},0)))+SUMPRODUCT(ISNUMBER(MATCH(C20:CA20,{"D","A","S","C","T","SB"},0))*ISNUMBER(MATCH(F20:CD20,{"D","A","S","C","H","B","T","E","SB"},0)))+SUMPRODUCT(ISNUMBER(MATCH(C20:BZ20,{"S"},0))*ISNUMBER(MATCH(G20:CD20,{"D","A","S","C","H","B","T","E","SB"},0)))&gt;0,"Attack too soon (red cells)",IF(COUNTA(C20:CD20)=0,"",IF(AND(COUNTIF(C20:CD20,"D")+COUNTIF(C20:CD20,"ST&gt;*")&gt;0,COUNTIF(C20:CD20,"P")=0,$V$5=""),"Notice: Add Surge Pot (P) to the chart or set a Custom Surge Timing in the highlighted cell",IF(AND(ISNUMBER($C$5),$C$5&lt;100,COUNTIF(C20:CD20,"R")=0),"Notice: define first regen tick [R] on the chart","OK")))))))))))</f>
        <v/>
      </c>
      <c r="C20" s="39" t="n"/>
      <c r="D20" s="39" t="n"/>
      <c r="E20" s="39" t="n"/>
      <c r="F20" s="39" t="n"/>
      <c r="G20" s="39" t="n"/>
      <c r="H20" s="39" t="n"/>
      <c r="I20" s="39" t="n"/>
      <c r="J20" s="39" t="n"/>
      <c r="K20" s="39" t="n"/>
      <c r="L20" s="39" t="n"/>
      <c r="M20" s="39" t="n"/>
      <c r="N20" s="39" t="n"/>
      <c r="O20" s="39" t="n"/>
      <c r="P20" s="39" t="n"/>
      <c r="Q20" s="39" t="n"/>
      <c r="R20" s="39" t="n"/>
      <c r="S20" s="39" t="n"/>
      <c r="T20" s="39" t="n"/>
      <c r="U20" s="48" t="n"/>
      <c r="V20" s="39" t="n"/>
      <c r="W20" s="39" t="n"/>
      <c r="X20" s="39" t="n"/>
      <c r="Y20" s="39" t="n"/>
      <c r="Z20" s="39" t="n"/>
      <c r="AA20" s="39" t="n"/>
      <c r="AB20" s="39" t="n"/>
      <c r="AC20" s="39" t="n"/>
      <c r="AD20" s="39" t="n"/>
      <c r="AE20" s="39" t="n"/>
      <c r="AF20" s="39" t="n"/>
      <c r="AG20" s="39" t="n"/>
      <c r="AH20" s="39" t="n"/>
      <c r="AI20" s="48" t="n"/>
      <c r="AJ20" s="39" t="n"/>
      <c r="AK20" s="39" t="n"/>
      <c r="AL20" s="39" t="n"/>
      <c r="AM20" s="39" t="n"/>
      <c r="AN20" s="39" t="n"/>
      <c r="AO20" s="39" t="n"/>
      <c r="AP20" s="39" t="n"/>
      <c r="AQ20" s="39" t="n"/>
      <c r="AR20" s="39" t="n"/>
      <c r="AS20" s="39" t="n"/>
      <c r="AT20" s="39" t="n"/>
      <c r="AU20" s="39" t="n"/>
      <c r="AV20" s="39" t="n"/>
      <c r="AW20" s="48" t="n"/>
      <c r="AX20" s="39" t="n"/>
      <c r="AY20" s="39" t="n"/>
      <c r="AZ20" s="39" t="n"/>
      <c r="BA20" s="39" t="n"/>
      <c r="BB20" s="39" t="n"/>
      <c r="BC20" s="39" t="n"/>
      <c r="BD20" s="39" t="n"/>
      <c r="BE20" s="39" t="n"/>
      <c r="BF20" s="39" t="n"/>
      <c r="BG20" s="39" t="n"/>
      <c r="BH20" s="39" t="n"/>
      <c r="BI20" s="39" t="n"/>
      <c r="BJ20" s="39" t="n"/>
      <c r="BK20" s="48" t="n"/>
      <c r="BL20" s="39" t="n"/>
      <c r="BM20" s="39" t="n"/>
      <c r="BN20" s="39" t="n"/>
      <c r="BO20" s="39" t="n"/>
      <c r="BP20" s="39" t="n"/>
      <c r="BQ20" s="39" t="n"/>
      <c r="BR20" s="39" t="n"/>
      <c r="BS20" s="39" t="n"/>
      <c r="BT20" s="39" t="n"/>
      <c r="BU20" s="39" t="n"/>
      <c r="BV20" s="39" t="n"/>
      <c r="BW20" s="39" t="n"/>
      <c r="BX20" s="39" t="n"/>
      <c r="BY20" s="48" t="n"/>
      <c r="BZ20" s="39" t="n"/>
      <c r="CA20" s="39" t="n"/>
      <c r="CB20" s="39" t="n"/>
      <c r="CC20" s="39" t="n"/>
      <c r="CD20" s="39" t="n"/>
    </row>
    <row r="21">
      <c r="A21" s="34" t="inlineStr">
        <is>
          <t>Player 3</t>
        </is>
      </c>
      <c r="B21" s="34">
        <f>IF(SUMPRODUCT((LEFT($C$21:$CD$21,3)="ST&gt;")*('calc'!$C$78:'calc'!$CD$78&lt;100))&gt;0,"Spec transfer without 100% spec",IF(SUMPRODUCT(($C$21:$CD$21="D")*('calc'!$C$78:'calc'!$CD$78&lt;35))&gt;0,"Dawn spec without 35% spec (skipped)",IF(OR($BB$11="",$BH$11=""),"Set East Boak and West Boak (player table)",IF(OR($BB$11=TRUE,$BB$11="TRUE")=OR($BH$11=TRUE,$BH$11="TRUE"),"East Boak / West Boak: one TRUE, the other FALSE",IF(AND(ISNUMBER($AS$11),COUNTIF($AS$9:$AS$11,$AS$11)&gt;1),"hornPriority used twice",IF(AND(OR($AD$11=TRUE,$AD$11="TRUE"),$AE$6&gt;=100),"Shadow player can't have 100% Target spec",IF(AND(COUNTIF(C21:CD21,"H")&gt;0,OR($Z$11="No",$Z$11="")),"Please select 3t option in has3Tick",IF(SUMPRODUCT(ISNUMBER(MATCH(C21:CC21,{"D","A","S","C","H","B","T","E","SB"},0))*ISNUMBER(MATCH(D21:CD21,{"D","A","S","C","H","B","T","E","SB"},0)))+SUMPRODUCT(ISNUMBER(MATCH(C21:CB21,{"D","A","S","C","H","T","E","SB"},0))*ISNUMBER(MATCH(E21:CD21,{"D","A","S","C","H","B","T","E","SB"},0)))+SUMPRODUCT(ISNUMBER(MATCH(C21:CA21,{"D","A","S","C","T","SB"},0))*ISNUMBER(MATCH(F21:CD21,{"D","A","S","C","H","B","T","E","SB"},0)))+SUMPRODUCT(ISNUMBER(MATCH(C21:BZ21,{"S"},0))*ISNUMBER(MATCH(G21:CD21,{"D","A","S","C","H","B","T","E","SB"},0)))&gt;0,"Attack too soon (red cells)",IF(COUNTA(C21:CD21)=0,"",IF(AND(COUNTIF(C21:CD21,"D")+COUNTIF(C21:CD21,"ST&gt;*")&gt;0,COUNTIF(C21:CD21,"P")=0,$V$6=""),"Notice: Add Surge Pot (P) to the chart or set a Custom Surge Timing in the highlighted cell",IF(AND(ISNUMBER($C$6),$C$6&lt;100,COUNTIF(C21:CD21,"R")=0),"Notice: define first regen tick [R] on the chart","OK")))))))))))</f>
        <v/>
      </c>
      <c r="C21" s="39" t="n"/>
      <c r="D21" s="39" t="n"/>
      <c r="E21" s="39" t="n"/>
      <c r="F21" s="39" t="n"/>
      <c r="G21" s="39" t="n"/>
      <c r="H21" s="39" t="n"/>
      <c r="I21" s="39" t="n"/>
      <c r="J21" s="39" t="n"/>
      <c r="K21" s="39" t="n"/>
      <c r="L21" s="39" t="n"/>
      <c r="M21" s="39" t="n"/>
      <c r="N21" s="39" t="n"/>
      <c r="O21" s="39" t="n"/>
      <c r="P21" s="39" t="n"/>
      <c r="Q21" s="39" t="n"/>
      <c r="R21" s="39" t="n"/>
      <c r="S21" s="39" t="n"/>
      <c r="T21" s="39" t="n"/>
      <c r="U21" s="48" t="n"/>
      <c r="V21" s="39" t="n"/>
      <c r="W21" s="39" t="n"/>
      <c r="X21" s="39" t="n"/>
      <c r="Y21" s="39" t="n"/>
      <c r="Z21" s="39" t="n"/>
      <c r="AA21" s="39" t="n"/>
      <c r="AB21" s="39" t="n"/>
      <c r="AC21" s="39" t="n"/>
      <c r="AD21" s="39" t="n"/>
      <c r="AE21" s="39" t="n"/>
      <c r="AF21" s="39" t="n"/>
      <c r="AG21" s="39" t="n"/>
      <c r="AH21" s="39" t="n"/>
      <c r="AI21" s="48" t="n"/>
      <c r="AJ21" s="39" t="n"/>
      <c r="AK21" s="39" t="n"/>
      <c r="AL21" s="39" t="n"/>
      <c r="AM21" s="39" t="n"/>
      <c r="AN21" s="39" t="n"/>
      <c r="AO21" s="39" t="n"/>
      <c r="AP21" s="39" t="n"/>
      <c r="AQ21" s="39" t="n"/>
      <c r="AR21" s="39" t="n"/>
      <c r="AS21" s="39" t="n"/>
      <c r="AT21" s="39" t="n"/>
      <c r="AU21" s="39" t="n"/>
      <c r="AV21" s="39" t="n"/>
      <c r="AW21" s="48" t="n"/>
      <c r="AX21" s="39" t="n"/>
      <c r="AY21" s="39" t="n"/>
      <c r="AZ21" s="39" t="n"/>
      <c r="BA21" s="39" t="n"/>
      <c r="BB21" s="39" t="n"/>
      <c r="BC21" s="39" t="n"/>
      <c r="BD21" s="39" t="n"/>
      <c r="BE21" s="39" t="n"/>
      <c r="BF21" s="39" t="n"/>
      <c r="BG21" s="39" t="n"/>
      <c r="BH21" s="39" t="n"/>
      <c r="BI21" s="39" t="n"/>
      <c r="BJ21" s="39" t="n"/>
      <c r="BK21" s="48" t="n"/>
      <c r="BL21" s="39" t="n"/>
      <c r="BM21" s="39" t="n"/>
      <c r="BN21" s="39" t="n"/>
      <c r="BO21" s="39" t="n"/>
      <c r="BP21" s="39" t="n"/>
      <c r="BQ21" s="39" t="n"/>
      <c r="BR21" s="39" t="n"/>
      <c r="BS21" s="39" t="n"/>
      <c r="BT21" s="39" t="n"/>
      <c r="BU21" s="39" t="n"/>
      <c r="BV21" s="39" t="n"/>
      <c r="BW21" s="39" t="n"/>
      <c r="BX21" s="39" t="n"/>
      <c r="BY21" s="48" t="n"/>
      <c r="BZ21" s="39" t="n"/>
      <c r="CA21" s="39" t="n"/>
      <c r="CB21" s="39" t="n"/>
      <c r="CC21" s="39" t="n"/>
      <c r="CD21" s="39" t="n"/>
    </row>
    <row r="22" hidden="1">
      <c r="A22" s="42" t="inlineStr">
        <is>
          <t>P1 D energy</t>
        </is>
      </c>
      <c r="C22">
        <f>IF(AND(C19="D",'calc'!C62&lt;35),1,0)</f>
        <v/>
      </c>
      <c r="D22">
        <f>IF(AND(D19="D",'calc'!D62&lt;35),1,0)</f>
        <v/>
      </c>
      <c r="E22">
        <f>IF(AND(E19="D",'calc'!E62&lt;35),1,0)</f>
        <v/>
      </c>
      <c r="F22">
        <f>IF(AND(F19="D",'calc'!F62&lt;35),1,0)</f>
        <v/>
      </c>
      <c r="G22">
        <f>IF(AND(G19="D",'calc'!G62&lt;35),1,0)</f>
        <v/>
      </c>
      <c r="H22">
        <f>IF(AND(H19="D",'calc'!H62&lt;35),1,0)</f>
        <v/>
      </c>
      <c r="I22">
        <f>IF(AND(I19="D",'calc'!I62&lt;35),1,0)</f>
        <v/>
      </c>
      <c r="J22">
        <f>IF(AND(J19="D",'calc'!J62&lt;35),1,0)</f>
        <v/>
      </c>
      <c r="K22">
        <f>IF(AND(K19="D",'calc'!K62&lt;35),1,0)</f>
        <v/>
      </c>
      <c r="L22">
        <f>IF(AND(L19="D",'calc'!L62&lt;35),1,0)</f>
        <v/>
      </c>
      <c r="M22">
        <f>IF(AND(M19="D",'calc'!M62&lt;35),1,0)</f>
        <v/>
      </c>
      <c r="N22">
        <f>IF(AND(N19="D",'calc'!N62&lt;35),1,0)</f>
        <v/>
      </c>
      <c r="O22">
        <f>IF(AND(O19="D",'calc'!O62&lt;35),1,0)</f>
        <v/>
      </c>
      <c r="P22">
        <f>IF(AND(P19="D",'calc'!P62&lt;35),1,0)</f>
        <v/>
      </c>
      <c r="Q22">
        <f>IF(AND(Q19="D",'calc'!Q62&lt;35),1,0)</f>
        <v/>
      </c>
      <c r="R22">
        <f>IF(AND(R19="D",'calc'!R62&lt;35),1,0)</f>
        <v/>
      </c>
      <c r="S22">
        <f>IF(AND(S19="D",'calc'!S62&lt;35),1,0)</f>
        <v/>
      </c>
      <c r="T22">
        <f>IF(AND(T19="D",'calc'!T62&lt;35),1,0)</f>
        <v/>
      </c>
      <c r="U22">
        <f>IF(AND(U19="D",'calc'!U62&lt;35),1,0)</f>
        <v/>
      </c>
      <c r="V22">
        <f>IF(AND(V19="D",'calc'!V62&lt;35),1,0)</f>
        <v/>
      </c>
      <c r="W22">
        <f>IF(AND(W19="D",'calc'!W62&lt;35),1,0)</f>
        <v/>
      </c>
      <c r="X22">
        <f>IF(AND(X19="D",'calc'!X62&lt;35),1,0)</f>
        <v/>
      </c>
      <c r="Y22">
        <f>IF(AND(Y19="D",'calc'!Y62&lt;35),1,0)</f>
        <v/>
      </c>
      <c r="Z22">
        <f>IF(AND(Z19="D",'calc'!Z62&lt;35),1,0)</f>
        <v/>
      </c>
      <c r="AA22">
        <f>IF(AND(AA19="D",'calc'!AA62&lt;35),1,0)</f>
        <v/>
      </c>
      <c r="AB22">
        <f>IF(AND(AB19="D",'calc'!AB62&lt;35),1,0)</f>
        <v/>
      </c>
      <c r="AC22">
        <f>IF(AND(AC19="D",'calc'!AC62&lt;35),1,0)</f>
        <v/>
      </c>
      <c r="AD22">
        <f>IF(AND(AD19="D",'calc'!AD62&lt;35),1,0)</f>
        <v/>
      </c>
      <c r="AE22">
        <f>IF(AND(AE19="D",'calc'!AE62&lt;35),1,0)</f>
        <v/>
      </c>
      <c r="AF22">
        <f>IF(AND(AF19="D",'calc'!AF62&lt;35),1,0)</f>
        <v/>
      </c>
      <c r="AG22">
        <f>IF(AND(AG19="D",'calc'!AG62&lt;35),1,0)</f>
        <v/>
      </c>
      <c r="AH22">
        <f>IF(AND(AH19="D",'calc'!AH62&lt;35),1,0)</f>
        <v/>
      </c>
      <c r="AI22">
        <f>IF(AND(AI19="D",'calc'!AI62&lt;35),1,0)</f>
        <v/>
      </c>
      <c r="AJ22">
        <f>IF(AND(AJ19="D",'calc'!AJ62&lt;35),1,0)</f>
        <v/>
      </c>
      <c r="AK22">
        <f>IF(AND(AK19="D",'calc'!AK62&lt;35),1,0)</f>
        <v/>
      </c>
      <c r="AL22">
        <f>IF(AND(AL19="D",'calc'!AL62&lt;35),1,0)</f>
        <v/>
      </c>
      <c r="AM22">
        <f>IF(AND(AM19="D",'calc'!AM62&lt;35),1,0)</f>
        <v/>
      </c>
      <c r="AN22">
        <f>IF(AND(AN19="D",'calc'!AN62&lt;35),1,0)</f>
        <v/>
      </c>
      <c r="AO22">
        <f>IF(AND(AO19="D",'calc'!AO62&lt;35),1,0)</f>
        <v/>
      </c>
      <c r="AP22">
        <f>IF(AND(AP19="D",'calc'!AP62&lt;35),1,0)</f>
        <v/>
      </c>
      <c r="AQ22">
        <f>IF(AND(AQ19="D",'calc'!AQ62&lt;35),1,0)</f>
        <v/>
      </c>
      <c r="AR22">
        <f>IF(AND(AR19="D",'calc'!AR62&lt;35),1,0)</f>
        <v/>
      </c>
      <c r="AS22">
        <f>IF(AND(AS19="D",'calc'!AS62&lt;35),1,0)</f>
        <v/>
      </c>
      <c r="AT22">
        <f>IF(AND(AT19="D",'calc'!AT62&lt;35),1,0)</f>
        <v/>
      </c>
      <c r="AU22">
        <f>IF(AND(AU19="D",'calc'!AU62&lt;35),1,0)</f>
        <v/>
      </c>
      <c r="AV22">
        <f>IF(AND(AV19="D",'calc'!AV62&lt;35),1,0)</f>
        <v/>
      </c>
      <c r="AW22">
        <f>IF(AND(AW19="D",'calc'!AW62&lt;35),1,0)</f>
        <v/>
      </c>
      <c r="AX22">
        <f>IF(AND(AX19="D",'calc'!AX62&lt;35),1,0)</f>
        <v/>
      </c>
      <c r="AY22">
        <f>IF(AND(AY19="D",'calc'!AY62&lt;35),1,0)</f>
        <v/>
      </c>
      <c r="AZ22">
        <f>IF(AND(AZ19="D",'calc'!AZ62&lt;35),1,0)</f>
        <v/>
      </c>
      <c r="BA22">
        <f>IF(AND(BA19="D",'calc'!BA62&lt;35),1,0)</f>
        <v/>
      </c>
      <c r="BB22">
        <f>IF(AND(BB19="D",'calc'!BB62&lt;35),1,0)</f>
        <v/>
      </c>
      <c r="BC22">
        <f>IF(AND(BC19="D",'calc'!BC62&lt;35),1,0)</f>
        <v/>
      </c>
      <c r="BD22">
        <f>IF(AND(BD19="D",'calc'!BD62&lt;35),1,0)</f>
        <v/>
      </c>
      <c r="BE22">
        <f>IF(AND(BE19="D",'calc'!BE62&lt;35),1,0)</f>
        <v/>
      </c>
      <c r="BF22">
        <f>IF(AND(BF19="D",'calc'!BF62&lt;35),1,0)</f>
        <v/>
      </c>
      <c r="BG22">
        <f>IF(AND(BG19="D",'calc'!BG62&lt;35),1,0)</f>
        <v/>
      </c>
      <c r="BH22">
        <f>IF(AND(BH19="D",'calc'!BH62&lt;35),1,0)</f>
        <v/>
      </c>
      <c r="BI22">
        <f>IF(AND(BI19="D",'calc'!BI62&lt;35),1,0)</f>
        <v/>
      </c>
      <c r="BJ22">
        <f>IF(AND(BJ19="D",'calc'!BJ62&lt;35),1,0)</f>
        <v/>
      </c>
      <c r="BK22">
        <f>IF(AND(BK19="D",'calc'!BK62&lt;35),1,0)</f>
        <v/>
      </c>
      <c r="BL22">
        <f>IF(AND(BL19="D",'calc'!BL62&lt;35),1,0)</f>
        <v/>
      </c>
      <c r="BM22">
        <f>IF(AND(BM19="D",'calc'!BM62&lt;35),1,0)</f>
        <v/>
      </c>
      <c r="BN22">
        <f>IF(AND(BN19="D",'calc'!BN62&lt;35),1,0)</f>
        <v/>
      </c>
      <c r="BO22">
        <f>IF(AND(BO19="D",'calc'!BO62&lt;35),1,0)</f>
        <v/>
      </c>
      <c r="BP22">
        <f>IF(AND(BP19="D",'calc'!BP62&lt;35),1,0)</f>
        <v/>
      </c>
      <c r="BQ22">
        <f>IF(AND(BQ19="D",'calc'!BQ62&lt;35),1,0)</f>
        <v/>
      </c>
      <c r="BR22">
        <f>IF(AND(BR19="D",'calc'!BR62&lt;35),1,0)</f>
        <v/>
      </c>
      <c r="BS22">
        <f>IF(AND(BS19="D",'calc'!BS62&lt;35),1,0)</f>
        <v/>
      </c>
      <c r="BT22">
        <f>IF(AND(BT19="D",'calc'!BT62&lt;35),1,0)</f>
        <v/>
      </c>
      <c r="BU22">
        <f>IF(AND(BU19="D",'calc'!BU62&lt;35),1,0)</f>
        <v/>
      </c>
      <c r="BV22">
        <f>IF(AND(BV19="D",'calc'!BV62&lt;35),1,0)</f>
        <v/>
      </c>
      <c r="BW22">
        <f>IF(AND(BW19="D",'calc'!BW62&lt;35),1,0)</f>
        <v/>
      </c>
      <c r="BX22">
        <f>IF(AND(BX19="D",'calc'!BX62&lt;35),1,0)</f>
        <v/>
      </c>
      <c r="BY22">
        <f>IF(AND(BY19="D",'calc'!BY62&lt;35),1,0)</f>
        <v/>
      </c>
      <c r="BZ22">
        <f>IF(AND(BZ19="D",'calc'!BZ62&lt;35),1,0)</f>
        <v/>
      </c>
      <c r="CA22">
        <f>IF(AND(CA19="D",'calc'!CA62&lt;35),1,0)</f>
        <v/>
      </c>
      <c r="CB22">
        <f>IF(AND(CB19="D",'calc'!CB62&lt;35),1,0)</f>
        <v/>
      </c>
      <c r="CC22">
        <f>IF(AND(CC19="D",'calc'!CC62&lt;35),1,0)</f>
        <v/>
      </c>
      <c r="CD22">
        <f>IF(AND(CD19="D",'calc'!CD62&lt;35),1,0)</f>
        <v/>
      </c>
    </row>
    <row r="23" hidden="1">
      <c r="A23" s="42" t="inlineStr">
        <is>
          <t>P2 D energy</t>
        </is>
      </c>
      <c r="C23">
        <f>IF(AND(C20="D",'calc'!C70&lt;35),1,0)</f>
        <v/>
      </c>
      <c r="D23">
        <f>IF(AND(D20="D",'calc'!D70&lt;35),1,0)</f>
        <v/>
      </c>
      <c r="E23">
        <f>IF(AND(E20="D",'calc'!E70&lt;35),1,0)</f>
        <v/>
      </c>
      <c r="F23">
        <f>IF(AND(F20="D",'calc'!F70&lt;35),1,0)</f>
        <v/>
      </c>
      <c r="G23">
        <f>IF(AND(G20="D",'calc'!G70&lt;35),1,0)</f>
        <v/>
      </c>
      <c r="H23">
        <f>IF(AND(H20="D",'calc'!H70&lt;35),1,0)</f>
        <v/>
      </c>
      <c r="I23">
        <f>IF(AND(I20="D",'calc'!I70&lt;35),1,0)</f>
        <v/>
      </c>
      <c r="J23">
        <f>IF(AND(J20="D",'calc'!J70&lt;35),1,0)</f>
        <v/>
      </c>
      <c r="K23">
        <f>IF(AND(K20="D",'calc'!K70&lt;35),1,0)</f>
        <v/>
      </c>
      <c r="L23">
        <f>IF(AND(L20="D",'calc'!L70&lt;35),1,0)</f>
        <v/>
      </c>
      <c r="M23">
        <f>IF(AND(M20="D",'calc'!M70&lt;35),1,0)</f>
        <v/>
      </c>
      <c r="N23">
        <f>IF(AND(N20="D",'calc'!N70&lt;35),1,0)</f>
        <v/>
      </c>
      <c r="O23">
        <f>IF(AND(O20="D",'calc'!O70&lt;35),1,0)</f>
        <v/>
      </c>
      <c r="P23">
        <f>IF(AND(P20="D",'calc'!P70&lt;35),1,0)</f>
        <v/>
      </c>
      <c r="Q23">
        <f>IF(AND(Q20="D",'calc'!Q70&lt;35),1,0)</f>
        <v/>
      </c>
      <c r="R23">
        <f>IF(AND(R20="D",'calc'!R70&lt;35),1,0)</f>
        <v/>
      </c>
      <c r="S23">
        <f>IF(AND(S20="D",'calc'!S70&lt;35),1,0)</f>
        <v/>
      </c>
      <c r="T23">
        <f>IF(AND(T20="D",'calc'!T70&lt;35),1,0)</f>
        <v/>
      </c>
      <c r="U23">
        <f>IF(AND(U20="D",'calc'!U70&lt;35),1,0)</f>
        <v/>
      </c>
      <c r="V23">
        <f>IF(AND(V20="D",'calc'!V70&lt;35),1,0)</f>
        <v/>
      </c>
      <c r="W23">
        <f>IF(AND(W20="D",'calc'!W70&lt;35),1,0)</f>
        <v/>
      </c>
      <c r="X23">
        <f>IF(AND(X20="D",'calc'!X70&lt;35),1,0)</f>
        <v/>
      </c>
      <c r="Y23">
        <f>IF(AND(Y20="D",'calc'!Y70&lt;35),1,0)</f>
        <v/>
      </c>
      <c r="Z23">
        <f>IF(AND(Z20="D",'calc'!Z70&lt;35),1,0)</f>
        <v/>
      </c>
      <c r="AA23">
        <f>IF(AND(AA20="D",'calc'!AA70&lt;35),1,0)</f>
        <v/>
      </c>
      <c r="AB23">
        <f>IF(AND(AB20="D",'calc'!AB70&lt;35),1,0)</f>
        <v/>
      </c>
      <c r="AC23">
        <f>IF(AND(AC20="D",'calc'!AC70&lt;35),1,0)</f>
        <v/>
      </c>
      <c r="AD23">
        <f>IF(AND(AD20="D",'calc'!AD70&lt;35),1,0)</f>
        <v/>
      </c>
      <c r="AE23">
        <f>IF(AND(AE20="D",'calc'!AE70&lt;35),1,0)</f>
        <v/>
      </c>
      <c r="AF23">
        <f>IF(AND(AF20="D",'calc'!AF70&lt;35),1,0)</f>
        <v/>
      </c>
      <c r="AG23">
        <f>IF(AND(AG20="D",'calc'!AG70&lt;35),1,0)</f>
        <v/>
      </c>
      <c r="AH23">
        <f>IF(AND(AH20="D",'calc'!AH70&lt;35),1,0)</f>
        <v/>
      </c>
      <c r="AI23">
        <f>IF(AND(AI20="D",'calc'!AI70&lt;35),1,0)</f>
        <v/>
      </c>
      <c r="AJ23">
        <f>IF(AND(AJ20="D",'calc'!AJ70&lt;35),1,0)</f>
        <v/>
      </c>
      <c r="AK23">
        <f>IF(AND(AK20="D",'calc'!AK70&lt;35),1,0)</f>
        <v/>
      </c>
      <c r="AL23">
        <f>IF(AND(AL20="D",'calc'!AL70&lt;35),1,0)</f>
        <v/>
      </c>
      <c r="AM23">
        <f>IF(AND(AM20="D",'calc'!AM70&lt;35),1,0)</f>
        <v/>
      </c>
      <c r="AN23">
        <f>IF(AND(AN20="D",'calc'!AN70&lt;35),1,0)</f>
        <v/>
      </c>
      <c r="AO23">
        <f>IF(AND(AO20="D",'calc'!AO70&lt;35),1,0)</f>
        <v/>
      </c>
      <c r="AP23">
        <f>IF(AND(AP20="D",'calc'!AP70&lt;35),1,0)</f>
        <v/>
      </c>
      <c r="AQ23">
        <f>IF(AND(AQ20="D",'calc'!AQ70&lt;35),1,0)</f>
        <v/>
      </c>
      <c r="AR23">
        <f>IF(AND(AR20="D",'calc'!AR70&lt;35),1,0)</f>
        <v/>
      </c>
      <c r="AS23">
        <f>IF(AND(AS20="D",'calc'!AS70&lt;35),1,0)</f>
        <v/>
      </c>
      <c r="AT23">
        <f>IF(AND(AT20="D",'calc'!AT70&lt;35),1,0)</f>
        <v/>
      </c>
      <c r="AU23">
        <f>IF(AND(AU20="D",'calc'!AU70&lt;35),1,0)</f>
        <v/>
      </c>
      <c r="AV23">
        <f>IF(AND(AV20="D",'calc'!AV70&lt;35),1,0)</f>
        <v/>
      </c>
      <c r="AW23">
        <f>IF(AND(AW20="D",'calc'!AW70&lt;35),1,0)</f>
        <v/>
      </c>
      <c r="AX23">
        <f>IF(AND(AX20="D",'calc'!AX70&lt;35),1,0)</f>
        <v/>
      </c>
      <c r="AY23">
        <f>IF(AND(AY20="D",'calc'!AY70&lt;35),1,0)</f>
        <v/>
      </c>
      <c r="AZ23">
        <f>IF(AND(AZ20="D",'calc'!AZ70&lt;35),1,0)</f>
        <v/>
      </c>
      <c r="BA23">
        <f>IF(AND(BA20="D",'calc'!BA70&lt;35),1,0)</f>
        <v/>
      </c>
      <c r="BB23">
        <f>IF(AND(BB20="D",'calc'!BB70&lt;35),1,0)</f>
        <v/>
      </c>
      <c r="BC23">
        <f>IF(AND(BC20="D",'calc'!BC70&lt;35),1,0)</f>
        <v/>
      </c>
      <c r="BD23">
        <f>IF(AND(BD20="D",'calc'!BD70&lt;35),1,0)</f>
        <v/>
      </c>
      <c r="BE23">
        <f>IF(AND(BE20="D",'calc'!BE70&lt;35),1,0)</f>
        <v/>
      </c>
      <c r="BF23">
        <f>IF(AND(BF20="D",'calc'!BF70&lt;35),1,0)</f>
        <v/>
      </c>
      <c r="BG23">
        <f>IF(AND(BG20="D",'calc'!BG70&lt;35),1,0)</f>
        <v/>
      </c>
      <c r="BH23">
        <f>IF(AND(BH20="D",'calc'!BH70&lt;35),1,0)</f>
        <v/>
      </c>
      <c r="BI23">
        <f>IF(AND(BI20="D",'calc'!BI70&lt;35),1,0)</f>
        <v/>
      </c>
      <c r="BJ23">
        <f>IF(AND(BJ20="D",'calc'!BJ70&lt;35),1,0)</f>
        <v/>
      </c>
      <c r="BK23">
        <f>IF(AND(BK20="D",'calc'!BK70&lt;35),1,0)</f>
        <v/>
      </c>
      <c r="BL23">
        <f>IF(AND(BL20="D",'calc'!BL70&lt;35),1,0)</f>
        <v/>
      </c>
      <c r="BM23">
        <f>IF(AND(BM20="D",'calc'!BM70&lt;35),1,0)</f>
        <v/>
      </c>
      <c r="BN23">
        <f>IF(AND(BN20="D",'calc'!BN70&lt;35),1,0)</f>
        <v/>
      </c>
      <c r="BO23">
        <f>IF(AND(BO20="D",'calc'!BO70&lt;35),1,0)</f>
        <v/>
      </c>
      <c r="BP23">
        <f>IF(AND(BP20="D",'calc'!BP70&lt;35),1,0)</f>
        <v/>
      </c>
      <c r="BQ23">
        <f>IF(AND(BQ20="D",'calc'!BQ70&lt;35),1,0)</f>
        <v/>
      </c>
      <c r="BR23">
        <f>IF(AND(BR20="D",'calc'!BR70&lt;35),1,0)</f>
        <v/>
      </c>
      <c r="BS23">
        <f>IF(AND(BS20="D",'calc'!BS70&lt;35),1,0)</f>
        <v/>
      </c>
      <c r="BT23">
        <f>IF(AND(BT20="D",'calc'!BT70&lt;35),1,0)</f>
        <v/>
      </c>
      <c r="BU23">
        <f>IF(AND(BU20="D",'calc'!BU70&lt;35),1,0)</f>
        <v/>
      </c>
      <c r="BV23">
        <f>IF(AND(BV20="D",'calc'!BV70&lt;35),1,0)</f>
        <v/>
      </c>
      <c r="BW23">
        <f>IF(AND(BW20="D",'calc'!BW70&lt;35),1,0)</f>
        <v/>
      </c>
      <c r="BX23">
        <f>IF(AND(BX20="D",'calc'!BX70&lt;35),1,0)</f>
        <v/>
      </c>
      <c r="BY23">
        <f>IF(AND(BY20="D",'calc'!BY70&lt;35),1,0)</f>
        <v/>
      </c>
      <c r="BZ23">
        <f>IF(AND(BZ20="D",'calc'!BZ70&lt;35),1,0)</f>
        <v/>
      </c>
      <c r="CA23">
        <f>IF(AND(CA20="D",'calc'!CA70&lt;35),1,0)</f>
        <v/>
      </c>
      <c r="CB23">
        <f>IF(AND(CB20="D",'calc'!CB70&lt;35),1,0)</f>
        <v/>
      </c>
      <c r="CC23">
        <f>IF(AND(CC20="D",'calc'!CC70&lt;35),1,0)</f>
        <v/>
      </c>
      <c r="CD23">
        <f>IF(AND(CD20="D",'calc'!CD70&lt;35),1,0)</f>
        <v/>
      </c>
    </row>
    <row r="24" hidden="1">
      <c r="A24" s="42" t="inlineStr">
        <is>
          <t>P3 D energy</t>
        </is>
      </c>
      <c r="C24">
        <f>IF(AND(C21="D",'calc'!C78&lt;35),1,0)</f>
        <v/>
      </c>
      <c r="D24">
        <f>IF(AND(D21="D",'calc'!D78&lt;35),1,0)</f>
        <v/>
      </c>
      <c r="E24">
        <f>IF(AND(E21="D",'calc'!E78&lt;35),1,0)</f>
        <v/>
      </c>
      <c r="F24">
        <f>IF(AND(F21="D",'calc'!F78&lt;35),1,0)</f>
        <v/>
      </c>
      <c r="G24">
        <f>IF(AND(G21="D",'calc'!G78&lt;35),1,0)</f>
        <v/>
      </c>
      <c r="H24">
        <f>IF(AND(H21="D",'calc'!H78&lt;35),1,0)</f>
        <v/>
      </c>
      <c r="I24">
        <f>IF(AND(I21="D",'calc'!I78&lt;35),1,0)</f>
        <v/>
      </c>
      <c r="J24">
        <f>IF(AND(J21="D",'calc'!J78&lt;35),1,0)</f>
        <v/>
      </c>
      <c r="K24">
        <f>IF(AND(K21="D",'calc'!K78&lt;35),1,0)</f>
        <v/>
      </c>
      <c r="L24">
        <f>IF(AND(L21="D",'calc'!L78&lt;35),1,0)</f>
        <v/>
      </c>
      <c r="M24">
        <f>IF(AND(M21="D",'calc'!M78&lt;35),1,0)</f>
        <v/>
      </c>
      <c r="N24">
        <f>IF(AND(N21="D",'calc'!N78&lt;35),1,0)</f>
        <v/>
      </c>
      <c r="O24">
        <f>IF(AND(O21="D",'calc'!O78&lt;35),1,0)</f>
        <v/>
      </c>
      <c r="P24">
        <f>IF(AND(P21="D",'calc'!P78&lt;35),1,0)</f>
        <v/>
      </c>
      <c r="Q24">
        <f>IF(AND(Q21="D",'calc'!Q78&lt;35),1,0)</f>
        <v/>
      </c>
      <c r="R24">
        <f>IF(AND(R21="D",'calc'!R78&lt;35),1,0)</f>
        <v/>
      </c>
      <c r="S24">
        <f>IF(AND(S21="D",'calc'!S78&lt;35),1,0)</f>
        <v/>
      </c>
      <c r="T24">
        <f>IF(AND(T21="D",'calc'!T78&lt;35),1,0)</f>
        <v/>
      </c>
      <c r="U24">
        <f>IF(AND(U21="D",'calc'!U78&lt;35),1,0)</f>
        <v/>
      </c>
      <c r="V24">
        <f>IF(AND(V21="D",'calc'!V78&lt;35),1,0)</f>
        <v/>
      </c>
      <c r="W24">
        <f>IF(AND(W21="D",'calc'!W78&lt;35),1,0)</f>
        <v/>
      </c>
      <c r="X24">
        <f>IF(AND(X21="D",'calc'!X78&lt;35),1,0)</f>
        <v/>
      </c>
      <c r="Y24">
        <f>IF(AND(Y21="D",'calc'!Y78&lt;35),1,0)</f>
        <v/>
      </c>
      <c r="Z24">
        <f>IF(AND(Z21="D",'calc'!Z78&lt;35),1,0)</f>
        <v/>
      </c>
      <c r="AA24">
        <f>IF(AND(AA21="D",'calc'!AA78&lt;35),1,0)</f>
        <v/>
      </c>
      <c r="AB24">
        <f>IF(AND(AB21="D",'calc'!AB78&lt;35),1,0)</f>
        <v/>
      </c>
      <c r="AC24">
        <f>IF(AND(AC21="D",'calc'!AC78&lt;35),1,0)</f>
        <v/>
      </c>
      <c r="AD24">
        <f>IF(AND(AD21="D",'calc'!AD78&lt;35),1,0)</f>
        <v/>
      </c>
      <c r="AE24">
        <f>IF(AND(AE21="D",'calc'!AE78&lt;35),1,0)</f>
        <v/>
      </c>
      <c r="AF24">
        <f>IF(AND(AF21="D",'calc'!AF78&lt;35),1,0)</f>
        <v/>
      </c>
      <c r="AG24">
        <f>IF(AND(AG21="D",'calc'!AG78&lt;35),1,0)</f>
        <v/>
      </c>
      <c r="AH24">
        <f>IF(AND(AH21="D",'calc'!AH78&lt;35),1,0)</f>
        <v/>
      </c>
      <c r="AI24">
        <f>IF(AND(AI21="D",'calc'!AI78&lt;35),1,0)</f>
        <v/>
      </c>
      <c r="AJ24">
        <f>IF(AND(AJ21="D",'calc'!AJ78&lt;35),1,0)</f>
        <v/>
      </c>
      <c r="AK24">
        <f>IF(AND(AK21="D",'calc'!AK78&lt;35),1,0)</f>
        <v/>
      </c>
      <c r="AL24">
        <f>IF(AND(AL21="D",'calc'!AL78&lt;35),1,0)</f>
        <v/>
      </c>
      <c r="AM24">
        <f>IF(AND(AM21="D",'calc'!AM78&lt;35),1,0)</f>
        <v/>
      </c>
      <c r="AN24">
        <f>IF(AND(AN21="D",'calc'!AN78&lt;35),1,0)</f>
        <v/>
      </c>
      <c r="AO24">
        <f>IF(AND(AO21="D",'calc'!AO78&lt;35),1,0)</f>
        <v/>
      </c>
      <c r="AP24">
        <f>IF(AND(AP21="D",'calc'!AP78&lt;35),1,0)</f>
        <v/>
      </c>
      <c r="AQ24">
        <f>IF(AND(AQ21="D",'calc'!AQ78&lt;35),1,0)</f>
        <v/>
      </c>
      <c r="AR24">
        <f>IF(AND(AR21="D",'calc'!AR78&lt;35),1,0)</f>
        <v/>
      </c>
      <c r="AS24">
        <f>IF(AND(AS21="D",'calc'!AS78&lt;35),1,0)</f>
        <v/>
      </c>
      <c r="AT24">
        <f>IF(AND(AT21="D",'calc'!AT78&lt;35),1,0)</f>
        <v/>
      </c>
      <c r="AU24">
        <f>IF(AND(AU21="D",'calc'!AU78&lt;35),1,0)</f>
        <v/>
      </c>
      <c r="AV24">
        <f>IF(AND(AV21="D",'calc'!AV78&lt;35),1,0)</f>
        <v/>
      </c>
      <c r="AW24">
        <f>IF(AND(AW21="D",'calc'!AW78&lt;35),1,0)</f>
        <v/>
      </c>
      <c r="AX24">
        <f>IF(AND(AX21="D",'calc'!AX78&lt;35),1,0)</f>
        <v/>
      </c>
      <c r="AY24">
        <f>IF(AND(AY21="D",'calc'!AY78&lt;35),1,0)</f>
        <v/>
      </c>
      <c r="AZ24">
        <f>IF(AND(AZ21="D",'calc'!AZ78&lt;35),1,0)</f>
        <v/>
      </c>
      <c r="BA24">
        <f>IF(AND(BA21="D",'calc'!BA78&lt;35),1,0)</f>
        <v/>
      </c>
      <c r="BB24">
        <f>IF(AND(BB21="D",'calc'!BB78&lt;35),1,0)</f>
        <v/>
      </c>
      <c r="BC24">
        <f>IF(AND(BC21="D",'calc'!BC78&lt;35),1,0)</f>
        <v/>
      </c>
      <c r="BD24">
        <f>IF(AND(BD21="D",'calc'!BD78&lt;35),1,0)</f>
        <v/>
      </c>
      <c r="BE24">
        <f>IF(AND(BE21="D",'calc'!BE78&lt;35),1,0)</f>
        <v/>
      </c>
      <c r="BF24">
        <f>IF(AND(BF21="D",'calc'!BF78&lt;35),1,0)</f>
        <v/>
      </c>
      <c r="BG24">
        <f>IF(AND(BG21="D",'calc'!BG78&lt;35),1,0)</f>
        <v/>
      </c>
      <c r="BH24">
        <f>IF(AND(BH21="D",'calc'!BH78&lt;35),1,0)</f>
        <v/>
      </c>
      <c r="BI24">
        <f>IF(AND(BI21="D",'calc'!BI78&lt;35),1,0)</f>
        <v/>
      </c>
      <c r="BJ24">
        <f>IF(AND(BJ21="D",'calc'!BJ78&lt;35),1,0)</f>
        <v/>
      </c>
      <c r="BK24">
        <f>IF(AND(BK21="D",'calc'!BK78&lt;35),1,0)</f>
        <v/>
      </c>
      <c r="BL24">
        <f>IF(AND(BL21="D",'calc'!BL78&lt;35),1,0)</f>
        <v/>
      </c>
      <c r="BM24">
        <f>IF(AND(BM21="D",'calc'!BM78&lt;35),1,0)</f>
        <v/>
      </c>
      <c r="BN24">
        <f>IF(AND(BN21="D",'calc'!BN78&lt;35),1,0)</f>
        <v/>
      </c>
      <c r="BO24">
        <f>IF(AND(BO21="D",'calc'!BO78&lt;35),1,0)</f>
        <v/>
      </c>
      <c r="BP24">
        <f>IF(AND(BP21="D",'calc'!BP78&lt;35),1,0)</f>
        <v/>
      </c>
      <c r="BQ24">
        <f>IF(AND(BQ21="D",'calc'!BQ78&lt;35),1,0)</f>
        <v/>
      </c>
      <c r="BR24">
        <f>IF(AND(BR21="D",'calc'!BR78&lt;35),1,0)</f>
        <v/>
      </c>
      <c r="BS24">
        <f>IF(AND(BS21="D",'calc'!BS78&lt;35),1,0)</f>
        <v/>
      </c>
      <c r="BT24">
        <f>IF(AND(BT21="D",'calc'!BT78&lt;35),1,0)</f>
        <v/>
      </c>
      <c r="BU24">
        <f>IF(AND(BU21="D",'calc'!BU78&lt;35),1,0)</f>
        <v/>
      </c>
      <c r="BV24">
        <f>IF(AND(BV21="D",'calc'!BV78&lt;35),1,0)</f>
        <v/>
      </c>
      <c r="BW24">
        <f>IF(AND(BW21="D",'calc'!BW78&lt;35),1,0)</f>
        <v/>
      </c>
      <c r="BX24">
        <f>IF(AND(BX21="D",'calc'!BX78&lt;35),1,0)</f>
        <v/>
      </c>
      <c r="BY24">
        <f>IF(AND(BY21="D",'calc'!BY78&lt;35),1,0)</f>
        <v/>
      </c>
      <c r="BZ24">
        <f>IF(AND(BZ21="D",'calc'!BZ78&lt;35),1,0)</f>
        <v/>
      </c>
      <c r="CA24">
        <f>IF(AND(CA21="D",'calc'!CA78&lt;35),1,0)</f>
        <v/>
      </c>
      <c r="CB24">
        <f>IF(AND(CB21="D",'calc'!CB78&lt;35),1,0)</f>
        <v/>
      </c>
      <c r="CC24">
        <f>IF(AND(CC21="D",'calc'!CC78&lt;35),1,0)</f>
        <v/>
      </c>
      <c r="CD24">
        <f>IF(AND(CD21="D",'calc'!CD78&lt;35),1,0)</f>
        <v/>
      </c>
    </row>
    <row r="26">
      <c r="A26" s="49" t="n"/>
      <c r="B26" s="49" t="n"/>
      <c r="C26" s="49" t="n"/>
      <c r="D26" s="49" t="n"/>
      <c r="E26" s="49" t="n"/>
      <c r="F26" s="49" t="n"/>
      <c r="G26" s="49" t="n"/>
      <c r="H26" s="49" t="n"/>
      <c r="I26" s="49" t="n"/>
      <c r="J26" s="49" t="n"/>
      <c r="K26" s="49" t="n"/>
      <c r="L26" s="49" t="n"/>
      <c r="M26" s="49" t="n"/>
      <c r="N26" s="49" t="n"/>
      <c r="O26" s="49" t="n"/>
      <c r="P26" s="49" t="n"/>
      <c r="Q26" s="49" t="n"/>
      <c r="R26" s="49" t="n"/>
      <c r="S26" s="49" t="n"/>
      <c r="T26" s="49" t="n"/>
      <c r="U26" s="49" t="n"/>
      <c r="V26" s="49" t="n"/>
      <c r="W26" s="49" t="n"/>
      <c r="X26" s="49" t="n"/>
      <c r="Y26" s="49" t="n"/>
      <c r="Z26" s="49" t="n"/>
      <c r="AA26" s="49" t="n"/>
      <c r="AB26" s="49" t="n"/>
      <c r="AC26" s="49" t="n"/>
      <c r="AD26" s="49" t="n"/>
      <c r="AE26" s="49" t="n"/>
      <c r="AF26" s="49" t="n"/>
      <c r="AG26" s="49" t="n"/>
      <c r="AH26" s="49" t="n"/>
      <c r="AI26" s="49" t="n"/>
      <c r="AJ26" s="49" t="n"/>
      <c r="AK26" s="49" t="n"/>
      <c r="AL26" s="49" t="n"/>
      <c r="AM26" s="49" t="n"/>
      <c r="AN26" s="49" t="n"/>
      <c r="AO26" s="49" t="n"/>
      <c r="AP26" s="49" t="n"/>
      <c r="AQ26" s="49" t="n"/>
      <c r="AR26" s="49" t="n"/>
      <c r="AS26" s="49" t="n"/>
      <c r="AT26" s="49" t="n"/>
      <c r="AU26" s="49" t="n"/>
      <c r="AV26" s="49" t="n"/>
      <c r="AW26" s="49" t="n"/>
      <c r="AX26" s="49" t="n"/>
      <c r="AY26" s="49" t="n"/>
      <c r="AZ26" s="49" t="n"/>
      <c r="BA26" s="49" t="n"/>
      <c r="BB26" s="49" t="n"/>
      <c r="BC26" s="49" t="n"/>
      <c r="BD26" s="49" t="n"/>
      <c r="BE26" s="49" t="n"/>
      <c r="BF26" s="49" t="n"/>
      <c r="BG26" s="49" t="n"/>
      <c r="BH26" s="49" t="n"/>
      <c r="BI26" s="49" t="n"/>
      <c r="BJ26" s="49" t="n"/>
      <c r="BK26" s="49" t="n"/>
      <c r="BL26" s="49" t="n"/>
      <c r="BM26" s="49" t="n"/>
      <c r="BN26" s="49" t="n"/>
      <c r="BO26" s="49" t="n"/>
      <c r="BP26" s="49" t="n"/>
      <c r="BQ26" s="49" t="n"/>
      <c r="BR26" s="49" t="n"/>
      <c r="BS26" s="49" t="n"/>
      <c r="BT26" s="49" t="n"/>
      <c r="BU26" s="49" t="n"/>
      <c r="BV26" s="49" t="n"/>
      <c r="BW26" s="49" t="n"/>
      <c r="BX26" s="49" t="n"/>
      <c r="BY26" s="49" t="n"/>
      <c r="BZ26" s="49" t="n"/>
      <c r="CA26" s="49" t="n"/>
      <c r="CB26" s="49" t="n"/>
      <c r="CC26" s="49" t="n"/>
      <c r="CD26" s="49" t="n"/>
      <c r="CE26" s="49" t="n"/>
      <c r="CF26" s="49" t="n"/>
      <c r="CG26" s="49" t="n"/>
      <c r="CH26" s="49" t="n"/>
      <c r="CI26" s="49" t="n"/>
      <c r="CJ26" s="49" t="n"/>
      <c r="CK26" s="49" t="n"/>
      <c r="CL26" s="49" t="n"/>
      <c r="CM26" s="49" t="n"/>
      <c r="CN26" s="49" t="n"/>
      <c r="CO26" s="49" t="n"/>
      <c r="CP26" s="49" t="n"/>
      <c r="CQ26" s="49" t="n"/>
      <c r="CR26" s="49" t="n"/>
      <c r="CS26" s="49" t="n"/>
      <c r="CT26" s="49" t="n"/>
      <c r="CU26" s="49" t="n"/>
      <c r="CV26" s="49" t="n"/>
    </row>
    <row r="27">
      <c r="A27" s="50" t="inlineStr">
        <is>
          <t>SET B (optional) - fill in a second 3-man setup below to compare it against the one above. Leave it empty for a single result.</t>
        </is>
      </c>
    </row>
    <row r="29">
      <c r="A29" s="51" t="inlineStr">
        <is>
          <t>3-man chart - set B</t>
        </is>
      </c>
    </row>
    <row r="30">
      <c r="Y30" s="28" t="inlineStr">
        <is>
          <t>P2 spec</t>
        </is>
      </c>
      <c r="Z30" s="29" t="n"/>
      <c r="AA30" s="29" t="n"/>
      <c r="AB30" s="29" t="n"/>
      <c r="AC30" s="29" t="n"/>
      <c r="AD30" s="29" t="n"/>
      <c r="AE30" s="29" t="n"/>
      <c r="AF30" s="29" t="n"/>
      <c r="AG30" s="29" t="n"/>
      <c r="AH30" s="29" t="n"/>
      <c r="AI30" s="29" t="n"/>
      <c r="AJ30" s="29" t="n"/>
      <c r="AK30" s="29" t="n"/>
      <c r="AL30" s="29" t="n"/>
      <c r="AM30" s="29" t="n"/>
      <c r="AN30" s="29" t="n"/>
      <c r="AO30" s="29" t="n"/>
      <c r="AP30" s="30" t="n"/>
      <c r="AR30" s="28" t="inlineStr">
        <is>
          <t>P3 spec</t>
        </is>
      </c>
      <c r="AS30" s="29" t="n"/>
      <c r="AT30" s="29" t="n"/>
      <c r="AU30" s="29" t="n"/>
      <c r="AV30" s="29" t="n"/>
      <c r="AW30" s="29" t="n"/>
      <c r="AX30" s="29" t="n"/>
      <c r="AY30" s="29" t="n"/>
      <c r="AZ30" s="29" t="n"/>
      <c r="BA30" s="29" t="n"/>
      <c r="BB30" s="29" t="n"/>
      <c r="BC30" s="30" t="n"/>
    </row>
    <row r="31" ht="30" customHeight="1">
      <c r="A31" s="31" t="inlineStr">
        <is>
          <t>Player</t>
        </is>
      </c>
      <c r="B31" s="32" t="inlineStr">
        <is>
          <t>Name</t>
        </is>
      </c>
      <c r="C31" s="32" t="inlineStr">
        <is>
          <t>startSpec (%)</t>
        </is>
      </c>
      <c r="D31" s="29" t="n"/>
      <c r="E31" s="30" t="n"/>
      <c r="F31" s="32" t="inlineStr">
        <is>
          <t>lightbearerOn</t>
        </is>
      </c>
      <c r="G31" s="29" t="n"/>
      <c r="H31" s="30" t="n"/>
      <c r="I31" s="32" t="inlineStr">
        <is>
          <t>meleePrayer</t>
        </is>
      </c>
      <c r="J31" s="29" t="n"/>
      <c r="K31" s="30" t="n"/>
      <c r="L31" s="32" t="inlineStr">
        <is>
          <t>PurpleDC</t>
        </is>
      </c>
      <c r="M31" s="29" t="n"/>
      <c r="N31" s="30" t="n"/>
      <c r="O31" s="32" t="inlineStr">
        <is>
          <t>WestDC</t>
        </is>
      </c>
      <c r="P31" s="29" t="n"/>
      <c r="Q31" s="30" t="n"/>
      <c r="R31" s="32" t="inlineStr">
        <is>
          <t>EastDC</t>
        </is>
      </c>
      <c r="S31" s="29" t="n"/>
      <c r="T31" s="30" t="n"/>
      <c r="V31" s="32" t="inlineStr">
        <is>
          <t>Custom Surge Timing</t>
        </is>
      </c>
      <c r="W31" s="29" t="n"/>
      <c r="X31" s="30" t="n"/>
      <c r="Y31" s="32" t="inlineStr">
        <is>
          <t>End spec</t>
        </is>
      </c>
      <c r="Z31" s="29" t="n"/>
      <c r="AA31" s="30" t="n"/>
      <c r="AB31" s="32" t="inlineStr">
        <is>
          <t>Purple crab</t>
        </is>
      </c>
      <c r="AC31" s="29" t="n"/>
      <c r="AD31" s="30" t="n"/>
      <c r="AE31" s="32" t="inlineStr">
        <is>
          <t>Target spec</t>
        </is>
      </c>
      <c r="AF31" s="29" t="n"/>
      <c r="AG31" s="30" t="n"/>
      <c r="AH31" s="32" t="inlineStr">
        <is>
          <t>Ring switch %</t>
        </is>
      </c>
      <c r="AI31" s="29" t="n"/>
      <c r="AJ31" s="30" t="n"/>
      <c r="AK31" s="32" t="inlineStr">
        <is>
          <t>Room Time</t>
        </is>
      </c>
      <c r="AL31" s="29" t="n"/>
      <c r="AM31" s="30" t="n"/>
      <c r="AN31" s="32" t="inlineStr">
        <is>
          <t>LB swings</t>
        </is>
      </c>
      <c r="AO31" s="29" t="n"/>
      <c r="AP31" s="30" t="n"/>
      <c r="AR31" s="32" t="inlineStr">
        <is>
          <t>West/East DC +</t>
        </is>
      </c>
      <c r="AS31" s="29" t="n"/>
      <c r="AT31" s="30" t="n"/>
      <c r="AU31" s="32" t="inlineStr">
        <is>
          <t>Spec used</t>
        </is>
      </c>
      <c r="AV31" s="29" t="n"/>
      <c r="AW31" s="30" t="n"/>
      <c r="AX31" s="32" t="inlineStr">
        <is>
          <t>P3 target spec</t>
        </is>
      </c>
      <c r="AY31" s="29" t="n"/>
      <c r="AZ31" s="30" t="n"/>
      <c r="BA31" s="32" t="inlineStr">
        <is>
          <t>Time of regen</t>
        </is>
      </c>
      <c r="BB31" s="29" t="n"/>
      <c r="BC31" s="30" t="n"/>
      <c r="BF31" s="33" t="inlineStr">
        <is>
          <t>Death tick</t>
        </is>
      </c>
      <c r="BG31" s="29" t="n"/>
      <c r="BH31" s="30" t="n"/>
      <c r="BJ31" s="32" t="inlineStr">
        <is>
          <t>Deep proc HP %</t>
        </is>
      </c>
      <c r="BK31" s="29" t="n"/>
      <c r="BL31" s="30" t="n"/>
      <c r="BN31" s="32" t="inlineStr">
        <is>
          <t>P3 halberd HP %</t>
        </is>
      </c>
      <c r="BO31" s="29" t="n"/>
      <c r="BP31" s="30" t="n"/>
      <c r="BR31" s="32" t="inlineStr">
        <is>
          <t>Dawn threshold %</t>
        </is>
      </c>
      <c r="BS31" s="29" t="n"/>
      <c r="BT31" s="30" t="n"/>
      <c r="BV31" s="32" t="inlineStr">
        <is>
          <t>Purple HP %</t>
        </is>
      </c>
      <c r="BW31" s="29" t="n"/>
      <c r="BX31" s="30" t="n"/>
      <c r="BZ31" s="32" t="inlineStr">
        <is>
          <t>Tornado hit %</t>
        </is>
      </c>
      <c r="CA31" s="29" t="n"/>
      <c r="CB31" s="30" t="n"/>
      <c r="CD31" s="32" t="inlineStr">
        <is>
          <t>P2 Scythe last hit threshold</t>
        </is>
      </c>
      <c r="CE31" s="29" t="n"/>
      <c r="CF31" s="30" t="n"/>
      <c r="CH31" s="32" t="inlineStr">
        <is>
          <t>Brew sips</t>
        </is>
      </c>
      <c r="CI31" s="29" t="n"/>
      <c r="CJ31" s="30" t="n"/>
      <c r="CL31" s="32" t="inlineStr">
        <is>
          <t>SCB sips</t>
        </is>
      </c>
      <c r="CM31" s="29" t="n"/>
      <c r="CN31" s="30" t="n"/>
      <c r="CP31" s="32" t="inlineStr">
        <is>
          <t>Restore sips</t>
        </is>
      </c>
      <c r="CQ31" s="29" t="n"/>
      <c r="CR31" s="30" t="n"/>
      <c r="CT31" s="32" t="inlineStr">
        <is>
          <t>Sharks</t>
        </is>
      </c>
      <c r="CU31" s="29" t="n"/>
      <c r="CV31" s="30" t="n"/>
      <c r="CW31" s="32" t="inlineStr">
        <is>
          <t>4 Claw Priority</t>
        </is>
      </c>
      <c r="CX31" s="29" t="n"/>
      <c r="CY31" s="30" t="n"/>
      <c r="CZ31" s="32" t="inlineStr">
        <is>
          <t>East bounce tech</t>
        </is>
      </c>
      <c r="DA31" s="29" t="n"/>
      <c r="DB31" s="30" t="n"/>
    </row>
    <row r="32">
      <c r="A32" s="34" t="inlineStr">
        <is>
          <t>Player 1</t>
        </is>
      </c>
      <c r="B32" s="35" t="n"/>
      <c r="C32" s="35" t="n"/>
      <c r="D32" s="29" t="n"/>
      <c r="E32" s="30" t="n"/>
      <c r="F32" s="52" t="b">
        <v>0</v>
      </c>
      <c r="G32" s="29" t="n"/>
      <c r="H32" s="30" t="n"/>
      <c r="I32" s="35" t="n"/>
      <c r="J32" s="29" t="n"/>
      <c r="K32" s="30" t="n"/>
      <c r="L32" s="52" t="b">
        <v>0</v>
      </c>
      <c r="M32" s="29" t="n"/>
      <c r="N32" s="30" t="n"/>
      <c r="O32" s="52" t="b">
        <v>0</v>
      </c>
      <c r="P32" s="29" t="n"/>
      <c r="Q32" s="30" t="n"/>
      <c r="R32" s="52" t="b">
        <v>0</v>
      </c>
      <c r="S32" s="29" t="n"/>
      <c r="T32" s="30" t="n"/>
      <c r="V32" s="38" t="n"/>
      <c r="W32" s="29" t="n"/>
      <c r="X32" s="30" t="n"/>
      <c r="Y32" s="39">
        <f>'calc'!C100</f>
        <v/>
      </c>
      <c r="Z32" s="29" t="n"/>
      <c r="AA32" s="30" t="n"/>
      <c r="AB32" s="39">
        <f>IF(OR($L$32=TRUE,$L$32="TRUE",$L$32="Yes"),"+15","-")</f>
        <v/>
      </c>
      <c r="AC32" s="29" t="n"/>
      <c r="AD32" s="30" t="n"/>
      <c r="AE32" s="35" t="n"/>
      <c r="AF32" s="29" t="n"/>
      <c r="AG32" s="30" t="n"/>
      <c r="AH32" s="35" t="n"/>
      <c r="AI32" s="29" t="n"/>
      <c r="AJ32" s="30" t="n"/>
      <c r="AK32" s="39">
        <f>IF($AE$32&lt;&gt;"",INT('calc'!P100*0.6/60)&amp;":"&amp;TEXT(MOD('calc'!P100*0.6,60),"00.0"),"-")</f>
        <v/>
      </c>
      <c r="AL32" s="29" t="n"/>
      <c r="AM32" s="30" t="n"/>
      <c r="AN32" s="39">
        <f>IF(OR($F$32=TRUE,$F$32="TRUE",$F$32="Yes"),'calc'!J100,"-")</f>
        <v/>
      </c>
      <c r="AO32" s="29" t="n"/>
      <c r="AP32" s="30" t="n"/>
      <c r="AR32" s="39">
        <f>IF(15*(OR($O$32=TRUE,$O$32="TRUE",$O$32="Yes"))+15*(OR($R$32=TRUE,$R$32="TRUE",$R$32="Yes"))&gt;0,"+"&amp;(15*(OR($O$32=TRUE,$O$32="TRUE",$O$32="Yes"))+15*(OR($R$32=TRUE,$R$32="TRUE",$R$32="Yes"))),"-")</f>
        <v/>
      </c>
      <c r="AS32" s="29" t="n"/>
      <c r="AT32" s="30" t="n"/>
      <c r="AU32" s="39">
        <f>IF($AE$32="",0,$AE$32)</f>
        <v/>
      </c>
      <c r="AV32" s="29" t="n"/>
      <c r="AW32" s="30" t="n"/>
      <c r="AX32" s="35" t="n">
        <v>30</v>
      </c>
      <c r="AY32" s="29" t="n"/>
      <c r="AZ32" s="30" t="n"/>
      <c r="BA32" s="39">
        <f>IF('calc'!L100=0,"Ready",INT('calc'!M100*0.6/60)&amp;":"&amp;TEXT(MOD('calc'!M100*0.6,60),"00.0"))</f>
        <v/>
      </c>
      <c r="BB32" s="29" t="n"/>
      <c r="BC32" s="30" t="n"/>
      <c r="BF32" s="35" t="n"/>
      <c r="BG32" s="29" t="n"/>
      <c r="BH32" s="30" t="n"/>
      <c r="BJ32" s="35" t="n">
        <v>42</v>
      </c>
      <c r="BK32" s="29" t="n"/>
      <c r="BL32" s="30" t="n"/>
      <c r="BN32" s="35" t="n">
        <v>7</v>
      </c>
      <c r="BO32" s="29" t="n"/>
      <c r="BP32" s="30" t="n"/>
      <c r="BR32" s="35" t="n"/>
      <c r="BS32" s="29" t="n"/>
      <c r="BT32" s="30" t="n"/>
      <c r="BV32" s="35" t="n">
        <v>40</v>
      </c>
      <c r="BW32" s="29" t="n"/>
      <c r="BX32" s="30" t="n"/>
      <c r="BZ32" s="35" t="n">
        <v>2</v>
      </c>
      <c r="CA32" s="29" t="n"/>
      <c r="CB32" s="30" t="n"/>
      <c r="CD32" s="35" t="n">
        <v>2</v>
      </c>
      <c r="CE32" s="29" t="n"/>
      <c r="CF32" s="30" t="n"/>
      <c r="CH32" s="35" t="n">
        <v>36</v>
      </c>
      <c r="CI32" s="29" t="n"/>
      <c r="CJ32" s="30" t="n"/>
      <c r="CL32" s="35" t="n">
        <v>6</v>
      </c>
      <c r="CM32" s="29" t="n"/>
      <c r="CN32" s="30" t="n"/>
      <c r="CP32" s="35" t="n">
        <v>18</v>
      </c>
      <c r="CQ32" s="29" t="n"/>
      <c r="CR32" s="30" t="n"/>
      <c r="CT32" s="35" t="n">
        <v>9</v>
      </c>
      <c r="CU32" s="29" t="n"/>
      <c r="CV32" s="30" t="n"/>
      <c r="CW32" s="35" t="b">
        <v>1</v>
      </c>
      <c r="CX32" s="29" t="n"/>
      <c r="CY32" s="30" t="n"/>
      <c r="CZ32" s="35" t="n">
        <v>0</v>
      </c>
      <c r="DA32" s="29" t="n"/>
      <c r="DB32" s="30" t="n"/>
    </row>
    <row r="33">
      <c r="A33" s="34" t="inlineStr">
        <is>
          <t>Player 2</t>
        </is>
      </c>
      <c r="B33" s="35" t="n"/>
      <c r="C33" s="35" t="n"/>
      <c r="D33" s="29" t="n"/>
      <c r="E33" s="30" t="n"/>
      <c r="F33" s="52" t="b">
        <v>0</v>
      </c>
      <c r="G33" s="29" t="n"/>
      <c r="H33" s="30" t="n"/>
      <c r="I33" s="35" t="n"/>
      <c r="J33" s="29" t="n"/>
      <c r="K33" s="30" t="n"/>
      <c r="L33" s="52" t="b">
        <v>0</v>
      </c>
      <c r="M33" s="29" t="n"/>
      <c r="N33" s="30" t="n"/>
      <c r="O33" s="52" t="b">
        <v>0</v>
      </c>
      <c r="P33" s="29" t="n"/>
      <c r="Q33" s="30" t="n"/>
      <c r="R33" s="52" t="b">
        <v>0</v>
      </c>
      <c r="S33" s="29" t="n"/>
      <c r="T33" s="30" t="n"/>
      <c r="V33" s="38" t="n"/>
      <c r="W33" s="29" t="n"/>
      <c r="X33" s="30" t="n"/>
      <c r="Y33" s="39">
        <f>'calc'!C108</f>
        <v/>
      </c>
      <c r="Z33" s="29" t="n"/>
      <c r="AA33" s="30" t="n"/>
      <c r="AB33" s="39">
        <f>IF(OR($L$33=TRUE,$L$33="TRUE",$L$33="Yes"),"+15","-")</f>
        <v/>
      </c>
      <c r="AC33" s="29" t="n"/>
      <c r="AD33" s="30" t="n"/>
      <c r="AE33" s="35" t="n"/>
      <c r="AF33" s="29" t="n"/>
      <c r="AG33" s="30" t="n"/>
      <c r="AH33" s="35" t="n"/>
      <c r="AI33" s="29" t="n"/>
      <c r="AJ33" s="30" t="n"/>
      <c r="AK33" s="39">
        <f>IF($AE$33&lt;&gt;"",INT('calc'!P108*0.6/60)&amp;":"&amp;TEXT(MOD('calc'!P108*0.6,60),"00.0"),"-")</f>
        <v/>
      </c>
      <c r="AL33" s="29" t="n"/>
      <c r="AM33" s="30" t="n"/>
      <c r="AN33" s="39">
        <f>IF(OR($F$33=TRUE,$F$33="TRUE",$F$33="Yes"),'calc'!J108,"-")</f>
        <v/>
      </c>
      <c r="AO33" s="29" t="n"/>
      <c r="AP33" s="30" t="n"/>
      <c r="AR33" s="39">
        <f>IF(15*(OR($O$33=TRUE,$O$33="TRUE",$O$33="Yes"))+15*(OR($R$33=TRUE,$R$33="TRUE",$R$33="Yes"))&gt;0,"+"&amp;(15*(OR($O$33=TRUE,$O$33="TRUE",$O$33="Yes"))+15*(OR($R$33=TRUE,$R$33="TRUE",$R$33="Yes"))),"-")</f>
        <v/>
      </c>
      <c r="AS33" s="29" t="n"/>
      <c r="AT33" s="30" t="n"/>
      <c r="AU33" s="39">
        <f>IF($AE$33="",0,$AE$33)</f>
        <v/>
      </c>
      <c r="AV33" s="29" t="n"/>
      <c r="AW33" s="30" t="n"/>
      <c r="AX33" s="35" t="n">
        <v>30</v>
      </c>
      <c r="AY33" s="29" t="n"/>
      <c r="AZ33" s="30" t="n"/>
      <c r="BA33" s="39">
        <f>IF('calc'!L108=0,"Ready",INT('calc'!M108*0.6/60)&amp;":"&amp;TEXT(MOD('calc'!M108*0.6,60),"00.0"))</f>
        <v/>
      </c>
      <c r="BB33" s="29" t="n"/>
      <c r="BC33" s="30" t="n"/>
      <c r="BF33" s="42" t="inlineStr">
        <is>
          <t>blank = all chart specs used</t>
        </is>
      </c>
      <c r="BJ33" s="42" t="inlineStr">
        <is>
          <t>shadow + Deep proc players</t>
        </is>
      </c>
      <c r="BN33" s="42" t="inlineStr">
        <is>
          <t>% of P3 max HP</t>
        </is>
      </c>
      <c r="BR33" s="42" t="inlineStr">
        <is>
          <t>blank = off; attacks become scythes</t>
        </is>
      </c>
      <c r="BV33" s="42" t="inlineStr">
        <is>
          <t>left until the shield</t>
        </is>
      </c>
      <c r="BZ33" s="42" t="inlineStr">
        <is>
          <t>per player, P3</t>
        </is>
      </c>
      <c r="CD33" s="42" t="inlineStr">
        <is>
          <t>reds r40</t>
        </is>
      </c>
      <c r="CH33" s="42" t="inlineStr">
        <is>
          <t>team total</t>
        </is>
      </c>
      <c r="CL33" s="42" t="inlineStr">
        <is>
          <t>team total</t>
        </is>
      </c>
      <c r="CP33" s="42" t="inlineStr">
        <is>
          <t>team total</t>
        </is>
      </c>
      <c r="CT33" s="42" t="inlineStr">
        <is>
          <t>team total</t>
        </is>
      </c>
    </row>
    <row r="34">
      <c r="A34" s="34" t="inlineStr">
        <is>
          <t>Player 3</t>
        </is>
      </c>
      <c r="B34" s="35" t="n"/>
      <c r="C34" s="35" t="n"/>
      <c r="D34" s="29" t="n"/>
      <c r="E34" s="30" t="n"/>
      <c r="F34" s="52" t="b">
        <v>0</v>
      </c>
      <c r="G34" s="29" t="n"/>
      <c r="H34" s="30" t="n"/>
      <c r="I34" s="35" t="n"/>
      <c r="J34" s="29" t="n"/>
      <c r="K34" s="30" t="n"/>
      <c r="L34" s="52" t="b">
        <v>0</v>
      </c>
      <c r="M34" s="29" t="n"/>
      <c r="N34" s="30" t="n"/>
      <c r="O34" s="52" t="b">
        <v>0</v>
      </c>
      <c r="P34" s="29" t="n"/>
      <c r="Q34" s="30" t="n"/>
      <c r="R34" s="52" t="b">
        <v>0</v>
      </c>
      <c r="S34" s="29" t="n"/>
      <c r="T34" s="30" t="n"/>
      <c r="V34" s="38" t="n"/>
      <c r="W34" s="29" t="n"/>
      <c r="X34" s="30" t="n"/>
      <c r="Y34" s="39">
        <f>'calc'!C116</f>
        <v/>
      </c>
      <c r="Z34" s="29" t="n"/>
      <c r="AA34" s="30" t="n"/>
      <c r="AB34" s="39">
        <f>IF(OR($L$34=TRUE,$L$34="TRUE",$L$34="Yes"),"+15","-")</f>
        <v/>
      </c>
      <c r="AC34" s="29" t="n"/>
      <c r="AD34" s="30" t="n"/>
      <c r="AE34" s="35" t="n"/>
      <c r="AF34" s="29" t="n"/>
      <c r="AG34" s="30" t="n"/>
      <c r="AH34" s="35" t="n"/>
      <c r="AI34" s="29" t="n"/>
      <c r="AJ34" s="30" t="n"/>
      <c r="AK34" s="39">
        <f>IF($AE$34&lt;&gt;"",INT('calc'!P116*0.6/60)&amp;":"&amp;TEXT(MOD('calc'!P116*0.6,60),"00.0"),"-")</f>
        <v/>
      </c>
      <c r="AL34" s="29" t="n"/>
      <c r="AM34" s="30" t="n"/>
      <c r="AN34" s="39">
        <f>IF(OR($F$34=TRUE,$F$34="TRUE",$F$34="Yes"),'calc'!J116,"-")</f>
        <v/>
      </c>
      <c r="AO34" s="29" t="n"/>
      <c r="AP34" s="30" t="n"/>
      <c r="AR34" s="39">
        <f>IF(15*(OR($O$34=TRUE,$O$34="TRUE",$O$34="Yes"))+15*(OR($R$34=TRUE,$R$34="TRUE",$R$34="Yes"))&gt;0,"+"&amp;(15*(OR($O$34=TRUE,$O$34="TRUE",$O$34="Yes"))+15*(OR($R$34=TRUE,$R$34="TRUE",$R$34="Yes"))),"-")</f>
        <v/>
      </c>
      <c r="AS34" s="29" t="n"/>
      <c r="AT34" s="30" t="n"/>
      <c r="AU34" s="39">
        <f>IF($AE$34="",0,$AE$34)</f>
        <v/>
      </c>
      <c r="AV34" s="29" t="n"/>
      <c r="AW34" s="30" t="n"/>
      <c r="AX34" s="35" t="n">
        <v>30</v>
      </c>
      <c r="AY34" s="29" t="n"/>
      <c r="AZ34" s="30" t="n"/>
      <c r="BA34" s="39">
        <f>IF('calc'!L116=0,"Ready",INT('calc'!M116*0.6/60)&amp;":"&amp;TEXT(MOD('calc'!M116*0.6,60),"00.0"))</f>
        <v/>
      </c>
      <c r="BB34" s="29" t="n"/>
      <c r="BC34" s="30" t="n"/>
    </row>
    <row r="35">
      <c r="Y35" s="42">
        <f>"End spec = after each player's last spec action in the chart; regen keeps ticking from there. P1 dies on tick "&amp;IF($BF$32="",MIN('calc'!$C$122:'calc'!$CD$122),$BF$32)&amp;IF($BF$32="", " (50% kill chance, all chart specs used)"," (Death tick: Dawn specs / transfers after it not used; surges and R still count)")&amp;"; P2 from tick "&amp;(IF($BF$32="",MIN('calc'!$C$122:'calc'!$CD$122),$BF$32)+IF($BF$32="",19,21))&amp;". Times are room time."</f>
        <v/>
      </c>
    </row>
    <row r="36" ht="30" customHeight="1">
      <c r="A36" s="31" t="inlineStr">
        <is>
          <t>Player</t>
        </is>
      </c>
      <c r="B36" s="32" t="inlineStr">
        <is>
          <t>helm</t>
        </is>
      </c>
      <c r="C36" s="32" t="inlineStr">
        <is>
          <t>body</t>
        </is>
      </c>
      <c r="D36" s="29" t="n"/>
      <c r="E36" s="29" t="n"/>
      <c r="F36" s="30" t="n"/>
      <c r="G36" s="32" t="inlineStr">
        <is>
          <t>legs</t>
        </is>
      </c>
      <c r="H36" s="29" t="n"/>
      <c r="I36" s="29" t="n"/>
      <c r="J36" s="30" t="n"/>
      <c r="K36" s="32" t="inlineStr">
        <is>
          <t>amulet</t>
        </is>
      </c>
      <c r="L36" s="29" t="n"/>
      <c r="M36" s="30" t="n"/>
      <c r="N36" s="32" t="inlineStr">
        <is>
          <t>bloodFuryHp</t>
        </is>
      </c>
      <c r="O36" s="29" t="n"/>
      <c r="P36" s="30" t="n"/>
      <c r="Q36" s="32" t="inlineStr">
        <is>
          <t>redCrab</t>
        </is>
      </c>
      <c r="R36" s="29" t="n"/>
      <c r="S36" s="30" t="n"/>
      <c r="T36" s="32" t="inlineStr">
        <is>
          <t>bouncedZCB</t>
        </is>
      </c>
      <c r="U36" s="29" t="n"/>
      <c r="V36" s="30" t="n"/>
      <c r="W36" s="32" t="inlineStr">
        <is>
          <t>offPrayer</t>
        </is>
      </c>
      <c r="X36" s="29" t="n"/>
      <c r="Y36" s="30" t="n"/>
      <c r="Z36" s="32" t="inlineStr">
        <is>
          <t>has3Tick</t>
        </is>
      </c>
      <c r="AA36" s="29" t="n"/>
      <c r="AB36" s="29" t="n"/>
      <c r="AC36" s="30" t="n"/>
      <c r="AD36" s="32" t="inlineStr">
        <is>
          <t>Shadow</t>
        </is>
      </c>
      <c r="AE36" s="29" t="n"/>
      <c r="AF36" s="30" t="n"/>
      <c r="AG36" s="32" t="inlineStr">
        <is>
          <t>3:1</t>
        </is>
      </c>
      <c r="AH36" s="29" t="n"/>
      <c r="AI36" s="30" t="n"/>
      <c r="AJ36" s="32" t="inlineStr">
        <is>
          <t>Shadow while LB</t>
        </is>
      </c>
      <c r="AK36" s="29" t="n"/>
      <c r="AL36" s="30" t="n"/>
      <c r="AM36" s="32" t="inlineStr">
        <is>
          <t>Deep proc</t>
        </is>
      </c>
      <c r="AN36" s="29" t="n"/>
      <c r="AO36" s="30" t="n"/>
      <c r="AP36" s="32" t="inlineStr">
        <is>
          <t>Horn</t>
        </is>
      </c>
      <c r="AQ36" s="29" t="n"/>
      <c r="AR36" s="30" t="n"/>
      <c r="AS36" s="32" t="inlineStr">
        <is>
          <t>hornPriority</t>
        </is>
      </c>
      <c r="AT36" s="29" t="n"/>
      <c r="AU36" s="30" t="n"/>
      <c r="AV36" s="32" t="inlineStr">
        <is>
          <t>P2 horn</t>
        </is>
      </c>
      <c r="AW36" s="29" t="n"/>
      <c r="AX36" s="30" t="n"/>
      <c r="AY36" s="32" t="inlineStr">
        <is>
          <t>P3 horn</t>
        </is>
      </c>
      <c r="AZ36" s="29" t="n"/>
      <c r="BA36" s="30" t="n"/>
      <c r="BB36" s="32" t="inlineStr">
        <is>
          <t>East Boak</t>
        </is>
      </c>
      <c r="BC36" s="29" t="n"/>
      <c r="BD36" s="30" t="n"/>
      <c r="BE36" s="32" t="inlineStr">
        <is>
          <t>East Pattern</t>
        </is>
      </c>
      <c r="BF36" s="29" t="n"/>
      <c r="BG36" s="30" t="n"/>
      <c r="BH36" s="32" t="inlineStr">
        <is>
          <t>West Boak</t>
        </is>
      </c>
      <c r="BI36" s="29" t="n"/>
      <c r="BJ36" s="30" t="n"/>
      <c r="BK36" s="32" t="inlineStr">
        <is>
          <t>Phoenix necklaces</t>
        </is>
      </c>
      <c r="BL36" s="29" t="n"/>
      <c r="BM36" s="30" t="n"/>
      <c r="BN36" s="32" t="inlineStr">
        <is>
          <t>Redemption flick</t>
        </is>
      </c>
      <c r="BO36" s="29" t="n"/>
      <c r="BP36" s="30" t="n"/>
      <c r="BQ36" s="32" t="inlineStr">
        <is>
          <t>Pass green if death</t>
        </is>
      </c>
      <c r="BR36" s="29" t="n"/>
      <c r="BS36" s="30" t="n"/>
      <c r="BT36" s="32" t="inlineStr">
        <is>
          <t>Has BP</t>
        </is>
      </c>
    </row>
    <row r="37">
      <c r="A37" s="34" t="inlineStr">
        <is>
          <t>Player 1</t>
        </is>
      </c>
      <c r="B37" s="35" t="inlineStr">
        <is>
          <t>Torva full helm</t>
        </is>
      </c>
      <c r="C37" s="35" t="inlineStr">
        <is>
          <t>Oathplate chest</t>
        </is>
      </c>
      <c r="D37" s="29" t="n"/>
      <c r="E37" s="29" t="n"/>
      <c r="F37" s="30" t="n"/>
      <c r="G37" s="35" t="inlineStr">
        <is>
          <t>Oathplate legs</t>
        </is>
      </c>
      <c r="H37" s="29" t="n"/>
      <c r="I37" s="29" t="n"/>
      <c r="J37" s="30" t="n"/>
      <c r="K37" s="35" t="inlineStr">
        <is>
          <t>Rancour</t>
        </is>
      </c>
      <c r="L37" s="29" t="n"/>
      <c r="M37" s="30" t="n"/>
      <c r="N37" s="35" t="n"/>
      <c r="O37" s="29" t="n"/>
      <c r="P37" s="30" t="n"/>
      <c r="Q37" s="35" t="inlineStr">
        <is>
          <t>West</t>
        </is>
      </c>
      <c r="R37" s="29" t="n"/>
      <c r="S37" s="30" t="n"/>
      <c r="T37" s="52" t="b">
        <v>1</v>
      </c>
      <c r="U37" s="29" t="n"/>
      <c r="V37" s="30" t="n"/>
      <c r="W37" s="35" t="n">
        <v>0</v>
      </c>
      <c r="X37" s="29" t="n"/>
      <c r="Y37" s="30" t="n"/>
      <c r="Z37" s="35" t="inlineStr">
        <is>
          <t>No</t>
        </is>
      </c>
      <c r="AA37" s="29" t="n"/>
      <c r="AB37" s="29" t="n"/>
      <c r="AC37" s="30" t="n"/>
      <c r="AD37" s="52" t="b">
        <v>0</v>
      </c>
      <c r="AE37" s="29" t="n"/>
      <c r="AF37" s="30" t="n"/>
      <c r="AG37" s="52" t="b">
        <v>0</v>
      </c>
      <c r="AH37" s="29" t="n"/>
      <c r="AI37" s="30" t="n"/>
      <c r="AJ37" s="52" t="b">
        <v>0</v>
      </c>
      <c r="AK37" s="29" t="n"/>
      <c r="AL37" s="30" t="n"/>
      <c r="AM37" s="52" t="b">
        <v>0</v>
      </c>
      <c r="AN37" s="29" t="n"/>
      <c r="AO37" s="30" t="n"/>
      <c r="AP37" s="52" t="b">
        <v>0</v>
      </c>
      <c r="AQ37" s="29" t="n"/>
      <c r="AR37" s="30" t="n"/>
      <c r="AS37" s="35" t="n"/>
      <c r="AT37" s="29" t="n"/>
      <c r="AU37" s="30" t="n"/>
      <c r="AV37" s="52" t="b">
        <v>0</v>
      </c>
      <c r="AW37" s="29" t="n"/>
      <c r="AX37" s="30" t="n"/>
      <c r="AY37" s="52" t="b">
        <v>0</v>
      </c>
      <c r="AZ37" s="29" t="n"/>
      <c r="BA37" s="30" t="n"/>
      <c r="BB37" s="52" t="b">
        <v>0</v>
      </c>
      <c r="BC37" s="29" t="n"/>
      <c r="BD37" s="30" t="n"/>
      <c r="BE37" s="35" t="inlineStr">
        <is>
          <t>A</t>
        </is>
      </c>
      <c r="BF37" s="29" t="n"/>
      <c r="BG37" s="30" t="n"/>
      <c r="BH37" s="52" t="b">
        <v>0</v>
      </c>
      <c r="BI37" s="29" t="n"/>
      <c r="BJ37" s="30" t="n"/>
      <c r="BK37" s="35" t="n">
        <v>0</v>
      </c>
      <c r="BL37" s="29" t="n"/>
      <c r="BM37" s="30" t="n"/>
      <c r="BN37" s="52" t="b">
        <v>0</v>
      </c>
      <c r="BO37" s="29" t="n"/>
      <c r="BP37" s="30" t="n"/>
      <c r="BQ37" s="52" t="b">
        <v>1</v>
      </c>
      <c r="BR37" s="29" t="n"/>
      <c r="BS37" s="30" t="n"/>
      <c r="BT37" s="52" t="b">
        <v>1</v>
      </c>
    </row>
    <row r="38">
      <c r="A38" s="34" t="inlineStr">
        <is>
          <t>Player 2</t>
        </is>
      </c>
      <c r="B38" s="35" t="inlineStr">
        <is>
          <t>Torva full helm</t>
        </is>
      </c>
      <c r="C38" s="35" t="inlineStr">
        <is>
          <t>Oathplate chest</t>
        </is>
      </c>
      <c r="D38" s="29" t="n"/>
      <c r="E38" s="29" t="n"/>
      <c r="F38" s="30" t="n"/>
      <c r="G38" s="35" t="inlineStr">
        <is>
          <t>Oathplate legs</t>
        </is>
      </c>
      <c r="H38" s="29" t="n"/>
      <c r="I38" s="29" t="n"/>
      <c r="J38" s="30" t="n"/>
      <c r="K38" s="35" t="inlineStr">
        <is>
          <t>Rancour</t>
        </is>
      </c>
      <c r="L38" s="29" t="n"/>
      <c r="M38" s="30" t="n"/>
      <c r="N38" s="35" t="n"/>
      <c r="O38" s="29" t="n"/>
      <c r="P38" s="30" t="n"/>
      <c r="Q38" s="35" t="inlineStr">
        <is>
          <t>West</t>
        </is>
      </c>
      <c r="R38" s="29" t="n"/>
      <c r="S38" s="30" t="n"/>
      <c r="T38" s="52" t="b">
        <v>1</v>
      </c>
      <c r="U38" s="29" t="n"/>
      <c r="V38" s="30" t="n"/>
      <c r="W38" s="35" t="n">
        <v>0</v>
      </c>
      <c r="X38" s="29" t="n"/>
      <c r="Y38" s="30" t="n"/>
      <c r="Z38" s="35" t="inlineStr">
        <is>
          <t>No</t>
        </is>
      </c>
      <c r="AA38" s="29" t="n"/>
      <c r="AB38" s="29" t="n"/>
      <c r="AC38" s="30" t="n"/>
      <c r="AD38" s="52" t="b">
        <v>0</v>
      </c>
      <c r="AE38" s="29" t="n"/>
      <c r="AF38" s="30" t="n"/>
      <c r="AG38" s="52" t="b">
        <v>0</v>
      </c>
      <c r="AH38" s="29" t="n"/>
      <c r="AI38" s="30" t="n"/>
      <c r="AJ38" s="52" t="b">
        <v>0</v>
      </c>
      <c r="AK38" s="29" t="n"/>
      <c r="AL38" s="30" t="n"/>
      <c r="AM38" s="52" t="b">
        <v>0</v>
      </c>
      <c r="AN38" s="29" t="n"/>
      <c r="AO38" s="30" t="n"/>
      <c r="AP38" s="52" t="b">
        <v>0</v>
      </c>
      <c r="AQ38" s="29" t="n"/>
      <c r="AR38" s="30" t="n"/>
      <c r="AS38" s="35" t="n"/>
      <c r="AT38" s="29" t="n"/>
      <c r="AU38" s="30" t="n"/>
      <c r="AV38" s="52" t="b">
        <v>0</v>
      </c>
      <c r="AW38" s="29" t="n"/>
      <c r="AX38" s="30" t="n"/>
      <c r="AY38" s="52" t="b">
        <v>0</v>
      </c>
      <c r="AZ38" s="29" t="n"/>
      <c r="BA38" s="30" t="n"/>
      <c r="BB38" s="52" t="b">
        <v>0</v>
      </c>
      <c r="BC38" s="29" t="n"/>
      <c r="BD38" s="30" t="n"/>
      <c r="BE38" s="35" t="inlineStr">
        <is>
          <t>A</t>
        </is>
      </c>
      <c r="BF38" s="29" t="n"/>
      <c r="BG38" s="30" t="n"/>
      <c r="BH38" s="52" t="b">
        <v>0</v>
      </c>
      <c r="BI38" s="29" t="n"/>
      <c r="BJ38" s="30" t="n"/>
      <c r="BK38" s="35" t="n">
        <v>0</v>
      </c>
      <c r="BL38" s="29" t="n"/>
      <c r="BM38" s="30" t="n"/>
      <c r="BN38" s="52" t="b">
        <v>0</v>
      </c>
      <c r="BO38" s="29" t="n"/>
      <c r="BP38" s="30" t="n"/>
      <c r="BQ38" s="52" t="b">
        <v>1</v>
      </c>
      <c r="BR38" s="29" t="n"/>
      <c r="BS38" s="30" t="n"/>
      <c r="BT38" s="52" t="b">
        <v>1</v>
      </c>
    </row>
    <row r="39">
      <c r="A39" s="34" t="inlineStr">
        <is>
          <t>Player 3</t>
        </is>
      </c>
      <c r="B39" s="35" t="inlineStr">
        <is>
          <t>Torva full helm</t>
        </is>
      </c>
      <c r="C39" s="35" t="inlineStr">
        <is>
          <t>Oathplate chest</t>
        </is>
      </c>
      <c r="D39" s="29" t="n"/>
      <c r="E39" s="29" t="n"/>
      <c r="F39" s="30" t="n"/>
      <c r="G39" s="35" t="inlineStr">
        <is>
          <t>Oathplate legs</t>
        </is>
      </c>
      <c r="H39" s="29" t="n"/>
      <c r="I39" s="29" t="n"/>
      <c r="J39" s="30" t="n"/>
      <c r="K39" s="35" t="inlineStr">
        <is>
          <t>Rancour</t>
        </is>
      </c>
      <c r="L39" s="29" t="n"/>
      <c r="M39" s="30" t="n"/>
      <c r="N39" s="35" t="n"/>
      <c r="O39" s="29" t="n"/>
      <c r="P39" s="30" t="n"/>
      <c r="Q39" s="35" t="inlineStr">
        <is>
          <t>East</t>
        </is>
      </c>
      <c r="R39" s="29" t="n"/>
      <c r="S39" s="30" t="n"/>
      <c r="T39" s="52" t="b">
        <v>1</v>
      </c>
      <c r="U39" s="29" t="n"/>
      <c r="V39" s="30" t="n"/>
      <c r="W39" s="35" t="n">
        <v>0</v>
      </c>
      <c r="X39" s="29" t="n"/>
      <c r="Y39" s="30" t="n"/>
      <c r="Z39" s="35" t="inlineStr">
        <is>
          <t>No</t>
        </is>
      </c>
      <c r="AA39" s="29" t="n"/>
      <c r="AB39" s="29" t="n"/>
      <c r="AC39" s="30" t="n"/>
      <c r="AD39" s="52" t="b">
        <v>0</v>
      </c>
      <c r="AE39" s="29" t="n"/>
      <c r="AF39" s="30" t="n"/>
      <c r="AG39" s="52" t="b">
        <v>0</v>
      </c>
      <c r="AH39" s="29" t="n"/>
      <c r="AI39" s="30" t="n"/>
      <c r="AJ39" s="52" t="b">
        <v>0</v>
      </c>
      <c r="AK39" s="29" t="n"/>
      <c r="AL39" s="30" t="n"/>
      <c r="AM39" s="52" t="b">
        <v>0</v>
      </c>
      <c r="AN39" s="29" t="n"/>
      <c r="AO39" s="30" t="n"/>
      <c r="AP39" s="52" t="b">
        <v>0</v>
      </c>
      <c r="AQ39" s="29" t="n"/>
      <c r="AR39" s="30" t="n"/>
      <c r="AS39" s="35" t="n"/>
      <c r="AT39" s="29" t="n"/>
      <c r="AU39" s="30" t="n"/>
      <c r="AV39" s="52" t="b">
        <v>0</v>
      </c>
      <c r="AW39" s="29" t="n"/>
      <c r="AX39" s="30" t="n"/>
      <c r="AY39" s="52" t="b">
        <v>0</v>
      </c>
      <c r="AZ39" s="29" t="n"/>
      <c r="BA39" s="30" t="n"/>
      <c r="BB39" s="52" t="b">
        <v>0</v>
      </c>
      <c r="BC39" s="29" t="n"/>
      <c r="BD39" s="30" t="n"/>
      <c r="BE39" s="35" t="inlineStr">
        <is>
          <t>A</t>
        </is>
      </c>
      <c r="BF39" s="29" t="n"/>
      <c r="BG39" s="30" t="n"/>
      <c r="BH39" s="52" t="b">
        <v>0</v>
      </c>
      <c r="BI39" s="29" t="n"/>
      <c r="BJ39" s="30" t="n"/>
      <c r="BK39" s="35" t="n">
        <v>0</v>
      </c>
      <c r="BL39" s="29" t="n"/>
      <c r="BM39" s="30" t="n"/>
      <c r="BN39" s="52" t="b">
        <v>0</v>
      </c>
      <c r="BO39" s="29" t="n"/>
      <c r="BP39" s="30" t="n"/>
      <c r="BQ39" s="52" t="b">
        <v>1</v>
      </c>
      <c r="BR39" s="29" t="n"/>
      <c r="BS39" s="30" t="n"/>
      <c r="BT39" s="52" t="b">
        <v>1</v>
      </c>
    </row>
    <row r="41" ht="30" customHeight="1">
      <c r="A41" s="31" t="inlineStr">
        <is>
          <t>Mage gear</t>
        </is>
      </c>
      <c r="B41" s="32" t="inlineStr">
        <is>
          <t>mage helm</t>
        </is>
      </c>
      <c r="C41" s="32" t="inlineStr">
        <is>
          <t>mage body</t>
        </is>
      </c>
      <c r="D41" s="29" t="n"/>
      <c r="E41" s="29" t="n"/>
      <c r="F41" s="30" t="n"/>
      <c r="G41" s="32" t="inlineStr">
        <is>
          <t>mage legs</t>
        </is>
      </c>
      <c r="H41" s="29" t="n"/>
      <c r="I41" s="29" t="n"/>
      <c r="J41" s="30" t="n"/>
      <c r="K41" s="32" t="inlineStr">
        <is>
          <t>mage cape</t>
        </is>
      </c>
      <c r="L41" s="29" t="n"/>
      <c r="M41" s="30" t="n"/>
      <c r="N41" s="32" t="inlineStr">
        <is>
          <t>necklace</t>
        </is>
      </c>
      <c r="O41" s="29" t="n"/>
      <c r="P41" s="30" t="n"/>
      <c r="Q41" s="32" t="inlineStr">
        <is>
          <t>boots</t>
        </is>
      </c>
      <c r="R41" s="29" t="n"/>
      <c r="S41" s="30" t="n"/>
      <c r="T41" s="32" t="inlineStr">
        <is>
          <t>gloves</t>
        </is>
      </c>
      <c r="U41" s="29" t="n"/>
      <c r="V41" s="30" t="n"/>
    </row>
    <row r="42">
      <c r="A42" s="34" t="inlineStr">
        <is>
          <t>P1 mage</t>
        </is>
      </c>
      <c r="B42" s="43" t="inlineStr">
        <is>
          <t>Ancestral</t>
        </is>
      </c>
      <c r="C42" s="43" t="inlineStr">
        <is>
          <t>Ancestral</t>
        </is>
      </c>
      <c r="D42" s="29" t="n"/>
      <c r="E42" s="29" t="n"/>
      <c r="F42" s="30" t="n"/>
      <c r="G42" s="43" t="inlineStr">
        <is>
          <t>Ancestral</t>
        </is>
      </c>
      <c r="H42" s="29" t="n"/>
      <c r="I42" s="29" t="n"/>
      <c r="J42" s="30" t="n"/>
      <c r="K42" s="43" t="inlineStr">
        <is>
          <t>Imbued sara</t>
        </is>
      </c>
      <c r="L42" s="29" t="n"/>
      <c r="M42" s="30" t="n"/>
      <c r="N42" s="44" t="inlineStr">
        <is>
          <t>Occult</t>
        </is>
      </c>
      <c r="O42" s="29" t="n"/>
      <c r="P42" s="30" t="n"/>
      <c r="Q42" s="44" t="inlineStr">
        <is>
          <t>Treads</t>
        </is>
      </c>
      <c r="R42" s="29" t="n"/>
      <c r="S42" s="30" t="n"/>
      <c r="T42" s="44" t="inlineStr">
        <is>
          <t>Confliction</t>
        </is>
      </c>
      <c r="U42" s="29" t="n"/>
      <c r="V42" s="30" t="n"/>
    </row>
    <row r="43">
      <c r="A43" s="34" t="inlineStr">
        <is>
          <t>P2 mage</t>
        </is>
      </c>
      <c r="B43" s="43" t="inlineStr">
        <is>
          <t>Ancestral</t>
        </is>
      </c>
      <c r="C43" s="43" t="inlineStr">
        <is>
          <t>Ancestral</t>
        </is>
      </c>
      <c r="D43" s="29" t="n"/>
      <c r="E43" s="29" t="n"/>
      <c r="F43" s="30" t="n"/>
      <c r="G43" s="43" t="inlineStr">
        <is>
          <t>Ancestral</t>
        </is>
      </c>
      <c r="H43" s="29" t="n"/>
      <c r="I43" s="29" t="n"/>
      <c r="J43" s="30" t="n"/>
      <c r="K43" s="43" t="inlineStr">
        <is>
          <t>Imbued sara</t>
        </is>
      </c>
      <c r="L43" s="29" t="n"/>
      <c r="M43" s="30" t="n"/>
      <c r="N43" s="44" t="inlineStr">
        <is>
          <t>Occult</t>
        </is>
      </c>
      <c r="O43" s="29" t="n"/>
      <c r="P43" s="30" t="n"/>
      <c r="Q43" s="44" t="inlineStr">
        <is>
          <t>Treads</t>
        </is>
      </c>
      <c r="R43" s="29" t="n"/>
      <c r="S43" s="30" t="n"/>
      <c r="T43" s="44" t="inlineStr">
        <is>
          <t>Confliction</t>
        </is>
      </c>
      <c r="U43" s="29" t="n"/>
      <c r="V43" s="30" t="n"/>
    </row>
    <row r="44">
      <c r="A44" s="34" t="inlineStr">
        <is>
          <t>P3 mage</t>
        </is>
      </c>
      <c r="B44" s="43" t="inlineStr">
        <is>
          <t>Ancestral</t>
        </is>
      </c>
      <c r="C44" s="43" t="inlineStr">
        <is>
          <t>Ancestral</t>
        </is>
      </c>
      <c r="D44" s="29" t="n"/>
      <c r="E44" s="29" t="n"/>
      <c r="F44" s="30" t="n"/>
      <c r="G44" s="43" t="inlineStr">
        <is>
          <t>Ancestral</t>
        </is>
      </c>
      <c r="H44" s="29" t="n"/>
      <c r="I44" s="29" t="n"/>
      <c r="J44" s="30" t="n"/>
      <c r="K44" s="43" t="inlineStr">
        <is>
          <t>Imbued sara</t>
        </is>
      </c>
      <c r="L44" s="29" t="n"/>
      <c r="M44" s="30" t="n"/>
      <c r="N44" s="44" t="inlineStr">
        <is>
          <t>Occult</t>
        </is>
      </c>
      <c r="O44" s="29" t="n"/>
      <c r="P44" s="30" t="n"/>
      <c r="Q44" s="44" t="inlineStr">
        <is>
          <t>Treads</t>
        </is>
      </c>
      <c r="R44" s="29" t="n"/>
      <c r="S44" s="30" t="n"/>
      <c r="T44" s="44" t="inlineStr">
        <is>
          <t>Confliction</t>
        </is>
      </c>
      <c r="U44" s="29" t="n"/>
      <c r="V44" s="30" t="n"/>
    </row>
    <row r="45">
      <c r="B45" s="45" t="inlineStr">
        <is>
          <t>P1 kill chance % by tick (from 5%)</t>
        </is>
      </c>
      <c r="C45" s="46">
        <f>IF(AND(C$46&gt;=MIN('calc'!$C$121:'calc'!$CD$121),C$46&lt;=MIN('calc'!$C$123:'calc'!$CD$123)),ROUND('calc'!C120*100,1),"")</f>
        <v/>
      </c>
      <c r="D45" s="46">
        <f>IF(AND(D$46&gt;=MIN('calc'!$C$121:'calc'!$CD$121),D$46&lt;=MIN('calc'!$C$123:'calc'!$CD$123)),ROUND('calc'!D120*100,1),"")</f>
        <v/>
      </c>
      <c r="E45" s="46">
        <f>IF(AND(E$46&gt;=MIN('calc'!$C$121:'calc'!$CD$121),E$46&lt;=MIN('calc'!$C$123:'calc'!$CD$123)),ROUND('calc'!E120*100,1),"")</f>
        <v/>
      </c>
      <c r="F45" s="46">
        <f>IF(AND(F$46&gt;=MIN('calc'!$C$121:'calc'!$CD$121),F$46&lt;=MIN('calc'!$C$123:'calc'!$CD$123)),ROUND('calc'!F120*100,1),"")</f>
        <v/>
      </c>
      <c r="G45" s="46">
        <f>IF(AND(G$46&gt;=MIN('calc'!$C$121:'calc'!$CD$121),G$46&lt;=MIN('calc'!$C$123:'calc'!$CD$123)),ROUND('calc'!G120*100,1),"")</f>
        <v/>
      </c>
      <c r="H45" s="46">
        <f>IF(AND(H$46&gt;=MIN('calc'!$C$121:'calc'!$CD$121),H$46&lt;=MIN('calc'!$C$123:'calc'!$CD$123)),ROUND('calc'!H120*100,1),"")</f>
        <v/>
      </c>
      <c r="I45" s="46">
        <f>IF(AND(I$46&gt;=MIN('calc'!$C$121:'calc'!$CD$121),I$46&lt;=MIN('calc'!$C$123:'calc'!$CD$123)),ROUND('calc'!I120*100,1),"")</f>
        <v/>
      </c>
      <c r="J45" s="46">
        <f>IF(AND(J$46&gt;=MIN('calc'!$C$121:'calc'!$CD$121),J$46&lt;=MIN('calc'!$C$123:'calc'!$CD$123)),ROUND('calc'!J120*100,1),"")</f>
        <v/>
      </c>
      <c r="K45" s="46">
        <f>IF(AND(K$46&gt;=MIN('calc'!$C$121:'calc'!$CD$121),K$46&lt;=MIN('calc'!$C$123:'calc'!$CD$123)),ROUND('calc'!K120*100,1),"")</f>
        <v/>
      </c>
      <c r="L45" s="46">
        <f>IF(AND(L$46&gt;=MIN('calc'!$C$121:'calc'!$CD$121),L$46&lt;=MIN('calc'!$C$123:'calc'!$CD$123)),ROUND('calc'!L120*100,1),"")</f>
        <v/>
      </c>
      <c r="M45" s="46">
        <f>IF(AND(M$46&gt;=MIN('calc'!$C$121:'calc'!$CD$121),M$46&lt;=MIN('calc'!$C$123:'calc'!$CD$123)),ROUND('calc'!M120*100,1),"")</f>
        <v/>
      </c>
      <c r="N45" s="46">
        <f>IF(AND(N$46&gt;=MIN('calc'!$C$121:'calc'!$CD$121),N$46&lt;=MIN('calc'!$C$123:'calc'!$CD$123)),ROUND('calc'!N120*100,1),"")</f>
        <v/>
      </c>
      <c r="O45" s="46">
        <f>IF(AND(O$46&gt;=MIN('calc'!$C$121:'calc'!$CD$121),O$46&lt;=MIN('calc'!$C$123:'calc'!$CD$123)),ROUND('calc'!O120*100,1),"")</f>
        <v/>
      </c>
      <c r="P45" s="46">
        <f>IF(AND(P$46&gt;=MIN('calc'!$C$121:'calc'!$CD$121),P$46&lt;=MIN('calc'!$C$123:'calc'!$CD$123)),ROUND('calc'!P120*100,1),"")</f>
        <v/>
      </c>
      <c r="Q45" s="46">
        <f>IF(AND(Q$46&gt;=MIN('calc'!$C$121:'calc'!$CD$121),Q$46&lt;=MIN('calc'!$C$123:'calc'!$CD$123)),ROUND('calc'!Q120*100,1),"")</f>
        <v/>
      </c>
      <c r="R45" s="46">
        <f>IF(AND(R$46&gt;=MIN('calc'!$C$121:'calc'!$CD$121),R$46&lt;=MIN('calc'!$C$123:'calc'!$CD$123)),ROUND('calc'!R120*100,1),"")</f>
        <v/>
      </c>
      <c r="S45" s="46">
        <f>IF(AND(S$46&gt;=MIN('calc'!$C$121:'calc'!$CD$121),S$46&lt;=MIN('calc'!$C$123:'calc'!$CD$123)),ROUND('calc'!S120*100,1),"")</f>
        <v/>
      </c>
      <c r="T45" s="46">
        <f>IF(AND(T$46&gt;=MIN('calc'!$C$121:'calc'!$CD$121),T$46&lt;=MIN('calc'!$C$123:'calc'!$CD$123)),ROUND('calc'!T120*100,1),"")</f>
        <v/>
      </c>
      <c r="U45" s="46">
        <f>IF(AND(U$46&gt;=MIN('calc'!$C$121:'calc'!$CD$121),U$46&lt;=MIN('calc'!$C$123:'calc'!$CD$123)),ROUND('calc'!U120*100,1),"")</f>
        <v/>
      </c>
      <c r="V45" s="46">
        <f>IF(AND(V$46&gt;=MIN('calc'!$C$121:'calc'!$CD$121),V$46&lt;=MIN('calc'!$C$123:'calc'!$CD$123)),ROUND('calc'!V120*100,1),"")</f>
        <v/>
      </c>
      <c r="W45" s="46">
        <f>IF(AND(W$46&gt;=MIN('calc'!$C$121:'calc'!$CD$121),W$46&lt;=MIN('calc'!$C$123:'calc'!$CD$123)),ROUND('calc'!W120*100,1),"")</f>
        <v/>
      </c>
      <c r="X45" s="46">
        <f>IF(AND(X$46&gt;=MIN('calc'!$C$121:'calc'!$CD$121),X$46&lt;=MIN('calc'!$C$123:'calc'!$CD$123)),ROUND('calc'!X120*100,1),"")</f>
        <v/>
      </c>
      <c r="Y45" s="46">
        <f>IF(AND(Y$46&gt;=MIN('calc'!$C$121:'calc'!$CD$121),Y$46&lt;=MIN('calc'!$C$123:'calc'!$CD$123)),ROUND('calc'!Y120*100,1),"")</f>
        <v/>
      </c>
      <c r="Z45" s="46">
        <f>IF(AND(Z$46&gt;=MIN('calc'!$C$121:'calc'!$CD$121),Z$46&lt;=MIN('calc'!$C$123:'calc'!$CD$123)),ROUND('calc'!Z120*100,1),"")</f>
        <v/>
      </c>
      <c r="AA45" s="46">
        <f>IF(AND(AA$46&gt;=MIN('calc'!$C$121:'calc'!$CD$121),AA$46&lt;=MIN('calc'!$C$123:'calc'!$CD$123)),ROUND('calc'!AA120*100,1),"")</f>
        <v/>
      </c>
      <c r="AB45" s="46">
        <f>IF(AND(AB$46&gt;=MIN('calc'!$C$121:'calc'!$CD$121),AB$46&lt;=MIN('calc'!$C$123:'calc'!$CD$123)),ROUND('calc'!AB120*100,1),"")</f>
        <v/>
      </c>
      <c r="AC45" s="46">
        <f>IF(AND(AC$46&gt;=MIN('calc'!$C$121:'calc'!$CD$121),AC$46&lt;=MIN('calc'!$C$123:'calc'!$CD$123)),ROUND('calc'!AC120*100,1),"")</f>
        <v/>
      </c>
      <c r="AD45" s="46">
        <f>IF(AND(AD$46&gt;=MIN('calc'!$C$121:'calc'!$CD$121),AD$46&lt;=MIN('calc'!$C$123:'calc'!$CD$123)),ROUND('calc'!AD120*100,1),"")</f>
        <v/>
      </c>
      <c r="AE45" s="46">
        <f>IF(AND(AE$46&gt;=MIN('calc'!$C$121:'calc'!$CD$121),AE$46&lt;=MIN('calc'!$C$123:'calc'!$CD$123)),ROUND('calc'!AE120*100,1),"")</f>
        <v/>
      </c>
      <c r="AF45" s="46">
        <f>IF(AND(AF$46&gt;=MIN('calc'!$C$121:'calc'!$CD$121),AF$46&lt;=MIN('calc'!$C$123:'calc'!$CD$123)),ROUND('calc'!AF120*100,1),"")</f>
        <v/>
      </c>
      <c r="AG45" s="46">
        <f>IF(AND(AG$46&gt;=MIN('calc'!$C$121:'calc'!$CD$121),AG$46&lt;=MIN('calc'!$C$123:'calc'!$CD$123)),ROUND('calc'!AG120*100,1),"")</f>
        <v/>
      </c>
      <c r="AH45" s="46">
        <f>IF(AND(AH$46&gt;=MIN('calc'!$C$121:'calc'!$CD$121),AH$46&lt;=MIN('calc'!$C$123:'calc'!$CD$123)),ROUND('calc'!AH120*100,1),"")</f>
        <v/>
      </c>
      <c r="AI45" s="46">
        <f>IF(AND(AI$46&gt;=MIN('calc'!$C$121:'calc'!$CD$121),AI$46&lt;=MIN('calc'!$C$123:'calc'!$CD$123)),ROUND('calc'!AI120*100,1),"")</f>
        <v/>
      </c>
      <c r="AJ45" s="46">
        <f>IF(AND(AJ$46&gt;=MIN('calc'!$C$121:'calc'!$CD$121),AJ$46&lt;=MIN('calc'!$C$123:'calc'!$CD$123)),ROUND('calc'!AJ120*100,1),"")</f>
        <v/>
      </c>
      <c r="AK45" s="46">
        <f>IF(AND(AK$46&gt;=MIN('calc'!$C$121:'calc'!$CD$121),AK$46&lt;=MIN('calc'!$C$123:'calc'!$CD$123)),ROUND('calc'!AK120*100,1),"")</f>
        <v/>
      </c>
      <c r="AL45" s="46">
        <f>IF(AND(AL$46&gt;=MIN('calc'!$C$121:'calc'!$CD$121),AL$46&lt;=MIN('calc'!$C$123:'calc'!$CD$123)),ROUND('calc'!AL120*100,1),"")</f>
        <v/>
      </c>
      <c r="AM45" s="46">
        <f>IF(AND(AM$46&gt;=MIN('calc'!$C$121:'calc'!$CD$121),AM$46&lt;=MIN('calc'!$C$123:'calc'!$CD$123)),ROUND('calc'!AM120*100,1),"")</f>
        <v/>
      </c>
      <c r="AN45" s="46">
        <f>IF(AND(AN$46&gt;=MIN('calc'!$C$121:'calc'!$CD$121),AN$46&lt;=MIN('calc'!$C$123:'calc'!$CD$123)),ROUND('calc'!AN120*100,1),"")</f>
        <v/>
      </c>
      <c r="AO45" s="46">
        <f>IF(AND(AO$46&gt;=MIN('calc'!$C$121:'calc'!$CD$121),AO$46&lt;=MIN('calc'!$C$123:'calc'!$CD$123)),ROUND('calc'!AO120*100,1),"")</f>
        <v/>
      </c>
      <c r="AP45" s="46">
        <f>IF(AND(AP$46&gt;=MIN('calc'!$C$121:'calc'!$CD$121),AP$46&lt;=MIN('calc'!$C$123:'calc'!$CD$123)),ROUND('calc'!AP120*100,1),"")</f>
        <v/>
      </c>
      <c r="AQ45" s="46">
        <f>IF(AND(AQ$46&gt;=MIN('calc'!$C$121:'calc'!$CD$121),AQ$46&lt;=MIN('calc'!$C$123:'calc'!$CD$123)),ROUND('calc'!AQ120*100,1),"")</f>
        <v/>
      </c>
      <c r="AR45" s="46">
        <f>IF(AND(AR$46&gt;=MIN('calc'!$C$121:'calc'!$CD$121),AR$46&lt;=MIN('calc'!$C$123:'calc'!$CD$123)),ROUND('calc'!AR120*100,1),"")</f>
        <v/>
      </c>
      <c r="AS45" s="46">
        <f>IF(AND(AS$46&gt;=MIN('calc'!$C$121:'calc'!$CD$121),AS$46&lt;=MIN('calc'!$C$123:'calc'!$CD$123)),ROUND('calc'!AS120*100,1),"")</f>
        <v/>
      </c>
      <c r="AT45" s="46">
        <f>IF(AND(AT$46&gt;=MIN('calc'!$C$121:'calc'!$CD$121),AT$46&lt;=MIN('calc'!$C$123:'calc'!$CD$123)),ROUND('calc'!AT120*100,1),"")</f>
        <v/>
      </c>
      <c r="AU45" s="46">
        <f>IF(AND(AU$46&gt;=MIN('calc'!$C$121:'calc'!$CD$121),AU$46&lt;=MIN('calc'!$C$123:'calc'!$CD$123)),ROUND('calc'!AU120*100,1),"")</f>
        <v/>
      </c>
      <c r="AV45" s="46">
        <f>IF(AND(AV$46&gt;=MIN('calc'!$C$121:'calc'!$CD$121),AV$46&lt;=MIN('calc'!$C$123:'calc'!$CD$123)),ROUND('calc'!AV120*100,1),"")</f>
        <v/>
      </c>
      <c r="AW45" s="46">
        <f>IF(AND(AW$46&gt;=MIN('calc'!$C$121:'calc'!$CD$121),AW$46&lt;=MIN('calc'!$C$123:'calc'!$CD$123)),ROUND('calc'!AW120*100,1),"")</f>
        <v/>
      </c>
      <c r="AX45" s="46">
        <f>IF(AND(AX$46&gt;=MIN('calc'!$C$121:'calc'!$CD$121),AX$46&lt;=MIN('calc'!$C$123:'calc'!$CD$123)),ROUND('calc'!AX120*100,1),"")</f>
        <v/>
      </c>
      <c r="AY45" s="46">
        <f>IF(AND(AY$46&gt;=MIN('calc'!$C$121:'calc'!$CD$121),AY$46&lt;=MIN('calc'!$C$123:'calc'!$CD$123)),ROUND('calc'!AY120*100,1),"")</f>
        <v/>
      </c>
      <c r="AZ45" s="46">
        <f>IF(AND(AZ$46&gt;=MIN('calc'!$C$121:'calc'!$CD$121),AZ$46&lt;=MIN('calc'!$C$123:'calc'!$CD$123)),ROUND('calc'!AZ120*100,1),"")</f>
        <v/>
      </c>
      <c r="BA45" s="46">
        <f>IF(AND(BA$46&gt;=MIN('calc'!$C$121:'calc'!$CD$121),BA$46&lt;=MIN('calc'!$C$123:'calc'!$CD$123)),ROUND('calc'!BA120*100,1),"")</f>
        <v/>
      </c>
      <c r="BB45" s="46">
        <f>IF(AND(BB$46&gt;=MIN('calc'!$C$121:'calc'!$CD$121),BB$46&lt;=MIN('calc'!$C$123:'calc'!$CD$123)),ROUND('calc'!BB120*100,1),"")</f>
        <v/>
      </c>
      <c r="BC45" s="46">
        <f>IF(AND(BC$46&gt;=MIN('calc'!$C$121:'calc'!$CD$121),BC$46&lt;=MIN('calc'!$C$123:'calc'!$CD$123)),ROUND('calc'!BC120*100,1),"")</f>
        <v/>
      </c>
      <c r="BD45" s="46">
        <f>IF(AND(BD$46&gt;=MIN('calc'!$C$121:'calc'!$CD$121),BD$46&lt;=MIN('calc'!$C$123:'calc'!$CD$123)),ROUND('calc'!BD120*100,1),"")</f>
        <v/>
      </c>
      <c r="BE45" s="46">
        <f>IF(AND(BE$46&gt;=MIN('calc'!$C$121:'calc'!$CD$121),BE$46&lt;=MIN('calc'!$C$123:'calc'!$CD$123)),ROUND('calc'!BE120*100,1),"")</f>
        <v/>
      </c>
      <c r="BF45" s="46">
        <f>IF(AND(BF$46&gt;=MIN('calc'!$C$121:'calc'!$CD$121),BF$46&lt;=MIN('calc'!$C$123:'calc'!$CD$123)),ROUND('calc'!BF120*100,1),"")</f>
        <v/>
      </c>
      <c r="BG45" s="46">
        <f>IF(AND(BG$46&gt;=MIN('calc'!$C$121:'calc'!$CD$121),BG$46&lt;=MIN('calc'!$C$123:'calc'!$CD$123)),ROUND('calc'!BG120*100,1),"")</f>
        <v/>
      </c>
      <c r="BH45" s="46">
        <f>IF(AND(BH$46&gt;=MIN('calc'!$C$121:'calc'!$CD$121),BH$46&lt;=MIN('calc'!$C$123:'calc'!$CD$123)),ROUND('calc'!BH120*100,1),"")</f>
        <v/>
      </c>
      <c r="BI45" s="46">
        <f>IF(AND(BI$46&gt;=MIN('calc'!$C$121:'calc'!$CD$121),BI$46&lt;=MIN('calc'!$C$123:'calc'!$CD$123)),ROUND('calc'!BI120*100,1),"")</f>
        <v/>
      </c>
      <c r="BJ45" s="46">
        <f>IF(AND(BJ$46&gt;=MIN('calc'!$C$121:'calc'!$CD$121),BJ$46&lt;=MIN('calc'!$C$123:'calc'!$CD$123)),ROUND('calc'!BJ120*100,1),"")</f>
        <v/>
      </c>
      <c r="BK45" s="46">
        <f>IF(AND(BK$46&gt;=MIN('calc'!$C$121:'calc'!$CD$121),BK$46&lt;=MIN('calc'!$C$123:'calc'!$CD$123)),ROUND('calc'!BK120*100,1),"")</f>
        <v/>
      </c>
      <c r="BL45" s="46">
        <f>IF(AND(BL$46&gt;=MIN('calc'!$C$121:'calc'!$CD$121),BL$46&lt;=MIN('calc'!$C$123:'calc'!$CD$123)),ROUND('calc'!BL120*100,1),"")</f>
        <v/>
      </c>
      <c r="BM45" s="46">
        <f>IF(AND(BM$46&gt;=MIN('calc'!$C$121:'calc'!$CD$121),BM$46&lt;=MIN('calc'!$C$123:'calc'!$CD$123)),ROUND('calc'!BM120*100,1),"")</f>
        <v/>
      </c>
      <c r="BN45" s="46">
        <f>IF(AND(BN$46&gt;=MIN('calc'!$C$121:'calc'!$CD$121),BN$46&lt;=MIN('calc'!$C$123:'calc'!$CD$123)),ROUND('calc'!BN120*100,1),"")</f>
        <v/>
      </c>
      <c r="BO45" s="46">
        <f>IF(AND(BO$46&gt;=MIN('calc'!$C$121:'calc'!$CD$121),BO$46&lt;=MIN('calc'!$C$123:'calc'!$CD$123)),ROUND('calc'!BO120*100,1),"")</f>
        <v/>
      </c>
      <c r="BP45" s="46">
        <f>IF(AND(BP$46&gt;=MIN('calc'!$C$121:'calc'!$CD$121),BP$46&lt;=MIN('calc'!$C$123:'calc'!$CD$123)),ROUND('calc'!BP120*100,1),"")</f>
        <v/>
      </c>
      <c r="BQ45" s="46">
        <f>IF(AND(BQ$46&gt;=MIN('calc'!$C$121:'calc'!$CD$121),BQ$46&lt;=MIN('calc'!$C$123:'calc'!$CD$123)),ROUND('calc'!BQ120*100,1),"")</f>
        <v/>
      </c>
      <c r="BR45" s="46">
        <f>IF(AND(BR$46&gt;=MIN('calc'!$C$121:'calc'!$CD$121),BR$46&lt;=MIN('calc'!$C$123:'calc'!$CD$123)),ROUND('calc'!BR120*100,1),"")</f>
        <v/>
      </c>
      <c r="BS45" s="46">
        <f>IF(AND(BS$46&gt;=MIN('calc'!$C$121:'calc'!$CD$121),BS$46&lt;=MIN('calc'!$C$123:'calc'!$CD$123)),ROUND('calc'!BS120*100,1),"")</f>
        <v/>
      </c>
      <c r="BT45" s="46">
        <f>IF(AND(BT$46&gt;=MIN('calc'!$C$121:'calc'!$CD$121),BT$46&lt;=MIN('calc'!$C$123:'calc'!$CD$123)),ROUND('calc'!BT120*100,1),"")</f>
        <v/>
      </c>
      <c r="BU45" s="46">
        <f>IF(AND(BU$46&gt;=MIN('calc'!$C$121:'calc'!$CD$121),BU$46&lt;=MIN('calc'!$C$123:'calc'!$CD$123)),ROUND('calc'!BU120*100,1),"")</f>
        <v/>
      </c>
      <c r="BV45" s="46">
        <f>IF(AND(BV$46&gt;=MIN('calc'!$C$121:'calc'!$CD$121),BV$46&lt;=MIN('calc'!$C$123:'calc'!$CD$123)),ROUND('calc'!BV120*100,1),"")</f>
        <v/>
      </c>
      <c r="BW45" s="46">
        <f>IF(AND(BW$46&gt;=MIN('calc'!$C$121:'calc'!$CD$121),BW$46&lt;=MIN('calc'!$C$123:'calc'!$CD$123)),ROUND('calc'!BW120*100,1),"")</f>
        <v/>
      </c>
      <c r="BX45" s="46">
        <f>IF(AND(BX$46&gt;=MIN('calc'!$C$121:'calc'!$CD$121),BX$46&lt;=MIN('calc'!$C$123:'calc'!$CD$123)),ROUND('calc'!BX120*100,1),"")</f>
        <v/>
      </c>
      <c r="BY45" s="46">
        <f>IF(AND(BY$46&gt;=MIN('calc'!$C$121:'calc'!$CD$121),BY$46&lt;=MIN('calc'!$C$123:'calc'!$CD$123)),ROUND('calc'!BY120*100,1),"")</f>
        <v/>
      </c>
      <c r="BZ45" s="46">
        <f>IF(AND(BZ$46&gt;=MIN('calc'!$C$121:'calc'!$CD$121),BZ$46&lt;=MIN('calc'!$C$123:'calc'!$CD$123)),ROUND('calc'!BZ120*100,1),"")</f>
        <v/>
      </c>
      <c r="CA45" s="46">
        <f>IF(AND(CA$46&gt;=MIN('calc'!$C$121:'calc'!$CD$121),CA$46&lt;=MIN('calc'!$C$123:'calc'!$CD$123)),ROUND('calc'!CA120*100,1),"")</f>
        <v/>
      </c>
      <c r="CB45" s="46">
        <f>IF(AND(CB$46&gt;=MIN('calc'!$C$121:'calc'!$CD$121),CB$46&lt;=MIN('calc'!$C$123:'calc'!$CD$123)),ROUND('calc'!CB120*100,1),"")</f>
        <v/>
      </c>
      <c r="CC45" s="46">
        <f>IF(AND(CC$46&gt;=MIN('calc'!$C$121:'calc'!$CD$121),CC$46&lt;=MIN('calc'!$C$123:'calc'!$CD$123)),ROUND('calc'!CC120*100,1),"")</f>
        <v/>
      </c>
      <c r="CD45" s="46">
        <f>IF(AND(CD$46&gt;=MIN('calc'!$C$121:'calc'!$CD$121),CD$46&lt;=MIN('calc'!$C$123:'calc'!$CD$123)),ROUND('calc'!CD120*100,1),"")</f>
        <v/>
      </c>
    </row>
    <row r="46">
      <c r="A46" s="31" t="inlineStr">
        <is>
          <t>Tick</t>
        </is>
      </c>
      <c r="B46" s="31" t="inlineStr">
        <is>
          <t>Check</t>
        </is>
      </c>
      <c r="C46" s="28" t="n">
        <v>1</v>
      </c>
      <c r="D46" s="28" t="n">
        <v>2</v>
      </c>
      <c r="E46" s="28" t="n">
        <v>3</v>
      </c>
      <c r="F46" s="28" t="n">
        <v>4</v>
      </c>
      <c r="G46" s="28" t="n">
        <v>5</v>
      </c>
      <c r="H46" s="28" t="n">
        <v>6</v>
      </c>
      <c r="I46" s="28" t="n">
        <v>7</v>
      </c>
      <c r="J46" s="28" t="n">
        <v>8</v>
      </c>
      <c r="K46" s="28" t="n">
        <v>9</v>
      </c>
      <c r="L46" s="28" t="n">
        <v>10</v>
      </c>
      <c r="M46" s="28" t="n">
        <v>11</v>
      </c>
      <c r="N46" s="28" t="n">
        <v>12</v>
      </c>
      <c r="O46" s="28" t="n">
        <v>13</v>
      </c>
      <c r="P46" s="28" t="n">
        <v>14</v>
      </c>
      <c r="Q46" s="28" t="n">
        <v>15</v>
      </c>
      <c r="R46" s="28" t="n">
        <v>16</v>
      </c>
      <c r="S46" s="28" t="n">
        <v>17</v>
      </c>
      <c r="T46" s="28" t="n">
        <v>18</v>
      </c>
      <c r="U46" s="47" t="n">
        <v>19</v>
      </c>
      <c r="V46" s="28" t="n">
        <v>20</v>
      </c>
      <c r="W46" s="28" t="n">
        <v>21</v>
      </c>
      <c r="X46" s="28" t="n">
        <v>22</v>
      </c>
      <c r="Y46" s="28" t="n">
        <v>23</v>
      </c>
      <c r="Z46" s="28" t="n">
        <v>24</v>
      </c>
      <c r="AA46" s="28" t="n">
        <v>25</v>
      </c>
      <c r="AB46" s="28" t="n">
        <v>26</v>
      </c>
      <c r="AC46" s="28" t="n">
        <v>27</v>
      </c>
      <c r="AD46" s="28" t="n">
        <v>28</v>
      </c>
      <c r="AE46" s="28" t="n">
        <v>29</v>
      </c>
      <c r="AF46" s="28" t="n">
        <v>30</v>
      </c>
      <c r="AG46" s="28" t="n">
        <v>31</v>
      </c>
      <c r="AH46" s="28" t="n">
        <v>32</v>
      </c>
      <c r="AI46" s="47" t="n">
        <v>33</v>
      </c>
      <c r="AJ46" s="28" t="n">
        <v>34</v>
      </c>
      <c r="AK46" s="28" t="n">
        <v>35</v>
      </c>
      <c r="AL46" s="28" t="n">
        <v>36</v>
      </c>
      <c r="AM46" s="28" t="n">
        <v>37</v>
      </c>
      <c r="AN46" s="28" t="n">
        <v>38</v>
      </c>
      <c r="AO46" s="28" t="n">
        <v>39</v>
      </c>
      <c r="AP46" s="28" t="n">
        <v>40</v>
      </c>
      <c r="AQ46" s="28" t="n">
        <v>41</v>
      </c>
      <c r="AR46" s="28" t="n">
        <v>42</v>
      </c>
      <c r="AS46" s="28" t="n">
        <v>43</v>
      </c>
      <c r="AT46" s="28" t="n">
        <v>44</v>
      </c>
      <c r="AU46" s="28" t="n">
        <v>45</v>
      </c>
      <c r="AV46" s="28" t="n">
        <v>46</v>
      </c>
      <c r="AW46" s="47" t="n">
        <v>47</v>
      </c>
      <c r="AX46" s="28" t="n">
        <v>48</v>
      </c>
      <c r="AY46" s="28" t="n">
        <v>49</v>
      </c>
      <c r="AZ46" s="28" t="n">
        <v>50</v>
      </c>
      <c r="BA46" s="28" t="n">
        <v>51</v>
      </c>
      <c r="BB46" s="28" t="n">
        <v>52</v>
      </c>
      <c r="BC46" s="28" t="n">
        <v>53</v>
      </c>
      <c r="BD46" s="28" t="n">
        <v>54</v>
      </c>
      <c r="BE46" s="28" t="n">
        <v>55</v>
      </c>
      <c r="BF46" s="28" t="n">
        <v>56</v>
      </c>
      <c r="BG46" s="28" t="n">
        <v>57</v>
      </c>
      <c r="BH46" s="28" t="n">
        <v>58</v>
      </c>
      <c r="BI46" s="28" t="n">
        <v>59</v>
      </c>
      <c r="BJ46" s="28" t="n">
        <v>60</v>
      </c>
      <c r="BK46" s="47" t="n">
        <v>61</v>
      </c>
      <c r="BL46" s="28" t="n">
        <v>62</v>
      </c>
      <c r="BM46" s="28" t="n">
        <v>63</v>
      </c>
      <c r="BN46" s="28" t="n">
        <v>64</v>
      </c>
      <c r="BO46" s="28" t="n">
        <v>65</v>
      </c>
      <c r="BP46" s="28" t="n">
        <v>66</v>
      </c>
      <c r="BQ46" s="28" t="n">
        <v>67</v>
      </c>
      <c r="BR46" s="28" t="n">
        <v>68</v>
      </c>
      <c r="BS46" s="28" t="n">
        <v>69</v>
      </c>
      <c r="BT46" s="28" t="n">
        <v>70</v>
      </c>
      <c r="BU46" s="28" t="n">
        <v>71</v>
      </c>
      <c r="BV46" s="28" t="n">
        <v>72</v>
      </c>
      <c r="BW46" s="28" t="n">
        <v>73</v>
      </c>
      <c r="BX46" s="28" t="n">
        <v>74</v>
      </c>
      <c r="BY46" s="47" t="n">
        <v>75</v>
      </c>
      <c r="BZ46" s="28" t="n">
        <v>76</v>
      </c>
      <c r="CA46" s="28" t="n">
        <v>77</v>
      </c>
      <c r="CB46" s="28" t="n">
        <v>78</v>
      </c>
      <c r="CC46" s="28" t="n">
        <v>79</v>
      </c>
      <c r="CD46" s="28" t="n">
        <v>80</v>
      </c>
    </row>
    <row r="47">
      <c r="A47" s="34" t="inlineStr">
        <is>
          <t>Player 1</t>
        </is>
      </c>
      <c r="B47" s="34">
        <f>IF(SUMPRODUCT((LEFT($C$47:$CD$47,3)="ST&gt;")*('calc'!$C$94:'calc'!$CD$94&lt;100))&gt;0,"Spec transfer without 100% spec",IF(SUMPRODUCT(($C$47:$CD$47="D")*('calc'!$C$94:'calc'!$CD$94&lt;35))&gt;0,"Dawn spec without 35% spec (skipped)",IF(OR($BB$37="",$BH$37=""),"Set East Boak and West Boak (player table)",IF(OR($BB$37=TRUE,$BB$37="TRUE")=OR($BH$37=TRUE,$BH$37="TRUE"),"East Boak / West Boak: one TRUE, the other FALSE",IF(AND(ISNUMBER($AS$37),COUNTIF($AS$37:$AS$39,$AS$37)&gt;1),"hornPriority used twice",IF(AND(OR($AD$37=TRUE,$AD$37="TRUE"),$AE$32&gt;=100),"Shadow player can't have 100% Target spec",IF(AND(COUNTIF(C47:CD47,"H")&gt;0,OR($Z$37="No",$Z$37="")),"Please select 3t option in has3Tick",IF(SUMPRODUCT(ISNUMBER(MATCH(C47:CC47,{"D","A","S","C","H","B","T","E","SB"},0))*ISNUMBER(MATCH(D47:CD47,{"D","A","S","C","H","B","T","E","SB"},0)))+SUMPRODUCT(ISNUMBER(MATCH(C47:CB47,{"D","A","S","C","H","T","E","SB"},0))*ISNUMBER(MATCH(E47:CD47,{"D","A","S","C","H","B","T","E","SB"},0)))+SUMPRODUCT(ISNUMBER(MATCH(C47:CA47,{"D","A","S","C","T","SB"},0))*ISNUMBER(MATCH(F47:CD47,{"D","A","S","C","H","B","T","E","SB"},0)))+SUMPRODUCT(ISNUMBER(MATCH(C47:BZ47,{"S"},0))*ISNUMBER(MATCH(G47:CD47,{"D","A","S","C","H","B","T","E","SB"},0)))&gt;0,"Attack too soon (red cells)",IF(COUNTA(C47:CD47)=0,"",IF(AND(COUNTIF(C47:CD47,"D")+COUNTIF(C47:CD47,"ST&gt;*")&gt;0,COUNTIF(C47:CD47,"P")=0,$V$32=""),"Notice: Add Surge Pot (P) to the chart or set a Custom Surge Timing in the highlighted cell",IF(AND(ISNUMBER($C$32),$C$32&lt;100,COUNTIF(C47:CD47,"R")=0),"Notice: define first regen tick [R] on the chart","OK")))))))))))</f>
        <v/>
      </c>
      <c r="C47" s="39" t="n"/>
      <c r="D47" s="39" t="n"/>
      <c r="E47" s="39" t="n"/>
      <c r="F47" s="39" t="n"/>
      <c r="G47" s="39" t="n"/>
      <c r="H47" s="39" t="n"/>
      <c r="I47" s="39" t="n"/>
      <c r="J47" s="39" t="n"/>
      <c r="K47" s="39" t="n"/>
      <c r="L47" s="39" t="n"/>
      <c r="M47" s="39" t="n"/>
      <c r="N47" s="39" t="n"/>
      <c r="O47" s="39" t="n"/>
      <c r="P47" s="39" t="n"/>
      <c r="Q47" s="39" t="n"/>
      <c r="R47" s="39" t="n"/>
      <c r="S47" s="39" t="n"/>
      <c r="T47" s="39" t="n"/>
      <c r="U47" s="48" t="n"/>
      <c r="V47" s="39" t="n"/>
      <c r="W47" s="39" t="n"/>
      <c r="X47" s="39" t="n"/>
      <c r="Y47" s="39" t="n"/>
      <c r="Z47" s="39" t="n"/>
      <c r="AA47" s="39" t="n"/>
      <c r="AB47" s="39" t="n"/>
      <c r="AC47" s="39" t="n"/>
      <c r="AD47" s="39" t="n"/>
      <c r="AE47" s="39" t="n"/>
      <c r="AF47" s="39" t="n"/>
      <c r="AG47" s="39" t="n"/>
      <c r="AH47" s="39" t="n"/>
      <c r="AI47" s="48" t="n"/>
      <c r="AJ47" s="39" t="n"/>
      <c r="AK47" s="39" t="n"/>
      <c r="AL47" s="39" t="n"/>
      <c r="AM47" s="39" t="n"/>
      <c r="AN47" s="39" t="n"/>
      <c r="AO47" s="39" t="n"/>
      <c r="AP47" s="39" t="n"/>
      <c r="AQ47" s="39" t="n"/>
      <c r="AR47" s="39" t="n"/>
      <c r="AS47" s="39" t="n"/>
      <c r="AT47" s="39" t="n"/>
      <c r="AU47" s="39" t="n"/>
      <c r="AV47" s="39" t="n"/>
      <c r="AW47" s="48" t="n"/>
      <c r="AX47" s="39" t="n"/>
      <c r="AY47" s="39" t="n"/>
      <c r="AZ47" s="39" t="n"/>
      <c r="BA47" s="39" t="n"/>
      <c r="BB47" s="39" t="n"/>
      <c r="BC47" s="39" t="n"/>
      <c r="BD47" s="39" t="n"/>
      <c r="BE47" s="39" t="n"/>
      <c r="BF47" s="39" t="n"/>
      <c r="BG47" s="39" t="n"/>
      <c r="BH47" s="39" t="n"/>
      <c r="BI47" s="39" t="n"/>
      <c r="BJ47" s="39" t="n"/>
      <c r="BK47" s="48" t="n"/>
      <c r="BL47" s="39" t="n"/>
      <c r="BM47" s="39" t="n"/>
      <c r="BN47" s="39" t="n"/>
      <c r="BO47" s="39" t="n"/>
      <c r="BP47" s="39" t="n"/>
      <c r="BQ47" s="39" t="n"/>
      <c r="BR47" s="39" t="n"/>
      <c r="BS47" s="39" t="n"/>
      <c r="BT47" s="39" t="n"/>
      <c r="BU47" s="39" t="n"/>
      <c r="BV47" s="39" t="n"/>
      <c r="BW47" s="39" t="n"/>
      <c r="BX47" s="39" t="n"/>
      <c r="BY47" s="48" t="n"/>
      <c r="BZ47" s="39" t="n"/>
      <c r="CA47" s="39" t="n"/>
      <c r="CB47" s="39" t="n"/>
      <c r="CC47" s="39" t="n"/>
      <c r="CD47" s="39" t="n"/>
    </row>
    <row r="48">
      <c r="A48" s="34" t="inlineStr">
        <is>
          <t>Player 2</t>
        </is>
      </c>
      <c r="B48" s="34">
        <f>IF(SUMPRODUCT((LEFT($C$48:$CD$48,3)="ST&gt;")*('calc'!$C$102:'calc'!$CD$102&lt;100))&gt;0,"Spec transfer without 100% spec",IF(SUMPRODUCT(($C$48:$CD$48="D")*('calc'!$C$102:'calc'!$CD$102&lt;35))&gt;0,"Dawn spec without 35% spec (skipped)",IF(OR($BB$38="",$BH$38=""),"Set East Boak and West Boak (player table)",IF(OR($BB$38=TRUE,$BB$38="TRUE")=OR($BH$38=TRUE,$BH$38="TRUE"),"East Boak / West Boak: one TRUE, the other FALSE",IF(AND(ISNUMBER($AS$38),COUNTIF($AS$37:$AS$39,$AS$38)&gt;1),"hornPriority used twice",IF(AND(OR($AD$38=TRUE,$AD$38="TRUE"),$AE$33&gt;=100),"Shadow player can't have 100% Target spec",IF(AND(COUNTIF(C48:CD48,"H")&gt;0,OR($Z$38="No",$Z$38="")),"Please select 3t option in has3Tick",IF(SUMPRODUCT(ISNUMBER(MATCH(C48:CC48,{"D","A","S","C","H","B","T","E","SB"},0))*ISNUMBER(MATCH(D48:CD48,{"D","A","S","C","H","B","T","E","SB"},0)))+SUMPRODUCT(ISNUMBER(MATCH(C48:CB48,{"D","A","S","C","H","T","E","SB"},0))*ISNUMBER(MATCH(E48:CD48,{"D","A","S","C","H","B","T","E","SB"},0)))+SUMPRODUCT(ISNUMBER(MATCH(C48:CA48,{"D","A","S","C","T","SB"},0))*ISNUMBER(MATCH(F48:CD48,{"D","A","S","C","H","B","T","E","SB"},0)))+SUMPRODUCT(ISNUMBER(MATCH(C48:BZ48,{"S"},0))*ISNUMBER(MATCH(G48:CD48,{"D","A","S","C","H","B","T","E","SB"},0)))&gt;0,"Attack too soon (red cells)",IF(COUNTA(C48:CD48)=0,"",IF(AND(COUNTIF(C48:CD48,"D")+COUNTIF(C48:CD48,"ST&gt;*")&gt;0,COUNTIF(C48:CD48,"P")=0,$V$33=""),"Notice: Add Surge Pot (P) to the chart or set a Custom Surge Timing in the highlighted cell",IF(AND(ISNUMBER($C$33),$C$33&lt;100,COUNTIF(C48:CD48,"R")=0),"Notice: define first regen tick [R] on the chart","OK")))))))))))</f>
        <v/>
      </c>
      <c r="C48" s="39" t="n"/>
      <c r="D48" s="39" t="n"/>
      <c r="E48" s="39" t="n"/>
      <c r="F48" s="39" t="n"/>
      <c r="G48" s="39" t="n"/>
      <c r="H48" s="39" t="n"/>
      <c r="I48" s="39" t="n"/>
      <c r="J48" s="39" t="n"/>
      <c r="K48" s="39" t="n"/>
      <c r="L48" s="39" t="n"/>
      <c r="M48" s="39" t="n"/>
      <c r="N48" s="39" t="n"/>
      <c r="O48" s="39" t="n"/>
      <c r="P48" s="39" t="n"/>
      <c r="Q48" s="39" t="n"/>
      <c r="R48" s="39" t="n"/>
      <c r="S48" s="39" t="n"/>
      <c r="T48" s="39" t="n"/>
      <c r="U48" s="48" t="n"/>
      <c r="V48" s="39" t="n"/>
      <c r="W48" s="39" t="n"/>
      <c r="X48" s="39" t="n"/>
      <c r="Y48" s="39" t="n"/>
      <c r="Z48" s="39" t="n"/>
      <c r="AA48" s="39" t="n"/>
      <c r="AB48" s="39" t="n"/>
      <c r="AC48" s="39" t="n"/>
      <c r="AD48" s="39" t="n"/>
      <c r="AE48" s="39" t="n"/>
      <c r="AF48" s="39" t="n"/>
      <c r="AG48" s="39" t="n"/>
      <c r="AH48" s="39" t="n"/>
      <c r="AI48" s="48" t="n"/>
      <c r="AJ48" s="39" t="n"/>
      <c r="AK48" s="39" t="n"/>
      <c r="AL48" s="39" t="n"/>
      <c r="AM48" s="39" t="n"/>
      <c r="AN48" s="39" t="n"/>
      <c r="AO48" s="39" t="n"/>
      <c r="AP48" s="39" t="n"/>
      <c r="AQ48" s="39" t="n"/>
      <c r="AR48" s="39" t="n"/>
      <c r="AS48" s="39" t="n"/>
      <c r="AT48" s="39" t="n"/>
      <c r="AU48" s="39" t="n"/>
      <c r="AV48" s="39" t="n"/>
      <c r="AW48" s="48" t="n"/>
      <c r="AX48" s="39" t="n"/>
      <c r="AY48" s="39" t="n"/>
      <c r="AZ48" s="39" t="n"/>
      <c r="BA48" s="39" t="n"/>
      <c r="BB48" s="39" t="n"/>
      <c r="BC48" s="39" t="n"/>
      <c r="BD48" s="39" t="n"/>
      <c r="BE48" s="39" t="n"/>
      <c r="BF48" s="39" t="n"/>
      <c r="BG48" s="39" t="n"/>
      <c r="BH48" s="39" t="n"/>
      <c r="BI48" s="39" t="n"/>
      <c r="BJ48" s="39" t="n"/>
      <c r="BK48" s="48" t="n"/>
      <c r="BL48" s="39" t="n"/>
      <c r="BM48" s="39" t="n"/>
      <c r="BN48" s="39" t="n"/>
      <c r="BO48" s="39" t="n"/>
      <c r="BP48" s="39" t="n"/>
      <c r="BQ48" s="39" t="n"/>
      <c r="BR48" s="39" t="n"/>
      <c r="BS48" s="39" t="n"/>
      <c r="BT48" s="39" t="n"/>
      <c r="BU48" s="39" t="n"/>
      <c r="BV48" s="39" t="n"/>
      <c r="BW48" s="39" t="n"/>
      <c r="BX48" s="39" t="n"/>
      <c r="BY48" s="48" t="n"/>
      <c r="BZ48" s="39" t="n"/>
      <c r="CA48" s="39" t="n"/>
      <c r="CB48" s="39" t="n"/>
      <c r="CC48" s="39" t="n"/>
      <c r="CD48" s="39" t="n"/>
    </row>
    <row r="49">
      <c r="A49" s="34" t="inlineStr">
        <is>
          <t>Player 3</t>
        </is>
      </c>
      <c r="B49" s="34">
        <f>IF(SUMPRODUCT((LEFT($C$49:$CD$49,3)="ST&gt;")*('calc'!$C$110:'calc'!$CD$110&lt;100))&gt;0,"Spec transfer without 100% spec",IF(SUMPRODUCT(($C$49:$CD$49="D")*('calc'!$C$110:'calc'!$CD$110&lt;35))&gt;0,"Dawn spec without 35% spec (skipped)",IF(OR($BB$39="",$BH$39=""),"Set East Boak and West Boak (player table)",IF(OR($BB$39=TRUE,$BB$39="TRUE")=OR($BH$39=TRUE,$BH$39="TRUE"),"East Boak / West Boak: one TRUE, the other FALSE",IF(AND(ISNUMBER($AS$39),COUNTIF($AS$37:$AS$39,$AS$39)&gt;1),"hornPriority used twice",IF(AND(OR($AD$39=TRUE,$AD$39="TRUE"),$AE$34&gt;=100),"Shadow player can't have 100% Target spec",IF(AND(COUNTIF(C49:CD49,"H")&gt;0,OR($Z$39="No",$Z$39="")),"Please select 3t option in has3Tick",IF(SUMPRODUCT(ISNUMBER(MATCH(C49:CC49,{"D","A","S","C","H","B","T","E","SB"},0))*ISNUMBER(MATCH(D49:CD49,{"D","A","S","C","H","B","T","E","SB"},0)))+SUMPRODUCT(ISNUMBER(MATCH(C49:CB49,{"D","A","S","C","H","T","E","SB"},0))*ISNUMBER(MATCH(E49:CD49,{"D","A","S","C","H","B","T","E","SB"},0)))+SUMPRODUCT(ISNUMBER(MATCH(C49:CA49,{"D","A","S","C","T","SB"},0))*ISNUMBER(MATCH(F49:CD49,{"D","A","S","C","H","B","T","E","SB"},0)))+SUMPRODUCT(ISNUMBER(MATCH(C49:BZ49,{"S"},0))*ISNUMBER(MATCH(G49:CD49,{"D","A","S","C","H","B","T","E","SB"},0)))&gt;0,"Attack too soon (red cells)",IF(COUNTA(C49:CD49)=0,"",IF(AND(COUNTIF(C49:CD49,"D")+COUNTIF(C49:CD49,"ST&gt;*")&gt;0,COUNTIF(C49:CD49,"P")=0,$V$34=""),"Notice: Add Surge Pot (P) to the chart or set a Custom Surge Timing in the highlighted cell",IF(AND(ISNUMBER($C$34),$C$34&lt;100,COUNTIF(C49:CD49,"R")=0),"Notice: define first regen tick [R] on the chart","OK")))))))))))</f>
        <v/>
      </c>
      <c r="C49" s="39" t="n"/>
      <c r="D49" s="39" t="n"/>
      <c r="E49" s="39" t="n"/>
      <c r="F49" s="39" t="n"/>
      <c r="G49" s="39" t="n"/>
      <c r="H49" s="39" t="n"/>
      <c r="I49" s="39" t="n"/>
      <c r="J49" s="39" t="n"/>
      <c r="K49" s="39" t="n"/>
      <c r="L49" s="39" t="n"/>
      <c r="M49" s="39" t="n"/>
      <c r="N49" s="39" t="n"/>
      <c r="O49" s="39" t="n"/>
      <c r="P49" s="39" t="n"/>
      <c r="Q49" s="39" t="n"/>
      <c r="R49" s="39" t="n"/>
      <c r="S49" s="39" t="n"/>
      <c r="T49" s="39" t="n"/>
      <c r="U49" s="48" t="n"/>
      <c r="V49" s="39" t="n"/>
      <c r="W49" s="39" t="n"/>
      <c r="X49" s="39" t="n"/>
      <c r="Y49" s="39" t="n"/>
      <c r="Z49" s="39" t="n"/>
      <c r="AA49" s="39" t="n"/>
      <c r="AB49" s="39" t="n"/>
      <c r="AC49" s="39" t="n"/>
      <c r="AD49" s="39" t="n"/>
      <c r="AE49" s="39" t="n"/>
      <c r="AF49" s="39" t="n"/>
      <c r="AG49" s="39" t="n"/>
      <c r="AH49" s="39" t="n"/>
      <c r="AI49" s="48" t="n"/>
      <c r="AJ49" s="39" t="n"/>
      <c r="AK49" s="39" t="n"/>
      <c r="AL49" s="39" t="n"/>
      <c r="AM49" s="39" t="n"/>
      <c r="AN49" s="39" t="n"/>
      <c r="AO49" s="39" t="n"/>
      <c r="AP49" s="39" t="n"/>
      <c r="AQ49" s="39" t="n"/>
      <c r="AR49" s="39" t="n"/>
      <c r="AS49" s="39" t="n"/>
      <c r="AT49" s="39" t="n"/>
      <c r="AU49" s="39" t="n"/>
      <c r="AV49" s="39" t="n"/>
      <c r="AW49" s="48" t="n"/>
      <c r="AX49" s="39" t="n"/>
      <c r="AY49" s="39" t="n"/>
      <c r="AZ49" s="39" t="n"/>
      <c r="BA49" s="39" t="n"/>
      <c r="BB49" s="39" t="n"/>
      <c r="BC49" s="39" t="n"/>
      <c r="BD49" s="39" t="n"/>
      <c r="BE49" s="39" t="n"/>
      <c r="BF49" s="39" t="n"/>
      <c r="BG49" s="39" t="n"/>
      <c r="BH49" s="39" t="n"/>
      <c r="BI49" s="39" t="n"/>
      <c r="BJ49" s="39" t="n"/>
      <c r="BK49" s="48" t="n"/>
      <c r="BL49" s="39" t="n"/>
      <c r="BM49" s="39" t="n"/>
      <c r="BN49" s="39" t="n"/>
      <c r="BO49" s="39" t="n"/>
      <c r="BP49" s="39" t="n"/>
      <c r="BQ49" s="39" t="n"/>
      <c r="BR49" s="39" t="n"/>
      <c r="BS49" s="39" t="n"/>
      <c r="BT49" s="39" t="n"/>
      <c r="BU49" s="39" t="n"/>
      <c r="BV49" s="39" t="n"/>
      <c r="BW49" s="39" t="n"/>
      <c r="BX49" s="39" t="n"/>
      <c r="BY49" s="48" t="n"/>
      <c r="BZ49" s="39" t="n"/>
      <c r="CA49" s="39" t="n"/>
      <c r="CB49" s="39" t="n"/>
      <c r="CC49" s="39" t="n"/>
      <c r="CD49" s="39" t="n"/>
    </row>
    <row r="50" hidden="1">
      <c r="A50" s="42" t="inlineStr">
        <is>
          <t>P1 D energy</t>
        </is>
      </c>
      <c r="C50">
        <f>IF(AND(C47="D",'calc'!C94&lt;35),1,0)</f>
        <v/>
      </c>
      <c r="D50">
        <f>IF(AND(D47="D",'calc'!D94&lt;35),1,0)</f>
        <v/>
      </c>
      <c r="E50">
        <f>IF(AND(E47="D",'calc'!E94&lt;35),1,0)</f>
        <v/>
      </c>
      <c r="F50">
        <f>IF(AND(F47="D",'calc'!F94&lt;35),1,0)</f>
        <v/>
      </c>
      <c r="G50">
        <f>IF(AND(G47="D",'calc'!G94&lt;35),1,0)</f>
        <v/>
      </c>
      <c r="H50">
        <f>IF(AND(H47="D",'calc'!H94&lt;35),1,0)</f>
        <v/>
      </c>
      <c r="I50">
        <f>IF(AND(I47="D",'calc'!I94&lt;35),1,0)</f>
        <v/>
      </c>
      <c r="J50">
        <f>IF(AND(J47="D",'calc'!J94&lt;35),1,0)</f>
        <v/>
      </c>
      <c r="K50">
        <f>IF(AND(K47="D",'calc'!K94&lt;35),1,0)</f>
        <v/>
      </c>
      <c r="L50">
        <f>IF(AND(L47="D",'calc'!L94&lt;35),1,0)</f>
        <v/>
      </c>
      <c r="M50">
        <f>IF(AND(M47="D",'calc'!M94&lt;35),1,0)</f>
        <v/>
      </c>
      <c r="N50">
        <f>IF(AND(N47="D",'calc'!N94&lt;35),1,0)</f>
        <v/>
      </c>
      <c r="O50">
        <f>IF(AND(O47="D",'calc'!O94&lt;35),1,0)</f>
        <v/>
      </c>
      <c r="P50">
        <f>IF(AND(P47="D",'calc'!P94&lt;35),1,0)</f>
        <v/>
      </c>
      <c r="Q50">
        <f>IF(AND(Q47="D",'calc'!Q94&lt;35),1,0)</f>
        <v/>
      </c>
      <c r="R50">
        <f>IF(AND(R47="D",'calc'!R94&lt;35),1,0)</f>
        <v/>
      </c>
      <c r="S50">
        <f>IF(AND(S47="D",'calc'!S94&lt;35),1,0)</f>
        <v/>
      </c>
      <c r="T50">
        <f>IF(AND(T47="D",'calc'!T94&lt;35),1,0)</f>
        <v/>
      </c>
      <c r="U50">
        <f>IF(AND(U47="D",'calc'!U94&lt;35),1,0)</f>
        <v/>
      </c>
      <c r="V50">
        <f>IF(AND(V47="D",'calc'!V94&lt;35),1,0)</f>
        <v/>
      </c>
      <c r="W50">
        <f>IF(AND(W47="D",'calc'!W94&lt;35),1,0)</f>
        <v/>
      </c>
      <c r="X50">
        <f>IF(AND(X47="D",'calc'!X94&lt;35),1,0)</f>
        <v/>
      </c>
      <c r="Y50">
        <f>IF(AND(Y47="D",'calc'!Y94&lt;35),1,0)</f>
        <v/>
      </c>
      <c r="Z50">
        <f>IF(AND(Z47="D",'calc'!Z94&lt;35),1,0)</f>
        <v/>
      </c>
      <c r="AA50">
        <f>IF(AND(AA47="D",'calc'!AA94&lt;35),1,0)</f>
        <v/>
      </c>
      <c r="AB50">
        <f>IF(AND(AB47="D",'calc'!AB94&lt;35),1,0)</f>
        <v/>
      </c>
      <c r="AC50">
        <f>IF(AND(AC47="D",'calc'!AC94&lt;35),1,0)</f>
        <v/>
      </c>
      <c r="AD50">
        <f>IF(AND(AD47="D",'calc'!AD94&lt;35),1,0)</f>
        <v/>
      </c>
      <c r="AE50">
        <f>IF(AND(AE47="D",'calc'!AE94&lt;35),1,0)</f>
        <v/>
      </c>
      <c r="AF50">
        <f>IF(AND(AF47="D",'calc'!AF94&lt;35),1,0)</f>
        <v/>
      </c>
      <c r="AG50">
        <f>IF(AND(AG47="D",'calc'!AG94&lt;35),1,0)</f>
        <v/>
      </c>
      <c r="AH50">
        <f>IF(AND(AH47="D",'calc'!AH94&lt;35),1,0)</f>
        <v/>
      </c>
      <c r="AI50">
        <f>IF(AND(AI47="D",'calc'!AI94&lt;35),1,0)</f>
        <v/>
      </c>
      <c r="AJ50">
        <f>IF(AND(AJ47="D",'calc'!AJ94&lt;35),1,0)</f>
        <v/>
      </c>
      <c r="AK50">
        <f>IF(AND(AK47="D",'calc'!AK94&lt;35),1,0)</f>
        <v/>
      </c>
      <c r="AL50">
        <f>IF(AND(AL47="D",'calc'!AL94&lt;35),1,0)</f>
        <v/>
      </c>
      <c r="AM50">
        <f>IF(AND(AM47="D",'calc'!AM94&lt;35),1,0)</f>
        <v/>
      </c>
      <c r="AN50">
        <f>IF(AND(AN47="D",'calc'!AN94&lt;35),1,0)</f>
        <v/>
      </c>
      <c r="AO50">
        <f>IF(AND(AO47="D",'calc'!AO94&lt;35),1,0)</f>
        <v/>
      </c>
      <c r="AP50">
        <f>IF(AND(AP47="D",'calc'!AP94&lt;35),1,0)</f>
        <v/>
      </c>
      <c r="AQ50">
        <f>IF(AND(AQ47="D",'calc'!AQ94&lt;35),1,0)</f>
        <v/>
      </c>
      <c r="AR50">
        <f>IF(AND(AR47="D",'calc'!AR94&lt;35),1,0)</f>
        <v/>
      </c>
      <c r="AS50">
        <f>IF(AND(AS47="D",'calc'!AS94&lt;35),1,0)</f>
        <v/>
      </c>
      <c r="AT50">
        <f>IF(AND(AT47="D",'calc'!AT94&lt;35),1,0)</f>
        <v/>
      </c>
      <c r="AU50">
        <f>IF(AND(AU47="D",'calc'!AU94&lt;35),1,0)</f>
        <v/>
      </c>
      <c r="AV50">
        <f>IF(AND(AV47="D",'calc'!AV94&lt;35),1,0)</f>
        <v/>
      </c>
      <c r="AW50">
        <f>IF(AND(AW47="D",'calc'!AW94&lt;35),1,0)</f>
        <v/>
      </c>
      <c r="AX50">
        <f>IF(AND(AX47="D",'calc'!AX94&lt;35),1,0)</f>
        <v/>
      </c>
      <c r="AY50">
        <f>IF(AND(AY47="D",'calc'!AY94&lt;35),1,0)</f>
        <v/>
      </c>
      <c r="AZ50">
        <f>IF(AND(AZ47="D",'calc'!AZ94&lt;35),1,0)</f>
        <v/>
      </c>
      <c r="BA50">
        <f>IF(AND(BA47="D",'calc'!BA94&lt;35),1,0)</f>
        <v/>
      </c>
      <c r="BB50">
        <f>IF(AND(BB47="D",'calc'!BB94&lt;35),1,0)</f>
        <v/>
      </c>
      <c r="BC50">
        <f>IF(AND(BC47="D",'calc'!BC94&lt;35),1,0)</f>
        <v/>
      </c>
      <c r="BD50">
        <f>IF(AND(BD47="D",'calc'!BD94&lt;35),1,0)</f>
        <v/>
      </c>
      <c r="BE50">
        <f>IF(AND(BE47="D",'calc'!BE94&lt;35),1,0)</f>
        <v/>
      </c>
      <c r="BF50">
        <f>IF(AND(BF47="D",'calc'!BF94&lt;35),1,0)</f>
        <v/>
      </c>
      <c r="BG50">
        <f>IF(AND(BG47="D",'calc'!BG94&lt;35),1,0)</f>
        <v/>
      </c>
      <c r="BH50">
        <f>IF(AND(BH47="D",'calc'!BH94&lt;35),1,0)</f>
        <v/>
      </c>
      <c r="BI50">
        <f>IF(AND(BI47="D",'calc'!BI94&lt;35),1,0)</f>
        <v/>
      </c>
      <c r="BJ50">
        <f>IF(AND(BJ47="D",'calc'!BJ94&lt;35),1,0)</f>
        <v/>
      </c>
      <c r="BK50">
        <f>IF(AND(BK47="D",'calc'!BK94&lt;35),1,0)</f>
        <v/>
      </c>
      <c r="BL50">
        <f>IF(AND(BL47="D",'calc'!BL94&lt;35),1,0)</f>
        <v/>
      </c>
      <c r="BM50">
        <f>IF(AND(BM47="D",'calc'!BM94&lt;35),1,0)</f>
        <v/>
      </c>
      <c r="BN50">
        <f>IF(AND(BN47="D",'calc'!BN94&lt;35),1,0)</f>
        <v/>
      </c>
      <c r="BO50">
        <f>IF(AND(BO47="D",'calc'!BO94&lt;35),1,0)</f>
        <v/>
      </c>
      <c r="BP50">
        <f>IF(AND(BP47="D",'calc'!BP94&lt;35),1,0)</f>
        <v/>
      </c>
      <c r="BQ50">
        <f>IF(AND(BQ47="D",'calc'!BQ94&lt;35),1,0)</f>
        <v/>
      </c>
      <c r="BR50">
        <f>IF(AND(BR47="D",'calc'!BR94&lt;35),1,0)</f>
        <v/>
      </c>
      <c r="BS50">
        <f>IF(AND(BS47="D",'calc'!BS94&lt;35),1,0)</f>
        <v/>
      </c>
      <c r="BT50">
        <f>IF(AND(BT47="D",'calc'!BT94&lt;35),1,0)</f>
        <v/>
      </c>
      <c r="BU50">
        <f>IF(AND(BU47="D",'calc'!BU94&lt;35),1,0)</f>
        <v/>
      </c>
      <c r="BV50">
        <f>IF(AND(BV47="D",'calc'!BV94&lt;35),1,0)</f>
        <v/>
      </c>
      <c r="BW50">
        <f>IF(AND(BW47="D",'calc'!BW94&lt;35),1,0)</f>
        <v/>
      </c>
      <c r="BX50">
        <f>IF(AND(BX47="D",'calc'!BX94&lt;35),1,0)</f>
        <v/>
      </c>
      <c r="BY50">
        <f>IF(AND(BY47="D",'calc'!BY94&lt;35),1,0)</f>
        <v/>
      </c>
      <c r="BZ50">
        <f>IF(AND(BZ47="D",'calc'!BZ94&lt;35),1,0)</f>
        <v/>
      </c>
      <c r="CA50">
        <f>IF(AND(CA47="D",'calc'!CA94&lt;35),1,0)</f>
        <v/>
      </c>
      <c r="CB50">
        <f>IF(AND(CB47="D",'calc'!CB94&lt;35),1,0)</f>
        <v/>
      </c>
      <c r="CC50">
        <f>IF(AND(CC47="D",'calc'!CC94&lt;35),1,0)</f>
        <v/>
      </c>
      <c r="CD50">
        <f>IF(AND(CD47="D",'calc'!CD94&lt;35),1,0)</f>
        <v/>
      </c>
    </row>
    <row r="51" hidden="1">
      <c r="A51" s="42" t="inlineStr">
        <is>
          <t>P2 D energy</t>
        </is>
      </c>
      <c r="C51">
        <f>IF(AND(C48="D",'calc'!C102&lt;35),1,0)</f>
        <v/>
      </c>
      <c r="D51">
        <f>IF(AND(D48="D",'calc'!D102&lt;35),1,0)</f>
        <v/>
      </c>
      <c r="E51">
        <f>IF(AND(E48="D",'calc'!E102&lt;35),1,0)</f>
        <v/>
      </c>
      <c r="F51">
        <f>IF(AND(F48="D",'calc'!F102&lt;35),1,0)</f>
        <v/>
      </c>
      <c r="G51">
        <f>IF(AND(G48="D",'calc'!G102&lt;35),1,0)</f>
        <v/>
      </c>
      <c r="H51">
        <f>IF(AND(H48="D",'calc'!H102&lt;35),1,0)</f>
        <v/>
      </c>
      <c r="I51">
        <f>IF(AND(I48="D",'calc'!I102&lt;35),1,0)</f>
        <v/>
      </c>
      <c r="J51">
        <f>IF(AND(J48="D",'calc'!J102&lt;35),1,0)</f>
        <v/>
      </c>
      <c r="K51">
        <f>IF(AND(K48="D",'calc'!K102&lt;35),1,0)</f>
        <v/>
      </c>
      <c r="L51">
        <f>IF(AND(L48="D",'calc'!L102&lt;35),1,0)</f>
        <v/>
      </c>
      <c r="M51">
        <f>IF(AND(M48="D",'calc'!M102&lt;35),1,0)</f>
        <v/>
      </c>
      <c r="N51">
        <f>IF(AND(N48="D",'calc'!N102&lt;35),1,0)</f>
        <v/>
      </c>
      <c r="O51">
        <f>IF(AND(O48="D",'calc'!O102&lt;35),1,0)</f>
        <v/>
      </c>
      <c r="P51">
        <f>IF(AND(P48="D",'calc'!P102&lt;35),1,0)</f>
        <v/>
      </c>
      <c r="Q51">
        <f>IF(AND(Q48="D",'calc'!Q102&lt;35),1,0)</f>
        <v/>
      </c>
      <c r="R51">
        <f>IF(AND(R48="D",'calc'!R102&lt;35),1,0)</f>
        <v/>
      </c>
      <c r="S51">
        <f>IF(AND(S48="D",'calc'!S102&lt;35),1,0)</f>
        <v/>
      </c>
      <c r="T51">
        <f>IF(AND(T48="D",'calc'!T102&lt;35),1,0)</f>
        <v/>
      </c>
      <c r="U51">
        <f>IF(AND(U48="D",'calc'!U102&lt;35),1,0)</f>
        <v/>
      </c>
      <c r="V51">
        <f>IF(AND(V48="D",'calc'!V102&lt;35),1,0)</f>
        <v/>
      </c>
      <c r="W51">
        <f>IF(AND(W48="D",'calc'!W102&lt;35),1,0)</f>
        <v/>
      </c>
      <c r="X51">
        <f>IF(AND(X48="D",'calc'!X102&lt;35),1,0)</f>
        <v/>
      </c>
      <c r="Y51">
        <f>IF(AND(Y48="D",'calc'!Y102&lt;35),1,0)</f>
        <v/>
      </c>
      <c r="Z51">
        <f>IF(AND(Z48="D",'calc'!Z102&lt;35),1,0)</f>
        <v/>
      </c>
      <c r="AA51">
        <f>IF(AND(AA48="D",'calc'!AA102&lt;35),1,0)</f>
        <v/>
      </c>
      <c r="AB51">
        <f>IF(AND(AB48="D",'calc'!AB102&lt;35),1,0)</f>
        <v/>
      </c>
      <c r="AC51">
        <f>IF(AND(AC48="D",'calc'!AC102&lt;35),1,0)</f>
        <v/>
      </c>
      <c r="AD51">
        <f>IF(AND(AD48="D",'calc'!AD102&lt;35),1,0)</f>
        <v/>
      </c>
      <c r="AE51">
        <f>IF(AND(AE48="D",'calc'!AE102&lt;35),1,0)</f>
        <v/>
      </c>
      <c r="AF51">
        <f>IF(AND(AF48="D",'calc'!AF102&lt;35),1,0)</f>
        <v/>
      </c>
      <c r="AG51">
        <f>IF(AND(AG48="D",'calc'!AG102&lt;35),1,0)</f>
        <v/>
      </c>
      <c r="AH51">
        <f>IF(AND(AH48="D",'calc'!AH102&lt;35),1,0)</f>
        <v/>
      </c>
      <c r="AI51">
        <f>IF(AND(AI48="D",'calc'!AI102&lt;35),1,0)</f>
        <v/>
      </c>
      <c r="AJ51">
        <f>IF(AND(AJ48="D",'calc'!AJ102&lt;35),1,0)</f>
        <v/>
      </c>
      <c r="AK51">
        <f>IF(AND(AK48="D",'calc'!AK102&lt;35),1,0)</f>
        <v/>
      </c>
      <c r="AL51">
        <f>IF(AND(AL48="D",'calc'!AL102&lt;35),1,0)</f>
        <v/>
      </c>
      <c r="AM51">
        <f>IF(AND(AM48="D",'calc'!AM102&lt;35),1,0)</f>
        <v/>
      </c>
      <c r="AN51">
        <f>IF(AND(AN48="D",'calc'!AN102&lt;35),1,0)</f>
        <v/>
      </c>
      <c r="AO51">
        <f>IF(AND(AO48="D",'calc'!AO102&lt;35),1,0)</f>
        <v/>
      </c>
      <c r="AP51">
        <f>IF(AND(AP48="D",'calc'!AP102&lt;35),1,0)</f>
        <v/>
      </c>
      <c r="AQ51">
        <f>IF(AND(AQ48="D",'calc'!AQ102&lt;35),1,0)</f>
        <v/>
      </c>
      <c r="AR51">
        <f>IF(AND(AR48="D",'calc'!AR102&lt;35),1,0)</f>
        <v/>
      </c>
      <c r="AS51">
        <f>IF(AND(AS48="D",'calc'!AS102&lt;35),1,0)</f>
        <v/>
      </c>
      <c r="AT51">
        <f>IF(AND(AT48="D",'calc'!AT102&lt;35),1,0)</f>
        <v/>
      </c>
      <c r="AU51">
        <f>IF(AND(AU48="D",'calc'!AU102&lt;35),1,0)</f>
        <v/>
      </c>
      <c r="AV51">
        <f>IF(AND(AV48="D",'calc'!AV102&lt;35),1,0)</f>
        <v/>
      </c>
      <c r="AW51">
        <f>IF(AND(AW48="D",'calc'!AW102&lt;35),1,0)</f>
        <v/>
      </c>
      <c r="AX51">
        <f>IF(AND(AX48="D",'calc'!AX102&lt;35),1,0)</f>
        <v/>
      </c>
      <c r="AY51">
        <f>IF(AND(AY48="D",'calc'!AY102&lt;35),1,0)</f>
        <v/>
      </c>
      <c r="AZ51">
        <f>IF(AND(AZ48="D",'calc'!AZ102&lt;35),1,0)</f>
        <v/>
      </c>
      <c r="BA51">
        <f>IF(AND(BA48="D",'calc'!BA102&lt;35),1,0)</f>
        <v/>
      </c>
      <c r="BB51">
        <f>IF(AND(BB48="D",'calc'!BB102&lt;35),1,0)</f>
        <v/>
      </c>
      <c r="BC51">
        <f>IF(AND(BC48="D",'calc'!BC102&lt;35),1,0)</f>
        <v/>
      </c>
      <c r="BD51">
        <f>IF(AND(BD48="D",'calc'!BD102&lt;35),1,0)</f>
        <v/>
      </c>
      <c r="BE51">
        <f>IF(AND(BE48="D",'calc'!BE102&lt;35),1,0)</f>
        <v/>
      </c>
      <c r="BF51">
        <f>IF(AND(BF48="D",'calc'!BF102&lt;35),1,0)</f>
        <v/>
      </c>
      <c r="BG51">
        <f>IF(AND(BG48="D",'calc'!BG102&lt;35),1,0)</f>
        <v/>
      </c>
      <c r="BH51">
        <f>IF(AND(BH48="D",'calc'!BH102&lt;35),1,0)</f>
        <v/>
      </c>
      <c r="BI51">
        <f>IF(AND(BI48="D",'calc'!BI102&lt;35),1,0)</f>
        <v/>
      </c>
      <c r="BJ51">
        <f>IF(AND(BJ48="D",'calc'!BJ102&lt;35),1,0)</f>
        <v/>
      </c>
      <c r="BK51">
        <f>IF(AND(BK48="D",'calc'!BK102&lt;35),1,0)</f>
        <v/>
      </c>
      <c r="BL51">
        <f>IF(AND(BL48="D",'calc'!BL102&lt;35),1,0)</f>
        <v/>
      </c>
      <c r="BM51">
        <f>IF(AND(BM48="D",'calc'!BM102&lt;35),1,0)</f>
        <v/>
      </c>
      <c r="BN51">
        <f>IF(AND(BN48="D",'calc'!BN102&lt;35),1,0)</f>
        <v/>
      </c>
      <c r="BO51">
        <f>IF(AND(BO48="D",'calc'!BO102&lt;35),1,0)</f>
        <v/>
      </c>
      <c r="BP51">
        <f>IF(AND(BP48="D",'calc'!BP102&lt;35),1,0)</f>
        <v/>
      </c>
      <c r="BQ51">
        <f>IF(AND(BQ48="D",'calc'!BQ102&lt;35),1,0)</f>
        <v/>
      </c>
      <c r="BR51">
        <f>IF(AND(BR48="D",'calc'!BR102&lt;35),1,0)</f>
        <v/>
      </c>
      <c r="BS51">
        <f>IF(AND(BS48="D",'calc'!BS102&lt;35),1,0)</f>
        <v/>
      </c>
      <c r="BT51">
        <f>IF(AND(BT48="D",'calc'!BT102&lt;35),1,0)</f>
        <v/>
      </c>
      <c r="BU51">
        <f>IF(AND(BU48="D",'calc'!BU102&lt;35),1,0)</f>
        <v/>
      </c>
      <c r="BV51">
        <f>IF(AND(BV48="D",'calc'!BV102&lt;35),1,0)</f>
        <v/>
      </c>
      <c r="BW51">
        <f>IF(AND(BW48="D",'calc'!BW102&lt;35),1,0)</f>
        <v/>
      </c>
      <c r="BX51">
        <f>IF(AND(BX48="D",'calc'!BX102&lt;35),1,0)</f>
        <v/>
      </c>
      <c r="BY51">
        <f>IF(AND(BY48="D",'calc'!BY102&lt;35),1,0)</f>
        <v/>
      </c>
      <c r="BZ51">
        <f>IF(AND(BZ48="D",'calc'!BZ102&lt;35),1,0)</f>
        <v/>
      </c>
      <c r="CA51">
        <f>IF(AND(CA48="D",'calc'!CA102&lt;35),1,0)</f>
        <v/>
      </c>
      <c r="CB51">
        <f>IF(AND(CB48="D",'calc'!CB102&lt;35),1,0)</f>
        <v/>
      </c>
      <c r="CC51">
        <f>IF(AND(CC48="D",'calc'!CC102&lt;35),1,0)</f>
        <v/>
      </c>
      <c r="CD51">
        <f>IF(AND(CD48="D",'calc'!CD102&lt;35),1,0)</f>
        <v/>
      </c>
    </row>
    <row r="52" hidden="1">
      <c r="A52" s="42" t="inlineStr">
        <is>
          <t>P3 D energy</t>
        </is>
      </c>
      <c r="C52">
        <f>IF(AND(C49="D",'calc'!C110&lt;35),1,0)</f>
        <v/>
      </c>
      <c r="D52">
        <f>IF(AND(D49="D",'calc'!D110&lt;35),1,0)</f>
        <v/>
      </c>
      <c r="E52">
        <f>IF(AND(E49="D",'calc'!E110&lt;35),1,0)</f>
        <v/>
      </c>
      <c r="F52">
        <f>IF(AND(F49="D",'calc'!F110&lt;35),1,0)</f>
        <v/>
      </c>
      <c r="G52">
        <f>IF(AND(G49="D",'calc'!G110&lt;35),1,0)</f>
        <v/>
      </c>
      <c r="H52">
        <f>IF(AND(H49="D",'calc'!H110&lt;35),1,0)</f>
        <v/>
      </c>
      <c r="I52">
        <f>IF(AND(I49="D",'calc'!I110&lt;35),1,0)</f>
        <v/>
      </c>
      <c r="J52">
        <f>IF(AND(J49="D",'calc'!J110&lt;35),1,0)</f>
        <v/>
      </c>
      <c r="K52">
        <f>IF(AND(K49="D",'calc'!K110&lt;35),1,0)</f>
        <v/>
      </c>
      <c r="L52">
        <f>IF(AND(L49="D",'calc'!L110&lt;35),1,0)</f>
        <v/>
      </c>
      <c r="M52">
        <f>IF(AND(M49="D",'calc'!M110&lt;35),1,0)</f>
        <v/>
      </c>
      <c r="N52">
        <f>IF(AND(N49="D",'calc'!N110&lt;35),1,0)</f>
        <v/>
      </c>
      <c r="O52">
        <f>IF(AND(O49="D",'calc'!O110&lt;35),1,0)</f>
        <v/>
      </c>
      <c r="P52">
        <f>IF(AND(P49="D",'calc'!P110&lt;35),1,0)</f>
        <v/>
      </c>
      <c r="Q52">
        <f>IF(AND(Q49="D",'calc'!Q110&lt;35),1,0)</f>
        <v/>
      </c>
      <c r="R52">
        <f>IF(AND(R49="D",'calc'!R110&lt;35),1,0)</f>
        <v/>
      </c>
      <c r="S52">
        <f>IF(AND(S49="D",'calc'!S110&lt;35),1,0)</f>
        <v/>
      </c>
      <c r="T52">
        <f>IF(AND(T49="D",'calc'!T110&lt;35),1,0)</f>
        <v/>
      </c>
      <c r="U52">
        <f>IF(AND(U49="D",'calc'!U110&lt;35),1,0)</f>
        <v/>
      </c>
      <c r="V52">
        <f>IF(AND(V49="D",'calc'!V110&lt;35),1,0)</f>
        <v/>
      </c>
      <c r="W52">
        <f>IF(AND(W49="D",'calc'!W110&lt;35),1,0)</f>
        <v/>
      </c>
      <c r="X52">
        <f>IF(AND(X49="D",'calc'!X110&lt;35),1,0)</f>
        <v/>
      </c>
      <c r="Y52">
        <f>IF(AND(Y49="D",'calc'!Y110&lt;35),1,0)</f>
        <v/>
      </c>
      <c r="Z52">
        <f>IF(AND(Z49="D",'calc'!Z110&lt;35),1,0)</f>
        <v/>
      </c>
      <c r="AA52">
        <f>IF(AND(AA49="D",'calc'!AA110&lt;35),1,0)</f>
        <v/>
      </c>
      <c r="AB52">
        <f>IF(AND(AB49="D",'calc'!AB110&lt;35),1,0)</f>
        <v/>
      </c>
      <c r="AC52">
        <f>IF(AND(AC49="D",'calc'!AC110&lt;35),1,0)</f>
        <v/>
      </c>
      <c r="AD52">
        <f>IF(AND(AD49="D",'calc'!AD110&lt;35),1,0)</f>
        <v/>
      </c>
      <c r="AE52">
        <f>IF(AND(AE49="D",'calc'!AE110&lt;35),1,0)</f>
        <v/>
      </c>
      <c r="AF52">
        <f>IF(AND(AF49="D",'calc'!AF110&lt;35),1,0)</f>
        <v/>
      </c>
      <c r="AG52">
        <f>IF(AND(AG49="D",'calc'!AG110&lt;35),1,0)</f>
        <v/>
      </c>
      <c r="AH52">
        <f>IF(AND(AH49="D",'calc'!AH110&lt;35),1,0)</f>
        <v/>
      </c>
      <c r="AI52">
        <f>IF(AND(AI49="D",'calc'!AI110&lt;35),1,0)</f>
        <v/>
      </c>
      <c r="AJ52">
        <f>IF(AND(AJ49="D",'calc'!AJ110&lt;35),1,0)</f>
        <v/>
      </c>
      <c r="AK52">
        <f>IF(AND(AK49="D",'calc'!AK110&lt;35),1,0)</f>
        <v/>
      </c>
      <c r="AL52">
        <f>IF(AND(AL49="D",'calc'!AL110&lt;35),1,0)</f>
        <v/>
      </c>
      <c r="AM52">
        <f>IF(AND(AM49="D",'calc'!AM110&lt;35),1,0)</f>
        <v/>
      </c>
      <c r="AN52">
        <f>IF(AND(AN49="D",'calc'!AN110&lt;35),1,0)</f>
        <v/>
      </c>
      <c r="AO52">
        <f>IF(AND(AO49="D",'calc'!AO110&lt;35),1,0)</f>
        <v/>
      </c>
      <c r="AP52">
        <f>IF(AND(AP49="D",'calc'!AP110&lt;35),1,0)</f>
        <v/>
      </c>
      <c r="AQ52">
        <f>IF(AND(AQ49="D",'calc'!AQ110&lt;35),1,0)</f>
        <v/>
      </c>
      <c r="AR52">
        <f>IF(AND(AR49="D",'calc'!AR110&lt;35),1,0)</f>
        <v/>
      </c>
      <c r="AS52">
        <f>IF(AND(AS49="D",'calc'!AS110&lt;35),1,0)</f>
        <v/>
      </c>
      <c r="AT52">
        <f>IF(AND(AT49="D",'calc'!AT110&lt;35),1,0)</f>
        <v/>
      </c>
      <c r="AU52">
        <f>IF(AND(AU49="D",'calc'!AU110&lt;35),1,0)</f>
        <v/>
      </c>
      <c r="AV52">
        <f>IF(AND(AV49="D",'calc'!AV110&lt;35),1,0)</f>
        <v/>
      </c>
      <c r="AW52">
        <f>IF(AND(AW49="D",'calc'!AW110&lt;35),1,0)</f>
        <v/>
      </c>
      <c r="AX52">
        <f>IF(AND(AX49="D",'calc'!AX110&lt;35),1,0)</f>
        <v/>
      </c>
      <c r="AY52">
        <f>IF(AND(AY49="D",'calc'!AY110&lt;35),1,0)</f>
        <v/>
      </c>
      <c r="AZ52">
        <f>IF(AND(AZ49="D",'calc'!AZ110&lt;35),1,0)</f>
        <v/>
      </c>
      <c r="BA52">
        <f>IF(AND(BA49="D",'calc'!BA110&lt;35),1,0)</f>
        <v/>
      </c>
      <c r="BB52">
        <f>IF(AND(BB49="D",'calc'!BB110&lt;35),1,0)</f>
        <v/>
      </c>
      <c r="BC52">
        <f>IF(AND(BC49="D",'calc'!BC110&lt;35),1,0)</f>
        <v/>
      </c>
      <c r="BD52">
        <f>IF(AND(BD49="D",'calc'!BD110&lt;35),1,0)</f>
        <v/>
      </c>
      <c r="BE52">
        <f>IF(AND(BE49="D",'calc'!BE110&lt;35),1,0)</f>
        <v/>
      </c>
      <c r="BF52">
        <f>IF(AND(BF49="D",'calc'!BF110&lt;35),1,0)</f>
        <v/>
      </c>
      <c r="BG52">
        <f>IF(AND(BG49="D",'calc'!BG110&lt;35),1,0)</f>
        <v/>
      </c>
      <c r="BH52">
        <f>IF(AND(BH49="D",'calc'!BH110&lt;35),1,0)</f>
        <v/>
      </c>
      <c r="BI52">
        <f>IF(AND(BI49="D",'calc'!BI110&lt;35),1,0)</f>
        <v/>
      </c>
      <c r="BJ52">
        <f>IF(AND(BJ49="D",'calc'!BJ110&lt;35),1,0)</f>
        <v/>
      </c>
      <c r="BK52">
        <f>IF(AND(BK49="D",'calc'!BK110&lt;35),1,0)</f>
        <v/>
      </c>
      <c r="BL52">
        <f>IF(AND(BL49="D",'calc'!BL110&lt;35),1,0)</f>
        <v/>
      </c>
      <c r="BM52">
        <f>IF(AND(BM49="D",'calc'!BM110&lt;35),1,0)</f>
        <v/>
      </c>
      <c r="BN52">
        <f>IF(AND(BN49="D",'calc'!BN110&lt;35),1,0)</f>
        <v/>
      </c>
      <c r="BO52">
        <f>IF(AND(BO49="D",'calc'!BO110&lt;35),1,0)</f>
        <v/>
      </c>
      <c r="BP52">
        <f>IF(AND(BP49="D",'calc'!BP110&lt;35),1,0)</f>
        <v/>
      </c>
      <c r="BQ52">
        <f>IF(AND(BQ49="D",'calc'!BQ110&lt;35),1,0)</f>
        <v/>
      </c>
      <c r="BR52">
        <f>IF(AND(BR49="D",'calc'!BR110&lt;35),1,0)</f>
        <v/>
      </c>
      <c r="BS52">
        <f>IF(AND(BS49="D",'calc'!BS110&lt;35),1,0)</f>
        <v/>
      </c>
      <c r="BT52">
        <f>IF(AND(BT49="D",'calc'!BT110&lt;35),1,0)</f>
        <v/>
      </c>
      <c r="BU52">
        <f>IF(AND(BU49="D",'calc'!BU110&lt;35),1,0)</f>
        <v/>
      </c>
      <c r="BV52">
        <f>IF(AND(BV49="D",'calc'!BV110&lt;35),1,0)</f>
        <v/>
      </c>
      <c r="BW52">
        <f>IF(AND(BW49="D",'calc'!BW110&lt;35),1,0)</f>
        <v/>
      </c>
      <c r="BX52">
        <f>IF(AND(BX49="D",'calc'!BX110&lt;35),1,0)</f>
        <v/>
      </c>
      <c r="BY52">
        <f>IF(AND(BY49="D",'calc'!BY110&lt;35),1,0)</f>
        <v/>
      </c>
      <c r="BZ52">
        <f>IF(AND(BZ49="D",'calc'!BZ110&lt;35),1,0)</f>
        <v/>
      </c>
      <c r="CA52">
        <f>IF(AND(CA49="D",'calc'!CA110&lt;35),1,0)</f>
        <v/>
      </c>
      <c r="CB52">
        <f>IF(AND(CB49="D",'calc'!CB110&lt;35),1,0)</f>
        <v/>
      </c>
      <c r="CC52">
        <f>IF(AND(CC49="D",'calc'!CC110&lt;35),1,0)</f>
        <v/>
      </c>
      <c r="CD52">
        <f>IF(AND(CD49="D",'calc'!CD110&lt;35),1,0)</f>
        <v/>
      </c>
    </row>
  </sheetData>
  <mergeCells count="424">
    <mergeCell ref="BT8:BV8"/>
    <mergeCell ref="BT9:BV9"/>
    <mergeCell ref="BT10:BV10"/>
    <mergeCell ref="BT11:BV11"/>
    <mergeCell ref="BT36:BV36"/>
    <mergeCell ref="BT37:BV37"/>
    <mergeCell ref="BT38:BV38"/>
    <mergeCell ref="BT39:BV39"/>
    <mergeCell ref="CW3:CY3"/>
    <mergeCell ref="CW4:CY4"/>
    <mergeCell ref="CW31:CY31"/>
    <mergeCell ref="CW32:CY32"/>
    <mergeCell ref="Q14:S14"/>
    <mergeCell ref="N42:P42"/>
    <mergeCell ref="BH8:BJ8"/>
    <mergeCell ref="AD36:AF36"/>
    <mergeCell ref="N44:P44"/>
    <mergeCell ref="Q15:S15"/>
    <mergeCell ref="Z9:AC9"/>
    <mergeCell ref="BH10:BJ10"/>
    <mergeCell ref="BK38:BM38"/>
    <mergeCell ref="AV9:AX9"/>
    <mergeCell ref="Z11:AC11"/>
    <mergeCell ref="W8:Y8"/>
    <mergeCell ref="BJ3:BL3"/>
    <mergeCell ref="BH39:BJ39"/>
    <mergeCell ref="BA32:BC32"/>
    <mergeCell ref="I34:K34"/>
    <mergeCell ref="AX4:AZ4"/>
    <mergeCell ref="C34:E34"/>
    <mergeCell ref="O33:Q33"/>
    <mergeCell ref="L32:N32"/>
    <mergeCell ref="BK37:BM37"/>
    <mergeCell ref="K36:M36"/>
    <mergeCell ref="AX31:AZ31"/>
    <mergeCell ref="Z39:AC39"/>
    <mergeCell ref="AS9:AU9"/>
    <mergeCell ref="AV39:AX39"/>
    <mergeCell ref="CH4:CJ4"/>
    <mergeCell ref="AJ38:AL38"/>
    <mergeCell ref="K44:M44"/>
    <mergeCell ref="AX32:AZ32"/>
    <mergeCell ref="AG37:AI37"/>
    <mergeCell ref="CT31:CV31"/>
    <mergeCell ref="I4:K4"/>
    <mergeCell ref="C14:F14"/>
    <mergeCell ref="BQ39:BS39"/>
    <mergeCell ref="BE38:BG38"/>
    <mergeCell ref="BN36:BP36"/>
    <mergeCell ref="AN3:AP3"/>
    <mergeCell ref="W10:Y10"/>
    <mergeCell ref="BB37:BD37"/>
    <mergeCell ref="AN5:AP5"/>
    <mergeCell ref="T42:V42"/>
    <mergeCell ref="AB4:AD4"/>
    <mergeCell ref="BR31:BT31"/>
    <mergeCell ref="BZ3:CB3"/>
    <mergeCell ref="BR3:BT3"/>
    <mergeCell ref="T44:V44"/>
    <mergeCell ref="BB38:BD38"/>
    <mergeCell ref="V31:X31"/>
    <mergeCell ref="BN4:BP4"/>
    <mergeCell ref="AS11:AU11"/>
    <mergeCell ref="BF4:BH4"/>
    <mergeCell ref="V32:X32"/>
    <mergeCell ref="Q36:S36"/>
    <mergeCell ref="K39:M39"/>
    <mergeCell ref="R33:T33"/>
    <mergeCell ref="AR3:AT3"/>
    <mergeCell ref="AG38:AI38"/>
    <mergeCell ref="AN34:AP34"/>
    <mergeCell ref="G13:J13"/>
    <mergeCell ref="O6:Q6"/>
    <mergeCell ref="Z8:AC8"/>
    <mergeCell ref="AK4:AM4"/>
    <mergeCell ref="G15:J15"/>
    <mergeCell ref="L3:N3"/>
    <mergeCell ref="AV8:AX8"/>
    <mergeCell ref="AK33:AM33"/>
    <mergeCell ref="L5:N5"/>
    <mergeCell ref="C38:F38"/>
    <mergeCell ref="AM10:AO10"/>
    <mergeCell ref="AR6:AT6"/>
    <mergeCell ref="Q9:S9"/>
    <mergeCell ref="W11:Y11"/>
    <mergeCell ref="BQ8:BS8"/>
    <mergeCell ref="Y33:AA33"/>
    <mergeCell ref="Q11:S11"/>
    <mergeCell ref="BZ31:CB31"/>
    <mergeCell ref="BQ10:BS10"/>
    <mergeCell ref="CP4:CR4"/>
    <mergeCell ref="T38:V38"/>
    <mergeCell ref="N41:P41"/>
    <mergeCell ref="N16:P16"/>
    <mergeCell ref="AE3:AG3"/>
    <mergeCell ref="Q39:S39"/>
    <mergeCell ref="N43:P43"/>
    <mergeCell ref="R34:T34"/>
    <mergeCell ref="O4:Q4"/>
    <mergeCell ref="CT32:CV32"/>
    <mergeCell ref="Z10:AC10"/>
    <mergeCell ref="AV10:AX10"/>
    <mergeCell ref="BA6:BC6"/>
    <mergeCell ref="N9:P9"/>
    <mergeCell ref="AX3:AZ3"/>
    <mergeCell ref="BB36:BD36"/>
    <mergeCell ref="AV36:AX36"/>
    <mergeCell ref="K10:M10"/>
    <mergeCell ref="AX5:AZ5"/>
    <mergeCell ref="AM36:AO36"/>
    <mergeCell ref="AP37:AR37"/>
    <mergeCell ref="AU33:AW33"/>
    <mergeCell ref="C41:F41"/>
    <mergeCell ref="AM8:AO8"/>
    <mergeCell ref="AY37:BA37"/>
    <mergeCell ref="BF31:BH31"/>
    <mergeCell ref="CL3:CN3"/>
    <mergeCell ref="AS10:AU10"/>
    <mergeCell ref="AX6:AZ6"/>
    <mergeCell ref="C43:F43"/>
    <mergeCell ref="AG9:AI9"/>
    <mergeCell ref="BV4:BX4"/>
    <mergeCell ref="CD32:CF32"/>
    <mergeCell ref="C36:F36"/>
    <mergeCell ref="AD10:AF10"/>
    <mergeCell ref="AG11:AI11"/>
    <mergeCell ref="AN32:AP32"/>
    <mergeCell ref="BK9:BM9"/>
    <mergeCell ref="G44:J44"/>
    <mergeCell ref="K8:M8"/>
    <mergeCell ref="CH31:CJ31"/>
    <mergeCell ref="BN10:BP10"/>
    <mergeCell ref="BQ11:BS11"/>
    <mergeCell ref="T8:V8"/>
    <mergeCell ref="W9:Y9"/>
    <mergeCell ref="AK31:AM31"/>
    <mergeCell ref="BB9:BD9"/>
    <mergeCell ref="BE39:BG39"/>
    <mergeCell ref="AG39:AI39"/>
    <mergeCell ref="AE6:AG6"/>
    <mergeCell ref="AB34:AD34"/>
    <mergeCell ref="W38:Y38"/>
    <mergeCell ref="BB11:BD11"/>
    <mergeCell ref="AB3:AD3"/>
    <mergeCell ref="AK32:AM32"/>
    <mergeCell ref="Q13:S13"/>
    <mergeCell ref="V3:X3"/>
    <mergeCell ref="Y4:AA4"/>
    <mergeCell ref="T39:V39"/>
    <mergeCell ref="AB5:AD5"/>
    <mergeCell ref="BQ37:BS37"/>
    <mergeCell ref="V5:X5"/>
    <mergeCell ref="AP9:AR9"/>
    <mergeCell ref="N37:P37"/>
    <mergeCell ref="Q8:S8"/>
    <mergeCell ref="BF3:BH3"/>
    <mergeCell ref="BB39:BD39"/>
    <mergeCell ref="AP38:AR38"/>
    <mergeCell ref="AU34:AW34"/>
    <mergeCell ref="Q10:S10"/>
    <mergeCell ref="Y2:AP2"/>
    <mergeCell ref="N14:P14"/>
    <mergeCell ref="BF32:BH32"/>
    <mergeCell ref="AR4:AT4"/>
    <mergeCell ref="AS36:AU36"/>
    <mergeCell ref="CP31:CR31"/>
    <mergeCell ref="AM39:AO39"/>
    <mergeCell ref="CT3:CV3"/>
    <mergeCell ref="AR33:AT33"/>
    <mergeCell ref="AV37:AX37"/>
    <mergeCell ref="T16:V16"/>
    <mergeCell ref="CD4:CF4"/>
    <mergeCell ref="BK11:BM11"/>
    <mergeCell ref="G39:J39"/>
    <mergeCell ref="I31:K31"/>
    <mergeCell ref="G37:J37"/>
    <mergeCell ref="C6:E6"/>
    <mergeCell ref="F34:H34"/>
    <mergeCell ref="AH33:AJ33"/>
    <mergeCell ref="AE32:AG32"/>
    <mergeCell ref="C4:E4"/>
    <mergeCell ref="AU31:AW31"/>
    <mergeCell ref="AY38:BA38"/>
    <mergeCell ref="T9:V9"/>
    <mergeCell ref="AB31:AD31"/>
    <mergeCell ref="V6:X6"/>
    <mergeCell ref="T11:V11"/>
    <mergeCell ref="Y34:AA34"/>
    <mergeCell ref="N38:P38"/>
    <mergeCell ref="BA33:BC33"/>
    <mergeCell ref="K42:M42"/>
    <mergeCell ref="N13:P13"/>
    <mergeCell ref="BE8:BG8"/>
    <mergeCell ref="BN31:BP31"/>
    <mergeCell ref="N15:P15"/>
    <mergeCell ref="BE10:BG10"/>
    <mergeCell ref="K37:M37"/>
    <mergeCell ref="CL32:CN32"/>
    <mergeCell ref="BJ4:BL4"/>
    <mergeCell ref="O34:Q34"/>
    <mergeCell ref="BK36:BM36"/>
    <mergeCell ref="AB32:AD32"/>
    <mergeCell ref="AU4:AW4"/>
    <mergeCell ref="BB8:BD8"/>
    <mergeCell ref="I32:K32"/>
    <mergeCell ref="L33:N33"/>
    <mergeCell ref="F33:H33"/>
    <mergeCell ref="O31:Q31"/>
    <mergeCell ref="AS39:AU39"/>
    <mergeCell ref="AH34:AJ34"/>
    <mergeCell ref="C13:F13"/>
    <mergeCell ref="F31:H31"/>
    <mergeCell ref="AU32:AW32"/>
    <mergeCell ref="AP11:AR11"/>
    <mergeCell ref="AJ36:AL36"/>
    <mergeCell ref="C15:F15"/>
    <mergeCell ref="AD37:AF37"/>
    <mergeCell ref="T37:V37"/>
    <mergeCell ref="G8:J8"/>
    <mergeCell ref="R5:T5"/>
    <mergeCell ref="AD9:AF9"/>
    <mergeCell ref="AR31:AT31"/>
    <mergeCell ref="C10:F10"/>
    <mergeCell ref="K16:M16"/>
    <mergeCell ref="BN39:BP39"/>
    <mergeCell ref="G10:J10"/>
    <mergeCell ref="T14:V14"/>
    <mergeCell ref="AN6:AP6"/>
    <mergeCell ref="K9:M9"/>
    <mergeCell ref="AD38:AF38"/>
    <mergeCell ref="BN32:BP32"/>
    <mergeCell ref="Q42:S42"/>
    <mergeCell ref="BH37:BJ37"/>
    <mergeCell ref="BE36:BG36"/>
    <mergeCell ref="AK3:AM3"/>
    <mergeCell ref="AH4:AJ4"/>
    <mergeCell ref="K11:M11"/>
    <mergeCell ref="BV31:BX31"/>
    <mergeCell ref="AK5:AM5"/>
    <mergeCell ref="AY9:BA9"/>
    <mergeCell ref="BB10:BD10"/>
    <mergeCell ref="Q44:S44"/>
    <mergeCell ref="BK39:BM39"/>
    <mergeCell ref="R3:T3"/>
    <mergeCell ref="AY11:BA11"/>
    <mergeCell ref="L34:N34"/>
    <mergeCell ref="BA4:BC4"/>
    <mergeCell ref="Y32:AA32"/>
    <mergeCell ref="N36:P36"/>
    <mergeCell ref="BA31:BC31"/>
    <mergeCell ref="AX34:AZ34"/>
    <mergeCell ref="BE37:BG37"/>
    <mergeCell ref="CH3:CJ3"/>
    <mergeCell ref="C33:E33"/>
    <mergeCell ref="AM38:AO38"/>
    <mergeCell ref="AP39:AR39"/>
    <mergeCell ref="R31:T31"/>
    <mergeCell ref="AJ39:AL39"/>
    <mergeCell ref="R6:T6"/>
    <mergeCell ref="AG36:AI36"/>
    <mergeCell ref="G16:J16"/>
    <mergeCell ref="L4:N4"/>
    <mergeCell ref="I3:K3"/>
    <mergeCell ref="AS8:AU8"/>
    <mergeCell ref="G9:J9"/>
    <mergeCell ref="BH38:BJ38"/>
    <mergeCell ref="I5:K5"/>
    <mergeCell ref="BV32:BX32"/>
    <mergeCell ref="BR4:BT4"/>
    <mergeCell ref="G11:J11"/>
    <mergeCell ref="BZ32:CB32"/>
    <mergeCell ref="AK6:AM6"/>
    <mergeCell ref="AU3:AW3"/>
    <mergeCell ref="AE4:AG4"/>
    <mergeCell ref="BN8:BP8"/>
    <mergeCell ref="C44:F44"/>
    <mergeCell ref="V33:X33"/>
    <mergeCell ref="N11:P11"/>
    <mergeCell ref="BN3:BP3"/>
    <mergeCell ref="Q38:S38"/>
    <mergeCell ref="V34:X34"/>
    <mergeCell ref="AV11:AX11"/>
    <mergeCell ref="K41:M41"/>
    <mergeCell ref="Y30:AP30"/>
    <mergeCell ref="N39:P39"/>
    <mergeCell ref="K43:M43"/>
    <mergeCell ref="BK8:BM8"/>
    <mergeCell ref="R32:T32"/>
    <mergeCell ref="C42:F42"/>
    <mergeCell ref="G42:J42"/>
    <mergeCell ref="CL4:CN4"/>
    <mergeCell ref="AY36:BA36"/>
    <mergeCell ref="O3:Q3"/>
    <mergeCell ref="Y3:AA3"/>
    <mergeCell ref="I6:K6"/>
    <mergeCell ref="AU5:AW5"/>
    <mergeCell ref="AN33:AP33"/>
    <mergeCell ref="AP8:AR8"/>
    <mergeCell ref="AJ8:AL8"/>
    <mergeCell ref="G14:J14"/>
    <mergeCell ref="F5:H5"/>
    <mergeCell ref="C39:F39"/>
    <mergeCell ref="AP10:AR10"/>
    <mergeCell ref="AU6:AW6"/>
    <mergeCell ref="C31:E31"/>
    <mergeCell ref="AJ10:AL10"/>
    <mergeCell ref="C37:F37"/>
    <mergeCell ref="AD11:AF11"/>
    <mergeCell ref="AR30:BC30"/>
    <mergeCell ref="AR5:AT5"/>
    <mergeCell ref="BN9:BP9"/>
    <mergeCell ref="BH9:BJ9"/>
    <mergeCell ref="CD3:CF3"/>
    <mergeCell ref="BV3:BX3"/>
    <mergeCell ref="Q41:S41"/>
    <mergeCell ref="BK10:BM10"/>
    <mergeCell ref="BN11:BP11"/>
    <mergeCell ref="BH36:BJ36"/>
    <mergeCell ref="BH11:BJ11"/>
    <mergeCell ref="AH3:AJ3"/>
    <mergeCell ref="AD39:AF39"/>
    <mergeCell ref="AB6:AD6"/>
    <mergeCell ref="Q43:S43"/>
    <mergeCell ref="Z37:AC37"/>
    <mergeCell ref="AH5:AJ5"/>
    <mergeCell ref="R4:T4"/>
    <mergeCell ref="AY8:BA8"/>
    <mergeCell ref="V4:X4"/>
    <mergeCell ref="W36:Y36"/>
    <mergeCell ref="BJ31:BL31"/>
    <mergeCell ref="Z38:AC38"/>
    <mergeCell ref="O5:Q5"/>
    <mergeCell ref="Y5:AA5"/>
    <mergeCell ref="AM9:AO9"/>
    <mergeCell ref="AV38:AX38"/>
    <mergeCell ref="CP32:CR32"/>
    <mergeCell ref="CH32:CJ32"/>
    <mergeCell ref="BR32:BT32"/>
    <mergeCell ref="N8:P8"/>
    <mergeCell ref="BA3:BC3"/>
    <mergeCell ref="AY39:BA39"/>
    <mergeCell ref="Y31:AA31"/>
    <mergeCell ref="AM11:AO11"/>
    <mergeCell ref="AR34:AT34"/>
    <mergeCell ref="Y6:AA6"/>
    <mergeCell ref="N10:P10"/>
    <mergeCell ref="BA5:BC5"/>
    <mergeCell ref="K14:M14"/>
    <mergeCell ref="AX33:AZ33"/>
    <mergeCell ref="AS37:AU37"/>
    <mergeCell ref="AP36:AR36"/>
    <mergeCell ref="C32:E32"/>
    <mergeCell ref="AR2:BC2"/>
    <mergeCell ref="BQ38:BS38"/>
    <mergeCell ref="G38:J38"/>
    <mergeCell ref="AG8:AI8"/>
    <mergeCell ref="AJ9:AL9"/>
    <mergeCell ref="Q16:S16"/>
    <mergeCell ref="AG10:AI10"/>
    <mergeCell ref="AJ11:AL11"/>
    <mergeCell ref="BN37:BP37"/>
    <mergeCell ref="F3:H3"/>
    <mergeCell ref="AN4:AP4"/>
    <mergeCell ref="CD31:CF31"/>
    <mergeCell ref="AE33:AG33"/>
    <mergeCell ref="C8:F8"/>
    <mergeCell ref="F32:H32"/>
    <mergeCell ref="AN31:AP31"/>
    <mergeCell ref="BE9:BG9"/>
    <mergeCell ref="AH31:AJ31"/>
    <mergeCell ref="CT4:CV4"/>
    <mergeCell ref="BA34:BC34"/>
    <mergeCell ref="AH6:AJ6"/>
    <mergeCell ref="AK34:AM34"/>
    <mergeCell ref="AJ37:AL37"/>
    <mergeCell ref="BJ32:BL32"/>
    <mergeCell ref="BE11:BG11"/>
    <mergeCell ref="T41:V41"/>
    <mergeCell ref="T13:V13"/>
    <mergeCell ref="W39:Y39"/>
    <mergeCell ref="T43:V43"/>
    <mergeCell ref="K38:M38"/>
    <mergeCell ref="AE5:AG5"/>
    <mergeCell ref="K13:M13"/>
    <mergeCell ref="AM37:AO37"/>
    <mergeCell ref="T36:V36"/>
    <mergeCell ref="W37:Y37"/>
    <mergeCell ref="AB33:AD33"/>
    <mergeCell ref="AD8:AF8"/>
    <mergeCell ref="K15:M15"/>
    <mergeCell ref="F6:H6"/>
    <mergeCell ref="AS38:AU38"/>
    <mergeCell ref="O32:Q32"/>
    <mergeCell ref="G41:J41"/>
    <mergeCell ref="I33:K33"/>
    <mergeCell ref="CP3:CR3"/>
    <mergeCell ref="BN38:BP38"/>
    <mergeCell ref="Z36:AC36"/>
    <mergeCell ref="G43:J43"/>
    <mergeCell ref="AY10:BA10"/>
    <mergeCell ref="L31:N31"/>
    <mergeCell ref="BZ4:CB4"/>
    <mergeCell ref="L6:N6"/>
    <mergeCell ref="AE34:AG34"/>
    <mergeCell ref="G36:J36"/>
    <mergeCell ref="AH32:AJ32"/>
    <mergeCell ref="AR32:AT32"/>
    <mergeCell ref="C16:F16"/>
    <mergeCell ref="C3:E3"/>
    <mergeCell ref="F4:H4"/>
    <mergeCell ref="T15:V15"/>
    <mergeCell ref="C9:F9"/>
    <mergeCell ref="BQ9:BS9"/>
    <mergeCell ref="Q37:S37"/>
    <mergeCell ref="C5:E5"/>
    <mergeCell ref="CL31:CN31"/>
    <mergeCell ref="AE31:AG31"/>
    <mergeCell ref="C11:F11"/>
    <mergeCell ref="BQ36:BS36"/>
    <mergeCell ref="T10:V10"/>
    <mergeCell ref="CZ3:DB3"/>
    <mergeCell ref="CZ4:DB4"/>
    <mergeCell ref="CZ31:DB31"/>
    <mergeCell ref="CZ32:DB32"/>
  </mergeCells>
  <conditionalFormatting sqref="AG9">
    <cfRule type="expression" priority="1" dxfId="1">
      <formula>AND(OR($AG$9=TRUE,$AG$9="TRUE"),NOT(OR($AD$9=TRUE,$AD$9="TRUE")))</formula>
    </cfRule>
  </conditionalFormatting>
  <conditionalFormatting sqref="AJ9">
    <cfRule type="expression" priority="2" dxfId="1">
      <formula>AND(OR($AJ$9=TRUE,$AJ$9="TRUE"),NOT(OR($AD$9=TRUE,$AD$9="TRUE")))</formula>
    </cfRule>
  </conditionalFormatting>
  <conditionalFormatting sqref="AM9">
    <cfRule type="expression" priority="3" dxfId="1">
      <formula>AND(OR($AM$9=TRUE,$AM$9="TRUE"),NOT(OR($AD$9=TRUE,$AD$9="TRUE")))</formula>
    </cfRule>
  </conditionalFormatting>
  <conditionalFormatting sqref="AG10">
    <cfRule type="expression" priority="4" dxfId="1">
      <formula>AND(OR($AG$10=TRUE,$AG$10="TRUE"),NOT(OR($AD$10=TRUE,$AD$10="TRUE")))</formula>
    </cfRule>
  </conditionalFormatting>
  <conditionalFormatting sqref="AJ10">
    <cfRule type="expression" priority="5" dxfId="1">
      <formula>AND(OR($AJ$10=TRUE,$AJ$10="TRUE"),NOT(OR($AD$10=TRUE,$AD$10="TRUE")))</formula>
    </cfRule>
  </conditionalFormatting>
  <conditionalFormatting sqref="AM10">
    <cfRule type="expression" priority="6" dxfId="1">
      <formula>AND(OR($AM$10=TRUE,$AM$10="TRUE"),NOT(OR($AD$10=TRUE,$AD$10="TRUE")))</formula>
    </cfRule>
  </conditionalFormatting>
  <conditionalFormatting sqref="AG11">
    <cfRule type="expression" priority="7" dxfId="1">
      <formula>AND(OR($AG$11=TRUE,$AG$11="TRUE"),NOT(OR($AD$11=TRUE,$AD$11="TRUE")))</formula>
    </cfRule>
  </conditionalFormatting>
  <conditionalFormatting sqref="AJ11">
    <cfRule type="expression" priority="8" dxfId="1">
      <formula>AND(OR($AJ$11=TRUE,$AJ$11="TRUE"),NOT(OR($AD$11=TRUE,$AD$11="TRUE")))</formula>
    </cfRule>
  </conditionalFormatting>
  <conditionalFormatting sqref="AM11">
    <cfRule type="expression" priority="9" dxfId="1">
      <formula>AND(OR($AM$11=TRUE,$AM$11="TRUE"),NOT(OR($AD$11=TRUE,$AD$11="TRUE")))</formula>
    </cfRule>
  </conditionalFormatting>
  <conditionalFormatting sqref="BB9:BJ9">
    <cfRule type="expression" priority="10" dxfId="1">
      <formula>OR($BB$9="",$BH$9="",OR($BB$9=TRUE,$BB$9="TRUE")=OR($BH$9=TRUE,$BH$9="TRUE"))</formula>
    </cfRule>
  </conditionalFormatting>
  <conditionalFormatting sqref="BB10:BJ10">
    <cfRule type="expression" priority="11" dxfId="1">
      <formula>OR($BB$10="",$BH$10="",OR($BB$10=TRUE,$BB$10="TRUE")=OR($BH$10=TRUE,$BH$10="TRUE"))</formula>
    </cfRule>
  </conditionalFormatting>
  <conditionalFormatting sqref="BB11:BJ11">
    <cfRule type="expression" priority="12" dxfId="1">
      <formula>OR($BB$11="",$BH$11="",OR($BB$11=TRUE,$BB$11="TRUE")=OR($BH$11=TRUE,$BH$11="TRUE"))</formula>
    </cfRule>
  </conditionalFormatting>
  <conditionalFormatting sqref="AV9">
    <cfRule type="expression" priority="13" dxfId="1">
      <formula>AND(OR(AV9=TRUE,AV9="TRUE"),NOT(OR($AP$9=TRUE,$AP$9="TRUE")))</formula>
    </cfRule>
  </conditionalFormatting>
  <conditionalFormatting sqref="AY9">
    <cfRule type="expression" priority="14" dxfId="1">
      <formula>AND(OR(AY9=TRUE,AY9="TRUE"),NOT(OR($AP$9=TRUE,$AP$9="TRUE")))</formula>
    </cfRule>
  </conditionalFormatting>
  <conditionalFormatting sqref="AV9:BA9">
    <cfRule type="expression" priority="15" dxfId="0">
      <formula>NOT(OR($AP$9=TRUE,$AP$9="TRUE"))</formula>
    </cfRule>
  </conditionalFormatting>
  <conditionalFormatting sqref="AV10">
    <cfRule type="expression" priority="16" dxfId="1">
      <formula>AND(OR(AV10=TRUE,AV10="TRUE"),NOT(OR($AP$10=TRUE,$AP$10="TRUE")))</formula>
    </cfRule>
  </conditionalFormatting>
  <conditionalFormatting sqref="AY10">
    <cfRule type="expression" priority="17" dxfId="1">
      <formula>AND(OR(AY10=TRUE,AY10="TRUE"),NOT(OR($AP$10=TRUE,$AP$10="TRUE")))</formula>
    </cfRule>
  </conditionalFormatting>
  <conditionalFormatting sqref="AV10:BA10">
    <cfRule type="expression" priority="18" dxfId="0">
      <formula>NOT(OR($AP$10=TRUE,$AP$10="TRUE"))</formula>
    </cfRule>
  </conditionalFormatting>
  <conditionalFormatting sqref="AV11">
    <cfRule type="expression" priority="19" dxfId="1">
      <formula>AND(OR(AV11=TRUE,AV11="TRUE"),NOT(OR($AP$11=TRUE,$AP$11="TRUE")))</formula>
    </cfRule>
  </conditionalFormatting>
  <conditionalFormatting sqref="AY11">
    <cfRule type="expression" priority="20" dxfId="1">
      <formula>AND(OR(AY11=TRUE,AY11="TRUE"),NOT(OR($AP$11=TRUE,$AP$11="TRUE")))</formula>
    </cfRule>
  </conditionalFormatting>
  <conditionalFormatting sqref="AV11:BA11">
    <cfRule type="expression" priority="21" dxfId="0">
      <formula>NOT(OR($AP$11=TRUE,$AP$11="TRUE"))</formula>
    </cfRule>
  </conditionalFormatting>
  <conditionalFormatting sqref="B14:V14">
    <cfRule type="expression" priority="22" dxfId="2">
      <formula>OR($AD$9=TRUE,$AD$9="TRUE")</formula>
    </cfRule>
  </conditionalFormatting>
  <conditionalFormatting sqref="B15:V15">
    <cfRule type="expression" priority="23" dxfId="2">
      <formula>OR($AD$10=TRUE,$AD$10="TRUE")</formula>
    </cfRule>
  </conditionalFormatting>
  <conditionalFormatting sqref="B16:V16">
    <cfRule type="expression" priority="24" dxfId="2">
      <formula>OR($AD$11=TRUE,$AD$11="TRUE")</formula>
    </cfRule>
  </conditionalFormatting>
  <conditionalFormatting sqref="B19:B21">
    <cfRule type="expression" priority="25" dxfId="3" stopIfTrue="1">
      <formula>LEFT(B19,6)="Notice"</formula>
    </cfRule>
    <cfRule type="expression" priority="26" dxfId="4">
      <formula>AND(B19&lt;&gt;"OK",B19&lt;&gt;"")</formula>
    </cfRule>
    <cfRule type="cellIs" priority="27" operator="equal" dxfId="5">
      <formula>"OK"</formula>
    </cfRule>
  </conditionalFormatting>
  <conditionalFormatting sqref="C19:C21">
    <cfRule type="expression" priority="28" dxfId="1" stopIfTrue="1">
      <formula>OR(AND(OR(C19="D",C19="A",C19="S",C19="C",C19="H",C19="B",C19="T",C19="E",C19="SB"),OR(D19="D",D19="A",D19="S",D19="C",D19="H",D19="B",D19="T",D19="E",D19="SB")),AND(OR(C19="D",C19="A",C19="S",C19="C",C19="H",C19="T",C19="E",C19="SB"),OR(E19="D",E19="A",E19="S",E19="C",E19="H",E19="B",E19="T",E19="E",E19="SB")),AND(OR(C19="D",C19="A",C19="S",C19="C",C19="T",C19="SB"),OR(F19="D",F19="A",F19="S",F19="C",F19="H",F19="B",F19="T",F19="E",F19="SB")),AND(OR(C19="S"),OR(G19="D",G19="A",G19="S",G19="C",G19="H",G19="B",G19="T",G19="E",G19="SB")),AND(C19="H",OR($Z9="No",$Z9="")))</formula>
    </cfRule>
  </conditionalFormatting>
  <conditionalFormatting sqref="D19:D21">
    <cfRule type="expression" priority="29" dxfId="1" stopIfTrue="1">
      <formula>OR(AND(OR(D19="D",D19="A",D19="S",D19="C",D19="H",D19="B",D19="T",D19="E",D19="SB"),OR(C19="D",C19="A",C19="S",C19="C",C19="H",C19="B",C19="T",C19="E",C19="SB")),AND(OR(D19="D",D19="A",D19="S",D19="C",D19="H",D19="B",D19="T",D19="E",D19="SB"),OR(E19="D",E19="A",E19="S",E19="C",E19="H",E19="B",E19="T",E19="E",E19="SB")),AND(OR(D19="D",D19="A",D19="S",D19="C",D19="H",D19="T",D19="E",D19="SB"),OR(F19="D",F19="A",F19="S",F19="C",F19="H",F19="B",F19="T",F19="E",F19="SB")),AND(OR(D19="D",D19="A",D19="S",D19="C",D19="T",D19="SB"),OR(G19="D",G19="A",G19="S",G19="C",G19="H",G19="B",G19="T",G19="E",G19="SB")),AND(OR(D19="S"),OR(H19="D",H19="A",H19="S",H19="C",H19="H",H19="B",H19="T",H19="E",H19="SB")),AND(D19="H",OR($Z9="No",$Z9="")))</formula>
    </cfRule>
  </conditionalFormatting>
  <conditionalFormatting sqref="E19:E21">
    <cfRule type="expression" priority="30" dxfId="1" stopIfTrue="1">
      <formula>OR(AND(OR(E19="D",E19="A",E19="S",E19="C",E19="H",E19="B",E19="T",E19="E",E19="SB"),OR(D19="D",D19="A",D19="S",D19="C",D19="H",D19="B",D19="T",D19="E",D19="SB")),AND(OR(E19="D",E19="A",E19="S",E19="C",E19="H",E19="B",E19="T",E19="E",E19="SB"),OR(F19="D",F19="A",F19="S",F19="C",F19="H",F19="B",F19="T",F19="E",F19="SB")),AND(OR(E19="D",E19="A",E19="S",E19="C",E19="H",E19="B",E19="T",E19="E",E19="SB"),OR(C19="D",C19="A",C19="S",C19="C",C19="H",C19="T",C19="E",C19="SB")),AND(OR(E19="D",E19="A",E19="S",E19="C",E19="H",E19="T",E19="E",E19="SB"),OR(G19="D",G19="A",G19="S",G19="C",G19="H",G19="B",G19="T",G19="E",G19="SB")),AND(OR(E19="D",E19="A",E19="S",E19="C",E19="T",E19="SB"),OR(H19="D",H19="A",H19="S",H19="C",H19="H",H19="B",H19="T",H19="E",H19="SB")),AND(OR(E19="S"),OR(I19="D",I19="A",I19="S",I19="C",I19="H",I19="B",I19="T",I19="E",I19="SB")),AND(E19="H",OR($Z9="No",$Z9="")))</formula>
    </cfRule>
  </conditionalFormatting>
  <conditionalFormatting sqref="F19:F21">
    <cfRule type="expression" priority="31" dxfId="1" stopIfTrue="1">
      <formula>OR(AND(OR(F19="D",F19="A",F19="S",F19="C",F19="H",F19="B",F19="T",F19="E",F19="SB"),OR(E19="D",E19="A",E19="S",E19="C",E19="H",E19="B",E19="T",E19="E",E19="SB")),AND(OR(F19="D",F19="A",F19="S",F19="C",F19="H",F19="B",F19="T",F19="E",F19="SB"),OR(G19="D",G19="A",G19="S",G19="C",G19="H",G19="B",G19="T",G19="E",G19="SB")),AND(OR(F19="D",F19="A",F19="S",F19="C",F19="H",F19="B",F19="T",F19="E",F19="SB"),OR(D19="D",D19="A",D19="S",D19="C",D19="H",D19="T",D19="E",D19="SB")),AND(OR(F19="D",F19="A",F19="S",F19="C",F19="H",F19="T",F19="E",F19="SB"),OR(H19="D",H19="A",H19="S",H19="C",H19="H",H19="B",H19="T",H19="E",H19="SB")),AND(OR(F19="D",F19="A",F19="S",F19="C",F19="H",F19="B",F19="T",F19="E",F19="SB"),OR(C19="D",C19="A",C19="S",C19="C",C19="T",C19="SB")),AND(OR(F19="D",F19="A",F19="S",F19="C",F19="T",F19="SB"),OR(I19="D",I19="A",I19="S",I19="C",I19="H",I19="B",I19="T",I19="E",I19="SB")),AND(OR(F19="S"),OR(J19="D",J19="A",J19="S",J19="C",J19="H",J19="B",J19="T",J19="E",J19="SB")),AND(F19="H",OR($Z9="No",$Z9="")))</formula>
    </cfRule>
  </conditionalFormatting>
  <conditionalFormatting sqref="G19:G21">
    <cfRule type="expression" priority="32" dxfId="1" stopIfTrue="1">
      <formula>OR(AND(OR(G19="D",G19="A",G19="S",G19="C",G19="H",G19="B",G19="T",G19="E",G19="SB"),OR(F19="D",F19="A",F19="S",F19="C",F19="H",F19="B",F19="T",F19="E",F19="SB")),AND(OR(G19="D",G19="A",G19="S",G19="C",G19="H",G19="B",G19="T",G19="E",G19="SB"),OR(H19="D",H19="A",H19="S",H19="C",H19="H",H19="B",H19="T",H19="E",H19="SB")),AND(OR(G19="D",G19="A",G19="S",G19="C",G19="H",G19="B",G19="T",G19="E",G19="SB"),OR(E19="D",E19="A",E19="S",E19="C",E19="H",E19="T",E19="E",E19="SB")),AND(OR(G19="D",G19="A",G19="S",G19="C",G19="H",G19="T",G19="E",G19="SB"),OR(I19="D",I19="A",I19="S",I19="C",I19="H",I19="B",I19="T",I19="E",I19="SB")),AND(OR(G19="D",G19="A",G19="S",G19="C",G19="H",G19="B",G19="T",G19="E",G19="SB"),OR(D19="D",D19="A",D19="S",D19="C",D19="T",D19="SB")),AND(OR(G19="D",G19="A",G19="S",G19="C",G19="T",G19="SB"),OR(J19="D",J19="A",J19="S",J19="C",J19="H",J19="B",J19="T",J19="E",J19="SB")),AND(OR(G19="D",G19="A",G19="S",G19="C",G19="H",G19="B",G19="T",G19="E",G19="SB"),OR(C19="S")),AND(OR(G19="S"),OR(K19="D",K19="A",K19="S",K19="C",K19="H",K19="B",K19="T",K19="E",K19="SB")),AND(G19="H",OR($Z9="No",$Z9="")))</formula>
    </cfRule>
  </conditionalFormatting>
  <conditionalFormatting sqref="H19:H21">
    <cfRule type="expression" priority="33" dxfId="1" stopIfTrue="1">
      <formula>OR(AND(OR(H19="D",H19="A",H19="S",H19="C",H19="H",H19="B",H19="T",H19="E",H19="SB"),OR(G19="D",G19="A",G19="S",G19="C",G19="H",G19="B",G19="T",G19="E",G19="SB")),AND(OR(H19="D",H19="A",H19="S",H19="C",H19="H",H19="B",H19="T",H19="E",H19="SB"),OR(I19="D",I19="A",I19="S",I19="C",I19="H",I19="B",I19="T",I19="E",I19="SB")),AND(OR(H19="D",H19="A",H19="S",H19="C",H19="H",H19="B",H19="T",H19="E",H19="SB"),OR(F19="D",F19="A",F19="S",F19="C",F19="H",F19="T",F19="E",F19="SB")),AND(OR(H19="D",H19="A",H19="S",H19="C",H19="H",H19="T",H19="E",H19="SB"),OR(J19="D",J19="A",J19="S",J19="C",J19="H",J19="B",J19="T",J19="E",J19="SB")),AND(OR(H19="D",H19="A",H19="S",H19="C",H19="H",H19="B",H19="T",H19="E",H19="SB"),OR(E19="D",E19="A",E19="S",E19="C",E19="T",E19="SB")),AND(OR(H19="D",H19="A",H19="S",H19="C",H19="T",H19="SB"),OR(K19="D",K19="A",K19="S",K19="C",K19="H",K19="B",K19="T",K19="E",K19="SB")),AND(OR(H19="D",H19="A",H19="S",H19="C",H19="H",H19="B",H19="T",H19="E",H19="SB"),OR(D19="S")),AND(OR(H19="S"),OR(L19="D",L19="A",L19="S",L19="C",L19="H",L19="B",L19="T",L19="E",L19="SB")),AND(H19="H",OR($Z9="No",$Z9="")))</formula>
    </cfRule>
  </conditionalFormatting>
  <conditionalFormatting sqref="I19:I21">
    <cfRule type="expression" priority="34" dxfId="1" stopIfTrue="1">
      <formula>OR(AND(OR(I19="D",I19="A",I19="S",I19="C",I19="H",I19="B",I19="T",I19="E",I19="SB"),OR(H19="D",H19="A",H19="S",H19="C",H19="H",H19="B",H19="T",H19="E",H19="SB")),AND(OR(I19="D",I19="A",I19="S",I19="C",I19="H",I19="B",I19="T",I19="E",I19="SB"),OR(J19="D",J19="A",J19="S",J19="C",J19="H",J19="B",J19="T",J19="E",J19="SB")),AND(OR(I19="D",I19="A",I19="S",I19="C",I19="H",I19="B",I19="T",I19="E",I19="SB"),OR(G19="D",G19="A",G19="S",G19="C",G19="H",G19="T",G19="E",G19="SB")),AND(OR(I19="D",I19="A",I19="S",I19="C",I19="H",I19="T",I19="E",I19="SB"),OR(K19="D",K19="A",K19="S",K19="C",K19="H",K19="B",K19="T",K19="E",K19="SB")),AND(OR(I19="D",I19="A",I19="S",I19="C",I19="H",I19="B",I19="T",I19="E",I19="SB"),OR(F19="D",F19="A",F19="S",F19="C",F19="T",F19="SB")),AND(OR(I19="D",I19="A",I19="S",I19="C",I19="T",I19="SB"),OR(L19="D",L19="A",L19="S",L19="C",L19="H",L19="B",L19="T",L19="E",L19="SB")),AND(OR(I19="D",I19="A",I19="S",I19="C",I19="H",I19="B",I19="T",I19="E",I19="SB"),OR(E19="S")),AND(OR(I19="S"),OR(M19="D",M19="A",M19="S",M19="C",M19="H",M19="B",M19="T",M19="E",M19="SB")),AND(I19="H",OR($Z9="No",$Z9="")))</formula>
    </cfRule>
  </conditionalFormatting>
  <conditionalFormatting sqref="J19:J21">
    <cfRule type="expression" priority="35" dxfId="1" stopIfTrue="1">
      <formula>OR(AND(OR(J19="D",J19="A",J19="S",J19="C",J19="H",J19="B",J19="T",J19="E",J19="SB"),OR(I19="D",I19="A",I19="S",I19="C",I19="H",I19="B",I19="T",I19="E",I19="SB")),AND(OR(J19="D",J19="A",J19="S",J19="C",J19="H",J19="B",J19="T",J19="E",J19="SB"),OR(K19="D",K19="A",K19="S",K19="C",K19="H",K19="B",K19="T",K19="E",K19="SB")),AND(OR(J19="D",J19="A",J19="S",J19="C",J19="H",J19="B",J19="T",J19="E",J19="SB"),OR(H19="D",H19="A",H19="S",H19="C",H19="H",H19="T",H19="E",H19="SB")),AND(OR(J19="D",J19="A",J19="S",J19="C",J19="H",J19="T",J19="E",J19="SB"),OR(L19="D",L19="A",L19="S",L19="C",L19="H",L19="B",L19="T",L19="E",L19="SB")),AND(OR(J19="D",J19="A",J19="S",J19="C",J19="H",J19="B",J19="T",J19="E",J19="SB"),OR(G19="D",G19="A",G19="S",G19="C",G19="T",G19="SB")),AND(OR(J19="D",J19="A",J19="S",J19="C",J19="T",J19="SB"),OR(M19="D",M19="A",M19="S",M19="C",M19="H",M19="B",M19="T",M19="E",M19="SB")),AND(OR(J19="D",J19="A",J19="S",J19="C",J19="H",J19="B",J19="T",J19="E",J19="SB"),OR(F19="S")),AND(OR(J19="S"),OR(N19="D",N19="A",N19="S",N19="C",N19="H",N19="B",N19="T",N19="E",N19="SB")),AND(J19="H",OR($Z9="No",$Z9="")))</formula>
    </cfRule>
  </conditionalFormatting>
  <conditionalFormatting sqref="K19:K21">
    <cfRule type="expression" priority="36" dxfId="1" stopIfTrue="1">
      <formula>OR(AND(OR(K19="D",K19="A",K19="S",K19="C",K19="H",K19="B",K19="T",K19="E",K19="SB"),OR(J19="D",J19="A",J19="S",J19="C",J19="H",J19="B",J19="T",J19="E",J19="SB")),AND(OR(K19="D",K19="A",K19="S",K19="C",K19="H",K19="B",K19="T",K19="E",K19="SB"),OR(L19="D",L19="A",L19="S",L19="C",L19="H",L19="B",L19="T",L19="E",L19="SB")),AND(OR(K19="D",K19="A",K19="S",K19="C",K19="H",K19="B",K19="T",K19="E",K19="SB"),OR(I19="D",I19="A",I19="S",I19="C",I19="H",I19="T",I19="E",I19="SB")),AND(OR(K19="D",K19="A",K19="S",K19="C",K19="H",K19="T",K19="E",K19="SB"),OR(M19="D",M19="A",M19="S",M19="C",M19="H",M19="B",M19="T",M19="E",M19="SB")),AND(OR(K19="D",K19="A",K19="S",K19="C",K19="H",K19="B",K19="T",K19="E",K19="SB"),OR(H19="D",H19="A",H19="S",H19="C",H19="T",H19="SB")),AND(OR(K19="D",K19="A",K19="S",K19="C",K19="T",K19="SB"),OR(N19="D",N19="A",N19="S",N19="C",N19="H",N19="B",N19="T",N19="E",N19="SB")),AND(OR(K19="D",K19="A",K19="S",K19="C",K19="H",K19="B",K19="T",K19="E",K19="SB"),OR(G19="S")),AND(OR(K19="S"),OR(O19="D",O19="A",O19="S",O19="C",O19="H",O19="B",O19="T",O19="E",O19="SB")),AND(K19="H",OR($Z9="No",$Z9="")))</formula>
    </cfRule>
  </conditionalFormatting>
  <conditionalFormatting sqref="L19:L21">
    <cfRule type="expression" priority="37" dxfId="1" stopIfTrue="1">
      <formula>OR(AND(OR(L19="D",L19="A",L19="S",L19="C",L19="H",L19="B",L19="T",L19="E",L19="SB"),OR(K19="D",K19="A",K19="S",K19="C",K19="H",K19="B",K19="T",K19="E",K19="SB")),AND(OR(L19="D",L19="A",L19="S",L19="C",L19="H",L19="B",L19="T",L19="E",L19="SB"),OR(M19="D",M19="A",M19="S",M19="C",M19="H",M19="B",M19="T",M19="E",M19="SB")),AND(OR(L19="D",L19="A",L19="S",L19="C",L19="H",L19="B",L19="T",L19="E",L19="SB"),OR(J19="D",J19="A",J19="S",J19="C",J19="H",J19="T",J19="E",J19="SB")),AND(OR(L19="D",L19="A",L19="S",L19="C",L19="H",L19="T",L19="E",L19="SB"),OR(N19="D",N19="A",N19="S",N19="C",N19="H",N19="B",N19="T",N19="E",N19="SB")),AND(OR(L19="D",L19="A",L19="S",L19="C",L19="H",L19="B",L19="T",L19="E",L19="SB"),OR(I19="D",I19="A",I19="S",I19="C",I19="T",I19="SB")),AND(OR(L19="D",L19="A",L19="S",L19="C",L19="T",L19="SB"),OR(O19="D",O19="A",O19="S",O19="C",O19="H",O19="B",O19="T",O19="E",O19="SB")),AND(OR(L19="D",L19="A",L19="S",L19="C",L19="H",L19="B",L19="T",L19="E",L19="SB"),OR(H19="S")),AND(OR(L19="S"),OR(P19="D",P19="A",P19="S",P19="C",P19="H",P19="B",P19="T",P19="E",P19="SB")),AND(L19="H",OR($Z9="No",$Z9="")))</formula>
    </cfRule>
  </conditionalFormatting>
  <conditionalFormatting sqref="M19:M21">
    <cfRule type="expression" priority="38" dxfId="1" stopIfTrue="1">
      <formula>OR(AND(OR(M19="D",M19="A",M19="S",M19="C",M19="H",M19="B",M19="T",M19="E",M19="SB"),OR(L19="D",L19="A",L19="S",L19="C",L19="H",L19="B",L19="T",L19="E",L19="SB")),AND(OR(M19="D",M19="A",M19="S",M19="C",M19="H",M19="B",M19="T",M19="E",M19="SB"),OR(N19="D",N19="A",N19="S",N19="C",N19="H",N19="B",N19="T",N19="E",N19="SB")),AND(OR(M19="D",M19="A",M19="S",M19="C",M19="H",M19="B",M19="T",M19="E",M19="SB"),OR(K19="D",K19="A",K19="S",K19="C",K19="H",K19="T",K19="E",K19="SB")),AND(OR(M19="D",M19="A",M19="S",M19="C",M19="H",M19="T",M19="E",M19="SB"),OR(O19="D",O19="A",O19="S",O19="C",O19="H",O19="B",O19="T",O19="E",O19="SB")),AND(OR(M19="D",M19="A",M19="S",M19="C",M19="H",M19="B",M19="T",M19="E",M19="SB"),OR(J19="D",J19="A",J19="S",J19="C",J19="T",J19="SB")),AND(OR(M19="D",M19="A",M19="S",M19="C",M19="T",M19="SB"),OR(P19="D",P19="A",P19="S",P19="C",P19="H",P19="B",P19="T",P19="E",P19="SB")),AND(OR(M19="D",M19="A",M19="S",M19="C",M19="H",M19="B",M19="T",M19="E",M19="SB"),OR(I19="S")),AND(OR(M19="S"),OR(Q19="D",Q19="A",Q19="S",Q19="C",Q19="H",Q19="B",Q19="T",Q19="E",Q19="SB")),AND(M19="H",OR($Z9="No",$Z9="")))</formula>
    </cfRule>
  </conditionalFormatting>
  <conditionalFormatting sqref="N19:N21">
    <cfRule type="expression" priority="39" dxfId="1" stopIfTrue="1">
      <formula>OR(AND(OR(N19="D",N19="A",N19="S",N19="C",N19="H",N19="B",N19="T",N19="E",N19="SB"),OR(M19="D",M19="A",M19="S",M19="C",M19="H",M19="B",M19="T",M19="E",M19="SB")),AND(OR(N19="D",N19="A",N19="S",N19="C",N19="H",N19="B",N19="T",N19="E",N19="SB"),OR(O19="D",O19="A",O19="S",O19="C",O19="H",O19="B",O19="T",O19="E",O19="SB")),AND(OR(N19="D",N19="A",N19="S",N19="C",N19="H",N19="B",N19="T",N19="E",N19="SB"),OR(L19="D",L19="A",L19="S",L19="C",L19="H",L19="T",L19="E",L19="SB")),AND(OR(N19="D",N19="A",N19="S",N19="C",N19="H",N19="T",N19="E",N19="SB"),OR(P19="D",P19="A",P19="S",P19="C",P19="H",P19="B",P19="T",P19="E",P19="SB")),AND(OR(N19="D",N19="A",N19="S",N19="C",N19="H",N19="B",N19="T",N19="E",N19="SB"),OR(K19="D",K19="A",K19="S",K19="C",K19="T",K19="SB")),AND(OR(N19="D",N19="A",N19="S",N19="C",N19="T",N19="SB"),OR(Q19="D",Q19="A",Q19="S",Q19="C",Q19="H",Q19="B",Q19="T",Q19="E",Q19="SB")),AND(OR(N19="D",N19="A",N19="S",N19="C",N19="H",N19="B",N19="T",N19="E",N19="SB"),OR(J19="S")),AND(OR(N19="S"),OR(R19="D",R19="A",R19="S",R19="C",R19="H",R19="B",R19="T",R19="E",R19="SB")),AND(N19="H",OR($Z9="No",$Z9="")))</formula>
    </cfRule>
  </conditionalFormatting>
  <conditionalFormatting sqref="O19:O21">
    <cfRule type="expression" priority="40" dxfId="1" stopIfTrue="1">
      <formula>OR(AND(OR(O19="D",O19="A",O19="S",O19="C",O19="H",O19="B",O19="T",O19="E",O19="SB"),OR(N19="D",N19="A",N19="S",N19="C",N19="H",N19="B",N19="T",N19="E",N19="SB")),AND(OR(O19="D",O19="A",O19="S",O19="C",O19="H",O19="B",O19="T",O19="E",O19="SB"),OR(P19="D",P19="A",P19="S",P19="C",P19="H",P19="B",P19="T",P19="E",P19="SB")),AND(OR(O19="D",O19="A",O19="S",O19="C",O19="H",O19="B",O19="T",O19="E",O19="SB"),OR(M19="D",M19="A",M19="S",M19="C",M19="H",M19="T",M19="E",M19="SB")),AND(OR(O19="D",O19="A",O19="S",O19="C",O19="H",O19="T",O19="E",O19="SB"),OR(Q19="D",Q19="A",Q19="S",Q19="C",Q19="H",Q19="B",Q19="T",Q19="E",Q19="SB")),AND(OR(O19="D",O19="A",O19="S",O19="C",O19="H",O19="B",O19="T",O19="E",O19="SB"),OR(L19="D",L19="A",L19="S",L19="C",L19="T",L19="SB")),AND(OR(O19="D",O19="A",O19="S",O19="C",O19="T",O19="SB"),OR(R19="D",R19="A",R19="S",R19="C",R19="H",R19="B",R19="T",R19="E",R19="SB")),AND(OR(O19="D",O19="A",O19="S",O19="C",O19="H",O19="B",O19="T",O19="E",O19="SB"),OR(K19="S")),AND(OR(O19="S"),OR(S19="D",S19="A",S19="S",S19="C",S19="H",S19="B",S19="T",S19="E",S19="SB")),AND(O19="H",OR($Z9="No",$Z9="")))</formula>
    </cfRule>
  </conditionalFormatting>
  <conditionalFormatting sqref="P19:P21">
    <cfRule type="expression" priority="41" dxfId="1" stopIfTrue="1">
      <formula>OR(AND(OR(P19="D",P19="A",P19="S",P19="C",P19="H",P19="B",P19="T",P19="E",P19="SB"),OR(O19="D",O19="A",O19="S",O19="C",O19="H",O19="B",O19="T",O19="E",O19="SB")),AND(OR(P19="D",P19="A",P19="S",P19="C",P19="H",P19="B",P19="T",P19="E",P19="SB"),OR(Q19="D",Q19="A",Q19="S",Q19="C",Q19="H",Q19="B",Q19="T",Q19="E",Q19="SB")),AND(OR(P19="D",P19="A",P19="S",P19="C",P19="H",P19="B",P19="T",P19="E",P19="SB"),OR(N19="D",N19="A",N19="S",N19="C",N19="H",N19="T",N19="E",N19="SB")),AND(OR(P19="D",P19="A",P19="S",P19="C",P19="H",P19="T",P19="E",P19="SB"),OR(R19="D",R19="A",R19="S",R19="C",R19="H",R19="B",R19="T",R19="E",R19="SB")),AND(OR(P19="D",P19="A",P19="S",P19="C",P19="H",P19="B",P19="T",P19="E",P19="SB"),OR(M19="D",M19="A",M19="S",M19="C",M19="T",M19="SB")),AND(OR(P19="D",P19="A",P19="S",P19="C",P19="T",P19="SB"),OR(S19="D",S19="A",S19="S",S19="C",S19="H",S19="B",S19="T",S19="E",S19="SB")),AND(OR(P19="D",P19="A",P19="S",P19="C",P19="H",P19="B",P19="T",P19="E",P19="SB"),OR(L19="S")),AND(OR(P19="S"),OR(T19="D",T19="A",T19="S",T19="C",T19="H",T19="B",T19="T",T19="E",T19="SB")),AND(P19="H",OR($Z9="No",$Z9="")))</formula>
    </cfRule>
  </conditionalFormatting>
  <conditionalFormatting sqref="Q19:Q21">
    <cfRule type="expression" priority="42" dxfId="1" stopIfTrue="1">
      <formula>OR(AND(OR(Q19="D",Q19="A",Q19="S",Q19="C",Q19="H",Q19="B",Q19="T",Q19="E",Q19="SB"),OR(P19="D",P19="A",P19="S",P19="C",P19="H",P19="B",P19="T",P19="E",P19="SB")),AND(OR(Q19="D",Q19="A",Q19="S",Q19="C",Q19="H",Q19="B",Q19="T",Q19="E",Q19="SB"),OR(R19="D",R19="A",R19="S",R19="C",R19="H",R19="B",R19="T",R19="E",R19="SB")),AND(OR(Q19="D",Q19="A",Q19="S",Q19="C",Q19="H",Q19="B",Q19="T",Q19="E",Q19="SB"),OR(O19="D",O19="A",O19="S",O19="C",O19="H",O19="T",O19="E",O19="SB")),AND(OR(Q19="D",Q19="A",Q19="S",Q19="C",Q19="H",Q19="T",Q19="E",Q19="SB"),OR(S19="D",S19="A",S19="S",S19="C",S19="H",S19="B",S19="T",S19="E",S19="SB")),AND(OR(Q19="D",Q19="A",Q19="S",Q19="C",Q19="H",Q19="B",Q19="T",Q19="E",Q19="SB"),OR(N19="D",N19="A",N19="S",N19="C",N19="T",N19="SB")),AND(OR(Q19="D",Q19="A",Q19="S",Q19="C",Q19="T",Q19="SB"),OR(T19="D",T19="A",T19="S",T19="C",T19="H",T19="B",T19="T",T19="E",T19="SB")),AND(OR(Q19="D",Q19="A",Q19="S",Q19="C",Q19="H",Q19="B",Q19="T",Q19="E",Q19="SB"),OR(M19="S")),AND(OR(Q19="S"),OR(U19="D",U19="A",U19="S",U19="C",U19="H",U19="B",U19="T",U19="E",U19="SB")),AND(Q19="H",OR($Z9="No",$Z9="")))</formula>
    </cfRule>
  </conditionalFormatting>
  <conditionalFormatting sqref="R19:R21">
    <cfRule type="expression" priority="43" dxfId="1" stopIfTrue="1">
      <formula>OR(AND(OR(R19="D",R19="A",R19="S",R19="C",R19="H",R19="B",R19="T",R19="E",R19="SB"),OR(Q19="D",Q19="A",Q19="S",Q19="C",Q19="H",Q19="B",Q19="T",Q19="E",Q19="SB")),AND(OR(R19="D",R19="A",R19="S",R19="C",R19="H",R19="B",R19="T",R19="E",R19="SB"),OR(S19="D",S19="A",S19="S",S19="C",S19="H",S19="B",S19="T",S19="E",S19="SB")),AND(OR(R19="D",R19="A",R19="S",R19="C",R19="H",R19="B",R19="T",R19="E",R19="SB"),OR(P19="D",P19="A",P19="S",P19="C",P19="H",P19="T",P19="E",P19="SB")),AND(OR(R19="D",R19="A",R19="S",R19="C",R19="H",R19="T",R19="E",R19="SB"),OR(T19="D",T19="A",T19="S",T19="C",T19="H",T19="B",T19="T",T19="E",T19="SB")),AND(OR(R19="D",R19="A",R19="S",R19="C",R19="H",R19="B",R19="T",R19="E",R19="SB"),OR(O19="D",O19="A",O19="S",O19="C",O19="T",O19="SB")),AND(OR(R19="D",R19="A",R19="S",R19="C",R19="T",R19="SB"),OR(U19="D",U19="A",U19="S",U19="C",U19="H",U19="B",U19="T",U19="E",U19="SB")),AND(OR(R19="D",R19="A",R19="S",R19="C",R19="H",R19="B",R19="T",R19="E",R19="SB"),OR(N19="S")),AND(OR(R19="S"),OR(V19="D",V19="A",V19="S",V19="C",V19="H",V19="B",V19="T",V19="E",V19="SB")),AND(R19="H",OR($Z9="No",$Z9="")))</formula>
    </cfRule>
  </conditionalFormatting>
  <conditionalFormatting sqref="S19:S21">
    <cfRule type="expression" priority="44" dxfId="1" stopIfTrue="1">
      <formula>OR(AND(OR(S19="D",S19="A",S19="S",S19="C",S19="H",S19="B",S19="T",S19="E",S19="SB"),OR(R19="D",R19="A",R19="S",R19="C",R19="H",R19="B",R19="T",R19="E",R19="SB")),AND(OR(S19="D",S19="A",S19="S",S19="C",S19="H",S19="B",S19="T",S19="E",S19="SB"),OR(T19="D",T19="A",T19="S",T19="C",T19="H",T19="B",T19="T",T19="E",T19="SB")),AND(OR(S19="D",S19="A",S19="S",S19="C",S19="H",S19="B",S19="T",S19="E",S19="SB"),OR(Q19="D",Q19="A",Q19="S",Q19="C",Q19="H",Q19="T",Q19="E",Q19="SB")),AND(OR(S19="D",S19="A",S19="S",S19="C",S19="H",S19="T",S19="E",S19="SB"),OR(U19="D",U19="A",U19="S",U19="C",U19="H",U19="B",U19="T",U19="E",U19="SB")),AND(OR(S19="D",S19="A",S19="S",S19="C",S19="H",S19="B",S19="T",S19="E",S19="SB"),OR(P19="D",P19="A",P19="S",P19="C",P19="T",P19="SB")),AND(OR(S19="D",S19="A",S19="S",S19="C",S19="T",S19="SB"),OR(V19="D",V19="A",V19="S",V19="C",V19="H",V19="B",V19="T",V19="E",V19="SB")),AND(OR(S19="D",S19="A",S19="S",S19="C",S19="H",S19="B",S19="T",S19="E",S19="SB"),OR(O19="S")),AND(OR(S19="S"),OR(W19="D",W19="A",W19="S",W19="C",W19="H",W19="B",W19="T",W19="E",W19="SB")),AND(S19="H",OR($Z9="No",$Z9="")))</formula>
    </cfRule>
  </conditionalFormatting>
  <conditionalFormatting sqref="T19:T21">
    <cfRule type="expression" priority="45" dxfId="1" stopIfTrue="1">
      <formula>OR(AND(OR(T19="D",T19="A",T19="S",T19="C",T19="H",T19="B",T19="T",T19="E",T19="SB"),OR(S19="D",S19="A",S19="S",S19="C",S19="H",S19="B",S19="T",S19="E",S19="SB")),AND(OR(T19="D",T19="A",T19="S",T19="C",T19="H",T19="B",T19="T",T19="E",T19="SB"),OR(U19="D",U19="A",U19="S",U19="C",U19="H",U19="B",U19="T",U19="E",U19="SB")),AND(OR(T19="D",T19="A",T19="S",T19="C",T19="H",T19="B",T19="T",T19="E",T19="SB"),OR(R19="D",R19="A",R19="S",R19="C",R19="H",R19="T",R19="E",R19="SB")),AND(OR(T19="D",T19="A",T19="S",T19="C",T19="H",T19="T",T19="E",T19="SB"),OR(V19="D",V19="A",V19="S",V19="C",V19="H",V19="B",V19="T",V19="E",V19="SB")),AND(OR(T19="D",T19="A",T19="S",T19="C",T19="H",T19="B",T19="T",T19="E",T19="SB"),OR(Q19="D",Q19="A",Q19="S",Q19="C",Q19="T",Q19="SB")),AND(OR(T19="D",T19="A",T19="S",T19="C",T19="T",T19="SB"),OR(W19="D",W19="A",W19="S",W19="C",W19="H",W19="B",W19="T",W19="E",W19="SB")),AND(OR(T19="D",T19="A",T19="S",T19="C",T19="H",T19="B",T19="T",T19="E",T19="SB"),OR(P19="S")),AND(OR(T19="S"),OR(X19="D",X19="A",X19="S",X19="C",X19="H",X19="B",X19="T",X19="E",X19="SB")),AND(T19="H",OR($Z9="No",$Z9="")))</formula>
    </cfRule>
  </conditionalFormatting>
  <conditionalFormatting sqref="U19:U21">
    <cfRule type="expression" priority="46" dxfId="1" stopIfTrue="1">
      <formula>OR(AND(OR(U19="D",U19="A",U19="S",U19="C",U19="H",U19="B",U19="T",U19="E",U19="SB"),OR(T19="D",T19="A",T19="S",T19="C",T19="H",T19="B",T19="T",T19="E",T19="SB")),AND(OR(U19="D",U19="A",U19="S",U19="C",U19="H",U19="B",U19="T",U19="E",U19="SB"),OR(V19="D",V19="A",V19="S",V19="C",V19="H",V19="B",V19="T",V19="E",V19="SB")),AND(OR(U19="D",U19="A",U19="S",U19="C",U19="H",U19="B",U19="T",U19="E",U19="SB"),OR(S19="D",S19="A",S19="S",S19="C",S19="H",S19="T",S19="E",S19="SB")),AND(OR(U19="D",U19="A",U19="S",U19="C",U19="H",U19="T",U19="E",U19="SB"),OR(W19="D",W19="A",W19="S",W19="C",W19="H",W19="B",W19="T",W19="E",W19="SB")),AND(OR(U19="D",U19="A",U19="S",U19="C",U19="H",U19="B",U19="T",U19="E",U19="SB"),OR(R19="D",R19="A",R19="S",R19="C",R19="T",R19="SB")),AND(OR(U19="D",U19="A",U19="S",U19="C",U19="T",U19="SB"),OR(X19="D",X19="A",X19="S",X19="C",X19="H",X19="B",X19="T",X19="E",X19="SB")),AND(OR(U19="D",U19="A",U19="S",U19="C",U19="H",U19="B",U19="T",U19="E",U19="SB"),OR(Q19="S")),AND(OR(U19="S"),OR(Y19="D",Y19="A",Y19="S",Y19="C",Y19="H",Y19="B",Y19="T",Y19="E",Y19="SB")),AND(U19="H",OR($Z9="No",$Z9="")))</formula>
    </cfRule>
  </conditionalFormatting>
  <conditionalFormatting sqref="V19:V21">
    <cfRule type="expression" priority="47" dxfId="1" stopIfTrue="1">
      <formula>OR(AND(OR(V19="D",V19="A",V19="S",V19="C",V19="H",V19="B",V19="T",V19="E",V19="SB"),OR(U19="D",U19="A",U19="S",U19="C",U19="H",U19="B",U19="T",U19="E",U19="SB")),AND(OR(V19="D",V19="A",V19="S",V19="C",V19="H",V19="B",V19="T",V19="E",V19="SB"),OR(W19="D",W19="A",W19="S",W19="C",W19="H",W19="B",W19="T",W19="E",W19="SB")),AND(OR(V19="D",V19="A",V19="S",V19="C",V19="H",V19="B",V19="T",V19="E",V19="SB"),OR(T19="D",T19="A",T19="S",T19="C",T19="H",T19="T",T19="E",T19="SB")),AND(OR(V19="D",V19="A",V19="S",V19="C",V19="H",V19="T",V19="E",V19="SB"),OR(X19="D",X19="A",X19="S",X19="C",X19="H",X19="B",X19="T",X19="E",X19="SB")),AND(OR(V19="D",V19="A",V19="S",V19="C",V19="H",V19="B",V19="T",V19="E",V19="SB"),OR(S19="D",S19="A",S19="S",S19="C",S19="T",S19="SB")),AND(OR(V19="D",V19="A",V19="S",V19="C",V19="T",V19="SB"),OR(Y19="D",Y19="A",Y19="S",Y19="C",Y19="H",Y19="B",Y19="T",Y19="E",Y19="SB")),AND(OR(V19="D",V19="A",V19="S",V19="C",V19="H",V19="B",V19="T",V19="E",V19="SB"),OR(R19="S")),AND(OR(V19="S"),OR(Z19="D",Z19="A",Z19="S",Z19="C",Z19="H",Z19="B",Z19="T",Z19="E",Z19="SB")),AND(V19="H",OR($Z9="No",$Z9="")))</formula>
    </cfRule>
  </conditionalFormatting>
  <conditionalFormatting sqref="W19:W21">
    <cfRule type="expression" priority="48" dxfId="1" stopIfTrue="1">
      <formula>OR(AND(OR(W19="D",W19="A",W19="S",W19="C",W19="H",W19="B",W19="T",W19="E",W19="SB"),OR(V19="D",V19="A",V19="S",V19="C",V19="H",V19="B",V19="T",V19="E",V19="SB")),AND(OR(W19="D",W19="A",W19="S",W19="C",W19="H",W19="B",W19="T",W19="E",W19="SB"),OR(X19="D",X19="A",X19="S",X19="C",X19="H",X19="B",X19="T",X19="E",X19="SB")),AND(OR(W19="D",W19="A",W19="S",W19="C",W19="H",W19="B",W19="T",W19="E",W19="SB"),OR(U19="D",U19="A",U19="S",U19="C",U19="H",U19="T",U19="E",U19="SB")),AND(OR(W19="D",W19="A",W19="S",W19="C",W19="H",W19="T",W19="E",W19="SB"),OR(Y19="D",Y19="A",Y19="S",Y19="C",Y19="H",Y19="B",Y19="T",Y19="E",Y19="SB")),AND(OR(W19="D",W19="A",W19="S",W19="C",W19="H",W19="B",W19="T",W19="E",W19="SB"),OR(T19="D",T19="A",T19="S",T19="C",T19="T",T19="SB")),AND(OR(W19="D",W19="A",W19="S",W19="C",W19="T",W19="SB"),OR(Z19="D",Z19="A",Z19="S",Z19="C",Z19="H",Z19="B",Z19="T",Z19="E",Z19="SB")),AND(OR(W19="D",W19="A",W19="S",W19="C",W19="H",W19="B",W19="T",W19="E",W19="SB"),OR(S19="S")),AND(OR(W19="S"),OR(AA19="D",AA19="A",AA19="S",AA19="C",AA19="H",AA19="B",AA19="T",AA19="E",AA19="SB")),AND(W19="H",OR($Z9="No",$Z9="")))</formula>
    </cfRule>
  </conditionalFormatting>
  <conditionalFormatting sqref="X19:X21">
    <cfRule type="expression" priority="49" dxfId="1" stopIfTrue="1">
      <formula>OR(AND(OR(X19="D",X19="A",X19="S",X19="C",X19="H",X19="B",X19="T",X19="E",X19="SB"),OR(W19="D",W19="A",W19="S",W19="C",W19="H",W19="B",W19="T",W19="E",W19="SB")),AND(OR(X19="D",X19="A",X19="S",X19="C",X19="H",X19="B",X19="T",X19="E",X19="SB"),OR(Y19="D",Y19="A",Y19="S",Y19="C",Y19="H",Y19="B",Y19="T",Y19="E",Y19="SB")),AND(OR(X19="D",X19="A",X19="S",X19="C",X19="H",X19="B",X19="T",X19="E",X19="SB"),OR(V19="D",V19="A",V19="S",V19="C",V19="H",V19="T",V19="E",V19="SB")),AND(OR(X19="D",X19="A",X19="S",X19="C",X19="H",X19="T",X19="E",X19="SB"),OR(Z19="D",Z19="A",Z19="S",Z19="C",Z19="H",Z19="B",Z19="T",Z19="E",Z19="SB")),AND(OR(X19="D",X19="A",X19="S",X19="C",X19="H",X19="B",X19="T",X19="E",X19="SB"),OR(U19="D",U19="A",U19="S",U19="C",U19="T",U19="SB")),AND(OR(X19="D",X19="A",X19="S",X19="C",X19="T",X19="SB"),OR(AA19="D",AA19="A",AA19="S",AA19="C",AA19="H",AA19="B",AA19="T",AA19="E",AA19="SB")),AND(OR(X19="D",X19="A",X19="S",X19="C",X19="H",X19="B",X19="T",X19="E",X19="SB"),OR(T19="S")),AND(OR(X19="S"),OR(AB19="D",AB19="A",AB19="S",AB19="C",AB19="H",AB19="B",AB19="T",AB19="E",AB19="SB")),AND(X19="H",OR($Z9="No",$Z9="")))</formula>
    </cfRule>
  </conditionalFormatting>
  <conditionalFormatting sqref="Y19:Y21">
    <cfRule type="expression" priority="50" dxfId="1" stopIfTrue="1">
      <formula>OR(AND(OR(Y19="D",Y19="A",Y19="S",Y19="C",Y19="H",Y19="B",Y19="T",Y19="E",Y19="SB"),OR(X19="D",X19="A",X19="S",X19="C",X19="H",X19="B",X19="T",X19="E",X19="SB")),AND(OR(Y19="D",Y19="A",Y19="S",Y19="C",Y19="H",Y19="B",Y19="T",Y19="E",Y19="SB"),OR(Z19="D",Z19="A",Z19="S",Z19="C",Z19="H",Z19="B",Z19="T",Z19="E",Z19="SB")),AND(OR(Y19="D",Y19="A",Y19="S",Y19="C",Y19="H",Y19="B",Y19="T",Y19="E",Y19="SB"),OR(W19="D",W19="A",W19="S",W19="C",W19="H",W19="T",W19="E",W19="SB")),AND(OR(Y19="D",Y19="A",Y19="S",Y19="C",Y19="H",Y19="T",Y19="E",Y19="SB"),OR(AA19="D",AA19="A",AA19="S",AA19="C",AA19="H",AA19="B",AA19="T",AA19="E",AA19="SB")),AND(OR(Y19="D",Y19="A",Y19="S",Y19="C",Y19="H",Y19="B",Y19="T",Y19="E",Y19="SB"),OR(V19="D",V19="A",V19="S",V19="C",V19="T",V19="SB")),AND(OR(Y19="D",Y19="A",Y19="S",Y19="C",Y19="T",Y19="SB"),OR(AB19="D",AB19="A",AB19="S",AB19="C",AB19="H",AB19="B",AB19="T",AB19="E",AB19="SB")),AND(OR(Y19="D",Y19="A",Y19="S",Y19="C",Y19="H",Y19="B",Y19="T",Y19="E",Y19="SB"),OR(U19="S")),AND(OR(Y19="S"),OR(AC19="D",AC19="A",AC19="S",AC19="C",AC19="H",AC19="B",AC19="T",AC19="E",AC19="SB")),AND(Y19="H",OR($Z9="No",$Z9="")))</formula>
    </cfRule>
  </conditionalFormatting>
  <conditionalFormatting sqref="Z19:Z21">
    <cfRule type="expression" priority="51" dxfId="1" stopIfTrue="1">
      <formula>OR(AND(OR(Z19="D",Z19="A",Z19="S",Z19="C",Z19="H",Z19="B",Z19="T",Z19="E",Z19="SB"),OR(Y19="D",Y19="A",Y19="S",Y19="C",Y19="H",Y19="B",Y19="T",Y19="E",Y19="SB")),AND(OR(Z19="D",Z19="A",Z19="S",Z19="C",Z19="H",Z19="B",Z19="T",Z19="E",Z19="SB"),OR(AA19="D",AA19="A",AA19="S",AA19="C",AA19="H",AA19="B",AA19="T",AA19="E",AA19="SB")),AND(OR(Z19="D",Z19="A",Z19="S",Z19="C",Z19="H",Z19="B",Z19="T",Z19="E",Z19="SB"),OR(X19="D",X19="A",X19="S",X19="C",X19="H",X19="T",X19="E",X19="SB")),AND(OR(Z19="D",Z19="A",Z19="S",Z19="C",Z19="H",Z19="T",Z19="E",Z19="SB"),OR(AB19="D",AB19="A",AB19="S",AB19="C",AB19="H",AB19="B",AB19="T",AB19="E",AB19="SB")),AND(OR(Z19="D",Z19="A",Z19="S",Z19="C",Z19="H",Z19="B",Z19="T",Z19="E",Z19="SB"),OR(W19="D",W19="A",W19="S",W19="C",W19="T",W19="SB")),AND(OR(Z19="D",Z19="A",Z19="S",Z19="C",Z19="T",Z19="SB"),OR(AC19="D",AC19="A",AC19="S",AC19="C",AC19="H",AC19="B",AC19="T",AC19="E",AC19="SB")),AND(OR(Z19="D",Z19="A",Z19="S",Z19="C",Z19="H",Z19="B",Z19="T",Z19="E",Z19="SB"),OR(V19="S")),AND(OR(Z19="S"),OR(AD19="D",AD19="A",AD19="S",AD19="C",AD19="H",AD19="B",AD19="T",AD19="E",AD19="SB")),AND(Z19="H",OR($Z9="No",$Z9="")))</formula>
    </cfRule>
  </conditionalFormatting>
  <conditionalFormatting sqref="AA19:AA21">
    <cfRule type="expression" priority="52" dxfId="1" stopIfTrue="1">
      <formula>OR(AND(OR(AA19="D",AA19="A",AA19="S",AA19="C",AA19="H",AA19="B",AA19="T",AA19="E",AA19="SB"),OR(Z19="D",Z19="A",Z19="S",Z19="C",Z19="H",Z19="B",Z19="T",Z19="E",Z19="SB")),AND(OR(AA19="D",AA19="A",AA19="S",AA19="C",AA19="H",AA19="B",AA19="T",AA19="E",AA19="SB"),OR(AB19="D",AB19="A",AB19="S",AB19="C",AB19="H",AB19="B",AB19="T",AB19="E",AB19="SB")),AND(OR(AA19="D",AA19="A",AA19="S",AA19="C",AA19="H",AA19="B",AA19="T",AA19="E",AA19="SB"),OR(Y19="D",Y19="A",Y19="S",Y19="C",Y19="H",Y19="T",Y19="E",Y19="SB")),AND(OR(AA19="D",AA19="A",AA19="S",AA19="C",AA19="H",AA19="T",AA19="E",AA19="SB"),OR(AC19="D",AC19="A",AC19="S",AC19="C",AC19="H",AC19="B",AC19="T",AC19="E",AC19="SB")),AND(OR(AA19="D",AA19="A",AA19="S",AA19="C",AA19="H",AA19="B",AA19="T",AA19="E",AA19="SB"),OR(X19="D",X19="A",X19="S",X19="C",X19="T",X19="SB")),AND(OR(AA19="D",AA19="A",AA19="S",AA19="C",AA19="T",AA19="SB"),OR(AD19="D",AD19="A",AD19="S",AD19="C",AD19="H",AD19="B",AD19="T",AD19="E",AD19="SB")),AND(OR(AA19="D",AA19="A",AA19="S",AA19="C",AA19="H",AA19="B",AA19="T",AA19="E",AA19="SB"),OR(W19="S")),AND(OR(AA19="S"),OR(AE19="D",AE19="A",AE19="S",AE19="C",AE19="H",AE19="B",AE19="T",AE19="E",AE19="SB")),AND(AA19="H",OR($Z9="No",$Z9="")))</formula>
    </cfRule>
  </conditionalFormatting>
  <conditionalFormatting sqref="AB19:AB21">
    <cfRule type="expression" priority="53" dxfId="1" stopIfTrue="1">
      <formula>OR(AND(OR(AB19="D",AB19="A",AB19="S",AB19="C",AB19="H",AB19="B",AB19="T",AB19="E",AB19="SB"),OR(AA19="D",AA19="A",AA19="S",AA19="C",AA19="H",AA19="B",AA19="T",AA19="E",AA19="SB")),AND(OR(AB19="D",AB19="A",AB19="S",AB19="C",AB19="H",AB19="B",AB19="T",AB19="E",AB19="SB"),OR(AC19="D",AC19="A",AC19="S",AC19="C",AC19="H",AC19="B",AC19="T",AC19="E",AC19="SB")),AND(OR(AB19="D",AB19="A",AB19="S",AB19="C",AB19="H",AB19="B",AB19="T",AB19="E",AB19="SB"),OR(Z19="D",Z19="A",Z19="S",Z19="C",Z19="H",Z19="T",Z19="E",Z19="SB")),AND(OR(AB19="D",AB19="A",AB19="S",AB19="C",AB19="H",AB19="T",AB19="E",AB19="SB"),OR(AD19="D",AD19="A",AD19="S",AD19="C",AD19="H",AD19="B",AD19="T",AD19="E",AD19="SB")),AND(OR(AB19="D",AB19="A",AB19="S",AB19="C",AB19="H",AB19="B",AB19="T",AB19="E",AB19="SB"),OR(Y19="D",Y19="A",Y19="S",Y19="C",Y19="T",Y19="SB")),AND(OR(AB19="D",AB19="A",AB19="S",AB19="C",AB19="T",AB19="SB"),OR(AE19="D",AE19="A",AE19="S",AE19="C",AE19="H",AE19="B",AE19="T",AE19="E",AE19="SB")),AND(OR(AB19="D",AB19="A",AB19="S",AB19="C",AB19="H",AB19="B",AB19="T",AB19="E",AB19="SB"),OR(X19="S")),AND(OR(AB19="S"),OR(AF19="D",AF19="A",AF19="S",AF19="C",AF19="H",AF19="B",AF19="T",AF19="E",AF19="SB")),AND(AB19="H",OR($Z9="No",$Z9="")))</formula>
    </cfRule>
  </conditionalFormatting>
  <conditionalFormatting sqref="AC19:AC21">
    <cfRule type="expression" priority="54" dxfId="1" stopIfTrue="1">
      <formula>OR(AND(OR(AC19="D",AC19="A",AC19="S",AC19="C",AC19="H",AC19="B",AC19="T",AC19="E",AC19="SB"),OR(AB19="D",AB19="A",AB19="S",AB19="C",AB19="H",AB19="B",AB19="T",AB19="E",AB19="SB")),AND(OR(AC19="D",AC19="A",AC19="S",AC19="C",AC19="H",AC19="B",AC19="T",AC19="E",AC19="SB"),OR(AD19="D",AD19="A",AD19="S",AD19="C",AD19="H",AD19="B",AD19="T",AD19="E",AD19="SB")),AND(OR(AC19="D",AC19="A",AC19="S",AC19="C",AC19="H",AC19="B",AC19="T",AC19="E",AC19="SB"),OR(AA19="D",AA19="A",AA19="S",AA19="C",AA19="H",AA19="T",AA19="E",AA19="SB")),AND(OR(AC19="D",AC19="A",AC19="S",AC19="C",AC19="H",AC19="T",AC19="E",AC19="SB"),OR(AE19="D",AE19="A",AE19="S",AE19="C",AE19="H",AE19="B",AE19="T",AE19="E",AE19="SB")),AND(OR(AC19="D",AC19="A",AC19="S",AC19="C",AC19="H",AC19="B",AC19="T",AC19="E",AC19="SB"),OR(Z19="D",Z19="A",Z19="S",Z19="C",Z19="T",Z19="SB")),AND(OR(AC19="D",AC19="A",AC19="S",AC19="C",AC19="T",AC19="SB"),OR(AF19="D",AF19="A",AF19="S",AF19="C",AF19="H",AF19="B",AF19="T",AF19="E",AF19="SB")),AND(OR(AC19="D",AC19="A",AC19="S",AC19="C",AC19="H",AC19="B",AC19="T",AC19="E",AC19="SB"),OR(Y19="S")),AND(OR(AC19="S"),OR(AG19="D",AG19="A",AG19="S",AG19="C",AG19="H",AG19="B",AG19="T",AG19="E",AG19="SB")),AND(AC19="H",OR($Z9="No",$Z9="")))</formula>
    </cfRule>
  </conditionalFormatting>
  <conditionalFormatting sqref="AD19:AD21">
    <cfRule type="expression" priority="55" dxfId="1" stopIfTrue="1">
      <formula>OR(AND(OR(AD19="D",AD19="A",AD19="S",AD19="C",AD19="H",AD19="B",AD19="T",AD19="E",AD19="SB"),OR(AC19="D",AC19="A",AC19="S",AC19="C",AC19="H",AC19="B",AC19="T",AC19="E",AC19="SB")),AND(OR(AD19="D",AD19="A",AD19="S",AD19="C",AD19="H",AD19="B",AD19="T",AD19="E",AD19="SB"),OR(AE19="D",AE19="A",AE19="S",AE19="C",AE19="H",AE19="B",AE19="T",AE19="E",AE19="SB")),AND(OR(AD19="D",AD19="A",AD19="S",AD19="C",AD19="H",AD19="B",AD19="T",AD19="E",AD19="SB"),OR(AB19="D",AB19="A",AB19="S",AB19="C",AB19="H",AB19="T",AB19="E",AB19="SB")),AND(OR(AD19="D",AD19="A",AD19="S",AD19="C",AD19="H",AD19="T",AD19="E",AD19="SB"),OR(AF19="D",AF19="A",AF19="S",AF19="C",AF19="H",AF19="B",AF19="T",AF19="E",AF19="SB")),AND(OR(AD19="D",AD19="A",AD19="S",AD19="C",AD19="H",AD19="B",AD19="T",AD19="E",AD19="SB"),OR(AA19="D",AA19="A",AA19="S",AA19="C",AA19="T",AA19="SB")),AND(OR(AD19="D",AD19="A",AD19="S",AD19="C",AD19="T",AD19="SB"),OR(AG19="D",AG19="A",AG19="S",AG19="C",AG19="H",AG19="B",AG19="T",AG19="E",AG19="SB")),AND(OR(AD19="D",AD19="A",AD19="S",AD19="C",AD19="H",AD19="B",AD19="T",AD19="E",AD19="SB"),OR(Z19="S")),AND(OR(AD19="S"),OR(AH19="D",AH19="A",AH19="S",AH19="C",AH19="H",AH19="B",AH19="T",AH19="E",AH19="SB")),AND(AD19="H",OR($Z9="No",$Z9="")))</formula>
    </cfRule>
  </conditionalFormatting>
  <conditionalFormatting sqref="AE19:AE21">
    <cfRule type="expression" priority="56" dxfId="1" stopIfTrue="1">
      <formula>OR(AND(OR(AE19="D",AE19="A",AE19="S",AE19="C",AE19="H",AE19="B",AE19="T",AE19="E",AE19="SB"),OR(AD19="D",AD19="A",AD19="S",AD19="C",AD19="H",AD19="B",AD19="T",AD19="E",AD19="SB")),AND(OR(AE19="D",AE19="A",AE19="S",AE19="C",AE19="H",AE19="B",AE19="T",AE19="E",AE19="SB"),OR(AF19="D",AF19="A",AF19="S",AF19="C",AF19="H",AF19="B",AF19="T",AF19="E",AF19="SB")),AND(OR(AE19="D",AE19="A",AE19="S",AE19="C",AE19="H",AE19="B",AE19="T",AE19="E",AE19="SB"),OR(AC19="D",AC19="A",AC19="S",AC19="C",AC19="H",AC19="T",AC19="E",AC19="SB")),AND(OR(AE19="D",AE19="A",AE19="S",AE19="C",AE19="H",AE19="T",AE19="E",AE19="SB"),OR(AG19="D",AG19="A",AG19="S",AG19="C",AG19="H",AG19="B",AG19="T",AG19="E",AG19="SB")),AND(OR(AE19="D",AE19="A",AE19="S",AE19="C",AE19="H",AE19="B",AE19="T",AE19="E",AE19="SB"),OR(AB19="D",AB19="A",AB19="S",AB19="C",AB19="T",AB19="SB")),AND(OR(AE19="D",AE19="A",AE19="S",AE19="C",AE19="T",AE19="SB"),OR(AH19="D",AH19="A",AH19="S",AH19="C",AH19="H",AH19="B",AH19="T",AH19="E",AH19="SB")),AND(OR(AE19="D",AE19="A",AE19="S",AE19="C",AE19="H",AE19="B",AE19="T",AE19="E",AE19="SB"),OR(AA19="S")),AND(OR(AE19="S"),OR(AI19="D",AI19="A",AI19="S",AI19="C",AI19="H",AI19="B",AI19="T",AI19="E",AI19="SB")),AND(AE19="H",OR($Z9="No",$Z9="")))</formula>
    </cfRule>
  </conditionalFormatting>
  <conditionalFormatting sqref="AF19:AF21">
    <cfRule type="expression" priority="57" dxfId="1" stopIfTrue="1">
      <formula>OR(AND(OR(AF19="D",AF19="A",AF19="S",AF19="C",AF19="H",AF19="B",AF19="T",AF19="E",AF19="SB"),OR(AE19="D",AE19="A",AE19="S",AE19="C",AE19="H",AE19="B",AE19="T",AE19="E",AE19="SB")),AND(OR(AF19="D",AF19="A",AF19="S",AF19="C",AF19="H",AF19="B",AF19="T",AF19="E",AF19="SB"),OR(AG19="D",AG19="A",AG19="S",AG19="C",AG19="H",AG19="B",AG19="T",AG19="E",AG19="SB")),AND(OR(AF19="D",AF19="A",AF19="S",AF19="C",AF19="H",AF19="B",AF19="T",AF19="E",AF19="SB"),OR(AD19="D",AD19="A",AD19="S",AD19="C",AD19="H",AD19="T",AD19="E",AD19="SB")),AND(OR(AF19="D",AF19="A",AF19="S",AF19="C",AF19="H",AF19="T",AF19="E",AF19="SB"),OR(AH19="D",AH19="A",AH19="S",AH19="C",AH19="H",AH19="B",AH19="T",AH19="E",AH19="SB")),AND(OR(AF19="D",AF19="A",AF19="S",AF19="C",AF19="H",AF19="B",AF19="T",AF19="E",AF19="SB"),OR(AC19="D",AC19="A",AC19="S",AC19="C",AC19="T",AC19="SB")),AND(OR(AF19="D",AF19="A",AF19="S",AF19="C",AF19="T",AF19="SB"),OR(AI19="D",AI19="A",AI19="S",AI19="C",AI19="H",AI19="B",AI19="T",AI19="E",AI19="SB")),AND(OR(AF19="D",AF19="A",AF19="S",AF19="C",AF19="H",AF19="B",AF19="T",AF19="E",AF19="SB"),OR(AB19="S")),AND(OR(AF19="S"),OR(AJ19="D",AJ19="A",AJ19="S",AJ19="C",AJ19="H",AJ19="B",AJ19="T",AJ19="E",AJ19="SB")),AND(AF19="H",OR($Z9="No",$Z9="")))</formula>
    </cfRule>
  </conditionalFormatting>
  <conditionalFormatting sqref="AG19:AG21">
    <cfRule type="expression" priority="58" dxfId="1" stopIfTrue="1">
      <formula>OR(AND(OR(AG19="D",AG19="A",AG19="S",AG19="C",AG19="H",AG19="B",AG19="T",AG19="E",AG19="SB"),OR(AF19="D",AF19="A",AF19="S",AF19="C",AF19="H",AF19="B",AF19="T",AF19="E",AF19="SB")),AND(OR(AG19="D",AG19="A",AG19="S",AG19="C",AG19="H",AG19="B",AG19="T",AG19="E",AG19="SB"),OR(AH19="D",AH19="A",AH19="S",AH19="C",AH19="H",AH19="B",AH19="T",AH19="E",AH19="SB")),AND(OR(AG19="D",AG19="A",AG19="S",AG19="C",AG19="H",AG19="B",AG19="T",AG19="E",AG19="SB"),OR(AE19="D",AE19="A",AE19="S",AE19="C",AE19="H",AE19="T",AE19="E",AE19="SB")),AND(OR(AG19="D",AG19="A",AG19="S",AG19="C",AG19="H",AG19="T",AG19="E",AG19="SB"),OR(AI19="D",AI19="A",AI19="S",AI19="C",AI19="H",AI19="B",AI19="T",AI19="E",AI19="SB")),AND(OR(AG19="D",AG19="A",AG19="S",AG19="C",AG19="H",AG19="B",AG19="T",AG19="E",AG19="SB"),OR(AD19="D",AD19="A",AD19="S",AD19="C",AD19="T",AD19="SB")),AND(OR(AG19="D",AG19="A",AG19="S",AG19="C",AG19="T",AG19="SB"),OR(AJ19="D",AJ19="A",AJ19="S",AJ19="C",AJ19="H",AJ19="B",AJ19="T",AJ19="E",AJ19="SB")),AND(OR(AG19="D",AG19="A",AG19="S",AG19="C",AG19="H",AG19="B",AG19="T",AG19="E",AG19="SB"),OR(AC19="S")),AND(OR(AG19="S"),OR(AK19="D",AK19="A",AK19="S",AK19="C",AK19="H",AK19="B",AK19="T",AK19="E",AK19="SB")),AND(AG19="H",OR($Z9="No",$Z9="")))</formula>
    </cfRule>
  </conditionalFormatting>
  <conditionalFormatting sqref="AH19:AH21">
    <cfRule type="expression" priority="59" dxfId="1" stopIfTrue="1">
      <formula>OR(AND(OR(AH19="D",AH19="A",AH19="S",AH19="C",AH19="H",AH19="B",AH19="T",AH19="E",AH19="SB"),OR(AG19="D",AG19="A",AG19="S",AG19="C",AG19="H",AG19="B",AG19="T",AG19="E",AG19="SB")),AND(OR(AH19="D",AH19="A",AH19="S",AH19="C",AH19="H",AH19="B",AH19="T",AH19="E",AH19="SB"),OR(AI19="D",AI19="A",AI19="S",AI19="C",AI19="H",AI19="B",AI19="T",AI19="E",AI19="SB")),AND(OR(AH19="D",AH19="A",AH19="S",AH19="C",AH19="H",AH19="B",AH19="T",AH19="E",AH19="SB"),OR(AF19="D",AF19="A",AF19="S",AF19="C",AF19="H",AF19="T",AF19="E",AF19="SB")),AND(OR(AH19="D",AH19="A",AH19="S",AH19="C",AH19="H",AH19="T",AH19="E",AH19="SB"),OR(AJ19="D",AJ19="A",AJ19="S",AJ19="C",AJ19="H",AJ19="B",AJ19="T",AJ19="E",AJ19="SB")),AND(OR(AH19="D",AH19="A",AH19="S",AH19="C",AH19="H",AH19="B",AH19="T",AH19="E",AH19="SB"),OR(AE19="D",AE19="A",AE19="S",AE19="C",AE19="T",AE19="SB")),AND(OR(AH19="D",AH19="A",AH19="S",AH19="C",AH19="T",AH19="SB"),OR(AK19="D",AK19="A",AK19="S",AK19="C",AK19="H",AK19="B",AK19="T",AK19="E",AK19="SB")),AND(OR(AH19="D",AH19="A",AH19="S",AH19="C",AH19="H",AH19="B",AH19="T",AH19="E",AH19="SB"),OR(AD19="S")),AND(OR(AH19="S"),OR(AL19="D",AL19="A",AL19="S",AL19="C",AL19="H",AL19="B",AL19="T",AL19="E",AL19="SB")),AND(AH19="H",OR($Z9="No",$Z9="")))</formula>
    </cfRule>
  </conditionalFormatting>
  <conditionalFormatting sqref="AI19:AI21">
    <cfRule type="expression" priority="60" dxfId="1" stopIfTrue="1">
      <formula>OR(AND(OR(AI19="D",AI19="A",AI19="S",AI19="C",AI19="H",AI19="B",AI19="T",AI19="E",AI19="SB"),OR(AH19="D",AH19="A",AH19="S",AH19="C",AH19="H",AH19="B",AH19="T",AH19="E",AH19="SB")),AND(OR(AI19="D",AI19="A",AI19="S",AI19="C",AI19="H",AI19="B",AI19="T",AI19="E",AI19="SB"),OR(AJ19="D",AJ19="A",AJ19="S",AJ19="C",AJ19="H",AJ19="B",AJ19="T",AJ19="E",AJ19="SB")),AND(OR(AI19="D",AI19="A",AI19="S",AI19="C",AI19="H",AI19="B",AI19="T",AI19="E",AI19="SB"),OR(AG19="D",AG19="A",AG19="S",AG19="C",AG19="H",AG19="T",AG19="E",AG19="SB")),AND(OR(AI19="D",AI19="A",AI19="S",AI19="C",AI19="H",AI19="T",AI19="E",AI19="SB"),OR(AK19="D",AK19="A",AK19="S",AK19="C",AK19="H",AK19="B",AK19="T",AK19="E",AK19="SB")),AND(OR(AI19="D",AI19="A",AI19="S",AI19="C",AI19="H",AI19="B",AI19="T",AI19="E",AI19="SB"),OR(AF19="D",AF19="A",AF19="S",AF19="C",AF19="T",AF19="SB")),AND(OR(AI19="D",AI19="A",AI19="S",AI19="C",AI19="T",AI19="SB"),OR(AL19="D",AL19="A",AL19="S",AL19="C",AL19="H",AL19="B",AL19="T",AL19="E",AL19="SB")),AND(OR(AI19="D",AI19="A",AI19="S",AI19="C",AI19="H",AI19="B",AI19="T",AI19="E",AI19="SB"),OR(AE19="S")),AND(OR(AI19="S"),OR(AM19="D",AM19="A",AM19="S",AM19="C",AM19="H",AM19="B",AM19="T",AM19="E",AM19="SB")),AND(AI19="H",OR($Z9="No",$Z9="")))</formula>
    </cfRule>
  </conditionalFormatting>
  <conditionalFormatting sqref="AJ19:AJ21">
    <cfRule type="expression" priority="61" dxfId="1" stopIfTrue="1">
      <formula>OR(AND(OR(AJ19="D",AJ19="A",AJ19="S",AJ19="C",AJ19="H",AJ19="B",AJ19="T",AJ19="E",AJ19="SB"),OR(AI19="D",AI19="A",AI19="S",AI19="C",AI19="H",AI19="B",AI19="T",AI19="E",AI19="SB")),AND(OR(AJ19="D",AJ19="A",AJ19="S",AJ19="C",AJ19="H",AJ19="B",AJ19="T",AJ19="E",AJ19="SB"),OR(AK19="D",AK19="A",AK19="S",AK19="C",AK19="H",AK19="B",AK19="T",AK19="E",AK19="SB")),AND(OR(AJ19="D",AJ19="A",AJ19="S",AJ19="C",AJ19="H",AJ19="B",AJ19="T",AJ19="E",AJ19="SB"),OR(AH19="D",AH19="A",AH19="S",AH19="C",AH19="H",AH19="T",AH19="E",AH19="SB")),AND(OR(AJ19="D",AJ19="A",AJ19="S",AJ19="C",AJ19="H",AJ19="T",AJ19="E",AJ19="SB"),OR(AL19="D",AL19="A",AL19="S",AL19="C",AL19="H",AL19="B",AL19="T",AL19="E",AL19="SB")),AND(OR(AJ19="D",AJ19="A",AJ19="S",AJ19="C",AJ19="H",AJ19="B",AJ19="T",AJ19="E",AJ19="SB"),OR(AG19="D",AG19="A",AG19="S",AG19="C",AG19="T",AG19="SB")),AND(OR(AJ19="D",AJ19="A",AJ19="S",AJ19="C",AJ19="T",AJ19="SB"),OR(AM19="D",AM19="A",AM19="S",AM19="C",AM19="H",AM19="B",AM19="T",AM19="E",AM19="SB")),AND(OR(AJ19="D",AJ19="A",AJ19="S",AJ19="C",AJ19="H",AJ19="B",AJ19="T",AJ19="E",AJ19="SB"),OR(AF19="S")),AND(OR(AJ19="S"),OR(AN19="D",AN19="A",AN19="S",AN19="C",AN19="H",AN19="B",AN19="T",AN19="E",AN19="SB")),AND(AJ19="H",OR($Z9="No",$Z9="")))</formula>
    </cfRule>
  </conditionalFormatting>
  <conditionalFormatting sqref="AK19:AK21">
    <cfRule type="expression" priority="62" dxfId="1" stopIfTrue="1">
      <formula>OR(AND(OR(AK19="D",AK19="A",AK19="S",AK19="C",AK19="H",AK19="B",AK19="T",AK19="E",AK19="SB"),OR(AJ19="D",AJ19="A",AJ19="S",AJ19="C",AJ19="H",AJ19="B",AJ19="T",AJ19="E",AJ19="SB")),AND(OR(AK19="D",AK19="A",AK19="S",AK19="C",AK19="H",AK19="B",AK19="T",AK19="E",AK19="SB"),OR(AL19="D",AL19="A",AL19="S",AL19="C",AL19="H",AL19="B",AL19="T",AL19="E",AL19="SB")),AND(OR(AK19="D",AK19="A",AK19="S",AK19="C",AK19="H",AK19="B",AK19="T",AK19="E",AK19="SB"),OR(AI19="D",AI19="A",AI19="S",AI19="C",AI19="H",AI19="T",AI19="E",AI19="SB")),AND(OR(AK19="D",AK19="A",AK19="S",AK19="C",AK19="H",AK19="T",AK19="E",AK19="SB"),OR(AM19="D",AM19="A",AM19="S",AM19="C",AM19="H",AM19="B",AM19="T",AM19="E",AM19="SB")),AND(OR(AK19="D",AK19="A",AK19="S",AK19="C",AK19="H",AK19="B",AK19="T",AK19="E",AK19="SB"),OR(AH19="D",AH19="A",AH19="S",AH19="C",AH19="T",AH19="SB")),AND(OR(AK19="D",AK19="A",AK19="S",AK19="C",AK19="T",AK19="SB"),OR(AN19="D",AN19="A",AN19="S",AN19="C",AN19="H",AN19="B",AN19="T",AN19="E",AN19="SB")),AND(OR(AK19="D",AK19="A",AK19="S",AK19="C",AK19="H",AK19="B",AK19="T",AK19="E",AK19="SB"),OR(AG19="S")),AND(OR(AK19="S"),OR(AO19="D",AO19="A",AO19="S",AO19="C",AO19="H",AO19="B",AO19="T",AO19="E",AO19="SB")),AND(AK19="H",OR($Z9="No",$Z9="")))</formula>
    </cfRule>
  </conditionalFormatting>
  <conditionalFormatting sqref="AL19:AL21">
    <cfRule type="expression" priority="63" dxfId="1" stopIfTrue="1">
      <formula>OR(AND(OR(AL19="D",AL19="A",AL19="S",AL19="C",AL19="H",AL19="B",AL19="T",AL19="E",AL19="SB"),OR(AK19="D",AK19="A",AK19="S",AK19="C",AK19="H",AK19="B",AK19="T",AK19="E",AK19="SB")),AND(OR(AL19="D",AL19="A",AL19="S",AL19="C",AL19="H",AL19="B",AL19="T",AL19="E",AL19="SB"),OR(AM19="D",AM19="A",AM19="S",AM19="C",AM19="H",AM19="B",AM19="T",AM19="E",AM19="SB")),AND(OR(AL19="D",AL19="A",AL19="S",AL19="C",AL19="H",AL19="B",AL19="T",AL19="E",AL19="SB"),OR(AJ19="D",AJ19="A",AJ19="S",AJ19="C",AJ19="H",AJ19="T",AJ19="E",AJ19="SB")),AND(OR(AL19="D",AL19="A",AL19="S",AL19="C",AL19="H",AL19="T",AL19="E",AL19="SB"),OR(AN19="D",AN19="A",AN19="S",AN19="C",AN19="H",AN19="B",AN19="T",AN19="E",AN19="SB")),AND(OR(AL19="D",AL19="A",AL19="S",AL19="C",AL19="H",AL19="B",AL19="T",AL19="E",AL19="SB"),OR(AI19="D",AI19="A",AI19="S",AI19="C",AI19="T",AI19="SB")),AND(OR(AL19="D",AL19="A",AL19="S",AL19="C",AL19="T",AL19="SB"),OR(AO19="D",AO19="A",AO19="S",AO19="C",AO19="H",AO19="B",AO19="T",AO19="E",AO19="SB")),AND(OR(AL19="D",AL19="A",AL19="S",AL19="C",AL19="H",AL19="B",AL19="T",AL19="E",AL19="SB"),OR(AH19="S")),AND(OR(AL19="S"),OR(AP19="D",AP19="A",AP19="S",AP19="C",AP19="H",AP19="B",AP19="T",AP19="E",AP19="SB")),AND(AL19="H",OR($Z9="No",$Z9="")))</formula>
    </cfRule>
  </conditionalFormatting>
  <conditionalFormatting sqref="AM19:AM21">
    <cfRule type="expression" priority="64" dxfId="1" stopIfTrue="1">
      <formula>OR(AND(OR(AM19="D",AM19="A",AM19="S",AM19="C",AM19="H",AM19="B",AM19="T",AM19="E",AM19="SB"),OR(AL19="D",AL19="A",AL19="S",AL19="C",AL19="H",AL19="B",AL19="T",AL19="E",AL19="SB")),AND(OR(AM19="D",AM19="A",AM19="S",AM19="C",AM19="H",AM19="B",AM19="T",AM19="E",AM19="SB"),OR(AN19="D",AN19="A",AN19="S",AN19="C",AN19="H",AN19="B",AN19="T",AN19="E",AN19="SB")),AND(OR(AM19="D",AM19="A",AM19="S",AM19="C",AM19="H",AM19="B",AM19="T",AM19="E",AM19="SB"),OR(AK19="D",AK19="A",AK19="S",AK19="C",AK19="H",AK19="T",AK19="E",AK19="SB")),AND(OR(AM19="D",AM19="A",AM19="S",AM19="C",AM19="H",AM19="T",AM19="E",AM19="SB"),OR(AO19="D",AO19="A",AO19="S",AO19="C",AO19="H",AO19="B",AO19="T",AO19="E",AO19="SB")),AND(OR(AM19="D",AM19="A",AM19="S",AM19="C",AM19="H",AM19="B",AM19="T",AM19="E",AM19="SB"),OR(AJ19="D",AJ19="A",AJ19="S",AJ19="C",AJ19="T",AJ19="SB")),AND(OR(AM19="D",AM19="A",AM19="S",AM19="C",AM19="T",AM19="SB"),OR(AP19="D",AP19="A",AP19="S",AP19="C",AP19="H",AP19="B",AP19="T",AP19="E",AP19="SB")),AND(OR(AM19="D",AM19="A",AM19="S",AM19="C",AM19="H",AM19="B",AM19="T",AM19="E",AM19="SB"),OR(AI19="S")),AND(OR(AM19="S"),OR(AQ19="D",AQ19="A",AQ19="S",AQ19="C",AQ19="H",AQ19="B",AQ19="T",AQ19="E",AQ19="SB")),AND(AM19="H",OR($Z9="No",$Z9="")))</formula>
    </cfRule>
  </conditionalFormatting>
  <conditionalFormatting sqref="AN19:AN21">
    <cfRule type="expression" priority="65" dxfId="1" stopIfTrue="1">
      <formula>OR(AND(OR(AN19="D",AN19="A",AN19="S",AN19="C",AN19="H",AN19="B",AN19="T",AN19="E",AN19="SB"),OR(AM19="D",AM19="A",AM19="S",AM19="C",AM19="H",AM19="B",AM19="T",AM19="E",AM19="SB")),AND(OR(AN19="D",AN19="A",AN19="S",AN19="C",AN19="H",AN19="B",AN19="T",AN19="E",AN19="SB"),OR(AO19="D",AO19="A",AO19="S",AO19="C",AO19="H",AO19="B",AO19="T",AO19="E",AO19="SB")),AND(OR(AN19="D",AN19="A",AN19="S",AN19="C",AN19="H",AN19="B",AN19="T",AN19="E",AN19="SB"),OR(AL19="D",AL19="A",AL19="S",AL19="C",AL19="H",AL19="T",AL19="E",AL19="SB")),AND(OR(AN19="D",AN19="A",AN19="S",AN19="C",AN19="H",AN19="T",AN19="E",AN19="SB"),OR(AP19="D",AP19="A",AP19="S",AP19="C",AP19="H",AP19="B",AP19="T",AP19="E",AP19="SB")),AND(OR(AN19="D",AN19="A",AN19="S",AN19="C",AN19="H",AN19="B",AN19="T",AN19="E",AN19="SB"),OR(AK19="D",AK19="A",AK19="S",AK19="C",AK19="T",AK19="SB")),AND(OR(AN19="D",AN19="A",AN19="S",AN19="C",AN19="T",AN19="SB"),OR(AQ19="D",AQ19="A",AQ19="S",AQ19="C",AQ19="H",AQ19="B",AQ19="T",AQ19="E",AQ19="SB")),AND(OR(AN19="D",AN19="A",AN19="S",AN19="C",AN19="H",AN19="B",AN19="T",AN19="E",AN19="SB"),OR(AJ19="S")),AND(OR(AN19="S"),OR(AR19="D",AR19="A",AR19="S",AR19="C",AR19="H",AR19="B",AR19="T",AR19="E",AR19="SB")),AND(AN19="H",OR($Z9="No",$Z9="")))</formula>
    </cfRule>
  </conditionalFormatting>
  <conditionalFormatting sqref="AO19:AO21">
    <cfRule type="expression" priority="66" dxfId="1" stopIfTrue="1">
      <formula>OR(AND(OR(AO19="D",AO19="A",AO19="S",AO19="C",AO19="H",AO19="B",AO19="T",AO19="E",AO19="SB"),OR(AN19="D",AN19="A",AN19="S",AN19="C",AN19="H",AN19="B",AN19="T",AN19="E",AN19="SB")),AND(OR(AO19="D",AO19="A",AO19="S",AO19="C",AO19="H",AO19="B",AO19="T",AO19="E",AO19="SB"),OR(AP19="D",AP19="A",AP19="S",AP19="C",AP19="H",AP19="B",AP19="T",AP19="E",AP19="SB")),AND(OR(AO19="D",AO19="A",AO19="S",AO19="C",AO19="H",AO19="B",AO19="T",AO19="E",AO19="SB"),OR(AM19="D",AM19="A",AM19="S",AM19="C",AM19="H",AM19="T",AM19="E",AM19="SB")),AND(OR(AO19="D",AO19="A",AO19="S",AO19="C",AO19="H",AO19="T",AO19="E",AO19="SB"),OR(AQ19="D",AQ19="A",AQ19="S",AQ19="C",AQ19="H",AQ19="B",AQ19="T",AQ19="E",AQ19="SB")),AND(OR(AO19="D",AO19="A",AO19="S",AO19="C",AO19="H",AO19="B",AO19="T",AO19="E",AO19="SB"),OR(AL19="D",AL19="A",AL19="S",AL19="C",AL19="T",AL19="SB")),AND(OR(AO19="D",AO19="A",AO19="S",AO19="C",AO19="T",AO19="SB"),OR(AR19="D",AR19="A",AR19="S",AR19="C",AR19="H",AR19="B",AR19="T",AR19="E",AR19="SB")),AND(OR(AO19="D",AO19="A",AO19="S",AO19="C",AO19="H",AO19="B",AO19="T",AO19="E",AO19="SB"),OR(AK19="S")),AND(OR(AO19="S"),OR(AS19="D",AS19="A",AS19="S",AS19="C",AS19="H",AS19="B",AS19="T",AS19="E",AS19="SB")),AND(AO19="H",OR($Z9="No",$Z9="")))</formula>
    </cfRule>
  </conditionalFormatting>
  <conditionalFormatting sqref="AP19:AP21">
    <cfRule type="expression" priority="67" dxfId="1" stopIfTrue="1">
      <formula>OR(AND(OR(AP19="D",AP19="A",AP19="S",AP19="C",AP19="H",AP19="B",AP19="T",AP19="E",AP19="SB"),OR(AO19="D",AO19="A",AO19="S",AO19="C",AO19="H",AO19="B",AO19="T",AO19="E",AO19="SB")),AND(OR(AP19="D",AP19="A",AP19="S",AP19="C",AP19="H",AP19="B",AP19="T",AP19="E",AP19="SB"),OR(AQ19="D",AQ19="A",AQ19="S",AQ19="C",AQ19="H",AQ19="B",AQ19="T",AQ19="E",AQ19="SB")),AND(OR(AP19="D",AP19="A",AP19="S",AP19="C",AP19="H",AP19="B",AP19="T",AP19="E",AP19="SB"),OR(AN19="D",AN19="A",AN19="S",AN19="C",AN19="H",AN19="T",AN19="E",AN19="SB")),AND(OR(AP19="D",AP19="A",AP19="S",AP19="C",AP19="H",AP19="T",AP19="E",AP19="SB"),OR(AR19="D",AR19="A",AR19="S",AR19="C",AR19="H",AR19="B",AR19="T",AR19="E",AR19="SB")),AND(OR(AP19="D",AP19="A",AP19="S",AP19="C",AP19="H",AP19="B",AP19="T",AP19="E",AP19="SB"),OR(AM19="D",AM19="A",AM19="S",AM19="C",AM19="T",AM19="SB")),AND(OR(AP19="D",AP19="A",AP19="S",AP19="C",AP19="T",AP19="SB"),OR(AS19="D",AS19="A",AS19="S",AS19="C",AS19="H",AS19="B",AS19="T",AS19="E",AS19="SB")),AND(OR(AP19="D",AP19="A",AP19="S",AP19="C",AP19="H",AP19="B",AP19="T",AP19="E",AP19="SB"),OR(AL19="S")),AND(OR(AP19="S"),OR(AT19="D",AT19="A",AT19="S",AT19="C",AT19="H",AT19="B",AT19="T",AT19="E",AT19="SB")),AND(AP19="H",OR($Z9="No",$Z9="")))</formula>
    </cfRule>
  </conditionalFormatting>
  <conditionalFormatting sqref="AQ19:AQ21">
    <cfRule type="expression" priority="68" dxfId="1" stopIfTrue="1">
      <formula>OR(AND(OR(AQ19="D",AQ19="A",AQ19="S",AQ19="C",AQ19="H",AQ19="B",AQ19="T",AQ19="E",AQ19="SB"),OR(AP19="D",AP19="A",AP19="S",AP19="C",AP19="H",AP19="B",AP19="T",AP19="E",AP19="SB")),AND(OR(AQ19="D",AQ19="A",AQ19="S",AQ19="C",AQ19="H",AQ19="B",AQ19="T",AQ19="E",AQ19="SB"),OR(AR19="D",AR19="A",AR19="S",AR19="C",AR19="H",AR19="B",AR19="T",AR19="E",AR19="SB")),AND(OR(AQ19="D",AQ19="A",AQ19="S",AQ19="C",AQ19="H",AQ19="B",AQ19="T",AQ19="E",AQ19="SB"),OR(AO19="D",AO19="A",AO19="S",AO19="C",AO19="H",AO19="T",AO19="E",AO19="SB")),AND(OR(AQ19="D",AQ19="A",AQ19="S",AQ19="C",AQ19="H",AQ19="T",AQ19="E",AQ19="SB"),OR(AS19="D",AS19="A",AS19="S",AS19="C",AS19="H",AS19="B",AS19="T",AS19="E",AS19="SB")),AND(OR(AQ19="D",AQ19="A",AQ19="S",AQ19="C",AQ19="H",AQ19="B",AQ19="T",AQ19="E",AQ19="SB"),OR(AN19="D",AN19="A",AN19="S",AN19="C",AN19="T",AN19="SB")),AND(OR(AQ19="D",AQ19="A",AQ19="S",AQ19="C",AQ19="T",AQ19="SB"),OR(AT19="D",AT19="A",AT19="S",AT19="C",AT19="H",AT19="B",AT19="T",AT19="E",AT19="SB")),AND(OR(AQ19="D",AQ19="A",AQ19="S",AQ19="C",AQ19="H",AQ19="B",AQ19="T",AQ19="E",AQ19="SB"),OR(AM19="S")),AND(OR(AQ19="S"),OR(AU19="D",AU19="A",AU19="S",AU19="C",AU19="H",AU19="B",AU19="T",AU19="E",AU19="SB")),AND(AQ19="H",OR($Z9="No",$Z9="")))</formula>
    </cfRule>
  </conditionalFormatting>
  <conditionalFormatting sqref="AR19:AR21">
    <cfRule type="expression" priority="69" dxfId="1" stopIfTrue="1">
      <formula>OR(AND(OR(AR19="D",AR19="A",AR19="S",AR19="C",AR19="H",AR19="B",AR19="T",AR19="E",AR19="SB"),OR(AQ19="D",AQ19="A",AQ19="S",AQ19="C",AQ19="H",AQ19="B",AQ19="T",AQ19="E",AQ19="SB")),AND(OR(AR19="D",AR19="A",AR19="S",AR19="C",AR19="H",AR19="B",AR19="T",AR19="E",AR19="SB"),OR(AS19="D",AS19="A",AS19="S",AS19="C",AS19="H",AS19="B",AS19="T",AS19="E",AS19="SB")),AND(OR(AR19="D",AR19="A",AR19="S",AR19="C",AR19="H",AR19="B",AR19="T",AR19="E",AR19="SB"),OR(AP19="D",AP19="A",AP19="S",AP19="C",AP19="H",AP19="T",AP19="E",AP19="SB")),AND(OR(AR19="D",AR19="A",AR19="S",AR19="C",AR19="H",AR19="T",AR19="E",AR19="SB"),OR(AT19="D",AT19="A",AT19="S",AT19="C",AT19="H",AT19="B",AT19="T",AT19="E",AT19="SB")),AND(OR(AR19="D",AR19="A",AR19="S",AR19="C",AR19="H",AR19="B",AR19="T",AR19="E",AR19="SB"),OR(AO19="D",AO19="A",AO19="S",AO19="C",AO19="T",AO19="SB")),AND(OR(AR19="D",AR19="A",AR19="S",AR19="C",AR19="T",AR19="SB"),OR(AU19="D",AU19="A",AU19="S",AU19="C",AU19="H",AU19="B",AU19="T",AU19="E",AU19="SB")),AND(OR(AR19="D",AR19="A",AR19="S",AR19="C",AR19="H",AR19="B",AR19="T",AR19="E",AR19="SB"),OR(AN19="S")),AND(OR(AR19="S"),OR(AV19="D",AV19="A",AV19="S",AV19="C",AV19="H",AV19="B",AV19="T",AV19="E",AV19="SB")),AND(AR19="H",OR($Z9="No",$Z9="")))</formula>
    </cfRule>
  </conditionalFormatting>
  <conditionalFormatting sqref="AS19:AS21">
    <cfRule type="expression" priority="70" dxfId="1" stopIfTrue="1">
      <formula>OR(AND(OR(AS19="D",AS19="A",AS19="S",AS19="C",AS19="H",AS19="B",AS19="T",AS19="E",AS19="SB"),OR(AR19="D",AR19="A",AR19="S",AR19="C",AR19="H",AR19="B",AR19="T",AR19="E",AR19="SB")),AND(OR(AS19="D",AS19="A",AS19="S",AS19="C",AS19="H",AS19="B",AS19="T",AS19="E",AS19="SB"),OR(AT19="D",AT19="A",AT19="S",AT19="C",AT19="H",AT19="B",AT19="T",AT19="E",AT19="SB")),AND(OR(AS19="D",AS19="A",AS19="S",AS19="C",AS19="H",AS19="B",AS19="T",AS19="E",AS19="SB"),OR(AQ19="D",AQ19="A",AQ19="S",AQ19="C",AQ19="H",AQ19="T",AQ19="E",AQ19="SB")),AND(OR(AS19="D",AS19="A",AS19="S",AS19="C",AS19="H",AS19="T",AS19="E",AS19="SB"),OR(AU19="D",AU19="A",AU19="S",AU19="C",AU19="H",AU19="B",AU19="T",AU19="E",AU19="SB")),AND(OR(AS19="D",AS19="A",AS19="S",AS19="C",AS19="H",AS19="B",AS19="T",AS19="E",AS19="SB"),OR(AP19="D",AP19="A",AP19="S",AP19="C",AP19="T",AP19="SB")),AND(OR(AS19="D",AS19="A",AS19="S",AS19="C",AS19="T",AS19="SB"),OR(AV19="D",AV19="A",AV19="S",AV19="C",AV19="H",AV19="B",AV19="T",AV19="E",AV19="SB")),AND(OR(AS19="D",AS19="A",AS19="S",AS19="C",AS19="H",AS19="B",AS19="T",AS19="E",AS19="SB"),OR(AO19="S")),AND(OR(AS19="S"),OR(AW19="D",AW19="A",AW19="S",AW19="C",AW19="H",AW19="B",AW19="T",AW19="E",AW19="SB")),AND(AS19="H",OR($Z9="No",$Z9="")))</formula>
    </cfRule>
  </conditionalFormatting>
  <conditionalFormatting sqref="AT19:AT21">
    <cfRule type="expression" priority="71" dxfId="1" stopIfTrue="1">
      <formula>OR(AND(OR(AT19="D",AT19="A",AT19="S",AT19="C",AT19="H",AT19="B",AT19="T",AT19="E",AT19="SB"),OR(AS19="D",AS19="A",AS19="S",AS19="C",AS19="H",AS19="B",AS19="T",AS19="E",AS19="SB")),AND(OR(AT19="D",AT19="A",AT19="S",AT19="C",AT19="H",AT19="B",AT19="T",AT19="E",AT19="SB"),OR(AU19="D",AU19="A",AU19="S",AU19="C",AU19="H",AU19="B",AU19="T",AU19="E",AU19="SB")),AND(OR(AT19="D",AT19="A",AT19="S",AT19="C",AT19="H",AT19="B",AT19="T",AT19="E",AT19="SB"),OR(AR19="D",AR19="A",AR19="S",AR19="C",AR19="H",AR19="T",AR19="E",AR19="SB")),AND(OR(AT19="D",AT19="A",AT19="S",AT19="C",AT19="H",AT19="T",AT19="E",AT19="SB"),OR(AV19="D",AV19="A",AV19="S",AV19="C",AV19="H",AV19="B",AV19="T",AV19="E",AV19="SB")),AND(OR(AT19="D",AT19="A",AT19="S",AT19="C",AT19="H",AT19="B",AT19="T",AT19="E",AT19="SB"),OR(AQ19="D",AQ19="A",AQ19="S",AQ19="C",AQ19="T",AQ19="SB")),AND(OR(AT19="D",AT19="A",AT19="S",AT19="C",AT19="T",AT19="SB"),OR(AW19="D",AW19="A",AW19="S",AW19="C",AW19="H",AW19="B",AW19="T",AW19="E",AW19="SB")),AND(OR(AT19="D",AT19="A",AT19="S",AT19="C",AT19="H",AT19="B",AT19="T",AT19="E",AT19="SB"),OR(AP19="S")),AND(OR(AT19="S"),OR(AX19="D",AX19="A",AX19="S",AX19="C",AX19="H",AX19="B",AX19="T",AX19="E",AX19="SB")),AND(AT19="H",OR($Z9="No",$Z9="")))</formula>
    </cfRule>
  </conditionalFormatting>
  <conditionalFormatting sqref="AU19:AU21">
    <cfRule type="expression" priority="72" dxfId="1" stopIfTrue="1">
      <formula>OR(AND(OR(AU19="D",AU19="A",AU19="S",AU19="C",AU19="H",AU19="B",AU19="T",AU19="E",AU19="SB"),OR(AT19="D",AT19="A",AT19="S",AT19="C",AT19="H",AT19="B",AT19="T",AT19="E",AT19="SB")),AND(OR(AU19="D",AU19="A",AU19="S",AU19="C",AU19="H",AU19="B",AU19="T",AU19="E",AU19="SB"),OR(AV19="D",AV19="A",AV19="S",AV19="C",AV19="H",AV19="B",AV19="T",AV19="E",AV19="SB")),AND(OR(AU19="D",AU19="A",AU19="S",AU19="C",AU19="H",AU19="B",AU19="T",AU19="E",AU19="SB"),OR(AS19="D",AS19="A",AS19="S",AS19="C",AS19="H",AS19="T",AS19="E",AS19="SB")),AND(OR(AU19="D",AU19="A",AU19="S",AU19="C",AU19="H",AU19="T",AU19="E",AU19="SB"),OR(AW19="D",AW19="A",AW19="S",AW19="C",AW19="H",AW19="B",AW19="T",AW19="E",AW19="SB")),AND(OR(AU19="D",AU19="A",AU19="S",AU19="C",AU19="H",AU19="B",AU19="T",AU19="E",AU19="SB"),OR(AR19="D",AR19="A",AR19="S",AR19="C",AR19="T",AR19="SB")),AND(OR(AU19="D",AU19="A",AU19="S",AU19="C",AU19="T",AU19="SB"),OR(AX19="D",AX19="A",AX19="S",AX19="C",AX19="H",AX19="B",AX19="T",AX19="E",AX19="SB")),AND(OR(AU19="D",AU19="A",AU19="S",AU19="C",AU19="H",AU19="B",AU19="T",AU19="E",AU19="SB"),OR(AQ19="S")),AND(OR(AU19="S"),OR(AY19="D",AY19="A",AY19="S",AY19="C",AY19="H",AY19="B",AY19="T",AY19="E",AY19="SB")),AND(AU19="H",OR($Z9="No",$Z9="")))</formula>
    </cfRule>
  </conditionalFormatting>
  <conditionalFormatting sqref="AV19:AV21">
    <cfRule type="expression" priority="73" dxfId="1" stopIfTrue="1">
      <formula>OR(AND(OR(AV19="D",AV19="A",AV19="S",AV19="C",AV19="H",AV19="B",AV19="T",AV19="E",AV19="SB"),OR(AU19="D",AU19="A",AU19="S",AU19="C",AU19="H",AU19="B",AU19="T",AU19="E",AU19="SB")),AND(OR(AV19="D",AV19="A",AV19="S",AV19="C",AV19="H",AV19="B",AV19="T",AV19="E",AV19="SB"),OR(AW19="D",AW19="A",AW19="S",AW19="C",AW19="H",AW19="B",AW19="T",AW19="E",AW19="SB")),AND(OR(AV19="D",AV19="A",AV19="S",AV19="C",AV19="H",AV19="B",AV19="T",AV19="E",AV19="SB"),OR(AT19="D",AT19="A",AT19="S",AT19="C",AT19="H",AT19="T",AT19="E",AT19="SB")),AND(OR(AV19="D",AV19="A",AV19="S",AV19="C",AV19="H",AV19="T",AV19="E",AV19="SB"),OR(AX19="D",AX19="A",AX19="S",AX19="C",AX19="H",AX19="B",AX19="T",AX19="E",AX19="SB")),AND(OR(AV19="D",AV19="A",AV19="S",AV19="C",AV19="H",AV19="B",AV19="T",AV19="E",AV19="SB"),OR(AS19="D",AS19="A",AS19="S",AS19="C",AS19="T",AS19="SB")),AND(OR(AV19="D",AV19="A",AV19="S",AV19="C",AV19="T",AV19="SB"),OR(AY19="D",AY19="A",AY19="S",AY19="C",AY19="H",AY19="B",AY19="T",AY19="E",AY19="SB")),AND(OR(AV19="D",AV19="A",AV19="S",AV19="C",AV19="H",AV19="B",AV19="T",AV19="E",AV19="SB"),OR(AR19="S")),AND(OR(AV19="S"),OR(AZ19="D",AZ19="A",AZ19="S",AZ19="C",AZ19="H",AZ19="B",AZ19="T",AZ19="E",AZ19="SB")),AND(AV19="H",OR($Z9="No",$Z9="")))</formula>
    </cfRule>
  </conditionalFormatting>
  <conditionalFormatting sqref="AW19:AW21">
    <cfRule type="expression" priority="74" dxfId="1" stopIfTrue="1">
      <formula>OR(AND(OR(AW19="D",AW19="A",AW19="S",AW19="C",AW19="H",AW19="B",AW19="T",AW19="E",AW19="SB"),OR(AV19="D",AV19="A",AV19="S",AV19="C",AV19="H",AV19="B",AV19="T",AV19="E",AV19="SB")),AND(OR(AW19="D",AW19="A",AW19="S",AW19="C",AW19="H",AW19="B",AW19="T",AW19="E",AW19="SB"),OR(AX19="D",AX19="A",AX19="S",AX19="C",AX19="H",AX19="B",AX19="T",AX19="E",AX19="SB")),AND(OR(AW19="D",AW19="A",AW19="S",AW19="C",AW19="H",AW19="B",AW19="T",AW19="E",AW19="SB"),OR(AU19="D",AU19="A",AU19="S",AU19="C",AU19="H",AU19="T",AU19="E",AU19="SB")),AND(OR(AW19="D",AW19="A",AW19="S",AW19="C",AW19="H",AW19="T",AW19="E",AW19="SB"),OR(AY19="D",AY19="A",AY19="S",AY19="C",AY19="H",AY19="B",AY19="T",AY19="E",AY19="SB")),AND(OR(AW19="D",AW19="A",AW19="S",AW19="C",AW19="H",AW19="B",AW19="T",AW19="E",AW19="SB"),OR(AT19="D",AT19="A",AT19="S",AT19="C",AT19="T",AT19="SB")),AND(OR(AW19="D",AW19="A",AW19="S",AW19="C",AW19="T",AW19="SB"),OR(AZ19="D",AZ19="A",AZ19="S",AZ19="C",AZ19="H",AZ19="B",AZ19="T",AZ19="E",AZ19="SB")),AND(OR(AW19="D",AW19="A",AW19="S",AW19="C",AW19="H",AW19="B",AW19="T",AW19="E",AW19="SB"),OR(AS19="S")),AND(OR(AW19="S"),OR(BA19="D",BA19="A",BA19="S",BA19="C",BA19="H",BA19="B",BA19="T",BA19="E",BA19="SB")),AND(AW19="H",OR($Z9="No",$Z9="")))</formula>
    </cfRule>
  </conditionalFormatting>
  <conditionalFormatting sqref="AX19:AX21">
    <cfRule type="expression" priority="75" dxfId="1" stopIfTrue="1">
      <formula>OR(AND(OR(AX19="D",AX19="A",AX19="S",AX19="C",AX19="H",AX19="B",AX19="T",AX19="E",AX19="SB"),OR(AW19="D",AW19="A",AW19="S",AW19="C",AW19="H",AW19="B",AW19="T",AW19="E",AW19="SB")),AND(OR(AX19="D",AX19="A",AX19="S",AX19="C",AX19="H",AX19="B",AX19="T",AX19="E",AX19="SB"),OR(AY19="D",AY19="A",AY19="S",AY19="C",AY19="H",AY19="B",AY19="T",AY19="E",AY19="SB")),AND(OR(AX19="D",AX19="A",AX19="S",AX19="C",AX19="H",AX19="B",AX19="T",AX19="E",AX19="SB"),OR(AV19="D",AV19="A",AV19="S",AV19="C",AV19="H",AV19="T",AV19="E",AV19="SB")),AND(OR(AX19="D",AX19="A",AX19="S",AX19="C",AX19="H",AX19="T",AX19="E",AX19="SB"),OR(AZ19="D",AZ19="A",AZ19="S",AZ19="C",AZ19="H",AZ19="B",AZ19="T",AZ19="E",AZ19="SB")),AND(OR(AX19="D",AX19="A",AX19="S",AX19="C",AX19="H",AX19="B",AX19="T",AX19="E",AX19="SB"),OR(AU19="D",AU19="A",AU19="S",AU19="C",AU19="T",AU19="SB")),AND(OR(AX19="D",AX19="A",AX19="S",AX19="C",AX19="T",AX19="SB"),OR(BA19="D",BA19="A",BA19="S",BA19="C",BA19="H",BA19="B",BA19="T",BA19="E",BA19="SB")),AND(OR(AX19="D",AX19="A",AX19="S",AX19="C",AX19="H",AX19="B",AX19="T",AX19="E",AX19="SB"),OR(AT19="S")),AND(OR(AX19="S"),OR(BB19="D",BB19="A",BB19="S",BB19="C",BB19="H",BB19="B",BB19="T",BB19="E",BB19="SB")),AND(AX19="H",OR($Z9="No",$Z9="")))</formula>
    </cfRule>
  </conditionalFormatting>
  <conditionalFormatting sqref="AY19:AY21">
    <cfRule type="expression" priority="76" dxfId="1" stopIfTrue="1">
      <formula>OR(AND(OR(AY19="D",AY19="A",AY19="S",AY19="C",AY19="H",AY19="B",AY19="T",AY19="E",AY19="SB"),OR(AX19="D",AX19="A",AX19="S",AX19="C",AX19="H",AX19="B",AX19="T",AX19="E",AX19="SB")),AND(OR(AY19="D",AY19="A",AY19="S",AY19="C",AY19="H",AY19="B",AY19="T",AY19="E",AY19="SB"),OR(AZ19="D",AZ19="A",AZ19="S",AZ19="C",AZ19="H",AZ19="B",AZ19="T",AZ19="E",AZ19="SB")),AND(OR(AY19="D",AY19="A",AY19="S",AY19="C",AY19="H",AY19="B",AY19="T",AY19="E",AY19="SB"),OR(AW19="D",AW19="A",AW19="S",AW19="C",AW19="H",AW19="T",AW19="E",AW19="SB")),AND(OR(AY19="D",AY19="A",AY19="S",AY19="C",AY19="H",AY19="T",AY19="E",AY19="SB"),OR(BA19="D",BA19="A",BA19="S",BA19="C",BA19="H",BA19="B",BA19="T",BA19="E",BA19="SB")),AND(OR(AY19="D",AY19="A",AY19="S",AY19="C",AY19="H",AY19="B",AY19="T",AY19="E",AY19="SB"),OR(AV19="D",AV19="A",AV19="S",AV19="C",AV19="T",AV19="SB")),AND(OR(AY19="D",AY19="A",AY19="S",AY19="C",AY19="T",AY19="SB"),OR(BB19="D",BB19="A",BB19="S",BB19="C",BB19="H",BB19="B",BB19="T",BB19="E",BB19="SB")),AND(OR(AY19="D",AY19="A",AY19="S",AY19="C",AY19="H",AY19="B",AY19="T",AY19="E",AY19="SB"),OR(AU19="S")),AND(OR(AY19="S"),OR(BC19="D",BC19="A",BC19="S",BC19="C",BC19="H",BC19="B",BC19="T",BC19="E",BC19="SB")),AND(AY19="H",OR($Z9="No",$Z9="")))</formula>
    </cfRule>
  </conditionalFormatting>
  <conditionalFormatting sqref="AZ19:AZ21">
    <cfRule type="expression" priority="77" dxfId="1" stopIfTrue="1">
      <formula>OR(AND(OR(AZ19="D",AZ19="A",AZ19="S",AZ19="C",AZ19="H",AZ19="B",AZ19="T",AZ19="E",AZ19="SB"),OR(AY19="D",AY19="A",AY19="S",AY19="C",AY19="H",AY19="B",AY19="T",AY19="E",AY19="SB")),AND(OR(AZ19="D",AZ19="A",AZ19="S",AZ19="C",AZ19="H",AZ19="B",AZ19="T",AZ19="E",AZ19="SB"),OR(BA19="D",BA19="A",BA19="S",BA19="C",BA19="H",BA19="B",BA19="T",BA19="E",BA19="SB")),AND(OR(AZ19="D",AZ19="A",AZ19="S",AZ19="C",AZ19="H",AZ19="B",AZ19="T",AZ19="E",AZ19="SB"),OR(AX19="D",AX19="A",AX19="S",AX19="C",AX19="H",AX19="T",AX19="E",AX19="SB")),AND(OR(AZ19="D",AZ19="A",AZ19="S",AZ19="C",AZ19="H",AZ19="T",AZ19="E",AZ19="SB"),OR(BB19="D",BB19="A",BB19="S",BB19="C",BB19="H",BB19="B",BB19="T",BB19="E",BB19="SB")),AND(OR(AZ19="D",AZ19="A",AZ19="S",AZ19="C",AZ19="H",AZ19="B",AZ19="T",AZ19="E",AZ19="SB"),OR(AW19="D",AW19="A",AW19="S",AW19="C",AW19="T",AW19="SB")),AND(OR(AZ19="D",AZ19="A",AZ19="S",AZ19="C",AZ19="T",AZ19="SB"),OR(BC19="D",BC19="A",BC19="S",BC19="C",BC19="H",BC19="B",BC19="T",BC19="E",BC19="SB")),AND(OR(AZ19="D",AZ19="A",AZ19="S",AZ19="C",AZ19="H",AZ19="B",AZ19="T",AZ19="E",AZ19="SB"),OR(AV19="S")),AND(OR(AZ19="S"),OR(BD19="D",BD19="A",BD19="S",BD19="C",BD19="H",BD19="B",BD19="T",BD19="E",BD19="SB")),AND(AZ19="H",OR($Z9="No",$Z9="")))</formula>
    </cfRule>
  </conditionalFormatting>
  <conditionalFormatting sqref="BA19:BA21">
    <cfRule type="expression" priority="78" dxfId="1" stopIfTrue="1">
      <formula>OR(AND(OR(BA19="D",BA19="A",BA19="S",BA19="C",BA19="H",BA19="B",BA19="T",BA19="E",BA19="SB"),OR(AZ19="D",AZ19="A",AZ19="S",AZ19="C",AZ19="H",AZ19="B",AZ19="T",AZ19="E",AZ19="SB")),AND(OR(BA19="D",BA19="A",BA19="S",BA19="C",BA19="H",BA19="B",BA19="T",BA19="E",BA19="SB"),OR(BB19="D",BB19="A",BB19="S",BB19="C",BB19="H",BB19="B",BB19="T",BB19="E",BB19="SB")),AND(OR(BA19="D",BA19="A",BA19="S",BA19="C",BA19="H",BA19="B",BA19="T",BA19="E",BA19="SB"),OR(AY19="D",AY19="A",AY19="S",AY19="C",AY19="H",AY19="T",AY19="E",AY19="SB")),AND(OR(BA19="D",BA19="A",BA19="S",BA19="C",BA19="H",BA19="T",BA19="E",BA19="SB"),OR(BC19="D",BC19="A",BC19="S",BC19="C",BC19="H",BC19="B",BC19="T",BC19="E",BC19="SB")),AND(OR(BA19="D",BA19="A",BA19="S",BA19="C",BA19="H",BA19="B",BA19="T",BA19="E",BA19="SB"),OR(AX19="D",AX19="A",AX19="S",AX19="C",AX19="T",AX19="SB")),AND(OR(BA19="D",BA19="A",BA19="S",BA19="C",BA19="T",BA19="SB"),OR(BD19="D",BD19="A",BD19="S",BD19="C",BD19="H",BD19="B",BD19="T",BD19="E",BD19="SB")),AND(OR(BA19="D",BA19="A",BA19="S",BA19="C",BA19="H",BA19="B",BA19="T",BA19="E",BA19="SB"),OR(AW19="S")),AND(OR(BA19="S"),OR(BE19="D",BE19="A",BE19="S",BE19="C",BE19="H",BE19="B",BE19="T",BE19="E",BE19="SB")),AND(BA19="H",OR($Z9="No",$Z9="")))</formula>
    </cfRule>
  </conditionalFormatting>
  <conditionalFormatting sqref="BB19:BB21">
    <cfRule type="expression" priority="79" dxfId="1" stopIfTrue="1">
      <formula>OR(AND(OR(BB19="D",BB19="A",BB19="S",BB19="C",BB19="H",BB19="B",BB19="T",BB19="E",BB19="SB"),OR(BA19="D",BA19="A",BA19="S",BA19="C",BA19="H",BA19="B",BA19="T",BA19="E",BA19="SB")),AND(OR(BB19="D",BB19="A",BB19="S",BB19="C",BB19="H",BB19="B",BB19="T",BB19="E",BB19="SB"),OR(BC19="D",BC19="A",BC19="S",BC19="C",BC19="H",BC19="B",BC19="T",BC19="E",BC19="SB")),AND(OR(BB19="D",BB19="A",BB19="S",BB19="C",BB19="H",BB19="B",BB19="T",BB19="E",BB19="SB"),OR(AZ19="D",AZ19="A",AZ19="S",AZ19="C",AZ19="H",AZ19="T",AZ19="E",AZ19="SB")),AND(OR(BB19="D",BB19="A",BB19="S",BB19="C",BB19="H",BB19="T",BB19="E",BB19="SB"),OR(BD19="D",BD19="A",BD19="S",BD19="C",BD19="H",BD19="B",BD19="T",BD19="E",BD19="SB")),AND(OR(BB19="D",BB19="A",BB19="S",BB19="C",BB19="H",BB19="B",BB19="T",BB19="E",BB19="SB"),OR(AY19="D",AY19="A",AY19="S",AY19="C",AY19="T",AY19="SB")),AND(OR(BB19="D",BB19="A",BB19="S",BB19="C",BB19="T",BB19="SB"),OR(BE19="D",BE19="A",BE19="S",BE19="C",BE19="H",BE19="B",BE19="T",BE19="E",BE19="SB")),AND(OR(BB19="D",BB19="A",BB19="S",BB19="C",BB19="H",BB19="B",BB19="T",BB19="E",BB19="SB"),OR(AX19="S")),AND(OR(BB19="S"),OR(BF19="D",BF19="A",BF19="S",BF19="C",BF19="H",BF19="B",BF19="T",BF19="E",BF19="SB")),AND(BB19="H",OR($Z9="No",$Z9="")))</formula>
    </cfRule>
  </conditionalFormatting>
  <conditionalFormatting sqref="BC19:BC21">
    <cfRule type="expression" priority="80" dxfId="1" stopIfTrue="1">
      <formula>OR(AND(OR(BC19="D",BC19="A",BC19="S",BC19="C",BC19="H",BC19="B",BC19="T",BC19="E",BC19="SB"),OR(BB19="D",BB19="A",BB19="S",BB19="C",BB19="H",BB19="B",BB19="T",BB19="E",BB19="SB")),AND(OR(BC19="D",BC19="A",BC19="S",BC19="C",BC19="H",BC19="B",BC19="T",BC19="E",BC19="SB"),OR(BD19="D",BD19="A",BD19="S",BD19="C",BD19="H",BD19="B",BD19="T",BD19="E",BD19="SB")),AND(OR(BC19="D",BC19="A",BC19="S",BC19="C",BC19="H",BC19="B",BC19="T",BC19="E",BC19="SB"),OR(BA19="D",BA19="A",BA19="S",BA19="C",BA19="H",BA19="T",BA19="E",BA19="SB")),AND(OR(BC19="D",BC19="A",BC19="S",BC19="C",BC19="H",BC19="T",BC19="E",BC19="SB"),OR(BE19="D",BE19="A",BE19="S",BE19="C",BE19="H",BE19="B",BE19="T",BE19="E",BE19="SB")),AND(OR(BC19="D",BC19="A",BC19="S",BC19="C",BC19="H",BC19="B",BC19="T",BC19="E",BC19="SB"),OR(AZ19="D",AZ19="A",AZ19="S",AZ19="C",AZ19="T",AZ19="SB")),AND(OR(BC19="D",BC19="A",BC19="S",BC19="C",BC19="T",BC19="SB"),OR(BF19="D",BF19="A",BF19="S",BF19="C",BF19="H",BF19="B",BF19="T",BF19="E",BF19="SB")),AND(OR(BC19="D",BC19="A",BC19="S",BC19="C",BC19="H",BC19="B",BC19="T",BC19="E",BC19="SB"),OR(AY19="S")),AND(OR(BC19="S"),OR(BG19="D",BG19="A",BG19="S",BG19="C",BG19="H",BG19="B",BG19="T",BG19="E",BG19="SB")),AND(BC19="H",OR($Z9="No",$Z9="")))</formula>
    </cfRule>
  </conditionalFormatting>
  <conditionalFormatting sqref="BD19:BD21">
    <cfRule type="expression" priority="81" dxfId="1" stopIfTrue="1">
      <formula>OR(AND(OR(BD19="D",BD19="A",BD19="S",BD19="C",BD19="H",BD19="B",BD19="T",BD19="E",BD19="SB"),OR(BC19="D",BC19="A",BC19="S",BC19="C",BC19="H",BC19="B",BC19="T",BC19="E",BC19="SB")),AND(OR(BD19="D",BD19="A",BD19="S",BD19="C",BD19="H",BD19="B",BD19="T",BD19="E",BD19="SB"),OR(BE19="D",BE19="A",BE19="S",BE19="C",BE19="H",BE19="B",BE19="T",BE19="E",BE19="SB")),AND(OR(BD19="D",BD19="A",BD19="S",BD19="C",BD19="H",BD19="B",BD19="T",BD19="E",BD19="SB"),OR(BB19="D",BB19="A",BB19="S",BB19="C",BB19="H",BB19="T",BB19="E",BB19="SB")),AND(OR(BD19="D",BD19="A",BD19="S",BD19="C",BD19="H",BD19="T",BD19="E",BD19="SB"),OR(BF19="D",BF19="A",BF19="S",BF19="C",BF19="H",BF19="B",BF19="T",BF19="E",BF19="SB")),AND(OR(BD19="D",BD19="A",BD19="S",BD19="C",BD19="H",BD19="B",BD19="T",BD19="E",BD19="SB"),OR(BA19="D",BA19="A",BA19="S",BA19="C",BA19="T",BA19="SB")),AND(OR(BD19="D",BD19="A",BD19="S",BD19="C",BD19="T",BD19="SB"),OR(BG19="D",BG19="A",BG19="S",BG19="C",BG19="H",BG19="B",BG19="T",BG19="E",BG19="SB")),AND(OR(BD19="D",BD19="A",BD19="S",BD19="C",BD19="H",BD19="B",BD19="T",BD19="E",BD19="SB"),OR(AZ19="S")),AND(OR(BD19="S"),OR(BH19="D",BH19="A",BH19="S",BH19="C",BH19="H",BH19="B",BH19="T",BH19="E",BH19="SB")),AND(BD19="H",OR($Z9="No",$Z9="")))</formula>
    </cfRule>
  </conditionalFormatting>
  <conditionalFormatting sqref="BE19:BE21">
    <cfRule type="expression" priority="82" dxfId="1" stopIfTrue="1">
      <formula>OR(AND(OR(BE19="D",BE19="A",BE19="S",BE19="C",BE19="H",BE19="B",BE19="T",BE19="E",BE19="SB"),OR(BD19="D",BD19="A",BD19="S",BD19="C",BD19="H",BD19="B",BD19="T",BD19="E",BD19="SB")),AND(OR(BE19="D",BE19="A",BE19="S",BE19="C",BE19="H",BE19="B",BE19="T",BE19="E",BE19="SB"),OR(BF19="D",BF19="A",BF19="S",BF19="C",BF19="H",BF19="B",BF19="T",BF19="E",BF19="SB")),AND(OR(BE19="D",BE19="A",BE19="S",BE19="C",BE19="H",BE19="B",BE19="T",BE19="E",BE19="SB"),OR(BC19="D",BC19="A",BC19="S",BC19="C",BC19="H",BC19="T",BC19="E",BC19="SB")),AND(OR(BE19="D",BE19="A",BE19="S",BE19="C",BE19="H",BE19="T",BE19="E",BE19="SB"),OR(BG19="D",BG19="A",BG19="S",BG19="C",BG19="H",BG19="B",BG19="T",BG19="E",BG19="SB")),AND(OR(BE19="D",BE19="A",BE19="S",BE19="C",BE19="H",BE19="B",BE19="T",BE19="E",BE19="SB"),OR(BB19="D",BB19="A",BB19="S",BB19="C",BB19="T",BB19="SB")),AND(OR(BE19="D",BE19="A",BE19="S",BE19="C",BE19="T",BE19="SB"),OR(BH19="D",BH19="A",BH19="S",BH19="C",BH19="H",BH19="B",BH19="T",BH19="E",BH19="SB")),AND(OR(BE19="D",BE19="A",BE19="S",BE19="C",BE19="H",BE19="B",BE19="T",BE19="E",BE19="SB"),OR(BA19="S")),AND(OR(BE19="S"),OR(BI19="D",BI19="A",BI19="S",BI19="C",BI19="H",BI19="B",BI19="T",BI19="E",BI19="SB")),AND(BE19="H",OR($Z9="No",$Z9="")))</formula>
    </cfRule>
  </conditionalFormatting>
  <conditionalFormatting sqref="BF19:BF21">
    <cfRule type="expression" priority="83" dxfId="1" stopIfTrue="1">
      <formula>OR(AND(OR(BF19="D",BF19="A",BF19="S",BF19="C",BF19="H",BF19="B",BF19="T",BF19="E",BF19="SB"),OR(BE19="D",BE19="A",BE19="S",BE19="C",BE19="H",BE19="B",BE19="T",BE19="E",BE19="SB")),AND(OR(BF19="D",BF19="A",BF19="S",BF19="C",BF19="H",BF19="B",BF19="T",BF19="E",BF19="SB"),OR(BG19="D",BG19="A",BG19="S",BG19="C",BG19="H",BG19="B",BG19="T",BG19="E",BG19="SB")),AND(OR(BF19="D",BF19="A",BF19="S",BF19="C",BF19="H",BF19="B",BF19="T",BF19="E",BF19="SB"),OR(BD19="D",BD19="A",BD19="S",BD19="C",BD19="H",BD19="T",BD19="E",BD19="SB")),AND(OR(BF19="D",BF19="A",BF19="S",BF19="C",BF19="H",BF19="T",BF19="E",BF19="SB"),OR(BH19="D",BH19="A",BH19="S",BH19="C",BH19="H",BH19="B",BH19="T",BH19="E",BH19="SB")),AND(OR(BF19="D",BF19="A",BF19="S",BF19="C",BF19="H",BF19="B",BF19="T",BF19="E",BF19="SB"),OR(BC19="D",BC19="A",BC19="S",BC19="C",BC19="T",BC19="SB")),AND(OR(BF19="D",BF19="A",BF19="S",BF19="C",BF19="T",BF19="SB"),OR(BI19="D",BI19="A",BI19="S",BI19="C",BI19="H",BI19="B",BI19="T",BI19="E",BI19="SB")),AND(OR(BF19="D",BF19="A",BF19="S",BF19="C",BF19="H",BF19="B",BF19="T",BF19="E",BF19="SB"),OR(BB19="S")),AND(OR(BF19="S"),OR(BJ19="D",BJ19="A",BJ19="S",BJ19="C",BJ19="H",BJ19="B",BJ19="T",BJ19="E",BJ19="SB")),AND(BF19="H",OR($Z9="No",$Z9="")))</formula>
    </cfRule>
  </conditionalFormatting>
  <conditionalFormatting sqref="BG19:BG21">
    <cfRule type="expression" priority="84" dxfId="1" stopIfTrue="1">
      <formula>OR(AND(OR(BG19="D",BG19="A",BG19="S",BG19="C",BG19="H",BG19="B",BG19="T",BG19="E",BG19="SB"),OR(BF19="D",BF19="A",BF19="S",BF19="C",BF19="H",BF19="B",BF19="T",BF19="E",BF19="SB")),AND(OR(BG19="D",BG19="A",BG19="S",BG19="C",BG19="H",BG19="B",BG19="T",BG19="E",BG19="SB"),OR(BH19="D",BH19="A",BH19="S",BH19="C",BH19="H",BH19="B",BH19="T",BH19="E",BH19="SB")),AND(OR(BG19="D",BG19="A",BG19="S",BG19="C",BG19="H",BG19="B",BG19="T",BG19="E",BG19="SB"),OR(BE19="D",BE19="A",BE19="S",BE19="C",BE19="H",BE19="T",BE19="E",BE19="SB")),AND(OR(BG19="D",BG19="A",BG19="S",BG19="C",BG19="H",BG19="T",BG19="E",BG19="SB"),OR(BI19="D",BI19="A",BI19="S",BI19="C",BI19="H",BI19="B",BI19="T",BI19="E",BI19="SB")),AND(OR(BG19="D",BG19="A",BG19="S",BG19="C",BG19="H",BG19="B",BG19="T",BG19="E",BG19="SB"),OR(BD19="D",BD19="A",BD19="S",BD19="C",BD19="T",BD19="SB")),AND(OR(BG19="D",BG19="A",BG19="S",BG19="C",BG19="T",BG19="SB"),OR(BJ19="D",BJ19="A",BJ19="S",BJ19="C",BJ19="H",BJ19="B",BJ19="T",BJ19="E",BJ19="SB")),AND(OR(BG19="D",BG19="A",BG19="S",BG19="C",BG19="H",BG19="B",BG19="T",BG19="E",BG19="SB"),OR(BC19="S")),AND(OR(BG19="S"),OR(BK19="D",BK19="A",BK19="S",BK19="C",BK19="H",BK19="B",BK19="T",BK19="E",BK19="SB")),AND(BG19="H",OR($Z9="No",$Z9="")))</formula>
    </cfRule>
  </conditionalFormatting>
  <conditionalFormatting sqref="BH19:BH21">
    <cfRule type="expression" priority="85" dxfId="1" stopIfTrue="1">
      <formula>OR(AND(OR(BH19="D",BH19="A",BH19="S",BH19="C",BH19="H",BH19="B",BH19="T",BH19="E",BH19="SB"),OR(BG19="D",BG19="A",BG19="S",BG19="C",BG19="H",BG19="B",BG19="T",BG19="E",BG19="SB")),AND(OR(BH19="D",BH19="A",BH19="S",BH19="C",BH19="H",BH19="B",BH19="T",BH19="E",BH19="SB"),OR(BI19="D",BI19="A",BI19="S",BI19="C",BI19="H",BI19="B",BI19="T",BI19="E",BI19="SB")),AND(OR(BH19="D",BH19="A",BH19="S",BH19="C",BH19="H",BH19="B",BH19="T",BH19="E",BH19="SB"),OR(BF19="D",BF19="A",BF19="S",BF19="C",BF19="H",BF19="T",BF19="E",BF19="SB")),AND(OR(BH19="D",BH19="A",BH19="S",BH19="C",BH19="H",BH19="T",BH19="E",BH19="SB"),OR(BJ19="D",BJ19="A",BJ19="S",BJ19="C",BJ19="H",BJ19="B",BJ19="T",BJ19="E",BJ19="SB")),AND(OR(BH19="D",BH19="A",BH19="S",BH19="C",BH19="H",BH19="B",BH19="T",BH19="E",BH19="SB"),OR(BE19="D",BE19="A",BE19="S",BE19="C",BE19="T",BE19="SB")),AND(OR(BH19="D",BH19="A",BH19="S",BH19="C",BH19="T",BH19="SB"),OR(BK19="D",BK19="A",BK19="S",BK19="C",BK19="H",BK19="B",BK19="T",BK19="E",BK19="SB")),AND(OR(BH19="D",BH19="A",BH19="S",BH19="C",BH19="H",BH19="B",BH19="T",BH19="E",BH19="SB"),OR(BD19="S")),AND(OR(BH19="S"),OR(BL19="D",BL19="A",BL19="S",BL19="C",BL19="H",BL19="B",BL19="T",BL19="E",BL19="SB")),AND(BH19="H",OR($Z9="No",$Z9="")))</formula>
    </cfRule>
  </conditionalFormatting>
  <conditionalFormatting sqref="BI19:BI21">
    <cfRule type="expression" priority="86" dxfId="1" stopIfTrue="1">
      <formula>OR(AND(OR(BI19="D",BI19="A",BI19="S",BI19="C",BI19="H",BI19="B",BI19="T",BI19="E",BI19="SB"),OR(BH19="D",BH19="A",BH19="S",BH19="C",BH19="H",BH19="B",BH19="T",BH19="E",BH19="SB")),AND(OR(BI19="D",BI19="A",BI19="S",BI19="C",BI19="H",BI19="B",BI19="T",BI19="E",BI19="SB"),OR(BJ19="D",BJ19="A",BJ19="S",BJ19="C",BJ19="H",BJ19="B",BJ19="T",BJ19="E",BJ19="SB")),AND(OR(BI19="D",BI19="A",BI19="S",BI19="C",BI19="H",BI19="B",BI19="T",BI19="E",BI19="SB"),OR(BG19="D",BG19="A",BG19="S",BG19="C",BG19="H",BG19="T",BG19="E",BG19="SB")),AND(OR(BI19="D",BI19="A",BI19="S",BI19="C",BI19="H",BI19="T",BI19="E",BI19="SB"),OR(BK19="D",BK19="A",BK19="S",BK19="C",BK19="H",BK19="B",BK19="T",BK19="E",BK19="SB")),AND(OR(BI19="D",BI19="A",BI19="S",BI19="C",BI19="H",BI19="B",BI19="T",BI19="E",BI19="SB"),OR(BF19="D",BF19="A",BF19="S",BF19="C",BF19="T",BF19="SB")),AND(OR(BI19="D",BI19="A",BI19="S",BI19="C",BI19="T",BI19="SB"),OR(BL19="D",BL19="A",BL19="S",BL19="C",BL19="H",BL19="B",BL19="T",BL19="E",BL19="SB")),AND(OR(BI19="D",BI19="A",BI19="S",BI19="C",BI19="H",BI19="B",BI19="T",BI19="E",BI19="SB"),OR(BE19="S")),AND(OR(BI19="S"),OR(BM19="D",BM19="A",BM19="S",BM19="C",BM19="H",BM19="B",BM19="T",BM19="E",BM19="SB")),AND(BI19="H",OR($Z9="No",$Z9="")))</formula>
    </cfRule>
  </conditionalFormatting>
  <conditionalFormatting sqref="BJ19:BJ21">
    <cfRule type="expression" priority="87" dxfId="1" stopIfTrue="1">
      <formula>OR(AND(OR(BJ19="D",BJ19="A",BJ19="S",BJ19="C",BJ19="H",BJ19="B",BJ19="T",BJ19="E",BJ19="SB"),OR(BI19="D",BI19="A",BI19="S",BI19="C",BI19="H",BI19="B",BI19="T",BI19="E",BI19="SB")),AND(OR(BJ19="D",BJ19="A",BJ19="S",BJ19="C",BJ19="H",BJ19="B",BJ19="T",BJ19="E",BJ19="SB"),OR(BK19="D",BK19="A",BK19="S",BK19="C",BK19="H",BK19="B",BK19="T",BK19="E",BK19="SB")),AND(OR(BJ19="D",BJ19="A",BJ19="S",BJ19="C",BJ19="H",BJ19="B",BJ19="T",BJ19="E",BJ19="SB"),OR(BH19="D",BH19="A",BH19="S",BH19="C",BH19="H",BH19="T",BH19="E",BH19="SB")),AND(OR(BJ19="D",BJ19="A",BJ19="S",BJ19="C",BJ19="H",BJ19="T",BJ19="E",BJ19="SB"),OR(BL19="D",BL19="A",BL19="S",BL19="C",BL19="H",BL19="B",BL19="T",BL19="E",BL19="SB")),AND(OR(BJ19="D",BJ19="A",BJ19="S",BJ19="C",BJ19="H",BJ19="B",BJ19="T",BJ19="E",BJ19="SB"),OR(BG19="D",BG19="A",BG19="S",BG19="C",BG19="T",BG19="SB")),AND(OR(BJ19="D",BJ19="A",BJ19="S",BJ19="C",BJ19="T",BJ19="SB"),OR(BM19="D",BM19="A",BM19="S",BM19="C",BM19="H",BM19="B",BM19="T",BM19="E",BM19="SB")),AND(OR(BJ19="D",BJ19="A",BJ19="S",BJ19="C",BJ19="H",BJ19="B",BJ19="T",BJ19="E",BJ19="SB"),OR(BF19="S")),AND(OR(BJ19="S"),OR(BN19="D",BN19="A",BN19="S",BN19="C",BN19="H",BN19="B",BN19="T",BN19="E",BN19="SB")),AND(BJ19="H",OR($Z9="No",$Z9="")))</formula>
    </cfRule>
  </conditionalFormatting>
  <conditionalFormatting sqref="BK19:BK21">
    <cfRule type="expression" priority="88" dxfId="1" stopIfTrue="1">
      <formula>OR(AND(OR(BK19="D",BK19="A",BK19="S",BK19="C",BK19="H",BK19="B",BK19="T",BK19="E",BK19="SB"),OR(BJ19="D",BJ19="A",BJ19="S",BJ19="C",BJ19="H",BJ19="B",BJ19="T",BJ19="E",BJ19="SB")),AND(OR(BK19="D",BK19="A",BK19="S",BK19="C",BK19="H",BK19="B",BK19="T",BK19="E",BK19="SB"),OR(BL19="D",BL19="A",BL19="S",BL19="C",BL19="H",BL19="B",BL19="T",BL19="E",BL19="SB")),AND(OR(BK19="D",BK19="A",BK19="S",BK19="C",BK19="H",BK19="B",BK19="T",BK19="E",BK19="SB"),OR(BI19="D",BI19="A",BI19="S",BI19="C",BI19="H",BI19="T",BI19="E",BI19="SB")),AND(OR(BK19="D",BK19="A",BK19="S",BK19="C",BK19="H",BK19="T",BK19="E",BK19="SB"),OR(BM19="D",BM19="A",BM19="S",BM19="C",BM19="H",BM19="B",BM19="T",BM19="E",BM19="SB")),AND(OR(BK19="D",BK19="A",BK19="S",BK19="C",BK19="H",BK19="B",BK19="T",BK19="E",BK19="SB"),OR(BH19="D",BH19="A",BH19="S",BH19="C",BH19="T",BH19="SB")),AND(OR(BK19="D",BK19="A",BK19="S",BK19="C",BK19="T",BK19="SB"),OR(BN19="D",BN19="A",BN19="S",BN19="C",BN19="H",BN19="B",BN19="T",BN19="E",BN19="SB")),AND(OR(BK19="D",BK19="A",BK19="S",BK19="C",BK19="H",BK19="B",BK19="T",BK19="E",BK19="SB"),OR(BG19="S")),AND(OR(BK19="S"),OR(BO19="D",BO19="A",BO19="S",BO19="C",BO19="H",BO19="B",BO19="T",BO19="E",BO19="SB")),AND(BK19="H",OR($Z9="No",$Z9="")))</formula>
    </cfRule>
  </conditionalFormatting>
  <conditionalFormatting sqref="BL19:BL21">
    <cfRule type="expression" priority="89" dxfId="1" stopIfTrue="1">
      <formula>OR(AND(OR(BL19="D",BL19="A",BL19="S",BL19="C",BL19="H",BL19="B",BL19="T",BL19="E",BL19="SB"),OR(BK19="D",BK19="A",BK19="S",BK19="C",BK19="H",BK19="B",BK19="T",BK19="E",BK19="SB")),AND(OR(BL19="D",BL19="A",BL19="S",BL19="C",BL19="H",BL19="B",BL19="T",BL19="E",BL19="SB"),OR(BM19="D",BM19="A",BM19="S",BM19="C",BM19="H",BM19="B",BM19="T",BM19="E",BM19="SB")),AND(OR(BL19="D",BL19="A",BL19="S",BL19="C",BL19="H",BL19="B",BL19="T",BL19="E",BL19="SB"),OR(BJ19="D",BJ19="A",BJ19="S",BJ19="C",BJ19="H",BJ19="T",BJ19="E",BJ19="SB")),AND(OR(BL19="D",BL19="A",BL19="S",BL19="C",BL19="H",BL19="T",BL19="E",BL19="SB"),OR(BN19="D",BN19="A",BN19="S",BN19="C",BN19="H",BN19="B",BN19="T",BN19="E",BN19="SB")),AND(OR(BL19="D",BL19="A",BL19="S",BL19="C",BL19="H",BL19="B",BL19="T",BL19="E",BL19="SB"),OR(BI19="D",BI19="A",BI19="S",BI19="C",BI19="T",BI19="SB")),AND(OR(BL19="D",BL19="A",BL19="S",BL19="C",BL19="T",BL19="SB"),OR(BO19="D",BO19="A",BO19="S",BO19="C",BO19="H",BO19="B",BO19="T",BO19="E",BO19="SB")),AND(OR(BL19="D",BL19="A",BL19="S",BL19="C",BL19="H",BL19="B",BL19="T",BL19="E",BL19="SB"),OR(BH19="S")),AND(OR(BL19="S"),OR(BP19="D",BP19="A",BP19="S",BP19="C",BP19="H",BP19="B",BP19="T",BP19="E",BP19="SB")),AND(BL19="H",OR($Z9="No",$Z9="")))</formula>
    </cfRule>
  </conditionalFormatting>
  <conditionalFormatting sqref="BM19:BM21">
    <cfRule type="expression" priority="90" dxfId="1" stopIfTrue="1">
      <formula>OR(AND(OR(BM19="D",BM19="A",BM19="S",BM19="C",BM19="H",BM19="B",BM19="T",BM19="E",BM19="SB"),OR(BL19="D",BL19="A",BL19="S",BL19="C",BL19="H",BL19="B",BL19="T",BL19="E",BL19="SB")),AND(OR(BM19="D",BM19="A",BM19="S",BM19="C",BM19="H",BM19="B",BM19="T",BM19="E",BM19="SB"),OR(BN19="D",BN19="A",BN19="S",BN19="C",BN19="H",BN19="B",BN19="T",BN19="E",BN19="SB")),AND(OR(BM19="D",BM19="A",BM19="S",BM19="C",BM19="H",BM19="B",BM19="T",BM19="E",BM19="SB"),OR(BK19="D",BK19="A",BK19="S",BK19="C",BK19="H",BK19="T",BK19="E",BK19="SB")),AND(OR(BM19="D",BM19="A",BM19="S",BM19="C",BM19="H",BM19="T",BM19="E",BM19="SB"),OR(BO19="D",BO19="A",BO19="S",BO19="C",BO19="H",BO19="B",BO19="T",BO19="E",BO19="SB")),AND(OR(BM19="D",BM19="A",BM19="S",BM19="C",BM19="H",BM19="B",BM19="T",BM19="E",BM19="SB"),OR(BJ19="D",BJ19="A",BJ19="S",BJ19="C",BJ19="T",BJ19="SB")),AND(OR(BM19="D",BM19="A",BM19="S",BM19="C",BM19="T",BM19="SB"),OR(BP19="D",BP19="A",BP19="S",BP19="C",BP19="H",BP19="B",BP19="T",BP19="E",BP19="SB")),AND(OR(BM19="D",BM19="A",BM19="S",BM19="C",BM19="H",BM19="B",BM19="T",BM19="E",BM19="SB"),OR(BI19="S")),AND(OR(BM19="S"),OR(BQ19="D",BQ19="A",BQ19="S",BQ19="C",BQ19="H",BQ19="B",BQ19="T",BQ19="E",BQ19="SB")),AND(BM19="H",OR($Z9="No",$Z9="")))</formula>
    </cfRule>
  </conditionalFormatting>
  <conditionalFormatting sqref="BN19:BN21">
    <cfRule type="expression" priority="91" dxfId="1" stopIfTrue="1">
      <formula>OR(AND(OR(BN19="D",BN19="A",BN19="S",BN19="C",BN19="H",BN19="B",BN19="T",BN19="E",BN19="SB"),OR(BM19="D",BM19="A",BM19="S",BM19="C",BM19="H",BM19="B",BM19="T",BM19="E",BM19="SB")),AND(OR(BN19="D",BN19="A",BN19="S",BN19="C",BN19="H",BN19="B",BN19="T",BN19="E",BN19="SB"),OR(BO19="D",BO19="A",BO19="S",BO19="C",BO19="H",BO19="B",BO19="T",BO19="E",BO19="SB")),AND(OR(BN19="D",BN19="A",BN19="S",BN19="C",BN19="H",BN19="B",BN19="T",BN19="E",BN19="SB"),OR(BL19="D",BL19="A",BL19="S",BL19="C",BL19="H",BL19="T",BL19="E",BL19="SB")),AND(OR(BN19="D",BN19="A",BN19="S",BN19="C",BN19="H",BN19="T",BN19="E",BN19="SB"),OR(BP19="D",BP19="A",BP19="S",BP19="C",BP19="H",BP19="B",BP19="T",BP19="E",BP19="SB")),AND(OR(BN19="D",BN19="A",BN19="S",BN19="C",BN19="H",BN19="B",BN19="T",BN19="E",BN19="SB"),OR(BK19="D",BK19="A",BK19="S",BK19="C",BK19="T",BK19="SB")),AND(OR(BN19="D",BN19="A",BN19="S",BN19="C",BN19="T",BN19="SB"),OR(BQ19="D",BQ19="A",BQ19="S",BQ19="C",BQ19="H",BQ19="B",BQ19="T",BQ19="E",BQ19="SB")),AND(OR(BN19="D",BN19="A",BN19="S",BN19="C",BN19="H",BN19="B",BN19="T",BN19="E",BN19="SB"),OR(BJ19="S")),AND(OR(BN19="S"),OR(BR19="D",BR19="A",BR19="S",BR19="C",BR19="H",BR19="B",BR19="T",BR19="E",BR19="SB")),AND(BN19="H",OR($Z9="No",$Z9="")))</formula>
    </cfRule>
  </conditionalFormatting>
  <conditionalFormatting sqref="BO19:BO21">
    <cfRule type="expression" priority="92" dxfId="1" stopIfTrue="1">
      <formula>OR(AND(OR(BO19="D",BO19="A",BO19="S",BO19="C",BO19="H",BO19="B",BO19="T",BO19="E",BO19="SB"),OR(BN19="D",BN19="A",BN19="S",BN19="C",BN19="H",BN19="B",BN19="T",BN19="E",BN19="SB")),AND(OR(BO19="D",BO19="A",BO19="S",BO19="C",BO19="H",BO19="B",BO19="T",BO19="E",BO19="SB"),OR(BP19="D",BP19="A",BP19="S",BP19="C",BP19="H",BP19="B",BP19="T",BP19="E",BP19="SB")),AND(OR(BO19="D",BO19="A",BO19="S",BO19="C",BO19="H",BO19="B",BO19="T",BO19="E",BO19="SB"),OR(BM19="D",BM19="A",BM19="S",BM19="C",BM19="H",BM19="T",BM19="E",BM19="SB")),AND(OR(BO19="D",BO19="A",BO19="S",BO19="C",BO19="H",BO19="T",BO19="E",BO19="SB"),OR(BQ19="D",BQ19="A",BQ19="S",BQ19="C",BQ19="H",BQ19="B",BQ19="T",BQ19="E",BQ19="SB")),AND(OR(BO19="D",BO19="A",BO19="S",BO19="C",BO19="H",BO19="B",BO19="T",BO19="E",BO19="SB"),OR(BL19="D",BL19="A",BL19="S",BL19="C",BL19="T",BL19="SB")),AND(OR(BO19="D",BO19="A",BO19="S",BO19="C",BO19="T",BO19="SB"),OR(BR19="D",BR19="A",BR19="S",BR19="C",BR19="H",BR19="B",BR19="T",BR19="E",BR19="SB")),AND(OR(BO19="D",BO19="A",BO19="S",BO19="C",BO19="H",BO19="B",BO19="T",BO19="E",BO19="SB"),OR(BK19="S")),AND(OR(BO19="S"),OR(BS19="D",BS19="A",BS19="S",BS19="C",BS19="H",BS19="B",BS19="T",BS19="E",BS19="SB")),AND(BO19="H",OR($Z9="No",$Z9="")))</formula>
    </cfRule>
  </conditionalFormatting>
  <conditionalFormatting sqref="BP19:BP21">
    <cfRule type="expression" priority="93" dxfId="1" stopIfTrue="1">
      <formula>OR(AND(OR(BP19="D",BP19="A",BP19="S",BP19="C",BP19="H",BP19="B",BP19="T",BP19="E",BP19="SB"),OR(BO19="D",BO19="A",BO19="S",BO19="C",BO19="H",BO19="B",BO19="T",BO19="E",BO19="SB")),AND(OR(BP19="D",BP19="A",BP19="S",BP19="C",BP19="H",BP19="B",BP19="T",BP19="E",BP19="SB"),OR(BQ19="D",BQ19="A",BQ19="S",BQ19="C",BQ19="H",BQ19="B",BQ19="T",BQ19="E",BQ19="SB")),AND(OR(BP19="D",BP19="A",BP19="S",BP19="C",BP19="H",BP19="B",BP19="T",BP19="E",BP19="SB"),OR(BN19="D",BN19="A",BN19="S",BN19="C",BN19="H",BN19="T",BN19="E",BN19="SB")),AND(OR(BP19="D",BP19="A",BP19="S",BP19="C",BP19="H",BP19="T",BP19="E",BP19="SB"),OR(BR19="D",BR19="A",BR19="S",BR19="C",BR19="H",BR19="B",BR19="T",BR19="E",BR19="SB")),AND(OR(BP19="D",BP19="A",BP19="S",BP19="C",BP19="H",BP19="B",BP19="T",BP19="E",BP19="SB"),OR(BM19="D",BM19="A",BM19="S",BM19="C",BM19="T",BM19="SB")),AND(OR(BP19="D",BP19="A",BP19="S",BP19="C",BP19="T",BP19="SB"),OR(BS19="D",BS19="A",BS19="S",BS19="C",BS19="H",BS19="B",BS19="T",BS19="E",BS19="SB")),AND(OR(BP19="D",BP19="A",BP19="S",BP19="C",BP19="H",BP19="B",BP19="T",BP19="E",BP19="SB"),OR(BL19="S")),AND(OR(BP19="S"),OR(BT19="D",BT19="A",BT19="S",BT19="C",BT19="H",BT19="B",BT19="T",BT19="E",BT19="SB")),AND(BP19="H",OR($Z9="No",$Z9="")))</formula>
    </cfRule>
  </conditionalFormatting>
  <conditionalFormatting sqref="BQ19:BQ21">
    <cfRule type="expression" priority="94" dxfId="1" stopIfTrue="1">
      <formula>OR(AND(OR(BQ19="D",BQ19="A",BQ19="S",BQ19="C",BQ19="H",BQ19="B",BQ19="T",BQ19="E",BQ19="SB"),OR(BP19="D",BP19="A",BP19="S",BP19="C",BP19="H",BP19="B",BP19="T",BP19="E",BP19="SB")),AND(OR(BQ19="D",BQ19="A",BQ19="S",BQ19="C",BQ19="H",BQ19="B",BQ19="T",BQ19="E",BQ19="SB"),OR(BR19="D",BR19="A",BR19="S",BR19="C",BR19="H",BR19="B",BR19="T",BR19="E",BR19="SB")),AND(OR(BQ19="D",BQ19="A",BQ19="S",BQ19="C",BQ19="H",BQ19="B",BQ19="T",BQ19="E",BQ19="SB"),OR(BO19="D",BO19="A",BO19="S",BO19="C",BO19="H",BO19="T",BO19="E",BO19="SB")),AND(OR(BQ19="D",BQ19="A",BQ19="S",BQ19="C",BQ19="H",BQ19="T",BQ19="E",BQ19="SB"),OR(BS19="D",BS19="A",BS19="S",BS19="C",BS19="H",BS19="B",BS19="T",BS19="E",BS19="SB")),AND(OR(BQ19="D",BQ19="A",BQ19="S",BQ19="C",BQ19="H",BQ19="B",BQ19="T",BQ19="E",BQ19="SB"),OR(BN19="D",BN19="A",BN19="S",BN19="C",BN19="T",BN19="SB")),AND(OR(BQ19="D",BQ19="A",BQ19="S",BQ19="C",BQ19="T",BQ19="SB"),OR(BT19="D",BT19="A",BT19="S",BT19="C",BT19="H",BT19="B",BT19="T",BT19="E",BT19="SB")),AND(OR(BQ19="D",BQ19="A",BQ19="S",BQ19="C",BQ19="H",BQ19="B",BQ19="T",BQ19="E",BQ19="SB"),OR(BM19="S")),AND(OR(BQ19="S"),OR(BU19="D",BU19="A",BU19="S",BU19="C",BU19="H",BU19="B",BU19="T",BU19="E",BU19="SB")),AND(BQ19="H",OR($Z9="No",$Z9="")))</formula>
    </cfRule>
  </conditionalFormatting>
  <conditionalFormatting sqref="BR19:BR21">
    <cfRule type="expression" priority="95" dxfId="1" stopIfTrue="1">
      <formula>OR(AND(OR(BR19="D",BR19="A",BR19="S",BR19="C",BR19="H",BR19="B",BR19="T",BR19="E",BR19="SB"),OR(BQ19="D",BQ19="A",BQ19="S",BQ19="C",BQ19="H",BQ19="B",BQ19="T",BQ19="E",BQ19="SB")),AND(OR(BR19="D",BR19="A",BR19="S",BR19="C",BR19="H",BR19="B",BR19="T",BR19="E",BR19="SB"),OR(BS19="D",BS19="A",BS19="S",BS19="C",BS19="H",BS19="B",BS19="T",BS19="E",BS19="SB")),AND(OR(BR19="D",BR19="A",BR19="S",BR19="C",BR19="H",BR19="B",BR19="T",BR19="E",BR19="SB"),OR(BP19="D",BP19="A",BP19="S",BP19="C",BP19="H",BP19="T",BP19="E",BP19="SB")),AND(OR(BR19="D",BR19="A",BR19="S",BR19="C",BR19="H",BR19="T",BR19="E",BR19="SB"),OR(BT19="D",BT19="A",BT19="S",BT19="C",BT19="H",BT19="B",BT19="T",BT19="E",BT19="SB")),AND(OR(BR19="D",BR19="A",BR19="S",BR19="C",BR19="H",BR19="B",BR19="T",BR19="E",BR19="SB"),OR(BO19="D",BO19="A",BO19="S",BO19="C",BO19="T",BO19="SB")),AND(OR(BR19="D",BR19="A",BR19="S",BR19="C",BR19="T",BR19="SB"),OR(BU19="D",BU19="A",BU19="S",BU19="C",BU19="H",BU19="B",BU19="T",BU19="E",BU19="SB")),AND(OR(BR19="D",BR19="A",BR19="S",BR19="C",BR19="H",BR19="B",BR19="T",BR19="E",BR19="SB"),OR(BN19="S")),AND(OR(BR19="S"),OR(BV19="D",BV19="A",BV19="S",BV19="C",BV19="H",BV19="B",BV19="T",BV19="E",BV19="SB")),AND(BR19="H",OR($Z9="No",$Z9="")))</formula>
    </cfRule>
  </conditionalFormatting>
  <conditionalFormatting sqref="BS19:BS21">
    <cfRule type="expression" priority="96" dxfId="1" stopIfTrue="1">
      <formula>OR(AND(OR(BS19="D",BS19="A",BS19="S",BS19="C",BS19="H",BS19="B",BS19="T",BS19="E",BS19="SB"),OR(BR19="D",BR19="A",BR19="S",BR19="C",BR19="H",BR19="B",BR19="T",BR19="E",BR19="SB")),AND(OR(BS19="D",BS19="A",BS19="S",BS19="C",BS19="H",BS19="B",BS19="T",BS19="E",BS19="SB"),OR(BT19="D",BT19="A",BT19="S",BT19="C",BT19="H",BT19="B",BT19="T",BT19="E",BT19="SB")),AND(OR(BS19="D",BS19="A",BS19="S",BS19="C",BS19="H",BS19="B",BS19="T",BS19="E",BS19="SB"),OR(BQ19="D",BQ19="A",BQ19="S",BQ19="C",BQ19="H",BQ19="T",BQ19="E",BQ19="SB")),AND(OR(BS19="D",BS19="A",BS19="S",BS19="C",BS19="H",BS19="T",BS19="E",BS19="SB"),OR(BU19="D",BU19="A",BU19="S",BU19="C",BU19="H",BU19="B",BU19="T",BU19="E",BU19="SB")),AND(OR(BS19="D",BS19="A",BS19="S",BS19="C",BS19="H",BS19="B",BS19="T",BS19="E",BS19="SB"),OR(BP19="D",BP19="A",BP19="S",BP19="C",BP19="T",BP19="SB")),AND(OR(BS19="D",BS19="A",BS19="S",BS19="C",BS19="T",BS19="SB"),OR(BV19="D",BV19="A",BV19="S",BV19="C",BV19="H",BV19="B",BV19="T",BV19="E",BV19="SB")),AND(OR(BS19="D",BS19="A",BS19="S",BS19="C",BS19="H",BS19="B",BS19="T",BS19="E",BS19="SB"),OR(BO19="S")),AND(OR(BS19="S"),OR(BW19="D",BW19="A",BW19="S",BW19="C",BW19="H",BW19="B",BW19="T",BW19="E",BW19="SB")),AND(BS19="H",OR($Z9="No",$Z9="")))</formula>
    </cfRule>
  </conditionalFormatting>
  <conditionalFormatting sqref="BT19:BT21">
    <cfRule type="expression" priority="97" dxfId="1" stopIfTrue="1">
      <formula>OR(AND(OR(BT19="D",BT19="A",BT19="S",BT19="C",BT19="H",BT19="B",BT19="T",BT19="E",BT19="SB"),OR(BS19="D",BS19="A",BS19="S",BS19="C",BS19="H",BS19="B",BS19="T",BS19="E",BS19="SB")),AND(OR(BT19="D",BT19="A",BT19="S",BT19="C",BT19="H",BT19="B",BT19="T",BT19="E",BT19="SB"),OR(BU19="D",BU19="A",BU19="S",BU19="C",BU19="H",BU19="B",BU19="T",BU19="E",BU19="SB")),AND(OR(BT19="D",BT19="A",BT19="S",BT19="C",BT19="H",BT19="B",BT19="T",BT19="E",BT19="SB"),OR(BR19="D",BR19="A",BR19="S",BR19="C",BR19="H",BR19="T",BR19="E",BR19="SB")),AND(OR(BT19="D",BT19="A",BT19="S",BT19="C",BT19="H",BT19="T",BT19="E",BT19="SB"),OR(BV19="D",BV19="A",BV19="S",BV19="C",BV19="H",BV19="B",BV19="T",BV19="E",BV19="SB")),AND(OR(BT19="D",BT19="A",BT19="S",BT19="C",BT19="H",BT19="B",BT19="T",BT19="E",BT19="SB"),OR(BQ19="D",BQ19="A",BQ19="S",BQ19="C",BQ19="T",BQ19="SB")),AND(OR(BT19="D",BT19="A",BT19="S",BT19="C",BT19="T",BT19="SB"),OR(BW19="D",BW19="A",BW19="S",BW19="C",BW19="H",BW19="B",BW19="T",BW19="E",BW19="SB")),AND(OR(BT19="D",BT19="A",BT19="S",BT19="C",BT19="H",BT19="B",BT19="T",BT19="E",BT19="SB"),OR(BP19="S")),AND(OR(BT19="S"),OR(BX19="D",BX19="A",BX19="S",BX19="C",BX19="H",BX19="B",BX19="T",BX19="E",BX19="SB")),AND(BT19="H",OR($Z9="No",$Z9="")))</formula>
    </cfRule>
  </conditionalFormatting>
  <conditionalFormatting sqref="BU19:BU21">
    <cfRule type="expression" priority="98" dxfId="1" stopIfTrue="1">
      <formula>OR(AND(OR(BU19="D",BU19="A",BU19="S",BU19="C",BU19="H",BU19="B",BU19="T",BU19="E",BU19="SB"),OR(BT19="D",BT19="A",BT19="S",BT19="C",BT19="H",BT19="B",BT19="T",BT19="E",BT19="SB")),AND(OR(BU19="D",BU19="A",BU19="S",BU19="C",BU19="H",BU19="B",BU19="T",BU19="E",BU19="SB"),OR(BV19="D",BV19="A",BV19="S",BV19="C",BV19="H",BV19="B",BV19="T",BV19="E",BV19="SB")),AND(OR(BU19="D",BU19="A",BU19="S",BU19="C",BU19="H",BU19="B",BU19="T",BU19="E",BU19="SB"),OR(BS19="D",BS19="A",BS19="S",BS19="C",BS19="H",BS19="T",BS19="E",BS19="SB")),AND(OR(BU19="D",BU19="A",BU19="S",BU19="C",BU19="H",BU19="T",BU19="E",BU19="SB"),OR(BW19="D",BW19="A",BW19="S",BW19="C",BW19="H",BW19="B",BW19="T",BW19="E",BW19="SB")),AND(OR(BU19="D",BU19="A",BU19="S",BU19="C",BU19="H",BU19="B",BU19="T",BU19="E",BU19="SB"),OR(BR19="D",BR19="A",BR19="S",BR19="C",BR19="T",BR19="SB")),AND(OR(BU19="D",BU19="A",BU19="S",BU19="C",BU19="T",BU19="SB"),OR(BX19="D",BX19="A",BX19="S",BX19="C",BX19="H",BX19="B",BX19="T",BX19="E",BX19="SB")),AND(OR(BU19="D",BU19="A",BU19="S",BU19="C",BU19="H",BU19="B",BU19="T",BU19="E",BU19="SB"),OR(BQ19="S")),AND(OR(BU19="S"),OR(BY19="D",BY19="A",BY19="S",BY19="C",BY19="H",BY19="B",BY19="T",BY19="E",BY19="SB")),AND(BU19="H",OR($Z9="No",$Z9="")))</formula>
    </cfRule>
  </conditionalFormatting>
  <conditionalFormatting sqref="BV19:BV21">
    <cfRule type="expression" priority="99" dxfId="1" stopIfTrue="1">
      <formula>OR(AND(OR(BV19="D",BV19="A",BV19="S",BV19="C",BV19="H",BV19="B",BV19="T",BV19="E",BV19="SB"),OR(BU19="D",BU19="A",BU19="S",BU19="C",BU19="H",BU19="B",BU19="T",BU19="E",BU19="SB")),AND(OR(BV19="D",BV19="A",BV19="S",BV19="C",BV19="H",BV19="B",BV19="T",BV19="E",BV19="SB"),OR(BW19="D",BW19="A",BW19="S",BW19="C",BW19="H",BW19="B",BW19="T",BW19="E",BW19="SB")),AND(OR(BV19="D",BV19="A",BV19="S",BV19="C",BV19="H",BV19="B",BV19="T",BV19="E",BV19="SB"),OR(BT19="D",BT19="A",BT19="S",BT19="C",BT19="H",BT19="T",BT19="E",BT19="SB")),AND(OR(BV19="D",BV19="A",BV19="S",BV19="C",BV19="H",BV19="T",BV19="E",BV19="SB"),OR(BX19="D",BX19="A",BX19="S",BX19="C",BX19="H",BX19="B",BX19="T",BX19="E",BX19="SB")),AND(OR(BV19="D",BV19="A",BV19="S",BV19="C",BV19="H",BV19="B",BV19="T",BV19="E",BV19="SB"),OR(BS19="D",BS19="A",BS19="S",BS19="C",BS19="T",BS19="SB")),AND(OR(BV19="D",BV19="A",BV19="S",BV19="C",BV19="T",BV19="SB"),OR(BY19="D",BY19="A",BY19="S",BY19="C",BY19="H",BY19="B",BY19="T",BY19="E",BY19="SB")),AND(OR(BV19="D",BV19="A",BV19="S",BV19="C",BV19="H",BV19="B",BV19="T",BV19="E",BV19="SB"),OR(BR19="S")),AND(OR(BV19="S"),OR(BZ19="D",BZ19="A",BZ19="S",BZ19="C",BZ19="H",BZ19="B",BZ19="T",BZ19="E",BZ19="SB")),AND(BV19="H",OR($Z9="No",$Z9="")))</formula>
    </cfRule>
  </conditionalFormatting>
  <conditionalFormatting sqref="BW19:BW21">
    <cfRule type="expression" priority="100" dxfId="1" stopIfTrue="1">
      <formula>OR(AND(OR(BW19="D",BW19="A",BW19="S",BW19="C",BW19="H",BW19="B",BW19="T",BW19="E",BW19="SB"),OR(BV19="D",BV19="A",BV19="S",BV19="C",BV19="H",BV19="B",BV19="T",BV19="E",BV19="SB")),AND(OR(BW19="D",BW19="A",BW19="S",BW19="C",BW19="H",BW19="B",BW19="T",BW19="E",BW19="SB"),OR(BX19="D",BX19="A",BX19="S",BX19="C",BX19="H",BX19="B",BX19="T",BX19="E",BX19="SB")),AND(OR(BW19="D",BW19="A",BW19="S",BW19="C",BW19="H",BW19="B",BW19="T",BW19="E",BW19="SB"),OR(BU19="D",BU19="A",BU19="S",BU19="C",BU19="H",BU19="T",BU19="E",BU19="SB")),AND(OR(BW19="D",BW19="A",BW19="S",BW19="C",BW19="H",BW19="T",BW19="E",BW19="SB"),OR(BY19="D",BY19="A",BY19="S",BY19="C",BY19="H",BY19="B",BY19="T",BY19="E",BY19="SB")),AND(OR(BW19="D",BW19="A",BW19="S",BW19="C",BW19="H",BW19="B",BW19="T",BW19="E",BW19="SB"),OR(BT19="D",BT19="A",BT19="S",BT19="C",BT19="T",BT19="SB")),AND(OR(BW19="D",BW19="A",BW19="S",BW19="C",BW19="T",BW19="SB"),OR(BZ19="D",BZ19="A",BZ19="S",BZ19="C",BZ19="H",BZ19="B",BZ19="T",BZ19="E",BZ19="SB")),AND(OR(BW19="D",BW19="A",BW19="S",BW19="C",BW19="H",BW19="B",BW19="T",BW19="E",BW19="SB"),OR(BS19="S")),AND(OR(BW19="S"),OR(CA19="D",CA19="A",CA19="S",CA19="C",CA19="H",CA19="B",CA19="T",CA19="E",CA19="SB")),AND(BW19="H",OR($Z9="No",$Z9="")))</formula>
    </cfRule>
  </conditionalFormatting>
  <conditionalFormatting sqref="BX19:BX21">
    <cfRule type="expression" priority="101" dxfId="1" stopIfTrue="1">
      <formula>OR(AND(OR(BX19="D",BX19="A",BX19="S",BX19="C",BX19="H",BX19="B",BX19="T",BX19="E",BX19="SB"),OR(BW19="D",BW19="A",BW19="S",BW19="C",BW19="H",BW19="B",BW19="T",BW19="E",BW19="SB")),AND(OR(BX19="D",BX19="A",BX19="S",BX19="C",BX19="H",BX19="B",BX19="T",BX19="E",BX19="SB"),OR(BY19="D",BY19="A",BY19="S",BY19="C",BY19="H",BY19="B",BY19="T",BY19="E",BY19="SB")),AND(OR(BX19="D",BX19="A",BX19="S",BX19="C",BX19="H",BX19="B",BX19="T",BX19="E",BX19="SB"),OR(BV19="D",BV19="A",BV19="S",BV19="C",BV19="H",BV19="T",BV19="E",BV19="SB")),AND(OR(BX19="D",BX19="A",BX19="S",BX19="C",BX19="H",BX19="T",BX19="E",BX19="SB"),OR(BZ19="D",BZ19="A",BZ19="S",BZ19="C",BZ19="H",BZ19="B",BZ19="T",BZ19="E",BZ19="SB")),AND(OR(BX19="D",BX19="A",BX19="S",BX19="C",BX19="H",BX19="B",BX19="T",BX19="E",BX19="SB"),OR(BU19="D",BU19="A",BU19="S",BU19="C",BU19="T",BU19="SB")),AND(OR(BX19="D",BX19="A",BX19="S",BX19="C",BX19="T",BX19="SB"),OR(CA19="D",CA19="A",CA19="S",CA19="C",CA19="H",CA19="B",CA19="T",CA19="E",CA19="SB")),AND(OR(BX19="D",BX19="A",BX19="S",BX19="C",BX19="H",BX19="B",BX19="T",BX19="E",BX19="SB"),OR(BT19="S")),AND(OR(BX19="S"),OR(CB19="D",CB19="A",CB19="S",CB19="C",CB19="H",CB19="B",CB19="T",CB19="E",CB19="SB")),AND(BX19="H",OR($Z9="No",$Z9="")))</formula>
    </cfRule>
  </conditionalFormatting>
  <conditionalFormatting sqref="BY19:BY21">
    <cfRule type="expression" priority="102" dxfId="1" stopIfTrue="1">
      <formula>OR(AND(OR(BY19="D",BY19="A",BY19="S",BY19="C",BY19="H",BY19="B",BY19="T",BY19="E",BY19="SB"),OR(BX19="D",BX19="A",BX19="S",BX19="C",BX19="H",BX19="B",BX19="T",BX19="E",BX19="SB")),AND(OR(BY19="D",BY19="A",BY19="S",BY19="C",BY19="H",BY19="B",BY19="T",BY19="E",BY19="SB"),OR(BZ19="D",BZ19="A",BZ19="S",BZ19="C",BZ19="H",BZ19="B",BZ19="T",BZ19="E",BZ19="SB")),AND(OR(BY19="D",BY19="A",BY19="S",BY19="C",BY19="H",BY19="B",BY19="T",BY19="E",BY19="SB"),OR(BW19="D",BW19="A",BW19="S",BW19="C",BW19="H",BW19="T",BW19="E",BW19="SB")),AND(OR(BY19="D",BY19="A",BY19="S",BY19="C",BY19="H",BY19="T",BY19="E",BY19="SB"),OR(CA19="D",CA19="A",CA19="S",CA19="C",CA19="H",CA19="B",CA19="T",CA19="E",CA19="SB")),AND(OR(BY19="D",BY19="A",BY19="S",BY19="C",BY19="H",BY19="B",BY19="T",BY19="E",BY19="SB"),OR(BV19="D",BV19="A",BV19="S",BV19="C",BV19="T",BV19="SB")),AND(OR(BY19="D",BY19="A",BY19="S",BY19="C",BY19="T",BY19="SB"),OR(CB19="D",CB19="A",CB19="S",CB19="C",CB19="H",CB19="B",CB19="T",CB19="E",CB19="SB")),AND(OR(BY19="D",BY19="A",BY19="S",BY19="C",BY19="H",BY19="B",BY19="T",BY19="E",BY19="SB"),OR(BU19="S")),AND(OR(BY19="S"),OR(CC19="D",CC19="A",CC19="S",CC19="C",CC19="H",CC19="B",CC19="T",CC19="E",CC19="SB")),AND(BY19="H",OR($Z9="No",$Z9="")))</formula>
    </cfRule>
  </conditionalFormatting>
  <conditionalFormatting sqref="BZ19:BZ21">
    <cfRule type="expression" priority="103" dxfId="1" stopIfTrue="1">
      <formula>OR(AND(OR(BZ19="D",BZ19="A",BZ19="S",BZ19="C",BZ19="H",BZ19="B",BZ19="T",BZ19="E",BZ19="SB"),OR(BY19="D",BY19="A",BY19="S",BY19="C",BY19="H",BY19="B",BY19="T",BY19="E",BY19="SB")),AND(OR(BZ19="D",BZ19="A",BZ19="S",BZ19="C",BZ19="H",BZ19="B",BZ19="T",BZ19="E",BZ19="SB"),OR(CA19="D",CA19="A",CA19="S",CA19="C",CA19="H",CA19="B",CA19="T",CA19="E",CA19="SB")),AND(OR(BZ19="D",BZ19="A",BZ19="S",BZ19="C",BZ19="H",BZ19="B",BZ19="T",BZ19="E",BZ19="SB"),OR(BX19="D",BX19="A",BX19="S",BX19="C",BX19="H",BX19="T",BX19="E",BX19="SB")),AND(OR(BZ19="D",BZ19="A",BZ19="S",BZ19="C",BZ19="H",BZ19="T",BZ19="E",BZ19="SB"),OR(CB19="D",CB19="A",CB19="S",CB19="C",CB19="H",CB19="B",CB19="T",CB19="E",CB19="SB")),AND(OR(BZ19="D",BZ19="A",BZ19="S",BZ19="C",BZ19="H",BZ19="B",BZ19="T",BZ19="E",BZ19="SB"),OR(BW19="D",BW19="A",BW19="S",BW19="C",BW19="T",BW19="SB")),AND(OR(BZ19="D",BZ19="A",BZ19="S",BZ19="C",BZ19="T",BZ19="SB"),OR(CC19="D",CC19="A",CC19="S",CC19="C",CC19="H",CC19="B",CC19="T",CC19="E",CC19="SB")),AND(OR(BZ19="D",BZ19="A",BZ19="S",BZ19="C",BZ19="H",BZ19="B",BZ19="T",BZ19="E",BZ19="SB"),OR(BV19="S")),AND(OR(BZ19="S"),OR(CD19="D",CD19="A",CD19="S",CD19="C",CD19="H",CD19="B",CD19="T",CD19="E",CD19="SB")),AND(BZ19="H",OR($Z9="No",$Z9="")))</formula>
    </cfRule>
  </conditionalFormatting>
  <conditionalFormatting sqref="CA19:CA21">
    <cfRule type="expression" priority="104" dxfId="1" stopIfTrue="1">
      <formula>OR(AND(OR(CA19="D",CA19="A",CA19="S",CA19="C",CA19="H",CA19="B",CA19="T",CA19="E",CA19="SB"),OR(BZ19="D",BZ19="A",BZ19="S",BZ19="C",BZ19="H",BZ19="B",BZ19="T",BZ19="E",BZ19="SB")),AND(OR(CA19="D",CA19="A",CA19="S",CA19="C",CA19="H",CA19="B",CA19="T",CA19="E",CA19="SB"),OR(CB19="D",CB19="A",CB19="S",CB19="C",CB19="H",CB19="B",CB19="T",CB19="E",CB19="SB")),AND(OR(CA19="D",CA19="A",CA19="S",CA19="C",CA19="H",CA19="B",CA19="T",CA19="E",CA19="SB"),OR(BY19="D",BY19="A",BY19="S",BY19="C",BY19="H",BY19="T",BY19="E",BY19="SB")),AND(OR(CA19="D",CA19="A",CA19="S",CA19="C",CA19="H",CA19="T",CA19="E",CA19="SB"),OR(CC19="D",CC19="A",CC19="S",CC19="C",CC19="H",CC19="B",CC19="T",CC19="E",CC19="SB")),AND(OR(CA19="D",CA19="A",CA19="S",CA19="C",CA19="H",CA19="B",CA19="T",CA19="E",CA19="SB"),OR(BX19="D",BX19="A",BX19="S",BX19="C",BX19="T",BX19="SB")),AND(OR(CA19="D",CA19="A",CA19="S",CA19="C",CA19="T",CA19="SB"),OR(CD19="D",CD19="A",CD19="S",CD19="C",CD19="H",CD19="B",CD19="T",CD19="E",CD19="SB")),AND(OR(CA19="D",CA19="A",CA19="S",CA19="C",CA19="H",CA19="B",CA19="T",CA19="E",CA19="SB"),OR(BW19="S")),AND(CA19="H",OR($Z9="No",$Z9="")))</formula>
    </cfRule>
  </conditionalFormatting>
  <conditionalFormatting sqref="CB19:CB21">
    <cfRule type="expression" priority="105" dxfId="1" stopIfTrue="1">
      <formula>OR(AND(OR(CB19="D",CB19="A",CB19="S",CB19="C",CB19="H",CB19="B",CB19="T",CB19="E",CB19="SB"),OR(CA19="D",CA19="A",CA19="S",CA19="C",CA19="H",CA19="B",CA19="T",CA19="E",CA19="SB")),AND(OR(CB19="D",CB19="A",CB19="S",CB19="C",CB19="H",CB19="B",CB19="T",CB19="E",CB19="SB"),OR(CC19="D",CC19="A",CC19="S",CC19="C",CC19="H",CC19="B",CC19="T",CC19="E",CC19="SB")),AND(OR(CB19="D",CB19="A",CB19="S",CB19="C",CB19="H",CB19="B",CB19="T",CB19="E",CB19="SB"),OR(BZ19="D",BZ19="A",BZ19="S",BZ19="C",BZ19="H",BZ19="T",BZ19="E",BZ19="SB")),AND(OR(CB19="D",CB19="A",CB19="S",CB19="C",CB19="H",CB19="T",CB19="E",CB19="SB"),OR(CD19="D",CD19="A",CD19="S",CD19="C",CD19="H",CD19="B",CD19="T",CD19="E",CD19="SB")),AND(OR(CB19="D",CB19="A",CB19="S",CB19="C",CB19="H",CB19="B",CB19="T",CB19="E",CB19="SB"),OR(BY19="D",BY19="A",BY19="S",BY19="C",BY19="T",BY19="SB")),AND(OR(CB19="D",CB19="A",CB19="S",CB19="C",CB19="H",CB19="B",CB19="T",CB19="E",CB19="SB"),OR(BX19="S")),AND(CB19="H",OR($Z9="No",$Z9="")))</formula>
    </cfRule>
  </conditionalFormatting>
  <conditionalFormatting sqref="CC19:CC21">
    <cfRule type="expression" priority="106" dxfId="1" stopIfTrue="1">
      <formula>OR(AND(OR(CC19="D",CC19="A",CC19="S",CC19="C",CC19="H",CC19="B",CC19="T",CC19="E",CC19="SB"),OR(CB19="D",CB19="A",CB19="S",CB19="C",CB19="H",CB19="B",CB19="T",CB19="E",CB19="SB")),AND(OR(CC19="D",CC19="A",CC19="S",CC19="C",CC19="H",CC19="B",CC19="T",CC19="E",CC19="SB"),OR(CD19="D",CD19="A",CD19="S",CD19="C",CD19="H",CD19="B",CD19="T",CD19="E",CD19="SB")),AND(OR(CC19="D",CC19="A",CC19="S",CC19="C",CC19="H",CC19="B",CC19="T",CC19="E",CC19="SB"),OR(CA19="D",CA19="A",CA19="S",CA19="C",CA19="H",CA19="T",CA19="E",CA19="SB")),AND(OR(CC19="D",CC19="A",CC19="S",CC19="C",CC19="H",CC19="B",CC19="T",CC19="E",CC19="SB"),OR(BZ19="D",BZ19="A",BZ19="S",BZ19="C",BZ19="T",BZ19="SB")),AND(OR(CC19="D",CC19="A",CC19="S",CC19="C",CC19="H",CC19="B",CC19="T",CC19="E",CC19="SB"),OR(BY19="S")),AND(CC19="H",OR($Z9="No",$Z9="")))</formula>
    </cfRule>
  </conditionalFormatting>
  <conditionalFormatting sqref="CD19:CD21">
    <cfRule type="expression" priority="107" dxfId="1" stopIfTrue="1">
      <formula>OR(AND(OR(CD19="D",CD19="A",CD19="S",CD19="C",CD19="H",CD19="B",CD19="T",CD19="E",CD19="SB"),OR(CC19="D",CC19="A",CC19="S",CC19="C",CC19="H",CC19="B",CC19="T",CC19="E",CC19="SB")),AND(OR(CD19="D",CD19="A",CD19="S",CD19="C",CD19="H",CD19="B",CD19="T",CD19="E",CD19="SB"),OR(CB19="D",CB19="A",CB19="S",CB19="C",CB19="H",CB19="T",CB19="E",CB19="SB")),AND(OR(CD19="D",CD19="A",CD19="S",CD19="C",CD19="H",CD19="B",CD19="T",CD19="E",CD19="SB"),OR(CA19="D",CA19="A",CA19="S",CA19="C",CA19="T",CA19="SB")),AND(OR(CD19="D",CD19="A",CD19="S",CD19="C",CD19="H",CD19="B",CD19="T",CD19="E",CD19="SB"),OR(BZ19="S")),AND(CD19="H",OR($Z9="No",$Z9="")))</formula>
    </cfRule>
  </conditionalFormatting>
  <conditionalFormatting sqref="C19:CD21">
    <cfRule type="cellIs" priority="108" operator="equal" dxfId="6">
      <formula>"D"</formula>
    </cfRule>
    <cfRule type="cellIs" priority="109" operator="equal" dxfId="7">
      <formula>"A"</formula>
    </cfRule>
    <cfRule type="cellIs" priority="110" operator="equal" dxfId="8">
      <formula>"S"</formula>
    </cfRule>
    <cfRule type="cellIs" priority="111" operator="equal" dxfId="9">
      <formula>"C"</formula>
    </cfRule>
    <cfRule type="cellIs" priority="112" operator="equal" dxfId="10">
      <formula>"H"</formula>
    </cfRule>
    <cfRule type="cellIs" priority="113" operator="equal" dxfId="11">
      <formula>"B"</formula>
    </cfRule>
    <cfRule type="cellIs" priority="114" operator="equal" dxfId="12">
      <formula>"T"</formula>
    </cfRule>
    <cfRule type="cellIs" priority="115" operator="equal" dxfId="13">
      <formula>"E"</formula>
    </cfRule>
    <cfRule type="cellIs" priority="116" operator="equal" dxfId="14">
      <formula>"SB"</formula>
    </cfRule>
    <cfRule type="cellIs" priority="117" operator="equal" dxfId="15">
      <formula>"P"</formula>
    </cfRule>
    <cfRule type="cellIs" priority="118" operator="equal" dxfId="16">
      <formula>"R"</formula>
    </cfRule>
    <cfRule type="cellIs" priority="119" operator="equal" dxfId="17">
      <formula>"X"</formula>
    </cfRule>
    <cfRule type="cellIs" priority="120" operator="equal" dxfId="18">
      <formula>"ST&gt;1"</formula>
    </cfRule>
    <cfRule type="cellIs" priority="121" operator="equal" dxfId="18">
      <formula>"ST&gt;2"</formula>
    </cfRule>
    <cfRule type="cellIs" priority="122" operator="equal" dxfId="18">
      <formula>"ST&gt;3"</formula>
    </cfRule>
    <cfRule type="cellIs" priority="123" operator="equal" dxfId="18">
      <formula>"ST&gt;4"</formula>
    </cfRule>
    <cfRule type="cellIs" priority="124" operator="equal" dxfId="18">
      <formula>"ST&gt;5"</formula>
    </cfRule>
  </conditionalFormatting>
  <conditionalFormatting sqref="C19:CD19">
    <cfRule type="expression" priority="125" dxfId="1" stopIfTrue="1">
      <formula>C22=1</formula>
    </cfRule>
  </conditionalFormatting>
  <conditionalFormatting sqref="V4:X4">
    <cfRule type="expression" priority="126" dxfId="0" stopIfTrue="1">
      <formula>COUNTIF($C$19:$CD$19,"P")&gt;0</formula>
    </cfRule>
    <cfRule type="expression" priority="127" dxfId="19">
      <formula>AND(COUNTIF($C$19:$CD$19,"D")+COUNTIF($C$19:$CD$19,"ST&gt;*")&gt;0,COUNTIF($C$19:$CD$19,"P")=0,$V$4="")</formula>
    </cfRule>
  </conditionalFormatting>
  <conditionalFormatting sqref="C20:CD20">
    <cfRule type="expression" priority="128" dxfId="1" stopIfTrue="1">
      <formula>C23=1</formula>
    </cfRule>
  </conditionalFormatting>
  <conditionalFormatting sqref="V5:X5">
    <cfRule type="expression" priority="129" dxfId="0" stopIfTrue="1">
      <formula>COUNTIF($C$20:$CD$20,"P")&gt;0</formula>
    </cfRule>
    <cfRule type="expression" priority="130" dxfId="19">
      <formula>AND(COUNTIF($C$20:$CD$20,"D")+COUNTIF($C$20:$CD$20,"ST&gt;*")&gt;0,COUNTIF($C$20:$CD$20,"P")=0,$V$5="")</formula>
    </cfRule>
  </conditionalFormatting>
  <conditionalFormatting sqref="C21:CD21">
    <cfRule type="expression" priority="131" dxfId="1" stopIfTrue="1">
      <formula>C24=1</formula>
    </cfRule>
  </conditionalFormatting>
  <conditionalFormatting sqref="V6:X6">
    <cfRule type="expression" priority="132" dxfId="0" stopIfTrue="1">
      <formula>COUNTIF($C$21:$CD$21,"P")&gt;0</formula>
    </cfRule>
    <cfRule type="expression" priority="133" dxfId="19">
      <formula>AND(COUNTIF($C$21:$CD$21,"D")+COUNTIF($C$21:$CD$21,"ST&gt;*")&gt;0,COUNTIF($C$21:$CD$21,"P")=0,$V$6="")</formula>
    </cfRule>
  </conditionalFormatting>
  <conditionalFormatting sqref="AE4:AG4">
    <cfRule type="expression" priority="134" dxfId="1">
      <formula>AND(OR($AD$9=TRUE,$AD$9="TRUE"),$AE$4&gt;=100)</formula>
    </cfRule>
  </conditionalFormatting>
  <conditionalFormatting sqref="AE5:AG5">
    <cfRule type="expression" priority="135" dxfId="1">
      <formula>AND(OR($AD$10=TRUE,$AD$10="TRUE"),$AE$5&gt;=100)</formula>
    </cfRule>
  </conditionalFormatting>
  <conditionalFormatting sqref="AE6:AG6">
    <cfRule type="expression" priority="136" dxfId="1">
      <formula>AND(OR($AD$11=TRUE,$AD$11="TRUE"),$AE$6&gt;=100)</formula>
    </cfRule>
  </conditionalFormatting>
  <conditionalFormatting sqref="AG37">
    <cfRule type="expression" priority="1" dxfId="1">
      <formula>AND(OR($AG$37=TRUE,$AG$37="TRUE"),NOT(OR($AD$37=TRUE,$AD$37="TRUE")))</formula>
    </cfRule>
  </conditionalFormatting>
  <conditionalFormatting sqref="AJ37">
    <cfRule type="expression" priority="2" dxfId="1">
      <formula>AND(OR($AJ$37=TRUE,$AJ$37="TRUE"),NOT(OR($AD$37=TRUE,$AD$37="TRUE")))</formula>
    </cfRule>
  </conditionalFormatting>
  <conditionalFormatting sqref="AM37">
    <cfRule type="expression" priority="3" dxfId="1">
      <formula>AND(OR($AM$37=TRUE,$AM$37="TRUE"),NOT(OR($AD$37=TRUE,$AD$37="TRUE")))</formula>
    </cfRule>
  </conditionalFormatting>
  <conditionalFormatting sqref="AG38">
    <cfRule type="expression" priority="4" dxfId="1">
      <formula>AND(OR($AG$38=TRUE,$AG$38="TRUE"),NOT(OR($AD$38=TRUE,$AD$38="TRUE")))</formula>
    </cfRule>
  </conditionalFormatting>
  <conditionalFormatting sqref="AJ38">
    <cfRule type="expression" priority="5" dxfId="1">
      <formula>AND(OR($AJ$38=TRUE,$AJ$38="TRUE"),NOT(OR($AD$38=TRUE,$AD$38="TRUE")))</formula>
    </cfRule>
  </conditionalFormatting>
  <conditionalFormatting sqref="AM38">
    <cfRule type="expression" priority="6" dxfId="1">
      <formula>AND(OR($AM$38=TRUE,$AM$38="TRUE"),NOT(OR($AD$38=TRUE,$AD$38="TRUE")))</formula>
    </cfRule>
  </conditionalFormatting>
  <conditionalFormatting sqref="AG39">
    <cfRule type="expression" priority="7" dxfId="1">
      <formula>AND(OR($AG$39=TRUE,$AG$39="TRUE"),NOT(OR($AD$39=TRUE,$AD$39="TRUE")))</formula>
    </cfRule>
  </conditionalFormatting>
  <conditionalFormatting sqref="AJ39">
    <cfRule type="expression" priority="8" dxfId="1">
      <formula>AND(OR($AJ$39=TRUE,$AJ$39="TRUE"),NOT(OR($AD$39=TRUE,$AD$39="TRUE")))</formula>
    </cfRule>
  </conditionalFormatting>
  <conditionalFormatting sqref="AM39">
    <cfRule type="expression" priority="9" dxfId="1">
      <formula>AND(OR($AM$39=TRUE,$AM$39="TRUE"),NOT(OR($AD$39=TRUE,$AD$39="TRUE")))</formula>
    </cfRule>
  </conditionalFormatting>
  <conditionalFormatting sqref="BB37:BJ37">
    <cfRule type="expression" priority="10" dxfId="1">
      <formula>OR($BB$37="",$BH$37="",OR($BB$37=TRUE,$BB$37="TRUE")=OR($BH$37=TRUE,$BH$37="TRUE"))</formula>
    </cfRule>
  </conditionalFormatting>
  <conditionalFormatting sqref="BB38:BJ38">
    <cfRule type="expression" priority="11" dxfId="1">
      <formula>OR($BB$38="",$BH$38="",OR($BB$38=TRUE,$BB$38="TRUE")=OR($BH$38=TRUE,$BH$38="TRUE"))</formula>
    </cfRule>
  </conditionalFormatting>
  <conditionalFormatting sqref="BB39:BJ39">
    <cfRule type="expression" priority="12" dxfId="1">
      <formula>OR($BB$39="",$BH$39="",OR($BB$39=TRUE,$BB$39="TRUE")=OR($BH$39=TRUE,$BH$39="TRUE"))</formula>
    </cfRule>
  </conditionalFormatting>
  <conditionalFormatting sqref="AV37">
    <cfRule type="expression" priority="13" dxfId="1">
      <formula>AND(OR(AV37=TRUE,AV37="TRUE"),NOT(OR($AP$37=TRUE,$AP$37="TRUE")))</formula>
    </cfRule>
  </conditionalFormatting>
  <conditionalFormatting sqref="AY37">
    <cfRule type="expression" priority="14" dxfId="1">
      <formula>AND(OR(AY37=TRUE,AY37="TRUE"),NOT(OR($AP$37=TRUE,$AP$37="TRUE")))</formula>
    </cfRule>
  </conditionalFormatting>
  <conditionalFormatting sqref="AV37:BA37">
    <cfRule type="expression" priority="15" dxfId="0">
      <formula>NOT(OR($AP$37=TRUE,$AP$37="TRUE"))</formula>
    </cfRule>
  </conditionalFormatting>
  <conditionalFormatting sqref="AV38">
    <cfRule type="expression" priority="16" dxfId="1">
      <formula>AND(OR(AV38=TRUE,AV38="TRUE"),NOT(OR($AP$38=TRUE,$AP$38="TRUE")))</formula>
    </cfRule>
  </conditionalFormatting>
  <conditionalFormatting sqref="AY38">
    <cfRule type="expression" priority="17" dxfId="1">
      <formula>AND(OR(AY38=TRUE,AY38="TRUE"),NOT(OR($AP$38=TRUE,$AP$38="TRUE")))</formula>
    </cfRule>
  </conditionalFormatting>
  <conditionalFormatting sqref="AV38:BA38">
    <cfRule type="expression" priority="18" dxfId="0">
      <formula>NOT(OR($AP$38=TRUE,$AP$38="TRUE"))</formula>
    </cfRule>
  </conditionalFormatting>
  <conditionalFormatting sqref="AV39">
    <cfRule type="expression" priority="19" dxfId="1">
      <formula>AND(OR(AV39=TRUE,AV39="TRUE"),NOT(OR($AP$39=TRUE,$AP$39="TRUE")))</formula>
    </cfRule>
  </conditionalFormatting>
  <conditionalFormatting sqref="AY39">
    <cfRule type="expression" priority="20" dxfId="1">
      <formula>AND(OR(AY39=TRUE,AY39="TRUE"),NOT(OR($AP$39=TRUE,$AP$39="TRUE")))</formula>
    </cfRule>
  </conditionalFormatting>
  <conditionalFormatting sqref="AV39:BA39">
    <cfRule type="expression" priority="21" dxfId="0">
      <formula>NOT(OR($AP$39=TRUE,$AP$39="TRUE"))</formula>
    </cfRule>
  </conditionalFormatting>
  <conditionalFormatting sqref="B42:V42">
    <cfRule type="expression" priority="22" dxfId="2">
      <formula>OR($AD$37=TRUE,$AD$37="TRUE")</formula>
    </cfRule>
  </conditionalFormatting>
  <conditionalFormatting sqref="B43:V43">
    <cfRule type="expression" priority="23" dxfId="2">
      <formula>OR($AD$38=TRUE,$AD$38="TRUE")</formula>
    </cfRule>
  </conditionalFormatting>
  <conditionalFormatting sqref="B44:V44">
    <cfRule type="expression" priority="24" dxfId="2">
      <formula>OR($AD$39=TRUE,$AD$39="TRUE")</formula>
    </cfRule>
  </conditionalFormatting>
  <conditionalFormatting sqref="B47:B49">
    <cfRule type="expression" priority="25" dxfId="3" stopIfTrue="1">
      <formula>LEFT(B47,6)="Notice"</formula>
    </cfRule>
    <cfRule type="expression" priority="26" dxfId="4">
      <formula>AND(B47&lt;&gt;"OK",B47&lt;&gt;"")</formula>
    </cfRule>
    <cfRule type="cellIs" priority="27" operator="equal" dxfId="5">
      <formula>"OK"</formula>
    </cfRule>
  </conditionalFormatting>
  <conditionalFormatting sqref="C47:C49">
    <cfRule type="expression" priority="28" dxfId="1" stopIfTrue="1">
      <formula>OR(AND(OR(C47="D",C47="A",C47="S",C47="C",C47="H",C47="B",C47="T",C47="E",C47="SB"),OR(D47="D",D47="A",D47="S",D47="C",D47="H",D47="B",D47="T",D47="E",D47="SB")),AND(OR(C47="D",C47="A",C47="S",C47="C",C47="H",C47="T",C47="E",C47="SB"),OR(E47="D",E47="A",E47="S",E47="C",E47="H",E47="B",E47="T",E47="E",E47="SB")),AND(OR(C47="D",C47="A",C47="S",C47="C",C47="T",C47="SB"),OR(F47="D",F47="A",F47="S",F47="C",F47="H",F47="B",F47="T",F47="E",F47="SB")),AND(OR(C47="S"),OR(G47="D",G47="A",G47="S",G47="C",G47="H",G47="B",G47="T",G47="E",G47="SB")),AND(C47="H",OR($Z37="No",$Z37="")))</formula>
    </cfRule>
  </conditionalFormatting>
  <conditionalFormatting sqref="D47:D49">
    <cfRule type="expression" priority="29" dxfId="1" stopIfTrue="1">
      <formula>OR(AND(OR(D47="D",D47="A",D47="S",D47="C",D47="H",D47="B",D47="T",D47="E",D47="SB"),OR(C47="D",C47="A",C47="S",C47="C",C47="H",C47="B",C47="T",C47="E",C47="SB")),AND(OR(D47="D",D47="A",D47="S",D47="C",D47="H",D47="B",D47="T",D47="E",D47="SB"),OR(E47="D",E47="A",E47="S",E47="C",E47="H",E47="B",E47="T",E47="E",E47="SB")),AND(OR(D47="D",D47="A",D47="S",D47="C",D47="H",D47="T",D47="E",D47="SB"),OR(F47="D",F47="A",F47="S",F47="C",F47="H",F47="B",F47="T",F47="E",F47="SB")),AND(OR(D47="D",D47="A",D47="S",D47="C",D47="T",D47="SB"),OR(G47="D",G47="A",G47="S",G47="C",G47="H",G47="B",G47="T",G47="E",G47="SB")),AND(OR(D47="S"),OR(H47="D",H47="A",H47="S",H47="C",H47="H",H47="B",H47="T",H47="E",H47="SB")),AND(D47="H",OR($Z37="No",$Z37="")))</formula>
    </cfRule>
  </conditionalFormatting>
  <conditionalFormatting sqref="E47:E49">
    <cfRule type="expression" priority="30" dxfId="1" stopIfTrue="1">
      <formula>OR(AND(OR(E47="D",E47="A",E47="S",E47="C",E47="H",E47="B",E47="T",E47="E",E47="SB"),OR(D47="D",D47="A",D47="S",D47="C",D47="H",D47="B",D47="T",D47="E",D47="SB")),AND(OR(E47="D",E47="A",E47="S",E47="C",E47="H",E47="B",E47="T",E47="E",E47="SB"),OR(F47="D",F47="A",F47="S",F47="C",F47="H",F47="B",F47="T",F47="E",F47="SB")),AND(OR(E47="D",E47="A",E47="S",E47="C",E47="H",E47="B",E47="T",E47="E",E47="SB"),OR(C47="D",C47="A",C47="S",C47="C",C47="H",C47="T",C47="E",C47="SB")),AND(OR(E47="D",E47="A",E47="S",E47="C",E47="H",E47="T",E47="E",E47="SB"),OR(G47="D",G47="A",G47="S",G47="C",G47="H",G47="B",G47="T",G47="E",G47="SB")),AND(OR(E47="D",E47="A",E47="S",E47="C",E47="T",E47="SB"),OR(H47="D",H47="A",H47="S",H47="C",H47="H",H47="B",H47="T",H47="E",H47="SB")),AND(OR(E47="S"),OR(I47="D",I47="A",I47="S",I47="C",I47="H",I47="B",I47="T",I47="E",I47="SB")),AND(E47="H",OR($Z37="No",$Z37="")))</formula>
    </cfRule>
  </conditionalFormatting>
  <conditionalFormatting sqref="F47:F49">
    <cfRule type="expression" priority="31" dxfId="1" stopIfTrue="1">
      <formula>OR(AND(OR(F47="D",F47="A",F47="S",F47="C",F47="H",F47="B",F47="T",F47="E",F47="SB"),OR(E47="D",E47="A",E47="S",E47="C",E47="H",E47="B",E47="T",E47="E",E47="SB")),AND(OR(F47="D",F47="A",F47="S",F47="C",F47="H",F47="B",F47="T",F47="E",F47="SB"),OR(G47="D",G47="A",G47="S",G47="C",G47="H",G47="B",G47="T",G47="E",G47="SB")),AND(OR(F47="D",F47="A",F47="S",F47="C",F47="H",F47="B",F47="T",F47="E",F47="SB"),OR(D47="D",D47="A",D47="S",D47="C",D47="H",D47="T",D47="E",D47="SB")),AND(OR(F47="D",F47="A",F47="S",F47="C",F47="H",F47="T",F47="E",F47="SB"),OR(H47="D",H47="A",H47="S",H47="C",H47="H",H47="B",H47="T",H47="E",H47="SB")),AND(OR(F47="D",F47="A",F47="S",F47="C",F47="H",F47="B",F47="T",F47="E",F47="SB"),OR(C47="D",C47="A",C47="S",C47="C",C47="T",C47="SB")),AND(OR(F47="D",F47="A",F47="S",F47="C",F47="T",F47="SB"),OR(I47="D",I47="A",I47="S",I47="C",I47="H",I47="B",I47="T",I47="E",I47="SB")),AND(OR(F47="S"),OR(J47="D",J47="A",J47="S",J47="C",J47="H",J47="B",J47="T",J47="E",J47="SB")),AND(F47="H",OR($Z37="No",$Z37="")))</formula>
    </cfRule>
  </conditionalFormatting>
  <conditionalFormatting sqref="G47:G49">
    <cfRule type="expression" priority="32" dxfId="1" stopIfTrue="1">
      <formula>OR(AND(OR(G47="D",G47="A",G47="S",G47="C",G47="H",G47="B",G47="T",G47="E",G47="SB"),OR(F47="D",F47="A",F47="S",F47="C",F47="H",F47="B",F47="T",F47="E",F47="SB")),AND(OR(G47="D",G47="A",G47="S",G47="C",G47="H",G47="B",G47="T",G47="E",G47="SB"),OR(H47="D",H47="A",H47="S",H47="C",H47="H",H47="B",H47="T",H47="E",H47="SB")),AND(OR(G47="D",G47="A",G47="S",G47="C",G47="H",G47="B",G47="T",G47="E",G47="SB"),OR(E47="D",E47="A",E47="S",E47="C",E47="H",E47="T",E47="E",E47="SB")),AND(OR(G47="D",G47="A",G47="S",G47="C",G47="H",G47="T",G47="E",G47="SB"),OR(I47="D",I47="A",I47="S",I47="C",I47="H",I47="B",I47="T",I47="E",I47="SB")),AND(OR(G47="D",G47="A",G47="S",G47="C",G47="H",G47="B",G47="T",G47="E",G47="SB"),OR(D47="D",D47="A",D47="S",D47="C",D47="T",D47="SB")),AND(OR(G47="D",G47="A",G47="S",G47="C",G47="T",G47="SB"),OR(J47="D",J47="A",J47="S",J47="C",J47="H",J47="B",J47="T",J47="E",J47="SB")),AND(OR(G47="D",G47="A",G47="S",G47="C",G47="H",G47="B",G47="T",G47="E",G47="SB"),OR(C47="S")),AND(OR(G47="S"),OR(K47="D",K47="A",K47="S",K47="C",K47="H",K47="B",K47="T",K47="E",K47="SB")),AND(G47="H",OR($Z37="No",$Z37="")))</formula>
    </cfRule>
  </conditionalFormatting>
  <conditionalFormatting sqref="H47:H49">
    <cfRule type="expression" priority="33" dxfId="1" stopIfTrue="1">
      <formula>OR(AND(OR(H47="D",H47="A",H47="S",H47="C",H47="H",H47="B",H47="T",H47="E",H47="SB"),OR(G47="D",G47="A",G47="S",G47="C",G47="H",G47="B",G47="T",G47="E",G47="SB")),AND(OR(H47="D",H47="A",H47="S",H47="C",H47="H",H47="B",H47="T",H47="E",H47="SB"),OR(I47="D",I47="A",I47="S",I47="C",I47="H",I47="B",I47="T",I47="E",I47="SB")),AND(OR(H47="D",H47="A",H47="S",H47="C",H47="H",H47="B",H47="T",H47="E",H47="SB"),OR(F47="D",F47="A",F47="S",F47="C",F47="H",F47="T",F47="E",F47="SB")),AND(OR(H47="D",H47="A",H47="S",H47="C",H47="H",H47="T",H47="E",H47="SB"),OR(J47="D",J47="A",J47="S",J47="C",J47="H",J47="B",J47="T",J47="E",J47="SB")),AND(OR(H47="D",H47="A",H47="S",H47="C",H47="H",H47="B",H47="T",H47="E",H47="SB"),OR(E47="D",E47="A",E47="S",E47="C",E47="T",E47="SB")),AND(OR(H47="D",H47="A",H47="S",H47="C",H47="T",H47="SB"),OR(K47="D",K47="A",K47="S",K47="C",K47="H",K47="B",K47="T",K47="E",K47="SB")),AND(OR(H47="D",H47="A",H47="S",H47="C",H47="H",H47="B",H47="T",H47="E",H47="SB"),OR(D47="S")),AND(OR(H47="S"),OR(L47="D",L47="A",L47="S",L47="C",L47="H",L47="B",L47="T",L47="E",L47="SB")),AND(H47="H",OR($Z37="No",$Z37="")))</formula>
    </cfRule>
  </conditionalFormatting>
  <conditionalFormatting sqref="I47:I49">
    <cfRule type="expression" priority="34" dxfId="1" stopIfTrue="1">
      <formula>OR(AND(OR(I47="D",I47="A",I47="S",I47="C",I47="H",I47="B",I47="T",I47="E",I47="SB"),OR(H47="D",H47="A",H47="S",H47="C",H47="H",H47="B",H47="T",H47="E",H47="SB")),AND(OR(I47="D",I47="A",I47="S",I47="C",I47="H",I47="B",I47="T",I47="E",I47="SB"),OR(J47="D",J47="A",J47="S",J47="C",J47="H",J47="B",J47="T",J47="E",J47="SB")),AND(OR(I47="D",I47="A",I47="S",I47="C",I47="H",I47="B",I47="T",I47="E",I47="SB"),OR(G47="D",G47="A",G47="S",G47="C",G47="H",G47="T",G47="E",G47="SB")),AND(OR(I47="D",I47="A",I47="S",I47="C",I47="H",I47="T",I47="E",I47="SB"),OR(K47="D",K47="A",K47="S",K47="C",K47="H",K47="B",K47="T",K47="E",K47="SB")),AND(OR(I47="D",I47="A",I47="S",I47="C",I47="H",I47="B",I47="T",I47="E",I47="SB"),OR(F47="D",F47="A",F47="S",F47="C",F47="T",F47="SB")),AND(OR(I47="D",I47="A",I47="S",I47="C",I47="T",I47="SB"),OR(L47="D",L47="A",L47="S",L47="C",L47="H",L47="B",L47="T",L47="E",L47="SB")),AND(OR(I47="D",I47="A",I47="S",I47="C",I47="H",I47="B",I47="T",I47="E",I47="SB"),OR(E47="S")),AND(OR(I47="S"),OR(M47="D",M47="A",M47="S",M47="C",M47="H",M47="B",M47="T",M47="E",M47="SB")),AND(I47="H",OR($Z37="No",$Z37="")))</formula>
    </cfRule>
  </conditionalFormatting>
  <conditionalFormatting sqref="J47:J49">
    <cfRule type="expression" priority="35" dxfId="1" stopIfTrue="1">
      <formula>OR(AND(OR(J47="D",J47="A",J47="S",J47="C",J47="H",J47="B",J47="T",J47="E",J47="SB"),OR(I47="D",I47="A",I47="S",I47="C",I47="H",I47="B",I47="T",I47="E",I47="SB")),AND(OR(J47="D",J47="A",J47="S",J47="C",J47="H",J47="B",J47="T",J47="E",J47="SB"),OR(K47="D",K47="A",K47="S",K47="C",K47="H",K47="B",K47="T",K47="E",K47="SB")),AND(OR(J47="D",J47="A",J47="S",J47="C",J47="H",J47="B",J47="T",J47="E",J47="SB"),OR(H47="D",H47="A",H47="S",H47="C",H47="H",H47="T",H47="E",H47="SB")),AND(OR(J47="D",J47="A",J47="S",J47="C",J47="H",J47="T",J47="E",J47="SB"),OR(L47="D",L47="A",L47="S",L47="C",L47="H",L47="B",L47="T",L47="E",L47="SB")),AND(OR(J47="D",J47="A",J47="S",J47="C",J47="H",J47="B",J47="T",J47="E",J47="SB"),OR(G47="D",G47="A",G47="S",G47="C",G47="T",G47="SB")),AND(OR(J47="D",J47="A",J47="S",J47="C",J47="T",J47="SB"),OR(M47="D",M47="A",M47="S",M47="C",M47="H",M47="B",M47="T",M47="E",M47="SB")),AND(OR(J47="D",J47="A",J47="S",J47="C",J47="H",J47="B",J47="T",J47="E",J47="SB"),OR(F47="S")),AND(OR(J47="S"),OR(N47="D",N47="A",N47="S",N47="C",N47="H",N47="B",N47="T",N47="E",N47="SB")),AND(J47="H",OR($Z37="No",$Z37="")))</formula>
    </cfRule>
  </conditionalFormatting>
  <conditionalFormatting sqref="K47:K49">
    <cfRule type="expression" priority="36" dxfId="1" stopIfTrue="1">
      <formula>OR(AND(OR(K47="D",K47="A",K47="S",K47="C",K47="H",K47="B",K47="T",K47="E",K47="SB"),OR(J47="D",J47="A",J47="S",J47="C",J47="H",J47="B",J47="T",J47="E",J47="SB")),AND(OR(K47="D",K47="A",K47="S",K47="C",K47="H",K47="B",K47="T",K47="E",K47="SB"),OR(L47="D",L47="A",L47="S",L47="C",L47="H",L47="B",L47="T",L47="E",L47="SB")),AND(OR(K47="D",K47="A",K47="S",K47="C",K47="H",K47="B",K47="T",K47="E",K47="SB"),OR(I47="D",I47="A",I47="S",I47="C",I47="H",I47="T",I47="E",I47="SB")),AND(OR(K47="D",K47="A",K47="S",K47="C",K47="H",K47="T",K47="E",K47="SB"),OR(M47="D",M47="A",M47="S",M47="C",M47="H",M47="B",M47="T",M47="E",M47="SB")),AND(OR(K47="D",K47="A",K47="S",K47="C",K47="H",K47="B",K47="T",K47="E",K47="SB"),OR(H47="D",H47="A",H47="S",H47="C",H47="T",H47="SB")),AND(OR(K47="D",K47="A",K47="S",K47="C",K47="T",K47="SB"),OR(N47="D",N47="A",N47="S",N47="C",N47="H",N47="B",N47="T",N47="E",N47="SB")),AND(OR(K47="D",K47="A",K47="S",K47="C",K47="H",K47="B",K47="T",K47="E",K47="SB"),OR(G47="S")),AND(OR(K47="S"),OR(O47="D",O47="A",O47="S",O47="C",O47="H",O47="B",O47="T",O47="E",O47="SB")),AND(K47="H",OR($Z37="No",$Z37="")))</formula>
    </cfRule>
  </conditionalFormatting>
  <conditionalFormatting sqref="L47:L49">
    <cfRule type="expression" priority="37" dxfId="1" stopIfTrue="1">
      <formula>OR(AND(OR(L47="D",L47="A",L47="S",L47="C",L47="H",L47="B",L47="T",L47="E",L47="SB"),OR(K47="D",K47="A",K47="S",K47="C",K47="H",K47="B",K47="T",K47="E",K47="SB")),AND(OR(L47="D",L47="A",L47="S",L47="C",L47="H",L47="B",L47="T",L47="E",L47="SB"),OR(M47="D",M47="A",M47="S",M47="C",M47="H",M47="B",M47="T",M47="E",M47="SB")),AND(OR(L47="D",L47="A",L47="S",L47="C",L47="H",L47="B",L47="T",L47="E",L47="SB"),OR(J47="D",J47="A",J47="S",J47="C",J47="H",J47="T",J47="E",J47="SB")),AND(OR(L47="D",L47="A",L47="S",L47="C",L47="H",L47="T",L47="E",L47="SB"),OR(N47="D",N47="A",N47="S",N47="C",N47="H",N47="B",N47="T",N47="E",N47="SB")),AND(OR(L47="D",L47="A",L47="S",L47="C",L47="H",L47="B",L47="T",L47="E",L47="SB"),OR(I47="D",I47="A",I47="S",I47="C",I47="T",I47="SB")),AND(OR(L47="D",L47="A",L47="S",L47="C",L47="T",L47="SB"),OR(O47="D",O47="A",O47="S",O47="C",O47="H",O47="B",O47="T",O47="E",O47="SB")),AND(OR(L47="D",L47="A",L47="S",L47="C",L47="H",L47="B",L47="T",L47="E",L47="SB"),OR(H47="S")),AND(OR(L47="S"),OR(P47="D",P47="A",P47="S",P47="C",P47="H",P47="B",P47="T",P47="E",P47="SB")),AND(L47="H",OR($Z37="No",$Z37="")))</formula>
    </cfRule>
  </conditionalFormatting>
  <conditionalFormatting sqref="M47:M49">
    <cfRule type="expression" priority="38" dxfId="1" stopIfTrue="1">
      <formula>OR(AND(OR(M47="D",M47="A",M47="S",M47="C",M47="H",M47="B",M47="T",M47="E",M47="SB"),OR(L47="D",L47="A",L47="S",L47="C",L47="H",L47="B",L47="T",L47="E",L47="SB")),AND(OR(M47="D",M47="A",M47="S",M47="C",M47="H",M47="B",M47="T",M47="E",M47="SB"),OR(N47="D",N47="A",N47="S",N47="C",N47="H",N47="B",N47="T",N47="E",N47="SB")),AND(OR(M47="D",M47="A",M47="S",M47="C",M47="H",M47="B",M47="T",M47="E",M47="SB"),OR(K47="D",K47="A",K47="S",K47="C",K47="H",K47="T",K47="E",K47="SB")),AND(OR(M47="D",M47="A",M47="S",M47="C",M47="H",M47="T",M47="E",M47="SB"),OR(O47="D",O47="A",O47="S",O47="C",O47="H",O47="B",O47="T",O47="E",O47="SB")),AND(OR(M47="D",M47="A",M47="S",M47="C",M47="H",M47="B",M47="T",M47="E",M47="SB"),OR(J47="D",J47="A",J47="S",J47="C",J47="T",J47="SB")),AND(OR(M47="D",M47="A",M47="S",M47="C",M47="T",M47="SB"),OR(P47="D",P47="A",P47="S",P47="C",P47="H",P47="B",P47="T",P47="E",P47="SB")),AND(OR(M47="D",M47="A",M47="S",M47="C",M47="H",M47="B",M47="T",M47="E",M47="SB"),OR(I47="S")),AND(OR(M47="S"),OR(Q47="D",Q47="A",Q47="S",Q47="C",Q47="H",Q47="B",Q47="T",Q47="E",Q47="SB")),AND(M47="H",OR($Z37="No",$Z37="")))</formula>
    </cfRule>
  </conditionalFormatting>
  <conditionalFormatting sqref="N47:N49">
    <cfRule type="expression" priority="39" dxfId="1" stopIfTrue="1">
      <formula>OR(AND(OR(N47="D",N47="A",N47="S",N47="C",N47="H",N47="B",N47="T",N47="E",N47="SB"),OR(M47="D",M47="A",M47="S",M47="C",M47="H",M47="B",M47="T",M47="E",M47="SB")),AND(OR(N47="D",N47="A",N47="S",N47="C",N47="H",N47="B",N47="T",N47="E",N47="SB"),OR(O47="D",O47="A",O47="S",O47="C",O47="H",O47="B",O47="T",O47="E",O47="SB")),AND(OR(N47="D",N47="A",N47="S",N47="C",N47="H",N47="B",N47="T",N47="E",N47="SB"),OR(L47="D",L47="A",L47="S",L47="C",L47="H",L47="T",L47="E",L47="SB")),AND(OR(N47="D",N47="A",N47="S",N47="C",N47="H",N47="T",N47="E",N47="SB"),OR(P47="D",P47="A",P47="S",P47="C",P47="H",P47="B",P47="T",P47="E",P47="SB")),AND(OR(N47="D",N47="A",N47="S",N47="C",N47="H",N47="B",N47="T",N47="E",N47="SB"),OR(K47="D",K47="A",K47="S",K47="C",K47="T",K47="SB")),AND(OR(N47="D",N47="A",N47="S",N47="C",N47="T",N47="SB"),OR(Q47="D",Q47="A",Q47="S",Q47="C",Q47="H",Q47="B",Q47="T",Q47="E",Q47="SB")),AND(OR(N47="D",N47="A",N47="S",N47="C",N47="H",N47="B",N47="T",N47="E",N47="SB"),OR(J47="S")),AND(OR(N47="S"),OR(R47="D",R47="A",R47="S",R47="C",R47="H",R47="B",R47="T",R47="E",R47="SB")),AND(N47="H",OR($Z37="No",$Z37="")))</formula>
    </cfRule>
  </conditionalFormatting>
  <conditionalFormatting sqref="O47:O49">
    <cfRule type="expression" priority="40" dxfId="1" stopIfTrue="1">
      <formula>OR(AND(OR(O47="D",O47="A",O47="S",O47="C",O47="H",O47="B",O47="T",O47="E",O47="SB"),OR(N47="D",N47="A",N47="S",N47="C",N47="H",N47="B",N47="T",N47="E",N47="SB")),AND(OR(O47="D",O47="A",O47="S",O47="C",O47="H",O47="B",O47="T",O47="E",O47="SB"),OR(P47="D",P47="A",P47="S",P47="C",P47="H",P47="B",P47="T",P47="E",P47="SB")),AND(OR(O47="D",O47="A",O47="S",O47="C",O47="H",O47="B",O47="T",O47="E",O47="SB"),OR(M47="D",M47="A",M47="S",M47="C",M47="H",M47="T",M47="E",M47="SB")),AND(OR(O47="D",O47="A",O47="S",O47="C",O47="H",O47="T",O47="E",O47="SB"),OR(Q47="D",Q47="A",Q47="S",Q47="C",Q47="H",Q47="B",Q47="T",Q47="E",Q47="SB")),AND(OR(O47="D",O47="A",O47="S",O47="C",O47="H",O47="B",O47="T",O47="E",O47="SB"),OR(L47="D",L47="A",L47="S",L47="C",L47="T",L47="SB")),AND(OR(O47="D",O47="A",O47="S",O47="C",O47="T",O47="SB"),OR(R47="D",R47="A",R47="S",R47="C",R47="H",R47="B",R47="T",R47="E",R47="SB")),AND(OR(O47="D",O47="A",O47="S",O47="C",O47="H",O47="B",O47="T",O47="E",O47="SB"),OR(K47="S")),AND(OR(O47="S"),OR(S47="D",S47="A",S47="S",S47="C",S47="H",S47="B",S47="T",S47="E",S47="SB")),AND(O47="H",OR($Z37="No",$Z37="")))</formula>
    </cfRule>
  </conditionalFormatting>
  <conditionalFormatting sqref="P47:P49">
    <cfRule type="expression" priority="41" dxfId="1" stopIfTrue="1">
      <formula>OR(AND(OR(P47="D",P47="A",P47="S",P47="C",P47="H",P47="B",P47="T",P47="E",P47="SB"),OR(O47="D",O47="A",O47="S",O47="C",O47="H",O47="B",O47="T",O47="E",O47="SB")),AND(OR(P47="D",P47="A",P47="S",P47="C",P47="H",P47="B",P47="T",P47="E",P47="SB"),OR(Q47="D",Q47="A",Q47="S",Q47="C",Q47="H",Q47="B",Q47="T",Q47="E",Q47="SB")),AND(OR(P47="D",P47="A",P47="S",P47="C",P47="H",P47="B",P47="T",P47="E",P47="SB"),OR(N47="D",N47="A",N47="S",N47="C",N47="H",N47="T",N47="E",N47="SB")),AND(OR(P47="D",P47="A",P47="S",P47="C",P47="H",P47="T",P47="E",P47="SB"),OR(R47="D",R47="A",R47="S",R47="C",R47="H",R47="B",R47="T",R47="E",R47="SB")),AND(OR(P47="D",P47="A",P47="S",P47="C",P47="H",P47="B",P47="T",P47="E",P47="SB"),OR(M47="D",M47="A",M47="S",M47="C",M47="T",M47="SB")),AND(OR(P47="D",P47="A",P47="S",P47="C",P47="T",P47="SB"),OR(S47="D",S47="A",S47="S",S47="C",S47="H",S47="B",S47="T",S47="E",S47="SB")),AND(OR(P47="D",P47="A",P47="S",P47="C",P47="H",P47="B",P47="T",P47="E",P47="SB"),OR(L47="S")),AND(OR(P47="S"),OR(T47="D",T47="A",T47="S",T47="C",T47="H",T47="B",T47="T",T47="E",T47="SB")),AND(P47="H",OR($Z37="No",$Z37="")))</formula>
    </cfRule>
  </conditionalFormatting>
  <conditionalFormatting sqref="Q47:Q49">
    <cfRule type="expression" priority="42" dxfId="1" stopIfTrue="1">
      <formula>OR(AND(OR(Q47="D",Q47="A",Q47="S",Q47="C",Q47="H",Q47="B",Q47="T",Q47="E",Q47="SB"),OR(P47="D",P47="A",P47="S",P47="C",P47="H",P47="B",P47="T",P47="E",P47="SB")),AND(OR(Q47="D",Q47="A",Q47="S",Q47="C",Q47="H",Q47="B",Q47="T",Q47="E",Q47="SB"),OR(R47="D",R47="A",R47="S",R47="C",R47="H",R47="B",R47="T",R47="E",R47="SB")),AND(OR(Q47="D",Q47="A",Q47="S",Q47="C",Q47="H",Q47="B",Q47="T",Q47="E",Q47="SB"),OR(O47="D",O47="A",O47="S",O47="C",O47="H",O47="T",O47="E",O47="SB")),AND(OR(Q47="D",Q47="A",Q47="S",Q47="C",Q47="H",Q47="T",Q47="E",Q47="SB"),OR(S47="D",S47="A",S47="S",S47="C",S47="H",S47="B",S47="T",S47="E",S47="SB")),AND(OR(Q47="D",Q47="A",Q47="S",Q47="C",Q47="H",Q47="B",Q47="T",Q47="E",Q47="SB"),OR(N47="D",N47="A",N47="S",N47="C",N47="T",N47="SB")),AND(OR(Q47="D",Q47="A",Q47="S",Q47="C",Q47="T",Q47="SB"),OR(T47="D",T47="A",T47="S",T47="C",T47="H",T47="B",T47="T",T47="E",T47="SB")),AND(OR(Q47="D",Q47="A",Q47="S",Q47="C",Q47="H",Q47="B",Q47="T",Q47="E",Q47="SB"),OR(M47="S")),AND(OR(Q47="S"),OR(U47="D",U47="A",U47="S",U47="C",U47="H",U47="B",U47="T",U47="E",U47="SB")),AND(Q47="H",OR($Z37="No",$Z37="")))</formula>
    </cfRule>
  </conditionalFormatting>
  <conditionalFormatting sqref="R47:R49">
    <cfRule type="expression" priority="43" dxfId="1" stopIfTrue="1">
      <formula>OR(AND(OR(R47="D",R47="A",R47="S",R47="C",R47="H",R47="B",R47="T",R47="E",R47="SB"),OR(Q47="D",Q47="A",Q47="S",Q47="C",Q47="H",Q47="B",Q47="T",Q47="E",Q47="SB")),AND(OR(R47="D",R47="A",R47="S",R47="C",R47="H",R47="B",R47="T",R47="E",R47="SB"),OR(S47="D",S47="A",S47="S",S47="C",S47="H",S47="B",S47="T",S47="E",S47="SB")),AND(OR(R47="D",R47="A",R47="S",R47="C",R47="H",R47="B",R47="T",R47="E",R47="SB"),OR(P47="D",P47="A",P47="S",P47="C",P47="H",P47="T",P47="E",P47="SB")),AND(OR(R47="D",R47="A",R47="S",R47="C",R47="H",R47="T",R47="E",R47="SB"),OR(T47="D",T47="A",T47="S",T47="C",T47="H",T47="B",T47="T",T47="E",T47="SB")),AND(OR(R47="D",R47="A",R47="S",R47="C",R47="H",R47="B",R47="T",R47="E",R47="SB"),OR(O47="D",O47="A",O47="S",O47="C",O47="T",O47="SB")),AND(OR(R47="D",R47="A",R47="S",R47="C",R47="T",R47="SB"),OR(U47="D",U47="A",U47="S",U47="C",U47="H",U47="B",U47="T",U47="E",U47="SB")),AND(OR(R47="D",R47="A",R47="S",R47="C",R47="H",R47="B",R47="T",R47="E",R47="SB"),OR(N47="S")),AND(OR(R47="S"),OR(V47="D",V47="A",V47="S",V47="C",V47="H",V47="B",V47="T",V47="E",V47="SB")),AND(R47="H",OR($Z37="No",$Z37="")))</formula>
    </cfRule>
  </conditionalFormatting>
  <conditionalFormatting sqref="S47:S49">
    <cfRule type="expression" priority="44" dxfId="1" stopIfTrue="1">
      <formula>OR(AND(OR(S47="D",S47="A",S47="S",S47="C",S47="H",S47="B",S47="T",S47="E",S47="SB"),OR(R47="D",R47="A",R47="S",R47="C",R47="H",R47="B",R47="T",R47="E",R47="SB")),AND(OR(S47="D",S47="A",S47="S",S47="C",S47="H",S47="B",S47="T",S47="E",S47="SB"),OR(T47="D",T47="A",T47="S",T47="C",T47="H",T47="B",T47="T",T47="E",T47="SB")),AND(OR(S47="D",S47="A",S47="S",S47="C",S47="H",S47="B",S47="T",S47="E",S47="SB"),OR(Q47="D",Q47="A",Q47="S",Q47="C",Q47="H",Q47="T",Q47="E",Q47="SB")),AND(OR(S47="D",S47="A",S47="S",S47="C",S47="H",S47="T",S47="E",S47="SB"),OR(U47="D",U47="A",U47="S",U47="C",U47="H",U47="B",U47="T",U47="E",U47="SB")),AND(OR(S47="D",S47="A",S47="S",S47="C",S47="H",S47="B",S47="T",S47="E",S47="SB"),OR(P47="D",P47="A",P47="S",P47="C",P47="T",P47="SB")),AND(OR(S47="D",S47="A",S47="S",S47="C",S47="T",S47="SB"),OR(V47="D",V47="A",V47="S",V47="C",V47="H",V47="B",V47="T",V47="E",V47="SB")),AND(OR(S47="D",S47="A",S47="S",S47="C",S47="H",S47="B",S47="T",S47="E",S47="SB"),OR(O47="S")),AND(OR(S47="S"),OR(W47="D",W47="A",W47="S",W47="C",W47="H",W47="B",W47="T",W47="E",W47="SB")),AND(S47="H",OR($Z37="No",$Z37="")))</formula>
    </cfRule>
  </conditionalFormatting>
  <conditionalFormatting sqref="T47:T49">
    <cfRule type="expression" priority="45" dxfId="1" stopIfTrue="1">
      <formula>OR(AND(OR(T47="D",T47="A",T47="S",T47="C",T47="H",T47="B",T47="T",T47="E",T47="SB"),OR(S47="D",S47="A",S47="S",S47="C",S47="H",S47="B",S47="T",S47="E",S47="SB")),AND(OR(T47="D",T47="A",T47="S",T47="C",T47="H",T47="B",T47="T",T47="E",T47="SB"),OR(U47="D",U47="A",U47="S",U47="C",U47="H",U47="B",U47="T",U47="E",U47="SB")),AND(OR(T47="D",T47="A",T47="S",T47="C",T47="H",T47="B",T47="T",T47="E",T47="SB"),OR(R47="D",R47="A",R47="S",R47="C",R47="H",R47="T",R47="E",R47="SB")),AND(OR(T47="D",T47="A",T47="S",T47="C",T47="H",T47="T",T47="E",T47="SB"),OR(V47="D",V47="A",V47="S",V47="C",V47="H",V47="B",V47="T",V47="E",V47="SB")),AND(OR(T47="D",T47="A",T47="S",T47="C",T47="H",T47="B",T47="T",T47="E",T47="SB"),OR(Q47="D",Q47="A",Q47="S",Q47="C",Q47="T",Q47="SB")),AND(OR(T47="D",T47="A",T47="S",T47="C",T47="T",T47="SB"),OR(W47="D",W47="A",W47="S",W47="C",W47="H",W47="B",W47="T",W47="E",W47="SB")),AND(OR(T47="D",T47="A",T47="S",T47="C",T47="H",T47="B",T47="T",T47="E",T47="SB"),OR(P47="S")),AND(OR(T47="S"),OR(X47="D",X47="A",X47="S",X47="C",X47="H",X47="B",X47="T",X47="E",X47="SB")),AND(T47="H",OR($Z37="No",$Z37="")))</formula>
    </cfRule>
  </conditionalFormatting>
  <conditionalFormatting sqref="U47:U49">
    <cfRule type="expression" priority="46" dxfId="1" stopIfTrue="1">
      <formula>OR(AND(OR(U47="D",U47="A",U47="S",U47="C",U47="H",U47="B",U47="T",U47="E",U47="SB"),OR(T47="D",T47="A",T47="S",T47="C",T47="H",T47="B",T47="T",T47="E",T47="SB")),AND(OR(U47="D",U47="A",U47="S",U47="C",U47="H",U47="B",U47="T",U47="E",U47="SB"),OR(V47="D",V47="A",V47="S",V47="C",V47="H",V47="B",V47="T",V47="E",V47="SB")),AND(OR(U47="D",U47="A",U47="S",U47="C",U47="H",U47="B",U47="T",U47="E",U47="SB"),OR(S47="D",S47="A",S47="S",S47="C",S47="H",S47="T",S47="E",S47="SB")),AND(OR(U47="D",U47="A",U47="S",U47="C",U47="H",U47="T",U47="E",U47="SB"),OR(W47="D",W47="A",W47="S",W47="C",W47="H",W47="B",W47="T",W47="E",W47="SB")),AND(OR(U47="D",U47="A",U47="S",U47="C",U47="H",U47="B",U47="T",U47="E",U47="SB"),OR(R47="D",R47="A",R47="S",R47="C",R47="T",R47="SB")),AND(OR(U47="D",U47="A",U47="S",U47="C",U47="T",U47="SB"),OR(X47="D",X47="A",X47="S",X47="C",X47="H",X47="B",X47="T",X47="E",X47="SB")),AND(OR(U47="D",U47="A",U47="S",U47="C",U47="H",U47="B",U47="T",U47="E",U47="SB"),OR(Q47="S")),AND(OR(U47="S"),OR(Y47="D",Y47="A",Y47="S",Y47="C",Y47="H",Y47="B",Y47="T",Y47="E",Y47="SB")),AND(U47="H",OR($Z37="No",$Z37="")))</formula>
    </cfRule>
  </conditionalFormatting>
  <conditionalFormatting sqref="V47:V49">
    <cfRule type="expression" priority="47" dxfId="1" stopIfTrue="1">
      <formula>OR(AND(OR(V47="D",V47="A",V47="S",V47="C",V47="H",V47="B",V47="T",V47="E",V47="SB"),OR(U47="D",U47="A",U47="S",U47="C",U47="H",U47="B",U47="T",U47="E",U47="SB")),AND(OR(V47="D",V47="A",V47="S",V47="C",V47="H",V47="B",V47="T",V47="E",V47="SB"),OR(W47="D",W47="A",W47="S",W47="C",W47="H",W47="B",W47="T",W47="E",W47="SB")),AND(OR(V47="D",V47="A",V47="S",V47="C",V47="H",V47="B",V47="T",V47="E",V47="SB"),OR(T47="D",T47="A",T47="S",T47="C",T47="H",T47="T",T47="E",T47="SB")),AND(OR(V47="D",V47="A",V47="S",V47="C",V47="H",V47="T",V47="E",V47="SB"),OR(X47="D",X47="A",X47="S",X47="C",X47="H",X47="B",X47="T",X47="E",X47="SB")),AND(OR(V47="D",V47="A",V47="S",V47="C",V47="H",V47="B",V47="T",V47="E",V47="SB"),OR(S47="D",S47="A",S47="S",S47="C",S47="T",S47="SB")),AND(OR(V47="D",V47="A",V47="S",V47="C",V47="T",V47="SB"),OR(Y47="D",Y47="A",Y47="S",Y47="C",Y47="H",Y47="B",Y47="T",Y47="E",Y47="SB")),AND(OR(V47="D",V47="A",V47="S",V47="C",V47="H",V47="B",V47="T",V47="E",V47="SB"),OR(R47="S")),AND(OR(V47="S"),OR(Z47="D",Z47="A",Z47="S",Z47="C",Z47="H",Z47="B",Z47="T",Z47="E",Z47="SB")),AND(V47="H",OR($Z37="No",$Z37="")))</formula>
    </cfRule>
  </conditionalFormatting>
  <conditionalFormatting sqref="W47:W49">
    <cfRule type="expression" priority="48" dxfId="1" stopIfTrue="1">
      <formula>OR(AND(OR(W47="D",W47="A",W47="S",W47="C",W47="H",W47="B",W47="T",W47="E",W47="SB"),OR(V47="D",V47="A",V47="S",V47="C",V47="H",V47="B",V47="T",V47="E",V47="SB")),AND(OR(W47="D",W47="A",W47="S",W47="C",W47="H",W47="B",W47="T",W47="E",W47="SB"),OR(X47="D",X47="A",X47="S",X47="C",X47="H",X47="B",X47="T",X47="E",X47="SB")),AND(OR(W47="D",W47="A",W47="S",W47="C",W47="H",W47="B",W47="T",W47="E",W47="SB"),OR(U47="D",U47="A",U47="S",U47="C",U47="H",U47="T",U47="E",U47="SB")),AND(OR(W47="D",W47="A",W47="S",W47="C",W47="H",W47="T",W47="E",W47="SB"),OR(Y47="D",Y47="A",Y47="S",Y47="C",Y47="H",Y47="B",Y47="T",Y47="E",Y47="SB")),AND(OR(W47="D",W47="A",W47="S",W47="C",W47="H",W47="B",W47="T",W47="E",W47="SB"),OR(T47="D",T47="A",T47="S",T47="C",T47="T",T47="SB")),AND(OR(W47="D",W47="A",W47="S",W47="C",W47="T",W47="SB"),OR(Z47="D",Z47="A",Z47="S",Z47="C",Z47="H",Z47="B",Z47="T",Z47="E",Z47="SB")),AND(OR(W47="D",W47="A",W47="S",W47="C",W47="H",W47="B",W47="T",W47="E",W47="SB"),OR(S47="S")),AND(OR(W47="S"),OR(AA47="D",AA47="A",AA47="S",AA47="C",AA47="H",AA47="B",AA47="T",AA47="E",AA47="SB")),AND(W47="H",OR($Z37="No",$Z37="")))</formula>
    </cfRule>
  </conditionalFormatting>
  <conditionalFormatting sqref="X47:X49">
    <cfRule type="expression" priority="49" dxfId="1" stopIfTrue="1">
      <formula>OR(AND(OR(X47="D",X47="A",X47="S",X47="C",X47="H",X47="B",X47="T",X47="E",X47="SB"),OR(W47="D",W47="A",W47="S",W47="C",W47="H",W47="B",W47="T",W47="E",W47="SB")),AND(OR(X47="D",X47="A",X47="S",X47="C",X47="H",X47="B",X47="T",X47="E",X47="SB"),OR(Y47="D",Y47="A",Y47="S",Y47="C",Y47="H",Y47="B",Y47="T",Y47="E",Y47="SB")),AND(OR(X47="D",X47="A",X47="S",X47="C",X47="H",X47="B",X47="T",X47="E",X47="SB"),OR(V47="D",V47="A",V47="S",V47="C",V47="H",V47="T",V47="E",V47="SB")),AND(OR(X47="D",X47="A",X47="S",X47="C",X47="H",X47="T",X47="E",X47="SB"),OR(Z47="D",Z47="A",Z47="S",Z47="C",Z47="H",Z47="B",Z47="T",Z47="E",Z47="SB")),AND(OR(X47="D",X47="A",X47="S",X47="C",X47="H",X47="B",X47="T",X47="E",X47="SB"),OR(U47="D",U47="A",U47="S",U47="C",U47="T",U47="SB")),AND(OR(X47="D",X47="A",X47="S",X47="C",X47="T",X47="SB"),OR(AA47="D",AA47="A",AA47="S",AA47="C",AA47="H",AA47="B",AA47="T",AA47="E",AA47="SB")),AND(OR(X47="D",X47="A",X47="S",X47="C",X47="H",X47="B",X47="T",X47="E",X47="SB"),OR(T47="S")),AND(OR(X47="S"),OR(AB47="D",AB47="A",AB47="S",AB47="C",AB47="H",AB47="B",AB47="T",AB47="E",AB47="SB")),AND(X47="H",OR($Z37="No",$Z37="")))</formula>
    </cfRule>
  </conditionalFormatting>
  <conditionalFormatting sqref="Y47:Y49">
    <cfRule type="expression" priority="50" dxfId="1" stopIfTrue="1">
      <formula>OR(AND(OR(Y47="D",Y47="A",Y47="S",Y47="C",Y47="H",Y47="B",Y47="T",Y47="E",Y47="SB"),OR(X47="D",X47="A",X47="S",X47="C",X47="H",X47="B",X47="T",X47="E",X47="SB")),AND(OR(Y47="D",Y47="A",Y47="S",Y47="C",Y47="H",Y47="B",Y47="T",Y47="E",Y47="SB"),OR(Z47="D",Z47="A",Z47="S",Z47="C",Z47="H",Z47="B",Z47="T",Z47="E",Z47="SB")),AND(OR(Y47="D",Y47="A",Y47="S",Y47="C",Y47="H",Y47="B",Y47="T",Y47="E",Y47="SB"),OR(W47="D",W47="A",W47="S",W47="C",W47="H",W47="T",W47="E",W47="SB")),AND(OR(Y47="D",Y47="A",Y47="S",Y47="C",Y47="H",Y47="T",Y47="E",Y47="SB"),OR(AA47="D",AA47="A",AA47="S",AA47="C",AA47="H",AA47="B",AA47="T",AA47="E",AA47="SB")),AND(OR(Y47="D",Y47="A",Y47="S",Y47="C",Y47="H",Y47="B",Y47="T",Y47="E",Y47="SB"),OR(V47="D",V47="A",V47="S",V47="C",V47="T",V47="SB")),AND(OR(Y47="D",Y47="A",Y47="S",Y47="C",Y47="T",Y47="SB"),OR(AB47="D",AB47="A",AB47="S",AB47="C",AB47="H",AB47="B",AB47="T",AB47="E",AB47="SB")),AND(OR(Y47="D",Y47="A",Y47="S",Y47="C",Y47="H",Y47="B",Y47="T",Y47="E",Y47="SB"),OR(U47="S")),AND(OR(Y47="S"),OR(AC47="D",AC47="A",AC47="S",AC47="C",AC47="H",AC47="B",AC47="T",AC47="E",AC47="SB")),AND(Y47="H",OR($Z37="No",$Z37="")))</formula>
    </cfRule>
  </conditionalFormatting>
  <conditionalFormatting sqref="Z47:Z49">
    <cfRule type="expression" priority="51" dxfId="1" stopIfTrue="1">
      <formula>OR(AND(OR(Z47="D",Z47="A",Z47="S",Z47="C",Z47="H",Z47="B",Z47="T",Z47="E",Z47="SB"),OR(Y47="D",Y47="A",Y47="S",Y47="C",Y47="H",Y47="B",Y47="T",Y47="E",Y47="SB")),AND(OR(Z47="D",Z47="A",Z47="S",Z47="C",Z47="H",Z47="B",Z47="T",Z47="E",Z47="SB"),OR(AA47="D",AA47="A",AA47="S",AA47="C",AA47="H",AA47="B",AA47="T",AA47="E",AA47="SB")),AND(OR(Z47="D",Z47="A",Z47="S",Z47="C",Z47="H",Z47="B",Z47="T",Z47="E",Z47="SB"),OR(X47="D",X47="A",X47="S",X47="C",X47="H",X47="T",X47="E",X47="SB")),AND(OR(Z47="D",Z47="A",Z47="S",Z47="C",Z47="H",Z47="T",Z47="E",Z47="SB"),OR(AB47="D",AB47="A",AB47="S",AB47="C",AB47="H",AB47="B",AB47="T",AB47="E",AB47="SB")),AND(OR(Z47="D",Z47="A",Z47="S",Z47="C",Z47="H",Z47="B",Z47="T",Z47="E",Z47="SB"),OR(W47="D",W47="A",W47="S",W47="C",W47="T",W47="SB")),AND(OR(Z47="D",Z47="A",Z47="S",Z47="C",Z47="T",Z47="SB"),OR(AC47="D",AC47="A",AC47="S",AC47="C",AC47="H",AC47="B",AC47="T",AC47="E",AC47="SB")),AND(OR(Z47="D",Z47="A",Z47="S",Z47="C",Z47="H",Z47="B",Z47="T",Z47="E",Z47="SB"),OR(V47="S")),AND(OR(Z47="S"),OR(AD47="D",AD47="A",AD47="S",AD47="C",AD47="H",AD47="B",AD47="T",AD47="E",AD47="SB")),AND(Z47="H",OR($Z37="No",$Z37="")))</formula>
    </cfRule>
  </conditionalFormatting>
  <conditionalFormatting sqref="AA47:AA49">
    <cfRule type="expression" priority="52" dxfId="1" stopIfTrue="1">
      <formula>OR(AND(OR(AA47="D",AA47="A",AA47="S",AA47="C",AA47="H",AA47="B",AA47="T",AA47="E",AA47="SB"),OR(Z47="D",Z47="A",Z47="S",Z47="C",Z47="H",Z47="B",Z47="T",Z47="E",Z47="SB")),AND(OR(AA47="D",AA47="A",AA47="S",AA47="C",AA47="H",AA47="B",AA47="T",AA47="E",AA47="SB"),OR(AB47="D",AB47="A",AB47="S",AB47="C",AB47="H",AB47="B",AB47="T",AB47="E",AB47="SB")),AND(OR(AA47="D",AA47="A",AA47="S",AA47="C",AA47="H",AA47="B",AA47="T",AA47="E",AA47="SB"),OR(Y47="D",Y47="A",Y47="S",Y47="C",Y47="H",Y47="T",Y47="E",Y47="SB")),AND(OR(AA47="D",AA47="A",AA47="S",AA47="C",AA47="H",AA47="T",AA47="E",AA47="SB"),OR(AC47="D",AC47="A",AC47="S",AC47="C",AC47="H",AC47="B",AC47="T",AC47="E",AC47="SB")),AND(OR(AA47="D",AA47="A",AA47="S",AA47="C",AA47="H",AA47="B",AA47="T",AA47="E",AA47="SB"),OR(X47="D",X47="A",X47="S",X47="C",X47="T",X47="SB")),AND(OR(AA47="D",AA47="A",AA47="S",AA47="C",AA47="T",AA47="SB"),OR(AD47="D",AD47="A",AD47="S",AD47="C",AD47="H",AD47="B",AD47="T",AD47="E",AD47="SB")),AND(OR(AA47="D",AA47="A",AA47="S",AA47="C",AA47="H",AA47="B",AA47="T",AA47="E",AA47="SB"),OR(W47="S")),AND(OR(AA47="S"),OR(AE47="D",AE47="A",AE47="S",AE47="C",AE47="H",AE47="B",AE47="T",AE47="E",AE47="SB")),AND(AA47="H",OR($Z37="No",$Z37="")))</formula>
    </cfRule>
  </conditionalFormatting>
  <conditionalFormatting sqref="AB47:AB49">
    <cfRule type="expression" priority="53" dxfId="1" stopIfTrue="1">
      <formula>OR(AND(OR(AB47="D",AB47="A",AB47="S",AB47="C",AB47="H",AB47="B",AB47="T",AB47="E",AB47="SB"),OR(AA47="D",AA47="A",AA47="S",AA47="C",AA47="H",AA47="B",AA47="T",AA47="E",AA47="SB")),AND(OR(AB47="D",AB47="A",AB47="S",AB47="C",AB47="H",AB47="B",AB47="T",AB47="E",AB47="SB"),OR(AC47="D",AC47="A",AC47="S",AC47="C",AC47="H",AC47="B",AC47="T",AC47="E",AC47="SB")),AND(OR(AB47="D",AB47="A",AB47="S",AB47="C",AB47="H",AB47="B",AB47="T",AB47="E",AB47="SB"),OR(Z47="D",Z47="A",Z47="S",Z47="C",Z47="H",Z47="T",Z47="E",Z47="SB")),AND(OR(AB47="D",AB47="A",AB47="S",AB47="C",AB47="H",AB47="T",AB47="E",AB47="SB"),OR(AD47="D",AD47="A",AD47="S",AD47="C",AD47="H",AD47="B",AD47="T",AD47="E",AD47="SB")),AND(OR(AB47="D",AB47="A",AB47="S",AB47="C",AB47="H",AB47="B",AB47="T",AB47="E",AB47="SB"),OR(Y47="D",Y47="A",Y47="S",Y47="C",Y47="T",Y47="SB")),AND(OR(AB47="D",AB47="A",AB47="S",AB47="C",AB47="T",AB47="SB"),OR(AE47="D",AE47="A",AE47="S",AE47="C",AE47="H",AE47="B",AE47="T",AE47="E",AE47="SB")),AND(OR(AB47="D",AB47="A",AB47="S",AB47="C",AB47="H",AB47="B",AB47="T",AB47="E",AB47="SB"),OR(X47="S")),AND(OR(AB47="S"),OR(AF47="D",AF47="A",AF47="S",AF47="C",AF47="H",AF47="B",AF47="T",AF47="E",AF47="SB")),AND(AB47="H",OR($Z37="No",$Z37="")))</formula>
    </cfRule>
  </conditionalFormatting>
  <conditionalFormatting sqref="AC47:AC49">
    <cfRule type="expression" priority="54" dxfId="1" stopIfTrue="1">
      <formula>OR(AND(OR(AC47="D",AC47="A",AC47="S",AC47="C",AC47="H",AC47="B",AC47="T",AC47="E",AC47="SB"),OR(AB47="D",AB47="A",AB47="S",AB47="C",AB47="H",AB47="B",AB47="T",AB47="E",AB47="SB")),AND(OR(AC47="D",AC47="A",AC47="S",AC47="C",AC47="H",AC47="B",AC47="T",AC47="E",AC47="SB"),OR(AD47="D",AD47="A",AD47="S",AD47="C",AD47="H",AD47="B",AD47="T",AD47="E",AD47="SB")),AND(OR(AC47="D",AC47="A",AC47="S",AC47="C",AC47="H",AC47="B",AC47="T",AC47="E",AC47="SB"),OR(AA47="D",AA47="A",AA47="S",AA47="C",AA47="H",AA47="T",AA47="E",AA47="SB")),AND(OR(AC47="D",AC47="A",AC47="S",AC47="C",AC47="H",AC47="T",AC47="E",AC47="SB"),OR(AE47="D",AE47="A",AE47="S",AE47="C",AE47="H",AE47="B",AE47="T",AE47="E",AE47="SB")),AND(OR(AC47="D",AC47="A",AC47="S",AC47="C",AC47="H",AC47="B",AC47="T",AC47="E",AC47="SB"),OR(Z47="D",Z47="A",Z47="S",Z47="C",Z47="T",Z47="SB")),AND(OR(AC47="D",AC47="A",AC47="S",AC47="C",AC47="T",AC47="SB"),OR(AF47="D",AF47="A",AF47="S",AF47="C",AF47="H",AF47="B",AF47="T",AF47="E",AF47="SB")),AND(OR(AC47="D",AC47="A",AC47="S",AC47="C",AC47="H",AC47="B",AC47="T",AC47="E",AC47="SB"),OR(Y47="S")),AND(OR(AC47="S"),OR(AG47="D",AG47="A",AG47="S",AG47="C",AG47="H",AG47="B",AG47="T",AG47="E",AG47="SB")),AND(AC47="H",OR($Z37="No",$Z37="")))</formula>
    </cfRule>
  </conditionalFormatting>
  <conditionalFormatting sqref="AD47:AD49">
    <cfRule type="expression" priority="55" dxfId="1" stopIfTrue="1">
      <formula>OR(AND(OR(AD47="D",AD47="A",AD47="S",AD47="C",AD47="H",AD47="B",AD47="T",AD47="E",AD47="SB"),OR(AC47="D",AC47="A",AC47="S",AC47="C",AC47="H",AC47="B",AC47="T",AC47="E",AC47="SB")),AND(OR(AD47="D",AD47="A",AD47="S",AD47="C",AD47="H",AD47="B",AD47="T",AD47="E",AD47="SB"),OR(AE47="D",AE47="A",AE47="S",AE47="C",AE47="H",AE47="B",AE47="T",AE47="E",AE47="SB")),AND(OR(AD47="D",AD47="A",AD47="S",AD47="C",AD47="H",AD47="B",AD47="T",AD47="E",AD47="SB"),OR(AB47="D",AB47="A",AB47="S",AB47="C",AB47="H",AB47="T",AB47="E",AB47="SB")),AND(OR(AD47="D",AD47="A",AD47="S",AD47="C",AD47="H",AD47="T",AD47="E",AD47="SB"),OR(AF47="D",AF47="A",AF47="S",AF47="C",AF47="H",AF47="B",AF47="T",AF47="E",AF47="SB")),AND(OR(AD47="D",AD47="A",AD47="S",AD47="C",AD47="H",AD47="B",AD47="T",AD47="E",AD47="SB"),OR(AA47="D",AA47="A",AA47="S",AA47="C",AA47="T",AA47="SB")),AND(OR(AD47="D",AD47="A",AD47="S",AD47="C",AD47="T",AD47="SB"),OR(AG47="D",AG47="A",AG47="S",AG47="C",AG47="H",AG47="B",AG47="T",AG47="E",AG47="SB")),AND(OR(AD47="D",AD47="A",AD47="S",AD47="C",AD47="H",AD47="B",AD47="T",AD47="E",AD47="SB"),OR(Z47="S")),AND(OR(AD47="S"),OR(AH47="D",AH47="A",AH47="S",AH47="C",AH47="H",AH47="B",AH47="T",AH47="E",AH47="SB")),AND(AD47="H",OR($Z37="No",$Z37="")))</formula>
    </cfRule>
  </conditionalFormatting>
  <conditionalFormatting sqref="AE47:AE49">
    <cfRule type="expression" priority="56" dxfId="1" stopIfTrue="1">
      <formula>OR(AND(OR(AE47="D",AE47="A",AE47="S",AE47="C",AE47="H",AE47="B",AE47="T",AE47="E",AE47="SB"),OR(AD47="D",AD47="A",AD47="S",AD47="C",AD47="H",AD47="B",AD47="T",AD47="E",AD47="SB")),AND(OR(AE47="D",AE47="A",AE47="S",AE47="C",AE47="H",AE47="B",AE47="T",AE47="E",AE47="SB"),OR(AF47="D",AF47="A",AF47="S",AF47="C",AF47="H",AF47="B",AF47="T",AF47="E",AF47="SB")),AND(OR(AE47="D",AE47="A",AE47="S",AE47="C",AE47="H",AE47="B",AE47="T",AE47="E",AE47="SB"),OR(AC47="D",AC47="A",AC47="S",AC47="C",AC47="H",AC47="T",AC47="E",AC47="SB")),AND(OR(AE47="D",AE47="A",AE47="S",AE47="C",AE47="H",AE47="T",AE47="E",AE47="SB"),OR(AG47="D",AG47="A",AG47="S",AG47="C",AG47="H",AG47="B",AG47="T",AG47="E",AG47="SB")),AND(OR(AE47="D",AE47="A",AE47="S",AE47="C",AE47="H",AE47="B",AE47="T",AE47="E",AE47="SB"),OR(AB47="D",AB47="A",AB47="S",AB47="C",AB47="T",AB47="SB")),AND(OR(AE47="D",AE47="A",AE47="S",AE47="C",AE47="T",AE47="SB"),OR(AH47="D",AH47="A",AH47="S",AH47="C",AH47="H",AH47="B",AH47="T",AH47="E",AH47="SB")),AND(OR(AE47="D",AE47="A",AE47="S",AE47="C",AE47="H",AE47="B",AE47="T",AE47="E",AE47="SB"),OR(AA47="S")),AND(OR(AE47="S"),OR(AI47="D",AI47="A",AI47="S",AI47="C",AI47="H",AI47="B",AI47="T",AI47="E",AI47="SB")),AND(AE47="H",OR($Z37="No",$Z37="")))</formula>
    </cfRule>
  </conditionalFormatting>
  <conditionalFormatting sqref="AF47:AF49">
    <cfRule type="expression" priority="57" dxfId="1" stopIfTrue="1">
      <formula>OR(AND(OR(AF47="D",AF47="A",AF47="S",AF47="C",AF47="H",AF47="B",AF47="T",AF47="E",AF47="SB"),OR(AE47="D",AE47="A",AE47="S",AE47="C",AE47="H",AE47="B",AE47="T",AE47="E",AE47="SB")),AND(OR(AF47="D",AF47="A",AF47="S",AF47="C",AF47="H",AF47="B",AF47="T",AF47="E",AF47="SB"),OR(AG47="D",AG47="A",AG47="S",AG47="C",AG47="H",AG47="B",AG47="T",AG47="E",AG47="SB")),AND(OR(AF47="D",AF47="A",AF47="S",AF47="C",AF47="H",AF47="B",AF47="T",AF47="E",AF47="SB"),OR(AD47="D",AD47="A",AD47="S",AD47="C",AD47="H",AD47="T",AD47="E",AD47="SB")),AND(OR(AF47="D",AF47="A",AF47="S",AF47="C",AF47="H",AF47="T",AF47="E",AF47="SB"),OR(AH47="D",AH47="A",AH47="S",AH47="C",AH47="H",AH47="B",AH47="T",AH47="E",AH47="SB")),AND(OR(AF47="D",AF47="A",AF47="S",AF47="C",AF47="H",AF47="B",AF47="T",AF47="E",AF47="SB"),OR(AC47="D",AC47="A",AC47="S",AC47="C",AC47="T",AC47="SB")),AND(OR(AF47="D",AF47="A",AF47="S",AF47="C",AF47="T",AF47="SB"),OR(AI47="D",AI47="A",AI47="S",AI47="C",AI47="H",AI47="B",AI47="T",AI47="E",AI47="SB")),AND(OR(AF47="D",AF47="A",AF47="S",AF47="C",AF47="H",AF47="B",AF47="T",AF47="E",AF47="SB"),OR(AB47="S")),AND(OR(AF47="S"),OR(AJ47="D",AJ47="A",AJ47="S",AJ47="C",AJ47="H",AJ47="B",AJ47="T",AJ47="E",AJ47="SB")),AND(AF47="H",OR($Z37="No",$Z37="")))</formula>
    </cfRule>
  </conditionalFormatting>
  <conditionalFormatting sqref="AG47:AG49">
    <cfRule type="expression" priority="58" dxfId="1" stopIfTrue="1">
      <formula>OR(AND(OR(AG47="D",AG47="A",AG47="S",AG47="C",AG47="H",AG47="B",AG47="T",AG47="E",AG47="SB"),OR(AF47="D",AF47="A",AF47="S",AF47="C",AF47="H",AF47="B",AF47="T",AF47="E",AF47="SB")),AND(OR(AG47="D",AG47="A",AG47="S",AG47="C",AG47="H",AG47="B",AG47="T",AG47="E",AG47="SB"),OR(AH47="D",AH47="A",AH47="S",AH47="C",AH47="H",AH47="B",AH47="T",AH47="E",AH47="SB")),AND(OR(AG47="D",AG47="A",AG47="S",AG47="C",AG47="H",AG47="B",AG47="T",AG47="E",AG47="SB"),OR(AE47="D",AE47="A",AE47="S",AE47="C",AE47="H",AE47="T",AE47="E",AE47="SB")),AND(OR(AG47="D",AG47="A",AG47="S",AG47="C",AG47="H",AG47="T",AG47="E",AG47="SB"),OR(AI47="D",AI47="A",AI47="S",AI47="C",AI47="H",AI47="B",AI47="T",AI47="E",AI47="SB")),AND(OR(AG47="D",AG47="A",AG47="S",AG47="C",AG47="H",AG47="B",AG47="T",AG47="E",AG47="SB"),OR(AD47="D",AD47="A",AD47="S",AD47="C",AD47="T",AD47="SB")),AND(OR(AG47="D",AG47="A",AG47="S",AG47="C",AG47="T",AG47="SB"),OR(AJ47="D",AJ47="A",AJ47="S",AJ47="C",AJ47="H",AJ47="B",AJ47="T",AJ47="E",AJ47="SB")),AND(OR(AG47="D",AG47="A",AG47="S",AG47="C",AG47="H",AG47="B",AG47="T",AG47="E",AG47="SB"),OR(AC47="S")),AND(OR(AG47="S"),OR(AK47="D",AK47="A",AK47="S",AK47="C",AK47="H",AK47="B",AK47="T",AK47="E",AK47="SB")),AND(AG47="H",OR($Z37="No",$Z37="")))</formula>
    </cfRule>
  </conditionalFormatting>
  <conditionalFormatting sqref="AH47:AH49">
    <cfRule type="expression" priority="59" dxfId="1" stopIfTrue="1">
      <formula>OR(AND(OR(AH47="D",AH47="A",AH47="S",AH47="C",AH47="H",AH47="B",AH47="T",AH47="E",AH47="SB"),OR(AG47="D",AG47="A",AG47="S",AG47="C",AG47="H",AG47="B",AG47="T",AG47="E",AG47="SB")),AND(OR(AH47="D",AH47="A",AH47="S",AH47="C",AH47="H",AH47="B",AH47="T",AH47="E",AH47="SB"),OR(AI47="D",AI47="A",AI47="S",AI47="C",AI47="H",AI47="B",AI47="T",AI47="E",AI47="SB")),AND(OR(AH47="D",AH47="A",AH47="S",AH47="C",AH47="H",AH47="B",AH47="T",AH47="E",AH47="SB"),OR(AF47="D",AF47="A",AF47="S",AF47="C",AF47="H",AF47="T",AF47="E",AF47="SB")),AND(OR(AH47="D",AH47="A",AH47="S",AH47="C",AH47="H",AH47="T",AH47="E",AH47="SB"),OR(AJ47="D",AJ47="A",AJ47="S",AJ47="C",AJ47="H",AJ47="B",AJ47="T",AJ47="E",AJ47="SB")),AND(OR(AH47="D",AH47="A",AH47="S",AH47="C",AH47="H",AH47="B",AH47="T",AH47="E",AH47="SB"),OR(AE47="D",AE47="A",AE47="S",AE47="C",AE47="T",AE47="SB")),AND(OR(AH47="D",AH47="A",AH47="S",AH47="C",AH47="T",AH47="SB"),OR(AK47="D",AK47="A",AK47="S",AK47="C",AK47="H",AK47="B",AK47="T",AK47="E",AK47="SB")),AND(OR(AH47="D",AH47="A",AH47="S",AH47="C",AH47="H",AH47="B",AH47="T",AH47="E",AH47="SB"),OR(AD47="S")),AND(OR(AH47="S"),OR(AL47="D",AL47="A",AL47="S",AL47="C",AL47="H",AL47="B",AL47="T",AL47="E",AL47="SB")),AND(AH47="H",OR($Z37="No",$Z37="")))</formula>
    </cfRule>
  </conditionalFormatting>
  <conditionalFormatting sqref="AI47:AI49">
    <cfRule type="expression" priority="60" dxfId="1" stopIfTrue="1">
      <formula>OR(AND(OR(AI47="D",AI47="A",AI47="S",AI47="C",AI47="H",AI47="B",AI47="T",AI47="E",AI47="SB"),OR(AH47="D",AH47="A",AH47="S",AH47="C",AH47="H",AH47="B",AH47="T",AH47="E",AH47="SB")),AND(OR(AI47="D",AI47="A",AI47="S",AI47="C",AI47="H",AI47="B",AI47="T",AI47="E",AI47="SB"),OR(AJ47="D",AJ47="A",AJ47="S",AJ47="C",AJ47="H",AJ47="B",AJ47="T",AJ47="E",AJ47="SB")),AND(OR(AI47="D",AI47="A",AI47="S",AI47="C",AI47="H",AI47="B",AI47="T",AI47="E",AI47="SB"),OR(AG47="D",AG47="A",AG47="S",AG47="C",AG47="H",AG47="T",AG47="E",AG47="SB")),AND(OR(AI47="D",AI47="A",AI47="S",AI47="C",AI47="H",AI47="T",AI47="E",AI47="SB"),OR(AK47="D",AK47="A",AK47="S",AK47="C",AK47="H",AK47="B",AK47="T",AK47="E",AK47="SB")),AND(OR(AI47="D",AI47="A",AI47="S",AI47="C",AI47="H",AI47="B",AI47="T",AI47="E",AI47="SB"),OR(AF47="D",AF47="A",AF47="S",AF47="C",AF47="T",AF47="SB")),AND(OR(AI47="D",AI47="A",AI47="S",AI47="C",AI47="T",AI47="SB"),OR(AL47="D",AL47="A",AL47="S",AL47="C",AL47="H",AL47="B",AL47="T",AL47="E",AL47="SB")),AND(OR(AI47="D",AI47="A",AI47="S",AI47="C",AI47="H",AI47="B",AI47="T",AI47="E",AI47="SB"),OR(AE47="S")),AND(OR(AI47="S"),OR(AM47="D",AM47="A",AM47="S",AM47="C",AM47="H",AM47="B",AM47="T",AM47="E",AM47="SB")),AND(AI47="H",OR($Z37="No",$Z37="")))</formula>
    </cfRule>
  </conditionalFormatting>
  <conditionalFormatting sqref="AJ47:AJ49">
    <cfRule type="expression" priority="61" dxfId="1" stopIfTrue="1">
      <formula>OR(AND(OR(AJ47="D",AJ47="A",AJ47="S",AJ47="C",AJ47="H",AJ47="B",AJ47="T",AJ47="E",AJ47="SB"),OR(AI47="D",AI47="A",AI47="S",AI47="C",AI47="H",AI47="B",AI47="T",AI47="E",AI47="SB")),AND(OR(AJ47="D",AJ47="A",AJ47="S",AJ47="C",AJ47="H",AJ47="B",AJ47="T",AJ47="E",AJ47="SB"),OR(AK47="D",AK47="A",AK47="S",AK47="C",AK47="H",AK47="B",AK47="T",AK47="E",AK47="SB")),AND(OR(AJ47="D",AJ47="A",AJ47="S",AJ47="C",AJ47="H",AJ47="B",AJ47="T",AJ47="E",AJ47="SB"),OR(AH47="D",AH47="A",AH47="S",AH47="C",AH47="H",AH47="T",AH47="E",AH47="SB")),AND(OR(AJ47="D",AJ47="A",AJ47="S",AJ47="C",AJ47="H",AJ47="T",AJ47="E",AJ47="SB"),OR(AL47="D",AL47="A",AL47="S",AL47="C",AL47="H",AL47="B",AL47="T",AL47="E",AL47="SB")),AND(OR(AJ47="D",AJ47="A",AJ47="S",AJ47="C",AJ47="H",AJ47="B",AJ47="T",AJ47="E",AJ47="SB"),OR(AG47="D",AG47="A",AG47="S",AG47="C",AG47="T",AG47="SB")),AND(OR(AJ47="D",AJ47="A",AJ47="S",AJ47="C",AJ47="T",AJ47="SB"),OR(AM47="D",AM47="A",AM47="S",AM47="C",AM47="H",AM47="B",AM47="T",AM47="E",AM47="SB")),AND(OR(AJ47="D",AJ47="A",AJ47="S",AJ47="C",AJ47="H",AJ47="B",AJ47="T",AJ47="E",AJ47="SB"),OR(AF47="S")),AND(OR(AJ47="S"),OR(AN47="D",AN47="A",AN47="S",AN47="C",AN47="H",AN47="B",AN47="T",AN47="E",AN47="SB")),AND(AJ47="H",OR($Z37="No",$Z37="")))</formula>
    </cfRule>
  </conditionalFormatting>
  <conditionalFormatting sqref="AK47:AK49">
    <cfRule type="expression" priority="62" dxfId="1" stopIfTrue="1">
      <formula>OR(AND(OR(AK47="D",AK47="A",AK47="S",AK47="C",AK47="H",AK47="B",AK47="T",AK47="E",AK47="SB"),OR(AJ47="D",AJ47="A",AJ47="S",AJ47="C",AJ47="H",AJ47="B",AJ47="T",AJ47="E",AJ47="SB")),AND(OR(AK47="D",AK47="A",AK47="S",AK47="C",AK47="H",AK47="B",AK47="T",AK47="E",AK47="SB"),OR(AL47="D",AL47="A",AL47="S",AL47="C",AL47="H",AL47="B",AL47="T",AL47="E",AL47="SB")),AND(OR(AK47="D",AK47="A",AK47="S",AK47="C",AK47="H",AK47="B",AK47="T",AK47="E",AK47="SB"),OR(AI47="D",AI47="A",AI47="S",AI47="C",AI47="H",AI47="T",AI47="E",AI47="SB")),AND(OR(AK47="D",AK47="A",AK47="S",AK47="C",AK47="H",AK47="T",AK47="E",AK47="SB"),OR(AM47="D",AM47="A",AM47="S",AM47="C",AM47="H",AM47="B",AM47="T",AM47="E",AM47="SB")),AND(OR(AK47="D",AK47="A",AK47="S",AK47="C",AK47="H",AK47="B",AK47="T",AK47="E",AK47="SB"),OR(AH47="D",AH47="A",AH47="S",AH47="C",AH47="T",AH47="SB")),AND(OR(AK47="D",AK47="A",AK47="S",AK47="C",AK47="T",AK47="SB"),OR(AN47="D",AN47="A",AN47="S",AN47="C",AN47="H",AN47="B",AN47="T",AN47="E",AN47="SB")),AND(OR(AK47="D",AK47="A",AK47="S",AK47="C",AK47="H",AK47="B",AK47="T",AK47="E",AK47="SB"),OR(AG47="S")),AND(OR(AK47="S"),OR(AO47="D",AO47="A",AO47="S",AO47="C",AO47="H",AO47="B",AO47="T",AO47="E",AO47="SB")),AND(AK47="H",OR($Z37="No",$Z37="")))</formula>
    </cfRule>
  </conditionalFormatting>
  <conditionalFormatting sqref="AL47:AL49">
    <cfRule type="expression" priority="63" dxfId="1" stopIfTrue="1">
      <formula>OR(AND(OR(AL47="D",AL47="A",AL47="S",AL47="C",AL47="H",AL47="B",AL47="T",AL47="E",AL47="SB"),OR(AK47="D",AK47="A",AK47="S",AK47="C",AK47="H",AK47="B",AK47="T",AK47="E",AK47="SB")),AND(OR(AL47="D",AL47="A",AL47="S",AL47="C",AL47="H",AL47="B",AL47="T",AL47="E",AL47="SB"),OR(AM47="D",AM47="A",AM47="S",AM47="C",AM47="H",AM47="B",AM47="T",AM47="E",AM47="SB")),AND(OR(AL47="D",AL47="A",AL47="S",AL47="C",AL47="H",AL47="B",AL47="T",AL47="E",AL47="SB"),OR(AJ47="D",AJ47="A",AJ47="S",AJ47="C",AJ47="H",AJ47="T",AJ47="E",AJ47="SB")),AND(OR(AL47="D",AL47="A",AL47="S",AL47="C",AL47="H",AL47="T",AL47="E",AL47="SB"),OR(AN47="D",AN47="A",AN47="S",AN47="C",AN47="H",AN47="B",AN47="T",AN47="E",AN47="SB")),AND(OR(AL47="D",AL47="A",AL47="S",AL47="C",AL47="H",AL47="B",AL47="T",AL47="E",AL47="SB"),OR(AI47="D",AI47="A",AI47="S",AI47="C",AI47="T",AI47="SB")),AND(OR(AL47="D",AL47="A",AL47="S",AL47="C",AL47="T",AL47="SB"),OR(AO47="D",AO47="A",AO47="S",AO47="C",AO47="H",AO47="B",AO47="T",AO47="E",AO47="SB")),AND(OR(AL47="D",AL47="A",AL47="S",AL47="C",AL47="H",AL47="B",AL47="T",AL47="E",AL47="SB"),OR(AH47="S")),AND(OR(AL47="S"),OR(AP47="D",AP47="A",AP47="S",AP47="C",AP47="H",AP47="B",AP47="T",AP47="E",AP47="SB")),AND(AL47="H",OR($Z37="No",$Z37="")))</formula>
    </cfRule>
  </conditionalFormatting>
  <conditionalFormatting sqref="AM47:AM49">
    <cfRule type="expression" priority="64" dxfId="1" stopIfTrue="1">
      <formula>OR(AND(OR(AM47="D",AM47="A",AM47="S",AM47="C",AM47="H",AM47="B",AM47="T",AM47="E",AM47="SB"),OR(AL47="D",AL47="A",AL47="S",AL47="C",AL47="H",AL47="B",AL47="T",AL47="E",AL47="SB")),AND(OR(AM47="D",AM47="A",AM47="S",AM47="C",AM47="H",AM47="B",AM47="T",AM47="E",AM47="SB"),OR(AN47="D",AN47="A",AN47="S",AN47="C",AN47="H",AN47="B",AN47="T",AN47="E",AN47="SB")),AND(OR(AM47="D",AM47="A",AM47="S",AM47="C",AM47="H",AM47="B",AM47="T",AM47="E",AM47="SB"),OR(AK47="D",AK47="A",AK47="S",AK47="C",AK47="H",AK47="T",AK47="E",AK47="SB")),AND(OR(AM47="D",AM47="A",AM47="S",AM47="C",AM47="H",AM47="T",AM47="E",AM47="SB"),OR(AO47="D",AO47="A",AO47="S",AO47="C",AO47="H",AO47="B",AO47="T",AO47="E",AO47="SB")),AND(OR(AM47="D",AM47="A",AM47="S",AM47="C",AM47="H",AM47="B",AM47="T",AM47="E",AM47="SB"),OR(AJ47="D",AJ47="A",AJ47="S",AJ47="C",AJ47="T",AJ47="SB")),AND(OR(AM47="D",AM47="A",AM47="S",AM47="C",AM47="T",AM47="SB"),OR(AP47="D",AP47="A",AP47="S",AP47="C",AP47="H",AP47="B",AP47="T",AP47="E",AP47="SB")),AND(OR(AM47="D",AM47="A",AM47="S",AM47="C",AM47="H",AM47="B",AM47="T",AM47="E",AM47="SB"),OR(AI47="S")),AND(OR(AM47="S"),OR(AQ47="D",AQ47="A",AQ47="S",AQ47="C",AQ47="H",AQ47="B",AQ47="T",AQ47="E",AQ47="SB")),AND(AM47="H",OR($Z37="No",$Z37="")))</formula>
    </cfRule>
  </conditionalFormatting>
  <conditionalFormatting sqref="AN47:AN49">
    <cfRule type="expression" priority="65" dxfId="1" stopIfTrue="1">
      <formula>OR(AND(OR(AN47="D",AN47="A",AN47="S",AN47="C",AN47="H",AN47="B",AN47="T",AN47="E",AN47="SB"),OR(AM47="D",AM47="A",AM47="S",AM47="C",AM47="H",AM47="B",AM47="T",AM47="E",AM47="SB")),AND(OR(AN47="D",AN47="A",AN47="S",AN47="C",AN47="H",AN47="B",AN47="T",AN47="E",AN47="SB"),OR(AO47="D",AO47="A",AO47="S",AO47="C",AO47="H",AO47="B",AO47="T",AO47="E",AO47="SB")),AND(OR(AN47="D",AN47="A",AN47="S",AN47="C",AN47="H",AN47="B",AN47="T",AN47="E",AN47="SB"),OR(AL47="D",AL47="A",AL47="S",AL47="C",AL47="H",AL47="T",AL47="E",AL47="SB")),AND(OR(AN47="D",AN47="A",AN47="S",AN47="C",AN47="H",AN47="T",AN47="E",AN47="SB"),OR(AP47="D",AP47="A",AP47="S",AP47="C",AP47="H",AP47="B",AP47="T",AP47="E",AP47="SB")),AND(OR(AN47="D",AN47="A",AN47="S",AN47="C",AN47="H",AN47="B",AN47="T",AN47="E",AN47="SB"),OR(AK47="D",AK47="A",AK47="S",AK47="C",AK47="T",AK47="SB")),AND(OR(AN47="D",AN47="A",AN47="S",AN47="C",AN47="T",AN47="SB"),OR(AQ47="D",AQ47="A",AQ47="S",AQ47="C",AQ47="H",AQ47="B",AQ47="T",AQ47="E",AQ47="SB")),AND(OR(AN47="D",AN47="A",AN47="S",AN47="C",AN47="H",AN47="B",AN47="T",AN47="E",AN47="SB"),OR(AJ47="S")),AND(OR(AN47="S"),OR(AR47="D",AR47="A",AR47="S",AR47="C",AR47="H",AR47="B",AR47="T",AR47="E",AR47="SB")),AND(AN47="H",OR($Z37="No",$Z37="")))</formula>
    </cfRule>
  </conditionalFormatting>
  <conditionalFormatting sqref="AO47:AO49">
    <cfRule type="expression" priority="66" dxfId="1" stopIfTrue="1">
      <formula>OR(AND(OR(AO47="D",AO47="A",AO47="S",AO47="C",AO47="H",AO47="B",AO47="T",AO47="E",AO47="SB"),OR(AN47="D",AN47="A",AN47="S",AN47="C",AN47="H",AN47="B",AN47="T",AN47="E",AN47="SB")),AND(OR(AO47="D",AO47="A",AO47="S",AO47="C",AO47="H",AO47="B",AO47="T",AO47="E",AO47="SB"),OR(AP47="D",AP47="A",AP47="S",AP47="C",AP47="H",AP47="B",AP47="T",AP47="E",AP47="SB")),AND(OR(AO47="D",AO47="A",AO47="S",AO47="C",AO47="H",AO47="B",AO47="T",AO47="E",AO47="SB"),OR(AM47="D",AM47="A",AM47="S",AM47="C",AM47="H",AM47="T",AM47="E",AM47="SB")),AND(OR(AO47="D",AO47="A",AO47="S",AO47="C",AO47="H",AO47="T",AO47="E",AO47="SB"),OR(AQ47="D",AQ47="A",AQ47="S",AQ47="C",AQ47="H",AQ47="B",AQ47="T",AQ47="E",AQ47="SB")),AND(OR(AO47="D",AO47="A",AO47="S",AO47="C",AO47="H",AO47="B",AO47="T",AO47="E",AO47="SB"),OR(AL47="D",AL47="A",AL47="S",AL47="C",AL47="T",AL47="SB")),AND(OR(AO47="D",AO47="A",AO47="S",AO47="C",AO47="T",AO47="SB"),OR(AR47="D",AR47="A",AR47="S",AR47="C",AR47="H",AR47="B",AR47="T",AR47="E",AR47="SB")),AND(OR(AO47="D",AO47="A",AO47="S",AO47="C",AO47="H",AO47="B",AO47="T",AO47="E",AO47="SB"),OR(AK47="S")),AND(OR(AO47="S"),OR(AS47="D",AS47="A",AS47="S",AS47="C",AS47="H",AS47="B",AS47="T",AS47="E",AS47="SB")),AND(AO47="H",OR($Z37="No",$Z37="")))</formula>
    </cfRule>
  </conditionalFormatting>
  <conditionalFormatting sqref="AP47:AP49">
    <cfRule type="expression" priority="67" dxfId="1" stopIfTrue="1">
      <formula>OR(AND(OR(AP47="D",AP47="A",AP47="S",AP47="C",AP47="H",AP47="B",AP47="T",AP47="E",AP47="SB"),OR(AO47="D",AO47="A",AO47="S",AO47="C",AO47="H",AO47="B",AO47="T",AO47="E",AO47="SB")),AND(OR(AP47="D",AP47="A",AP47="S",AP47="C",AP47="H",AP47="B",AP47="T",AP47="E",AP47="SB"),OR(AQ47="D",AQ47="A",AQ47="S",AQ47="C",AQ47="H",AQ47="B",AQ47="T",AQ47="E",AQ47="SB")),AND(OR(AP47="D",AP47="A",AP47="S",AP47="C",AP47="H",AP47="B",AP47="T",AP47="E",AP47="SB"),OR(AN47="D",AN47="A",AN47="S",AN47="C",AN47="H",AN47="T",AN47="E",AN47="SB")),AND(OR(AP47="D",AP47="A",AP47="S",AP47="C",AP47="H",AP47="T",AP47="E",AP47="SB"),OR(AR47="D",AR47="A",AR47="S",AR47="C",AR47="H",AR47="B",AR47="T",AR47="E",AR47="SB")),AND(OR(AP47="D",AP47="A",AP47="S",AP47="C",AP47="H",AP47="B",AP47="T",AP47="E",AP47="SB"),OR(AM47="D",AM47="A",AM47="S",AM47="C",AM47="T",AM47="SB")),AND(OR(AP47="D",AP47="A",AP47="S",AP47="C",AP47="T",AP47="SB"),OR(AS47="D",AS47="A",AS47="S",AS47="C",AS47="H",AS47="B",AS47="T",AS47="E",AS47="SB")),AND(OR(AP47="D",AP47="A",AP47="S",AP47="C",AP47="H",AP47="B",AP47="T",AP47="E",AP47="SB"),OR(AL47="S")),AND(OR(AP47="S"),OR(AT47="D",AT47="A",AT47="S",AT47="C",AT47="H",AT47="B",AT47="T",AT47="E",AT47="SB")),AND(AP47="H",OR($Z37="No",$Z37="")))</formula>
    </cfRule>
  </conditionalFormatting>
  <conditionalFormatting sqref="AQ47:AQ49">
    <cfRule type="expression" priority="68" dxfId="1" stopIfTrue="1">
      <formula>OR(AND(OR(AQ47="D",AQ47="A",AQ47="S",AQ47="C",AQ47="H",AQ47="B",AQ47="T",AQ47="E",AQ47="SB"),OR(AP47="D",AP47="A",AP47="S",AP47="C",AP47="H",AP47="B",AP47="T",AP47="E",AP47="SB")),AND(OR(AQ47="D",AQ47="A",AQ47="S",AQ47="C",AQ47="H",AQ47="B",AQ47="T",AQ47="E",AQ47="SB"),OR(AR47="D",AR47="A",AR47="S",AR47="C",AR47="H",AR47="B",AR47="T",AR47="E",AR47="SB")),AND(OR(AQ47="D",AQ47="A",AQ47="S",AQ47="C",AQ47="H",AQ47="B",AQ47="T",AQ47="E",AQ47="SB"),OR(AO47="D",AO47="A",AO47="S",AO47="C",AO47="H",AO47="T",AO47="E",AO47="SB")),AND(OR(AQ47="D",AQ47="A",AQ47="S",AQ47="C",AQ47="H",AQ47="T",AQ47="E",AQ47="SB"),OR(AS47="D",AS47="A",AS47="S",AS47="C",AS47="H",AS47="B",AS47="T",AS47="E",AS47="SB")),AND(OR(AQ47="D",AQ47="A",AQ47="S",AQ47="C",AQ47="H",AQ47="B",AQ47="T",AQ47="E",AQ47="SB"),OR(AN47="D",AN47="A",AN47="S",AN47="C",AN47="T",AN47="SB")),AND(OR(AQ47="D",AQ47="A",AQ47="S",AQ47="C",AQ47="T",AQ47="SB"),OR(AT47="D",AT47="A",AT47="S",AT47="C",AT47="H",AT47="B",AT47="T",AT47="E",AT47="SB")),AND(OR(AQ47="D",AQ47="A",AQ47="S",AQ47="C",AQ47="H",AQ47="B",AQ47="T",AQ47="E",AQ47="SB"),OR(AM47="S")),AND(OR(AQ47="S"),OR(AU47="D",AU47="A",AU47="S",AU47="C",AU47="H",AU47="B",AU47="T",AU47="E",AU47="SB")),AND(AQ47="H",OR($Z37="No",$Z37="")))</formula>
    </cfRule>
  </conditionalFormatting>
  <conditionalFormatting sqref="AR47:AR49">
    <cfRule type="expression" priority="69" dxfId="1" stopIfTrue="1">
      <formula>OR(AND(OR(AR47="D",AR47="A",AR47="S",AR47="C",AR47="H",AR47="B",AR47="T",AR47="E",AR47="SB"),OR(AQ47="D",AQ47="A",AQ47="S",AQ47="C",AQ47="H",AQ47="B",AQ47="T",AQ47="E",AQ47="SB")),AND(OR(AR47="D",AR47="A",AR47="S",AR47="C",AR47="H",AR47="B",AR47="T",AR47="E",AR47="SB"),OR(AS47="D",AS47="A",AS47="S",AS47="C",AS47="H",AS47="B",AS47="T",AS47="E",AS47="SB")),AND(OR(AR47="D",AR47="A",AR47="S",AR47="C",AR47="H",AR47="B",AR47="T",AR47="E",AR47="SB"),OR(AP47="D",AP47="A",AP47="S",AP47="C",AP47="H",AP47="T",AP47="E",AP47="SB")),AND(OR(AR47="D",AR47="A",AR47="S",AR47="C",AR47="H",AR47="T",AR47="E",AR47="SB"),OR(AT47="D",AT47="A",AT47="S",AT47="C",AT47="H",AT47="B",AT47="T",AT47="E",AT47="SB")),AND(OR(AR47="D",AR47="A",AR47="S",AR47="C",AR47="H",AR47="B",AR47="T",AR47="E",AR47="SB"),OR(AO47="D",AO47="A",AO47="S",AO47="C",AO47="T",AO47="SB")),AND(OR(AR47="D",AR47="A",AR47="S",AR47="C",AR47="T",AR47="SB"),OR(AU47="D",AU47="A",AU47="S",AU47="C",AU47="H",AU47="B",AU47="T",AU47="E",AU47="SB")),AND(OR(AR47="D",AR47="A",AR47="S",AR47="C",AR47="H",AR47="B",AR47="T",AR47="E",AR47="SB"),OR(AN47="S")),AND(OR(AR47="S"),OR(AV47="D",AV47="A",AV47="S",AV47="C",AV47="H",AV47="B",AV47="T",AV47="E",AV47="SB")),AND(AR47="H",OR($Z37="No",$Z37="")))</formula>
    </cfRule>
  </conditionalFormatting>
  <conditionalFormatting sqref="AS47:AS49">
    <cfRule type="expression" priority="70" dxfId="1" stopIfTrue="1">
      <formula>OR(AND(OR(AS47="D",AS47="A",AS47="S",AS47="C",AS47="H",AS47="B",AS47="T",AS47="E",AS47="SB"),OR(AR47="D",AR47="A",AR47="S",AR47="C",AR47="H",AR47="B",AR47="T",AR47="E",AR47="SB")),AND(OR(AS47="D",AS47="A",AS47="S",AS47="C",AS47="H",AS47="B",AS47="T",AS47="E",AS47="SB"),OR(AT47="D",AT47="A",AT47="S",AT47="C",AT47="H",AT47="B",AT47="T",AT47="E",AT47="SB")),AND(OR(AS47="D",AS47="A",AS47="S",AS47="C",AS47="H",AS47="B",AS47="T",AS47="E",AS47="SB"),OR(AQ47="D",AQ47="A",AQ47="S",AQ47="C",AQ47="H",AQ47="T",AQ47="E",AQ47="SB")),AND(OR(AS47="D",AS47="A",AS47="S",AS47="C",AS47="H",AS47="T",AS47="E",AS47="SB"),OR(AU47="D",AU47="A",AU47="S",AU47="C",AU47="H",AU47="B",AU47="T",AU47="E",AU47="SB")),AND(OR(AS47="D",AS47="A",AS47="S",AS47="C",AS47="H",AS47="B",AS47="T",AS47="E",AS47="SB"),OR(AP47="D",AP47="A",AP47="S",AP47="C",AP47="T",AP47="SB")),AND(OR(AS47="D",AS47="A",AS47="S",AS47="C",AS47="T",AS47="SB"),OR(AV47="D",AV47="A",AV47="S",AV47="C",AV47="H",AV47="B",AV47="T",AV47="E",AV47="SB")),AND(OR(AS47="D",AS47="A",AS47="S",AS47="C",AS47="H",AS47="B",AS47="T",AS47="E",AS47="SB"),OR(AO47="S")),AND(OR(AS47="S"),OR(AW47="D",AW47="A",AW47="S",AW47="C",AW47="H",AW47="B",AW47="T",AW47="E",AW47="SB")),AND(AS47="H",OR($Z37="No",$Z37="")))</formula>
    </cfRule>
  </conditionalFormatting>
  <conditionalFormatting sqref="AT47:AT49">
    <cfRule type="expression" priority="71" dxfId="1" stopIfTrue="1">
      <formula>OR(AND(OR(AT47="D",AT47="A",AT47="S",AT47="C",AT47="H",AT47="B",AT47="T",AT47="E",AT47="SB"),OR(AS47="D",AS47="A",AS47="S",AS47="C",AS47="H",AS47="B",AS47="T",AS47="E",AS47="SB")),AND(OR(AT47="D",AT47="A",AT47="S",AT47="C",AT47="H",AT47="B",AT47="T",AT47="E",AT47="SB"),OR(AU47="D",AU47="A",AU47="S",AU47="C",AU47="H",AU47="B",AU47="T",AU47="E",AU47="SB")),AND(OR(AT47="D",AT47="A",AT47="S",AT47="C",AT47="H",AT47="B",AT47="T",AT47="E",AT47="SB"),OR(AR47="D",AR47="A",AR47="S",AR47="C",AR47="H",AR47="T",AR47="E",AR47="SB")),AND(OR(AT47="D",AT47="A",AT47="S",AT47="C",AT47="H",AT47="T",AT47="E",AT47="SB"),OR(AV47="D",AV47="A",AV47="S",AV47="C",AV47="H",AV47="B",AV47="T",AV47="E",AV47="SB")),AND(OR(AT47="D",AT47="A",AT47="S",AT47="C",AT47="H",AT47="B",AT47="T",AT47="E",AT47="SB"),OR(AQ47="D",AQ47="A",AQ47="S",AQ47="C",AQ47="T",AQ47="SB")),AND(OR(AT47="D",AT47="A",AT47="S",AT47="C",AT47="T",AT47="SB"),OR(AW47="D",AW47="A",AW47="S",AW47="C",AW47="H",AW47="B",AW47="T",AW47="E",AW47="SB")),AND(OR(AT47="D",AT47="A",AT47="S",AT47="C",AT47="H",AT47="B",AT47="T",AT47="E",AT47="SB"),OR(AP47="S")),AND(OR(AT47="S"),OR(AX47="D",AX47="A",AX47="S",AX47="C",AX47="H",AX47="B",AX47="T",AX47="E",AX47="SB")),AND(AT47="H",OR($Z37="No",$Z37="")))</formula>
    </cfRule>
  </conditionalFormatting>
  <conditionalFormatting sqref="AU47:AU49">
    <cfRule type="expression" priority="72" dxfId="1" stopIfTrue="1">
      <formula>OR(AND(OR(AU47="D",AU47="A",AU47="S",AU47="C",AU47="H",AU47="B",AU47="T",AU47="E",AU47="SB"),OR(AT47="D",AT47="A",AT47="S",AT47="C",AT47="H",AT47="B",AT47="T",AT47="E",AT47="SB")),AND(OR(AU47="D",AU47="A",AU47="S",AU47="C",AU47="H",AU47="B",AU47="T",AU47="E",AU47="SB"),OR(AV47="D",AV47="A",AV47="S",AV47="C",AV47="H",AV47="B",AV47="T",AV47="E",AV47="SB")),AND(OR(AU47="D",AU47="A",AU47="S",AU47="C",AU47="H",AU47="B",AU47="T",AU47="E",AU47="SB"),OR(AS47="D",AS47="A",AS47="S",AS47="C",AS47="H",AS47="T",AS47="E",AS47="SB")),AND(OR(AU47="D",AU47="A",AU47="S",AU47="C",AU47="H",AU47="T",AU47="E",AU47="SB"),OR(AW47="D",AW47="A",AW47="S",AW47="C",AW47="H",AW47="B",AW47="T",AW47="E",AW47="SB")),AND(OR(AU47="D",AU47="A",AU47="S",AU47="C",AU47="H",AU47="B",AU47="T",AU47="E",AU47="SB"),OR(AR47="D",AR47="A",AR47="S",AR47="C",AR47="T",AR47="SB")),AND(OR(AU47="D",AU47="A",AU47="S",AU47="C",AU47="T",AU47="SB"),OR(AX47="D",AX47="A",AX47="S",AX47="C",AX47="H",AX47="B",AX47="T",AX47="E",AX47="SB")),AND(OR(AU47="D",AU47="A",AU47="S",AU47="C",AU47="H",AU47="B",AU47="T",AU47="E",AU47="SB"),OR(AQ47="S")),AND(OR(AU47="S"),OR(AY47="D",AY47="A",AY47="S",AY47="C",AY47="H",AY47="B",AY47="T",AY47="E",AY47="SB")),AND(AU47="H",OR($Z37="No",$Z37="")))</formula>
    </cfRule>
  </conditionalFormatting>
  <conditionalFormatting sqref="AV47:AV49">
    <cfRule type="expression" priority="73" dxfId="1" stopIfTrue="1">
      <formula>OR(AND(OR(AV47="D",AV47="A",AV47="S",AV47="C",AV47="H",AV47="B",AV47="T",AV47="E",AV47="SB"),OR(AU47="D",AU47="A",AU47="S",AU47="C",AU47="H",AU47="B",AU47="T",AU47="E",AU47="SB")),AND(OR(AV47="D",AV47="A",AV47="S",AV47="C",AV47="H",AV47="B",AV47="T",AV47="E",AV47="SB"),OR(AW47="D",AW47="A",AW47="S",AW47="C",AW47="H",AW47="B",AW47="T",AW47="E",AW47="SB")),AND(OR(AV47="D",AV47="A",AV47="S",AV47="C",AV47="H",AV47="B",AV47="T",AV47="E",AV47="SB"),OR(AT47="D",AT47="A",AT47="S",AT47="C",AT47="H",AT47="T",AT47="E",AT47="SB")),AND(OR(AV47="D",AV47="A",AV47="S",AV47="C",AV47="H",AV47="T",AV47="E",AV47="SB"),OR(AX47="D",AX47="A",AX47="S",AX47="C",AX47="H",AX47="B",AX47="T",AX47="E",AX47="SB")),AND(OR(AV47="D",AV47="A",AV47="S",AV47="C",AV47="H",AV47="B",AV47="T",AV47="E",AV47="SB"),OR(AS47="D",AS47="A",AS47="S",AS47="C",AS47="T",AS47="SB")),AND(OR(AV47="D",AV47="A",AV47="S",AV47="C",AV47="T",AV47="SB"),OR(AY47="D",AY47="A",AY47="S",AY47="C",AY47="H",AY47="B",AY47="T",AY47="E",AY47="SB")),AND(OR(AV47="D",AV47="A",AV47="S",AV47="C",AV47="H",AV47="B",AV47="T",AV47="E",AV47="SB"),OR(AR47="S")),AND(OR(AV47="S"),OR(AZ47="D",AZ47="A",AZ47="S",AZ47="C",AZ47="H",AZ47="B",AZ47="T",AZ47="E",AZ47="SB")),AND(AV47="H",OR($Z37="No",$Z37="")))</formula>
    </cfRule>
  </conditionalFormatting>
  <conditionalFormatting sqref="AW47:AW49">
    <cfRule type="expression" priority="74" dxfId="1" stopIfTrue="1">
      <formula>OR(AND(OR(AW47="D",AW47="A",AW47="S",AW47="C",AW47="H",AW47="B",AW47="T",AW47="E",AW47="SB"),OR(AV47="D",AV47="A",AV47="S",AV47="C",AV47="H",AV47="B",AV47="T",AV47="E",AV47="SB")),AND(OR(AW47="D",AW47="A",AW47="S",AW47="C",AW47="H",AW47="B",AW47="T",AW47="E",AW47="SB"),OR(AX47="D",AX47="A",AX47="S",AX47="C",AX47="H",AX47="B",AX47="T",AX47="E",AX47="SB")),AND(OR(AW47="D",AW47="A",AW47="S",AW47="C",AW47="H",AW47="B",AW47="T",AW47="E",AW47="SB"),OR(AU47="D",AU47="A",AU47="S",AU47="C",AU47="H",AU47="T",AU47="E",AU47="SB")),AND(OR(AW47="D",AW47="A",AW47="S",AW47="C",AW47="H",AW47="T",AW47="E",AW47="SB"),OR(AY47="D",AY47="A",AY47="S",AY47="C",AY47="H",AY47="B",AY47="T",AY47="E",AY47="SB")),AND(OR(AW47="D",AW47="A",AW47="S",AW47="C",AW47="H",AW47="B",AW47="T",AW47="E",AW47="SB"),OR(AT47="D",AT47="A",AT47="S",AT47="C",AT47="T",AT47="SB")),AND(OR(AW47="D",AW47="A",AW47="S",AW47="C",AW47="T",AW47="SB"),OR(AZ47="D",AZ47="A",AZ47="S",AZ47="C",AZ47="H",AZ47="B",AZ47="T",AZ47="E",AZ47="SB")),AND(OR(AW47="D",AW47="A",AW47="S",AW47="C",AW47="H",AW47="B",AW47="T",AW47="E",AW47="SB"),OR(AS47="S")),AND(OR(AW47="S"),OR(BA47="D",BA47="A",BA47="S",BA47="C",BA47="H",BA47="B",BA47="T",BA47="E",BA47="SB")),AND(AW47="H",OR($Z37="No",$Z37="")))</formula>
    </cfRule>
  </conditionalFormatting>
  <conditionalFormatting sqref="AX47:AX49">
    <cfRule type="expression" priority="75" dxfId="1" stopIfTrue="1">
      <formula>OR(AND(OR(AX47="D",AX47="A",AX47="S",AX47="C",AX47="H",AX47="B",AX47="T",AX47="E",AX47="SB"),OR(AW47="D",AW47="A",AW47="S",AW47="C",AW47="H",AW47="B",AW47="T",AW47="E",AW47="SB")),AND(OR(AX47="D",AX47="A",AX47="S",AX47="C",AX47="H",AX47="B",AX47="T",AX47="E",AX47="SB"),OR(AY47="D",AY47="A",AY47="S",AY47="C",AY47="H",AY47="B",AY47="T",AY47="E",AY47="SB")),AND(OR(AX47="D",AX47="A",AX47="S",AX47="C",AX47="H",AX47="B",AX47="T",AX47="E",AX47="SB"),OR(AV47="D",AV47="A",AV47="S",AV47="C",AV47="H",AV47="T",AV47="E",AV47="SB")),AND(OR(AX47="D",AX47="A",AX47="S",AX47="C",AX47="H",AX47="T",AX47="E",AX47="SB"),OR(AZ47="D",AZ47="A",AZ47="S",AZ47="C",AZ47="H",AZ47="B",AZ47="T",AZ47="E",AZ47="SB")),AND(OR(AX47="D",AX47="A",AX47="S",AX47="C",AX47="H",AX47="B",AX47="T",AX47="E",AX47="SB"),OR(AU47="D",AU47="A",AU47="S",AU47="C",AU47="T",AU47="SB")),AND(OR(AX47="D",AX47="A",AX47="S",AX47="C",AX47="T",AX47="SB"),OR(BA47="D",BA47="A",BA47="S",BA47="C",BA47="H",BA47="B",BA47="T",BA47="E",BA47="SB")),AND(OR(AX47="D",AX47="A",AX47="S",AX47="C",AX47="H",AX47="B",AX47="T",AX47="E",AX47="SB"),OR(AT47="S")),AND(OR(AX47="S"),OR(BB47="D",BB47="A",BB47="S",BB47="C",BB47="H",BB47="B",BB47="T",BB47="E",BB47="SB")),AND(AX47="H",OR($Z37="No",$Z37="")))</formula>
    </cfRule>
  </conditionalFormatting>
  <conditionalFormatting sqref="AY47:AY49">
    <cfRule type="expression" priority="76" dxfId="1" stopIfTrue="1">
      <formula>OR(AND(OR(AY47="D",AY47="A",AY47="S",AY47="C",AY47="H",AY47="B",AY47="T",AY47="E",AY47="SB"),OR(AX47="D",AX47="A",AX47="S",AX47="C",AX47="H",AX47="B",AX47="T",AX47="E",AX47="SB")),AND(OR(AY47="D",AY47="A",AY47="S",AY47="C",AY47="H",AY47="B",AY47="T",AY47="E",AY47="SB"),OR(AZ47="D",AZ47="A",AZ47="S",AZ47="C",AZ47="H",AZ47="B",AZ47="T",AZ47="E",AZ47="SB")),AND(OR(AY47="D",AY47="A",AY47="S",AY47="C",AY47="H",AY47="B",AY47="T",AY47="E",AY47="SB"),OR(AW47="D",AW47="A",AW47="S",AW47="C",AW47="H",AW47="T",AW47="E",AW47="SB")),AND(OR(AY47="D",AY47="A",AY47="S",AY47="C",AY47="H",AY47="T",AY47="E",AY47="SB"),OR(BA47="D",BA47="A",BA47="S",BA47="C",BA47="H",BA47="B",BA47="T",BA47="E",BA47="SB")),AND(OR(AY47="D",AY47="A",AY47="S",AY47="C",AY47="H",AY47="B",AY47="T",AY47="E",AY47="SB"),OR(AV47="D",AV47="A",AV47="S",AV47="C",AV47="T",AV47="SB")),AND(OR(AY47="D",AY47="A",AY47="S",AY47="C",AY47="T",AY47="SB"),OR(BB47="D",BB47="A",BB47="S",BB47="C",BB47="H",BB47="B",BB47="T",BB47="E",BB47="SB")),AND(OR(AY47="D",AY47="A",AY47="S",AY47="C",AY47="H",AY47="B",AY47="T",AY47="E",AY47="SB"),OR(AU47="S")),AND(OR(AY47="S"),OR(BC47="D",BC47="A",BC47="S",BC47="C",BC47="H",BC47="B",BC47="T",BC47="E",BC47="SB")),AND(AY47="H",OR($Z37="No",$Z37="")))</formula>
    </cfRule>
  </conditionalFormatting>
  <conditionalFormatting sqref="AZ47:AZ49">
    <cfRule type="expression" priority="77" dxfId="1" stopIfTrue="1">
      <formula>OR(AND(OR(AZ47="D",AZ47="A",AZ47="S",AZ47="C",AZ47="H",AZ47="B",AZ47="T",AZ47="E",AZ47="SB"),OR(AY47="D",AY47="A",AY47="S",AY47="C",AY47="H",AY47="B",AY47="T",AY47="E",AY47="SB")),AND(OR(AZ47="D",AZ47="A",AZ47="S",AZ47="C",AZ47="H",AZ47="B",AZ47="T",AZ47="E",AZ47="SB"),OR(BA47="D",BA47="A",BA47="S",BA47="C",BA47="H",BA47="B",BA47="T",BA47="E",BA47="SB")),AND(OR(AZ47="D",AZ47="A",AZ47="S",AZ47="C",AZ47="H",AZ47="B",AZ47="T",AZ47="E",AZ47="SB"),OR(AX47="D",AX47="A",AX47="S",AX47="C",AX47="H",AX47="T",AX47="E",AX47="SB")),AND(OR(AZ47="D",AZ47="A",AZ47="S",AZ47="C",AZ47="H",AZ47="T",AZ47="E",AZ47="SB"),OR(BB47="D",BB47="A",BB47="S",BB47="C",BB47="H",BB47="B",BB47="T",BB47="E",BB47="SB")),AND(OR(AZ47="D",AZ47="A",AZ47="S",AZ47="C",AZ47="H",AZ47="B",AZ47="T",AZ47="E",AZ47="SB"),OR(AW47="D",AW47="A",AW47="S",AW47="C",AW47="T",AW47="SB")),AND(OR(AZ47="D",AZ47="A",AZ47="S",AZ47="C",AZ47="T",AZ47="SB"),OR(BC47="D",BC47="A",BC47="S",BC47="C",BC47="H",BC47="B",BC47="T",BC47="E",BC47="SB")),AND(OR(AZ47="D",AZ47="A",AZ47="S",AZ47="C",AZ47="H",AZ47="B",AZ47="T",AZ47="E",AZ47="SB"),OR(AV47="S")),AND(OR(AZ47="S"),OR(BD47="D",BD47="A",BD47="S",BD47="C",BD47="H",BD47="B",BD47="T",BD47="E",BD47="SB")),AND(AZ47="H",OR($Z37="No",$Z37="")))</formula>
    </cfRule>
  </conditionalFormatting>
  <conditionalFormatting sqref="BA47:BA49">
    <cfRule type="expression" priority="78" dxfId="1" stopIfTrue="1">
      <formula>OR(AND(OR(BA47="D",BA47="A",BA47="S",BA47="C",BA47="H",BA47="B",BA47="T",BA47="E",BA47="SB"),OR(AZ47="D",AZ47="A",AZ47="S",AZ47="C",AZ47="H",AZ47="B",AZ47="T",AZ47="E",AZ47="SB")),AND(OR(BA47="D",BA47="A",BA47="S",BA47="C",BA47="H",BA47="B",BA47="T",BA47="E",BA47="SB"),OR(BB47="D",BB47="A",BB47="S",BB47="C",BB47="H",BB47="B",BB47="T",BB47="E",BB47="SB")),AND(OR(BA47="D",BA47="A",BA47="S",BA47="C",BA47="H",BA47="B",BA47="T",BA47="E",BA47="SB"),OR(AY47="D",AY47="A",AY47="S",AY47="C",AY47="H",AY47="T",AY47="E",AY47="SB")),AND(OR(BA47="D",BA47="A",BA47="S",BA47="C",BA47="H",BA47="T",BA47="E",BA47="SB"),OR(BC47="D",BC47="A",BC47="S",BC47="C",BC47="H",BC47="B",BC47="T",BC47="E",BC47="SB")),AND(OR(BA47="D",BA47="A",BA47="S",BA47="C",BA47="H",BA47="B",BA47="T",BA47="E",BA47="SB"),OR(AX47="D",AX47="A",AX47="S",AX47="C",AX47="T",AX47="SB")),AND(OR(BA47="D",BA47="A",BA47="S",BA47="C",BA47="T",BA47="SB"),OR(BD47="D",BD47="A",BD47="S",BD47="C",BD47="H",BD47="B",BD47="T",BD47="E",BD47="SB")),AND(OR(BA47="D",BA47="A",BA47="S",BA47="C",BA47="H",BA47="B",BA47="T",BA47="E",BA47="SB"),OR(AW47="S")),AND(OR(BA47="S"),OR(BE47="D",BE47="A",BE47="S",BE47="C",BE47="H",BE47="B",BE47="T",BE47="E",BE47="SB")),AND(BA47="H",OR($Z37="No",$Z37="")))</formula>
    </cfRule>
  </conditionalFormatting>
  <conditionalFormatting sqref="BB47:BB49">
    <cfRule type="expression" priority="79" dxfId="1" stopIfTrue="1">
      <formula>OR(AND(OR(BB47="D",BB47="A",BB47="S",BB47="C",BB47="H",BB47="B",BB47="T",BB47="E",BB47="SB"),OR(BA47="D",BA47="A",BA47="S",BA47="C",BA47="H",BA47="B",BA47="T",BA47="E",BA47="SB")),AND(OR(BB47="D",BB47="A",BB47="S",BB47="C",BB47="H",BB47="B",BB47="T",BB47="E",BB47="SB"),OR(BC47="D",BC47="A",BC47="S",BC47="C",BC47="H",BC47="B",BC47="T",BC47="E",BC47="SB")),AND(OR(BB47="D",BB47="A",BB47="S",BB47="C",BB47="H",BB47="B",BB47="T",BB47="E",BB47="SB"),OR(AZ47="D",AZ47="A",AZ47="S",AZ47="C",AZ47="H",AZ47="T",AZ47="E",AZ47="SB")),AND(OR(BB47="D",BB47="A",BB47="S",BB47="C",BB47="H",BB47="T",BB47="E",BB47="SB"),OR(BD47="D",BD47="A",BD47="S",BD47="C",BD47="H",BD47="B",BD47="T",BD47="E",BD47="SB")),AND(OR(BB47="D",BB47="A",BB47="S",BB47="C",BB47="H",BB47="B",BB47="T",BB47="E",BB47="SB"),OR(AY47="D",AY47="A",AY47="S",AY47="C",AY47="T",AY47="SB")),AND(OR(BB47="D",BB47="A",BB47="S",BB47="C",BB47="T",BB47="SB"),OR(BE47="D",BE47="A",BE47="S",BE47="C",BE47="H",BE47="B",BE47="T",BE47="E",BE47="SB")),AND(OR(BB47="D",BB47="A",BB47="S",BB47="C",BB47="H",BB47="B",BB47="T",BB47="E",BB47="SB"),OR(AX47="S")),AND(OR(BB47="S"),OR(BF47="D",BF47="A",BF47="S",BF47="C",BF47="H",BF47="B",BF47="T",BF47="E",BF47="SB")),AND(BB47="H",OR($Z37="No",$Z37="")))</formula>
    </cfRule>
  </conditionalFormatting>
  <conditionalFormatting sqref="BC47:BC49">
    <cfRule type="expression" priority="80" dxfId="1" stopIfTrue="1">
      <formula>OR(AND(OR(BC47="D",BC47="A",BC47="S",BC47="C",BC47="H",BC47="B",BC47="T",BC47="E",BC47="SB"),OR(BB47="D",BB47="A",BB47="S",BB47="C",BB47="H",BB47="B",BB47="T",BB47="E",BB47="SB")),AND(OR(BC47="D",BC47="A",BC47="S",BC47="C",BC47="H",BC47="B",BC47="T",BC47="E",BC47="SB"),OR(BD47="D",BD47="A",BD47="S",BD47="C",BD47="H",BD47="B",BD47="T",BD47="E",BD47="SB")),AND(OR(BC47="D",BC47="A",BC47="S",BC47="C",BC47="H",BC47="B",BC47="T",BC47="E",BC47="SB"),OR(BA47="D",BA47="A",BA47="S",BA47="C",BA47="H",BA47="T",BA47="E",BA47="SB")),AND(OR(BC47="D",BC47="A",BC47="S",BC47="C",BC47="H",BC47="T",BC47="E",BC47="SB"),OR(BE47="D",BE47="A",BE47="S",BE47="C",BE47="H",BE47="B",BE47="T",BE47="E",BE47="SB")),AND(OR(BC47="D",BC47="A",BC47="S",BC47="C",BC47="H",BC47="B",BC47="T",BC47="E",BC47="SB"),OR(AZ47="D",AZ47="A",AZ47="S",AZ47="C",AZ47="T",AZ47="SB")),AND(OR(BC47="D",BC47="A",BC47="S",BC47="C",BC47="T",BC47="SB"),OR(BF47="D",BF47="A",BF47="S",BF47="C",BF47="H",BF47="B",BF47="T",BF47="E",BF47="SB")),AND(OR(BC47="D",BC47="A",BC47="S",BC47="C",BC47="H",BC47="B",BC47="T",BC47="E",BC47="SB"),OR(AY47="S")),AND(OR(BC47="S"),OR(BG47="D",BG47="A",BG47="S",BG47="C",BG47="H",BG47="B",BG47="T",BG47="E",BG47="SB")),AND(BC47="H",OR($Z37="No",$Z37="")))</formula>
    </cfRule>
  </conditionalFormatting>
  <conditionalFormatting sqref="BD47:BD49">
    <cfRule type="expression" priority="81" dxfId="1" stopIfTrue="1">
      <formula>OR(AND(OR(BD47="D",BD47="A",BD47="S",BD47="C",BD47="H",BD47="B",BD47="T",BD47="E",BD47="SB"),OR(BC47="D",BC47="A",BC47="S",BC47="C",BC47="H",BC47="B",BC47="T",BC47="E",BC47="SB")),AND(OR(BD47="D",BD47="A",BD47="S",BD47="C",BD47="H",BD47="B",BD47="T",BD47="E",BD47="SB"),OR(BE47="D",BE47="A",BE47="S",BE47="C",BE47="H",BE47="B",BE47="T",BE47="E",BE47="SB")),AND(OR(BD47="D",BD47="A",BD47="S",BD47="C",BD47="H",BD47="B",BD47="T",BD47="E",BD47="SB"),OR(BB47="D",BB47="A",BB47="S",BB47="C",BB47="H",BB47="T",BB47="E",BB47="SB")),AND(OR(BD47="D",BD47="A",BD47="S",BD47="C",BD47="H",BD47="T",BD47="E",BD47="SB"),OR(BF47="D",BF47="A",BF47="S",BF47="C",BF47="H",BF47="B",BF47="T",BF47="E",BF47="SB")),AND(OR(BD47="D",BD47="A",BD47="S",BD47="C",BD47="H",BD47="B",BD47="T",BD47="E",BD47="SB"),OR(BA47="D",BA47="A",BA47="S",BA47="C",BA47="T",BA47="SB")),AND(OR(BD47="D",BD47="A",BD47="S",BD47="C",BD47="T",BD47="SB"),OR(BG47="D",BG47="A",BG47="S",BG47="C",BG47="H",BG47="B",BG47="T",BG47="E",BG47="SB")),AND(OR(BD47="D",BD47="A",BD47="S",BD47="C",BD47="H",BD47="B",BD47="T",BD47="E",BD47="SB"),OR(AZ47="S")),AND(OR(BD47="S"),OR(BH47="D",BH47="A",BH47="S",BH47="C",BH47="H",BH47="B",BH47="T",BH47="E",BH47="SB")),AND(BD47="H",OR($Z37="No",$Z37="")))</formula>
    </cfRule>
  </conditionalFormatting>
  <conditionalFormatting sqref="BE47:BE49">
    <cfRule type="expression" priority="82" dxfId="1" stopIfTrue="1">
      <formula>OR(AND(OR(BE47="D",BE47="A",BE47="S",BE47="C",BE47="H",BE47="B",BE47="T",BE47="E",BE47="SB"),OR(BD47="D",BD47="A",BD47="S",BD47="C",BD47="H",BD47="B",BD47="T",BD47="E",BD47="SB")),AND(OR(BE47="D",BE47="A",BE47="S",BE47="C",BE47="H",BE47="B",BE47="T",BE47="E",BE47="SB"),OR(BF47="D",BF47="A",BF47="S",BF47="C",BF47="H",BF47="B",BF47="T",BF47="E",BF47="SB")),AND(OR(BE47="D",BE47="A",BE47="S",BE47="C",BE47="H",BE47="B",BE47="T",BE47="E",BE47="SB"),OR(BC47="D",BC47="A",BC47="S",BC47="C",BC47="H",BC47="T",BC47="E",BC47="SB")),AND(OR(BE47="D",BE47="A",BE47="S",BE47="C",BE47="H",BE47="T",BE47="E",BE47="SB"),OR(BG47="D",BG47="A",BG47="S",BG47="C",BG47="H",BG47="B",BG47="T",BG47="E",BG47="SB")),AND(OR(BE47="D",BE47="A",BE47="S",BE47="C",BE47="H",BE47="B",BE47="T",BE47="E",BE47="SB"),OR(BB47="D",BB47="A",BB47="S",BB47="C",BB47="T",BB47="SB")),AND(OR(BE47="D",BE47="A",BE47="S",BE47="C",BE47="T",BE47="SB"),OR(BH47="D",BH47="A",BH47="S",BH47="C",BH47="H",BH47="B",BH47="T",BH47="E",BH47="SB")),AND(OR(BE47="D",BE47="A",BE47="S",BE47="C",BE47="H",BE47="B",BE47="T",BE47="E",BE47="SB"),OR(BA47="S")),AND(OR(BE47="S"),OR(BI47="D",BI47="A",BI47="S",BI47="C",BI47="H",BI47="B",BI47="T",BI47="E",BI47="SB")),AND(BE47="H",OR($Z37="No",$Z37="")))</formula>
    </cfRule>
  </conditionalFormatting>
  <conditionalFormatting sqref="BF47:BF49">
    <cfRule type="expression" priority="83" dxfId="1" stopIfTrue="1">
      <formula>OR(AND(OR(BF47="D",BF47="A",BF47="S",BF47="C",BF47="H",BF47="B",BF47="T",BF47="E",BF47="SB"),OR(BE47="D",BE47="A",BE47="S",BE47="C",BE47="H",BE47="B",BE47="T",BE47="E",BE47="SB")),AND(OR(BF47="D",BF47="A",BF47="S",BF47="C",BF47="H",BF47="B",BF47="T",BF47="E",BF47="SB"),OR(BG47="D",BG47="A",BG47="S",BG47="C",BG47="H",BG47="B",BG47="T",BG47="E",BG47="SB")),AND(OR(BF47="D",BF47="A",BF47="S",BF47="C",BF47="H",BF47="B",BF47="T",BF47="E",BF47="SB"),OR(BD47="D",BD47="A",BD47="S",BD47="C",BD47="H",BD47="T",BD47="E",BD47="SB")),AND(OR(BF47="D",BF47="A",BF47="S",BF47="C",BF47="H",BF47="T",BF47="E",BF47="SB"),OR(BH47="D",BH47="A",BH47="S",BH47="C",BH47="H",BH47="B",BH47="T",BH47="E",BH47="SB")),AND(OR(BF47="D",BF47="A",BF47="S",BF47="C",BF47="H",BF47="B",BF47="T",BF47="E",BF47="SB"),OR(BC47="D",BC47="A",BC47="S",BC47="C",BC47="T",BC47="SB")),AND(OR(BF47="D",BF47="A",BF47="S",BF47="C",BF47="T",BF47="SB"),OR(BI47="D",BI47="A",BI47="S",BI47="C",BI47="H",BI47="B",BI47="T",BI47="E",BI47="SB")),AND(OR(BF47="D",BF47="A",BF47="S",BF47="C",BF47="H",BF47="B",BF47="T",BF47="E",BF47="SB"),OR(BB47="S")),AND(OR(BF47="S"),OR(BJ47="D",BJ47="A",BJ47="S",BJ47="C",BJ47="H",BJ47="B",BJ47="T",BJ47="E",BJ47="SB")),AND(BF47="H",OR($Z37="No",$Z37="")))</formula>
    </cfRule>
  </conditionalFormatting>
  <conditionalFormatting sqref="BG47:BG49">
    <cfRule type="expression" priority="84" dxfId="1" stopIfTrue="1">
      <formula>OR(AND(OR(BG47="D",BG47="A",BG47="S",BG47="C",BG47="H",BG47="B",BG47="T",BG47="E",BG47="SB"),OR(BF47="D",BF47="A",BF47="S",BF47="C",BF47="H",BF47="B",BF47="T",BF47="E",BF47="SB")),AND(OR(BG47="D",BG47="A",BG47="S",BG47="C",BG47="H",BG47="B",BG47="T",BG47="E",BG47="SB"),OR(BH47="D",BH47="A",BH47="S",BH47="C",BH47="H",BH47="B",BH47="T",BH47="E",BH47="SB")),AND(OR(BG47="D",BG47="A",BG47="S",BG47="C",BG47="H",BG47="B",BG47="T",BG47="E",BG47="SB"),OR(BE47="D",BE47="A",BE47="S",BE47="C",BE47="H",BE47="T",BE47="E",BE47="SB")),AND(OR(BG47="D",BG47="A",BG47="S",BG47="C",BG47="H",BG47="T",BG47="E",BG47="SB"),OR(BI47="D",BI47="A",BI47="S",BI47="C",BI47="H",BI47="B",BI47="T",BI47="E",BI47="SB")),AND(OR(BG47="D",BG47="A",BG47="S",BG47="C",BG47="H",BG47="B",BG47="T",BG47="E",BG47="SB"),OR(BD47="D",BD47="A",BD47="S",BD47="C",BD47="T",BD47="SB")),AND(OR(BG47="D",BG47="A",BG47="S",BG47="C",BG47="T",BG47="SB"),OR(BJ47="D",BJ47="A",BJ47="S",BJ47="C",BJ47="H",BJ47="B",BJ47="T",BJ47="E",BJ47="SB")),AND(OR(BG47="D",BG47="A",BG47="S",BG47="C",BG47="H",BG47="B",BG47="T",BG47="E",BG47="SB"),OR(BC47="S")),AND(OR(BG47="S"),OR(BK47="D",BK47="A",BK47="S",BK47="C",BK47="H",BK47="B",BK47="T",BK47="E",BK47="SB")),AND(BG47="H",OR($Z37="No",$Z37="")))</formula>
    </cfRule>
  </conditionalFormatting>
  <conditionalFormatting sqref="BH47:BH49">
    <cfRule type="expression" priority="85" dxfId="1" stopIfTrue="1">
      <formula>OR(AND(OR(BH47="D",BH47="A",BH47="S",BH47="C",BH47="H",BH47="B",BH47="T",BH47="E",BH47="SB"),OR(BG47="D",BG47="A",BG47="S",BG47="C",BG47="H",BG47="B",BG47="T",BG47="E",BG47="SB")),AND(OR(BH47="D",BH47="A",BH47="S",BH47="C",BH47="H",BH47="B",BH47="T",BH47="E",BH47="SB"),OR(BI47="D",BI47="A",BI47="S",BI47="C",BI47="H",BI47="B",BI47="T",BI47="E",BI47="SB")),AND(OR(BH47="D",BH47="A",BH47="S",BH47="C",BH47="H",BH47="B",BH47="T",BH47="E",BH47="SB"),OR(BF47="D",BF47="A",BF47="S",BF47="C",BF47="H",BF47="T",BF47="E",BF47="SB")),AND(OR(BH47="D",BH47="A",BH47="S",BH47="C",BH47="H",BH47="T",BH47="E",BH47="SB"),OR(BJ47="D",BJ47="A",BJ47="S",BJ47="C",BJ47="H",BJ47="B",BJ47="T",BJ47="E",BJ47="SB")),AND(OR(BH47="D",BH47="A",BH47="S",BH47="C",BH47="H",BH47="B",BH47="T",BH47="E",BH47="SB"),OR(BE47="D",BE47="A",BE47="S",BE47="C",BE47="T",BE47="SB")),AND(OR(BH47="D",BH47="A",BH47="S",BH47="C",BH47="T",BH47="SB"),OR(BK47="D",BK47="A",BK47="S",BK47="C",BK47="H",BK47="B",BK47="T",BK47="E",BK47="SB")),AND(OR(BH47="D",BH47="A",BH47="S",BH47="C",BH47="H",BH47="B",BH47="T",BH47="E",BH47="SB"),OR(BD47="S")),AND(OR(BH47="S"),OR(BL47="D",BL47="A",BL47="S",BL47="C",BL47="H",BL47="B",BL47="T",BL47="E",BL47="SB")),AND(BH47="H",OR($Z37="No",$Z37="")))</formula>
    </cfRule>
  </conditionalFormatting>
  <conditionalFormatting sqref="BI47:BI49">
    <cfRule type="expression" priority="86" dxfId="1" stopIfTrue="1">
      <formula>OR(AND(OR(BI47="D",BI47="A",BI47="S",BI47="C",BI47="H",BI47="B",BI47="T",BI47="E",BI47="SB"),OR(BH47="D",BH47="A",BH47="S",BH47="C",BH47="H",BH47="B",BH47="T",BH47="E",BH47="SB")),AND(OR(BI47="D",BI47="A",BI47="S",BI47="C",BI47="H",BI47="B",BI47="T",BI47="E",BI47="SB"),OR(BJ47="D",BJ47="A",BJ47="S",BJ47="C",BJ47="H",BJ47="B",BJ47="T",BJ47="E",BJ47="SB")),AND(OR(BI47="D",BI47="A",BI47="S",BI47="C",BI47="H",BI47="B",BI47="T",BI47="E",BI47="SB"),OR(BG47="D",BG47="A",BG47="S",BG47="C",BG47="H",BG47="T",BG47="E",BG47="SB")),AND(OR(BI47="D",BI47="A",BI47="S",BI47="C",BI47="H",BI47="T",BI47="E",BI47="SB"),OR(BK47="D",BK47="A",BK47="S",BK47="C",BK47="H",BK47="B",BK47="T",BK47="E",BK47="SB")),AND(OR(BI47="D",BI47="A",BI47="S",BI47="C",BI47="H",BI47="B",BI47="T",BI47="E",BI47="SB"),OR(BF47="D",BF47="A",BF47="S",BF47="C",BF47="T",BF47="SB")),AND(OR(BI47="D",BI47="A",BI47="S",BI47="C",BI47="T",BI47="SB"),OR(BL47="D",BL47="A",BL47="S",BL47="C",BL47="H",BL47="B",BL47="T",BL47="E",BL47="SB")),AND(OR(BI47="D",BI47="A",BI47="S",BI47="C",BI47="H",BI47="B",BI47="T",BI47="E",BI47="SB"),OR(BE47="S")),AND(OR(BI47="S"),OR(BM47="D",BM47="A",BM47="S",BM47="C",BM47="H",BM47="B",BM47="T",BM47="E",BM47="SB")),AND(BI47="H",OR($Z37="No",$Z37="")))</formula>
    </cfRule>
  </conditionalFormatting>
  <conditionalFormatting sqref="BJ47:BJ49">
    <cfRule type="expression" priority="87" dxfId="1" stopIfTrue="1">
      <formula>OR(AND(OR(BJ47="D",BJ47="A",BJ47="S",BJ47="C",BJ47="H",BJ47="B",BJ47="T",BJ47="E",BJ47="SB"),OR(BI47="D",BI47="A",BI47="S",BI47="C",BI47="H",BI47="B",BI47="T",BI47="E",BI47="SB")),AND(OR(BJ47="D",BJ47="A",BJ47="S",BJ47="C",BJ47="H",BJ47="B",BJ47="T",BJ47="E",BJ47="SB"),OR(BK47="D",BK47="A",BK47="S",BK47="C",BK47="H",BK47="B",BK47="T",BK47="E",BK47="SB")),AND(OR(BJ47="D",BJ47="A",BJ47="S",BJ47="C",BJ47="H",BJ47="B",BJ47="T",BJ47="E",BJ47="SB"),OR(BH47="D",BH47="A",BH47="S",BH47="C",BH47="H",BH47="T",BH47="E",BH47="SB")),AND(OR(BJ47="D",BJ47="A",BJ47="S",BJ47="C",BJ47="H",BJ47="T",BJ47="E",BJ47="SB"),OR(BL47="D",BL47="A",BL47="S",BL47="C",BL47="H",BL47="B",BL47="T",BL47="E",BL47="SB")),AND(OR(BJ47="D",BJ47="A",BJ47="S",BJ47="C",BJ47="H",BJ47="B",BJ47="T",BJ47="E",BJ47="SB"),OR(BG47="D",BG47="A",BG47="S",BG47="C",BG47="T",BG47="SB")),AND(OR(BJ47="D",BJ47="A",BJ47="S",BJ47="C",BJ47="T",BJ47="SB"),OR(BM47="D",BM47="A",BM47="S",BM47="C",BM47="H",BM47="B",BM47="T",BM47="E",BM47="SB")),AND(OR(BJ47="D",BJ47="A",BJ47="S",BJ47="C",BJ47="H",BJ47="B",BJ47="T",BJ47="E",BJ47="SB"),OR(BF47="S")),AND(OR(BJ47="S"),OR(BN47="D",BN47="A",BN47="S",BN47="C",BN47="H",BN47="B",BN47="T",BN47="E",BN47="SB")),AND(BJ47="H",OR($Z37="No",$Z37="")))</formula>
    </cfRule>
  </conditionalFormatting>
  <conditionalFormatting sqref="BK47:BK49">
    <cfRule type="expression" priority="88" dxfId="1" stopIfTrue="1">
      <formula>OR(AND(OR(BK47="D",BK47="A",BK47="S",BK47="C",BK47="H",BK47="B",BK47="T",BK47="E",BK47="SB"),OR(BJ47="D",BJ47="A",BJ47="S",BJ47="C",BJ47="H",BJ47="B",BJ47="T",BJ47="E",BJ47="SB")),AND(OR(BK47="D",BK47="A",BK47="S",BK47="C",BK47="H",BK47="B",BK47="T",BK47="E",BK47="SB"),OR(BL47="D",BL47="A",BL47="S",BL47="C",BL47="H",BL47="B",BL47="T",BL47="E",BL47="SB")),AND(OR(BK47="D",BK47="A",BK47="S",BK47="C",BK47="H",BK47="B",BK47="T",BK47="E",BK47="SB"),OR(BI47="D",BI47="A",BI47="S",BI47="C",BI47="H",BI47="T",BI47="E",BI47="SB")),AND(OR(BK47="D",BK47="A",BK47="S",BK47="C",BK47="H",BK47="T",BK47="E",BK47="SB"),OR(BM47="D",BM47="A",BM47="S",BM47="C",BM47="H",BM47="B",BM47="T",BM47="E",BM47="SB")),AND(OR(BK47="D",BK47="A",BK47="S",BK47="C",BK47="H",BK47="B",BK47="T",BK47="E",BK47="SB"),OR(BH47="D",BH47="A",BH47="S",BH47="C",BH47="T",BH47="SB")),AND(OR(BK47="D",BK47="A",BK47="S",BK47="C",BK47="T",BK47="SB"),OR(BN47="D",BN47="A",BN47="S",BN47="C",BN47="H",BN47="B",BN47="T",BN47="E",BN47="SB")),AND(OR(BK47="D",BK47="A",BK47="S",BK47="C",BK47="H",BK47="B",BK47="T",BK47="E",BK47="SB"),OR(BG47="S")),AND(OR(BK47="S"),OR(BO47="D",BO47="A",BO47="S",BO47="C",BO47="H",BO47="B",BO47="T",BO47="E",BO47="SB")),AND(BK47="H",OR($Z37="No",$Z37="")))</formula>
    </cfRule>
  </conditionalFormatting>
  <conditionalFormatting sqref="BL47:BL49">
    <cfRule type="expression" priority="89" dxfId="1" stopIfTrue="1">
      <formula>OR(AND(OR(BL47="D",BL47="A",BL47="S",BL47="C",BL47="H",BL47="B",BL47="T",BL47="E",BL47="SB"),OR(BK47="D",BK47="A",BK47="S",BK47="C",BK47="H",BK47="B",BK47="T",BK47="E",BK47="SB")),AND(OR(BL47="D",BL47="A",BL47="S",BL47="C",BL47="H",BL47="B",BL47="T",BL47="E",BL47="SB"),OR(BM47="D",BM47="A",BM47="S",BM47="C",BM47="H",BM47="B",BM47="T",BM47="E",BM47="SB")),AND(OR(BL47="D",BL47="A",BL47="S",BL47="C",BL47="H",BL47="B",BL47="T",BL47="E",BL47="SB"),OR(BJ47="D",BJ47="A",BJ47="S",BJ47="C",BJ47="H",BJ47="T",BJ47="E",BJ47="SB")),AND(OR(BL47="D",BL47="A",BL47="S",BL47="C",BL47="H",BL47="T",BL47="E",BL47="SB"),OR(BN47="D",BN47="A",BN47="S",BN47="C",BN47="H",BN47="B",BN47="T",BN47="E",BN47="SB")),AND(OR(BL47="D",BL47="A",BL47="S",BL47="C",BL47="H",BL47="B",BL47="T",BL47="E",BL47="SB"),OR(BI47="D",BI47="A",BI47="S",BI47="C",BI47="T",BI47="SB")),AND(OR(BL47="D",BL47="A",BL47="S",BL47="C",BL47="T",BL47="SB"),OR(BO47="D",BO47="A",BO47="S",BO47="C",BO47="H",BO47="B",BO47="T",BO47="E",BO47="SB")),AND(OR(BL47="D",BL47="A",BL47="S",BL47="C",BL47="H",BL47="B",BL47="T",BL47="E",BL47="SB"),OR(BH47="S")),AND(OR(BL47="S"),OR(BP47="D",BP47="A",BP47="S",BP47="C",BP47="H",BP47="B",BP47="T",BP47="E",BP47="SB")),AND(BL47="H",OR($Z37="No",$Z37="")))</formula>
    </cfRule>
  </conditionalFormatting>
  <conditionalFormatting sqref="BM47:BM49">
    <cfRule type="expression" priority="90" dxfId="1" stopIfTrue="1">
      <formula>OR(AND(OR(BM47="D",BM47="A",BM47="S",BM47="C",BM47="H",BM47="B",BM47="T",BM47="E",BM47="SB"),OR(BL47="D",BL47="A",BL47="S",BL47="C",BL47="H",BL47="B",BL47="T",BL47="E",BL47="SB")),AND(OR(BM47="D",BM47="A",BM47="S",BM47="C",BM47="H",BM47="B",BM47="T",BM47="E",BM47="SB"),OR(BN47="D",BN47="A",BN47="S",BN47="C",BN47="H",BN47="B",BN47="T",BN47="E",BN47="SB")),AND(OR(BM47="D",BM47="A",BM47="S",BM47="C",BM47="H",BM47="B",BM47="T",BM47="E",BM47="SB"),OR(BK47="D",BK47="A",BK47="S",BK47="C",BK47="H",BK47="T",BK47="E",BK47="SB")),AND(OR(BM47="D",BM47="A",BM47="S",BM47="C",BM47="H",BM47="T",BM47="E",BM47="SB"),OR(BO47="D",BO47="A",BO47="S",BO47="C",BO47="H",BO47="B",BO47="T",BO47="E",BO47="SB")),AND(OR(BM47="D",BM47="A",BM47="S",BM47="C",BM47="H",BM47="B",BM47="T",BM47="E",BM47="SB"),OR(BJ47="D",BJ47="A",BJ47="S",BJ47="C",BJ47="T",BJ47="SB")),AND(OR(BM47="D",BM47="A",BM47="S",BM47="C",BM47="T",BM47="SB"),OR(BP47="D",BP47="A",BP47="S",BP47="C",BP47="H",BP47="B",BP47="T",BP47="E",BP47="SB")),AND(OR(BM47="D",BM47="A",BM47="S",BM47="C",BM47="H",BM47="B",BM47="T",BM47="E",BM47="SB"),OR(BI47="S")),AND(OR(BM47="S"),OR(BQ47="D",BQ47="A",BQ47="S",BQ47="C",BQ47="H",BQ47="B",BQ47="T",BQ47="E",BQ47="SB")),AND(BM47="H",OR($Z37="No",$Z37="")))</formula>
    </cfRule>
  </conditionalFormatting>
  <conditionalFormatting sqref="BN47:BN49">
    <cfRule type="expression" priority="91" dxfId="1" stopIfTrue="1">
      <formula>OR(AND(OR(BN47="D",BN47="A",BN47="S",BN47="C",BN47="H",BN47="B",BN47="T",BN47="E",BN47="SB"),OR(BM47="D",BM47="A",BM47="S",BM47="C",BM47="H",BM47="B",BM47="T",BM47="E",BM47="SB")),AND(OR(BN47="D",BN47="A",BN47="S",BN47="C",BN47="H",BN47="B",BN47="T",BN47="E",BN47="SB"),OR(BO47="D",BO47="A",BO47="S",BO47="C",BO47="H",BO47="B",BO47="T",BO47="E",BO47="SB")),AND(OR(BN47="D",BN47="A",BN47="S",BN47="C",BN47="H",BN47="B",BN47="T",BN47="E",BN47="SB"),OR(BL47="D",BL47="A",BL47="S",BL47="C",BL47="H",BL47="T",BL47="E",BL47="SB")),AND(OR(BN47="D",BN47="A",BN47="S",BN47="C",BN47="H",BN47="T",BN47="E",BN47="SB"),OR(BP47="D",BP47="A",BP47="S",BP47="C",BP47="H",BP47="B",BP47="T",BP47="E",BP47="SB")),AND(OR(BN47="D",BN47="A",BN47="S",BN47="C",BN47="H",BN47="B",BN47="T",BN47="E",BN47="SB"),OR(BK47="D",BK47="A",BK47="S",BK47="C",BK47="T",BK47="SB")),AND(OR(BN47="D",BN47="A",BN47="S",BN47="C",BN47="T",BN47="SB"),OR(BQ47="D",BQ47="A",BQ47="S",BQ47="C",BQ47="H",BQ47="B",BQ47="T",BQ47="E",BQ47="SB")),AND(OR(BN47="D",BN47="A",BN47="S",BN47="C",BN47="H",BN47="B",BN47="T",BN47="E",BN47="SB"),OR(BJ47="S")),AND(OR(BN47="S"),OR(BR47="D",BR47="A",BR47="S",BR47="C",BR47="H",BR47="B",BR47="T",BR47="E",BR47="SB")),AND(BN47="H",OR($Z37="No",$Z37="")))</formula>
    </cfRule>
  </conditionalFormatting>
  <conditionalFormatting sqref="BO47:BO49">
    <cfRule type="expression" priority="92" dxfId="1" stopIfTrue="1">
      <formula>OR(AND(OR(BO47="D",BO47="A",BO47="S",BO47="C",BO47="H",BO47="B",BO47="T",BO47="E",BO47="SB"),OR(BN47="D",BN47="A",BN47="S",BN47="C",BN47="H",BN47="B",BN47="T",BN47="E",BN47="SB")),AND(OR(BO47="D",BO47="A",BO47="S",BO47="C",BO47="H",BO47="B",BO47="T",BO47="E",BO47="SB"),OR(BP47="D",BP47="A",BP47="S",BP47="C",BP47="H",BP47="B",BP47="T",BP47="E",BP47="SB")),AND(OR(BO47="D",BO47="A",BO47="S",BO47="C",BO47="H",BO47="B",BO47="T",BO47="E",BO47="SB"),OR(BM47="D",BM47="A",BM47="S",BM47="C",BM47="H",BM47="T",BM47="E",BM47="SB")),AND(OR(BO47="D",BO47="A",BO47="S",BO47="C",BO47="H",BO47="T",BO47="E",BO47="SB"),OR(BQ47="D",BQ47="A",BQ47="S",BQ47="C",BQ47="H",BQ47="B",BQ47="T",BQ47="E",BQ47="SB")),AND(OR(BO47="D",BO47="A",BO47="S",BO47="C",BO47="H",BO47="B",BO47="T",BO47="E",BO47="SB"),OR(BL47="D",BL47="A",BL47="S",BL47="C",BL47="T",BL47="SB")),AND(OR(BO47="D",BO47="A",BO47="S",BO47="C",BO47="T",BO47="SB"),OR(BR47="D",BR47="A",BR47="S",BR47="C",BR47="H",BR47="B",BR47="T",BR47="E",BR47="SB")),AND(OR(BO47="D",BO47="A",BO47="S",BO47="C",BO47="H",BO47="B",BO47="T",BO47="E",BO47="SB"),OR(BK47="S")),AND(OR(BO47="S"),OR(BS47="D",BS47="A",BS47="S",BS47="C",BS47="H",BS47="B",BS47="T",BS47="E",BS47="SB")),AND(BO47="H",OR($Z37="No",$Z37="")))</formula>
    </cfRule>
  </conditionalFormatting>
  <conditionalFormatting sqref="BP47:BP49">
    <cfRule type="expression" priority="93" dxfId="1" stopIfTrue="1">
      <formula>OR(AND(OR(BP47="D",BP47="A",BP47="S",BP47="C",BP47="H",BP47="B",BP47="T",BP47="E",BP47="SB"),OR(BO47="D",BO47="A",BO47="S",BO47="C",BO47="H",BO47="B",BO47="T",BO47="E",BO47="SB")),AND(OR(BP47="D",BP47="A",BP47="S",BP47="C",BP47="H",BP47="B",BP47="T",BP47="E",BP47="SB"),OR(BQ47="D",BQ47="A",BQ47="S",BQ47="C",BQ47="H",BQ47="B",BQ47="T",BQ47="E",BQ47="SB")),AND(OR(BP47="D",BP47="A",BP47="S",BP47="C",BP47="H",BP47="B",BP47="T",BP47="E",BP47="SB"),OR(BN47="D",BN47="A",BN47="S",BN47="C",BN47="H",BN47="T",BN47="E",BN47="SB")),AND(OR(BP47="D",BP47="A",BP47="S",BP47="C",BP47="H",BP47="T",BP47="E",BP47="SB"),OR(BR47="D",BR47="A",BR47="S",BR47="C",BR47="H",BR47="B",BR47="T",BR47="E",BR47="SB")),AND(OR(BP47="D",BP47="A",BP47="S",BP47="C",BP47="H",BP47="B",BP47="T",BP47="E",BP47="SB"),OR(BM47="D",BM47="A",BM47="S",BM47="C",BM47="T",BM47="SB")),AND(OR(BP47="D",BP47="A",BP47="S",BP47="C",BP47="T",BP47="SB"),OR(BS47="D",BS47="A",BS47="S",BS47="C",BS47="H",BS47="B",BS47="T",BS47="E",BS47="SB")),AND(OR(BP47="D",BP47="A",BP47="S",BP47="C",BP47="H",BP47="B",BP47="T",BP47="E",BP47="SB"),OR(BL47="S")),AND(OR(BP47="S"),OR(BT47="D",BT47="A",BT47="S",BT47="C",BT47="H",BT47="B",BT47="T",BT47="E",BT47="SB")),AND(BP47="H",OR($Z37="No",$Z37="")))</formula>
    </cfRule>
  </conditionalFormatting>
  <conditionalFormatting sqref="BQ47:BQ49">
    <cfRule type="expression" priority="94" dxfId="1" stopIfTrue="1">
      <formula>OR(AND(OR(BQ47="D",BQ47="A",BQ47="S",BQ47="C",BQ47="H",BQ47="B",BQ47="T",BQ47="E",BQ47="SB"),OR(BP47="D",BP47="A",BP47="S",BP47="C",BP47="H",BP47="B",BP47="T",BP47="E",BP47="SB")),AND(OR(BQ47="D",BQ47="A",BQ47="S",BQ47="C",BQ47="H",BQ47="B",BQ47="T",BQ47="E",BQ47="SB"),OR(BR47="D",BR47="A",BR47="S",BR47="C",BR47="H",BR47="B",BR47="T",BR47="E",BR47="SB")),AND(OR(BQ47="D",BQ47="A",BQ47="S",BQ47="C",BQ47="H",BQ47="B",BQ47="T",BQ47="E",BQ47="SB"),OR(BO47="D",BO47="A",BO47="S",BO47="C",BO47="H",BO47="T",BO47="E",BO47="SB")),AND(OR(BQ47="D",BQ47="A",BQ47="S",BQ47="C",BQ47="H",BQ47="T",BQ47="E",BQ47="SB"),OR(BS47="D",BS47="A",BS47="S",BS47="C",BS47="H",BS47="B",BS47="T",BS47="E",BS47="SB")),AND(OR(BQ47="D",BQ47="A",BQ47="S",BQ47="C",BQ47="H",BQ47="B",BQ47="T",BQ47="E",BQ47="SB"),OR(BN47="D",BN47="A",BN47="S",BN47="C",BN47="T",BN47="SB")),AND(OR(BQ47="D",BQ47="A",BQ47="S",BQ47="C",BQ47="T",BQ47="SB"),OR(BT47="D",BT47="A",BT47="S",BT47="C",BT47="H",BT47="B",BT47="T",BT47="E",BT47="SB")),AND(OR(BQ47="D",BQ47="A",BQ47="S",BQ47="C",BQ47="H",BQ47="B",BQ47="T",BQ47="E",BQ47="SB"),OR(BM47="S")),AND(OR(BQ47="S"),OR(BU47="D",BU47="A",BU47="S",BU47="C",BU47="H",BU47="B",BU47="T",BU47="E",BU47="SB")),AND(BQ47="H",OR($Z37="No",$Z37="")))</formula>
    </cfRule>
  </conditionalFormatting>
  <conditionalFormatting sqref="BR47:BR49">
    <cfRule type="expression" priority="95" dxfId="1" stopIfTrue="1">
      <formula>OR(AND(OR(BR47="D",BR47="A",BR47="S",BR47="C",BR47="H",BR47="B",BR47="T",BR47="E",BR47="SB"),OR(BQ47="D",BQ47="A",BQ47="S",BQ47="C",BQ47="H",BQ47="B",BQ47="T",BQ47="E",BQ47="SB")),AND(OR(BR47="D",BR47="A",BR47="S",BR47="C",BR47="H",BR47="B",BR47="T",BR47="E",BR47="SB"),OR(BS47="D",BS47="A",BS47="S",BS47="C",BS47="H",BS47="B",BS47="T",BS47="E",BS47="SB")),AND(OR(BR47="D",BR47="A",BR47="S",BR47="C",BR47="H",BR47="B",BR47="T",BR47="E",BR47="SB"),OR(BP47="D",BP47="A",BP47="S",BP47="C",BP47="H",BP47="T",BP47="E",BP47="SB")),AND(OR(BR47="D",BR47="A",BR47="S",BR47="C",BR47="H",BR47="T",BR47="E",BR47="SB"),OR(BT47="D",BT47="A",BT47="S",BT47="C",BT47="H",BT47="B",BT47="T",BT47="E",BT47="SB")),AND(OR(BR47="D",BR47="A",BR47="S",BR47="C",BR47="H",BR47="B",BR47="T",BR47="E",BR47="SB"),OR(BO47="D",BO47="A",BO47="S",BO47="C",BO47="T",BO47="SB")),AND(OR(BR47="D",BR47="A",BR47="S",BR47="C",BR47="T",BR47="SB"),OR(BU47="D",BU47="A",BU47="S",BU47="C",BU47="H",BU47="B",BU47="T",BU47="E",BU47="SB")),AND(OR(BR47="D",BR47="A",BR47="S",BR47="C",BR47="H",BR47="B",BR47="T",BR47="E",BR47="SB"),OR(BN47="S")),AND(OR(BR47="S"),OR(BV47="D",BV47="A",BV47="S",BV47="C",BV47="H",BV47="B",BV47="T",BV47="E",BV47="SB")),AND(BR47="H",OR($Z37="No",$Z37="")))</formula>
    </cfRule>
  </conditionalFormatting>
  <conditionalFormatting sqref="BS47:BS49">
    <cfRule type="expression" priority="96" dxfId="1" stopIfTrue="1">
      <formula>OR(AND(OR(BS47="D",BS47="A",BS47="S",BS47="C",BS47="H",BS47="B",BS47="T",BS47="E",BS47="SB"),OR(BR47="D",BR47="A",BR47="S",BR47="C",BR47="H",BR47="B",BR47="T",BR47="E",BR47="SB")),AND(OR(BS47="D",BS47="A",BS47="S",BS47="C",BS47="H",BS47="B",BS47="T",BS47="E",BS47="SB"),OR(BT47="D",BT47="A",BT47="S",BT47="C",BT47="H",BT47="B",BT47="T",BT47="E",BT47="SB")),AND(OR(BS47="D",BS47="A",BS47="S",BS47="C",BS47="H",BS47="B",BS47="T",BS47="E",BS47="SB"),OR(BQ47="D",BQ47="A",BQ47="S",BQ47="C",BQ47="H",BQ47="T",BQ47="E",BQ47="SB")),AND(OR(BS47="D",BS47="A",BS47="S",BS47="C",BS47="H",BS47="T",BS47="E",BS47="SB"),OR(BU47="D",BU47="A",BU47="S",BU47="C",BU47="H",BU47="B",BU47="T",BU47="E",BU47="SB")),AND(OR(BS47="D",BS47="A",BS47="S",BS47="C",BS47="H",BS47="B",BS47="T",BS47="E",BS47="SB"),OR(BP47="D",BP47="A",BP47="S",BP47="C",BP47="T",BP47="SB")),AND(OR(BS47="D",BS47="A",BS47="S",BS47="C",BS47="T",BS47="SB"),OR(BV47="D",BV47="A",BV47="S",BV47="C",BV47="H",BV47="B",BV47="T",BV47="E",BV47="SB")),AND(OR(BS47="D",BS47="A",BS47="S",BS47="C",BS47="H",BS47="B",BS47="T",BS47="E",BS47="SB"),OR(BO47="S")),AND(OR(BS47="S"),OR(BW47="D",BW47="A",BW47="S",BW47="C",BW47="H",BW47="B",BW47="T",BW47="E",BW47="SB")),AND(BS47="H",OR($Z37="No",$Z37="")))</formula>
    </cfRule>
  </conditionalFormatting>
  <conditionalFormatting sqref="BT47:BT49">
    <cfRule type="expression" priority="97" dxfId="1" stopIfTrue="1">
      <formula>OR(AND(OR(BT47="D",BT47="A",BT47="S",BT47="C",BT47="H",BT47="B",BT47="T",BT47="E",BT47="SB"),OR(BS47="D",BS47="A",BS47="S",BS47="C",BS47="H",BS47="B",BS47="T",BS47="E",BS47="SB")),AND(OR(BT47="D",BT47="A",BT47="S",BT47="C",BT47="H",BT47="B",BT47="T",BT47="E",BT47="SB"),OR(BU47="D",BU47="A",BU47="S",BU47="C",BU47="H",BU47="B",BU47="T",BU47="E",BU47="SB")),AND(OR(BT47="D",BT47="A",BT47="S",BT47="C",BT47="H",BT47="B",BT47="T",BT47="E",BT47="SB"),OR(BR47="D",BR47="A",BR47="S",BR47="C",BR47="H",BR47="T",BR47="E",BR47="SB")),AND(OR(BT47="D",BT47="A",BT47="S",BT47="C",BT47="H",BT47="T",BT47="E",BT47="SB"),OR(BV47="D",BV47="A",BV47="S",BV47="C",BV47="H",BV47="B",BV47="T",BV47="E",BV47="SB")),AND(OR(BT47="D",BT47="A",BT47="S",BT47="C",BT47="H",BT47="B",BT47="T",BT47="E",BT47="SB"),OR(BQ47="D",BQ47="A",BQ47="S",BQ47="C",BQ47="T",BQ47="SB")),AND(OR(BT47="D",BT47="A",BT47="S",BT47="C",BT47="T",BT47="SB"),OR(BW47="D",BW47="A",BW47="S",BW47="C",BW47="H",BW47="B",BW47="T",BW47="E",BW47="SB")),AND(OR(BT47="D",BT47="A",BT47="S",BT47="C",BT47="H",BT47="B",BT47="T",BT47="E",BT47="SB"),OR(BP47="S")),AND(OR(BT47="S"),OR(BX47="D",BX47="A",BX47="S",BX47="C",BX47="H",BX47="B",BX47="T",BX47="E",BX47="SB")),AND(BT47="H",OR($Z37="No",$Z37="")))</formula>
    </cfRule>
  </conditionalFormatting>
  <conditionalFormatting sqref="BU47:BU49">
    <cfRule type="expression" priority="98" dxfId="1" stopIfTrue="1">
      <formula>OR(AND(OR(BU47="D",BU47="A",BU47="S",BU47="C",BU47="H",BU47="B",BU47="T",BU47="E",BU47="SB"),OR(BT47="D",BT47="A",BT47="S",BT47="C",BT47="H",BT47="B",BT47="T",BT47="E",BT47="SB")),AND(OR(BU47="D",BU47="A",BU47="S",BU47="C",BU47="H",BU47="B",BU47="T",BU47="E",BU47="SB"),OR(BV47="D",BV47="A",BV47="S",BV47="C",BV47="H",BV47="B",BV47="T",BV47="E",BV47="SB")),AND(OR(BU47="D",BU47="A",BU47="S",BU47="C",BU47="H",BU47="B",BU47="T",BU47="E",BU47="SB"),OR(BS47="D",BS47="A",BS47="S",BS47="C",BS47="H",BS47="T",BS47="E",BS47="SB")),AND(OR(BU47="D",BU47="A",BU47="S",BU47="C",BU47="H",BU47="T",BU47="E",BU47="SB"),OR(BW47="D",BW47="A",BW47="S",BW47="C",BW47="H",BW47="B",BW47="T",BW47="E",BW47="SB")),AND(OR(BU47="D",BU47="A",BU47="S",BU47="C",BU47="H",BU47="B",BU47="T",BU47="E",BU47="SB"),OR(BR47="D",BR47="A",BR47="S",BR47="C",BR47="T",BR47="SB")),AND(OR(BU47="D",BU47="A",BU47="S",BU47="C",BU47="T",BU47="SB"),OR(BX47="D",BX47="A",BX47="S",BX47="C",BX47="H",BX47="B",BX47="T",BX47="E",BX47="SB")),AND(OR(BU47="D",BU47="A",BU47="S",BU47="C",BU47="H",BU47="B",BU47="T",BU47="E",BU47="SB"),OR(BQ47="S")),AND(OR(BU47="S"),OR(BY47="D",BY47="A",BY47="S",BY47="C",BY47="H",BY47="B",BY47="T",BY47="E",BY47="SB")),AND(BU47="H",OR($Z37="No",$Z37="")))</formula>
    </cfRule>
  </conditionalFormatting>
  <conditionalFormatting sqref="BV47:BV49">
    <cfRule type="expression" priority="99" dxfId="1" stopIfTrue="1">
      <formula>OR(AND(OR(BV47="D",BV47="A",BV47="S",BV47="C",BV47="H",BV47="B",BV47="T",BV47="E",BV47="SB"),OR(BU47="D",BU47="A",BU47="S",BU47="C",BU47="H",BU47="B",BU47="T",BU47="E",BU47="SB")),AND(OR(BV47="D",BV47="A",BV47="S",BV47="C",BV47="H",BV47="B",BV47="T",BV47="E",BV47="SB"),OR(BW47="D",BW47="A",BW47="S",BW47="C",BW47="H",BW47="B",BW47="T",BW47="E",BW47="SB")),AND(OR(BV47="D",BV47="A",BV47="S",BV47="C",BV47="H",BV47="B",BV47="T",BV47="E",BV47="SB"),OR(BT47="D",BT47="A",BT47="S",BT47="C",BT47="H",BT47="T",BT47="E",BT47="SB")),AND(OR(BV47="D",BV47="A",BV47="S",BV47="C",BV47="H",BV47="T",BV47="E",BV47="SB"),OR(BX47="D",BX47="A",BX47="S",BX47="C",BX47="H",BX47="B",BX47="T",BX47="E",BX47="SB")),AND(OR(BV47="D",BV47="A",BV47="S",BV47="C",BV47="H",BV47="B",BV47="T",BV47="E",BV47="SB"),OR(BS47="D",BS47="A",BS47="S",BS47="C",BS47="T",BS47="SB")),AND(OR(BV47="D",BV47="A",BV47="S",BV47="C",BV47="T",BV47="SB"),OR(BY47="D",BY47="A",BY47="S",BY47="C",BY47="H",BY47="B",BY47="T",BY47="E",BY47="SB")),AND(OR(BV47="D",BV47="A",BV47="S",BV47="C",BV47="H",BV47="B",BV47="T",BV47="E",BV47="SB"),OR(BR47="S")),AND(OR(BV47="S"),OR(BZ47="D",BZ47="A",BZ47="S",BZ47="C",BZ47="H",BZ47="B",BZ47="T",BZ47="E",BZ47="SB")),AND(BV47="H",OR($Z37="No",$Z37="")))</formula>
    </cfRule>
  </conditionalFormatting>
  <conditionalFormatting sqref="BW47:BW49">
    <cfRule type="expression" priority="100" dxfId="1" stopIfTrue="1">
      <formula>OR(AND(OR(BW47="D",BW47="A",BW47="S",BW47="C",BW47="H",BW47="B",BW47="T",BW47="E",BW47="SB"),OR(BV47="D",BV47="A",BV47="S",BV47="C",BV47="H",BV47="B",BV47="T",BV47="E",BV47="SB")),AND(OR(BW47="D",BW47="A",BW47="S",BW47="C",BW47="H",BW47="B",BW47="T",BW47="E",BW47="SB"),OR(BX47="D",BX47="A",BX47="S",BX47="C",BX47="H",BX47="B",BX47="T",BX47="E",BX47="SB")),AND(OR(BW47="D",BW47="A",BW47="S",BW47="C",BW47="H",BW47="B",BW47="T",BW47="E",BW47="SB"),OR(BU47="D",BU47="A",BU47="S",BU47="C",BU47="H",BU47="T",BU47="E",BU47="SB")),AND(OR(BW47="D",BW47="A",BW47="S",BW47="C",BW47="H",BW47="T",BW47="E",BW47="SB"),OR(BY47="D",BY47="A",BY47="S",BY47="C",BY47="H",BY47="B",BY47="T",BY47="E",BY47="SB")),AND(OR(BW47="D",BW47="A",BW47="S",BW47="C",BW47="H",BW47="B",BW47="T",BW47="E",BW47="SB"),OR(BT47="D",BT47="A",BT47="S",BT47="C",BT47="T",BT47="SB")),AND(OR(BW47="D",BW47="A",BW47="S",BW47="C",BW47="T",BW47="SB"),OR(BZ47="D",BZ47="A",BZ47="S",BZ47="C",BZ47="H",BZ47="B",BZ47="T",BZ47="E",BZ47="SB")),AND(OR(BW47="D",BW47="A",BW47="S",BW47="C",BW47="H",BW47="B",BW47="T",BW47="E",BW47="SB"),OR(BS47="S")),AND(OR(BW47="S"),OR(CA47="D",CA47="A",CA47="S",CA47="C",CA47="H",CA47="B",CA47="T",CA47="E",CA47="SB")),AND(BW47="H",OR($Z37="No",$Z37="")))</formula>
    </cfRule>
  </conditionalFormatting>
  <conditionalFormatting sqref="BX47:BX49">
    <cfRule type="expression" priority="101" dxfId="1" stopIfTrue="1">
      <formula>OR(AND(OR(BX47="D",BX47="A",BX47="S",BX47="C",BX47="H",BX47="B",BX47="T",BX47="E",BX47="SB"),OR(BW47="D",BW47="A",BW47="S",BW47="C",BW47="H",BW47="B",BW47="T",BW47="E",BW47="SB")),AND(OR(BX47="D",BX47="A",BX47="S",BX47="C",BX47="H",BX47="B",BX47="T",BX47="E",BX47="SB"),OR(BY47="D",BY47="A",BY47="S",BY47="C",BY47="H",BY47="B",BY47="T",BY47="E",BY47="SB")),AND(OR(BX47="D",BX47="A",BX47="S",BX47="C",BX47="H",BX47="B",BX47="T",BX47="E",BX47="SB"),OR(BV47="D",BV47="A",BV47="S",BV47="C",BV47="H",BV47="T",BV47="E",BV47="SB")),AND(OR(BX47="D",BX47="A",BX47="S",BX47="C",BX47="H",BX47="T",BX47="E",BX47="SB"),OR(BZ47="D",BZ47="A",BZ47="S",BZ47="C",BZ47="H",BZ47="B",BZ47="T",BZ47="E",BZ47="SB")),AND(OR(BX47="D",BX47="A",BX47="S",BX47="C",BX47="H",BX47="B",BX47="T",BX47="E",BX47="SB"),OR(BU47="D",BU47="A",BU47="S",BU47="C",BU47="T",BU47="SB")),AND(OR(BX47="D",BX47="A",BX47="S",BX47="C",BX47="T",BX47="SB"),OR(CA47="D",CA47="A",CA47="S",CA47="C",CA47="H",CA47="B",CA47="T",CA47="E",CA47="SB")),AND(OR(BX47="D",BX47="A",BX47="S",BX47="C",BX47="H",BX47="B",BX47="T",BX47="E",BX47="SB"),OR(BT47="S")),AND(OR(BX47="S"),OR(CB47="D",CB47="A",CB47="S",CB47="C",CB47="H",CB47="B",CB47="T",CB47="E",CB47="SB")),AND(BX47="H",OR($Z37="No",$Z37="")))</formula>
    </cfRule>
  </conditionalFormatting>
  <conditionalFormatting sqref="BY47:BY49">
    <cfRule type="expression" priority="102" dxfId="1" stopIfTrue="1">
      <formula>OR(AND(OR(BY47="D",BY47="A",BY47="S",BY47="C",BY47="H",BY47="B",BY47="T",BY47="E",BY47="SB"),OR(BX47="D",BX47="A",BX47="S",BX47="C",BX47="H",BX47="B",BX47="T",BX47="E",BX47="SB")),AND(OR(BY47="D",BY47="A",BY47="S",BY47="C",BY47="H",BY47="B",BY47="T",BY47="E",BY47="SB"),OR(BZ47="D",BZ47="A",BZ47="S",BZ47="C",BZ47="H",BZ47="B",BZ47="T",BZ47="E",BZ47="SB")),AND(OR(BY47="D",BY47="A",BY47="S",BY47="C",BY47="H",BY47="B",BY47="T",BY47="E",BY47="SB"),OR(BW47="D",BW47="A",BW47="S",BW47="C",BW47="H",BW47="T",BW47="E",BW47="SB")),AND(OR(BY47="D",BY47="A",BY47="S",BY47="C",BY47="H",BY47="T",BY47="E",BY47="SB"),OR(CA47="D",CA47="A",CA47="S",CA47="C",CA47="H",CA47="B",CA47="T",CA47="E",CA47="SB")),AND(OR(BY47="D",BY47="A",BY47="S",BY47="C",BY47="H",BY47="B",BY47="T",BY47="E",BY47="SB"),OR(BV47="D",BV47="A",BV47="S",BV47="C",BV47="T",BV47="SB")),AND(OR(BY47="D",BY47="A",BY47="S",BY47="C",BY47="T",BY47="SB"),OR(CB47="D",CB47="A",CB47="S",CB47="C",CB47="H",CB47="B",CB47="T",CB47="E",CB47="SB")),AND(OR(BY47="D",BY47="A",BY47="S",BY47="C",BY47="H",BY47="B",BY47="T",BY47="E",BY47="SB"),OR(BU47="S")),AND(OR(BY47="S"),OR(CC47="D",CC47="A",CC47="S",CC47="C",CC47="H",CC47="B",CC47="T",CC47="E",CC47="SB")),AND(BY47="H",OR($Z37="No",$Z37="")))</formula>
    </cfRule>
  </conditionalFormatting>
  <conditionalFormatting sqref="BZ47:BZ49">
    <cfRule type="expression" priority="103" dxfId="1" stopIfTrue="1">
      <formula>OR(AND(OR(BZ47="D",BZ47="A",BZ47="S",BZ47="C",BZ47="H",BZ47="B",BZ47="T",BZ47="E",BZ47="SB"),OR(BY47="D",BY47="A",BY47="S",BY47="C",BY47="H",BY47="B",BY47="T",BY47="E",BY47="SB")),AND(OR(BZ47="D",BZ47="A",BZ47="S",BZ47="C",BZ47="H",BZ47="B",BZ47="T",BZ47="E",BZ47="SB"),OR(CA47="D",CA47="A",CA47="S",CA47="C",CA47="H",CA47="B",CA47="T",CA47="E",CA47="SB")),AND(OR(BZ47="D",BZ47="A",BZ47="S",BZ47="C",BZ47="H",BZ47="B",BZ47="T",BZ47="E",BZ47="SB"),OR(BX47="D",BX47="A",BX47="S",BX47="C",BX47="H",BX47="T",BX47="E",BX47="SB")),AND(OR(BZ47="D",BZ47="A",BZ47="S",BZ47="C",BZ47="H",BZ47="T",BZ47="E",BZ47="SB"),OR(CB47="D",CB47="A",CB47="S",CB47="C",CB47="H",CB47="B",CB47="T",CB47="E",CB47="SB")),AND(OR(BZ47="D",BZ47="A",BZ47="S",BZ47="C",BZ47="H",BZ47="B",BZ47="T",BZ47="E",BZ47="SB"),OR(BW47="D",BW47="A",BW47="S",BW47="C",BW47="T",BW47="SB")),AND(OR(BZ47="D",BZ47="A",BZ47="S",BZ47="C",BZ47="T",BZ47="SB"),OR(CC47="D",CC47="A",CC47="S",CC47="C",CC47="H",CC47="B",CC47="T",CC47="E",CC47="SB")),AND(OR(BZ47="D",BZ47="A",BZ47="S",BZ47="C",BZ47="H",BZ47="B",BZ47="T",BZ47="E",BZ47="SB"),OR(BV47="S")),AND(OR(BZ47="S"),OR(CD47="D",CD47="A",CD47="S",CD47="C",CD47="H",CD47="B",CD47="T",CD47="E",CD47="SB")),AND(BZ47="H",OR($Z37="No",$Z37="")))</formula>
    </cfRule>
  </conditionalFormatting>
  <conditionalFormatting sqref="CA47:CA49">
    <cfRule type="expression" priority="104" dxfId="1" stopIfTrue="1">
      <formula>OR(AND(OR(CA47="D",CA47="A",CA47="S",CA47="C",CA47="H",CA47="B",CA47="T",CA47="E",CA47="SB"),OR(BZ47="D",BZ47="A",BZ47="S",BZ47="C",BZ47="H",BZ47="B",BZ47="T",BZ47="E",BZ47="SB")),AND(OR(CA47="D",CA47="A",CA47="S",CA47="C",CA47="H",CA47="B",CA47="T",CA47="E",CA47="SB"),OR(CB47="D",CB47="A",CB47="S",CB47="C",CB47="H",CB47="B",CB47="T",CB47="E",CB47="SB")),AND(OR(CA47="D",CA47="A",CA47="S",CA47="C",CA47="H",CA47="B",CA47="T",CA47="E",CA47="SB"),OR(BY47="D",BY47="A",BY47="S",BY47="C",BY47="H",BY47="T",BY47="E",BY47="SB")),AND(OR(CA47="D",CA47="A",CA47="S",CA47="C",CA47="H",CA47="T",CA47="E",CA47="SB"),OR(CC47="D",CC47="A",CC47="S",CC47="C",CC47="H",CC47="B",CC47="T",CC47="E",CC47="SB")),AND(OR(CA47="D",CA47="A",CA47="S",CA47="C",CA47="H",CA47="B",CA47="T",CA47="E",CA47="SB"),OR(BX47="D",BX47="A",BX47="S",BX47="C",BX47="T",BX47="SB")),AND(OR(CA47="D",CA47="A",CA47="S",CA47="C",CA47="T",CA47="SB"),OR(CD47="D",CD47="A",CD47="S",CD47="C",CD47="H",CD47="B",CD47="T",CD47="E",CD47="SB")),AND(OR(CA47="D",CA47="A",CA47="S",CA47="C",CA47="H",CA47="B",CA47="T",CA47="E",CA47="SB"),OR(BW47="S")),AND(CA47="H",OR($Z37="No",$Z37="")))</formula>
    </cfRule>
  </conditionalFormatting>
  <conditionalFormatting sqref="CB47:CB49">
    <cfRule type="expression" priority="105" dxfId="1" stopIfTrue="1">
      <formula>OR(AND(OR(CB47="D",CB47="A",CB47="S",CB47="C",CB47="H",CB47="B",CB47="T",CB47="E",CB47="SB"),OR(CA47="D",CA47="A",CA47="S",CA47="C",CA47="H",CA47="B",CA47="T",CA47="E",CA47="SB")),AND(OR(CB47="D",CB47="A",CB47="S",CB47="C",CB47="H",CB47="B",CB47="T",CB47="E",CB47="SB"),OR(CC47="D",CC47="A",CC47="S",CC47="C",CC47="H",CC47="B",CC47="T",CC47="E",CC47="SB")),AND(OR(CB47="D",CB47="A",CB47="S",CB47="C",CB47="H",CB47="B",CB47="T",CB47="E",CB47="SB"),OR(BZ47="D",BZ47="A",BZ47="S",BZ47="C",BZ47="H",BZ47="T",BZ47="E",BZ47="SB")),AND(OR(CB47="D",CB47="A",CB47="S",CB47="C",CB47="H",CB47="T",CB47="E",CB47="SB"),OR(CD47="D",CD47="A",CD47="S",CD47="C",CD47="H",CD47="B",CD47="T",CD47="E",CD47="SB")),AND(OR(CB47="D",CB47="A",CB47="S",CB47="C",CB47="H",CB47="B",CB47="T",CB47="E",CB47="SB"),OR(BY47="D",BY47="A",BY47="S",BY47="C",BY47="T",BY47="SB")),AND(OR(CB47="D",CB47="A",CB47="S",CB47="C",CB47="H",CB47="B",CB47="T",CB47="E",CB47="SB"),OR(BX47="S")),AND(CB47="H",OR($Z37="No",$Z37="")))</formula>
    </cfRule>
  </conditionalFormatting>
  <conditionalFormatting sqref="CC47:CC49">
    <cfRule type="expression" priority="106" dxfId="1" stopIfTrue="1">
      <formula>OR(AND(OR(CC47="D",CC47="A",CC47="S",CC47="C",CC47="H",CC47="B",CC47="T",CC47="E",CC47="SB"),OR(CB47="D",CB47="A",CB47="S",CB47="C",CB47="H",CB47="B",CB47="T",CB47="E",CB47="SB")),AND(OR(CC47="D",CC47="A",CC47="S",CC47="C",CC47="H",CC47="B",CC47="T",CC47="E",CC47="SB"),OR(CD47="D",CD47="A",CD47="S",CD47="C",CD47="H",CD47="B",CD47="T",CD47="E",CD47="SB")),AND(OR(CC47="D",CC47="A",CC47="S",CC47="C",CC47="H",CC47="B",CC47="T",CC47="E",CC47="SB"),OR(CA47="D",CA47="A",CA47="S",CA47="C",CA47="H",CA47="T",CA47="E",CA47="SB")),AND(OR(CC47="D",CC47="A",CC47="S",CC47="C",CC47="H",CC47="B",CC47="T",CC47="E",CC47="SB"),OR(BZ47="D",BZ47="A",BZ47="S",BZ47="C",BZ47="T",BZ47="SB")),AND(OR(CC47="D",CC47="A",CC47="S",CC47="C",CC47="H",CC47="B",CC47="T",CC47="E",CC47="SB"),OR(BY47="S")),AND(CC47="H",OR($Z37="No",$Z37="")))</formula>
    </cfRule>
  </conditionalFormatting>
  <conditionalFormatting sqref="CD47:CD49">
    <cfRule type="expression" priority="107" dxfId="1" stopIfTrue="1">
      <formula>OR(AND(OR(CD47="D",CD47="A",CD47="S",CD47="C",CD47="H",CD47="B",CD47="T",CD47="E",CD47="SB"),OR(CC47="D",CC47="A",CC47="S",CC47="C",CC47="H",CC47="B",CC47="T",CC47="E",CC47="SB")),AND(OR(CD47="D",CD47="A",CD47="S",CD47="C",CD47="H",CD47="B",CD47="T",CD47="E",CD47="SB"),OR(CB47="D",CB47="A",CB47="S",CB47="C",CB47="H",CB47="T",CB47="E",CB47="SB")),AND(OR(CD47="D",CD47="A",CD47="S",CD47="C",CD47="H",CD47="B",CD47="T",CD47="E",CD47="SB"),OR(CA47="D",CA47="A",CA47="S",CA47="C",CA47="T",CA47="SB")),AND(OR(CD47="D",CD47="A",CD47="S",CD47="C",CD47="H",CD47="B",CD47="T",CD47="E",CD47="SB"),OR(BZ47="S")),AND(CD47="H",OR($Z37="No",$Z37="")))</formula>
    </cfRule>
  </conditionalFormatting>
  <conditionalFormatting sqref="C47:CD49">
    <cfRule type="cellIs" priority="108" operator="equal" dxfId="6">
      <formula>"D"</formula>
    </cfRule>
    <cfRule type="cellIs" priority="109" operator="equal" dxfId="7">
      <formula>"A"</formula>
    </cfRule>
    <cfRule type="cellIs" priority="110" operator="equal" dxfId="8">
      <formula>"S"</formula>
    </cfRule>
    <cfRule type="cellIs" priority="111" operator="equal" dxfId="9">
      <formula>"C"</formula>
    </cfRule>
    <cfRule type="cellIs" priority="112" operator="equal" dxfId="10">
      <formula>"H"</formula>
    </cfRule>
    <cfRule type="cellIs" priority="113" operator="equal" dxfId="11">
      <formula>"B"</formula>
    </cfRule>
    <cfRule type="cellIs" priority="114" operator="equal" dxfId="12">
      <formula>"T"</formula>
    </cfRule>
    <cfRule type="cellIs" priority="115" operator="equal" dxfId="13">
      <formula>"E"</formula>
    </cfRule>
    <cfRule type="cellIs" priority="116" operator="equal" dxfId="14">
      <formula>"SB"</formula>
    </cfRule>
    <cfRule type="cellIs" priority="117" operator="equal" dxfId="15">
      <formula>"P"</formula>
    </cfRule>
    <cfRule type="cellIs" priority="118" operator="equal" dxfId="16">
      <formula>"R"</formula>
    </cfRule>
    <cfRule type="cellIs" priority="119" operator="equal" dxfId="17">
      <formula>"X"</formula>
    </cfRule>
    <cfRule type="cellIs" priority="120" operator="equal" dxfId="18">
      <formula>"ST&gt;1"</formula>
    </cfRule>
    <cfRule type="cellIs" priority="121" operator="equal" dxfId="18">
      <formula>"ST&gt;2"</formula>
    </cfRule>
    <cfRule type="cellIs" priority="122" operator="equal" dxfId="18">
      <formula>"ST&gt;3"</formula>
    </cfRule>
    <cfRule type="cellIs" priority="123" operator="equal" dxfId="18">
      <formula>"ST&gt;4"</formula>
    </cfRule>
    <cfRule type="cellIs" priority="124" operator="equal" dxfId="18">
      <formula>"ST&gt;5"</formula>
    </cfRule>
  </conditionalFormatting>
  <conditionalFormatting sqref="C47:CD47">
    <cfRule type="expression" priority="125" dxfId="1" stopIfTrue="1">
      <formula>C50=1</formula>
    </cfRule>
  </conditionalFormatting>
  <conditionalFormatting sqref="V32:X32">
    <cfRule type="expression" priority="126" dxfId="0" stopIfTrue="1">
      <formula>COUNTIF($C$47:$CD$47,"P")&gt;0</formula>
    </cfRule>
    <cfRule type="expression" priority="127" dxfId="19">
      <formula>AND(COUNTIF($C$47:$CD$47,"D")+COUNTIF($C$47:$CD$47,"ST&gt;*")&gt;0,COUNTIF($C$47:$CD$47,"P")=0,$V$32="")</formula>
    </cfRule>
  </conditionalFormatting>
  <conditionalFormatting sqref="C48:CD48">
    <cfRule type="expression" priority="128" dxfId="1" stopIfTrue="1">
      <formula>C51=1</formula>
    </cfRule>
  </conditionalFormatting>
  <conditionalFormatting sqref="V33:X33">
    <cfRule type="expression" priority="129" dxfId="0" stopIfTrue="1">
      <formula>COUNTIF($C$48:$CD$48,"P")&gt;0</formula>
    </cfRule>
    <cfRule type="expression" priority="130" dxfId="19">
      <formula>AND(COUNTIF($C$48:$CD$48,"D")+COUNTIF($C$48:$CD$48,"ST&gt;*")&gt;0,COUNTIF($C$48:$CD$48,"P")=0,$V$33="")</formula>
    </cfRule>
  </conditionalFormatting>
  <conditionalFormatting sqref="C49:CD49">
    <cfRule type="expression" priority="131" dxfId="1" stopIfTrue="1">
      <formula>C52=1</formula>
    </cfRule>
  </conditionalFormatting>
  <conditionalFormatting sqref="V34:X34">
    <cfRule type="expression" priority="132" dxfId="0" stopIfTrue="1">
      <formula>COUNTIF($C$49:$CD$49,"P")&gt;0</formula>
    </cfRule>
    <cfRule type="expression" priority="133" dxfId="19">
      <formula>AND(COUNTIF($C$49:$CD$49,"D")+COUNTIF($C$49:$CD$49,"ST&gt;*")&gt;0,COUNTIF($C$49:$CD$49,"P")=0,$V$34="")</formula>
    </cfRule>
  </conditionalFormatting>
  <conditionalFormatting sqref="AE32:AG32">
    <cfRule type="expression" priority="134" dxfId="1">
      <formula>AND(OR($AD$37=TRUE,$AD$37="TRUE"),$AE$32&gt;=100)</formula>
    </cfRule>
  </conditionalFormatting>
  <conditionalFormatting sqref="AE33:AG33">
    <cfRule type="expression" priority="135" dxfId="1">
      <formula>AND(OR($AD$38=TRUE,$AD$38="TRUE"),$AE$33&gt;=100)</formula>
    </cfRule>
  </conditionalFormatting>
  <conditionalFormatting sqref="AE34:AG34">
    <cfRule type="expression" priority="136" dxfId="1">
      <formula>AND(OR($AD$39=TRUE,$AD$39="TRUE"),$AE$34&gt;=100)</formula>
    </cfRule>
  </conditionalFormatting>
  <dataValidations count="248">
    <dataValidation sqref="BT9 BT10 BT11 BT37 BT38 BT39" showDropDown="0" showInputMessage="0" showErrorMessage="0" allowBlank="1" type="list">
      <formula1>"TRUE,FALSE"</formula1>
    </dataValidation>
    <dataValidation sqref="C4 C5 C6" showDropDown="0" showInputMessage="0" showErrorMessage="0" allowBlank="1" type="whole" operator="between">
      <formula1>0</formula1>
      <formula2>100</formula2>
    </dataValidation>
    <dataValidation sqref="F4 F5 F6 L4 L5 L6 O4 O5 O6 R4 R5 R6 T9 T10 T11 CW4" showDropDown="0" showInputMessage="0" showErrorMessage="0" allowBlank="1" type="list">
      <formula1>"TRUE,FALSE"</formula1>
    </dataValidation>
    <dataValidation sqref="I4 I5 I6" showDropDown="0" showInputMessage="0" showErrorMessage="0" allowBlank="1" type="list">
      <formula1>"Piety,Zeal"</formula1>
    </dataValidation>
    <dataValidation sqref="B9 B10 B11" showDropDown="0" showInputMessage="0" showErrorMessage="0" allowBlank="1" type="list">
      <formula1>"Torva full helm,Oathplate helm"</formula1>
    </dataValidation>
    <dataValidation sqref="C9 C10 C11" showDropDown="0" showInputMessage="0" showErrorMessage="0" allowBlank="1" type="list">
      <formula1>"Torva platebody,Oathplate chest"</formula1>
    </dataValidation>
    <dataValidation sqref="G9 G10 G11" showDropDown="0" showInputMessage="0" showErrorMessage="0" allowBlank="1" type="list">
      <formula1>"Torva platelegs,Oathplate legs"</formula1>
    </dataValidation>
    <dataValidation sqref="K9 K10 K11" showDropDown="0" showInputMessage="0" showErrorMessage="0" allowBlank="1" type="list">
      <formula1>"Rancour,Blood fury,Both"</formula1>
    </dataValidation>
    <dataValidation sqref="N9 N10 N11" showDropDown="0" showInputMessage="0" showErrorMessage="0" allowBlank="1" type="whole" operator="between">
      <formula1>1</formula1>
      <formula2>121</formula2>
    </dataValidation>
    <dataValidation sqref="Q9 Q10 Q11" showDropDown="0" showInputMessage="0" showErrorMessage="0" allowBlank="1" type="list">
      <formula1>"West,East,None"</formula1>
    </dataValidation>
    <dataValidation sqref="W9 W10 W11" showDropDown="0" showInputMessage="0" showErrorMessage="0" allowBlank="1" type="whole" operator="between">
      <formula1>0</formula1>
      <formula2>9</formula2>
    </dataValidation>
    <dataValidation sqref="Z9 Z10 Z11" showDropDown="0" showInputMessage="0" showErrorMessage="0" allowBlank="1" type="list">
      <formula1>"No,Breaker,Ayak,Swift blade"</formula1>
    </dataValidation>
    <dataValidation sqref="BN9 BN10 BN11"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BQ9 BQ10 BQ11"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9 AD10 AD11 AG9 AG10 AG11 AJ9 AJ10 AJ11 AM9 AM10 AM11 AP9 AP10 AP11" showDropDown="0" showInputMessage="0" showErrorMessage="0" allowBlank="1" type="list">
      <formula1>"TRUE,FALSE"</formula1>
    </dataValidation>
    <dataValidation sqref="BB9 BB10 BB11 BH9 BH10 BH11" showDropDown="0" showInputMessage="1" showErrorMessage="0" allowBlank="1" promptTitle="East / West Boak" prompt="Required. The side this player moves to when a purple crab spawns (East or West boak pattern). One of East Boak / West Boak TRUE, the other FALSE." type="list">
      <formula1>"TRUE,FALSE"</formula1>
    </dataValidation>
    <dataValidation sqref="BE9 BE10 BE11" showDropDown="0" showInputMessage="1" showErrorMessage="1" allowBlank="1" errorTitle="East Pattern" error="Pick A or 0-T (B, C and FLEX aren't available yet)." promptTitle="East Pattern" prompt="Used when East Boak is TRUE. A = the standard East boak pattern (can't attack on ticks 0, 4, 7-9, 12-14 from the spawning attack). 0-T = no ticks lost: keeps attacking at the normal pace. B, C and FLEX are coming later." type="list">
      <formula1>"A,0-T"</formula1>
    </dataValidation>
    <dataValidation sqref="AS9" showDropDown="0" showInputMessage="0" showErrorMessage="1" allowBlank="1" errorTitle="hornPriority" error="hornPriority must be a whole number 1-5 and can't be used by two players. Lowest number receives the horn buff first." type="custom">
      <formula1>AND(ISNUMBER(AS9),AS9&gt;=1,AS9&lt;=5,COUNTIF($AS$9:$AS$11,AS9)=1)</formula1>
    </dataValidation>
    <dataValidation sqref="AV9"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9"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0" showDropDown="0" showInputMessage="0" showErrorMessage="1" allowBlank="1" errorTitle="hornPriority" error="hornPriority must be a whole number 1-5 and can't be used by two players. Lowest number receives the horn buff first." type="custom">
      <formula1>AND(ISNUMBER(AS10),AS10&gt;=1,AS10&lt;=5,COUNTIF($AS$9:$AS$11,AS10)=1)</formula1>
    </dataValidation>
    <dataValidation sqref="AV10"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0"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1" showDropDown="0" showInputMessage="0" showErrorMessage="1" allowBlank="1" errorTitle="hornPriority" error="hornPriority must be a whole number 1-5 and can't be used by two players. Lowest number receives the horn buff first." type="custom">
      <formula1>AND(ISNUMBER(AS11),AS11&gt;=1,AS11&lt;=5,COUNTIF($AS$9:$AS$11,AS11)=1)</formula1>
    </dataValidation>
    <dataValidation sqref="AV1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C14 C15 C16 G14 G15 G16" showDropDown="0" showInputMessage="0" showErrorMessage="0" allowBlank="1" type="list">
      <formula1>"Ancestral,Virtus"</formula1>
    </dataValidation>
    <dataValidation sqref="B14 B15 B16" showDropDown="0" showInputMessage="0" showErrorMessage="0" allowBlank="1" type="list">
      <formula1>"Ancestral,Virtus,Take off,None"</formula1>
    </dataValidation>
    <dataValidation sqref="K14 K15 K16" showDropDown="0" showInputMessage="0" showErrorMessage="0" allowBlank="1" type="list">
      <formula1>"Imbued sara,Infernal"</formula1>
    </dataValidation>
    <dataValidation sqref="C19:C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19="D",C19="A",C19="S",C19="C",C19="H",C19="B",C19="T",C19="E",C19="SB",C19="P",C19="R",C19="X",C19="ST&gt;1",C19="ST&gt;2",C19="ST&gt;3",C19="ST&gt;4",C19="ST&gt;5"),NOT(OR(AND(OR(C19="D",C19="A",C19="S",C19="C",C19="H",C19="B",C19="T",C19="E",C19="SB"),OR(D19="D",D19="A",D19="S",D19="C",D19="H",D19="B",D19="T",D19="E",D19="SB")),AND(OR(C19="D",C19="A",C19="S",C19="C",C19="H",C19="T",C19="E",C19="SB"),OR(E19="D",E19="A",E19="S",E19="C",E19="H",E19="B",E19="T",E19="E",E19="SB")),AND(OR(C19="D",C19="A",C19="S",C19="C",C19="T",C19="SB"),OR(F19="D",F19="A",F19="S",F19="C",F19="H",F19="B",F19="T",F19="E",F19="SB")),AND(OR(C19="S"),OR(G19="D",G19="A",G19="S",G19="C",G19="H",G19="B",G19="T",G19="E",G19="SB")),AND(C19="H",OR($Z9="No",$Z9="")))))</formula1>
    </dataValidation>
    <dataValidation sqref="D19:D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19="D",D19="A",D19="S",D19="C",D19="H",D19="B",D19="T",D19="E",D19="SB",D19="P",D19="R",D19="X",D19="ST&gt;1",D19="ST&gt;2",D19="ST&gt;3",D19="ST&gt;4",D19="ST&gt;5"),NOT(OR(AND(OR(D19="D",D19="A",D19="S",D19="C",D19="H",D19="B",D19="T",D19="E",D19="SB"),OR(C19="D",C19="A",C19="S",C19="C",C19="H",C19="B",C19="T",C19="E",C19="SB")),AND(OR(D19="D",D19="A",D19="S",D19="C",D19="H",D19="B",D19="T",D19="E",D19="SB"),OR(E19="D",E19="A",E19="S",E19="C",E19="H",E19="B",E19="T",E19="E",E19="SB")),AND(OR(D19="D",D19="A",D19="S",D19="C",D19="H",D19="T",D19="E",D19="SB"),OR(F19="D",F19="A",F19="S",F19="C",F19="H",F19="B",F19="T",F19="E",F19="SB")),AND(OR(D19="D",D19="A",D19="S",D19="C",D19="T",D19="SB"),OR(G19="D",G19="A",G19="S",G19="C",G19="H",G19="B",G19="T",G19="E",G19="SB")),AND(OR(D19="S"),OR(H19="D",H19="A",H19="S",H19="C",H19="H",H19="B",H19="T",H19="E",H19="SB")),AND(D19="H",OR($Z9="No",$Z9="")))))</formula1>
    </dataValidation>
    <dataValidation sqref="E19:E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19="D",E19="A",E19="S",E19="C",E19="H",E19="B",E19="T",E19="E",E19="SB",E19="P",E19="R",E19="X",E19="ST&gt;1",E19="ST&gt;2",E19="ST&gt;3",E19="ST&gt;4",E19="ST&gt;5"),NOT(OR(AND(OR(E19="D",E19="A",E19="S",E19="C",E19="H",E19="B",E19="T",E19="E",E19="SB"),OR(D19="D",D19="A",D19="S",D19="C",D19="H",D19="B",D19="T",D19="E",D19="SB")),AND(OR(E19="D",E19="A",E19="S",E19="C",E19="H",E19="B",E19="T",E19="E",E19="SB"),OR(F19="D",F19="A",F19="S",F19="C",F19="H",F19="B",F19="T",F19="E",F19="SB")),AND(OR(E19="D",E19="A",E19="S",E19="C",E19="H",E19="B",E19="T",E19="E",E19="SB"),OR(C19="D",C19="A",C19="S",C19="C",C19="H",C19="T",C19="E",C19="SB")),AND(OR(E19="D",E19="A",E19="S",E19="C",E19="H",E19="T",E19="E",E19="SB"),OR(G19="D",G19="A",G19="S",G19="C",G19="H",G19="B",G19="T",G19="E",G19="SB")),AND(OR(E19="D",E19="A",E19="S",E19="C",E19="T",E19="SB"),OR(H19="D",H19="A",H19="S",H19="C",H19="H",H19="B",H19="T",H19="E",H19="SB")),AND(OR(E19="S"),OR(I19="D",I19="A",I19="S",I19="C",I19="H",I19="B",I19="T",I19="E",I19="SB")),AND(E19="H",OR($Z9="No",$Z9="")))))</formula1>
    </dataValidation>
    <dataValidation sqref="F19:F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19="D",F19="A",F19="S",F19="C",F19="H",F19="B",F19="T",F19="E",F19="SB",F19="P",F19="R",F19="X",F19="ST&gt;1",F19="ST&gt;2",F19="ST&gt;3",F19="ST&gt;4",F19="ST&gt;5"),NOT(OR(AND(OR(F19="D",F19="A",F19="S",F19="C",F19="H",F19="B",F19="T",F19="E",F19="SB"),OR(E19="D",E19="A",E19="S",E19="C",E19="H",E19="B",E19="T",E19="E",E19="SB")),AND(OR(F19="D",F19="A",F19="S",F19="C",F19="H",F19="B",F19="T",F19="E",F19="SB"),OR(G19="D",G19="A",G19="S",G19="C",G19="H",G19="B",G19="T",G19="E",G19="SB")),AND(OR(F19="D",F19="A",F19="S",F19="C",F19="H",F19="B",F19="T",F19="E",F19="SB"),OR(D19="D",D19="A",D19="S",D19="C",D19="H",D19="T",D19="E",D19="SB")),AND(OR(F19="D",F19="A",F19="S",F19="C",F19="H",F19="T",F19="E",F19="SB"),OR(H19="D",H19="A",H19="S",H19="C",H19="H",H19="B",H19="T",H19="E",H19="SB")),AND(OR(F19="D",F19="A",F19="S",F19="C",F19="H",F19="B",F19="T",F19="E",F19="SB"),OR(C19="D",C19="A",C19="S",C19="C",C19="T",C19="SB")),AND(OR(F19="D",F19="A",F19="S",F19="C",F19="T",F19="SB"),OR(I19="D",I19="A",I19="S",I19="C",I19="H",I19="B",I19="T",I19="E",I19="SB")),AND(OR(F19="S"),OR(J19="D",J19="A",J19="S",J19="C",J19="H",J19="B",J19="T",J19="E",J19="SB")),AND(F19="H",OR($Z9="No",$Z9="")))))</formula1>
    </dataValidation>
    <dataValidation sqref="G19:G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19="D",G19="A",G19="S",G19="C",G19="H",G19="B",G19="T",G19="E",G19="SB",G19="P",G19="R",G19="X",G19="ST&gt;1",G19="ST&gt;2",G19="ST&gt;3",G19="ST&gt;4",G19="ST&gt;5"),NOT(OR(AND(OR(G19="D",G19="A",G19="S",G19="C",G19="H",G19="B",G19="T",G19="E",G19="SB"),OR(F19="D",F19="A",F19="S",F19="C",F19="H",F19="B",F19="T",F19="E",F19="SB")),AND(OR(G19="D",G19="A",G19="S",G19="C",G19="H",G19="B",G19="T",G19="E",G19="SB"),OR(H19="D",H19="A",H19="S",H19="C",H19="H",H19="B",H19="T",H19="E",H19="SB")),AND(OR(G19="D",G19="A",G19="S",G19="C",G19="H",G19="B",G19="T",G19="E",G19="SB"),OR(E19="D",E19="A",E19="S",E19="C",E19="H",E19="T",E19="E",E19="SB")),AND(OR(G19="D",G19="A",G19="S",G19="C",G19="H",G19="T",G19="E",G19="SB"),OR(I19="D",I19="A",I19="S",I19="C",I19="H",I19="B",I19="T",I19="E",I19="SB")),AND(OR(G19="D",G19="A",G19="S",G19="C",G19="H",G19="B",G19="T",G19="E",G19="SB"),OR(D19="D",D19="A",D19="S",D19="C",D19="T",D19="SB")),AND(OR(G19="D",G19="A",G19="S",G19="C",G19="T",G19="SB"),OR(J19="D",J19="A",J19="S",J19="C",J19="H",J19="B",J19="T",J19="E",J19="SB")),AND(OR(G19="D",G19="A",G19="S",G19="C",G19="H",G19="B",G19="T",G19="E",G19="SB"),OR(C19="S")),AND(OR(G19="S"),OR(K19="D",K19="A",K19="S",K19="C",K19="H",K19="B",K19="T",K19="E",K19="SB")),AND(G19="H",OR($Z9="No",$Z9="")))))</formula1>
    </dataValidation>
    <dataValidation sqref="H19:H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19="D",H19="A",H19="S",H19="C",H19="H",H19="B",H19="T",H19="E",H19="SB",H19="P",H19="R",H19="X",H19="ST&gt;1",H19="ST&gt;2",H19="ST&gt;3",H19="ST&gt;4",H19="ST&gt;5"),NOT(OR(AND(OR(H19="D",H19="A",H19="S",H19="C",H19="H",H19="B",H19="T",H19="E",H19="SB"),OR(G19="D",G19="A",G19="S",G19="C",G19="H",G19="B",G19="T",G19="E",G19="SB")),AND(OR(H19="D",H19="A",H19="S",H19="C",H19="H",H19="B",H19="T",H19="E",H19="SB"),OR(I19="D",I19="A",I19="S",I19="C",I19="H",I19="B",I19="T",I19="E",I19="SB")),AND(OR(H19="D",H19="A",H19="S",H19="C",H19="H",H19="B",H19="T",H19="E",H19="SB"),OR(F19="D",F19="A",F19="S",F19="C",F19="H",F19="T",F19="E",F19="SB")),AND(OR(H19="D",H19="A",H19="S",H19="C",H19="H",H19="T",H19="E",H19="SB"),OR(J19="D",J19="A",J19="S",J19="C",J19="H",J19="B",J19="T",J19="E",J19="SB")),AND(OR(H19="D",H19="A",H19="S",H19="C",H19="H",H19="B",H19="T",H19="E",H19="SB"),OR(E19="D",E19="A",E19="S",E19="C",E19="T",E19="SB")),AND(OR(H19="D",H19="A",H19="S",H19="C",H19="T",H19="SB"),OR(K19="D",K19="A",K19="S",K19="C",K19="H",K19="B",K19="T",K19="E",K19="SB")),AND(OR(H19="D",H19="A",H19="S",H19="C",H19="H",H19="B",H19="T",H19="E",H19="SB"),OR(D19="S")),AND(OR(H19="S"),OR(L19="D",L19="A",L19="S",L19="C",L19="H",L19="B",L19="T",L19="E",L19="SB")),AND(H19="H",OR($Z9="No",$Z9="")))))</formula1>
    </dataValidation>
    <dataValidation sqref="I19:I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19="D",I19="A",I19="S",I19="C",I19="H",I19="B",I19="T",I19="E",I19="SB",I19="P",I19="R",I19="X",I19="ST&gt;1",I19="ST&gt;2",I19="ST&gt;3",I19="ST&gt;4",I19="ST&gt;5"),NOT(OR(AND(OR(I19="D",I19="A",I19="S",I19="C",I19="H",I19="B",I19="T",I19="E",I19="SB"),OR(H19="D",H19="A",H19="S",H19="C",H19="H",H19="B",H19="T",H19="E",H19="SB")),AND(OR(I19="D",I19="A",I19="S",I19="C",I19="H",I19="B",I19="T",I19="E",I19="SB"),OR(J19="D",J19="A",J19="S",J19="C",J19="H",J19="B",J19="T",J19="E",J19="SB")),AND(OR(I19="D",I19="A",I19="S",I19="C",I19="H",I19="B",I19="T",I19="E",I19="SB"),OR(G19="D",G19="A",G19="S",G19="C",G19="H",G19="T",G19="E",G19="SB")),AND(OR(I19="D",I19="A",I19="S",I19="C",I19="H",I19="T",I19="E",I19="SB"),OR(K19="D",K19="A",K19="S",K19="C",K19="H",K19="B",K19="T",K19="E",K19="SB")),AND(OR(I19="D",I19="A",I19="S",I19="C",I19="H",I19="B",I19="T",I19="E",I19="SB"),OR(F19="D",F19="A",F19="S",F19="C",F19="T",F19="SB")),AND(OR(I19="D",I19="A",I19="S",I19="C",I19="T",I19="SB"),OR(L19="D",L19="A",L19="S",L19="C",L19="H",L19="B",L19="T",L19="E",L19="SB")),AND(OR(I19="D",I19="A",I19="S",I19="C",I19="H",I19="B",I19="T",I19="E",I19="SB"),OR(E19="S")),AND(OR(I19="S"),OR(M19="D",M19="A",M19="S",M19="C",M19="H",M19="B",M19="T",M19="E",M19="SB")),AND(I19="H",OR($Z9="No",$Z9="")))))</formula1>
    </dataValidation>
    <dataValidation sqref="J19:J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19="D",J19="A",J19="S",J19="C",J19="H",J19="B",J19="T",J19="E",J19="SB",J19="P",J19="R",J19="X",J19="ST&gt;1",J19="ST&gt;2",J19="ST&gt;3",J19="ST&gt;4",J19="ST&gt;5"),NOT(OR(AND(OR(J19="D",J19="A",J19="S",J19="C",J19="H",J19="B",J19="T",J19="E",J19="SB"),OR(I19="D",I19="A",I19="S",I19="C",I19="H",I19="B",I19="T",I19="E",I19="SB")),AND(OR(J19="D",J19="A",J19="S",J19="C",J19="H",J19="B",J19="T",J19="E",J19="SB"),OR(K19="D",K19="A",K19="S",K19="C",K19="H",K19="B",K19="T",K19="E",K19="SB")),AND(OR(J19="D",J19="A",J19="S",J19="C",J19="H",J19="B",J19="T",J19="E",J19="SB"),OR(H19="D",H19="A",H19="S",H19="C",H19="H",H19="T",H19="E",H19="SB")),AND(OR(J19="D",J19="A",J19="S",J19="C",J19="H",J19="T",J19="E",J19="SB"),OR(L19="D",L19="A",L19="S",L19="C",L19="H",L19="B",L19="T",L19="E",L19="SB")),AND(OR(J19="D",J19="A",J19="S",J19="C",J19="H",J19="B",J19="T",J19="E",J19="SB"),OR(G19="D",G19="A",G19="S",G19="C",G19="T",G19="SB")),AND(OR(J19="D",J19="A",J19="S",J19="C",J19="T",J19="SB"),OR(M19="D",M19="A",M19="S",M19="C",M19="H",M19="B",M19="T",M19="E",M19="SB")),AND(OR(J19="D",J19="A",J19="S",J19="C",J19="H",J19="B",J19="T",J19="E",J19="SB"),OR(F19="S")),AND(OR(J19="S"),OR(N19="D",N19="A",N19="S",N19="C",N19="H",N19="B",N19="T",N19="E",N19="SB")),AND(J19="H",OR($Z9="No",$Z9="")))))</formula1>
    </dataValidation>
    <dataValidation sqref="K19:K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19="D",K19="A",K19="S",K19="C",K19="H",K19="B",K19="T",K19="E",K19="SB",K19="P",K19="R",K19="X",K19="ST&gt;1",K19="ST&gt;2",K19="ST&gt;3",K19="ST&gt;4",K19="ST&gt;5"),NOT(OR(AND(OR(K19="D",K19="A",K19="S",K19="C",K19="H",K19="B",K19="T",K19="E",K19="SB"),OR(J19="D",J19="A",J19="S",J19="C",J19="H",J19="B",J19="T",J19="E",J19="SB")),AND(OR(K19="D",K19="A",K19="S",K19="C",K19="H",K19="B",K19="T",K19="E",K19="SB"),OR(L19="D",L19="A",L19="S",L19="C",L19="H",L19="B",L19="T",L19="E",L19="SB")),AND(OR(K19="D",K19="A",K19="S",K19="C",K19="H",K19="B",K19="T",K19="E",K19="SB"),OR(I19="D",I19="A",I19="S",I19="C",I19="H",I19="T",I19="E",I19="SB")),AND(OR(K19="D",K19="A",K19="S",K19="C",K19="H",K19="T",K19="E",K19="SB"),OR(M19="D",M19="A",M19="S",M19="C",M19="H",M19="B",M19="T",M19="E",M19="SB")),AND(OR(K19="D",K19="A",K19="S",K19="C",K19="H",K19="B",K19="T",K19="E",K19="SB"),OR(H19="D",H19="A",H19="S",H19="C",H19="T",H19="SB")),AND(OR(K19="D",K19="A",K19="S",K19="C",K19="T",K19="SB"),OR(N19="D",N19="A",N19="S",N19="C",N19="H",N19="B",N19="T",N19="E",N19="SB")),AND(OR(K19="D",K19="A",K19="S",K19="C",K19="H",K19="B",K19="T",K19="E",K19="SB"),OR(G19="S")),AND(OR(K19="S"),OR(O19="D",O19="A",O19="S",O19="C",O19="H",O19="B",O19="T",O19="E",O19="SB")),AND(K19="H",OR($Z9="No",$Z9="")))))</formula1>
    </dataValidation>
    <dataValidation sqref="L19:L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19="D",L19="A",L19="S",L19="C",L19="H",L19="B",L19="T",L19="E",L19="SB",L19="P",L19="R",L19="X",L19="ST&gt;1",L19="ST&gt;2",L19="ST&gt;3",L19="ST&gt;4",L19="ST&gt;5"),NOT(OR(AND(OR(L19="D",L19="A",L19="S",L19="C",L19="H",L19="B",L19="T",L19="E",L19="SB"),OR(K19="D",K19="A",K19="S",K19="C",K19="H",K19="B",K19="T",K19="E",K19="SB")),AND(OR(L19="D",L19="A",L19="S",L19="C",L19="H",L19="B",L19="T",L19="E",L19="SB"),OR(M19="D",M19="A",M19="S",M19="C",M19="H",M19="B",M19="T",M19="E",M19="SB")),AND(OR(L19="D",L19="A",L19="S",L19="C",L19="H",L19="B",L19="T",L19="E",L19="SB"),OR(J19="D",J19="A",J19="S",J19="C",J19="H",J19="T",J19="E",J19="SB")),AND(OR(L19="D",L19="A",L19="S",L19="C",L19="H",L19="T",L19="E",L19="SB"),OR(N19="D",N19="A",N19="S",N19="C",N19="H",N19="B",N19="T",N19="E",N19="SB")),AND(OR(L19="D",L19="A",L19="S",L19="C",L19="H",L19="B",L19="T",L19="E",L19="SB"),OR(I19="D",I19="A",I19="S",I19="C",I19="T",I19="SB")),AND(OR(L19="D",L19="A",L19="S",L19="C",L19="T",L19="SB"),OR(O19="D",O19="A",O19="S",O19="C",O19="H",O19="B",O19="T",O19="E",O19="SB")),AND(OR(L19="D",L19="A",L19="S",L19="C",L19="H",L19="B",L19="T",L19="E",L19="SB"),OR(H19="S")),AND(OR(L19="S"),OR(P19="D",P19="A",P19="S",P19="C",P19="H",P19="B",P19="T",P19="E",P19="SB")),AND(L19="H",OR($Z9="No",$Z9="")))))</formula1>
    </dataValidation>
    <dataValidation sqref="M19:M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19="D",M19="A",M19="S",M19="C",M19="H",M19="B",M19="T",M19="E",M19="SB",M19="P",M19="R",M19="X",M19="ST&gt;1",M19="ST&gt;2",M19="ST&gt;3",M19="ST&gt;4",M19="ST&gt;5"),NOT(OR(AND(OR(M19="D",M19="A",M19="S",M19="C",M19="H",M19="B",M19="T",M19="E",M19="SB"),OR(L19="D",L19="A",L19="S",L19="C",L19="H",L19="B",L19="T",L19="E",L19="SB")),AND(OR(M19="D",M19="A",M19="S",M19="C",M19="H",M19="B",M19="T",M19="E",M19="SB"),OR(N19="D",N19="A",N19="S",N19="C",N19="H",N19="B",N19="T",N19="E",N19="SB")),AND(OR(M19="D",M19="A",M19="S",M19="C",M19="H",M19="B",M19="T",M19="E",M19="SB"),OR(K19="D",K19="A",K19="S",K19="C",K19="H",K19="T",K19="E",K19="SB")),AND(OR(M19="D",M19="A",M19="S",M19="C",M19="H",M19="T",M19="E",M19="SB"),OR(O19="D",O19="A",O19="S",O19="C",O19="H",O19="B",O19="T",O19="E",O19="SB")),AND(OR(M19="D",M19="A",M19="S",M19="C",M19="H",M19="B",M19="T",M19="E",M19="SB"),OR(J19="D",J19="A",J19="S",J19="C",J19="T",J19="SB")),AND(OR(M19="D",M19="A",M19="S",M19="C",M19="T",M19="SB"),OR(P19="D",P19="A",P19="S",P19="C",P19="H",P19="B",P19="T",P19="E",P19="SB")),AND(OR(M19="D",M19="A",M19="S",M19="C",M19="H",M19="B",M19="T",M19="E",M19="SB"),OR(I19="S")),AND(OR(M19="S"),OR(Q19="D",Q19="A",Q19="S",Q19="C",Q19="H",Q19="B",Q19="T",Q19="E",Q19="SB")),AND(M19="H",OR($Z9="No",$Z9="")))))</formula1>
    </dataValidation>
    <dataValidation sqref="N19:N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19="D",N19="A",N19="S",N19="C",N19="H",N19="B",N19="T",N19="E",N19="SB",N19="P",N19="R",N19="X",N19="ST&gt;1",N19="ST&gt;2",N19="ST&gt;3",N19="ST&gt;4",N19="ST&gt;5"),NOT(OR(AND(OR(N19="D",N19="A",N19="S",N19="C",N19="H",N19="B",N19="T",N19="E",N19="SB"),OR(M19="D",M19="A",M19="S",M19="C",M19="H",M19="B",M19="T",M19="E",M19="SB")),AND(OR(N19="D",N19="A",N19="S",N19="C",N19="H",N19="B",N19="T",N19="E",N19="SB"),OR(O19="D",O19="A",O19="S",O19="C",O19="H",O19="B",O19="T",O19="E",O19="SB")),AND(OR(N19="D",N19="A",N19="S",N19="C",N19="H",N19="B",N19="T",N19="E",N19="SB"),OR(L19="D",L19="A",L19="S",L19="C",L19="H",L19="T",L19="E",L19="SB")),AND(OR(N19="D",N19="A",N19="S",N19="C",N19="H",N19="T",N19="E",N19="SB"),OR(P19="D",P19="A",P19="S",P19="C",P19="H",P19="B",P19="T",P19="E",P19="SB")),AND(OR(N19="D",N19="A",N19="S",N19="C",N19="H",N19="B",N19="T",N19="E",N19="SB"),OR(K19="D",K19="A",K19="S",K19="C",K19="T",K19="SB")),AND(OR(N19="D",N19="A",N19="S",N19="C",N19="T",N19="SB"),OR(Q19="D",Q19="A",Q19="S",Q19="C",Q19="H",Q19="B",Q19="T",Q19="E",Q19="SB")),AND(OR(N19="D",N19="A",N19="S",N19="C",N19="H",N19="B",N19="T",N19="E",N19="SB"),OR(J19="S")),AND(OR(N19="S"),OR(R19="D",R19="A",R19="S",R19="C",R19="H",R19="B",R19="T",R19="E",R19="SB")),AND(N19="H",OR($Z9="No",$Z9="")))))</formula1>
    </dataValidation>
    <dataValidation sqref="O19:O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19="D",O19="A",O19="S",O19="C",O19="H",O19="B",O19="T",O19="E",O19="SB",O19="P",O19="R",O19="X",O19="ST&gt;1",O19="ST&gt;2",O19="ST&gt;3",O19="ST&gt;4",O19="ST&gt;5"),NOT(OR(AND(OR(O19="D",O19="A",O19="S",O19="C",O19="H",O19="B",O19="T",O19="E",O19="SB"),OR(N19="D",N19="A",N19="S",N19="C",N19="H",N19="B",N19="T",N19="E",N19="SB")),AND(OR(O19="D",O19="A",O19="S",O19="C",O19="H",O19="B",O19="T",O19="E",O19="SB"),OR(P19="D",P19="A",P19="S",P19="C",P19="H",P19="B",P19="T",P19="E",P19="SB")),AND(OR(O19="D",O19="A",O19="S",O19="C",O19="H",O19="B",O19="T",O19="E",O19="SB"),OR(M19="D",M19="A",M19="S",M19="C",M19="H",M19="T",M19="E",M19="SB")),AND(OR(O19="D",O19="A",O19="S",O19="C",O19="H",O19="T",O19="E",O19="SB"),OR(Q19="D",Q19="A",Q19="S",Q19="C",Q19="H",Q19="B",Q19="T",Q19="E",Q19="SB")),AND(OR(O19="D",O19="A",O19="S",O19="C",O19="H",O19="B",O19="T",O19="E",O19="SB"),OR(L19="D",L19="A",L19="S",L19="C",L19="T",L19="SB")),AND(OR(O19="D",O19="A",O19="S",O19="C",O19="T",O19="SB"),OR(R19="D",R19="A",R19="S",R19="C",R19="H",R19="B",R19="T",R19="E",R19="SB")),AND(OR(O19="D",O19="A",O19="S",O19="C",O19="H",O19="B",O19="T",O19="E",O19="SB"),OR(K19="S")),AND(OR(O19="S"),OR(S19="D",S19="A",S19="S",S19="C",S19="H",S19="B",S19="T",S19="E",S19="SB")),AND(O19="H",OR($Z9="No",$Z9="")))))</formula1>
    </dataValidation>
    <dataValidation sqref="P19:P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19="D",P19="A",P19="S",P19="C",P19="H",P19="B",P19="T",P19="E",P19="SB",P19="P",P19="R",P19="X",P19="ST&gt;1",P19="ST&gt;2",P19="ST&gt;3",P19="ST&gt;4",P19="ST&gt;5"),NOT(OR(AND(OR(P19="D",P19="A",P19="S",P19="C",P19="H",P19="B",P19="T",P19="E",P19="SB"),OR(O19="D",O19="A",O19="S",O19="C",O19="H",O19="B",O19="T",O19="E",O19="SB")),AND(OR(P19="D",P19="A",P19="S",P19="C",P19="H",P19="B",P19="T",P19="E",P19="SB"),OR(Q19="D",Q19="A",Q19="S",Q19="C",Q19="H",Q19="B",Q19="T",Q19="E",Q19="SB")),AND(OR(P19="D",P19="A",P19="S",P19="C",P19="H",P19="B",P19="T",P19="E",P19="SB"),OR(N19="D",N19="A",N19="S",N19="C",N19="H",N19="T",N19="E",N19="SB")),AND(OR(P19="D",P19="A",P19="S",P19="C",P19="H",P19="T",P19="E",P19="SB"),OR(R19="D",R19="A",R19="S",R19="C",R19="H",R19="B",R19="T",R19="E",R19="SB")),AND(OR(P19="D",P19="A",P19="S",P19="C",P19="H",P19="B",P19="T",P19="E",P19="SB"),OR(M19="D",M19="A",M19="S",M19="C",M19="T",M19="SB")),AND(OR(P19="D",P19="A",P19="S",P19="C",P19="T",P19="SB"),OR(S19="D",S19="A",S19="S",S19="C",S19="H",S19="B",S19="T",S19="E",S19="SB")),AND(OR(P19="D",P19="A",P19="S",P19="C",P19="H",P19="B",P19="T",P19="E",P19="SB"),OR(L19="S")),AND(OR(P19="S"),OR(T19="D",T19="A",T19="S",T19="C",T19="H",T19="B",T19="T",T19="E",T19="SB")),AND(P19="H",OR($Z9="No",$Z9="")))))</formula1>
    </dataValidation>
    <dataValidation sqref="Q19:Q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19="D",Q19="A",Q19="S",Q19="C",Q19="H",Q19="B",Q19="T",Q19="E",Q19="SB",Q19="P",Q19="R",Q19="X",Q19="ST&gt;1",Q19="ST&gt;2",Q19="ST&gt;3",Q19="ST&gt;4",Q19="ST&gt;5"),NOT(OR(AND(OR(Q19="D",Q19="A",Q19="S",Q19="C",Q19="H",Q19="B",Q19="T",Q19="E",Q19="SB"),OR(P19="D",P19="A",P19="S",P19="C",P19="H",P19="B",P19="T",P19="E",P19="SB")),AND(OR(Q19="D",Q19="A",Q19="S",Q19="C",Q19="H",Q19="B",Q19="T",Q19="E",Q19="SB"),OR(R19="D",R19="A",R19="S",R19="C",R19="H",R19="B",R19="T",R19="E",R19="SB")),AND(OR(Q19="D",Q19="A",Q19="S",Q19="C",Q19="H",Q19="B",Q19="T",Q19="E",Q19="SB"),OR(O19="D",O19="A",O19="S",O19="C",O19="H",O19="T",O19="E",O19="SB")),AND(OR(Q19="D",Q19="A",Q19="S",Q19="C",Q19="H",Q19="T",Q19="E",Q19="SB"),OR(S19="D",S19="A",S19="S",S19="C",S19="H",S19="B",S19="T",S19="E",S19="SB")),AND(OR(Q19="D",Q19="A",Q19="S",Q19="C",Q19="H",Q19="B",Q19="T",Q19="E",Q19="SB"),OR(N19="D",N19="A",N19="S",N19="C",N19="T",N19="SB")),AND(OR(Q19="D",Q19="A",Q19="S",Q19="C",Q19="T",Q19="SB"),OR(T19="D",T19="A",T19="S",T19="C",T19="H",T19="B",T19="T",T19="E",T19="SB")),AND(OR(Q19="D",Q19="A",Q19="S",Q19="C",Q19="H",Q19="B",Q19="T",Q19="E",Q19="SB"),OR(M19="S")),AND(OR(Q19="S"),OR(U19="D",U19="A",U19="S",U19="C",U19="H",U19="B",U19="T",U19="E",U19="SB")),AND(Q19="H",OR($Z9="No",$Z9="")))))</formula1>
    </dataValidation>
    <dataValidation sqref="R19:R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19="D",R19="A",R19="S",R19="C",R19="H",R19="B",R19="T",R19="E",R19="SB",R19="P",R19="R",R19="X",R19="ST&gt;1",R19="ST&gt;2",R19="ST&gt;3",R19="ST&gt;4",R19="ST&gt;5"),NOT(OR(AND(OR(R19="D",R19="A",R19="S",R19="C",R19="H",R19="B",R19="T",R19="E",R19="SB"),OR(Q19="D",Q19="A",Q19="S",Q19="C",Q19="H",Q19="B",Q19="T",Q19="E",Q19="SB")),AND(OR(R19="D",R19="A",R19="S",R19="C",R19="H",R19="B",R19="T",R19="E",R19="SB"),OR(S19="D",S19="A",S19="S",S19="C",S19="H",S19="B",S19="T",S19="E",S19="SB")),AND(OR(R19="D",R19="A",R19="S",R19="C",R19="H",R19="B",R19="T",R19="E",R19="SB"),OR(P19="D",P19="A",P19="S",P19="C",P19="H",P19="T",P19="E",P19="SB")),AND(OR(R19="D",R19="A",R19="S",R19="C",R19="H",R19="T",R19="E",R19="SB"),OR(T19="D",T19="A",T19="S",T19="C",T19="H",T19="B",T19="T",T19="E",T19="SB")),AND(OR(R19="D",R19="A",R19="S",R19="C",R19="H",R19="B",R19="T",R19="E",R19="SB"),OR(O19="D",O19="A",O19="S",O19="C",O19="T",O19="SB")),AND(OR(R19="D",R19="A",R19="S",R19="C",R19="T",R19="SB"),OR(U19="D",U19="A",U19="S",U19="C",U19="H",U19="B",U19="T",U19="E",U19="SB")),AND(OR(R19="D",R19="A",R19="S",R19="C",R19="H",R19="B",R19="T",R19="E",R19="SB"),OR(N19="S")),AND(OR(R19="S"),OR(V19="D",V19="A",V19="S",V19="C",V19="H",V19="B",V19="T",V19="E",V19="SB")),AND(R19="H",OR($Z9="No",$Z9="")))))</formula1>
    </dataValidation>
    <dataValidation sqref="S19:S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19="D",S19="A",S19="S",S19="C",S19="H",S19="B",S19="T",S19="E",S19="SB",S19="P",S19="R",S19="X",S19="ST&gt;1",S19="ST&gt;2",S19="ST&gt;3",S19="ST&gt;4",S19="ST&gt;5"),NOT(OR(AND(OR(S19="D",S19="A",S19="S",S19="C",S19="H",S19="B",S19="T",S19="E",S19="SB"),OR(R19="D",R19="A",R19="S",R19="C",R19="H",R19="B",R19="T",R19="E",R19="SB")),AND(OR(S19="D",S19="A",S19="S",S19="C",S19="H",S19="B",S19="T",S19="E",S19="SB"),OR(T19="D",T19="A",T19="S",T19="C",T19="H",T19="B",T19="T",T19="E",T19="SB")),AND(OR(S19="D",S19="A",S19="S",S19="C",S19="H",S19="B",S19="T",S19="E",S19="SB"),OR(Q19="D",Q19="A",Q19="S",Q19="C",Q19="H",Q19="T",Q19="E",Q19="SB")),AND(OR(S19="D",S19="A",S19="S",S19="C",S19="H",S19="T",S19="E",S19="SB"),OR(U19="D",U19="A",U19="S",U19="C",U19="H",U19="B",U19="T",U19="E",U19="SB")),AND(OR(S19="D",S19="A",S19="S",S19="C",S19="H",S19="B",S19="T",S19="E",S19="SB"),OR(P19="D",P19="A",P19="S",P19="C",P19="T",P19="SB")),AND(OR(S19="D",S19="A",S19="S",S19="C",S19="T",S19="SB"),OR(V19="D",V19="A",V19="S",V19="C",V19="H",V19="B",V19="T",V19="E",V19="SB")),AND(OR(S19="D",S19="A",S19="S",S19="C",S19="H",S19="B",S19="T",S19="E",S19="SB"),OR(O19="S")),AND(OR(S19="S"),OR(W19="D",W19="A",W19="S",W19="C",W19="H",W19="B",W19="T",W19="E",W19="SB")),AND(S19="H",OR($Z9="No",$Z9="")))))</formula1>
    </dataValidation>
    <dataValidation sqref="T19:T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19="D",T19="A",T19="S",T19="C",T19="H",T19="B",T19="T",T19="E",T19="SB",T19="P",T19="R",T19="X",T19="ST&gt;1",T19="ST&gt;2",T19="ST&gt;3",T19="ST&gt;4",T19="ST&gt;5"),NOT(OR(AND(OR(T19="D",T19="A",T19="S",T19="C",T19="H",T19="B",T19="T",T19="E",T19="SB"),OR(S19="D",S19="A",S19="S",S19="C",S19="H",S19="B",S19="T",S19="E",S19="SB")),AND(OR(T19="D",T19="A",T19="S",T19="C",T19="H",T19="B",T19="T",T19="E",T19="SB"),OR(U19="D",U19="A",U19="S",U19="C",U19="H",U19="B",U19="T",U19="E",U19="SB")),AND(OR(T19="D",T19="A",T19="S",T19="C",T19="H",T19="B",T19="T",T19="E",T19="SB"),OR(R19="D",R19="A",R19="S",R19="C",R19="H",R19="T",R19="E",R19="SB")),AND(OR(T19="D",T19="A",T19="S",T19="C",T19="H",T19="T",T19="E",T19="SB"),OR(V19="D",V19="A",V19="S",V19="C",V19="H",V19="B",V19="T",V19="E",V19="SB")),AND(OR(T19="D",T19="A",T19="S",T19="C",T19="H",T19="B",T19="T",T19="E",T19="SB"),OR(Q19="D",Q19="A",Q19="S",Q19="C",Q19="T",Q19="SB")),AND(OR(T19="D",T19="A",T19="S",T19="C",T19="T",T19="SB"),OR(W19="D",W19="A",W19="S",W19="C",W19="H",W19="B",W19="T",W19="E",W19="SB")),AND(OR(T19="D",T19="A",T19="S",T19="C",T19="H",T19="B",T19="T",T19="E",T19="SB"),OR(P19="S")),AND(OR(T19="S"),OR(X19="D",X19="A",X19="S",X19="C",X19="H",X19="B",X19="T",X19="E",X19="SB")),AND(T19="H",OR($Z9="No",$Z9="")))))</formula1>
    </dataValidation>
    <dataValidation sqref="U19:U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19="D",U19="A",U19="S",U19="C",U19="H",U19="B",U19="T",U19="E",U19="SB",U19="P",U19="R",U19="X",U19="ST&gt;1",U19="ST&gt;2",U19="ST&gt;3",U19="ST&gt;4",U19="ST&gt;5"),NOT(OR(AND(OR(U19="D",U19="A",U19="S",U19="C",U19="H",U19="B",U19="T",U19="E",U19="SB"),OR(T19="D",T19="A",T19="S",T19="C",T19="H",T19="B",T19="T",T19="E",T19="SB")),AND(OR(U19="D",U19="A",U19="S",U19="C",U19="H",U19="B",U19="T",U19="E",U19="SB"),OR(V19="D",V19="A",V19="S",V19="C",V19="H",V19="B",V19="T",V19="E",V19="SB")),AND(OR(U19="D",U19="A",U19="S",U19="C",U19="H",U19="B",U19="T",U19="E",U19="SB"),OR(S19="D",S19="A",S19="S",S19="C",S19="H",S19="T",S19="E",S19="SB")),AND(OR(U19="D",U19="A",U19="S",U19="C",U19="H",U19="T",U19="E",U19="SB"),OR(W19="D",W19="A",W19="S",W19="C",W19="H",W19="B",W19="T",W19="E",W19="SB")),AND(OR(U19="D",U19="A",U19="S",U19="C",U19="H",U19="B",U19="T",U19="E",U19="SB"),OR(R19="D",R19="A",R19="S",R19="C",R19="T",R19="SB")),AND(OR(U19="D",U19="A",U19="S",U19="C",U19="T",U19="SB"),OR(X19="D",X19="A",X19="S",X19="C",X19="H",X19="B",X19="T",X19="E",X19="SB")),AND(OR(U19="D",U19="A",U19="S",U19="C",U19="H",U19="B",U19="T",U19="E",U19="SB"),OR(Q19="S")),AND(OR(U19="S"),OR(Y19="D",Y19="A",Y19="S",Y19="C",Y19="H",Y19="B",Y19="T",Y19="E",Y19="SB")),AND(U19="H",OR($Z9="No",$Z9="")))))</formula1>
    </dataValidation>
    <dataValidation sqref="V19:V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19="D",V19="A",V19="S",V19="C",V19="H",V19="B",V19="T",V19="E",V19="SB",V19="P",V19="R",V19="X",V19="ST&gt;1",V19="ST&gt;2",V19="ST&gt;3",V19="ST&gt;4",V19="ST&gt;5"),NOT(OR(AND(OR(V19="D",V19="A",V19="S",V19="C",V19="H",V19="B",V19="T",V19="E",V19="SB"),OR(U19="D",U19="A",U19="S",U19="C",U19="H",U19="B",U19="T",U19="E",U19="SB")),AND(OR(V19="D",V19="A",V19="S",V19="C",V19="H",V19="B",V19="T",V19="E",V19="SB"),OR(W19="D",W19="A",W19="S",W19="C",W19="H",W19="B",W19="T",W19="E",W19="SB")),AND(OR(V19="D",V19="A",V19="S",V19="C",V19="H",V19="B",V19="T",V19="E",V19="SB"),OR(T19="D",T19="A",T19="S",T19="C",T19="H",T19="T",T19="E",T19="SB")),AND(OR(V19="D",V19="A",V19="S",V19="C",V19="H",V19="T",V19="E",V19="SB"),OR(X19="D",X19="A",X19="S",X19="C",X19="H",X19="B",X19="T",X19="E",X19="SB")),AND(OR(V19="D",V19="A",V19="S",V19="C",V19="H",V19="B",V19="T",V19="E",V19="SB"),OR(S19="D",S19="A",S19="S",S19="C",S19="T",S19="SB")),AND(OR(V19="D",V19="A",V19="S",V19="C",V19="T",V19="SB"),OR(Y19="D",Y19="A",Y19="S",Y19="C",Y19="H",Y19="B",Y19="T",Y19="E",Y19="SB")),AND(OR(V19="D",V19="A",V19="S",V19="C",V19="H",V19="B",V19="T",V19="E",V19="SB"),OR(R19="S")),AND(OR(V19="S"),OR(Z19="D",Z19="A",Z19="S",Z19="C",Z19="H",Z19="B",Z19="T",Z19="E",Z19="SB")),AND(V19="H",OR($Z9="No",$Z9="")))))</formula1>
    </dataValidation>
    <dataValidation sqref="W19:W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19="D",W19="A",W19="S",W19="C",W19="H",W19="B",W19="T",W19="E",W19="SB",W19="P",W19="R",W19="X",W19="ST&gt;1",W19="ST&gt;2",W19="ST&gt;3",W19="ST&gt;4",W19="ST&gt;5"),NOT(OR(AND(OR(W19="D",W19="A",W19="S",W19="C",W19="H",W19="B",W19="T",W19="E",W19="SB"),OR(V19="D",V19="A",V19="S",V19="C",V19="H",V19="B",V19="T",V19="E",V19="SB")),AND(OR(W19="D",W19="A",W19="S",W19="C",W19="H",W19="B",W19="T",W19="E",W19="SB"),OR(X19="D",X19="A",X19="S",X19="C",X19="H",X19="B",X19="T",X19="E",X19="SB")),AND(OR(W19="D",W19="A",W19="S",W19="C",W19="H",W19="B",W19="T",W19="E",W19="SB"),OR(U19="D",U19="A",U19="S",U19="C",U19="H",U19="T",U19="E",U19="SB")),AND(OR(W19="D",W19="A",W19="S",W19="C",W19="H",W19="T",W19="E",W19="SB"),OR(Y19="D",Y19="A",Y19="S",Y19="C",Y19="H",Y19="B",Y19="T",Y19="E",Y19="SB")),AND(OR(W19="D",W19="A",W19="S",W19="C",W19="H",W19="B",W19="T",W19="E",W19="SB"),OR(T19="D",T19="A",T19="S",T19="C",T19="T",T19="SB")),AND(OR(W19="D",W19="A",W19="S",W19="C",W19="T",W19="SB"),OR(Z19="D",Z19="A",Z19="S",Z19="C",Z19="H",Z19="B",Z19="T",Z19="E",Z19="SB")),AND(OR(W19="D",W19="A",W19="S",W19="C",W19="H",W19="B",W19="T",W19="E",W19="SB"),OR(S19="S")),AND(OR(W19="S"),OR(AA19="D",AA19="A",AA19="S",AA19="C",AA19="H",AA19="B",AA19="T",AA19="E",AA19="SB")),AND(W19="H",OR($Z9="No",$Z9="")))))</formula1>
    </dataValidation>
    <dataValidation sqref="X19:X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19="D",X19="A",X19="S",X19="C",X19="H",X19="B",X19="T",X19="E",X19="SB",X19="P",X19="R",X19="X",X19="ST&gt;1",X19="ST&gt;2",X19="ST&gt;3",X19="ST&gt;4",X19="ST&gt;5"),NOT(OR(AND(OR(X19="D",X19="A",X19="S",X19="C",X19="H",X19="B",X19="T",X19="E",X19="SB"),OR(W19="D",W19="A",W19="S",W19="C",W19="H",W19="B",W19="T",W19="E",W19="SB")),AND(OR(X19="D",X19="A",X19="S",X19="C",X19="H",X19="B",X19="T",X19="E",X19="SB"),OR(Y19="D",Y19="A",Y19="S",Y19="C",Y19="H",Y19="B",Y19="T",Y19="E",Y19="SB")),AND(OR(X19="D",X19="A",X19="S",X19="C",X19="H",X19="B",X19="T",X19="E",X19="SB"),OR(V19="D",V19="A",V19="S",V19="C",V19="H",V19="T",V19="E",V19="SB")),AND(OR(X19="D",X19="A",X19="S",X19="C",X19="H",X19="T",X19="E",X19="SB"),OR(Z19="D",Z19="A",Z19="S",Z19="C",Z19="H",Z19="B",Z19="T",Z19="E",Z19="SB")),AND(OR(X19="D",X19="A",X19="S",X19="C",X19="H",X19="B",X19="T",X19="E",X19="SB"),OR(U19="D",U19="A",U19="S",U19="C",U19="T",U19="SB")),AND(OR(X19="D",X19="A",X19="S",X19="C",X19="T",X19="SB"),OR(AA19="D",AA19="A",AA19="S",AA19="C",AA19="H",AA19="B",AA19="T",AA19="E",AA19="SB")),AND(OR(X19="D",X19="A",X19="S",X19="C",X19="H",X19="B",X19="T",X19="E",X19="SB"),OR(T19="S")),AND(OR(X19="S"),OR(AB19="D",AB19="A",AB19="S",AB19="C",AB19="H",AB19="B",AB19="T",AB19="E",AB19="SB")),AND(X19="H",OR($Z9="No",$Z9="")))))</formula1>
    </dataValidation>
    <dataValidation sqref="Y19:Y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19="D",Y19="A",Y19="S",Y19="C",Y19="H",Y19="B",Y19="T",Y19="E",Y19="SB",Y19="P",Y19="R",Y19="X",Y19="ST&gt;1",Y19="ST&gt;2",Y19="ST&gt;3",Y19="ST&gt;4",Y19="ST&gt;5"),NOT(OR(AND(OR(Y19="D",Y19="A",Y19="S",Y19="C",Y19="H",Y19="B",Y19="T",Y19="E",Y19="SB"),OR(X19="D",X19="A",X19="S",X19="C",X19="H",X19="B",X19="T",X19="E",X19="SB")),AND(OR(Y19="D",Y19="A",Y19="S",Y19="C",Y19="H",Y19="B",Y19="T",Y19="E",Y19="SB"),OR(Z19="D",Z19="A",Z19="S",Z19="C",Z19="H",Z19="B",Z19="T",Z19="E",Z19="SB")),AND(OR(Y19="D",Y19="A",Y19="S",Y19="C",Y19="H",Y19="B",Y19="T",Y19="E",Y19="SB"),OR(W19="D",W19="A",W19="S",W19="C",W19="H",W19="T",W19="E",W19="SB")),AND(OR(Y19="D",Y19="A",Y19="S",Y19="C",Y19="H",Y19="T",Y19="E",Y19="SB"),OR(AA19="D",AA19="A",AA19="S",AA19="C",AA19="H",AA19="B",AA19="T",AA19="E",AA19="SB")),AND(OR(Y19="D",Y19="A",Y19="S",Y19="C",Y19="H",Y19="B",Y19="T",Y19="E",Y19="SB"),OR(V19="D",V19="A",V19="S",V19="C",V19="T",V19="SB")),AND(OR(Y19="D",Y19="A",Y19="S",Y19="C",Y19="T",Y19="SB"),OR(AB19="D",AB19="A",AB19="S",AB19="C",AB19="H",AB19="B",AB19="T",AB19="E",AB19="SB")),AND(OR(Y19="D",Y19="A",Y19="S",Y19="C",Y19="H",Y19="B",Y19="T",Y19="E",Y19="SB"),OR(U19="S")),AND(OR(Y19="S"),OR(AC19="D",AC19="A",AC19="S",AC19="C",AC19="H",AC19="B",AC19="T",AC19="E",AC19="SB")),AND(Y19="H",OR($Z9="No",$Z9="")))))</formula1>
    </dataValidation>
    <dataValidation sqref="Z19:Z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19="D",Z19="A",Z19="S",Z19="C",Z19="H",Z19="B",Z19="T",Z19="E",Z19="SB",Z19="P",Z19="R",Z19="X",Z19="ST&gt;1",Z19="ST&gt;2",Z19="ST&gt;3",Z19="ST&gt;4",Z19="ST&gt;5"),NOT(OR(AND(OR(Z19="D",Z19="A",Z19="S",Z19="C",Z19="H",Z19="B",Z19="T",Z19="E",Z19="SB"),OR(Y19="D",Y19="A",Y19="S",Y19="C",Y19="H",Y19="B",Y19="T",Y19="E",Y19="SB")),AND(OR(Z19="D",Z19="A",Z19="S",Z19="C",Z19="H",Z19="B",Z19="T",Z19="E",Z19="SB"),OR(AA19="D",AA19="A",AA19="S",AA19="C",AA19="H",AA19="B",AA19="T",AA19="E",AA19="SB")),AND(OR(Z19="D",Z19="A",Z19="S",Z19="C",Z19="H",Z19="B",Z19="T",Z19="E",Z19="SB"),OR(X19="D",X19="A",X19="S",X19="C",X19="H",X19="T",X19="E",X19="SB")),AND(OR(Z19="D",Z19="A",Z19="S",Z19="C",Z19="H",Z19="T",Z19="E",Z19="SB"),OR(AB19="D",AB19="A",AB19="S",AB19="C",AB19="H",AB19="B",AB19="T",AB19="E",AB19="SB")),AND(OR(Z19="D",Z19="A",Z19="S",Z19="C",Z19="H",Z19="B",Z19="T",Z19="E",Z19="SB"),OR(W19="D",W19="A",W19="S",W19="C",W19="T",W19="SB")),AND(OR(Z19="D",Z19="A",Z19="S",Z19="C",Z19="T",Z19="SB"),OR(AC19="D",AC19="A",AC19="S",AC19="C",AC19="H",AC19="B",AC19="T",AC19="E",AC19="SB")),AND(OR(Z19="D",Z19="A",Z19="S",Z19="C",Z19="H",Z19="B",Z19="T",Z19="E",Z19="SB"),OR(V19="S")),AND(OR(Z19="S"),OR(AD19="D",AD19="A",AD19="S",AD19="C",AD19="H",AD19="B",AD19="T",AD19="E",AD19="SB")),AND(Z19="H",OR($Z9="No",$Z9="")))))</formula1>
    </dataValidation>
    <dataValidation sqref="AA19:AA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19="D",AA19="A",AA19="S",AA19="C",AA19="H",AA19="B",AA19="T",AA19="E",AA19="SB",AA19="P",AA19="R",AA19="X",AA19="ST&gt;1",AA19="ST&gt;2",AA19="ST&gt;3",AA19="ST&gt;4",AA19="ST&gt;5"),NOT(OR(AND(OR(AA19="D",AA19="A",AA19="S",AA19="C",AA19="H",AA19="B",AA19="T",AA19="E",AA19="SB"),OR(Z19="D",Z19="A",Z19="S",Z19="C",Z19="H",Z19="B",Z19="T",Z19="E",Z19="SB")),AND(OR(AA19="D",AA19="A",AA19="S",AA19="C",AA19="H",AA19="B",AA19="T",AA19="E",AA19="SB"),OR(AB19="D",AB19="A",AB19="S",AB19="C",AB19="H",AB19="B",AB19="T",AB19="E",AB19="SB")),AND(OR(AA19="D",AA19="A",AA19="S",AA19="C",AA19="H",AA19="B",AA19="T",AA19="E",AA19="SB"),OR(Y19="D",Y19="A",Y19="S",Y19="C",Y19="H",Y19="T",Y19="E",Y19="SB")),AND(OR(AA19="D",AA19="A",AA19="S",AA19="C",AA19="H",AA19="T",AA19="E",AA19="SB"),OR(AC19="D",AC19="A",AC19="S",AC19="C",AC19="H",AC19="B",AC19="T",AC19="E",AC19="SB")),AND(OR(AA19="D",AA19="A",AA19="S",AA19="C",AA19="H",AA19="B",AA19="T",AA19="E",AA19="SB"),OR(X19="D",X19="A",X19="S",X19="C",X19="T",X19="SB")),AND(OR(AA19="D",AA19="A",AA19="S",AA19="C",AA19="T",AA19="SB"),OR(AD19="D",AD19="A",AD19="S",AD19="C",AD19="H",AD19="B",AD19="T",AD19="E",AD19="SB")),AND(OR(AA19="D",AA19="A",AA19="S",AA19="C",AA19="H",AA19="B",AA19="T",AA19="E",AA19="SB"),OR(W19="S")),AND(OR(AA19="S"),OR(AE19="D",AE19="A",AE19="S",AE19="C",AE19="H",AE19="B",AE19="T",AE19="E",AE19="SB")),AND(AA19="H",OR($Z9="No",$Z9="")))))</formula1>
    </dataValidation>
    <dataValidation sqref="AB19:AB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19="D",AB19="A",AB19="S",AB19="C",AB19="H",AB19="B",AB19="T",AB19="E",AB19="SB",AB19="P",AB19="R",AB19="X",AB19="ST&gt;1",AB19="ST&gt;2",AB19="ST&gt;3",AB19="ST&gt;4",AB19="ST&gt;5"),NOT(OR(AND(OR(AB19="D",AB19="A",AB19="S",AB19="C",AB19="H",AB19="B",AB19="T",AB19="E",AB19="SB"),OR(AA19="D",AA19="A",AA19="S",AA19="C",AA19="H",AA19="B",AA19="T",AA19="E",AA19="SB")),AND(OR(AB19="D",AB19="A",AB19="S",AB19="C",AB19="H",AB19="B",AB19="T",AB19="E",AB19="SB"),OR(AC19="D",AC19="A",AC19="S",AC19="C",AC19="H",AC19="B",AC19="T",AC19="E",AC19="SB")),AND(OR(AB19="D",AB19="A",AB19="S",AB19="C",AB19="H",AB19="B",AB19="T",AB19="E",AB19="SB"),OR(Z19="D",Z19="A",Z19="S",Z19="C",Z19="H",Z19="T",Z19="E",Z19="SB")),AND(OR(AB19="D",AB19="A",AB19="S",AB19="C",AB19="H",AB19="T",AB19="E",AB19="SB"),OR(AD19="D",AD19="A",AD19="S",AD19="C",AD19="H",AD19="B",AD19="T",AD19="E",AD19="SB")),AND(OR(AB19="D",AB19="A",AB19="S",AB19="C",AB19="H",AB19="B",AB19="T",AB19="E",AB19="SB"),OR(Y19="D",Y19="A",Y19="S",Y19="C",Y19="T",Y19="SB")),AND(OR(AB19="D",AB19="A",AB19="S",AB19="C",AB19="T",AB19="SB"),OR(AE19="D",AE19="A",AE19="S",AE19="C",AE19="H",AE19="B",AE19="T",AE19="E",AE19="SB")),AND(OR(AB19="D",AB19="A",AB19="S",AB19="C",AB19="H",AB19="B",AB19="T",AB19="E",AB19="SB"),OR(X19="S")),AND(OR(AB19="S"),OR(AF19="D",AF19="A",AF19="S",AF19="C",AF19="H",AF19="B",AF19="T",AF19="E",AF19="SB")),AND(AB19="H",OR($Z9="No",$Z9="")))))</formula1>
    </dataValidation>
    <dataValidation sqref="AC19:AC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19="D",AC19="A",AC19="S",AC19="C",AC19="H",AC19="B",AC19="T",AC19="E",AC19="SB",AC19="P",AC19="R",AC19="X",AC19="ST&gt;1",AC19="ST&gt;2",AC19="ST&gt;3",AC19="ST&gt;4",AC19="ST&gt;5"),NOT(OR(AND(OR(AC19="D",AC19="A",AC19="S",AC19="C",AC19="H",AC19="B",AC19="T",AC19="E",AC19="SB"),OR(AB19="D",AB19="A",AB19="S",AB19="C",AB19="H",AB19="B",AB19="T",AB19="E",AB19="SB")),AND(OR(AC19="D",AC19="A",AC19="S",AC19="C",AC19="H",AC19="B",AC19="T",AC19="E",AC19="SB"),OR(AD19="D",AD19="A",AD19="S",AD19="C",AD19="H",AD19="B",AD19="T",AD19="E",AD19="SB")),AND(OR(AC19="D",AC19="A",AC19="S",AC19="C",AC19="H",AC19="B",AC19="T",AC19="E",AC19="SB"),OR(AA19="D",AA19="A",AA19="S",AA19="C",AA19="H",AA19="T",AA19="E",AA19="SB")),AND(OR(AC19="D",AC19="A",AC19="S",AC19="C",AC19="H",AC19="T",AC19="E",AC19="SB"),OR(AE19="D",AE19="A",AE19="S",AE19="C",AE19="H",AE19="B",AE19="T",AE19="E",AE19="SB")),AND(OR(AC19="D",AC19="A",AC19="S",AC19="C",AC19="H",AC19="B",AC19="T",AC19="E",AC19="SB"),OR(Z19="D",Z19="A",Z19="S",Z19="C",Z19="T",Z19="SB")),AND(OR(AC19="D",AC19="A",AC19="S",AC19="C",AC19="T",AC19="SB"),OR(AF19="D",AF19="A",AF19="S",AF19="C",AF19="H",AF19="B",AF19="T",AF19="E",AF19="SB")),AND(OR(AC19="D",AC19="A",AC19="S",AC19="C",AC19="H",AC19="B",AC19="T",AC19="E",AC19="SB"),OR(Y19="S")),AND(OR(AC19="S"),OR(AG19="D",AG19="A",AG19="S",AG19="C",AG19="H",AG19="B",AG19="T",AG19="E",AG19="SB")),AND(AC19="H",OR($Z9="No",$Z9="")))))</formula1>
    </dataValidation>
    <dataValidation sqref="AD19:AD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19="D",AD19="A",AD19="S",AD19="C",AD19="H",AD19="B",AD19="T",AD19="E",AD19="SB",AD19="P",AD19="R",AD19="X",AD19="ST&gt;1",AD19="ST&gt;2",AD19="ST&gt;3",AD19="ST&gt;4",AD19="ST&gt;5"),NOT(OR(AND(OR(AD19="D",AD19="A",AD19="S",AD19="C",AD19="H",AD19="B",AD19="T",AD19="E",AD19="SB"),OR(AC19="D",AC19="A",AC19="S",AC19="C",AC19="H",AC19="B",AC19="T",AC19="E",AC19="SB")),AND(OR(AD19="D",AD19="A",AD19="S",AD19="C",AD19="H",AD19="B",AD19="T",AD19="E",AD19="SB"),OR(AE19="D",AE19="A",AE19="S",AE19="C",AE19="H",AE19="B",AE19="T",AE19="E",AE19="SB")),AND(OR(AD19="D",AD19="A",AD19="S",AD19="C",AD19="H",AD19="B",AD19="T",AD19="E",AD19="SB"),OR(AB19="D",AB19="A",AB19="S",AB19="C",AB19="H",AB19="T",AB19="E",AB19="SB")),AND(OR(AD19="D",AD19="A",AD19="S",AD19="C",AD19="H",AD19="T",AD19="E",AD19="SB"),OR(AF19="D",AF19="A",AF19="S",AF19="C",AF19="H",AF19="B",AF19="T",AF19="E",AF19="SB")),AND(OR(AD19="D",AD19="A",AD19="S",AD19="C",AD19="H",AD19="B",AD19="T",AD19="E",AD19="SB"),OR(AA19="D",AA19="A",AA19="S",AA19="C",AA19="T",AA19="SB")),AND(OR(AD19="D",AD19="A",AD19="S",AD19="C",AD19="T",AD19="SB"),OR(AG19="D",AG19="A",AG19="S",AG19="C",AG19="H",AG19="B",AG19="T",AG19="E",AG19="SB")),AND(OR(AD19="D",AD19="A",AD19="S",AD19="C",AD19="H",AD19="B",AD19="T",AD19="E",AD19="SB"),OR(Z19="S")),AND(OR(AD19="S"),OR(AH19="D",AH19="A",AH19="S",AH19="C",AH19="H",AH19="B",AH19="T",AH19="E",AH19="SB")),AND(AD19="H",OR($Z9="No",$Z9="")))))</formula1>
    </dataValidation>
    <dataValidation sqref="AE19:AE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19="D",AE19="A",AE19="S",AE19="C",AE19="H",AE19="B",AE19="T",AE19="E",AE19="SB",AE19="P",AE19="R",AE19="X",AE19="ST&gt;1",AE19="ST&gt;2",AE19="ST&gt;3",AE19="ST&gt;4",AE19="ST&gt;5"),NOT(OR(AND(OR(AE19="D",AE19="A",AE19="S",AE19="C",AE19="H",AE19="B",AE19="T",AE19="E",AE19="SB"),OR(AD19="D",AD19="A",AD19="S",AD19="C",AD19="H",AD19="B",AD19="T",AD19="E",AD19="SB")),AND(OR(AE19="D",AE19="A",AE19="S",AE19="C",AE19="H",AE19="B",AE19="T",AE19="E",AE19="SB"),OR(AF19="D",AF19="A",AF19="S",AF19="C",AF19="H",AF19="B",AF19="T",AF19="E",AF19="SB")),AND(OR(AE19="D",AE19="A",AE19="S",AE19="C",AE19="H",AE19="B",AE19="T",AE19="E",AE19="SB"),OR(AC19="D",AC19="A",AC19="S",AC19="C",AC19="H",AC19="T",AC19="E",AC19="SB")),AND(OR(AE19="D",AE19="A",AE19="S",AE19="C",AE19="H",AE19="T",AE19="E",AE19="SB"),OR(AG19="D",AG19="A",AG19="S",AG19="C",AG19="H",AG19="B",AG19="T",AG19="E",AG19="SB")),AND(OR(AE19="D",AE19="A",AE19="S",AE19="C",AE19="H",AE19="B",AE19="T",AE19="E",AE19="SB"),OR(AB19="D",AB19="A",AB19="S",AB19="C",AB19="T",AB19="SB")),AND(OR(AE19="D",AE19="A",AE19="S",AE19="C",AE19="T",AE19="SB"),OR(AH19="D",AH19="A",AH19="S",AH19="C",AH19="H",AH19="B",AH19="T",AH19="E",AH19="SB")),AND(OR(AE19="D",AE19="A",AE19="S",AE19="C",AE19="H",AE19="B",AE19="T",AE19="E",AE19="SB"),OR(AA19="S")),AND(OR(AE19="S"),OR(AI19="D",AI19="A",AI19="S",AI19="C",AI19="H",AI19="B",AI19="T",AI19="E",AI19="SB")),AND(AE19="H",OR($Z9="No",$Z9="")))))</formula1>
    </dataValidation>
    <dataValidation sqref="AF19:AF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19="D",AF19="A",AF19="S",AF19="C",AF19="H",AF19="B",AF19="T",AF19="E",AF19="SB",AF19="P",AF19="R",AF19="X",AF19="ST&gt;1",AF19="ST&gt;2",AF19="ST&gt;3",AF19="ST&gt;4",AF19="ST&gt;5"),NOT(OR(AND(OR(AF19="D",AF19="A",AF19="S",AF19="C",AF19="H",AF19="B",AF19="T",AF19="E",AF19="SB"),OR(AE19="D",AE19="A",AE19="S",AE19="C",AE19="H",AE19="B",AE19="T",AE19="E",AE19="SB")),AND(OR(AF19="D",AF19="A",AF19="S",AF19="C",AF19="H",AF19="B",AF19="T",AF19="E",AF19="SB"),OR(AG19="D",AG19="A",AG19="S",AG19="C",AG19="H",AG19="B",AG19="T",AG19="E",AG19="SB")),AND(OR(AF19="D",AF19="A",AF19="S",AF19="C",AF19="H",AF19="B",AF19="T",AF19="E",AF19="SB"),OR(AD19="D",AD19="A",AD19="S",AD19="C",AD19="H",AD19="T",AD19="E",AD19="SB")),AND(OR(AF19="D",AF19="A",AF19="S",AF19="C",AF19="H",AF19="T",AF19="E",AF19="SB"),OR(AH19="D",AH19="A",AH19="S",AH19="C",AH19="H",AH19="B",AH19="T",AH19="E",AH19="SB")),AND(OR(AF19="D",AF19="A",AF19="S",AF19="C",AF19="H",AF19="B",AF19="T",AF19="E",AF19="SB"),OR(AC19="D",AC19="A",AC19="S",AC19="C",AC19="T",AC19="SB")),AND(OR(AF19="D",AF19="A",AF19="S",AF19="C",AF19="T",AF19="SB"),OR(AI19="D",AI19="A",AI19="S",AI19="C",AI19="H",AI19="B",AI19="T",AI19="E",AI19="SB")),AND(OR(AF19="D",AF19="A",AF19="S",AF19="C",AF19="H",AF19="B",AF19="T",AF19="E",AF19="SB"),OR(AB19="S")),AND(OR(AF19="S"),OR(AJ19="D",AJ19="A",AJ19="S",AJ19="C",AJ19="H",AJ19="B",AJ19="T",AJ19="E",AJ19="SB")),AND(AF19="H",OR($Z9="No",$Z9="")))))</formula1>
    </dataValidation>
    <dataValidation sqref="AG19:AG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19="D",AG19="A",AG19="S",AG19="C",AG19="H",AG19="B",AG19="T",AG19="E",AG19="SB",AG19="P",AG19="R",AG19="X",AG19="ST&gt;1",AG19="ST&gt;2",AG19="ST&gt;3",AG19="ST&gt;4",AG19="ST&gt;5"),NOT(OR(AND(OR(AG19="D",AG19="A",AG19="S",AG19="C",AG19="H",AG19="B",AG19="T",AG19="E",AG19="SB"),OR(AF19="D",AF19="A",AF19="S",AF19="C",AF19="H",AF19="B",AF19="T",AF19="E",AF19="SB")),AND(OR(AG19="D",AG19="A",AG19="S",AG19="C",AG19="H",AG19="B",AG19="T",AG19="E",AG19="SB"),OR(AH19="D",AH19="A",AH19="S",AH19="C",AH19="H",AH19="B",AH19="T",AH19="E",AH19="SB")),AND(OR(AG19="D",AG19="A",AG19="S",AG19="C",AG19="H",AG19="B",AG19="T",AG19="E",AG19="SB"),OR(AE19="D",AE19="A",AE19="S",AE19="C",AE19="H",AE19="T",AE19="E",AE19="SB")),AND(OR(AG19="D",AG19="A",AG19="S",AG19="C",AG19="H",AG19="T",AG19="E",AG19="SB"),OR(AI19="D",AI19="A",AI19="S",AI19="C",AI19="H",AI19="B",AI19="T",AI19="E",AI19="SB")),AND(OR(AG19="D",AG19="A",AG19="S",AG19="C",AG19="H",AG19="B",AG19="T",AG19="E",AG19="SB"),OR(AD19="D",AD19="A",AD19="S",AD19="C",AD19="T",AD19="SB")),AND(OR(AG19="D",AG19="A",AG19="S",AG19="C",AG19="T",AG19="SB"),OR(AJ19="D",AJ19="A",AJ19="S",AJ19="C",AJ19="H",AJ19="B",AJ19="T",AJ19="E",AJ19="SB")),AND(OR(AG19="D",AG19="A",AG19="S",AG19="C",AG19="H",AG19="B",AG19="T",AG19="E",AG19="SB"),OR(AC19="S")),AND(OR(AG19="S"),OR(AK19="D",AK19="A",AK19="S",AK19="C",AK19="H",AK19="B",AK19="T",AK19="E",AK19="SB")),AND(AG19="H",OR($Z9="No",$Z9="")))))</formula1>
    </dataValidation>
    <dataValidation sqref="AH19:AH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19="D",AH19="A",AH19="S",AH19="C",AH19="H",AH19="B",AH19="T",AH19="E",AH19="SB",AH19="P",AH19="R",AH19="X",AH19="ST&gt;1",AH19="ST&gt;2",AH19="ST&gt;3",AH19="ST&gt;4",AH19="ST&gt;5"),NOT(OR(AND(OR(AH19="D",AH19="A",AH19="S",AH19="C",AH19="H",AH19="B",AH19="T",AH19="E",AH19="SB"),OR(AG19="D",AG19="A",AG19="S",AG19="C",AG19="H",AG19="B",AG19="T",AG19="E",AG19="SB")),AND(OR(AH19="D",AH19="A",AH19="S",AH19="C",AH19="H",AH19="B",AH19="T",AH19="E",AH19="SB"),OR(AI19="D",AI19="A",AI19="S",AI19="C",AI19="H",AI19="B",AI19="T",AI19="E",AI19="SB")),AND(OR(AH19="D",AH19="A",AH19="S",AH19="C",AH19="H",AH19="B",AH19="T",AH19="E",AH19="SB"),OR(AF19="D",AF19="A",AF19="S",AF19="C",AF19="H",AF19="T",AF19="E",AF19="SB")),AND(OR(AH19="D",AH19="A",AH19="S",AH19="C",AH19="H",AH19="T",AH19="E",AH19="SB"),OR(AJ19="D",AJ19="A",AJ19="S",AJ19="C",AJ19="H",AJ19="B",AJ19="T",AJ19="E",AJ19="SB")),AND(OR(AH19="D",AH19="A",AH19="S",AH19="C",AH19="H",AH19="B",AH19="T",AH19="E",AH19="SB"),OR(AE19="D",AE19="A",AE19="S",AE19="C",AE19="T",AE19="SB")),AND(OR(AH19="D",AH19="A",AH19="S",AH19="C",AH19="T",AH19="SB"),OR(AK19="D",AK19="A",AK19="S",AK19="C",AK19="H",AK19="B",AK19="T",AK19="E",AK19="SB")),AND(OR(AH19="D",AH19="A",AH19="S",AH19="C",AH19="H",AH19="B",AH19="T",AH19="E",AH19="SB"),OR(AD19="S")),AND(OR(AH19="S"),OR(AL19="D",AL19="A",AL19="S",AL19="C",AL19="H",AL19="B",AL19="T",AL19="E",AL19="SB")),AND(AH19="H",OR($Z9="No",$Z9="")))))</formula1>
    </dataValidation>
    <dataValidation sqref="AI19:AI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19="D",AI19="A",AI19="S",AI19="C",AI19="H",AI19="B",AI19="T",AI19="E",AI19="SB",AI19="P",AI19="R",AI19="X",AI19="ST&gt;1",AI19="ST&gt;2",AI19="ST&gt;3",AI19="ST&gt;4",AI19="ST&gt;5"),NOT(OR(AND(OR(AI19="D",AI19="A",AI19="S",AI19="C",AI19="H",AI19="B",AI19="T",AI19="E",AI19="SB"),OR(AH19="D",AH19="A",AH19="S",AH19="C",AH19="H",AH19="B",AH19="T",AH19="E",AH19="SB")),AND(OR(AI19="D",AI19="A",AI19="S",AI19="C",AI19="H",AI19="B",AI19="T",AI19="E",AI19="SB"),OR(AJ19="D",AJ19="A",AJ19="S",AJ19="C",AJ19="H",AJ19="B",AJ19="T",AJ19="E",AJ19="SB")),AND(OR(AI19="D",AI19="A",AI19="S",AI19="C",AI19="H",AI19="B",AI19="T",AI19="E",AI19="SB"),OR(AG19="D",AG19="A",AG19="S",AG19="C",AG19="H",AG19="T",AG19="E",AG19="SB")),AND(OR(AI19="D",AI19="A",AI19="S",AI19="C",AI19="H",AI19="T",AI19="E",AI19="SB"),OR(AK19="D",AK19="A",AK19="S",AK19="C",AK19="H",AK19="B",AK19="T",AK19="E",AK19="SB")),AND(OR(AI19="D",AI19="A",AI19="S",AI19="C",AI19="H",AI19="B",AI19="T",AI19="E",AI19="SB"),OR(AF19="D",AF19="A",AF19="S",AF19="C",AF19="T",AF19="SB")),AND(OR(AI19="D",AI19="A",AI19="S",AI19="C",AI19="T",AI19="SB"),OR(AL19="D",AL19="A",AL19="S",AL19="C",AL19="H",AL19="B",AL19="T",AL19="E",AL19="SB")),AND(OR(AI19="D",AI19="A",AI19="S",AI19="C",AI19="H",AI19="B",AI19="T",AI19="E",AI19="SB"),OR(AE19="S")),AND(OR(AI19="S"),OR(AM19="D",AM19="A",AM19="S",AM19="C",AM19="H",AM19="B",AM19="T",AM19="E",AM19="SB")),AND(AI19="H",OR($Z9="No",$Z9="")))))</formula1>
    </dataValidation>
    <dataValidation sqref="AJ19:AJ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19="D",AJ19="A",AJ19="S",AJ19="C",AJ19="H",AJ19="B",AJ19="T",AJ19="E",AJ19="SB",AJ19="P",AJ19="R",AJ19="X",AJ19="ST&gt;1",AJ19="ST&gt;2",AJ19="ST&gt;3",AJ19="ST&gt;4",AJ19="ST&gt;5"),NOT(OR(AND(OR(AJ19="D",AJ19="A",AJ19="S",AJ19="C",AJ19="H",AJ19="B",AJ19="T",AJ19="E",AJ19="SB"),OR(AI19="D",AI19="A",AI19="S",AI19="C",AI19="H",AI19="B",AI19="T",AI19="E",AI19="SB")),AND(OR(AJ19="D",AJ19="A",AJ19="S",AJ19="C",AJ19="H",AJ19="B",AJ19="T",AJ19="E",AJ19="SB"),OR(AK19="D",AK19="A",AK19="S",AK19="C",AK19="H",AK19="B",AK19="T",AK19="E",AK19="SB")),AND(OR(AJ19="D",AJ19="A",AJ19="S",AJ19="C",AJ19="H",AJ19="B",AJ19="T",AJ19="E",AJ19="SB"),OR(AH19="D",AH19="A",AH19="S",AH19="C",AH19="H",AH19="T",AH19="E",AH19="SB")),AND(OR(AJ19="D",AJ19="A",AJ19="S",AJ19="C",AJ19="H",AJ19="T",AJ19="E",AJ19="SB"),OR(AL19="D",AL19="A",AL19="S",AL19="C",AL19="H",AL19="B",AL19="T",AL19="E",AL19="SB")),AND(OR(AJ19="D",AJ19="A",AJ19="S",AJ19="C",AJ19="H",AJ19="B",AJ19="T",AJ19="E",AJ19="SB"),OR(AG19="D",AG19="A",AG19="S",AG19="C",AG19="T",AG19="SB")),AND(OR(AJ19="D",AJ19="A",AJ19="S",AJ19="C",AJ19="T",AJ19="SB"),OR(AM19="D",AM19="A",AM19="S",AM19="C",AM19="H",AM19="B",AM19="T",AM19="E",AM19="SB")),AND(OR(AJ19="D",AJ19="A",AJ19="S",AJ19="C",AJ19="H",AJ19="B",AJ19="T",AJ19="E",AJ19="SB"),OR(AF19="S")),AND(OR(AJ19="S"),OR(AN19="D",AN19="A",AN19="S",AN19="C",AN19="H",AN19="B",AN19="T",AN19="E",AN19="SB")),AND(AJ19="H",OR($Z9="No",$Z9="")))))</formula1>
    </dataValidation>
    <dataValidation sqref="AK19:AK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19="D",AK19="A",AK19="S",AK19="C",AK19="H",AK19="B",AK19="T",AK19="E",AK19="SB",AK19="P",AK19="R",AK19="X",AK19="ST&gt;1",AK19="ST&gt;2",AK19="ST&gt;3",AK19="ST&gt;4",AK19="ST&gt;5"),NOT(OR(AND(OR(AK19="D",AK19="A",AK19="S",AK19="C",AK19="H",AK19="B",AK19="T",AK19="E",AK19="SB"),OR(AJ19="D",AJ19="A",AJ19="S",AJ19="C",AJ19="H",AJ19="B",AJ19="T",AJ19="E",AJ19="SB")),AND(OR(AK19="D",AK19="A",AK19="S",AK19="C",AK19="H",AK19="B",AK19="T",AK19="E",AK19="SB"),OR(AL19="D",AL19="A",AL19="S",AL19="C",AL19="H",AL19="B",AL19="T",AL19="E",AL19="SB")),AND(OR(AK19="D",AK19="A",AK19="S",AK19="C",AK19="H",AK19="B",AK19="T",AK19="E",AK19="SB"),OR(AI19="D",AI19="A",AI19="S",AI19="C",AI19="H",AI19="T",AI19="E",AI19="SB")),AND(OR(AK19="D",AK19="A",AK19="S",AK19="C",AK19="H",AK19="T",AK19="E",AK19="SB"),OR(AM19="D",AM19="A",AM19="S",AM19="C",AM19="H",AM19="B",AM19="T",AM19="E",AM19="SB")),AND(OR(AK19="D",AK19="A",AK19="S",AK19="C",AK19="H",AK19="B",AK19="T",AK19="E",AK19="SB"),OR(AH19="D",AH19="A",AH19="S",AH19="C",AH19="T",AH19="SB")),AND(OR(AK19="D",AK19="A",AK19="S",AK19="C",AK19="T",AK19="SB"),OR(AN19="D",AN19="A",AN19="S",AN19="C",AN19="H",AN19="B",AN19="T",AN19="E",AN19="SB")),AND(OR(AK19="D",AK19="A",AK19="S",AK19="C",AK19="H",AK19="B",AK19="T",AK19="E",AK19="SB"),OR(AG19="S")),AND(OR(AK19="S"),OR(AO19="D",AO19="A",AO19="S",AO19="C",AO19="H",AO19="B",AO19="T",AO19="E",AO19="SB")),AND(AK19="H",OR($Z9="No",$Z9="")))))</formula1>
    </dataValidation>
    <dataValidation sqref="AL19:AL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19="D",AL19="A",AL19="S",AL19="C",AL19="H",AL19="B",AL19="T",AL19="E",AL19="SB",AL19="P",AL19="R",AL19="X",AL19="ST&gt;1",AL19="ST&gt;2",AL19="ST&gt;3",AL19="ST&gt;4",AL19="ST&gt;5"),NOT(OR(AND(OR(AL19="D",AL19="A",AL19="S",AL19="C",AL19="H",AL19="B",AL19="T",AL19="E",AL19="SB"),OR(AK19="D",AK19="A",AK19="S",AK19="C",AK19="H",AK19="B",AK19="T",AK19="E",AK19="SB")),AND(OR(AL19="D",AL19="A",AL19="S",AL19="C",AL19="H",AL19="B",AL19="T",AL19="E",AL19="SB"),OR(AM19="D",AM19="A",AM19="S",AM19="C",AM19="H",AM19="B",AM19="T",AM19="E",AM19="SB")),AND(OR(AL19="D",AL19="A",AL19="S",AL19="C",AL19="H",AL19="B",AL19="T",AL19="E",AL19="SB"),OR(AJ19="D",AJ19="A",AJ19="S",AJ19="C",AJ19="H",AJ19="T",AJ19="E",AJ19="SB")),AND(OR(AL19="D",AL19="A",AL19="S",AL19="C",AL19="H",AL19="T",AL19="E",AL19="SB"),OR(AN19="D",AN19="A",AN19="S",AN19="C",AN19="H",AN19="B",AN19="T",AN19="E",AN19="SB")),AND(OR(AL19="D",AL19="A",AL19="S",AL19="C",AL19="H",AL19="B",AL19="T",AL19="E",AL19="SB"),OR(AI19="D",AI19="A",AI19="S",AI19="C",AI19="T",AI19="SB")),AND(OR(AL19="D",AL19="A",AL19="S",AL19="C",AL19="T",AL19="SB"),OR(AO19="D",AO19="A",AO19="S",AO19="C",AO19="H",AO19="B",AO19="T",AO19="E",AO19="SB")),AND(OR(AL19="D",AL19="A",AL19="S",AL19="C",AL19="H",AL19="B",AL19="T",AL19="E",AL19="SB"),OR(AH19="S")),AND(OR(AL19="S"),OR(AP19="D",AP19="A",AP19="S",AP19="C",AP19="H",AP19="B",AP19="T",AP19="E",AP19="SB")),AND(AL19="H",OR($Z9="No",$Z9="")))))</formula1>
    </dataValidation>
    <dataValidation sqref="AM19:AM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19="D",AM19="A",AM19="S",AM19="C",AM19="H",AM19="B",AM19="T",AM19="E",AM19="SB",AM19="P",AM19="R",AM19="X",AM19="ST&gt;1",AM19="ST&gt;2",AM19="ST&gt;3",AM19="ST&gt;4",AM19="ST&gt;5"),NOT(OR(AND(OR(AM19="D",AM19="A",AM19="S",AM19="C",AM19="H",AM19="B",AM19="T",AM19="E",AM19="SB"),OR(AL19="D",AL19="A",AL19="S",AL19="C",AL19="H",AL19="B",AL19="T",AL19="E",AL19="SB")),AND(OR(AM19="D",AM19="A",AM19="S",AM19="C",AM19="H",AM19="B",AM19="T",AM19="E",AM19="SB"),OR(AN19="D",AN19="A",AN19="S",AN19="C",AN19="H",AN19="B",AN19="T",AN19="E",AN19="SB")),AND(OR(AM19="D",AM19="A",AM19="S",AM19="C",AM19="H",AM19="B",AM19="T",AM19="E",AM19="SB"),OR(AK19="D",AK19="A",AK19="S",AK19="C",AK19="H",AK19="T",AK19="E",AK19="SB")),AND(OR(AM19="D",AM19="A",AM19="S",AM19="C",AM19="H",AM19="T",AM19="E",AM19="SB"),OR(AO19="D",AO19="A",AO19="S",AO19="C",AO19="H",AO19="B",AO19="T",AO19="E",AO19="SB")),AND(OR(AM19="D",AM19="A",AM19="S",AM19="C",AM19="H",AM19="B",AM19="T",AM19="E",AM19="SB"),OR(AJ19="D",AJ19="A",AJ19="S",AJ19="C",AJ19="T",AJ19="SB")),AND(OR(AM19="D",AM19="A",AM19="S",AM19="C",AM19="T",AM19="SB"),OR(AP19="D",AP19="A",AP19="S",AP19="C",AP19="H",AP19="B",AP19="T",AP19="E",AP19="SB")),AND(OR(AM19="D",AM19="A",AM19="S",AM19="C",AM19="H",AM19="B",AM19="T",AM19="E",AM19="SB"),OR(AI19="S")),AND(OR(AM19="S"),OR(AQ19="D",AQ19="A",AQ19="S",AQ19="C",AQ19="H",AQ19="B",AQ19="T",AQ19="E",AQ19="SB")),AND(AM19="H",OR($Z9="No",$Z9="")))))</formula1>
    </dataValidation>
    <dataValidation sqref="AN19:AN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19="D",AN19="A",AN19="S",AN19="C",AN19="H",AN19="B",AN19="T",AN19="E",AN19="SB",AN19="P",AN19="R",AN19="X",AN19="ST&gt;1",AN19="ST&gt;2",AN19="ST&gt;3",AN19="ST&gt;4",AN19="ST&gt;5"),NOT(OR(AND(OR(AN19="D",AN19="A",AN19="S",AN19="C",AN19="H",AN19="B",AN19="T",AN19="E",AN19="SB"),OR(AM19="D",AM19="A",AM19="S",AM19="C",AM19="H",AM19="B",AM19="T",AM19="E",AM19="SB")),AND(OR(AN19="D",AN19="A",AN19="S",AN19="C",AN19="H",AN19="B",AN19="T",AN19="E",AN19="SB"),OR(AO19="D",AO19="A",AO19="S",AO19="C",AO19="H",AO19="B",AO19="T",AO19="E",AO19="SB")),AND(OR(AN19="D",AN19="A",AN19="S",AN19="C",AN19="H",AN19="B",AN19="T",AN19="E",AN19="SB"),OR(AL19="D",AL19="A",AL19="S",AL19="C",AL19="H",AL19="T",AL19="E",AL19="SB")),AND(OR(AN19="D",AN19="A",AN19="S",AN19="C",AN19="H",AN19="T",AN19="E",AN19="SB"),OR(AP19="D",AP19="A",AP19="S",AP19="C",AP19="H",AP19="B",AP19="T",AP19="E",AP19="SB")),AND(OR(AN19="D",AN19="A",AN19="S",AN19="C",AN19="H",AN19="B",AN19="T",AN19="E",AN19="SB"),OR(AK19="D",AK19="A",AK19="S",AK19="C",AK19="T",AK19="SB")),AND(OR(AN19="D",AN19="A",AN19="S",AN19="C",AN19="T",AN19="SB"),OR(AQ19="D",AQ19="A",AQ19="S",AQ19="C",AQ19="H",AQ19="B",AQ19="T",AQ19="E",AQ19="SB")),AND(OR(AN19="D",AN19="A",AN19="S",AN19="C",AN19="H",AN19="B",AN19="T",AN19="E",AN19="SB"),OR(AJ19="S")),AND(OR(AN19="S"),OR(AR19="D",AR19="A",AR19="S",AR19="C",AR19="H",AR19="B",AR19="T",AR19="E",AR19="SB")),AND(AN19="H",OR($Z9="No",$Z9="")))))</formula1>
    </dataValidation>
    <dataValidation sqref="AO19:AO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19="D",AO19="A",AO19="S",AO19="C",AO19="H",AO19="B",AO19="T",AO19="E",AO19="SB",AO19="P",AO19="R",AO19="X",AO19="ST&gt;1",AO19="ST&gt;2",AO19="ST&gt;3",AO19="ST&gt;4",AO19="ST&gt;5"),NOT(OR(AND(OR(AO19="D",AO19="A",AO19="S",AO19="C",AO19="H",AO19="B",AO19="T",AO19="E",AO19="SB"),OR(AN19="D",AN19="A",AN19="S",AN19="C",AN19="H",AN19="B",AN19="T",AN19="E",AN19="SB")),AND(OR(AO19="D",AO19="A",AO19="S",AO19="C",AO19="H",AO19="B",AO19="T",AO19="E",AO19="SB"),OR(AP19="D",AP19="A",AP19="S",AP19="C",AP19="H",AP19="B",AP19="T",AP19="E",AP19="SB")),AND(OR(AO19="D",AO19="A",AO19="S",AO19="C",AO19="H",AO19="B",AO19="T",AO19="E",AO19="SB"),OR(AM19="D",AM19="A",AM19="S",AM19="C",AM19="H",AM19="T",AM19="E",AM19="SB")),AND(OR(AO19="D",AO19="A",AO19="S",AO19="C",AO19="H",AO19="T",AO19="E",AO19="SB"),OR(AQ19="D",AQ19="A",AQ19="S",AQ19="C",AQ19="H",AQ19="B",AQ19="T",AQ19="E",AQ19="SB")),AND(OR(AO19="D",AO19="A",AO19="S",AO19="C",AO19="H",AO19="B",AO19="T",AO19="E",AO19="SB"),OR(AL19="D",AL19="A",AL19="S",AL19="C",AL19="T",AL19="SB")),AND(OR(AO19="D",AO19="A",AO19="S",AO19="C",AO19="T",AO19="SB"),OR(AR19="D",AR19="A",AR19="S",AR19="C",AR19="H",AR19="B",AR19="T",AR19="E",AR19="SB")),AND(OR(AO19="D",AO19="A",AO19="S",AO19="C",AO19="H",AO19="B",AO19="T",AO19="E",AO19="SB"),OR(AK19="S")),AND(OR(AO19="S"),OR(AS19="D",AS19="A",AS19="S",AS19="C",AS19="H",AS19="B",AS19="T",AS19="E",AS19="SB")),AND(AO19="H",OR($Z9="No",$Z9="")))))</formula1>
    </dataValidation>
    <dataValidation sqref="AP19:AP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19="D",AP19="A",AP19="S",AP19="C",AP19="H",AP19="B",AP19="T",AP19="E",AP19="SB",AP19="P",AP19="R",AP19="X",AP19="ST&gt;1",AP19="ST&gt;2",AP19="ST&gt;3",AP19="ST&gt;4",AP19="ST&gt;5"),NOT(OR(AND(OR(AP19="D",AP19="A",AP19="S",AP19="C",AP19="H",AP19="B",AP19="T",AP19="E",AP19="SB"),OR(AO19="D",AO19="A",AO19="S",AO19="C",AO19="H",AO19="B",AO19="T",AO19="E",AO19="SB")),AND(OR(AP19="D",AP19="A",AP19="S",AP19="C",AP19="H",AP19="B",AP19="T",AP19="E",AP19="SB"),OR(AQ19="D",AQ19="A",AQ19="S",AQ19="C",AQ19="H",AQ19="B",AQ19="T",AQ19="E",AQ19="SB")),AND(OR(AP19="D",AP19="A",AP19="S",AP19="C",AP19="H",AP19="B",AP19="T",AP19="E",AP19="SB"),OR(AN19="D",AN19="A",AN19="S",AN19="C",AN19="H",AN19="T",AN19="E",AN19="SB")),AND(OR(AP19="D",AP19="A",AP19="S",AP19="C",AP19="H",AP19="T",AP19="E",AP19="SB"),OR(AR19="D",AR19="A",AR19="S",AR19="C",AR19="H",AR19="B",AR19="T",AR19="E",AR19="SB")),AND(OR(AP19="D",AP19="A",AP19="S",AP19="C",AP19="H",AP19="B",AP19="T",AP19="E",AP19="SB"),OR(AM19="D",AM19="A",AM19="S",AM19="C",AM19="T",AM19="SB")),AND(OR(AP19="D",AP19="A",AP19="S",AP19="C",AP19="T",AP19="SB"),OR(AS19="D",AS19="A",AS19="S",AS19="C",AS19="H",AS19="B",AS19="T",AS19="E",AS19="SB")),AND(OR(AP19="D",AP19="A",AP19="S",AP19="C",AP19="H",AP19="B",AP19="T",AP19="E",AP19="SB"),OR(AL19="S")),AND(OR(AP19="S"),OR(AT19="D",AT19="A",AT19="S",AT19="C",AT19="H",AT19="B",AT19="T",AT19="E",AT19="SB")),AND(AP19="H",OR($Z9="No",$Z9="")))))</formula1>
    </dataValidation>
    <dataValidation sqref="AQ19:AQ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19="D",AQ19="A",AQ19="S",AQ19="C",AQ19="H",AQ19="B",AQ19="T",AQ19="E",AQ19="SB",AQ19="P",AQ19="R",AQ19="X",AQ19="ST&gt;1",AQ19="ST&gt;2",AQ19="ST&gt;3",AQ19="ST&gt;4",AQ19="ST&gt;5"),NOT(OR(AND(OR(AQ19="D",AQ19="A",AQ19="S",AQ19="C",AQ19="H",AQ19="B",AQ19="T",AQ19="E",AQ19="SB"),OR(AP19="D",AP19="A",AP19="S",AP19="C",AP19="H",AP19="B",AP19="T",AP19="E",AP19="SB")),AND(OR(AQ19="D",AQ19="A",AQ19="S",AQ19="C",AQ19="H",AQ19="B",AQ19="T",AQ19="E",AQ19="SB"),OR(AR19="D",AR19="A",AR19="S",AR19="C",AR19="H",AR19="B",AR19="T",AR19="E",AR19="SB")),AND(OR(AQ19="D",AQ19="A",AQ19="S",AQ19="C",AQ19="H",AQ19="B",AQ19="T",AQ19="E",AQ19="SB"),OR(AO19="D",AO19="A",AO19="S",AO19="C",AO19="H",AO19="T",AO19="E",AO19="SB")),AND(OR(AQ19="D",AQ19="A",AQ19="S",AQ19="C",AQ19="H",AQ19="T",AQ19="E",AQ19="SB"),OR(AS19="D",AS19="A",AS19="S",AS19="C",AS19="H",AS19="B",AS19="T",AS19="E",AS19="SB")),AND(OR(AQ19="D",AQ19="A",AQ19="S",AQ19="C",AQ19="H",AQ19="B",AQ19="T",AQ19="E",AQ19="SB"),OR(AN19="D",AN19="A",AN19="S",AN19="C",AN19="T",AN19="SB")),AND(OR(AQ19="D",AQ19="A",AQ19="S",AQ19="C",AQ19="T",AQ19="SB"),OR(AT19="D",AT19="A",AT19="S",AT19="C",AT19="H",AT19="B",AT19="T",AT19="E",AT19="SB")),AND(OR(AQ19="D",AQ19="A",AQ19="S",AQ19="C",AQ19="H",AQ19="B",AQ19="T",AQ19="E",AQ19="SB"),OR(AM19="S")),AND(OR(AQ19="S"),OR(AU19="D",AU19="A",AU19="S",AU19="C",AU19="H",AU19="B",AU19="T",AU19="E",AU19="SB")),AND(AQ19="H",OR($Z9="No",$Z9="")))))</formula1>
    </dataValidation>
    <dataValidation sqref="AR19:AR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19="D",AR19="A",AR19="S",AR19="C",AR19="H",AR19="B",AR19="T",AR19="E",AR19="SB",AR19="P",AR19="R",AR19="X",AR19="ST&gt;1",AR19="ST&gt;2",AR19="ST&gt;3",AR19="ST&gt;4",AR19="ST&gt;5"),NOT(OR(AND(OR(AR19="D",AR19="A",AR19="S",AR19="C",AR19="H",AR19="B",AR19="T",AR19="E",AR19="SB"),OR(AQ19="D",AQ19="A",AQ19="S",AQ19="C",AQ19="H",AQ19="B",AQ19="T",AQ19="E",AQ19="SB")),AND(OR(AR19="D",AR19="A",AR19="S",AR19="C",AR19="H",AR19="B",AR19="T",AR19="E",AR19="SB"),OR(AS19="D",AS19="A",AS19="S",AS19="C",AS19="H",AS19="B",AS19="T",AS19="E",AS19="SB")),AND(OR(AR19="D",AR19="A",AR19="S",AR19="C",AR19="H",AR19="B",AR19="T",AR19="E",AR19="SB"),OR(AP19="D",AP19="A",AP19="S",AP19="C",AP19="H",AP19="T",AP19="E",AP19="SB")),AND(OR(AR19="D",AR19="A",AR19="S",AR19="C",AR19="H",AR19="T",AR19="E",AR19="SB"),OR(AT19="D",AT19="A",AT19="S",AT19="C",AT19="H",AT19="B",AT19="T",AT19="E",AT19="SB")),AND(OR(AR19="D",AR19="A",AR19="S",AR19="C",AR19="H",AR19="B",AR19="T",AR19="E",AR19="SB"),OR(AO19="D",AO19="A",AO19="S",AO19="C",AO19="T",AO19="SB")),AND(OR(AR19="D",AR19="A",AR19="S",AR19="C",AR19="T",AR19="SB"),OR(AU19="D",AU19="A",AU19="S",AU19="C",AU19="H",AU19="B",AU19="T",AU19="E",AU19="SB")),AND(OR(AR19="D",AR19="A",AR19="S",AR19="C",AR19="H",AR19="B",AR19="T",AR19="E",AR19="SB"),OR(AN19="S")),AND(OR(AR19="S"),OR(AV19="D",AV19="A",AV19="S",AV19="C",AV19="H",AV19="B",AV19="T",AV19="E",AV19="SB")),AND(AR19="H",OR($Z9="No",$Z9="")))))</formula1>
    </dataValidation>
    <dataValidation sqref="AS19:AS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19="D",AS19="A",AS19="S",AS19="C",AS19="H",AS19="B",AS19="T",AS19="E",AS19="SB",AS19="P",AS19="R",AS19="X",AS19="ST&gt;1",AS19="ST&gt;2",AS19="ST&gt;3",AS19="ST&gt;4",AS19="ST&gt;5"),NOT(OR(AND(OR(AS19="D",AS19="A",AS19="S",AS19="C",AS19="H",AS19="B",AS19="T",AS19="E",AS19="SB"),OR(AR19="D",AR19="A",AR19="S",AR19="C",AR19="H",AR19="B",AR19="T",AR19="E",AR19="SB")),AND(OR(AS19="D",AS19="A",AS19="S",AS19="C",AS19="H",AS19="B",AS19="T",AS19="E",AS19="SB"),OR(AT19="D",AT19="A",AT19="S",AT19="C",AT19="H",AT19="B",AT19="T",AT19="E",AT19="SB")),AND(OR(AS19="D",AS19="A",AS19="S",AS19="C",AS19="H",AS19="B",AS19="T",AS19="E",AS19="SB"),OR(AQ19="D",AQ19="A",AQ19="S",AQ19="C",AQ19="H",AQ19="T",AQ19="E",AQ19="SB")),AND(OR(AS19="D",AS19="A",AS19="S",AS19="C",AS19="H",AS19="T",AS19="E",AS19="SB"),OR(AU19="D",AU19="A",AU19="S",AU19="C",AU19="H",AU19="B",AU19="T",AU19="E",AU19="SB")),AND(OR(AS19="D",AS19="A",AS19="S",AS19="C",AS19="H",AS19="B",AS19="T",AS19="E",AS19="SB"),OR(AP19="D",AP19="A",AP19="S",AP19="C",AP19="T",AP19="SB")),AND(OR(AS19="D",AS19="A",AS19="S",AS19="C",AS19="T",AS19="SB"),OR(AV19="D",AV19="A",AV19="S",AV19="C",AV19="H",AV19="B",AV19="T",AV19="E",AV19="SB")),AND(OR(AS19="D",AS19="A",AS19="S",AS19="C",AS19="H",AS19="B",AS19="T",AS19="E",AS19="SB"),OR(AO19="S")),AND(OR(AS19="S"),OR(AW19="D",AW19="A",AW19="S",AW19="C",AW19="H",AW19="B",AW19="T",AW19="E",AW19="SB")),AND(AS19="H",OR($Z9="No",$Z9="")))))</formula1>
    </dataValidation>
    <dataValidation sqref="AT19:AT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19="D",AT19="A",AT19="S",AT19="C",AT19="H",AT19="B",AT19="T",AT19="E",AT19="SB",AT19="P",AT19="R",AT19="X",AT19="ST&gt;1",AT19="ST&gt;2",AT19="ST&gt;3",AT19="ST&gt;4",AT19="ST&gt;5"),NOT(OR(AND(OR(AT19="D",AT19="A",AT19="S",AT19="C",AT19="H",AT19="B",AT19="T",AT19="E",AT19="SB"),OR(AS19="D",AS19="A",AS19="S",AS19="C",AS19="H",AS19="B",AS19="T",AS19="E",AS19="SB")),AND(OR(AT19="D",AT19="A",AT19="S",AT19="C",AT19="H",AT19="B",AT19="T",AT19="E",AT19="SB"),OR(AU19="D",AU19="A",AU19="S",AU19="C",AU19="H",AU19="B",AU19="T",AU19="E",AU19="SB")),AND(OR(AT19="D",AT19="A",AT19="S",AT19="C",AT19="H",AT19="B",AT19="T",AT19="E",AT19="SB"),OR(AR19="D",AR19="A",AR19="S",AR19="C",AR19="H",AR19="T",AR19="E",AR19="SB")),AND(OR(AT19="D",AT19="A",AT19="S",AT19="C",AT19="H",AT19="T",AT19="E",AT19="SB"),OR(AV19="D",AV19="A",AV19="S",AV19="C",AV19="H",AV19="B",AV19="T",AV19="E",AV19="SB")),AND(OR(AT19="D",AT19="A",AT19="S",AT19="C",AT19="H",AT19="B",AT19="T",AT19="E",AT19="SB"),OR(AQ19="D",AQ19="A",AQ19="S",AQ19="C",AQ19="T",AQ19="SB")),AND(OR(AT19="D",AT19="A",AT19="S",AT19="C",AT19="T",AT19="SB"),OR(AW19="D",AW19="A",AW19="S",AW19="C",AW19="H",AW19="B",AW19="T",AW19="E",AW19="SB")),AND(OR(AT19="D",AT19="A",AT19="S",AT19="C",AT19="H",AT19="B",AT19="T",AT19="E",AT19="SB"),OR(AP19="S")),AND(OR(AT19="S"),OR(AX19="D",AX19="A",AX19="S",AX19="C",AX19="H",AX19="B",AX19="T",AX19="E",AX19="SB")),AND(AT19="H",OR($Z9="No",$Z9="")))))</formula1>
    </dataValidation>
    <dataValidation sqref="AU19:AU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19="D",AU19="A",AU19="S",AU19="C",AU19="H",AU19="B",AU19="T",AU19="E",AU19="SB",AU19="P",AU19="R",AU19="X",AU19="ST&gt;1",AU19="ST&gt;2",AU19="ST&gt;3",AU19="ST&gt;4",AU19="ST&gt;5"),NOT(OR(AND(OR(AU19="D",AU19="A",AU19="S",AU19="C",AU19="H",AU19="B",AU19="T",AU19="E",AU19="SB"),OR(AT19="D",AT19="A",AT19="S",AT19="C",AT19="H",AT19="B",AT19="T",AT19="E",AT19="SB")),AND(OR(AU19="D",AU19="A",AU19="S",AU19="C",AU19="H",AU19="B",AU19="T",AU19="E",AU19="SB"),OR(AV19="D",AV19="A",AV19="S",AV19="C",AV19="H",AV19="B",AV19="T",AV19="E",AV19="SB")),AND(OR(AU19="D",AU19="A",AU19="S",AU19="C",AU19="H",AU19="B",AU19="T",AU19="E",AU19="SB"),OR(AS19="D",AS19="A",AS19="S",AS19="C",AS19="H",AS19="T",AS19="E",AS19="SB")),AND(OR(AU19="D",AU19="A",AU19="S",AU19="C",AU19="H",AU19="T",AU19="E",AU19="SB"),OR(AW19="D",AW19="A",AW19="S",AW19="C",AW19="H",AW19="B",AW19="T",AW19="E",AW19="SB")),AND(OR(AU19="D",AU19="A",AU19="S",AU19="C",AU19="H",AU19="B",AU19="T",AU19="E",AU19="SB"),OR(AR19="D",AR19="A",AR19="S",AR19="C",AR19="T",AR19="SB")),AND(OR(AU19="D",AU19="A",AU19="S",AU19="C",AU19="T",AU19="SB"),OR(AX19="D",AX19="A",AX19="S",AX19="C",AX19="H",AX19="B",AX19="T",AX19="E",AX19="SB")),AND(OR(AU19="D",AU19="A",AU19="S",AU19="C",AU19="H",AU19="B",AU19="T",AU19="E",AU19="SB"),OR(AQ19="S")),AND(OR(AU19="S"),OR(AY19="D",AY19="A",AY19="S",AY19="C",AY19="H",AY19="B",AY19="T",AY19="E",AY19="SB")),AND(AU19="H",OR($Z9="No",$Z9="")))))</formula1>
    </dataValidation>
    <dataValidation sqref="AV19:AV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19="D",AV19="A",AV19="S",AV19="C",AV19="H",AV19="B",AV19="T",AV19="E",AV19="SB",AV19="P",AV19="R",AV19="X",AV19="ST&gt;1",AV19="ST&gt;2",AV19="ST&gt;3",AV19="ST&gt;4",AV19="ST&gt;5"),NOT(OR(AND(OR(AV19="D",AV19="A",AV19="S",AV19="C",AV19="H",AV19="B",AV19="T",AV19="E",AV19="SB"),OR(AU19="D",AU19="A",AU19="S",AU19="C",AU19="H",AU19="B",AU19="T",AU19="E",AU19="SB")),AND(OR(AV19="D",AV19="A",AV19="S",AV19="C",AV19="H",AV19="B",AV19="T",AV19="E",AV19="SB"),OR(AW19="D",AW19="A",AW19="S",AW19="C",AW19="H",AW19="B",AW19="T",AW19="E",AW19="SB")),AND(OR(AV19="D",AV19="A",AV19="S",AV19="C",AV19="H",AV19="B",AV19="T",AV19="E",AV19="SB"),OR(AT19="D",AT19="A",AT19="S",AT19="C",AT19="H",AT19="T",AT19="E",AT19="SB")),AND(OR(AV19="D",AV19="A",AV19="S",AV19="C",AV19="H",AV19="T",AV19="E",AV19="SB"),OR(AX19="D",AX19="A",AX19="S",AX19="C",AX19="H",AX19="B",AX19="T",AX19="E",AX19="SB")),AND(OR(AV19="D",AV19="A",AV19="S",AV19="C",AV19="H",AV19="B",AV19="T",AV19="E",AV19="SB"),OR(AS19="D",AS19="A",AS19="S",AS19="C",AS19="T",AS19="SB")),AND(OR(AV19="D",AV19="A",AV19="S",AV19="C",AV19="T",AV19="SB"),OR(AY19="D",AY19="A",AY19="S",AY19="C",AY19="H",AY19="B",AY19="T",AY19="E",AY19="SB")),AND(OR(AV19="D",AV19="A",AV19="S",AV19="C",AV19="H",AV19="B",AV19="T",AV19="E",AV19="SB"),OR(AR19="S")),AND(OR(AV19="S"),OR(AZ19="D",AZ19="A",AZ19="S",AZ19="C",AZ19="H",AZ19="B",AZ19="T",AZ19="E",AZ19="SB")),AND(AV19="H",OR($Z9="No",$Z9="")))))</formula1>
    </dataValidation>
    <dataValidation sqref="AW19:AW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19="D",AW19="A",AW19="S",AW19="C",AW19="H",AW19="B",AW19="T",AW19="E",AW19="SB",AW19="P",AW19="R",AW19="X",AW19="ST&gt;1",AW19="ST&gt;2",AW19="ST&gt;3",AW19="ST&gt;4",AW19="ST&gt;5"),NOT(OR(AND(OR(AW19="D",AW19="A",AW19="S",AW19="C",AW19="H",AW19="B",AW19="T",AW19="E",AW19="SB"),OR(AV19="D",AV19="A",AV19="S",AV19="C",AV19="H",AV19="B",AV19="T",AV19="E",AV19="SB")),AND(OR(AW19="D",AW19="A",AW19="S",AW19="C",AW19="H",AW19="B",AW19="T",AW19="E",AW19="SB"),OR(AX19="D",AX19="A",AX19="S",AX19="C",AX19="H",AX19="B",AX19="T",AX19="E",AX19="SB")),AND(OR(AW19="D",AW19="A",AW19="S",AW19="C",AW19="H",AW19="B",AW19="T",AW19="E",AW19="SB"),OR(AU19="D",AU19="A",AU19="S",AU19="C",AU19="H",AU19="T",AU19="E",AU19="SB")),AND(OR(AW19="D",AW19="A",AW19="S",AW19="C",AW19="H",AW19="T",AW19="E",AW19="SB"),OR(AY19="D",AY19="A",AY19="S",AY19="C",AY19="H",AY19="B",AY19="T",AY19="E",AY19="SB")),AND(OR(AW19="D",AW19="A",AW19="S",AW19="C",AW19="H",AW19="B",AW19="T",AW19="E",AW19="SB"),OR(AT19="D",AT19="A",AT19="S",AT19="C",AT19="T",AT19="SB")),AND(OR(AW19="D",AW19="A",AW19="S",AW19="C",AW19="T",AW19="SB"),OR(AZ19="D",AZ19="A",AZ19="S",AZ19="C",AZ19="H",AZ19="B",AZ19="T",AZ19="E",AZ19="SB")),AND(OR(AW19="D",AW19="A",AW19="S",AW19="C",AW19="H",AW19="B",AW19="T",AW19="E",AW19="SB"),OR(AS19="S")),AND(OR(AW19="S"),OR(BA19="D",BA19="A",BA19="S",BA19="C",BA19="H",BA19="B",BA19="T",BA19="E",BA19="SB")),AND(AW19="H",OR($Z9="No",$Z9="")))))</formula1>
    </dataValidation>
    <dataValidation sqref="AX19:AX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19="D",AX19="A",AX19="S",AX19="C",AX19="H",AX19="B",AX19="T",AX19="E",AX19="SB",AX19="P",AX19="R",AX19="X",AX19="ST&gt;1",AX19="ST&gt;2",AX19="ST&gt;3",AX19="ST&gt;4",AX19="ST&gt;5"),NOT(OR(AND(OR(AX19="D",AX19="A",AX19="S",AX19="C",AX19="H",AX19="B",AX19="T",AX19="E",AX19="SB"),OR(AW19="D",AW19="A",AW19="S",AW19="C",AW19="H",AW19="B",AW19="T",AW19="E",AW19="SB")),AND(OR(AX19="D",AX19="A",AX19="S",AX19="C",AX19="H",AX19="B",AX19="T",AX19="E",AX19="SB"),OR(AY19="D",AY19="A",AY19="S",AY19="C",AY19="H",AY19="B",AY19="T",AY19="E",AY19="SB")),AND(OR(AX19="D",AX19="A",AX19="S",AX19="C",AX19="H",AX19="B",AX19="T",AX19="E",AX19="SB"),OR(AV19="D",AV19="A",AV19="S",AV19="C",AV19="H",AV19="T",AV19="E",AV19="SB")),AND(OR(AX19="D",AX19="A",AX19="S",AX19="C",AX19="H",AX19="T",AX19="E",AX19="SB"),OR(AZ19="D",AZ19="A",AZ19="S",AZ19="C",AZ19="H",AZ19="B",AZ19="T",AZ19="E",AZ19="SB")),AND(OR(AX19="D",AX19="A",AX19="S",AX19="C",AX19="H",AX19="B",AX19="T",AX19="E",AX19="SB"),OR(AU19="D",AU19="A",AU19="S",AU19="C",AU19="T",AU19="SB")),AND(OR(AX19="D",AX19="A",AX19="S",AX19="C",AX19="T",AX19="SB"),OR(BA19="D",BA19="A",BA19="S",BA19="C",BA19="H",BA19="B",BA19="T",BA19="E",BA19="SB")),AND(OR(AX19="D",AX19="A",AX19="S",AX19="C",AX19="H",AX19="B",AX19="T",AX19="E",AX19="SB"),OR(AT19="S")),AND(OR(AX19="S"),OR(BB19="D",BB19="A",BB19="S",BB19="C",BB19="H",BB19="B",BB19="T",BB19="E",BB19="SB")),AND(AX19="H",OR($Z9="No",$Z9="")))))</formula1>
    </dataValidation>
    <dataValidation sqref="AY19:AY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19="D",AY19="A",AY19="S",AY19="C",AY19="H",AY19="B",AY19="T",AY19="E",AY19="SB",AY19="P",AY19="R",AY19="X",AY19="ST&gt;1",AY19="ST&gt;2",AY19="ST&gt;3",AY19="ST&gt;4",AY19="ST&gt;5"),NOT(OR(AND(OR(AY19="D",AY19="A",AY19="S",AY19="C",AY19="H",AY19="B",AY19="T",AY19="E",AY19="SB"),OR(AX19="D",AX19="A",AX19="S",AX19="C",AX19="H",AX19="B",AX19="T",AX19="E",AX19="SB")),AND(OR(AY19="D",AY19="A",AY19="S",AY19="C",AY19="H",AY19="B",AY19="T",AY19="E",AY19="SB"),OR(AZ19="D",AZ19="A",AZ19="S",AZ19="C",AZ19="H",AZ19="B",AZ19="T",AZ19="E",AZ19="SB")),AND(OR(AY19="D",AY19="A",AY19="S",AY19="C",AY19="H",AY19="B",AY19="T",AY19="E",AY19="SB"),OR(AW19="D",AW19="A",AW19="S",AW19="C",AW19="H",AW19="T",AW19="E",AW19="SB")),AND(OR(AY19="D",AY19="A",AY19="S",AY19="C",AY19="H",AY19="T",AY19="E",AY19="SB"),OR(BA19="D",BA19="A",BA19="S",BA19="C",BA19="H",BA19="B",BA19="T",BA19="E",BA19="SB")),AND(OR(AY19="D",AY19="A",AY19="S",AY19="C",AY19="H",AY19="B",AY19="T",AY19="E",AY19="SB"),OR(AV19="D",AV19="A",AV19="S",AV19="C",AV19="T",AV19="SB")),AND(OR(AY19="D",AY19="A",AY19="S",AY19="C",AY19="T",AY19="SB"),OR(BB19="D",BB19="A",BB19="S",BB19="C",BB19="H",BB19="B",BB19="T",BB19="E",BB19="SB")),AND(OR(AY19="D",AY19="A",AY19="S",AY19="C",AY19="H",AY19="B",AY19="T",AY19="E",AY19="SB"),OR(AU19="S")),AND(OR(AY19="S"),OR(BC19="D",BC19="A",BC19="S",BC19="C",BC19="H",BC19="B",BC19="T",BC19="E",BC19="SB")),AND(AY19="H",OR($Z9="No",$Z9="")))))</formula1>
    </dataValidation>
    <dataValidation sqref="AZ19:AZ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19="D",AZ19="A",AZ19="S",AZ19="C",AZ19="H",AZ19="B",AZ19="T",AZ19="E",AZ19="SB",AZ19="P",AZ19="R",AZ19="X",AZ19="ST&gt;1",AZ19="ST&gt;2",AZ19="ST&gt;3",AZ19="ST&gt;4",AZ19="ST&gt;5"),NOT(OR(AND(OR(AZ19="D",AZ19="A",AZ19="S",AZ19="C",AZ19="H",AZ19="B",AZ19="T",AZ19="E",AZ19="SB"),OR(AY19="D",AY19="A",AY19="S",AY19="C",AY19="H",AY19="B",AY19="T",AY19="E",AY19="SB")),AND(OR(AZ19="D",AZ19="A",AZ19="S",AZ19="C",AZ19="H",AZ19="B",AZ19="T",AZ19="E",AZ19="SB"),OR(BA19="D",BA19="A",BA19="S",BA19="C",BA19="H",BA19="B",BA19="T",BA19="E",BA19="SB")),AND(OR(AZ19="D",AZ19="A",AZ19="S",AZ19="C",AZ19="H",AZ19="B",AZ19="T",AZ19="E",AZ19="SB"),OR(AX19="D",AX19="A",AX19="S",AX19="C",AX19="H",AX19="T",AX19="E",AX19="SB")),AND(OR(AZ19="D",AZ19="A",AZ19="S",AZ19="C",AZ19="H",AZ19="T",AZ19="E",AZ19="SB"),OR(BB19="D",BB19="A",BB19="S",BB19="C",BB19="H",BB19="B",BB19="T",BB19="E",BB19="SB")),AND(OR(AZ19="D",AZ19="A",AZ19="S",AZ19="C",AZ19="H",AZ19="B",AZ19="T",AZ19="E",AZ19="SB"),OR(AW19="D",AW19="A",AW19="S",AW19="C",AW19="T",AW19="SB")),AND(OR(AZ19="D",AZ19="A",AZ19="S",AZ19="C",AZ19="T",AZ19="SB"),OR(BC19="D",BC19="A",BC19="S",BC19="C",BC19="H",BC19="B",BC19="T",BC19="E",BC19="SB")),AND(OR(AZ19="D",AZ19="A",AZ19="S",AZ19="C",AZ19="H",AZ19="B",AZ19="T",AZ19="E",AZ19="SB"),OR(AV19="S")),AND(OR(AZ19="S"),OR(BD19="D",BD19="A",BD19="S",BD19="C",BD19="H",BD19="B",BD19="T",BD19="E",BD19="SB")),AND(AZ19="H",OR($Z9="No",$Z9="")))))</formula1>
    </dataValidation>
    <dataValidation sqref="BA19:BA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19="D",BA19="A",BA19="S",BA19="C",BA19="H",BA19="B",BA19="T",BA19="E",BA19="SB",BA19="P",BA19="R",BA19="X",BA19="ST&gt;1",BA19="ST&gt;2",BA19="ST&gt;3",BA19="ST&gt;4",BA19="ST&gt;5"),NOT(OR(AND(OR(BA19="D",BA19="A",BA19="S",BA19="C",BA19="H",BA19="B",BA19="T",BA19="E",BA19="SB"),OR(AZ19="D",AZ19="A",AZ19="S",AZ19="C",AZ19="H",AZ19="B",AZ19="T",AZ19="E",AZ19="SB")),AND(OR(BA19="D",BA19="A",BA19="S",BA19="C",BA19="H",BA19="B",BA19="T",BA19="E",BA19="SB"),OR(BB19="D",BB19="A",BB19="S",BB19="C",BB19="H",BB19="B",BB19="T",BB19="E",BB19="SB")),AND(OR(BA19="D",BA19="A",BA19="S",BA19="C",BA19="H",BA19="B",BA19="T",BA19="E",BA19="SB"),OR(AY19="D",AY19="A",AY19="S",AY19="C",AY19="H",AY19="T",AY19="E",AY19="SB")),AND(OR(BA19="D",BA19="A",BA19="S",BA19="C",BA19="H",BA19="T",BA19="E",BA19="SB"),OR(BC19="D",BC19="A",BC19="S",BC19="C",BC19="H",BC19="B",BC19="T",BC19="E",BC19="SB")),AND(OR(BA19="D",BA19="A",BA19="S",BA19="C",BA19="H",BA19="B",BA19="T",BA19="E",BA19="SB"),OR(AX19="D",AX19="A",AX19="S",AX19="C",AX19="T",AX19="SB")),AND(OR(BA19="D",BA19="A",BA19="S",BA19="C",BA19="T",BA19="SB"),OR(BD19="D",BD19="A",BD19="S",BD19="C",BD19="H",BD19="B",BD19="T",BD19="E",BD19="SB")),AND(OR(BA19="D",BA19="A",BA19="S",BA19="C",BA19="H",BA19="B",BA19="T",BA19="E",BA19="SB"),OR(AW19="S")),AND(OR(BA19="S"),OR(BE19="D",BE19="A",BE19="S",BE19="C",BE19="H",BE19="B",BE19="T",BE19="E",BE19="SB")),AND(BA19="H",OR($Z9="No",$Z9="")))))</formula1>
    </dataValidation>
    <dataValidation sqref="BB19:BB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19="D",BB19="A",BB19="S",BB19="C",BB19="H",BB19="B",BB19="T",BB19="E",BB19="SB",BB19="P",BB19="R",BB19="X",BB19="ST&gt;1",BB19="ST&gt;2",BB19="ST&gt;3",BB19="ST&gt;4",BB19="ST&gt;5"),NOT(OR(AND(OR(BB19="D",BB19="A",BB19="S",BB19="C",BB19="H",BB19="B",BB19="T",BB19="E",BB19="SB"),OR(BA19="D",BA19="A",BA19="S",BA19="C",BA19="H",BA19="B",BA19="T",BA19="E",BA19="SB")),AND(OR(BB19="D",BB19="A",BB19="S",BB19="C",BB19="H",BB19="B",BB19="T",BB19="E",BB19="SB"),OR(BC19="D",BC19="A",BC19="S",BC19="C",BC19="H",BC19="B",BC19="T",BC19="E",BC19="SB")),AND(OR(BB19="D",BB19="A",BB19="S",BB19="C",BB19="H",BB19="B",BB19="T",BB19="E",BB19="SB"),OR(AZ19="D",AZ19="A",AZ19="S",AZ19="C",AZ19="H",AZ19="T",AZ19="E",AZ19="SB")),AND(OR(BB19="D",BB19="A",BB19="S",BB19="C",BB19="H",BB19="T",BB19="E",BB19="SB"),OR(BD19="D",BD19="A",BD19="S",BD19="C",BD19="H",BD19="B",BD19="T",BD19="E",BD19="SB")),AND(OR(BB19="D",BB19="A",BB19="S",BB19="C",BB19="H",BB19="B",BB19="T",BB19="E",BB19="SB"),OR(AY19="D",AY19="A",AY19="S",AY19="C",AY19="T",AY19="SB")),AND(OR(BB19="D",BB19="A",BB19="S",BB19="C",BB19="T",BB19="SB"),OR(BE19="D",BE19="A",BE19="S",BE19="C",BE19="H",BE19="B",BE19="T",BE19="E",BE19="SB")),AND(OR(BB19="D",BB19="A",BB19="S",BB19="C",BB19="H",BB19="B",BB19="T",BB19="E",BB19="SB"),OR(AX19="S")),AND(OR(BB19="S"),OR(BF19="D",BF19="A",BF19="S",BF19="C",BF19="H",BF19="B",BF19="T",BF19="E",BF19="SB")),AND(BB19="H",OR($Z9="No",$Z9="")))))</formula1>
    </dataValidation>
    <dataValidation sqref="BC19:BC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19="D",BC19="A",BC19="S",BC19="C",BC19="H",BC19="B",BC19="T",BC19="E",BC19="SB",BC19="P",BC19="R",BC19="X",BC19="ST&gt;1",BC19="ST&gt;2",BC19="ST&gt;3",BC19="ST&gt;4",BC19="ST&gt;5"),NOT(OR(AND(OR(BC19="D",BC19="A",BC19="S",BC19="C",BC19="H",BC19="B",BC19="T",BC19="E",BC19="SB"),OR(BB19="D",BB19="A",BB19="S",BB19="C",BB19="H",BB19="B",BB19="T",BB19="E",BB19="SB")),AND(OR(BC19="D",BC19="A",BC19="S",BC19="C",BC19="H",BC19="B",BC19="T",BC19="E",BC19="SB"),OR(BD19="D",BD19="A",BD19="S",BD19="C",BD19="H",BD19="B",BD19="T",BD19="E",BD19="SB")),AND(OR(BC19="D",BC19="A",BC19="S",BC19="C",BC19="H",BC19="B",BC19="T",BC19="E",BC19="SB"),OR(BA19="D",BA19="A",BA19="S",BA19="C",BA19="H",BA19="T",BA19="E",BA19="SB")),AND(OR(BC19="D",BC19="A",BC19="S",BC19="C",BC19="H",BC19="T",BC19="E",BC19="SB"),OR(BE19="D",BE19="A",BE19="S",BE19="C",BE19="H",BE19="B",BE19="T",BE19="E",BE19="SB")),AND(OR(BC19="D",BC19="A",BC19="S",BC19="C",BC19="H",BC19="B",BC19="T",BC19="E",BC19="SB"),OR(AZ19="D",AZ19="A",AZ19="S",AZ19="C",AZ19="T",AZ19="SB")),AND(OR(BC19="D",BC19="A",BC19="S",BC19="C",BC19="T",BC19="SB"),OR(BF19="D",BF19="A",BF19="S",BF19="C",BF19="H",BF19="B",BF19="T",BF19="E",BF19="SB")),AND(OR(BC19="D",BC19="A",BC19="S",BC19="C",BC19="H",BC19="B",BC19="T",BC19="E",BC19="SB"),OR(AY19="S")),AND(OR(BC19="S"),OR(BG19="D",BG19="A",BG19="S",BG19="C",BG19="H",BG19="B",BG19="T",BG19="E",BG19="SB")),AND(BC19="H",OR($Z9="No",$Z9="")))))</formula1>
    </dataValidation>
    <dataValidation sqref="BD19:BD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19="D",BD19="A",BD19="S",BD19="C",BD19="H",BD19="B",BD19="T",BD19="E",BD19="SB",BD19="P",BD19="R",BD19="X",BD19="ST&gt;1",BD19="ST&gt;2",BD19="ST&gt;3",BD19="ST&gt;4",BD19="ST&gt;5"),NOT(OR(AND(OR(BD19="D",BD19="A",BD19="S",BD19="C",BD19="H",BD19="B",BD19="T",BD19="E",BD19="SB"),OR(BC19="D",BC19="A",BC19="S",BC19="C",BC19="H",BC19="B",BC19="T",BC19="E",BC19="SB")),AND(OR(BD19="D",BD19="A",BD19="S",BD19="C",BD19="H",BD19="B",BD19="T",BD19="E",BD19="SB"),OR(BE19="D",BE19="A",BE19="S",BE19="C",BE19="H",BE19="B",BE19="T",BE19="E",BE19="SB")),AND(OR(BD19="D",BD19="A",BD19="S",BD19="C",BD19="H",BD19="B",BD19="T",BD19="E",BD19="SB"),OR(BB19="D",BB19="A",BB19="S",BB19="C",BB19="H",BB19="T",BB19="E",BB19="SB")),AND(OR(BD19="D",BD19="A",BD19="S",BD19="C",BD19="H",BD19="T",BD19="E",BD19="SB"),OR(BF19="D",BF19="A",BF19="S",BF19="C",BF19="H",BF19="B",BF19="T",BF19="E",BF19="SB")),AND(OR(BD19="D",BD19="A",BD19="S",BD19="C",BD19="H",BD19="B",BD19="T",BD19="E",BD19="SB"),OR(BA19="D",BA19="A",BA19="S",BA19="C",BA19="T",BA19="SB")),AND(OR(BD19="D",BD19="A",BD19="S",BD19="C",BD19="T",BD19="SB"),OR(BG19="D",BG19="A",BG19="S",BG19="C",BG19="H",BG19="B",BG19="T",BG19="E",BG19="SB")),AND(OR(BD19="D",BD19="A",BD19="S",BD19="C",BD19="H",BD19="B",BD19="T",BD19="E",BD19="SB"),OR(AZ19="S")),AND(OR(BD19="S"),OR(BH19="D",BH19="A",BH19="S",BH19="C",BH19="H",BH19="B",BH19="T",BH19="E",BH19="SB")),AND(BD19="H",OR($Z9="No",$Z9="")))))</formula1>
    </dataValidation>
    <dataValidation sqref="BE19:BE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19="D",BE19="A",BE19="S",BE19="C",BE19="H",BE19="B",BE19="T",BE19="E",BE19="SB",BE19="P",BE19="R",BE19="X",BE19="ST&gt;1",BE19="ST&gt;2",BE19="ST&gt;3",BE19="ST&gt;4",BE19="ST&gt;5"),NOT(OR(AND(OR(BE19="D",BE19="A",BE19="S",BE19="C",BE19="H",BE19="B",BE19="T",BE19="E",BE19="SB"),OR(BD19="D",BD19="A",BD19="S",BD19="C",BD19="H",BD19="B",BD19="T",BD19="E",BD19="SB")),AND(OR(BE19="D",BE19="A",BE19="S",BE19="C",BE19="H",BE19="B",BE19="T",BE19="E",BE19="SB"),OR(BF19="D",BF19="A",BF19="S",BF19="C",BF19="H",BF19="B",BF19="T",BF19="E",BF19="SB")),AND(OR(BE19="D",BE19="A",BE19="S",BE19="C",BE19="H",BE19="B",BE19="T",BE19="E",BE19="SB"),OR(BC19="D",BC19="A",BC19="S",BC19="C",BC19="H",BC19="T",BC19="E",BC19="SB")),AND(OR(BE19="D",BE19="A",BE19="S",BE19="C",BE19="H",BE19="T",BE19="E",BE19="SB"),OR(BG19="D",BG19="A",BG19="S",BG19="C",BG19="H",BG19="B",BG19="T",BG19="E",BG19="SB")),AND(OR(BE19="D",BE19="A",BE19="S",BE19="C",BE19="H",BE19="B",BE19="T",BE19="E",BE19="SB"),OR(BB19="D",BB19="A",BB19="S",BB19="C",BB19="T",BB19="SB")),AND(OR(BE19="D",BE19="A",BE19="S",BE19="C",BE19="T",BE19="SB"),OR(BH19="D",BH19="A",BH19="S",BH19="C",BH19="H",BH19="B",BH19="T",BH19="E",BH19="SB")),AND(OR(BE19="D",BE19="A",BE19="S",BE19="C",BE19="H",BE19="B",BE19="T",BE19="E",BE19="SB"),OR(BA19="S")),AND(OR(BE19="S"),OR(BI19="D",BI19="A",BI19="S",BI19="C",BI19="H",BI19="B",BI19="T",BI19="E",BI19="SB")),AND(BE19="H",OR($Z9="No",$Z9="")))))</formula1>
    </dataValidation>
    <dataValidation sqref="BF19:BF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19="D",BF19="A",BF19="S",BF19="C",BF19="H",BF19="B",BF19="T",BF19="E",BF19="SB",BF19="P",BF19="R",BF19="X",BF19="ST&gt;1",BF19="ST&gt;2",BF19="ST&gt;3",BF19="ST&gt;4",BF19="ST&gt;5"),NOT(OR(AND(OR(BF19="D",BF19="A",BF19="S",BF19="C",BF19="H",BF19="B",BF19="T",BF19="E",BF19="SB"),OR(BE19="D",BE19="A",BE19="S",BE19="C",BE19="H",BE19="B",BE19="T",BE19="E",BE19="SB")),AND(OR(BF19="D",BF19="A",BF19="S",BF19="C",BF19="H",BF19="B",BF19="T",BF19="E",BF19="SB"),OR(BG19="D",BG19="A",BG19="S",BG19="C",BG19="H",BG19="B",BG19="T",BG19="E",BG19="SB")),AND(OR(BF19="D",BF19="A",BF19="S",BF19="C",BF19="H",BF19="B",BF19="T",BF19="E",BF19="SB"),OR(BD19="D",BD19="A",BD19="S",BD19="C",BD19="H",BD19="T",BD19="E",BD19="SB")),AND(OR(BF19="D",BF19="A",BF19="S",BF19="C",BF19="H",BF19="T",BF19="E",BF19="SB"),OR(BH19="D",BH19="A",BH19="S",BH19="C",BH19="H",BH19="B",BH19="T",BH19="E",BH19="SB")),AND(OR(BF19="D",BF19="A",BF19="S",BF19="C",BF19="H",BF19="B",BF19="T",BF19="E",BF19="SB"),OR(BC19="D",BC19="A",BC19="S",BC19="C",BC19="T",BC19="SB")),AND(OR(BF19="D",BF19="A",BF19="S",BF19="C",BF19="T",BF19="SB"),OR(BI19="D",BI19="A",BI19="S",BI19="C",BI19="H",BI19="B",BI19="T",BI19="E",BI19="SB")),AND(OR(BF19="D",BF19="A",BF19="S",BF19="C",BF19="H",BF19="B",BF19="T",BF19="E",BF19="SB"),OR(BB19="S")),AND(OR(BF19="S"),OR(BJ19="D",BJ19="A",BJ19="S",BJ19="C",BJ19="H",BJ19="B",BJ19="T",BJ19="E",BJ19="SB")),AND(BF19="H",OR($Z9="No",$Z9="")))))</formula1>
    </dataValidation>
    <dataValidation sqref="BG19:BG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19="D",BG19="A",BG19="S",BG19="C",BG19="H",BG19="B",BG19="T",BG19="E",BG19="SB",BG19="P",BG19="R",BG19="X",BG19="ST&gt;1",BG19="ST&gt;2",BG19="ST&gt;3",BG19="ST&gt;4",BG19="ST&gt;5"),NOT(OR(AND(OR(BG19="D",BG19="A",BG19="S",BG19="C",BG19="H",BG19="B",BG19="T",BG19="E",BG19="SB"),OR(BF19="D",BF19="A",BF19="S",BF19="C",BF19="H",BF19="B",BF19="T",BF19="E",BF19="SB")),AND(OR(BG19="D",BG19="A",BG19="S",BG19="C",BG19="H",BG19="B",BG19="T",BG19="E",BG19="SB"),OR(BH19="D",BH19="A",BH19="S",BH19="C",BH19="H",BH19="B",BH19="T",BH19="E",BH19="SB")),AND(OR(BG19="D",BG19="A",BG19="S",BG19="C",BG19="H",BG19="B",BG19="T",BG19="E",BG19="SB"),OR(BE19="D",BE19="A",BE19="S",BE19="C",BE19="H",BE19="T",BE19="E",BE19="SB")),AND(OR(BG19="D",BG19="A",BG19="S",BG19="C",BG19="H",BG19="T",BG19="E",BG19="SB"),OR(BI19="D",BI19="A",BI19="S",BI19="C",BI19="H",BI19="B",BI19="T",BI19="E",BI19="SB")),AND(OR(BG19="D",BG19="A",BG19="S",BG19="C",BG19="H",BG19="B",BG19="T",BG19="E",BG19="SB"),OR(BD19="D",BD19="A",BD19="S",BD19="C",BD19="T",BD19="SB")),AND(OR(BG19="D",BG19="A",BG19="S",BG19="C",BG19="T",BG19="SB"),OR(BJ19="D",BJ19="A",BJ19="S",BJ19="C",BJ19="H",BJ19="B",BJ19="T",BJ19="E",BJ19="SB")),AND(OR(BG19="D",BG19="A",BG19="S",BG19="C",BG19="H",BG19="B",BG19="T",BG19="E",BG19="SB"),OR(BC19="S")),AND(OR(BG19="S"),OR(BK19="D",BK19="A",BK19="S",BK19="C",BK19="H",BK19="B",BK19="T",BK19="E",BK19="SB")),AND(BG19="H",OR($Z9="No",$Z9="")))))</formula1>
    </dataValidation>
    <dataValidation sqref="BH19:BH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19="D",BH19="A",BH19="S",BH19="C",BH19="H",BH19="B",BH19="T",BH19="E",BH19="SB",BH19="P",BH19="R",BH19="X",BH19="ST&gt;1",BH19="ST&gt;2",BH19="ST&gt;3",BH19="ST&gt;4",BH19="ST&gt;5"),NOT(OR(AND(OR(BH19="D",BH19="A",BH19="S",BH19="C",BH19="H",BH19="B",BH19="T",BH19="E",BH19="SB"),OR(BG19="D",BG19="A",BG19="S",BG19="C",BG19="H",BG19="B",BG19="T",BG19="E",BG19="SB")),AND(OR(BH19="D",BH19="A",BH19="S",BH19="C",BH19="H",BH19="B",BH19="T",BH19="E",BH19="SB"),OR(BI19="D",BI19="A",BI19="S",BI19="C",BI19="H",BI19="B",BI19="T",BI19="E",BI19="SB")),AND(OR(BH19="D",BH19="A",BH19="S",BH19="C",BH19="H",BH19="B",BH19="T",BH19="E",BH19="SB"),OR(BF19="D",BF19="A",BF19="S",BF19="C",BF19="H",BF19="T",BF19="E",BF19="SB")),AND(OR(BH19="D",BH19="A",BH19="S",BH19="C",BH19="H",BH19="T",BH19="E",BH19="SB"),OR(BJ19="D",BJ19="A",BJ19="S",BJ19="C",BJ19="H",BJ19="B",BJ19="T",BJ19="E",BJ19="SB")),AND(OR(BH19="D",BH19="A",BH19="S",BH19="C",BH19="H",BH19="B",BH19="T",BH19="E",BH19="SB"),OR(BE19="D",BE19="A",BE19="S",BE19="C",BE19="T",BE19="SB")),AND(OR(BH19="D",BH19="A",BH19="S",BH19="C",BH19="T",BH19="SB"),OR(BK19="D",BK19="A",BK19="S",BK19="C",BK19="H",BK19="B",BK19="T",BK19="E",BK19="SB")),AND(OR(BH19="D",BH19="A",BH19="S",BH19="C",BH19="H",BH19="B",BH19="T",BH19="E",BH19="SB"),OR(BD19="S")),AND(OR(BH19="S"),OR(BL19="D",BL19="A",BL19="S",BL19="C",BL19="H",BL19="B",BL19="T",BL19="E",BL19="SB")),AND(BH19="H",OR($Z9="No",$Z9="")))))</formula1>
    </dataValidation>
    <dataValidation sqref="BI19:BI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19="D",BI19="A",BI19="S",BI19="C",BI19="H",BI19="B",BI19="T",BI19="E",BI19="SB",BI19="P",BI19="R",BI19="X",BI19="ST&gt;1",BI19="ST&gt;2",BI19="ST&gt;3",BI19="ST&gt;4",BI19="ST&gt;5"),NOT(OR(AND(OR(BI19="D",BI19="A",BI19="S",BI19="C",BI19="H",BI19="B",BI19="T",BI19="E",BI19="SB"),OR(BH19="D",BH19="A",BH19="S",BH19="C",BH19="H",BH19="B",BH19="T",BH19="E",BH19="SB")),AND(OR(BI19="D",BI19="A",BI19="S",BI19="C",BI19="H",BI19="B",BI19="T",BI19="E",BI19="SB"),OR(BJ19="D",BJ19="A",BJ19="S",BJ19="C",BJ19="H",BJ19="B",BJ19="T",BJ19="E",BJ19="SB")),AND(OR(BI19="D",BI19="A",BI19="S",BI19="C",BI19="H",BI19="B",BI19="T",BI19="E",BI19="SB"),OR(BG19="D",BG19="A",BG19="S",BG19="C",BG19="H",BG19="T",BG19="E",BG19="SB")),AND(OR(BI19="D",BI19="A",BI19="S",BI19="C",BI19="H",BI19="T",BI19="E",BI19="SB"),OR(BK19="D",BK19="A",BK19="S",BK19="C",BK19="H",BK19="B",BK19="T",BK19="E",BK19="SB")),AND(OR(BI19="D",BI19="A",BI19="S",BI19="C",BI19="H",BI19="B",BI19="T",BI19="E",BI19="SB"),OR(BF19="D",BF19="A",BF19="S",BF19="C",BF19="T",BF19="SB")),AND(OR(BI19="D",BI19="A",BI19="S",BI19="C",BI19="T",BI19="SB"),OR(BL19="D",BL19="A",BL19="S",BL19="C",BL19="H",BL19="B",BL19="T",BL19="E",BL19="SB")),AND(OR(BI19="D",BI19="A",BI19="S",BI19="C",BI19="H",BI19="B",BI19="T",BI19="E",BI19="SB"),OR(BE19="S")),AND(OR(BI19="S"),OR(BM19="D",BM19="A",BM19="S",BM19="C",BM19="H",BM19="B",BM19="T",BM19="E",BM19="SB")),AND(BI19="H",OR($Z9="No",$Z9="")))))</formula1>
    </dataValidation>
    <dataValidation sqref="BJ19:BJ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19="D",BJ19="A",BJ19="S",BJ19="C",BJ19="H",BJ19="B",BJ19="T",BJ19="E",BJ19="SB",BJ19="P",BJ19="R",BJ19="X",BJ19="ST&gt;1",BJ19="ST&gt;2",BJ19="ST&gt;3",BJ19="ST&gt;4",BJ19="ST&gt;5"),NOT(OR(AND(OR(BJ19="D",BJ19="A",BJ19="S",BJ19="C",BJ19="H",BJ19="B",BJ19="T",BJ19="E",BJ19="SB"),OR(BI19="D",BI19="A",BI19="S",BI19="C",BI19="H",BI19="B",BI19="T",BI19="E",BI19="SB")),AND(OR(BJ19="D",BJ19="A",BJ19="S",BJ19="C",BJ19="H",BJ19="B",BJ19="T",BJ19="E",BJ19="SB"),OR(BK19="D",BK19="A",BK19="S",BK19="C",BK19="H",BK19="B",BK19="T",BK19="E",BK19="SB")),AND(OR(BJ19="D",BJ19="A",BJ19="S",BJ19="C",BJ19="H",BJ19="B",BJ19="T",BJ19="E",BJ19="SB"),OR(BH19="D",BH19="A",BH19="S",BH19="C",BH19="H",BH19="T",BH19="E",BH19="SB")),AND(OR(BJ19="D",BJ19="A",BJ19="S",BJ19="C",BJ19="H",BJ19="T",BJ19="E",BJ19="SB"),OR(BL19="D",BL19="A",BL19="S",BL19="C",BL19="H",BL19="B",BL19="T",BL19="E",BL19="SB")),AND(OR(BJ19="D",BJ19="A",BJ19="S",BJ19="C",BJ19="H",BJ19="B",BJ19="T",BJ19="E",BJ19="SB"),OR(BG19="D",BG19="A",BG19="S",BG19="C",BG19="T",BG19="SB")),AND(OR(BJ19="D",BJ19="A",BJ19="S",BJ19="C",BJ19="T",BJ19="SB"),OR(BM19="D",BM19="A",BM19="S",BM19="C",BM19="H",BM19="B",BM19="T",BM19="E",BM19="SB")),AND(OR(BJ19="D",BJ19="A",BJ19="S",BJ19="C",BJ19="H",BJ19="B",BJ19="T",BJ19="E",BJ19="SB"),OR(BF19="S")),AND(OR(BJ19="S"),OR(BN19="D",BN19="A",BN19="S",BN19="C",BN19="H",BN19="B",BN19="T",BN19="E",BN19="SB")),AND(BJ19="H",OR($Z9="No",$Z9="")))))</formula1>
    </dataValidation>
    <dataValidation sqref="BK19:BK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19="D",BK19="A",BK19="S",BK19="C",BK19="H",BK19="B",BK19="T",BK19="E",BK19="SB",BK19="P",BK19="R",BK19="X",BK19="ST&gt;1",BK19="ST&gt;2",BK19="ST&gt;3",BK19="ST&gt;4",BK19="ST&gt;5"),NOT(OR(AND(OR(BK19="D",BK19="A",BK19="S",BK19="C",BK19="H",BK19="B",BK19="T",BK19="E",BK19="SB"),OR(BJ19="D",BJ19="A",BJ19="S",BJ19="C",BJ19="H",BJ19="B",BJ19="T",BJ19="E",BJ19="SB")),AND(OR(BK19="D",BK19="A",BK19="S",BK19="C",BK19="H",BK19="B",BK19="T",BK19="E",BK19="SB"),OR(BL19="D",BL19="A",BL19="S",BL19="C",BL19="H",BL19="B",BL19="T",BL19="E",BL19="SB")),AND(OR(BK19="D",BK19="A",BK19="S",BK19="C",BK19="H",BK19="B",BK19="T",BK19="E",BK19="SB"),OR(BI19="D",BI19="A",BI19="S",BI19="C",BI19="H",BI19="T",BI19="E",BI19="SB")),AND(OR(BK19="D",BK19="A",BK19="S",BK19="C",BK19="H",BK19="T",BK19="E",BK19="SB"),OR(BM19="D",BM19="A",BM19="S",BM19="C",BM19="H",BM19="B",BM19="T",BM19="E",BM19="SB")),AND(OR(BK19="D",BK19="A",BK19="S",BK19="C",BK19="H",BK19="B",BK19="T",BK19="E",BK19="SB"),OR(BH19="D",BH19="A",BH19="S",BH19="C",BH19="T",BH19="SB")),AND(OR(BK19="D",BK19="A",BK19="S",BK19="C",BK19="T",BK19="SB"),OR(BN19="D",BN19="A",BN19="S",BN19="C",BN19="H",BN19="B",BN19="T",BN19="E",BN19="SB")),AND(OR(BK19="D",BK19="A",BK19="S",BK19="C",BK19="H",BK19="B",BK19="T",BK19="E",BK19="SB"),OR(BG19="S")),AND(OR(BK19="S"),OR(BO19="D",BO19="A",BO19="S",BO19="C",BO19="H",BO19="B",BO19="T",BO19="E",BO19="SB")),AND(BK19="H",OR($Z9="No",$Z9="")))))</formula1>
    </dataValidation>
    <dataValidation sqref="BL19:BL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19="D",BL19="A",BL19="S",BL19="C",BL19="H",BL19="B",BL19="T",BL19="E",BL19="SB",BL19="P",BL19="R",BL19="X",BL19="ST&gt;1",BL19="ST&gt;2",BL19="ST&gt;3",BL19="ST&gt;4",BL19="ST&gt;5"),NOT(OR(AND(OR(BL19="D",BL19="A",BL19="S",BL19="C",BL19="H",BL19="B",BL19="T",BL19="E",BL19="SB"),OR(BK19="D",BK19="A",BK19="S",BK19="C",BK19="H",BK19="B",BK19="T",BK19="E",BK19="SB")),AND(OR(BL19="D",BL19="A",BL19="S",BL19="C",BL19="H",BL19="B",BL19="T",BL19="E",BL19="SB"),OR(BM19="D",BM19="A",BM19="S",BM19="C",BM19="H",BM19="B",BM19="T",BM19="E",BM19="SB")),AND(OR(BL19="D",BL19="A",BL19="S",BL19="C",BL19="H",BL19="B",BL19="T",BL19="E",BL19="SB"),OR(BJ19="D",BJ19="A",BJ19="S",BJ19="C",BJ19="H",BJ19="T",BJ19="E",BJ19="SB")),AND(OR(BL19="D",BL19="A",BL19="S",BL19="C",BL19="H",BL19="T",BL19="E",BL19="SB"),OR(BN19="D",BN19="A",BN19="S",BN19="C",BN19="H",BN19="B",BN19="T",BN19="E",BN19="SB")),AND(OR(BL19="D",BL19="A",BL19="S",BL19="C",BL19="H",BL19="B",BL19="T",BL19="E",BL19="SB"),OR(BI19="D",BI19="A",BI19="S",BI19="C",BI19="T",BI19="SB")),AND(OR(BL19="D",BL19="A",BL19="S",BL19="C",BL19="T",BL19="SB"),OR(BO19="D",BO19="A",BO19="S",BO19="C",BO19="H",BO19="B",BO19="T",BO19="E",BO19="SB")),AND(OR(BL19="D",BL19="A",BL19="S",BL19="C",BL19="H",BL19="B",BL19="T",BL19="E",BL19="SB"),OR(BH19="S")),AND(OR(BL19="S"),OR(BP19="D",BP19="A",BP19="S",BP19="C",BP19="H",BP19="B",BP19="T",BP19="E",BP19="SB")),AND(BL19="H",OR($Z9="No",$Z9="")))))</formula1>
    </dataValidation>
    <dataValidation sqref="BM19:BM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19="D",BM19="A",BM19="S",BM19="C",BM19="H",BM19="B",BM19="T",BM19="E",BM19="SB",BM19="P",BM19="R",BM19="X",BM19="ST&gt;1",BM19="ST&gt;2",BM19="ST&gt;3",BM19="ST&gt;4",BM19="ST&gt;5"),NOT(OR(AND(OR(BM19="D",BM19="A",BM19="S",BM19="C",BM19="H",BM19="B",BM19="T",BM19="E",BM19="SB"),OR(BL19="D",BL19="A",BL19="S",BL19="C",BL19="H",BL19="B",BL19="T",BL19="E",BL19="SB")),AND(OR(BM19="D",BM19="A",BM19="S",BM19="C",BM19="H",BM19="B",BM19="T",BM19="E",BM19="SB"),OR(BN19="D",BN19="A",BN19="S",BN19="C",BN19="H",BN19="B",BN19="T",BN19="E",BN19="SB")),AND(OR(BM19="D",BM19="A",BM19="S",BM19="C",BM19="H",BM19="B",BM19="T",BM19="E",BM19="SB"),OR(BK19="D",BK19="A",BK19="S",BK19="C",BK19="H",BK19="T",BK19="E",BK19="SB")),AND(OR(BM19="D",BM19="A",BM19="S",BM19="C",BM19="H",BM19="T",BM19="E",BM19="SB"),OR(BO19="D",BO19="A",BO19="S",BO19="C",BO19="H",BO19="B",BO19="T",BO19="E",BO19="SB")),AND(OR(BM19="D",BM19="A",BM19="S",BM19="C",BM19="H",BM19="B",BM19="T",BM19="E",BM19="SB"),OR(BJ19="D",BJ19="A",BJ19="S",BJ19="C",BJ19="T",BJ19="SB")),AND(OR(BM19="D",BM19="A",BM19="S",BM19="C",BM19="T",BM19="SB"),OR(BP19="D",BP19="A",BP19="S",BP19="C",BP19="H",BP19="B",BP19="T",BP19="E",BP19="SB")),AND(OR(BM19="D",BM19="A",BM19="S",BM19="C",BM19="H",BM19="B",BM19="T",BM19="E",BM19="SB"),OR(BI19="S")),AND(OR(BM19="S"),OR(BQ19="D",BQ19="A",BQ19="S",BQ19="C",BQ19="H",BQ19="B",BQ19="T",BQ19="E",BQ19="SB")),AND(BM19="H",OR($Z9="No",$Z9="")))))</formula1>
    </dataValidation>
    <dataValidation sqref="BN19:BN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19="D",BN19="A",BN19="S",BN19="C",BN19="H",BN19="B",BN19="T",BN19="E",BN19="SB",BN19="P",BN19="R",BN19="X",BN19="ST&gt;1",BN19="ST&gt;2",BN19="ST&gt;3",BN19="ST&gt;4",BN19="ST&gt;5"),NOT(OR(AND(OR(BN19="D",BN19="A",BN19="S",BN19="C",BN19="H",BN19="B",BN19="T",BN19="E",BN19="SB"),OR(BM19="D",BM19="A",BM19="S",BM19="C",BM19="H",BM19="B",BM19="T",BM19="E",BM19="SB")),AND(OR(BN19="D",BN19="A",BN19="S",BN19="C",BN19="H",BN19="B",BN19="T",BN19="E",BN19="SB"),OR(BO19="D",BO19="A",BO19="S",BO19="C",BO19="H",BO19="B",BO19="T",BO19="E",BO19="SB")),AND(OR(BN19="D",BN19="A",BN19="S",BN19="C",BN19="H",BN19="B",BN19="T",BN19="E",BN19="SB"),OR(BL19="D",BL19="A",BL19="S",BL19="C",BL19="H",BL19="T",BL19="E",BL19="SB")),AND(OR(BN19="D",BN19="A",BN19="S",BN19="C",BN19="H",BN19="T",BN19="E",BN19="SB"),OR(BP19="D",BP19="A",BP19="S",BP19="C",BP19="H",BP19="B",BP19="T",BP19="E",BP19="SB")),AND(OR(BN19="D",BN19="A",BN19="S",BN19="C",BN19="H",BN19="B",BN19="T",BN19="E",BN19="SB"),OR(BK19="D",BK19="A",BK19="S",BK19="C",BK19="T",BK19="SB")),AND(OR(BN19="D",BN19="A",BN19="S",BN19="C",BN19="T",BN19="SB"),OR(BQ19="D",BQ19="A",BQ19="S",BQ19="C",BQ19="H",BQ19="B",BQ19="T",BQ19="E",BQ19="SB")),AND(OR(BN19="D",BN19="A",BN19="S",BN19="C",BN19="H",BN19="B",BN19="T",BN19="E",BN19="SB"),OR(BJ19="S")),AND(OR(BN19="S"),OR(BR19="D",BR19="A",BR19="S",BR19="C",BR19="H",BR19="B",BR19="T",BR19="E",BR19="SB")),AND(BN19="H",OR($Z9="No",$Z9="")))))</formula1>
    </dataValidation>
    <dataValidation sqref="BO19:BO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19="D",BO19="A",BO19="S",BO19="C",BO19="H",BO19="B",BO19="T",BO19="E",BO19="SB",BO19="P",BO19="R",BO19="X",BO19="ST&gt;1",BO19="ST&gt;2",BO19="ST&gt;3",BO19="ST&gt;4",BO19="ST&gt;5"),NOT(OR(AND(OR(BO19="D",BO19="A",BO19="S",BO19="C",BO19="H",BO19="B",BO19="T",BO19="E",BO19="SB"),OR(BN19="D",BN19="A",BN19="S",BN19="C",BN19="H",BN19="B",BN19="T",BN19="E",BN19="SB")),AND(OR(BO19="D",BO19="A",BO19="S",BO19="C",BO19="H",BO19="B",BO19="T",BO19="E",BO19="SB"),OR(BP19="D",BP19="A",BP19="S",BP19="C",BP19="H",BP19="B",BP19="T",BP19="E",BP19="SB")),AND(OR(BO19="D",BO19="A",BO19="S",BO19="C",BO19="H",BO19="B",BO19="T",BO19="E",BO19="SB"),OR(BM19="D",BM19="A",BM19="S",BM19="C",BM19="H",BM19="T",BM19="E",BM19="SB")),AND(OR(BO19="D",BO19="A",BO19="S",BO19="C",BO19="H",BO19="T",BO19="E",BO19="SB"),OR(BQ19="D",BQ19="A",BQ19="S",BQ19="C",BQ19="H",BQ19="B",BQ19="T",BQ19="E",BQ19="SB")),AND(OR(BO19="D",BO19="A",BO19="S",BO19="C",BO19="H",BO19="B",BO19="T",BO19="E",BO19="SB"),OR(BL19="D",BL19="A",BL19="S",BL19="C",BL19="T",BL19="SB")),AND(OR(BO19="D",BO19="A",BO19="S",BO19="C",BO19="T",BO19="SB"),OR(BR19="D",BR19="A",BR19="S",BR19="C",BR19="H",BR19="B",BR19="T",BR19="E",BR19="SB")),AND(OR(BO19="D",BO19="A",BO19="S",BO19="C",BO19="H",BO19="B",BO19="T",BO19="E",BO19="SB"),OR(BK19="S")),AND(OR(BO19="S"),OR(BS19="D",BS19="A",BS19="S",BS19="C",BS19="H",BS19="B",BS19="T",BS19="E",BS19="SB")),AND(BO19="H",OR($Z9="No",$Z9="")))))</formula1>
    </dataValidation>
    <dataValidation sqref="BP19:BP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19="D",BP19="A",BP19="S",BP19="C",BP19="H",BP19="B",BP19="T",BP19="E",BP19="SB",BP19="P",BP19="R",BP19="X",BP19="ST&gt;1",BP19="ST&gt;2",BP19="ST&gt;3",BP19="ST&gt;4",BP19="ST&gt;5"),NOT(OR(AND(OR(BP19="D",BP19="A",BP19="S",BP19="C",BP19="H",BP19="B",BP19="T",BP19="E",BP19="SB"),OR(BO19="D",BO19="A",BO19="S",BO19="C",BO19="H",BO19="B",BO19="T",BO19="E",BO19="SB")),AND(OR(BP19="D",BP19="A",BP19="S",BP19="C",BP19="H",BP19="B",BP19="T",BP19="E",BP19="SB"),OR(BQ19="D",BQ19="A",BQ19="S",BQ19="C",BQ19="H",BQ19="B",BQ19="T",BQ19="E",BQ19="SB")),AND(OR(BP19="D",BP19="A",BP19="S",BP19="C",BP19="H",BP19="B",BP19="T",BP19="E",BP19="SB"),OR(BN19="D",BN19="A",BN19="S",BN19="C",BN19="H",BN19="T",BN19="E",BN19="SB")),AND(OR(BP19="D",BP19="A",BP19="S",BP19="C",BP19="H",BP19="T",BP19="E",BP19="SB"),OR(BR19="D",BR19="A",BR19="S",BR19="C",BR19="H",BR19="B",BR19="T",BR19="E",BR19="SB")),AND(OR(BP19="D",BP19="A",BP19="S",BP19="C",BP19="H",BP19="B",BP19="T",BP19="E",BP19="SB"),OR(BM19="D",BM19="A",BM19="S",BM19="C",BM19="T",BM19="SB")),AND(OR(BP19="D",BP19="A",BP19="S",BP19="C",BP19="T",BP19="SB"),OR(BS19="D",BS19="A",BS19="S",BS19="C",BS19="H",BS19="B",BS19="T",BS19="E",BS19="SB")),AND(OR(BP19="D",BP19="A",BP19="S",BP19="C",BP19="H",BP19="B",BP19="T",BP19="E",BP19="SB"),OR(BL19="S")),AND(OR(BP19="S"),OR(BT19="D",BT19="A",BT19="S",BT19="C",BT19="H",BT19="B",BT19="T",BT19="E",BT19="SB")),AND(BP19="H",OR($Z9="No",$Z9="")))))</formula1>
    </dataValidation>
    <dataValidation sqref="BQ19:BQ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19="D",BQ19="A",BQ19="S",BQ19="C",BQ19="H",BQ19="B",BQ19="T",BQ19="E",BQ19="SB",BQ19="P",BQ19="R",BQ19="X",BQ19="ST&gt;1",BQ19="ST&gt;2",BQ19="ST&gt;3",BQ19="ST&gt;4",BQ19="ST&gt;5"),NOT(OR(AND(OR(BQ19="D",BQ19="A",BQ19="S",BQ19="C",BQ19="H",BQ19="B",BQ19="T",BQ19="E",BQ19="SB"),OR(BP19="D",BP19="A",BP19="S",BP19="C",BP19="H",BP19="B",BP19="T",BP19="E",BP19="SB")),AND(OR(BQ19="D",BQ19="A",BQ19="S",BQ19="C",BQ19="H",BQ19="B",BQ19="T",BQ19="E",BQ19="SB"),OR(BR19="D",BR19="A",BR19="S",BR19="C",BR19="H",BR19="B",BR19="T",BR19="E",BR19="SB")),AND(OR(BQ19="D",BQ19="A",BQ19="S",BQ19="C",BQ19="H",BQ19="B",BQ19="T",BQ19="E",BQ19="SB"),OR(BO19="D",BO19="A",BO19="S",BO19="C",BO19="H",BO19="T",BO19="E",BO19="SB")),AND(OR(BQ19="D",BQ19="A",BQ19="S",BQ19="C",BQ19="H",BQ19="T",BQ19="E",BQ19="SB"),OR(BS19="D",BS19="A",BS19="S",BS19="C",BS19="H",BS19="B",BS19="T",BS19="E",BS19="SB")),AND(OR(BQ19="D",BQ19="A",BQ19="S",BQ19="C",BQ19="H",BQ19="B",BQ19="T",BQ19="E",BQ19="SB"),OR(BN19="D",BN19="A",BN19="S",BN19="C",BN19="T",BN19="SB")),AND(OR(BQ19="D",BQ19="A",BQ19="S",BQ19="C",BQ19="T",BQ19="SB"),OR(BT19="D",BT19="A",BT19="S",BT19="C",BT19="H",BT19="B",BT19="T",BT19="E",BT19="SB")),AND(OR(BQ19="D",BQ19="A",BQ19="S",BQ19="C",BQ19="H",BQ19="B",BQ19="T",BQ19="E",BQ19="SB"),OR(BM19="S")),AND(OR(BQ19="S"),OR(BU19="D",BU19="A",BU19="S",BU19="C",BU19="H",BU19="B",BU19="T",BU19="E",BU19="SB")),AND(BQ19="H",OR($Z9="No",$Z9="")))))</formula1>
    </dataValidation>
    <dataValidation sqref="BR19:BR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19="D",BR19="A",BR19="S",BR19="C",BR19="H",BR19="B",BR19="T",BR19="E",BR19="SB",BR19="P",BR19="R",BR19="X",BR19="ST&gt;1",BR19="ST&gt;2",BR19="ST&gt;3",BR19="ST&gt;4",BR19="ST&gt;5"),NOT(OR(AND(OR(BR19="D",BR19="A",BR19="S",BR19="C",BR19="H",BR19="B",BR19="T",BR19="E",BR19="SB"),OR(BQ19="D",BQ19="A",BQ19="S",BQ19="C",BQ19="H",BQ19="B",BQ19="T",BQ19="E",BQ19="SB")),AND(OR(BR19="D",BR19="A",BR19="S",BR19="C",BR19="H",BR19="B",BR19="T",BR19="E",BR19="SB"),OR(BS19="D",BS19="A",BS19="S",BS19="C",BS19="H",BS19="B",BS19="T",BS19="E",BS19="SB")),AND(OR(BR19="D",BR19="A",BR19="S",BR19="C",BR19="H",BR19="B",BR19="T",BR19="E",BR19="SB"),OR(BP19="D",BP19="A",BP19="S",BP19="C",BP19="H",BP19="T",BP19="E",BP19="SB")),AND(OR(BR19="D",BR19="A",BR19="S",BR19="C",BR19="H",BR19="T",BR19="E",BR19="SB"),OR(BT19="D",BT19="A",BT19="S",BT19="C",BT19="H",BT19="B",BT19="T",BT19="E",BT19="SB")),AND(OR(BR19="D",BR19="A",BR19="S",BR19="C",BR19="H",BR19="B",BR19="T",BR19="E",BR19="SB"),OR(BO19="D",BO19="A",BO19="S",BO19="C",BO19="T",BO19="SB")),AND(OR(BR19="D",BR19="A",BR19="S",BR19="C",BR19="T",BR19="SB"),OR(BU19="D",BU19="A",BU19="S",BU19="C",BU19="H",BU19="B",BU19="T",BU19="E",BU19="SB")),AND(OR(BR19="D",BR19="A",BR19="S",BR19="C",BR19="H",BR19="B",BR19="T",BR19="E",BR19="SB"),OR(BN19="S")),AND(OR(BR19="S"),OR(BV19="D",BV19="A",BV19="S",BV19="C",BV19="H",BV19="B",BV19="T",BV19="E",BV19="SB")),AND(BR19="H",OR($Z9="No",$Z9="")))))</formula1>
    </dataValidation>
    <dataValidation sqref="BS19:BS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19="D",BS19="A",BS19="S",BS19="C",BS19="H",BS19="B",BS19="T",BS19="E",BS19="SB",BS19="P",BS19="R",BS19="X",BS19="ST&gt;1",BS19="ST&gt;2",BS19="ST&gt;3",BS19="ST&gt;4",BS19="ST&gt;5"),NOT(OR(AND(OR(BS19="D",BS19="A",BS19="S",BS19="C",BS19="H",BS19="B",BS19="T",BS19="E",BS19="SB"),OR(BR19="D",BR19="A",BR19="S",BR19="C",BR19="H",BR19="B",BR19="T",BR19="E",BR19="SB")),AND(OR(BS19="D",BS19="A",BS19="S",BS19="C",BS19="H",BS19="B",BS19="T",BS19="E",BS19="SB"),OR(BT19="D",BT19="A",BT19="S",BT19="C",BT19="H",BT19="B",BT19="T",BT19="E",BT19="SB")),AND(OR(BS19="D",BS19="A",BS19="S",BS19="C",BS19="H",BS19="B",BS19="T",BS19="E",BS19="SB"),OR(BQ19="D",BQ19="A",BQ19="S",BQ19="C",BQ19="H",BQ19="T",BQ19="E",BQ19="SB")),AND(OR(BS19="D",BS19="A",BS19="S",BS19="C",BS19="H",BS19="T",BS19="E",BS19="SB"),OR(BU19="D",BU19="A",BU19="S",BU19="C",BU19="H",BU19="B",BU19="T",BU19="E",BU19="SB")),AND(OR(BS19="D",BS19="A",BS19="S",BS19="C",BS19="H",BS19="B",BS19="T",BS19="E",BS19="SB"),OR(BP19="D",BP19="A",BP19="S",BP19="C",BP19="T",BP19="SB")),AND(OR(BS19="D",BS19="A",BS19="S",BS19="C",BS19="T",BS19="SB"),OR(BV19="D",BV19="A",BV19="S",BV19="C",BV19="H",BV19="B",BV19="T",BV19="E",BV19="SB")),AND(OR(BS19="D",BS19="A",BS19="S",BS19="C",BS19="H",BS19="B",BS19="T",BS19="E",BS19="SB"),OR(BO19="S")),AND(OR(BS19="S"),OR(BW19="D",BW19="A",BW19="S",BW19="C",BW19="H",BW19="B",BW19="T",BW19="E",BW19="SB")),AND(BS19="H",OR($Z9="No",$Z9="")))))</formula1>
    </dataValidation>
    <dataValidation sqref="BT19:BT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19="D",BT19="A",BT19="S",BT19="C",BT19="H",BT19="B",BT19="T",BT19="E",BT19="SB",BT19="P",BT19="R",BT19="X",BT19="ST&gt;1",BT19="ST&gt;2",BT19="ST&gt;3",BT19="ST&gt;4",BT19="ST&gt;5"),NOT(OR(AND(OR(BT19="D",BT19="A",BT19="S",BT19="C",BT19="H",BT19="B",BT19="T",BT19="E",BT19="SB"),OR(BS19="D",BS19="A",BS19="S",BS19="C",BS19="H",BS19="B",BS19="T",BS19="E",BS19="SB")),AND(OR(BT19="D",BT19="A",BT19="S",BT19="C",BT19="H",BT19="B",BT19="T",BT19="E",BT19="SB"),OR(BU19="D",BU19="A",BU19="S",BU19="C",BU19="H",BU19="B",BU19="T",BU19="E",BU19="SB")),AND(OR(BT19="D",BT19="A",BT19="S",BT19="C",BT19="H",BT19="B",BT19="T",BT19="E",BT19="SB"),OR(BR19="D",BR19="A",BR19="S",BR19="C",BR19="H",BR19="T",BR19="E",BR19="SB")),AND(OR(BT19="D",BT19="A",BT19="S",BT19="C",BT19="H",BT19="T",BT19="E",BT19="SB"),OR(BV19="D",BV19="A",BV19="S",BV19="C",BV19="H",BV19="B",BV19="T",BV19="E",BV19="SB")),AND(OR(BT19="D",BT19="A",BT19="S",BT19="C",BT19="H",BT19="B",BT19="T",BT19="E",BT19="SB"),OR(BQ19="D",BQ19="A",BQ19="S",BQ19="C",BQ19="T",BQ19="SB")),AND(OR(BT19="D",BT19="A",BT19="S",BT19="C",BT19="T",BT19="SB"),OR(BW19="D",BW19="A",BW19="S",BW19="C",BW19="H",BW19="B",BW19="T",BW19="E",BW19="SB")),AND(OR(BT19="D",BT19="A",BT19="S",BT19="C",BT19="H",BT19="B",BT19="T",BT19="E",BT19="SB"),OR(BP19="S")),AND(OR(BT19="S"),OR(BX19="D",BX19="A",BX19="S",BX19="C",BX19="H",BX19="B",BX19="T",BX19="E",BX19="SB")),AND(BT19="H",OR($Z9="No",$Z9="")))))</formula1>
    </dataValidation>
    <dataValidation sqref="BU19:BU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19="D",BU19="A",BU19="S",BU19="C",BU19="H",BU19="B",BU19="T",BU19="E",BU19="SB",BU19="P",BU19="R",BU19="X",BU19="ST&gt;1",BU19="ST&gt;2",BU19="ST&gt;3",BU19="ST&gt;4",BU19="ST&gt;5"),NOT(OR(AND(OR(BU19="D",BU19="A",BU19="S",BU19="C",BU19="H",BU19="B",BU19="T",BU19="E",BU19="SB"),OR(BT19="D",BT19="A",BT19="S",BT19="C",BT19="H",BT19="B",BT19="T",BT19="E",BT19="SB")),AND(OR(BU19="D",BU19="A",BU19="S",BU19="C",BU19="H",BU19="B",BU19="T",BU19="E",BU19="SB"),OR(BV19="D",BV19="A",BV19="S",BV19="C",BV19="H",BV19="B",BV19="T",BV19="E",BV19="SB")),AND(OR(BU19="D",BU19="A",BU19="S",BU19="C",BU19="H",BU19="B",BU19="T",BU19="E",BU19="SB"),OR(BS19="D",BS19="A",BS19="S",BS19="C",BS19="H",BS19="T",BS19="E",BS19="SB")),AND(OR(BU19="D",BU19="A",BU19="S",BU19="C",BU19="H",BU19="T",BU19="E",BU19="SB"),OR(BW19="D",BW19="A",BW19="S",BW19="C",BW19="H",BW19="B",BW19="T",BW19="E",BW19="SB")),AND(OR(BU19="D",BU19="A",BU19="S",BU19="C",BU19="H",BU19="B",BU19="T",BU19="E",BU19="SB"),OR(BR19="D",BR19="A",BR19="S",BR19="C",BR19="T",BR19="SB")),AND(OR(BU19="D",BU19="A",BU19="S",BU19="C",BU19="T",BU19="SB"),OR(BX19="D",BX19="A",BX19="S",BX19="C",BX19="H",BX19="B",BX19="T",BX19="E",BX19="SB")),AND(OR(BU19="D",BU19="A",BU19="S",BU19="C",BU19="H",BU19="B",BU19="T",BU19="E",BU19="SB"),OR(BQ19="S")),AND(OR(BU19="S"),OR(BY19="D",BY19="A",BY19="S",BY19="C",BY19="H",BY19="B",BY19="T",BY19="E",BY19="SB")),AND(BU19="H",OR($Z9="No",$Z9="")))))</formula1>
    </dataValidation>
    <dataValidation sqref="BV19:BV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19="D",BV19="A",BV19="S",BV19="C",BV19="H",BV19="B",BV19="T",BV19="E",BV19="SB",BV19="P",BV19="R",BV19="X",BV19="ST&gt;1",BV19="ST&gt;2",BV19="ST&gt;3",BV19="ST&gt;4",BV19="ST&gt;5"),NOT(OR(AND(OR(BV19="D",BV19="A",BV19="S",BV19="C",BV19="H",BV19="B",BV19="T",BV19="E",BV19="SB"),OR(BU19="D",BU19="A",BU19="S",BU19="C",BU19="H",BU19="B",BU19="T",BU19="E",BU19="SB")),AND(OR(BV19="D",BV19="A",BV19="S",BV19="C",BV19="H",BV19="B",BV19="T",BV19="E",BV19="SB"),OR(BW19="D",BW19="A",BW19="S",BW19="C",BW19="H",BW19="B",BW19="T",BW19="E",BW19="SB")),AND(OR(BV19="D",BV19="A",BV19="S",BV19="C",BV19="H",BV19="B",BV19="T",BV19="E",BV19="SB"),OR(BT19="D",BT19="A",BT19="S",BT19="C",BT19="H",BT19="T",BT19="E",BT19="SB")),AND(OR(BV19="D",BV19="A",BV19="S",BV19="C",BV19="H",BV19="T",BV19="E",BV19="SB"),OR(BX19="D",BX19="A",BX19="S",BX19="C",BX19="H",BX19="B",BX19="T",BX19="E",BX19="SB")),AND(OR(BV19="D",BV19="A",BV19="S",BV19="C",BV19="H",BV19="B",BV19="T",BV19="E",BV19="SB"),OR(BS19="D",BS19="A",BS19="S",BS19="C",BS19="T",BS19="SB")),AND(OR(BV19="D",BV19="A",BV19="S",BV19="C",BV19="T",BV19="SB"),OR(BY19="D",BY19="A",BY19="S",BY19="C",BY19="H",BY19="B",BY19="T",BY19="E",BY19="SB")),AND(OR(BV19="D",BV19="A",BV19="S",BV19="C",BV19="H",BV19="B",BV19="T",BV19="E",BV19="SB"),OR(BR19="S")),AND(OR(BV19="S"),OR(BZ19="D",BZ19="A",BZ19="S",BZ19="C",BZ19="H",BZ19="B",BZ19="T",BZ19="E",BZ19="SB")),AND(BV19="H",OR($Z9="No",$Z9="")))))</formula1>
    </dataValidation>
    <dataValidation sqref="BW19:BW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19="D",BW19="A",BW19="S",BW19="C",BW19="H",BW19="B",BW19="T",BW19="E",BW19="SB",BW19="P",BW19="R",BW19="X",BW19="ST&gt;1",BW19="ST&gt;2",BW19="ST&gt;3",BW19="ST&gt;4",BW19="ST&gt;5"),NOT(OR(AND(OR(BW19="D",BW19="A",BW19="S",BW19="C",BW19="H",BW19="B",BW19="T",BW19="E",BW19="SB"),OR(BV19="D",BV19="A",BV19="S",BV19="C",BV19="H",BV19="B",BV19="T",BV19="E",BV19="SB")),AND(OR(BW19="D",BW19="A",BW19="S",BW19="C",BW19="H",BW19="B",BW19="T",BW19="E",BW19="SB"),OR(BX19="D",BX19="A",BX19="S",BX19="C",BX19="H",BX19="B",BX19="T",BX19="E",BX19="SB")),AND(OR(BW19="D",BW19="A",BW19="S",BW19="C",BW19="H",BW19="B",BW19="T",BW19="E",BW19="SB"),OR(BU19="D",BU19="A",BU19="S",BU19="C",BU19="H",BU19="T",BU19="E",BU19="SB")),AND(OR(BW19="D",BW19="A",BW19="S",BW19="C",BW19="H",BW19="T",BW19="E",BW19="SB"),OR(BY19="D",BY19="A",BY19="S",BY19="C",BY19="H",BY19="B",BY19="T",BY19="E",BY19="SB")),AND(OR(BW19="D",BW19="A",BW19="S",BW19="C",BW19="H",BW19="B",BW19="T",BW19="E",BW19="SB"),OR(BT19="D",BT19="A",BT19="S",BT19="C",BT19="T",BT19="SB")),AND(OR(BW19="D",BW19="A",BW19="S",BW19="C",BW19="T",BW19="SB"),OR(BZ19="D",BZ19="A",BZ19="S",BZ19="C",BZ19="H",BZ19="B",BZ19="T",BZ19="E",BZ19="SB")),AND(OR(BW19="D",BW19="A",BW19="S",BW19="C",BW19="H",BW19="B",BW19="T",BW19="E",BW19="SB"),OR(BS19="S")),AND(OR(BW19="S"),OR(CA19="D",CA19="A",CA19="S",CA19="C",CA19="H",CA19="B",CA19="T",CA19="E",CA19="SB")),AND(BW19="H",OR($Z9="No",$Z9="")))))</formula1>
    </dataValidation>
    <dataValidation sqref="BX19:BX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19="D",BX19="A",BX19="S",BX19="C",BX19="H",BX19="B",BX19="T",BX19="E",BX19="SB",BX19="P",BX19="R",BX19="X",BX19="ST&gt;1",BX19="ST&gt;2",BX19="ST&gt;3",BX19="ST&gt;4",BX19="ST&gt;5"),NOT(OR(AND(OR(BX19="D",BX19="A",BX19="S",BX19="C",BX19="H",BX19="B",BX19="T",BX19="E",BX19="SB"),OR(BW19="D",BW19="A",BW19="S",BW19="C",BW19="H",BW19="B",BW19="T",BW19="E",BW19="SB")),AND(OR(BX19="D",BX19="A",BX19="S",BX19="C",BX19="H",BX19="B",BX19="T",BX19="E",BX19="SB"),OR(BY19="D",BY19="A",BY19="S",BY19="C",BY19="H",BY19="B",BY19="T",BY19="E",BY19="SB")),AND(OR(BX19="D",BX19="A",BX19="S",BX19="C",BX19="H",BX19="B",BX19="T",BX19="E",BX19="SB"),OR(BV19="D",BV19="A",BV19="S",BV19="C",BV19="H",BV19="T",BV19="E",BV19="SB")),AND(OR(BX19="D",BX19="A",BX19="S",BX19="C",BX19="H",BX19="T",BX19="E",BX19="SB"),OR(BZ19="D",BZ19="A",BZ19="S",BZ19="C",BZ19="H",BZ19="B",BZ19="T",BZ19="E",BZ19="SB")),AND(OR(BX19="D",BX19="A",BX19="S",BX19="C",BX19="H",BX19="B",BX19="T",BX19="E",BX19="SB"),OR(BU19="D",BU19="A",BU19="S",BU19="C",BU19="T",BU19="SB")),AND(OR(BX19="D",BX19="A",BX19="S",BX19="C",BX19="T",BX19="SB"),OR(CA19="D",CA19="A",CA19="S",CA19="C",CA19="H",CA19="B",CA19="T",CA19="E",CA19="SB")),AND(OR(BX19="D",BX19="A",BX19="S",BX19="C",BX19="H",BX19="B",BX19="T",BX19="E",BX19="SB"),OR(BT19="S")),AND(OR(BX19="S"),OR(CB19="D",CB19="A",CB19="S",CB19="C",CB19="H",CB19="B",CB19="T",CB19="E",CB19="SB")),AND(BX19="H",OR($Z9="No",$Z9="")))))</formula1>
    </dataValidation>
    <dataValidation sqref="BY19:BY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19="D",BY19="A",BY19="S",BY19="C",BY19="H",BY19="B",BY19="T",BY19="E",BY19="SB",BY19="P",BY19="R",BY19="X",BY19="ST&gt;1",BY19="ST&gt;2",BY19="ST&gt;3",BY19="ST&gt;4",BY19="ST&gt;5"),NOT(OR(AND(OR(BY19="D",BY19="A",BY19="S",BY19="C",BY19="H",BY19="B",BY19="T",BY19="E",BY19="SB"),OR(BX19="D",BX19="A",BX19="S",BX19="C",BX19="H",BX19="B",BX19="T",BX19="E",BX19="SB")),AND(OR(BY19="D",BY19="A",BY19="S",BY19="C",BY19="H",BY19="B",BY19="T",BY19="E",BY19="SB"),OR(BZ19="D",BZ19="A",BZ19="S",BZ19="C",BZ19="H",BZ19="B",BZ19="T",BZ19="E",BZ19="SB")),AND(OR(BY19="D",BY19="A",BY19="S",BY19="C",BY19="H",BY19="B",BY19="T",BY19="E",BY19="SB"),OR(BW19="D",BW19="A",BW19="S",BW19="C",BW19="H",BW19="T",BW19="E",BW19="SB")),AND(OR(BY19="D",BY19="A",BY19="S",BY19="C",BY19="H",BY19="T",BY19="E",BY19="SB"),OR(CA19="D",CA19="A",CA19="S",CA19="C",CA19="H",CA19="B",CA19="T",CA19="E",CA19="SB")),AND(OR(BY19="D",BY19="A",BY19="S",BY19="C",BY19="H",BY19="B",BY19="T",BY19="E",BY19="SB"),OR(BV19="D",BV19="A",BV19="S",BV19="C",BV19="T",BV19="SB")),AND(OR(BY19="D",BY19="A",BY19="S",BY19="C",BY19="T",BY19="SB"),OR(CB19="D",CB19="A",CB19="S",CB19="C",CB19="H",CB19="B",CB19="T",CB19="E",CB19="SB")),AND(OR(BY19="D",BY19="A",BY19="S",BY19="C",BY19="H",BY19="B",BY19="T",BY19="E",BY19="SB"),OR(BU19="S")),AND(OR(BY19="S"),OR(CC19="D",CC19="A",CC19="S",CC19="C",CC19="H",CC19="B",CC19="T",CC19="E",CC19="SB")),AND(BY19="H",OR($Z9="No",$Z9="")))))</formula1>
    </dataValidation>
    <dataValidation sqref="BZ19:BZ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19="D",BZ19="A",BZ19="S",BZ19="C",BZ19="H",BZ19="B",BZ19="T",BZ19="E",BZ19="SB",BZ19="P",BZ19="R",BZ19="X",BZ19="ST&gt;1",BZ19="ST&gt;2",BZ19="ST&gt;3",BZ19="ST&gt;4",BZ19="ST&gt;5"),NOT(OR(AND(OR(BZ19="D",BZ19="A",BZ19="S",BZ19="C",BZ19="H",BZ19="B",BZ19="T",BZ19="E",BZ19="SB"),OR(BY19="D",BY19="A",BY19="S",BY19="C",BY19="H",BY19="B",BY19="T",BY19="E",BY19="SB")),AND(OR(BZ19="D",BZ19="A",BZ19="S",BZ19="C",BZ19="H",BZ19="B",BZ19="T",BZ19="E",BZ19="SB"),OR(CA19="D",CA19="A",CA19="S",CA19="C",CA19="H",CA19="B",CA19="T",CA19="E",CA19="SB")),AND(OR(BZ19="D",BZ19="A",BZ19="S",BZ19="C",BZ19="H",BZ19="B",BZ19="T",BZ19="E",BZ19="SB"),OR(BX19="D",BX19="A",BX19="S",BX19="C",BX19="H",BX19="T",BX19="E",BX19="SB")),AND(OR(BZ19="D",BZ19="A",BZ19="S",BZ19="C",BZ19="H",BZ19="T",BZ19="E",BZ19="SB"),OR(CB19="D",CB19="A",CB19="S",CB19="C",CB19="H",CB19="B",CB19="T",CB19="E",CB19="SB")),AND(OR(BZ19="D",BZ19="A",BZ19="S",BZ19="C",BZ19="H",BZ19="B",BZ19="T",BZ19="E",BZ19="SB"),OR(BW19="D",BW19="A",BW19="S",BW19="C",BW19="T",BW19="SB")),AND(OR(BZ19="D",BZ19="A",BZ19="S",BZ19="C",BZ19="T",BZ19="SB"),OR(CC19="D",CC19="A",CC19="S",CC19="C",CC19="H",CC19="B",CC19="T",CC19="E",CC19="SB")),AND(OR(BZ19="D",BZ19="A",BZ19="S",BZ19="C",BZ19="H",BZ19="B",BZ19="T",BZ19="E",BZ19="SB"),OR(BV19="S")),AND(OR(BZ19="S"),OR(CD19="D",CD19="A",CD19="S",CD19="C",CD19="H",CD19="B",CD19="T",CD19="E",CD19="SB")),AND(BZ19="H",OR($Z9="No",$Z9="")))))</formula1>
    </dataValidation>
    <dataValidation sqref="CA19:CA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19="D",CA19="A",CA19="S",CA19="C",CA19="H",CA19="B",CA19="T",CA19="E",CA19="SB",CA19="P",CA19="R",CA19="X",CA19="ST&gt;1",CA19="ST&gt;2",CA19="ST&gt;3",CA19="ST&gt;4",CA19="ST&gt;5"),NOT(OR(AND(OR(CA19="D",CA19="A",CA19="S",CA19="C",CA19="H",CA19="B",CA19="T",CA19="E",CA19="SB"),OR(BZ19="D",BZ19="A",BZ19="S",BZ19="C",BZ19="H",BZ19="B",BZ19="T",BZ19="E",BZ19="SB")),AND(OR(CA19="D",CA19="A",CA19="S",CA19="C",CA19="H",CA19="B",CA19="T",CA19="E",CA19="SB"),OR(CB19="D",CB19="A",CB19="S",CB19="C",CB19="H",CB19="B",CB19="T",CB19="E",CB19="SB")),AND(OR(CA19="D",CA19="A",CA19="S",CA19="C",CA19="H",CA19="B",CA19="T",CA19="E",CA19="SB"),OR(BY19="D",BY19="A",BY19="S",BY19="C",BY19="H",BY19="T",BY19="E",BY19="SB")),AND(OR(CA19="D",CA19="A",CA19="S",CA19="C",CA19="H",CA19="T",CA19="E",CA19="SB"),OR(CC19="D",CC19="A",CC19="S",CC19="C",CC19="H",CC19="B",CC19="T",CC19="E",CC19="SB")),AND(OR(CA19="D",CA19="A",CA19="S",CA19="C",CA19="H",CA19="B",CA19="T",CA19="E",CA19="SB"),OR(BX19="D",BX19="A",BX19="S",BX19="C",BX19="T",BX19="SB")),AND(OR(CA19="D",CA19="A",CA19="S",CA19="C",CA19="T",CA19="SB"),OR(CD19="D",CD19="A",CD19="S",CD19="C",CD19="H",CD19="B",CD19="T",CD19="E",CD19="SB")),AND(OR(CA19="D",CA19="A",CA19="S",CA19="C",CA19="H",CA19="B",CA19="T",CA19="E",CA19="SB"),OR(BW19="S")),AND(CA19="H",OR($Z9="No",$Z9="")))))</formula1>
    </dataValidation>
    <dataValidation sqref="CB19:CB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19="D",CB19="A",CB19="S",CB19="C",CB19="H",CB19="B",CB19="T",CB19="E",CB19="SB",CB19="P",CB19="R",CB19="X",CB19="ST&gt;1",CB19="ST&gt;2",CB19="ST&gt;3",CB19="ST&gt;4",CB19="ST&gt;5"),NOT(OR(AND(OR(CB19="D",CB19="A",CB19="S",CB19="C",CB19="H",CB19="B",CB19="T",CB19="E",CB19="SB"),OR(CA19="D",CA19="A",CA19="S",CA19="C",CA19="H",CA19="B",CA19="T",CA19="E",CA19="SB")),AND(OR(CB19="D",CB19="A",CB19="S",CB19="C",CB19="H",CB19="B",CB19="T",CB19="E",CB19="SB"),OR(CC19="D",CC19="A",CC19="S",CC19="C",CC19="H",CC19="B",CC19="T",CC19="E",CC19="SB")),AND(OR(CB19="D",CB19="A",CB19="S",CB19="C",CB19="H",CB19="B",CB19="T",CB19="E",CB19="SB"),OR(BZ19="D",BZ19="A",BZ19="S",BZ19="C",BZ19="H",BZ19="T",BZ19="E",BZ19="SB")),AND(OR(CB19="D",CB19="A",CB19="S",CB19="C",CB19="H",CB19="T",CB19="E",CB19="SB"),OR(CD19="D",CD19="A",CD19="S",CD19="C",CD19="H",CD19="B",CD19="T",CD19="E",CD19="SB")),AND(OR(CB19="D",CB19="A",CB19="S",CB19="C",CB19="H",CB19="B",CB19="T",CB19="E",CB19="SB"),OR(BY19="D",BY19="A",BY19="S",BY19="C",BY19="T",BY19="SB")),AND(OR(CB19="D",CB19="A",CB19="S",CB19="C",CB19="H",CB19="B",CB19="T",CB19="E",CB19="SB"),OR(BX19="S")),AND(CB19="H",OR($Z9="No",$Z9="")))))</formula1>
    </dataValidation>
    <dataValidation sqref="CC19:CC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19="D",CC19="A",CC19="S",CC19="C",CC19="H",CC19="B",CC19="T",CC19="E",CC19="SB",CC19="P",CC19="R",CC19="X",CC19="ST&gt;1",CC19="ST&gt;2",CC19="ST&gt;3",CC19="ST&gt;4",CC19="ST&gt;5"),NOT(OR(AND(OR(CC19="D",CC19="A",CC19="S",CC19="C",CC19="H",CC19="B",CC19="T",CC19="E",CC19="SB"),OR(CB19="D",CB19="A",CB19="S",CB19="C",CB19="H",CB19="B",CB19="T",CB19="E",CB19="SB")),AND(OR(CC19="D",CC19="A",CC19="S",CC19="C",CC19="H",CC19="B",CC19="T",CC19="E",CC19="SB"),OR(CD19="D",CD19="A",CD19="S",CD19="C",CD19="H",CD19="B",CD19="T",CD19="E",CD19="SB")),AND(OR(CC19="D",CC19="A",CC19="S",CC19="C",CC19="H",CC19="B",CC19="T",CC19="E",CC19="SB"),OR(CA19="D",CA19="A",CA19="S",CA19="C",CA19="H",CA19="T",CA19="E",CA19="SB")),AND(OR(CC19="D",CC19="A",CC19="S",CC19="C",CC19="H",CC19="B",CC19="T",CC19="E",CC19="SB"),OR(BZ19="D",BZ19="A",BZ19="S",BZ19="C",BZ19="T",BZ19="SB")),AND(OR(CC19="D",CC19="A",CC19="S",CC19="C",CC19="H",CC19="B",CC19="T",CC19="E",CC19="SB"),OR(BY19="S")),AND(CC19="H",OR($Z9="No",$Z9="")))))</formula1>
    </dataValidation>
    <dataValidation sqref="CD19:CD21"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19="D",CD19="A",CD19="S",CD19="C",CD19="H",CD19="B",CD19="T",CD19="E",CD19="SB",CD19="P",CD19="R",CD19="X",CD19="ST&gt;1",CD19="ST&gt;2",CD19="ST&gt;3",CD19="ST&gt;4",CD19="ST&gt;5"),NOT(OR(AND(OR(CD19="D",CD19="A",CD19="S",CD19="C",CD19="H",CD19="B",CD19="T",CD19="E",CD19="SB"),OR(CC19="D",CC19="A",CC19="S",CC19="C",CC19="H",CC19="B",CC19="T",CC19="E",CC19="SB")),AND(OR(CD19="D",CD19="A",CD19="S",CD19="C",CD19="H",CD19="B",CD19="T",CD19="E",CD19="SB"),OR(CB19="D",CB19="A",CB19="S",CB19="C",CB19="H",CB19="T",CB19="E",CB19="SB")),AND(OR(CD19="D",CD19="A",CD19="S",CD19="C",CD19="H",CD19="B",CD19="T",CD19="E",CD19="SB"),OR(CA19="D",CA19="A",CA19="S",CA19="C",CA19="T",CA19="SB")),AND(OR(CD19="D",CD19="A",CD19="S",CD19="C",CD19="H",CD19="B",CD19="T",CD19="E",CD19="SB"),OR(BZ19="S")),AND(CD19="H",OR($Z9="No",$Z9="")))))</formula1>
    </dataValidation>
    <dataValidation sqref="V4"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COUNTIF($C$19:$CD$19,"P")=0</formula1>
    </dataValidation>
    <dataValidation sqref="V5"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COUNTIF($C$20:$CD$20,"P")=0</formula1>
    </dataValidation>
    <dataValidation sqref="V6"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COUNTIF($C$21:$CD$21,"P")=0</formula1>
    </dataValidation>
    <dataValidation sqref="BF4"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80</formula2>
    </dataValidation>
    <dataValidation sqref="BJ4"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4"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4"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BV4" showDropDown="0" showInputMessage="1" showErrorMessage="0" allowBlank="0" promptTitle="Purple HP %" prompt="If a purple crab spawns with Verzik at or below this % of P2 HP, the Purple DC leaves it until the reds shield, then blowpipes it until it pops (no red crab swing) and hits Verzik from r11." type="decimal" operator="between">
      <formula1>1</formula1>
      <formula2>100</formula2>
    </dataValidation>
    <dataValidation sqref="CD4" showDropDown="0" showInputMessage="1" showErrorMessage="0" allowBlank="0" promptTitle="P2 Scythe last hit threshold" prompt="Reds r40: a player with 30-49% spec (not a P2 horn player) uses a crystal halberd spec, unless Verzik's P2 HP is under this % - then a scythe." type="decimal" operator="between">
      <formula1>0</formula1>
      <formula2>100</formula2>
    </dataValidation>
    <dataValidation sqref="BZ4" showDropDown="0" showInputMessage="1" showErrorMessage="0" allowBlank="0" promptTitle="Tornado hit %" prompt="Chance each player is hit by the tornado when Verzik drops below 20% in P3 (estimate)." type="decimal" operator="between">
      <formula1>0</formula1>
      <formula2>100</formula2>
    </dataValidation>
    <dataValidation sqref="CH4" showDropDown="0" showInputMessage="1" showErrorMessage="0" allowBlank="0" promptTitle="Brew sips" prompt="Saradomin brew sips the whole team has for Verzik (default 12 per player)." type="decimal" operator="between">
      <formula1>0</formula1>
      <formula2>999</formula2>
    </dataValidation>
    <dataValidation sqref="CL4"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CP4" showDropDown="0" showInputMessage="1" showErrorMessage="0" allowBlank="0" promptTitle="Restore sips" prompt="Super restore sips for the whole team (default 6 per player)." type="decimal" operator="between">
      <formula1>0</formula1>
      <formula2>999</formula2>
    </dataValidation>
    <dataValidation sqref="CT4" showDropDown="0" showInputMessage="1" showErrorMessage="0" allowBlank="0" promptTitle="Sharks" prompt="Sharks for the whole team (default 3 per player)." type="decimal" operator="between">
      <formula1>0</formula1>
      <formula2>999</formula2>
    </dataValidation>
    <dataValidation sqref="AE4 AE5 AE6 AH4 AH5 AH6 AX4 AX5 AX6" showDropDown="0" showInputMessage="0" showErrorMessage="0" allowBlank="1" type="whole" operator="between">
      <formula1>0</formula1>
      <formula2>100</formula2>
    </dataValidation>
    <dataValidation sqref="C32 C33 C34" showDropDown="0" showInputMessage="0" showErrorMessage="0" allowBlank="1" type="whole" operator="between">
      <formula1>0</formula1>
      <formula2>100</formula2>
    </dataValidation>
    <dataValidation sqref="F32 F33 F34 L32 L33 L34 O32 O33 O34 R32 R33 R34 T37 T38 T39 CW32" showDropDown="0" showInputMessage="0" showErrorMessage="0" allowBlank="1" type="list">
      <formula1>"TRUE,FALSE"</formula1>
    </dataValidation>
    <dataValidation sqref="I32 I33 I34" showDropDown="0" showInputMessage="0" showErrorMessage="0" allowBlank="1" type="list">
      <formula1>"Piety,Zeal"</formula1>
    </dataValidation>
    <dataValidation sqref="B37 B38 B39" showDropDown="0" showInputMessage="0" showErrorMessage="0" allowBlank="1" type="list">
      <formula1>"Torva full helm,Oathplate helm"</formula1>
    </dataValidation>
    <dataValidation sqref="C37 C38 C39" showDropDown="0" showInputMessage="0" showErrorMessage="0" allowBlank="1" type="list">
      <formula1>"Torva platebody,Oathplate chest"</formula1>
    </dataValidation>
    <dataValidation sqref="G37 G38 G39" showDropDown="0" showInputMessage="0" showErrorMessage="0" allowBlank="1" type="list">
      <formula1>"Torva platelegs,Oathplate legs"</formula1>
    </dataValidation>
    <dataValidation sqref="K37 K38 K39" showDropDown="0" showInputMessage="0" showErrorMessage="0" allowBlank="1" type="list">
      <formula1>"Rancour,Blood fury,Both"</formula1>
    </dataValidation>
    <dataValidation sqref="N37 N38 N39" showDropDown="0" showInputMessage="0" showErrorMessage="0" allowBlank="1" type="whole" operator="between">
      <formula1>1</formula1>
      <formula2>121</formula2>
    </dataValidation>
    <dataValidation sqref="Q37 Q38 Q39" showDropDown="0" showInputMessage="0" showErrorMessage="0" allowBlank="1" type="list">
      <formula1>"West,East,None"</formula1>
    </dataValidation>
    <dataValidation sqref="W37 W38 W39" showDropDown="0" showInputMessage="0" showErrorMessage="0" allowBlank="1" type="whole" operator="between">
      <formula1>0</formula1>
      <formula2>9</formula2>
    </dataValidation>
    <dataValidation sqref="Z37 Z38 Z39" showDropDown="0" showInputMessage="0" showErrorMessage="0" allowBlank="1" type="list">
      <formula1>"No,Breaker,Ayak,Swift blade"</formula1>
    </dataValidation>
    <dataValidation sqref="BN37 BN38 BN39"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BQ37 BQ38 BQ39"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37 AD38 AD39 AG37 AG38 AG39 AJ37 AJ38 AJ39 AM37 AM38 AM39 AP37 AP38 AP39" showDropDown="0" showInputMessage="0" showErrorMessage="0" allowBlank="1" type="list">
      <formula1>"TRUE,FALSE"</formula1>
    </dataValidation>
    <dataValidation sqref="BB37 BB38 BB39 BH37 BH38 BH39" showDropDown="0" showInputMessage="1" showErrorMessage="0" allowBlank="1" promptTitle="East / West Boak" prompt="Required. The side this player moves to when a purple crab spawns (East or West boak pattern). One of East Boak / West Boak TRUE, the other FALSE." type="list">
      <formula1>"TRUE,FALSE"</formula1>
    </dataValidation>
    <dataValidation sqref="BE37 BE38 BE39" showDropDown="0" showInputMessage="1" showErrorMessage="1" allowBlank="1" errorTitle="East Pattern" error="Pick A or 0-T (B, C and FLEX aren't available yet)." promptTitle="East Pattern" prompt="Used when East Boak is TRUE. A = the standard East boak pattern (can't attack on ticks 0, 4, 7-9, 12-14 from the spawning attack). 0-T = no ticks lost: keeps attacking at the normal pace. B, C and FLEX are coming later." type="list">
      <formula1>"A,0-T"</formula1>
    </dataValidation>
    <dataValidation sqref="AS37" showDropDown="0" showInputMessage="0" showErrorMessage="1" allowBlank="1" errorTitle="hornPriority" error="hornPriority must be a whole number 1-5 and can't be used by two players. Lowest number receives the horn buff first." type="custom">
      <formula1>AND(ISNUMBER(AS37),AS37&gt;=1,AS37&lt;=5,COUNTIF($AS$37:$AS$39,AS37)=1)</formula1>
    </dataValidation>
    <dataValidation sqref="AV37"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37"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38" showDropDown="0" showInputMessage="0" showErrorMessage="1" allowBlank="1" errorTitle="hornPriority" error="hornPriority must be a whole number 1-5 and can't be used by two players. Lowest number receives the horn buff first." type="custom">
      <formula1>AND(ISNUMBER(AS38),AS38&gt;=1,AS38&lt;=5,COUNTIF($AS$37:$AS$39,AS38)=1)</formula1>
    </dataValidation>
    <dataValidation sqref="AV38"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38"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39" showDropDown="0" showInputMessage="0" showErrorMessage="1" allowBlank="1" errorTitle="hornPriority" error="hornPriority must be a whole number 1-5 and can't be used by two players. Lowest number receives the horn buff first." type="custom">
      <formula1>AND(ISNUMBER(AS39),AS39&gt;=1,AS39&lt;=5,COUNTIF($AS$37:$AS$39,AS39)=1)</formula1>
    </dataValidation>
    <dataValidation sqref="AV39"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39" showDropDown="0" showInputMessage="1" showErrorMessage="1" allowBlank="1" errorTitle="Horn" error="Pick TRUE or FALSE (Horn must also be TRUE for this to apply)." promptTitle="Horn" prompt="Only used when Horn is TRUE for this player." type="list">
      <formula1>"TRUE,FALSE"</formula1>
    </dataValidation>
    <dataValidation sqref="C42 C43 C44 G42 G43 G44" showDropDown="0" showInputMessage="0" showErrorMessage="0" allowBlank="1" type="list">
      <formula1>"Ancestral,Virtus"</formula1>
    </dataValidation>
    <dataValidation sqref="B42 B43 B44" showDropDown="0" showInputMessage="0" showErrorMessage="0" allowBlank="1" type="list">
      <formula1>"Ancestral,Virtus,Take off,None"</formula1>
    </dataValidation>
    <dataValidation sqref="K42 K43 K44" showDropDown="0" showInputMessage="0" showErrorMessage="0" allowBlank="1" type="list">
      <formula1>"Imbued sara,Infernal"</formula1>
    </dataValidation>
    <dataValidation sqref="C47:C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47="D",C47="A",C47="S",C47="C",C47="H",C47="B",C47="T",C47="E",C47="SB",C47="P",C47="R",C47="X",C47="ST&gt;1",C47="ST&gt;2",C47="ST&gt;3",C47="ST&gt;4",C47="ST&gt;5"),NOT(OR(AND(OR(C47="D",C47="A",C47="S",C47="C",C47="H",C47="B",C47="T",C47="E",C47="SB"),OR(D47="D",D47="A",D47="S",D47="C",D47="H",D47="B",D47="T",D47="E",D47="SB")),AND(OR(C47="D",C47="A",C47="S",C47="C",C47="H",C47="T",C47="E",C47="SB"),OR(E47="D",E47="A",E47="S",E47="C",E47="H",E47="B",E47="T",E47="E",E47="SB")),AND(OR(C47="D",C47="A",C47="S",C47="C",C47="T",C47="SB"),OR(F47="D",F47="A",F47="S",F47="C",F47="H",F47="B",F47="T",F47="E",F47="SB")),AND(OR(C47="S"),OR(G47="D",G47="A",G47="S",G47="C",G47="H",G47="B",G47="T",G47="E",G47="SB")),AND(C47="H",OR($Z37="No",$Z37="")))))</formula1>
    </dataValidation>
    <dataValidation sqref="D47:D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47="D",D47="A",D47="S",D47="C",D47="H",D47="B",D47="T",D47="E",D47="SB",D47="P",D47="R",D47="X",D47="ST&gt;1",D47="ST&gt;2",D47="ST&gt;3",D47="ST&gt;4",D47="ST&gt;5"),NOT(OR(AND(OR(D47="D",D47="A",D47="S",D47="C",D47="H",D47="B",D47="T",D47="E",D47="SB"),OR(C47="D",C47="A",C47="S",C47="C",C47="H",C47="B",C47="T",C47="E",C47="SB")),AND(OR(D47="D",D47="A",D47="S",D47="C",D47="H",D47="B",D47="T",D47="E",D47="SB"),OR(E47="D",E47="A",E47="S",E47="C",E47="H",E47="B",E47="T",E47="E",E47="SB")),AND(OR(D47="D",D47="A",D47="S",D47="C",D47="H",D47="T",D47="E",D47="SB"),OR(F47="D",F47="A",F47="S",F47="C",F47="H",F47="B",F47="T",F47="E",F47="SB")),AND(OR(D47="D",D47="A",D47="S",D47="C",D47="T",D47="SB"),OR(G47="D",G47="A",G47="S",G47="C",G47="H",G47="B",G47="T",G47="E",G47="SB")),AND(OR(D47="S"),OR(H47="D",H47="A",H47="S",H47="C",H47="H",H47="B",H47="T",H47="E",H47="SB")),AND(D47="H",OR($Z37="No",$Z37="")))))</formula1>
    </dataValidation>
    <dataValidation sqref="E47:E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47="D",E47="A",E47="S",E47="C",E47="H",E47="B",E47="T",E47="E",E47="SB",E47="P",E47="R",E47="X",E47="ST&gt;1",E47="ST&gt;2",E47="ST&gt;3",E47="ST&gt;4",E47="ST&gt;5"),NOT(OR(AND(OR(E47="D",E47="A",E47="S",E47="C",E47="H",E47="B",E47="T",E47="E",E47="SB"),OR(D47="D",D47="A",D47="S",D47="C",D47="H",D47="B",D47="T",D47="E",D47="SB")),AND(OR(E47="D",E47="A",E47="S",E47="C",E47="H",E47="B",E47="T",E47="E",E47="SB"),OR(F47="D",F47="A",F47="S",F47="C",F47="H",F47="B",F47="T",F47="E",F47="SB")),AND(OR(E47="D",E47="A",E47="S",E47="C",E47="H",E47="B",E47="T",E47="E",E47="SB"),OR(C47="D",C47="A",C47="S",C47="C",C47="H",C47="T",C47="E",C47="SB")),AND(OR(E47="D",E47="A",E47="S",E47="C",E47="H",E47="T",E47="E",E47="SB"),OR(G47="D",G47="A",G47="S",G47="C",G47="H",G47="B",G47="T",G47="E",G47="SB")),AND(OR(E47="D",E47="A",E47="S",E47="C",E47="T",E47="SB"),OR(H47="D",H47="A",H47="S",H47="C",H47="H",H47="B",H47="T",H47="E",H47="SB")),AND(OR(E47="S"),OR(I47="D",I47="A",I47="S",I47="C",I47="H",I47="B",I47="T",I47="E",I47="SB")),AND(E47="H",OR($Z37="No",$Z37="")))))</formula1>
    </dataValidation>
    <dataValidation sqref="F47:F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47="D",F47="A",F47="S",F47="C",F47="H",F47="B",F47="T",F47="E",F47="SB",F47="P",F47="R",F47="X",F47="ST&gt;1",F47="ST&gt;2",F47="ST&gt;3",F47="ST&gt;4",F47="ST&gt;5"),NOT(OR(AND(OR(F47="D",F47="A",F47="S",F47="C",F47="H",F47="B",F47="T",F47="E",F47="SB"),OR(E47="D",E47="A",E47="S",E47="C",E47="H",E47="B",E47="T",E47="E",E47="SB")),AND(OR(F47="D",F47="A",F47="S",F47="C",F47="H",F47="B",F47="T",F47="E",F47="SB"),OR(G47="D",G47="A",G47="S",G47="C",G47="H",G47="B",G47="T",G47="E",G47="SB")),AND(OR(F47="D",F47="A",F47="S",F47="C",F47="H",F47="B",F47="T",F47="E",F47="SB"),OR(D47="D",D47="A",D47="S",D47="C",D47="H",D47="T",D47="E",D47="SB")),AND(OR(F47="D",F47="A",F47="S",F47="C",F47="H",F47="T",F47="E",F47="SB"),OR(H47="D",H47="A",H47="S",H47="C",H47="H",H47="B",H47="T",H47="E",H47="SB")),AND(OR(F47="D",F47="A",F47="S",F47="C",F47="H",F47="B",F47="T",F47="E",F47="SB"),OR(C47="D",C47="A",C47="S",C47="C",C47="T",C47="SB")),AND(OR(F47="D",F47="A",F47="S",F47="C",F47="T",F47="SB"),OR(I47="D",I47="A",I47="S",I47="C",I47="H",I47="B",I47="T",I47="E",I47="SB")),AND(OR(F47="S"),OR(J47="D",J47="A",J47="S",J47="C",J47="H",J47="B",J47="T",J47="E",J47="SB")),AND(F47="H",OR($Z37="No",$Z37="")))))</formula1>
    </dataValidation>
    <dataValidation sqref="G47:G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47="D",G47="A",G47="S",G47="C",G47="H",G47="B",G47="T",G47="E",G47="SB",G47="P",G47="R",G47="X",G47="ST&gt;1",G47="ST&gt;2",G47="ST&gt;3",G47="ST&gt;4",G47="ST&gt;5"),NOT(OR(AND(OR(G47="D",G47="A",G47="S",G47="C",G47="H",G47="B",G47="T",G47="E",G47="SB"),OR(F47="D",F47="A",F47="S",F47="C",F47="H",F47="B",F47="T",F47="E",F47="SB")),AND(OR(G47="D",G47="A",G47="S",G47="C",G47="H",G47="B",G47="T",G47="E",G47="SB"),OR(H47="D",H47="A",H47="S",H47="C",H47="H",H47="B",H47="T",H47="E",H47="SB")),AND(OR(G47="D",G47="A",G47="S",G47="C",G47="H",G47="B",G47="T",G47="E",G47="SB"),OR(E47="D",E47="A",E47="S",E47="C",E47="H",E47="T",E47="E",E47="SB")),AND(OR(G47="D",G47="A",G47="S",G47="C",G47="H",G47="T",G47="E",G47="SB"),OR(I47="D",I47="A",I47="S",I47="C",I47="H",I47="B",I47="T",I47="E",I47="SB")),AND(OR(G47="D",G47="A",G47="S",G47="C",G47="H",G47="B",G47="T",G47="E",G47="SB"),OR(D47="D",D47="A",D47="S",D47="C",D47="T",D47="SB")),AND(OR(G47="D",G47="A",G47="S",G47="C",G47="T",G47="SB"),OR(J47="D",J47="A",J47="S",J47="C",J47="H",J47="B",J47="T",J47="E",J47="SB")),AND(OR(G47="D",G47="A",G47="S",G47="C",G47="H",G47="B",G47="T",G47="E",G47="SB"),OR(C47="S")),AND(OR(G47="S"),OR(K47="D",K47="A",K47="S",K47="C",K47="H",K47="B",K47="T",K47="E",K47="SB")),AND(G47="H",OR($Z37="No",$Z37="")))))</formula1>
    </dataValidation>
    <dataValidation sqref="H47:H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47="D",H47="A",H47="S",H47="C",H47="H",H47="B",H47="T",H47="E",H47="SB",H47="P",H47="R",H47="X",H47="ST&gt;1",H47="ST&gt;2",H47="ST&gt;3",H47="ST&gt;4",H47="ST&gt;5"),NOT(OR(AND(OR(H47="D",H47="A",H47="S",H47="C",H47="H",H47="B",H47="T",H47="E",H47="SB"),OR(G47="D",G47="A",G47="S",G47="C",G47="H",G47="B",G47="T",G47="E",G47="SB")),AND(OR(H47="D",H47="A",H47="S",H47="C",H47="H",H47="B",H47="T",H47="E",H47="SB"),OR(I47="D",I47="A",I47="S",I47="C",I47="H",I47="B",I47="T",I47="E",I47="SB")),AND(OR(H47="D",H47="A",H47="S",H47="C",H47="H",H47="B",H47="T",H47="E",H47="SB"),OR(F47="D",F47="A",F47="S",F47="C",F47="H",F47="T",F47="E",F47="SB")),AND(OR(H47="D",H47="A",H47="S",H47="C",H47="H",H47="T",H47="E",H47="SB"),OR(J47="D",J47="A",J47="S",J47="C",J47="H",J47="B",J47="T",J47="E",J47="SB")),AND(OR(H47="D",H47="A",H47="S",H47="C",H47="H",H47="B",H47="T",H47="E",H47="SB"),OR(E47="D",E47="A",E47="S",E47="C",E47="T",E47="SB")),AND(OR(H47="D",H47="A",H47="S",H47="C",H47="T",H47="SB"),OR(K47="D",K47="A",K47="S",K47="C",K47="H",K47="B",K47="T",K47="E",K47="SB")),AND(OR(H47="D",H47="A",H47="S",H47="C",H47="H",H47="B",H47="T",H47="E",H47="SB"),OR(D47="S")),AND(OR(H47="S"),OR(L47="D",L47="A",L47="S",L47="C",L47="H",L47="B",L47="T",L47="E",L47="SB")),AND(H47="H",OR($Z37="No",$Z37="")))))</formula1>
    </dataValidation>
    <dataValidation sqref="I47:I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47="D",I47="A",I47="S",I47="C",I47="H",I47="B",I47="T",I47="E",I47="SB",I47="P",I47="R",I47="X",I47="ST&gt;1",I47="ST&gt;2",I47="ST&gt;3",I47="ST&gt;4",I47="ST&gt;5"),NOT(OR(AND(OR(I47="D",I47="A",I47="S",I47="C",I47="H",I47="B",I47="T",I47="E",I47="SB"),OR(H47="D",H47="A",H47="S",H47="C",H47="H",H47="B",H47="T",H47="E",H47="SB")),AND(OR(I47="D",I47="A",I47="S",I47="C",I47="H",I47="B",I47="T",I47="E",I47="SB"),OR(J47="D",J47="A",J47="S",J47="C",J47="H",J47="B",J47="T",J47="E",J47="SB")),AND(OR(I47="D",I47="A",I47="S",I47="C",I47="H",I47="B",I47="T",I47="E",I47="SB"),OR(G47="D",G47="A",G47="S",G47="C",G47="H",G47="T",G47="E",G47="SB")),AND(OR(I47="D",I47="A",I47="S",I47="C",I47="H",I47="T",I47="E",I47="SB"),OR(K47="D",K47="A",K47="S",K47="C",K47="H",K47="B",K47="T",K47="E",K47="SB")),AND(OR(I47="D",I47="A",I47="S",I47="C",I47="H",I47="B",I47="T",I47="E",I47="SB"),OR(F47="D",F47="A",F47="S",F47="C",F47="T",F47="SB")),AND(OR(I47="D",I47="A",I47="S",I47="C",I47="T",I47="SB"),OR(L47="D",L47="A",L47="S",L47="C",L47="H",L47="B",L47="T",L47="E",L47="SB")),AND(OR(I47="D",I47="A",I47="S",I47="C",I47="H",I47="B",I47="T",I47="E",I47="SB"),OR(E47="S")),AND(OR(I47="S"),OR(M47="D",M47="A",M47="S",M47="C",M47="H",M47="B",M47="T",M47="E",M47="SB")),AND(I47="H",OR($Z37="No",$Z37="")))))</formula1>
    </dataValidation>
    <dataValidation sqref="J47:J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47="D",J47="A",J47="S",J47="C",J47="H",J47="B",J47="T",J47="E",J47="SB",J47="P",J47="R",J47="X",J47="ST&gt;1",J47="ST&gt;2",J47="ST&gt;3",J47="ST&gt;4",J47="ST&gt;5"),NOT(OR(AND(OR(J47="D",J47="A",J47="S",J47="C",J47="H",J47="B",J47="T",J47="E",J47="SB"),OR(I47="D",I47="A",I47="S",I47="C",I47="H",I47="B",I47="T",I47="E",I47="SB")),AND(OR(J47="D",J47="A",J47="S",J47="C",J47="H",J47="B",J47="T",J47="E",J47="SB"),OR(K47="D",K47="A",K47="S",K47="C",K47="H",K47="B",K47="T",K47="E",K47="SB")),AND(OR(J47="D",J47="A",J47="S",J47="C",J47="H",J47="B",J47="T",J47="E",J47="SB"),OR(H47="D",H47="A",H47="S",H47="C",H47="H",H47="T",H47="E",H47="SB")),AND(OR(J47="D",J47="A",J47="S",J47="C",J47="H",J47="T",J47="E",J47="SB"),OR(L47="D",L47="A",L47="S",L47="C",L47="H",L47="B",L47="T",L47="E",L47="SB")),AND(OR(J47="D",J47="A",J47="S",J47="C",J47="H",J47="B",J47="T",J47="E",J47="SB"),OR(G47="D",G47="A",G47="S",G47="C",G47="T",G47="SB")),AND(OR(J47="D",J47="A",J47="S",J47="C",J47="T",J47="SB"),OR(M47="D",M47="A",M47="S",M47="C",M47="H",M47="B",M47="T",M47="E",M47="SB")),AND(OR(J47="D",J47="A",J47="S",J47="C",J47="H",J47="B",J47="T",J47="E",J47="SB"),OR(F47="S")),AND(OR(J47="S"),OR(N47="D",N47="A",N47="S",N47="C",N47="H",N47="B",N47="T",N47="E",N47="SB")),AND(J47="H",OR($Z37="No",$Z37="")))))</formula1>
    </dataValidation>
    <dataValidation sqref="K47:K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47="D",K47="A",K47="S",K47="C",K47="H",K47="B",K47="T",K47="E",K47="SB",K47="P",K47="R",K47="X",K47="ST&gt;1",K47="ST&gt;2",K47="ST&gt;3",K47="ST&gt;4",K47="ST&gt;5"),NOT(OR(AND(OR(K47="D",K47="A",K47="S",K47="C",K47="H",K47="B",K47="T",K47="E",K47="SB"),OR(J47="D",J47="A",J47="S",J47="C",J47="H",J47="B",J47="T",J47="E",J47="SB")),AND(OR(K47="D",K47="A",K47="S",K47="C",K47="H",K47="B",K47="T",K47="E",K47="SB"),OR(L47="D",L47="A",L47="S",L47="C",L47="H",L47="B",L47="T",L47="E",L47="SB")),AND(OR(K47="D",K47="A",K47="S",K47="C",K47="H",K47="B",K47="T",K47="E",K47="SB"),OR(I47="D",I47="A",I47="S",I47="C",I47="H",I47="T",I47="E",I47="SB")),AND(OR(K47="D",K47="A",K47="S",K47="C",K47="H",K47="T",K47="E",K47="SB"),OR(M47="D",M47="A",M47="S",M47="C",M47="H",M47="B",M47="T",M47="E",M47="SB")),AND(OR(K47="D",K47="A",K47="S",K47="C",K47="H",K47="B",K47="T",K47="E",K47="SB"),OR(H47="D",H47="A",H47="S",H47="C",H47="T",H47="SB")),AND(OR(K47="D",K47="A",K47="S",K47="C",K47="T",K47="SB"),OR(N47="D",N47="A",N47="S",N47="C",N47="H",N47="B",N47="T",N47="E",N47="SB")),AND(OR(K47="D",K47="A",K47="S",K47="C",K47="H",K47="B",K47="T",K47="E",K47="SB"),OR(G47="S")),AND(OR(K47="S"),OR(O47="D",O47="A",O47="S",O47="C",O47="H",O47="B",O47="T",O47="E",O47="SB")),AND(K47="H",OR($Z37="No",$Z37="")))))</formula1>
    </dataValidation>
    <dataValidation sqref="L47:L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47="D",L47="A",L47="S",L47="C",L47="H",L47="B",L47="T",L47="E",L47="SB",L47="P",L47="R",L47="X",L47="ST&gt;1",L47="ST&gt;2",L47="ST&gt;3",L47="ST&gt;4",L47="ST&gt;5"),NOT(OR(AND(OR(L47="D",L47="A",L47="S",L47="C",L47="H",L47="B",L47="T",L47="E",L47="SB"),OR(K47="D",K47="A",K47="S",K47="C",K47="H",K47="B",K47="T",K47="E",K47="SB")),AND(OR(L47="D",L47="A",L47="S",L47="C",L47="H",L47="B",L47="T",L47="E",L47="SB"),OR(M47="D",M47="A",M47="S",M47="C",M47="H",M47="B",M47="T",M47="E",M47="SB")),AND(OR(L47="D",L47="A",L47="S",L47="C",L47="H",L47="B",L47="T",L47="E",L47="SB"),OR(J47="D",J47="A",J47="S",J47="C",J47="H",J47="T",J47="E",J47="SB")),AND(OR(L47="D",L47="A",L47="S",L47="C",L47="H",L47="T",L47="E",L47="SB"),OR(N47="D",N47="A",N47="S",N47="C",N47="H",N47="B",N47="T",N47="E",N47="SB")),AND(OR(L47="D",L47="A",L47="S",L47="C",L47="H",L47="B",L47="T",L47="E",L47="SB"),OR(I47="D",I47="A",I47="S",I47="C",I47="T",I47="SB")),AND(OR(L47="D",L47="A",L47="S",L47="C",L47="T",L47="SB"),OR(O47="D",O47="A",O47="S",O47="C",O47="H",O47="B",O47="T",O47="E",O47="SB")),AND(OR(L47="D",L47="A",L47="S",L47="C",L47="H",L47="B",L47="T",L47="E",L47="SB"),OR(H47="S")),AND(OR(L47="S"),OR(P47="D",P47="A",P47="S",P47="C",P47="H",P47="B",P47="T",P47="E",P47="SB")),AND(L47="H",OR($Z37="No",$Z37="")))))</formula1>
    </dataValidation>
    <dataValidation sqref="M47:M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47="D",M47="A",M47="S",M47="C",M47="H",M47="B",M47="T",M47="E",M47="SB",M47="P",M47="R",M47="X",M47="ST&gt;1",M47="ST&gt;2",M47="ST&gt;3",M47="ST&gt;4",M47="ST&gt;5"),NOT(OR(AND(OR(M47="D",M47="A",M47="S",M47="C",M47="H",M47="B",M47="T",M47="E",M47="SB"),OR(L47="D",L47="A",L47="S",L47="C",L47="H",L47="B",L47="T",L47="E",L47="SB")),AND(OR(M47="D",M47="A",M47="S",M47="C",M47="H",M47="B",M47="T",M47="E",M47="SB"),OR(N47="D",N47="A",N47="S",N47="C",N47="H",N47="B",N47="T",N47="E",N47="SB")),AND(OR(M47="D",M47="A",M47="S",M47="C",M47="H",M47="B",M47="T",M47="E",M47="SB"),OR(K47="D",K47="A",K47="S",K47="C",K47="H",K47="T",K47="E",K47="SB")),AND(OR(M47="D",M47="A",M47="S",M47="C",M47="H",M47="T",M47="E",M47="SB"),OR(O47="D",O47="A",O47="S",O47="C",O47="H",O47="B",O47="T",O47="E",O47="SB")),AND(OR(M47="D",M47="A",M47="S",M47="C",M47="H",M47="B",M47="T",M47="E",M47="SB"),OR(J47="D",J47="A",J47="S",J47="C",J47="T",J47="SB")),AND(OR(M47="D",M47="A",M47="S",M47="C",M47="T",M47="SB"),OR(P47="D",P47="A",P47="S",P47="C",P47="H",P47="B",P47="T",P47="E",P47="SB")),AND(OR(M47="D",M47="A",M47="S",M47="C",M47="H",M47="B",M47="T",M47="E",M47="SB"),OR(I47="S")),AND(OR(M47="S"),OR(Q47="D",Q47="A",Q47="S",Q47="C",Q47="H",Q47="B",Q47="T",Q47="E",Q47="SB")),AND(M47="H",OR($Z37="No",$Z37="")))))</formula1>
    </dataValidation>
    <dataValidation sqref="N47:N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47="D",N47="A",N47="S",N47="C",N47="H",N47="B",N47="T",N47="E",N47="SB",N47="P",N47="R",N47="X",N47="ST&gt;1",N47="ST&gt;2",N47="ST&gt;3",N47="ST&gt;4",N47="ST&gt;5"),NOT(OR(AND(OR(N47="D",N47="A",N47="S",N47="C",N47="H",N47="B",N47="T",N47="E",N47="SB"),OR(M47="D",M47="A",M47="S",M47="C",M47="H",M47="B",M47="T",M47="E",M47="SB")),AND(OR(N47="D",N47="A",N47="S",N47="C",N47="H",N47="B",N47="T",N47="E",N47="SB"),OR(O47="D",O47="A",O47="S",O47="C",O47="H",O47="B",O47="T",O47="E",O47="SB")),AND(OR(N47="D",N47="A",N47="S",N47="C",N47="H",N47="B",N47="T",N47="E",N47="SB"),OR(L47="D",L47="A",L47="S",L47="C",L47="H",L47="T",L47="E",L47="SB")),AND(OR(N47="D",N47="A",N47="S",N47="C",N47="H",N47="T",N47="E",N47="SB"),OR(P47="D",P47="A",P47="S",P47="C",P47="H",P47="B",P47="T",P47="E",P47="SB")),AND(OR(N47="D",N47="A",N47="S",N47="C",N47="H",N47="B",N47="T",N47="E",N47="SB"),OR(K47="D",K47="A",K47="S",K47="C",K47="T",K47="SB")),AND(OR(N47="D",N47="A",N47="S",N47="C",N47="T",N47="SB"),OR(Q47="D",Q47="A",Q47="S",Q47="C",Q47="H",Q47="B",Q47="T",Q47="E",Q47="SB")),AND(OR(N47="D",N47="A",N47="S",N47="C",N47="H",N47="B",N47="T",N47="E",N47="SB"),OR(J47="S")),AND(OR(N47="S"),OR(R47="D",R47="A",R47="S",R47="C",R47="H",R47="B",R47="T",R47="E",R47="SB")),AND(N47="H",OR($Z37="No",$Z37="")))))</formula1>
    </dataValidation>
    <dataValidation sqref="O47:O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47="D",O47="A",O47="S",O47="C",O47="H",O47="B",O47="T",O47="E",O47="SB",O47="P",O47="R",O47="X",O47="ST&gt;1",O47="ST&gt;2",O47="ST&gt;3",O47="ST&gt;4",O47="ST&gt;5"),NOT(OR(AND(OR(O47="D",O47="A",O47="S",O47="C",O47="H",O47="B",O47="T",O47="E",O47="SB"),OR(N47="D",N47="A",N47="S",N47="C",N47="H",N47="B",N47="T",N47="E",N47="SB")),AND(OR(O47="D",O47="A",O47="S",O47="C",O47="H",O47="B",O47="T",O47="E",O47="SB"),OR(P47="D",P47="A",P47="S",P47="C",P47="H",P47="B",P47="T",P47="E",P47="SB")),AND(OR(O47="D",O47="A",O47="S",O47="C",O47="H",O47="B",O47="T",O47="E",O47="SB"),OR(M47="D",M47="A",M47="S",M47="C",M47="H",M47="T",M47="E",M47="SB")),AND(OR(O47="D",O47="A",O47="S",O47="C",O47="H",O47="T",O47="E",O47="SB"),OR(Q47="D",Q47="A",Q47="S",Q47="C",Q47="H",Q47="B",Q47="T",Q47="E",Q47="SB")),AND(OR(O47="D",O47="A",O47="S",O47="C",O47="H",O47="B",O47="T",O47="E",O47="SB"),OR(L47="D",L47="A",L47="S",L47="C",L47="T",L47="SB")),AND(OR(O47="D",O47="A",O47="S",O47="C",O47="T",O47="SB"),OR(R47="D",R47="A",R47="S",R47="C",R47="H",R47="B",R47="T",R47="E",R47="SB")),AND(OR(O47="D",O47="A",O47="S",O47="C",O47="H",O47="B",O47="T",O47="E",O47="SB"),OR(K47="S")),AND(OR(O47="S"),OR(S47="D",S47="A",S47="S",S47="C",S47="H",S47="B",S47="T",S47="E",S47="SB")),AND(O47="H",OR($Z37="No",$Z37="")))))</formula1>
    </dataValidation>
    <dataValidation sqref="P47:P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47="D",P47="A",P47="S",P47="C",P47="H",P47="B",P47="T",P47="E",P47="SB",P47="P",P47="R",P47="X",P47="ST&gt;1",P47="ST&gt;2",P47="ST&gt;3",P47="ST&gt;4",P47="ST&gt;5"),NOT(OR(AND(OR(P47="D",P47="A",P47="S",P47="C",P47="H",P47="B",P47="T",P47="E",P47="SB"),OR(O47="D",O47="A",O47="S",O47="C",O47="H",O47="B",O47="T",O47="E",O47="SB")),AND(OR(P47="D",P47="A",P47="S",P47="C",P47="H",P47="B",P47="T",P47="E",P47="SB"),OR(Q47="D",Q47="A",Q47="S",Q47="C",Q47="H",Q47="B",Q47="T",Q47="E",Q47="SB")),AND(OR(P47="D",P47="A",P47="S",P47="C",P47="H",P47="B",P47="T",P47="E",P47="SB"),OR(N47="D",N47="A",N47="S",N47="C",N47="H",N47="T",N47="E",N47="SB")),AND(OR(P47="D",P47="A",P47="S",P47="C",P47="H",P47="T",P47="E",P47="SB"),OR(R47="D",R47="A",R47="S",R47="C",R47="H",R47="B",R47="T",R47="E",R47="SB")),AND(OR(P47="D",P47="A",P47="S",P47="C",P47="H",P47="B",P47="T",P47="E",P47="SB"),OR(M47="D",M47="A",M47="S",M47="C",M47="T",M47="SB")),AND(OR(P47="D",P47="A",P47="S",P47="C",P47="T",P47="SB"),OR(S47="D",S47="A",S47="S",S47="C",S47="H",S47="B",S47="T",S47="E",S47="SB")),AND(OR(P47="D",P47="A",P47="S",P47="C",P47="H",P47="B",P47="T",P47="E",P47="SB"),OR(L47="S")),AND(OR(P47="S"),OR(T47="D",T47="A",T47="S",T47="C",T47="H",T47="B",T47="T",T47="E",T47="SB")),AND(P47="H",OR($Z37="No",$Z37="")))))</formula1>
    </dataValidation>
    <dataValidation sqref="Q47:Q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47="D",Q47="A",Q47="S",Q47="C",Q47="H",Q47="B",Q47="T",Q47="E",Q47="SB",Q47="P",Q47="R",Q47="X",Q47="ST&gt;1",Q47="ST&gt;2",Q47="ST&gt;3",Q47="ST&gt;4",Q47="ST&gt;5"),NOT(OR(AND(OR(Q47="D",Q47="A",Q47="S",Q47="C",Q47="H",Q47="B",Q47="T",Q47="E",Q47="SB"),OR(P47="D",P47="A",P47="S",P47="C",P47="H",P47="B",P47="T",P47="E",P47="SB")),AND(OR(Q47="D",Q47="A",Q47="S",Q47="C",Q47="H",Q47="B",Q47="T",Q47="E",Q47="SB"),OR(R47="D",R47="A",R47="S",R47="C",R47="H",R47="B",R47="T",R47="E",R47="SB")),AND(OR(Q47="D",Q47="A",Q47="S",Q47="C",Q47="H",Q47="B",Q47="T",Q47="E",Q47="SB"),OR(O47="D",O47="A",O47="S",O47="C",O47="H",O47="T",O47="E",O47="SB")),AND(OR(Q47="D",Q47="A",Q47="S",Q47="C",Q47="H",Q47="T",Q47="E",Q47="SB"),OR(S47="D",S47="A",S47="S",S47="C",S47="H",S47="B",S47="T",S47="E",S47="SB")),AND(OR(Q47="D",Q47="A",Q47="S",Q47="C",Q47="H",Q47="B",Q47="T",Q47="E",Q47="SB"),OR(N47="D",N47="A",N47="S",N47="C",N47="T",N47="SB")),AND(OR(Q47="D",Q47="A",Q47="S",Q47="C",Q47="T",Q47="SB"),OR(T47="D",T47="A",T47="S",T47="C",T47="H",T47="B",T47="T",T47="E",T47="SB")),AND(OR(Q47="D",Q47="A",Q47="S",Q47="C",Q47="H",Q47="B",Q47="T",Q47="E",Q47="SB"),OR(M47="S")),AND(OR(Q47="S"),OR(U47="D",U47="A",U47="S",U47="C",U47="H",U47="B",U47="T",U47="E",U47="SB")),AND(Q47="H",OR($Z37="No",$Z37="")))))</formula1>
    </dataValidation>
    <dataValidation sqref="R47:R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47="D",R47="A",R47="S",R47="C",R47="H",R47="B",R47="T",R47="E",R47="SB",R47="P",R47="R",R47="X",R47="ST&gt;1",R47="ST&gt;2",R47="ST&gt;3",R47="ST&gt;4",R47="ST&gt;5"),NOT(OR(AND(OR(R47="D",R47="A",R47="S",R47="C",R47="H",R47="B",R47="T",R47="E",R47="SB"),OR(Q47="D",Q47="A",Q47="S",Q47="C",Q47="H",Q47="B",Q47="T",Q47="E",Q47="SB")),AND(OR(R47="D",R47="A",R47="S",R47="C",R47="H",R47="B",R47="T",R47="E",R47="SB"),OR(S47="D",S47="A",S47="S",S47="C",S47="H",S47="B",S47="T",S47="E",S47="SB")),AND(OR(R47="D",R47="A",R47="S",R47="C",R47="H",R47="B",R47="T",R47="E",R47="SB"),OR(P47="D",P47="A",P47="S",P47="C",P47="H",P47="T",P47="E",P47="SB")),AND(OR(R47="D",R47="A",R47="S",R47="C",R47="H",R47="T",R47="E",R47="SB"),OR(T47="D",T47="A",T47="S",T47="C",T47="H",T47="B",T47="T",T47="E",T47="SB")),AND(OR(R47="D",R47="A",R47="S",R47="C",R47="H",R47="B",R47="T",R47="E",R47="SB"),OR(O47="D",O47="A",O47="S",O47="C",O47="T",O47="SB")),AND(OR(R47="D",R47="A",R47="S",R47="C",R47="T",R47="SB"),OR(U47="D",U47="A",U47="S",U47="C",U47="H",U47="B",U47="T",U47="E",U47="SB")),AND(OR(R47="D",R47="A",R47="S",R47="C",R47="H",R47="B",R47="T",R47="E",R47="SB"),OR(N47="S")),AND(OR(R47="S"),OR(V47="D",V47="A",V47="S",V47="C",V47="H",V47="B",V47="T",V47="E",V47="SB")),AND(R47="H",OR($Z37="No",$Z37="")))))</formula1>
    </dataValidation>
    <dataValidation sqref="S47:S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47="D",S47="A",S47="S",S47="C",S47="H",S47="B",S47="T",S47="E",S47="SB",S47="P",S47="R",S47="X",S47="ST&gt;1",S47="ST&gt;2",S47="ST&gt;3",S47="ST&gt;4",S47="ST&gt;5"),NOT(OR(AND(OR(S47="D",S47="A",S47="S",S47="C",S47="H",S47="B",S47="T",S47="E",S47="SB"),OR(R47="D",R47="A",R47="S",R47="C",R47="H",R47="B",R47="T",R47="E",R47="SB")),AND(OR(S47="D",S47="A",S47="S",S47="C",S47="H",S47="B",S47="T",S47="E",S47="SB"),OR(T47="D",T47="A",T47="S",T47="C",T47="H",T47="B",T47="T",T47="E",T47="SB")),AND(OR(S47="D",S47="A",S47="S",S47="C",S47="H",S47="B",S47="T",S47="E",S47="SB"),OR(Q47="D",Q47="A",Q47="S",Q47="C",Q47="H",Q47="T",Q47="E",Q47="SB")),AND(OR(S47="D",S47="A",S47="S",S47="C",S47="H",S47="T",S47="E",S47="SB"),OR(U47="D",U47="A",U47="S",U47="C",U47="H",U47="B",U47="T",U47="E",U47="SB")),AND(OR(S47="D",S47="A",S47="S",S47="C",S47="H",S47="B",S47="T",S47="E",S47="SB"),OR(P47="D",P47="A",P47="S",P47="C",P47="T",P47="SB")),AND(OR(S47="D",S47="A",S47="S",S47="C",S47="T",S47="SB"),OR(V47="D",V47="A",V47="S",V47="C",V47="H",V47="B",V47="T",V47="E",V47="SB")),AND(OR(S47="D",S47="A",S47="S",S47="C",S47="H",S47="B",S47="T",S47="E",S47="SB"),OR(O47="S")),AND(OR(S47="S"),OR(W47="D",W47="A",W47="S",W47="C",W47="H",W47="B",W47="T",W47="E",W47="SB")),AND(S47="H",OR($Z37="No",$Z37="")))))</formula1>
    </dataValidation>
    <dataValidation sqref="T47:T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47="D",T47="A",T47="S",T47="C",T47="H",T47="B",T47="T",T47="E",T47="SB",T47="P",T47="R",T47="X",T47="ST&gt;1",T47="ST&gt;2",T47="ST&gt;3",T47="ST&gt;4",T47="ST&gt;5"),NOT(OR(AND(OR(T47="D",T47="A",T47="S",T47="C",T47="H",T47="B",T47="T",T47="E",T47="SB"),OR(S47="D",S47="A",S47="S",S47="C",S47="H",S47="B",S47="T",S47="E",S47="SB")),AND(OR(T47="D",T47="A",T47="S",T47="C",T47="H",T47="B",T47="T",T47="E",T47="SB"),OR(U47="D",U47="A",U47="S",U47="C",U47="H",U47="B",U47="T",U47="E",U47="SB")),AND(OR(T47="D",T47="A",T47="S",T47="C",T47="H",T47="B",T47="T",T47="E",T47="SB"),OR(R47="D",R47="A",R47="S",R47="C",R47="H",R47="T",R47="E",R47="SB")),AND(OR(T47="D",T47="A",T47="S",T47="C",T47="H",T47="T",T47="E",T47="SB"),OR(V47="D",V47="A",V47="S",V47="C",V47="H",V47="B",V47="T",V47="E",V47="SB")),AND(OR(T47="D",T47="A",T47="S",T47="C",T47="H",T47="B",T47="T",T47="E",T47="SB"),OR(Q47="D",Q47="A",Q47="S",Q47="C",Q47="T",Q47="SB")),AND(OR(T47="D",T47="A",T47="S",T47="C",T47="T",T47="SB"),OR(W47="D",W47="A",W47="S",W47="C",W47="H",W47="B",W47="T",W47="E",W47="SB")),AND(OR(T47="D",T47="A",T47="S",T47="C",T47="H",T47="B",T47="T",T47="E",T47="SB"),OR(P47="S")),AND(OR(T47="S"),OR(X47="D",X47="A",X47="S",X47="C",X47="H",X47="B",X47="T",X47="E",X47="SB")),AND(T47="H",OR($Z37="No",$Z37="")))))</formula1>
    </dataValidation>
    <dataValidation sqref="U47:U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47="D",U47="A",U47="S",U47="C",U47="H",U47="B",U47="T",U47="E",U47="SB",U47="P",U47="R",U47="X",U47="ST&gt;1",U47="ST&gt;2",U47="ST&gt;3",U47="ST&gt;4",U47="ST&gt;5"),NOT(OR(AND(OR(U47="D",U47="A",U47="S",U47="C",U47="H",U47="B",U47="T",U47="E",U47="SB"),OR(T47="D",T47="A",T47="S",T47="C",T47="H",T47="B",T47="T",T47="E",T47="SB")),AND(OR(U47="D",U47="A",U47="S",U47="C",U47="H",U47="B",U47="T",U47="E",U47="SB"),OR(V47="D",V47="A",V47="S",V47="C",V47="H",V47="B",V47="T",V47="E",V47="SB")),AND(OR(U47="D",U47="A",U47="S",U47="C",U47="H",U47="B",U47="T",U47="E",U47="SB"),OR(S47="D",S47="A",S47="S",S47="C",S47="H",S47="T",S47="E",S47="SB")),AND(OR(U47="D",U47="A",U47="S",U47="C",U47="H",U47="T",U47="E",U47="SB"),OR(W47="D",W47="A",W47="S",W47="C",W47="H",W47="B",W47="T",W47="E",W47="SB")),AND(OR(U47="D",U47="A",U47="S",U47="C",U47="H",U47="B",U47="T",U47="E",U47="SB"),OR(R47="D",R47="A",R47="S",R47="C",R47="T",R47="SB")),AND(OR(U47="D",U47="A",U47="S",U47="C",U47="T",U47="SB"),OR(X47="D",X47="A",X47="S",X47="C",X47="H",X47="B",X47="T",X47="E",X47="SB")),AND(OR(U47="D",U47="A",U47="S",U47="C",U47="H",U47="B",U47="T",U47="E",U47="SB"),OR(Q47="S")),AND(OR(U47="S"),OR(Y47="D",Y47="A",Y47="S",Y47="C",Y47="H",Y47="B",Y47="T",Y47="E",Y47="SB")),AND(U47="H",OR($Z37="No",$Z37="")))))</formula1>
    </dataValidation>
    <dataValidation sqref="V47:V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47="D",V47="A",V47="S",V47="C",V47="H",V47="B",V47="T",V47="E",V47="SB",V47="P",V47="R",V47="X",V47="ST&gt;1",V47="ST&gt;2",V47="ST&gt;3",V47="ST&gt;4",V47="ST&gt;5"),NOT(OR(AND(OR(V47="D",V47="A",V47="S",V47="C",V47="H",V47="B",V47="T",V47="E",V47="SB"),OR(U47="D",U47="A",U47="S",U47="C",U47="H",U47="B",U47="T",U47="E",U47="SB")),AND(OR(V47="D",V47="A",V47="S",V47="C",V47="H",V47="B",V47="T",V47="E",V47="SB"),OR(W47="D",W47="A",W47="S",W47="C",W47="H",W47="B",W47="T",W47="E",W47="SB")),AND(OR(V47="D",V47="A",V47="S",V47="C",V47="H",V47="B",V47="T",V47="E",V47="SB"),OR(T47="D",T47="A",T47="S",T47="C",T47="H",T47="T",T47="E",T47="SB")),AND(OR(V47="D",V47="A",V47="S",V47="C",V47="H",V47="T",V47="E",V47="SB"),OR(X47="D",X47="A",X47="S",X47="C",X47="H",X47="B",X47="T",X47="E",X47="SB")),AND(OR(V47="D",V47="A",V47="S",V47="C",V47="H",V47="B",V47="T",V47="E",V47="SB"),OR(S47="D",S47="A",S47="S",S47="C",S47="T",S47="SB")),AND(OR(V47="D",V47="A",V47="S",V47="C",V47="T",V47="SB"),OR(Y47="D",Y47="A",Y47="S",Y47="C",Y47="H",Y47="B",Y47="T",Y47="E",Y47="SB")),AND(OR(V47="D",V47="A",V47="S",V47="C",V47="H",V47="B",V47="T",V47="E",V47="SB"),OR(R47="S")),AND(OR(V47="S"),OR(Z47="D",Z47="A",Z47="S",Z47="C",Z47="H",Z47="B",Z47="T",Z47="E",Z47="SB")),AND(V47="H",OR($Z37="No",$Z37="")))))</formula1>
    </dataValidation>
    <dataValidation sqref="W47:W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47="D",W47="A",W47="S",W47="C",W47="H",W47="B",W47="T",W47="E",W47="SB",W47="P",W47="R",W47="X",W47="ST&gt;1",W47="ST&gt;2",W47="ST&gt;3",W47="ST&gt;4",W47="ST&gt;5"),NOT(OR(AND(OR(W47="D",W47="A",W47="S",W47="C",W47="H",W47="B",W47="T",W47="E",W47="SB"),OR(V47="D",V47="A",V47="S",V47="C",V47="H",V47="B",V47="T",V47="E",V47="SB")),AND(OR(W47="D",W47="A",W47="S",W47="C",W47="H",W47="B",W47="T",W47="E",W47="SB"),OR(X47="D",X47="A",X47="S",X47="C",X47="H",X47="B",X47="T",X47="E",X47="SB")),AND(OR(W47="D",W47="A",W47="S",W47="C",W47="H",W47="B",W47="T",W47="E",W47="SB"),OR(U47="D",U47="A",U47="S",U47="C",U47="H",U47="T",U47="E",U47="SB")),AND(OR(W47="D",W47="A",W47="S",W47="C",W47="H",W47="T",W47="E",W47="SB"),OR(Y47="D",Y47="A",Y47="S",Y47="C",Y47="H",Y47="B",Y47="T",Y47="E",Y47="SB")),AND(OR(W47="D",W47="A",W47="S",W47="C",W47="H",W47="B",W47="T",W47="E",W47="SB"),OR(T47="D",T47="A",T47="S",T47="C",T47="T",T47="SB")),AND(OR(W47="D",W47="A",W47="S",W47="C",W47="T",W47="SB"),OR(Z47="D",Z47="A",Z47="S",Z47="C",Z47="H",Z47="B",Z47="T",Z47="E",Z47="SB")),AND(OR(W47="D",W47="A",W47="S",W47="C",W47="H",W47="B",W47="T",W47="E",W47="SB"),OR(S47="S")),AND(OR(W47="S"),OR(AA47="D",AA47="A",AA47="S",AA47="C",AA47="H",AA47="B",AA47="T",AA47="E",AA47="SB")),AND(W47="H",OR($Z37="No",$Z37="")))))</formula1>
    </dataValidation>
    <dataValidation sqref="X47:X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47="D",X47="A",X47="S",X47="C",X47="H",X47="B",X47="T",X47="E",X47="SB",X47="P",X47="R",X47="X",X47="ST&gt;1",X47="ST&gt;2",X47="ST&gt;3",X47="ST&gt;4",X47="ST&gt;5"),NOT(OR(AND(OR(X47="D",X47="A",X47="S",X47="C",X47="H",X47="B",X47="T",X47="E",X47="SB"),OR(W47="D",W47="A",W47="S",W47="C",W47="H",W47="B",W47="T",W47="E",W47="SB")),AND(OR(X47="D",X47="A",X47="S",X47="C",X47="H",X47="B",X47="T",X47="E",X47="SB"),OR(Y47="D",Y47="A",Y47="S",Y47="C",Y47="H",Y47="B",Y47="T",Y47="E",Y47="SB")),AND(OR(X47="D",X47="A",X47="S",X47="C",X47="H",X47="B",X47="T",X47="E",X47="SB"),OR(V47="D",V47="A",V47="S",V47="C",V47="H",V47="T",V47="E",V47="SB")),AND(OR(X47="D",X47="A",X47="S",X47="C",X47="H",X47="T",X47="E",X47="SB"),OR(Z47="D",Z47="A",Z47="S",Z47="C",Z47="H",Z47="B",Z47="T",Z47="E",Z47="SB")),AND(OR(X47="D",X47="A",X47="S",X47="C",X47="H",X47="B",X47="T",X47="E",X47="SB"),OR(U47="D",U47="A",U47="S",U47="C",U47="T",U47="SB")),AND(OR(X47="D",X47="A",X47="S",X47="C",X47="T",X47="SB"),OR(AA47="D",AA47="A",AA47="S",AA47="C",AA47="H",AA47="B",AA47="T",AA47="E",AA47="SB")),AND(OR(X47="D",X47="A",X47="S",X47="C",X47="H",X47="B",X47="T",X47="E",X47="SB"),OR(T47="S")),AND(OR(X47="S"),OR(AB47="D",AB47="A",AB47="S",AB47="C",AB47="H",AB47="B",AB47="T",AB47="E",AB47="SB")),AND(X47="H",OR($Z37="No",$Z37="")))))</formula1>
    </dataValidation>
    <dataValidation sqref="Y47:Y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47="D",Y47="A",Y47="S",Y47="C",Y47="H",Y47="B",Y47="T",Y47="E",Y47="SB",Y47="P",Y47="R",Y47="X",Y47="ST&gt;1",Y47="ST&gt;2",Y47="ST&gt;3",Y47="ST&gt;4",Y47="ST&gt;5"),NOT(OR(AND(OR(Y47="D",Y47="A",Y47="S",Y47="C",Y47="H",Y47="B",Y47="T",Y47="E",Y47="SB"),OR(X47="D",X47="A",X47="S",X47="C",X47="H",X47="B",X47="T",X47="E",X47="SB")),AND(OR(Y47="D",Y47="A",Y47="S",Y47="C",Y47="H",Y47="B",Y47="T",Y47="E",Y47="SB"),OR(Z47="D",Z47="A",Z47="S",Z47="C",Z47="H",Z47="B",Z47="T",Z47="E",Z47="SB")),AND(OR(Y47="D",Y47="A",Y47="S",Y47="C",Y47="H",Y47="B",Y47="T",Y47="E",Y47="SB"),OR(W47="D",W47="A",W47="S",W47="C",W47="H",W47="T",W47="E",W47="SB")),AND(OR(Y47="D",Y47="A",Y47="S",Y47="C",Y47="H",Y47="T",Y47="E",Y47="SB"),OR(AA47="D",AA47="A",AA47="S",AA47="C",AA47="H",AA47="B",AA47="T",AA47="E",AA47="SB")),AND(OR(Y47="D",Y47="A",Y47="S",Y47="C",Y47="H",Y47="B",Y47="T",Y47="E",Y47="SB"),OR(V47="D",V47="A",V47="S",V47="C",V47="T",V47="SB")),AND(OR(Y47="D",Y47="A",Y47="S",Y47="C",Y47="T",Y47="SB"),OR(AB47="D",AB47="A",AB47="S",AB47="C",AB47="H",AB47="B",AB47="T",AB47="E",AB47="SB")),AND(OR(Y47="D",Y47="A",Y47="S",Y47="C",Y47="H",Y47="B",Y47="T",Y47="E",Y47="SB"),OR(U47="S")),AND(OR(Y47="S"),OR(AC47="D",AC47="A",AC47="S",AC47="C",AC47="H",AC47="B",AC47="T",AC47="E",AC47="SB")),AND(Y47="H",OR($Z37="No",$Z37="")))))</formula1>
    </dataValidation>
    <dataValidation sqref="Z47:Z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47="D",Z47="A",Z47="S",Z47="C",Z47="H",Z47="B",Z47="T",Z47="E",Z47="SB",Z47="P",Z47="R",Z47="X",Z47="ST&gt;1",Z47="ST&gt;2",Z47="ST&gt;3",Z47="ST&gt;4",Z47="ST&gt;5"),NOT(OR(AND(OR(Z47="D",Z47="A",Z47="S",Z47="C",Z47="H",Z47="B",Z47="T",Z47="E",Z47="SB"),OR(Y47="D",Y47="A",Y47="S",Y47="C",Y47="H",Y47="B",Y47="T",Y47="E",Y47="SB")),AND(OR(Z47="D",Z47="A",Z47="S",Z47="C",Z47="H",Z47="B",Z47="T",Z47="E",Z47="SB"),OR(AA47="D",AA47="A",AA47="S",AA47="C",AA47="H",AA47="B",AA47="T",AA47="E",AA47="SB")),AND(OR(Z47="D",Z47="A",Z47="S",Z47="C",Z47="H",Z47="B",Z47="T",Z47="E",Z47="SB"),OR(X47="D",X47="A",X47="S",X47="C",X47="H",X47="T",X47="E",X47="SB")),AND(OR(Z47="D",Z47="A",Z47="S",Z47="C",Z47="H",Z47="T",Z47="E",Z47="SB"),OR(AB47="D",AB47="A",AB47="S",AB47="C",AB47="H",AB47="B",AB47="T",AB47="E",AB47="SB")),AND(OR(Z47="D",Z47="A",Z47="S",Z47="C",Z47="H",Z47="B",Z47="T",Z47="E",Z47="SB"),OR(W47="D",W47="A",W47="S",W47="C",W47="T",W47="SB")),AND(OR(Z47="D",Z47="A",Z47="S",Z47="C",Z47="T",Z47="SB"),OR(AC47="D",AC47="A",AC47="S",AC47="C",AC47="H",AC47="B",AC47="T",AC47="E",AC47="SB")),AND(OR(Z47="D",Z47="A",Z47="S",Z47="C",Z47="H",Z47="B",Z47="T",Z47="E",Z47="SB"),OR(V47="S")),AND(OR(Z47="S"),OR(AD47="D",AD47="A",AD47="S",AD47="C",AD47="H",AD47="B",AD47="T",AD47="E",AD47="SB")),AND(Z47="H",OR($Z37="No",$Z37="")))))</formula1>
    </dataValidation>
    <dataValidation sqref="AA47:AA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47="D",AA47="A",AA47="S",AA47="C",AA47="H",AA47="B",AA47="T",AA47="E",AA47="SB",AA47="P",AA47="R",AA47="X",AA47="ST&gt;1",AA47="ST&gt;2",AA47="ST&gt;3",AA47="ST&gt;4",AA47="ST&gt;5"),NOT(OR(AND(OR(AA47="D",AA47="A",AA47="S",AA47="C",AA47="H",AA47="B",AA47="T",AA47="E",AA47="SB"),OR(Z47="D",Z47="A",Z47="S",Z47="C",Z47="H",Z47="B",Z47="T",Z47="E",Z47="SB")),AND(OR(AA47="D",AA47="A",AA47="S",AA47="C",AA47="H",AA47="B",AA47="T",AA47="E",AA47="SB"),OR(AB47="D",AB47="A",AB47="S",AB47="C",AB47="H",AB47="B",AB47="T",AB47="E",AB47="SB")),AND(OR(AA47="D",AA47="A",AA47="S",AA47="C",AA47="H",AA47="B",AA47="T",AA47="E",AA47="SB"),OR(Y47="D",Y47="A",Y47="S",Y47="C",Y47="H",Y47="T",Y47="E",Y47="SB")),AND(OR(AA47="D",AA47="A",AA47="S",AA47="C",AA47="H",AA47="T",AA47="E",AA47="SB"),OR(AC47="D",AC47="A",AC47="S",AC47="C",AC47="H",AC47="B",AC47="T",AC47="E",AC47="SB")),AND(OR(AA47="D",AA47="A",AA47="S",AA47="C",AA47="H",AA47="B",AA47="T",AA47="E",AA47="SB"),OR(X47="D",X47="A",X47="S",X47="C",X47="T",X47="SB")),AND(OR(AA47="D",AA47="A",AA47="S",AA47="C",AA47="T",AA47="SB"),OR(AD47="D",AD47="A",AD47="S",AD47="C",AD47="H",AD47="B",AD47="T",AD47="E",AD47="SB")),AND(OR(AA47="D",AA47="A",AA47="S",AA47="C",AA47="H",AA47="B",AA47="T",AA47="E",AA47="SB"),OR(W47="S")),AND(OR(AA47="S"),OR(AE47="D",AE47="A",AE47="S",AE47="C",AE47="H",AE47="B",AE47="T",AE47="E",AE47="SB")),AND(AA47="H",OR($Z37="No",$Z37="")))))</formula1>
    </dataValidation>
    <dataValidation sqref="AB47:AB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47="D",AB47="A",AB47="S",AB47="C",AB47="H",AB47="B",AB47="T",AB47="E",AB47="SB",AB47="P",AB47="R",AB47="X",AB47="ST&gt;1",AB47="ST&gt;2",AB47="ST&gt;3",AB47="ST&gt;4",AB47="ST&gt;5"),NOT(OR(AND(OR(AB47="D",AB47="A",AB47="S",AB47="C",AB47="H",AB47="B",AB47="T",AB47="E",AB47="SB"),OR(AA47="D",AA47="A",AA47="S",AA47="C",AA47="H",AA47="B",AA47="T",AA47="E",AA47="SB")),AND(OR(AB47="D",AB47="A",AB47="S",AB47="C",AB47="H",AB47="B",AB47="T",AB47="E",AB47="SB"),OR(AC47="D",AC47="A",AC47="S",AC47="C",AC47="H",AC47="B",AC47="T",AC47="E",AC47="SB")),AND(OR(AB47="D",AB47="A",AB47="S",AB47="C",AB47="H",AB47="B",AB47="T",AB47="E",AB47="SB"),OR(Z47="D",Z47="A",Z47="S",Z47="C",Z47="H",Z47="T",Z47="E",Z47="SB")),AND(OR(AB47="D",AB47="A",AB47="S",AB47="C",AB47="H",AB47="T",AB47="E",AB47="SB"),OR(AD47="D",AD47="A",AD47="S",AD47="C",AD47="H",AD47="B",AD47="T",AD47="E",AD47="SB")),AND(OR(AB47="D",AB47="A",AB47="S",AB47="C",AB47="H",AB47="B",AB47="T",AB47="E",AB47="SB"),OR(Y47="D",Y47="A",Y47="S",Y47="C",Y47="T",Y47="SB")),AND(OR(AB47="D",AB47="A",AB47="S",AB47="C",AB47="T",AB47="SB"),OR(AE47="D",AE47="A",AE47="S",AE47="C",AE47="H",AE47="B",AE47="T",AE47="E",AE47="SB")),AND(OR(AB47="D",AB47="A",AB47="S",AB47="C",AB47="H",AB47="B",AB47="T",AB47="E",AB47="SB"),OR(X47="S")),AND(OR(AB47="S"),OR(AF47="D",AF47="A",AF47="S",AF47="C",AF47="H",AF47="B",AF47="T",AF47="E",AF47="SB")),AND(AB47="H",OR($Z37="No",$Z37="")))))</formula1>
    </dataValidation>
    <dataValidation sqref="AC47:AC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47="D",AC47="A",AC47="S",AC47="C",AC47="H",AC47="B",AC47="T",AC47="E",AC47="SB",AC47="P",AC47="R",AC47="X",AC47="ST&gt;1",AC47="ST&gt;2",AC47="ST&gt;3",AC47="ST&gt;4",AC47="ST&gt;5"),NOT(OR(AND(OR(AC47="D",AC47="A",AC47="S",AC47="C",AC47="H",AC47="B",AC47="T",AC47="E",AC47="SB"),OR(AB47="D",AB47="A",AB47="S",AB47="C",AB47="H",AB47="B",AB47="T",AB47="E",AB47="SB")),AND(OR(AC47="D",AC47="A",AC47="S",AC47="C",AC47="H",AC47="B",AC47="T",AC47="E",AC47="SB"),OR(AD47="D",AD47="A",AD47="S",AD47="C",AD47="H",AD47="B",AD47="T",AD47="E",AD47="SB")),AND(OR(AC47="D",AC47="A",AC47="S",AC47="C",AC47="H",AC47="B",AC47="T",AC47="E",AC47="SB"),OR(AA47="D",AA47="A",AA47="S",AA47="C",AA47="H",AA47="T",AA47="E",AA47="SB")),AND(OR(AC47="D",AC47="A",AC47="S",AC47="C",AC47="H",AC47="T",AC47="E",AC47="SB"),OR(AE47="D",AE47="A",AE47="S",AE47="C",AE47="H",AE47="B",AE47="T",AE47="E",AE47="SB")),AND(OR(AC47="D",AC47="A",AC47="S",AC47="C",AC47="H",AC47="B",AC47="T",AC47="E",AC47="SB"),OR(Z47="D",Z47="A",Z47="S",Z47="C",Z47="T",Z47="SB")),AND(OR(AC47="D",AC47="A",AC47="S",AC47="C",AC47="T",AC47="SB"),OR(AF47="D",AF47="A",AF47="S",AF47="C",AF47="H",AF47="B",AF47="T",AF47="E",AF47="SB")),AND(OR(AC47="D",AC47="A",AC47="S",AC47="C",AC47="H",AC47="B",AC47="T",AC47="E",AC47="SB"),OR(Y47="S")),AND(OR(AC47="S"),OR(AG47="D",AG47="A",AG47="S",AG47="C",AG47="H",AG47="B",AG47="T",AG47="E",AG47="SB")),AND(AC47="H",OR($Z37="No",$Z37="")))))</formula1>
    </dataValidation>
    <dataValidation sqref="AD47:AD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47="D",AD47="A",AD47="S",AD47="C",AD47="H",AD47="B",AD47="T",AD47="E",AD47="SB",AD47="P",AD47="R",AD47="X",AD47="ST&gt;1",AD47="ST&gt;2",AD47="ST&gt;3",AD47="ST&gt;4",AD47="ST&gt;5"),NOT(OR(AND(OR(AD47="D",AD47="A",AD47="S",AD47="C",AD47="H",AD47="B",AD47="T",AD47="E",AD47="SB"),OR(AC47="D",AC47="A",AC47="S",AC47="C",AC47="H",AC47="B",AC47="T",AC47="E",AC47="SB")),AND(OR(AD47="D",AD47="A",AD47="S",AD47="C",AD47="H",AD47="B",AD47="T",AD47="E",AD47="SB"),OR(AE47="D",AE47="A",AE47="S",AE47="C",AE47="H",AE47="B",AE47="T",AE47="E",AE47="SB")),AND(OR(AD47="D",AD47="A",AD47="S",AD47="C",AD47="H",AD47="B",AD47="T",AD47="E",AD47="SB"),OR(AB47="D",AB47="A",AB47="S",AB47="C",AB47="H",AB47="T",AB47="E",AB47="SB")),AND(OR(AD47="D",AD47="A",AD47="S",AD47="C",AD47="H",AD47="T",AD47="E",AD47="SB"),OR(AF47="D",AF47="A",AF47="S",AF47="C",AF47="H",AF47="B",AF47="T",AF47="E",AF47="SB")),AND(OR(AD47="D",AD47="A",AD47="S",AD47="C",AD47="H",AD47="B",AD47="T",AD47="E",AD47="SB"),OR(AA47="D",AA47="A",AA47="S",AA47="C",AA47="T",AA47="SB")),AND(OR(AD47="D",AD47="A",AD47="S",AD47="C",AD47="T",AD47="SB"),OR(AG47="D",AG47="A",AG47="S",AG47="C",AG47="H",AG47="B",AG47="T",AG47="E",AG47="SB")),AND(OR(AD47="D",AD47="A",AD47="S",AD47="C",AD47="H",AD47="B",AD47="T",AD47="E",AD47="SB"),OR(Z47="S")),AND(OR(AD47="S"),OR(AH47="D",AH47="A",AH47="S",AH47="C",AH47="H",AH47="B",AH47="T",AH47="E",AH47="SB")),AND(AD47="H",OR($Z37="No",$Z37="")))))</formula1>
    </dataValidation>
    <dataValidation sqref="AE47:AE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47="D",AE47="A",AE47="S",AE47="C",AE47="H",AE47="B",AE47="T",AE47="E",AE47="SB",AE47="P",AE47="R",AE47="X",AE47="ST&gt;1",AE47="ST&gt;2",AE47="ST&gt;3",AE47="ST&gt;4",AE47="ST&gt;5"),NOT(OR(AND(OR(AE47="D",AE47="A",AE47="S",AE47="C",AE47="H",AE47="B",AE47="T",AE47="E",AE47="SB"),OR(AD47="D",AD47="A",AD47="S",AD47="C",AD47="H",AD47="B",AD47="T",AD47="E",AD47="SB")),AND(OR(AE47="D",AE47="A",AE47="S",AE47="C",AE47="H",AE47="B",AE47="T",AE47="E",AE47="SB"),OR(AF47="D",AF47="A",AF47="S",AF47="C",AF47="H",AF47="B",AF47="T",AF47="E",AF47="SB")),AND(OR(AE47="D",AE47="A",AE47="S",AE47="C",AE47="H",AE47="B",AE47="T",AE47="E",AE47="SB"),OR(AC47="D",AC47="A",AC47="S",AC47="C",AC47="H",AC47="T",AC47="E",AC47="SB")),AND(OR(AE47="D",AE47="A",AE47="S",AE47="C",AE47="H",AE47="T",AE47="E",AE47="SB"),OR(AG47="D",AG47="A",AG47="S",AG47="C",AG47="H",AG47="B",AG47="T",AG47="E",AG47="SB")),AND(OR(AE47="D",AE47="A",AE47="S",AE47="C",AE47="H",AE47="B",AE47="T",AE47="E",AE47="SB"),OR(AB47="D",AB47="A",AB47="S",AB47="C",AB47="T",AB47="SB")),AND(OR(AE47="D",AE47="A",AE47="S",AE47="C",AE47="T",AE47="SB"),OR(AH47="D",AH47="A",AH47="S",AH47="C",AH47="H",AH47="B",AH47="T",AH47="E",AH47="SB")),AND(OR(AE47="D",AE47="A",AE47="S",AE47="C",AE47="H",AE47="B",AE47="T",AE47="E",AE47="SB"),OR(AA47="S")),AND(OR(AE47="S"),OR(AI47="D",AI47="A",AI47="S",AI47="C",AI47="H",AI47="B",AI47="T",AI47="E",AI47="SB")),AND(AE47="H",OR($Z37="No",$Z37="")))))</formula1>
    </dataValidation>
    <dataValidation sqref="AF47:AF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47="D",AF47="A",AF47="S",AF47="C",AF47="H",AF47="B",AF47="T",AF47="E",AF47="SB",AF47="P",AF47="R",AF47="X",AF47="ST&gt;1",AF47="ST&gt;2",AF47="ST&gt;3",AF47="ST&gt;4",AF47="ST&gt;5"),NOT(OR(AND(OR(AF47="D",AF47="A",AF47="S",AF47="C",AF47="H",AF47="B",AF47="T",AF47="E",AF47="SB"),OR(AE47="D",AE47="A",AE47="S",AE47="C",AE47="H",AE47="B",AE47="T",AE47="E",AE47="SB")),AND(OR(AF47="D",AF47="A",AF47="S",AF47="C",AF47="H",AF47="B",AF47="T",AF47="E",AF47="SB"),OR(AG47="D",AG47="A",AG47="S",AG47="C",AG47="H",AG47="B",AG47="T",AG47="E",AG47="SB")),AND(OR(AF47="D",AF47="A",AF47="S",AF47="C",AF47="H",AF47="B",AF47="T",AF47="E",AF47="SB"),OR(AD47="D",AD47="A",AD47="S",AD47="C",AD47="H",AD47="T",AD47="E",AD47="SB")),AND(OR(AF47="D",AF47="A",AF47="S",AF47="C",AF47="H",AF47="T",AF47="E",AF47="SB"),OR(AH47="D",AH47="A",AH47="S",AH47="C",AH47="H",AH47="B",AH47="T",AH47="E",AH47="SB")),AND(OR(AF47="D",AF47="A",AF47="S",AF47="C",AF47="H",AF47="B",AF47="T",AF47="E",AF47="SB"),OR(AC47="D",AC47="A",AC47="S",AC47="C",AC47="T",AC47="SB")),AND(OR(AF47="D",AF47="A",AF47="S",AF47="C",AF47="T",AF47="SB"),OR(AI47="D",AI47="A",AI47="S",AI47="C",AI47="H",AI47="B",AI47="T",AI47="E",AI47="SB")),AND(OR(AF47="D",AF47="A",AF47="S",AF47="C",AF47="H",AF47="B",AF47="T",AF47="E",AF47="SB"),OR(AB47="S")),AND(OR(AF47="S"),OR(AJ47="D",AJ47="A",AJ47="S",AJ47="C",AJ47="H",AJ47="B",AJ47="T",AJ47="E",AJ47="SB")),AND(AF47="H",OR($Z37="No",$Z37="")))))</formula1>
    </dataValidation>
    <dataValidation sqref="AG47:AG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47="D",AG47="A",AG47="S",AG47="C",AG47="H",AG47="B",AG47="T",AG47="E",AG47="SB",AG47="P",AG47="R",AG47="X",AG47="ST&gt;1",AG47="ST&gt;2",AG47="ST&gt;3",AG47="ST&gt;4",AG47="ST&gt;5"),NOT(OR(AND(OR(AG47="D",AG47="A",AG47="S",AG47="C",AG47="H",AG47="B",AG47="T",AG47="E",AG47="SB"),OR(AF47="D",AF47="A",AF47="S",AF47="C",AF47="H",AF47="B",AF47="T",AF47="E",AF47="SB")),AND(OR(AG47="D",AG47="A",AG47="S",AG47="C",AG47="H",AG47="B",AG47="T",AG47="E",AG47="SB"),OR(AH47="D",AH47="A",AH47="S",AH47="C",AH47="H",AH47="B",AH47="T",AH47="E",AH47="SB")),AND(OR(AG47="D",AG47="A",AG47="S",AG47="C",AG47="H",AG47="B",AG47="T",AG47="E",AG47="SB"),OR(AE47="D",AE47="A",AE47="S",AE47="C",AE47="H",AE47="T",AE47="E",AE47="SB")),AND(OR(AG47="D",AG47="A",AG47="S",AG47="C",AG47="H",AG47="T",AG47="E",AG47="SB"),OR(AI47="D",AI47="A",AI47="S",AI47="C",AI47="H",AI47="B",AI47="T",AI47="E",AI47="SB")),AND(OR(AG47="D",AG47="A",AG47="S",AG47="C",AG47="H",AG47="B",AG47="T",AG47="E",AG47="SB"),OR(AD47="D",AD47="A",AD47="S",AD47="C",AD47="T",AD47="SB")),AND(OR(AG47="D",AG47="A",AG47="S",AG47="C",AG47="T",AG47="SB"),OR(AJ47="D",AJ47="A",AJ47="S",AJ47="C",AJ47="H",AJ47="B",AJ47="T",AJ47="E",AJ47="SB")),AND(OR(AG47="D",AG47="A",AG47="S",AG47="C",AG47="H",AG47="B",AG47="T",AG47="E",AG47="SB"),OR(AC47="S")),AND(OR(AG47="S"),OR(AK47="D",AK47="A",AK47="S",AK47="C",AK47="H",AK47="B",AK47="T",AK47="E",AK47="SB")),AND(AG47="H",OR($Z37="No",$Z37="")))))</formula1>
    </dataValidation>
    <dataValidation sqref="AH47:AH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47="D",AH47="A",AH47="S",AH47="C",AH47="H",AH47="B",AH47="T",AH47="E",AH47="SB",AH47="P",AH47="R",AH47="X",AH47="ST&gt;1",AH47="ST&gt;2",AH47="ST&gt;3",AH47="ST&gt;4",AH47="ST&gt;5"),NOT(OR(AND(OR(AH47="D",AH47="A",AH47="S",AH47="C",AH47="H",AH47="B",AH47="T",AH47="E",AH47="SB"),OR(AG47="D",AG47="A",AG47="S",AG47="C",AG47="H",AG47="B",AG47="T",AG47="E",AG47="SB")),AND(OR(AH47="D",AH47="A",AH47="S",AH47="C",AH47="H",AH47="B",AH47="T",AH47="E",AH47="SB"),OR(AI47="D",AI47="A",AI47="S",AI47="C",AI47="H",AI47="B",AI47="T",AI47="E",AI47="SB")),AND(OR(AH47="D",AH47="A",AH47="S",AH47="C",AH47="H",AH47="B",AH47="T",AH47="E",AH47="SB"),OR(AF47="D",AF47="A",AF47="S",AF47="C",AF47="H",AF47="T",AF47="E",AF47="SB")),AND(OR(AH47="D",AH47="A",AH47="S",AH47="C",AH47="H",AH47="T",AH47="E",AH47="SB"),OR(AJ47="D",AJ47="A",AJ47="S",AJ47="C",AJ47="H",AJ47="B",AJ47="T",AJ47="E",AJ47="SB")),AND(OR(AH47="D",AH47="A",AH47="S",AH47="C",AH47="H",AH47="B",AH47="T",AH47="E",AH47="SB"),OR(AE47="D",AE47="A",AE47="S",AE47="C",AE47="T",AE47="SB")),AND(OR(AH47="D",AH47="A",AH47="S",AH47="C",AH47="T",AH47="SB"),OR(AK47="D",AK47="A",AK47="S",AK47="C",AK47="H",AK47="B",AK47="T",AK47="E",AK47="SB")),AND(OR(AH47="D",AH47="A",AH47="S",AH47="C",AH47="H",AH47="B",AH47="T",AH47="E",AH47="SB"),OR(AD47="S")),AND(OR(AH47="S"),OR(AL47="D",AL47="A",AL47="S",AL47="C",AL47="H",AL47="B",AL47="T",AL47="E",AL47="SB")),AND(AH47="H",OR($Z37="No",$Z37="")))))</formula1>
    </dataValidation>
    <dataValidation sqref="AI47:AI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47="D",AI47="A",AI47="S",AI47="C",AI47="H",AI47="B",AI47="T",AI47="E",AI47="SB",AI47="P",AI47="R",AI47="X",AI47="ST&gt;1",AI47="ST&gt;2",AI47="ST&gt;3",AI47="ST&gt;4",AI47="ST&gt;5"),NOT(OR(AND(OR(AI47="D",AI47="A",AI47="S",AI47="C",AI47="H",AI47="B",AI47="T",AI47="E",AI47="SB"),OR(AH47="D",AH47="A",AH47="S",AH47="C",AH47="H",AH47="B",AH47="T",AH47="E",AH47="SB")),AND(OR(AI47="D",AI47="A",AI47="S",AI47="C",AI47="H",AI47="B",AI47="T",AI47="E",AI47="SB"),OR(AJ47="D",AJ47="A",AJ47="S",AJ47="C",AJ47="H",AJ47="B",AJ47="T",AJ47="E",AJ47="SB")),AND(OR(AI47="D",AI47="A",AI47="S",AI47="C",AI47="H",AI47="B",AI47="T",AI47="E",AI47="SB"),OR(AG47="D",AG47="A",AG47="S",AG47="C",AG47="H",AG47="T",AG47="E",AG47="SB")),AND(OR(AI47="D",AI47="A",AI47="S",AI47="C",AI47="H",AI47="T",AI47="E",AI47="SB"),OR(AK47="D",AK47="A",AK47="S",AK47="C",AK47="H",AK47="B",AK47="T",AK47="E",AK47="SB")),AND(OR(AI47="D",AI47="A",AI47="S",AI47="C",AI47="H",AI47="B",AI47="T",AI47="E",AI47="SB"),OR(AF47="D",AF47="A",AF47="S",AF47="C",AF47="T",AF47="SB")),AND(OR(AI47="D",AI47="A",AI47="S",AI47="C",AI47="T",AI47="SB"),OR(AL47="D",AL47="A",AL47="S",AL47="C",AL47="H",AL47="B",AL47="T",AL47="E",AL47="SB")),AND(OR(AI47="D",AI47="A",AI47="S",AI47="C",AI47="H",AI47="B",AI47="T",AI47="E",AI47="SB"),OR(AE47="S")),AND(OR(AI47="S"),OR(AM47="D",AM47="A",AM47="S",AM47="C",AM47="H",AM47="B",AM47="T",AM47="E",AM47="SB")),AND(AI47="H",OR($Z37="No",$Z37="")))))</formula1>
    </dataValidation>
    <dataValidation sqref="AJ47:AJ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47="D",AJ47="A",AJ47="S",AJ47="C",AJ47="H",AJ47="B",AJ47="T",AJ47="E",AJ47="SB",AJ47="P",AJ47="R",AJ47="X",AJ47="ST&gt;1",AJ47="ST&gt;2",AJ47="ST&gt;3",AJ47="ST&gt;4",AJ47="ST&gt;5"),NOT(OR(AND(OR(AJ47="D",AJ47="A",AJ47="S",AJ47="C",AJ47="H",AJ47="B",AJ47="T",AJ47="E",AJ47="SB"),OR(AI47="D",AI47="A",AI47="S",AI47="C",AI47="H",AI47="B",AI47="T",AI47="E",AI47="SB")),AND(OR(AJ47="D",AJ47="A",AJ47="S",AJ47="C",AJ47="H",AJ47="B",AJ47="T",AJ47="E",AJ47="SB"),OR(AK47="D",AK47="A",AK47="S",AK47="C",AK47="H",AK47="B",AK47="T",AK47="E",AK47="SB")),AND(OR(AJ47="D",AJ47="A",AJ47="S",AJ47="C",AJ47="H",AJ47="B",AJ47="T",AJ47="E",AJ47="SB"),OR(AH47="D",AH47="A",AH47="S",AH47="C",AH47="H",AH47="T",AH47="E",AH47="SB")),AND(OR(AJ47="D",AJ47="A",AJ47="S",AJ47="C",AJ47="H",AJ47="T",AJ47="E",AJ47="SB"),OR(AL47="D",AL47="A",AL47="S",AL47="C",AL47="H",AL47="B",AL47="T",AL47="E",AL47="SB")),AND(OR(AJ47="D",AJ47="A",AJ47="S",AJ47="C",AJ47="H",AJ47="B",AJ47="T",AJ47="E",AJ47="SB"),OR(AG47="D",AG47="A",AG47="S",AG47="C",AG47="T",AG47="SB")),AND(OR(AJ47="D",AJ47="A",AJ47="S",AJ47="C",AJ47="T",AJ47="SB"),OR(AM47="D",AM47="A",AM47="S",AM47="C",AM47="H",AM47="B",AM47="T",AM47="E",AM47="SB")),AND(OR(AJ47="D",AJ47="A",AJ47="S",AJ47="C",AJ47="H",AJ47="B",AJ47="T",AJ47="E",AJ47="SB"),OR(AF47="S")),AND(OR(AJ47="S"),OR(AN47="D",AN47="A",AN47="S",AN47="C",AN47="H",AN47="B",AN47="T",AN47="E",AN47="SB")),AND(AJ47="H",OR($Z37="No",$Z37="")))))</formula1>
    </dataValidation>
    <dataValidation sqref="AK47:AK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47="D",AK47="A",AK47="S",AK47="C",AK47="H",AK47="B",AK47="T",AK47="E",AK47="SB",AK47="P",AK47="R",AK47="X",AK47="ST&gt;1",AK47="ST&gt;2",AK47="ST&gt;3",AK47="ST&gt;4",AK47="ST&gt;5"),NOT(OR(AND(OR(AK47="D",AK47="A",AK47="S",AK47="C",AK47="H",AK47="B",AK47="T",AK47="E",AK47="SB"),OR(AJ47="D",AJ47="A",AJ47="S",AJ47="C",AJ47="H",AJ47="B",AJ47="T",AJ47="E",AJ47="SB")),AND(OR(AK47="D",AK47="A",AK47="S",AK47="C",AK47="H",AK47="B",AK47="T",AK47="E",AK47="SB"),OR(AL47="D",AL47="A",AL47="S",AL47="C",AL47="H",AL47="B",AL47="T",AL47="E",AL47="SB")),AND(OR(AK47="D",AK47="A",AK47="S",AK47="C",AK47="H",AK47="B",AK47="T",AK47="E",AK47="SB"),OR(AI47="D",AI47="A",AI47="S",AI47="C",AI47="H",AI47="T",AI47="E",AI47="SB")),AND(OR(AK47="D",AK47="A",AK47="S",AK47="C",AK47="H",AK47="T",AK47="E",AK47="SB"),OR(AM47="D",AM47="A",AM47="S",AM47="C",AM47="H",AM47="B",AM47="T",AM47="E",AM47="SB")),AND(OR(AK47="D",AK47="A",AK47="S",AK47="C",AK47="H",AK47="B",AK47="T",AK47="E",AK47="SB"),OR(AH47="D",AH47="A",AH47="S",AH47="C",AH47="T",AH47="SB")),AND(OR(AK47="D",AK47="A",AK47="S",AK47="C",AK47="T",AK47="SB"),OR(AN47="D",AN47="A",AN47="S",AN47="C",AN47="H",AN47="B",AN47="T",AN47="E",AN47="SB")),AND(OR(AK47="D",AK47="A",AK47="S",AK47="C",AK47="H",AK47="B",AK47="T",AK47="E",AK47="SB"),OR(AG47="S")),AND(OR(AK47="S"),OR(AO47="D",AO47="A",AO47="S",AO47="C",AO47="H",AO47="B",AO47="T",AO47="E",AO47="SB")),AND(AK47="H",OR($Z37="No",$Z37="")))))</formula1>
    </dataValidation>
    <dataValidation sqref="AL47:AL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47="D",AL47="A",AL47="S",AL47="C",AL47="H",AL47="B",AL47="T",AL47="E",AL47="SB",AL47="P",AL47="R",AL47="X",AL47="ST&gt;1",AL47="ST&gt;2",AL47="ST&gt;3",AL47="ST&gt;4",AL47="ST&gt;5"),NOT(OR(AND(OR(AL47="D",AL47="A",AL47="S",AL47="C",AL47="H",AL47="B",AL47="T",AL47="E",AL47="SB"),OR(AK47="D",AK47="A",AK47="S",AK47="C",AK47="H",AK47="B",AK47="T",AK47="E",AK47="SB")),AND(OR(AL47="D",AL47="A",AL47="S",AL47="C",AL47="H",AL47="B",AL47="T",AL47="E",AL47="SB"),OR(AM47="D",AM47="A",AM47="S",AM47="C",AM47="H",AM47="B",AM47="T",AM47="E",AM47="SB")),AND(OR(AL47="D",AL47="A",AL47="S",AL47="C",AL47="H",AL47="B",AL47="T",AL47="E",AL47="SB"),OR(AJ47="D",AJ47="A",AJ47="S",AJ47="C",AJ47="H",AJ47="T",AJ47="E",AJ47="SB")),AND(OR(AL47="D",AL47="A",AL47="S",AL47="C",AL47="H",AL47="T",AL47="E",AL47="SB"),OR(AN47="D",AN47="A",AN47="S",AN47="C",AN47="H",AN47="B",AN47="T",AN47="E",AN47="SB")),AND(OR(AL47="D",AL47="A",AL47="S",AL47="C",AL47="H",AL47="B",AL47="T",AL47="E",AL47="SB"),OR(AI47="D",AI47="A",AI47="S",AI47="C",AI47="T",AI47="SB")),AND(OR(AL47="D",AL47="A",AL47="S",AL47="C",AL47="T",AL47="SB"),OR(AO47="D",AO47="A",AO47="S",AO47="C",AO47="H",AO47="B",AO47="T",AO47="E",AO47="SB")),AND(OR(AL47="D",AL47="A",AL47="S",AL47="C",AL47="H",AL47="B",AL47="T",AL47="E",AL47="SB"),OR(AH47="S")),AND(OR(AL47="S"),OR(AP47="D",AP47="A",AP47="S",AP47="C",AP47="H",AP47="B",AP47="T",AP47="E",AP47="SB")),AND(AL47="H",OR($Z37="No",$Z37="")))))</formula1>
    </dataValidation>
    <dataValidation sqref="AM47:AM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47="D",AM47="A",AM47="S",AM47="C",AM47="H",AM47="B",AM47="T",AM47="E",AM47="SB",AM47="P",AM47="R",AM47="X",AM47="ST&gt;1",AM47="ST&gt;2",AM47="ST&gt;3",AM47="ST&gt;4",AM47="ST&gt;5"),NOT(OR(AND(OR(AM47="D",AM47="A",AM47="S",AM47="C",AM47="H",AM47="B",AM47="T",AM47="E",AM47="SB"),OR(AL47="D",AL47="A",AL47="S",AL47="C",AL47="H",AL47="B",AL47="T",AL47="E",AL47="SB")),AND(OR(AM47="D",AM47="A",AM47="S",AM47="C",AM47="H",AM47="B",AM47="T",AM47="E",AM47="SB"),OR(AN47="D",AN47="A",AN47="S",AN47="C",AN47="H",AN47="B",AN47="T",AN47="E",AN47="SB")),AND(OR(AM47="D",AM47="A",AM47="S",AM47="C",AM47="H",AM47="B",AM47="T",AM47="E",AM47="SB"),OR(AK47="D",AK47="A",AK47="S",AK47="C",AK47="H",AK47="T",AK47="E",AK47="SB")),AND(OR(AM47="D",AM47="A",AM47="S",AM47="C",AM47="H",AM47="T",AM47="E",AM47="SB"),OR(AO47="D",AO47="A",AO47="S",AO47="C",AO47="H",AO47="B",AO47="T",AO47="E",AO47="SB")),AND(OR(AM47="D",AM47="A",AM47="S",AM47="C",AM47="H",AM47="B",AM47="T",AM47="E",AM47="SB"),OR(AJ47="D",AJ47="A",AJ47="S",AJ47="C",AJ47="T",AJ47="SB")),AND(OR(AM47="D",AM47="A",AM47="S",AM47="C",AM47="T",AM47="SB"),OR(AP47="D",AP47="A",AP47="S",AP47="C",AP47="H",AP47="B",AP47="T",AP47="E",AP47="SB")),AND(OR(AM47="D",AM47="A",AM47="S",AM47="C",AM47="H",AM47="B",AM47="T",AM47="E",AM47="SB"),OR(AI47="S")),AND(OR(AM47="S"),OR(AQ47="D",AQ47="A",AQ47="S",AQ47="C",AQ47="H",AQ47="B",AQ47="T",AQ47="E",AQ47="SB")),AND(AM47="H",OR($Z37="No",$Z37="")))))</formula1>
    </dataValidation>
    <dataValidation sqref="AN47:AN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47="D",AN47="A",AN47="S",AN47="C",AN47="H",AN47="B",AN47="T",AN47="E",AN47="SB",AN47="P",AN47="R",AN47="X",AN47="ST&gt;1",AN47="ST&gt;2",AN47="ST&gt;3",AN47="ST&gt;4",AN47="ST&gt;5"),NOT(OR(AND(OR(AN47="D",AN47="A",AN47="S",AN47="C",AN47="H",AN47="B",AN47="T",AN47="E",AN47="SB"),OR(AM47="D",AM47="A",AM47="S",AM47="C",AM47="H",AM47="B",AM47="T",AM47="E",AM47="SB")),AND(OR(AN47="D",AN47="A",AN47="S",AN47="C",AN47="H",AN47="B",AN47="T",AN47="E",AN47="SB"),OR(AO47="D",AO47="A",AO47="S",AO47="C",AO47="H",AO47="B",AO47="T",AO47="E",AO47="SB")),AND(OR(AN47="D",AN47="A",AN47="S",AN47="C",AN47="H",AN47="B",AN47="T",AN47="E",AN47="SB"),OR(AL47="D",AL47="A",AL47="S",AL47="C",AL47="H",AL47="T",AL47="E",AL47="SB")),AND(OR(AN47="D",AN47="A",AN47="S",AN47="C",AN47="H",AN47="T",AN47="E",AN47="SB"),OR(AP47="D",AP47="A",AP47="S",AP47="C",AP47="H",AP47="B",AP47="T",AP47="E",AP47="SB")),AND(OR(AN47="D",AN47="A",AN47="S",AN47="C",AN47="H",AN47="B",AN47="T",AN47="E",AN47="SB"),OR(AK47="D",AK47="A",AK47="S",AK47="C",AK47="T",AK47="SB")),AND(OR(AN47="D",AN47="A",AN47="S",AN47="C",AN47="T",AN47="SB"),OR(AQ47="D",AQ47="A",AQ47="S",AQ47="C",AQ47="H",AQ47="B",AQ47="T",AQ47="E",AQ47="SB")),AND(OR(AN47="D",AN47="A",AN47="S",AN47="C",AN47="H",AN47="B",AN47="T",AN47="E",AN47="SB"),OR(AJ47="S")),AND(OR(AN47="S"),OR(AR47="D",AR47="A",AR47="S",AR47="C",AR47="H",AR47="B",AR47="T",AR47="E",AR47="SB")),AND(AN47="H",OR($Z37="No",$Z37="")))))</formula1>
    </dataValidation>
    <dataValidation sqref="AO47:AO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47="D",AO47="A",AO47="S",AO47="C",AO47="H",AO47="B",AO47="T",AO47="E",AO47="SB",AO47="P",AO47="R",AO47="X",AO47="ST&gt;1",AO47="ST&gt;2",AO47="ST&gt;3",AO47="ST&gt;4",AO47="ST&gt;5"),NOT(OR(AND(OR(AO47="D",AO47="A",AO47="S",AO47="C",AO47="H",AO47="B",AO47="T",AO47="E",AO47="SB"),OR(AN47="D",AN47="A",AN47="S",AN47="C",AN47="H",AN47="B",AN47="T",AN47="E",AN47="SB")),AND(OR(AO47="D",AO47="A",AO47="S",AO47="C",AO47="H",AO47="B",AO47="T",AO47="E",AO47="SB"),OR(AP47="D",AP47="A",AP47="S",AP47="C",AP47="H",AP47="B",AP47="T",AP47="E",AP47="SB")),AND(OR(AO47="D",AO47="A",AO47="S",AO47="C",AO47="H",AO47="B",AO47="T",AO47="E",AO47="SB"),OR(AM47="D",AM47="A",AM47="S",AM47="C",AM47="H",AM47="T",AM47="E",AM47="SB")),AND(OR(AO47="D",AO47="A",AO47="S",AO47="C",AO47="H",AO47="T",AO47="E",AO47="SB"),OR(AQ47="D",AQ47="A",AQ47="S",AQ47="C",AQ47="H",AQ47="B",AQ47="T",AQ47="E",AQ47="SB")),AND(OR(AO47="D",AO47="A",AO47="S",AO47="C",AO47="H",AO47="B",AO47="T",AO47="E",AO47="SB"),OR(AL47="D",AL47="A",AL47="S",AL47="C",AL47="T",AL47="SB")),AND(OR(AO47="D",AO47="A",AO47="S",AO47="C",AO47="T",AO47="SB"),OR(AR47="D",AR47="A",AR47="S",AR47="C",AR47="H",AR47="B",AR47="T",AR47="E",AR47="SB")),AND(OR(AO47="D",AO47="A",AO47="S",AO47="C",AO47="H",AO47="B",AO47="T",AO47="E",AO47="SB"),OR(AK47="S")),AND(OR(AO47="S"),OR(AS47="D",AS47="A",AS47="S",AS47="C",AS47="H",AS47="B",AS47="T",AS47="E",AS47="SB")),AND(AO47="H",OR($Z37="No",$Z37="")))))</formula1>
    </dataValidation>
    <dataValidation sqref="AP47:AP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47="D",AP47="A",AP47="S",AP47="C",AP47="H",AP47="B",AP47="T",AP47="E",AP47="SB",AP47="P",AP47="R",AP47="X",AP47="ST&gt;1",AP47="ST&gt;2",AP47="ST&gt;3",AP47="ST&gt;4",AP47="ST&gt;5"),NOT(OR(AND(OR(AP47="D",AP47="A",AP47="S",AP47="C",AP47="H",AP47="B",AP47="T",AP47="E",AP47="SB"),OR(AO47="D",AO47="A",AO47="S",AO47="C",AO47="H",AO47="B",AO47="T",AO47="E",AO47="SB")),AND(OR(AP47="D",AP47="A",AP47="S",AP47="C",AP47="H",AP47="B",AP47="T",AP47="E",AP47="SB"),OR(AQ47="D",AQ47="A",AQ47="S",AQ47="C",AQ47="H",AQ47="B",AQ47="T",AQ47="E",AQ47="SB")),AND(OR(AP47="D",AP47="A",AP47="S",AP47="C",AP47="H",AP47="B",AP47="T",AP47="E",AP47="SB"),OR(AN47="D",AN47="A",AN47="S",AN47="C",AN47="H",AN47="T",AN47="E",AN47="SB")),AND(OR(AP47="D",AP47="A",AP47="S",AP47="C",AP47="H",AP47="T",AP47="E",AP47="SB"),OR(AR47="D",AR47="A",AR47="S",AR47="C",AR47="H",AR47="B",AR47="T",AR47="E",AR47="SB")),AND(OR(AP47="D",AP47="A",AP47="S",AP47="C",AP47="H",AP47="B",AP47="T",AP47="E",AP47="SB"),OR(AM47="D",AM47="A",AM47="S",AM47="C",AM47="T",AM47="SB")),AND(OR(AP47="D",AP47="A",AP47="S",AP47="C",AP47="T",AP47="SB"),OR(AS47="D",AS47="A",AS47="S",AS47="C",AS47="H",AS47="B",AS47="T",AS47="E",AS47="SB")),AND(OR(AP47="D",AP47="A",AP47="S",AP47="C",AP47="H",AP47="B",AP47="T",AP47="E",AP47="SB"),OR(AL47="S")),AND(OR(AP47="S"),OR(AT47="D",AT47="A",AT47="S",AT47="C",AT47="H",AT47="B",AT47="T",AT47="E",AT47="SB")),AND(AP47="H",OR($Z37="No",$Z37="")))))</formula1>
    </dataValidation>
    <dataValidation sqref="AQ47:AQ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47="D",AQ47="A",AQ47="S",AQ47="C",AQ47="H",AQ47="B",AQ47="T",AQ47="E",AQ47="SB",AQ47="P",AQ47="R",AQ47="X",AQ47="ST&gt;1",AQ47="ST&gt;2",AQ47="ST&gt;3",AQ47="ST&gt;4",AQ47="ST&gt;5"),NOT(OR(AND(OR(AQ47="D",AQ47="A",AQ47="S",AQ47="C",AQ47="H",AQ47="B",AQ47="T",AQ47="E",AQ47="SB"),OR(AP47="D",AP47="A",AP47="S",AP47="C",AP47="H",AP47="B",AP47="T",AP47="E",AP47="SB")),AND(OR(AQ47="D",AQ47="A",AQ47="S",AQ47="C",AQ47="H",AQ47="B",AQ47="T",AQ47="E",AQ47="SB"),OR(AR47="D",AR47="A",AR47="S",AR47="C",AR47="H",AR47="B",AR47="T",AR47="E",AR47="SB")),AND(OR(AQ47="D",AQ47="A",AQ47="S",AQ47="C",AQ47="H",AQ47="B",AQ47="T",AQ47="E",AQ47="SB"),OR(AO47="D",AO47="A",AO47="S",AO47="C",AO47="H",AO47="T",AO47="E",AO47="SB")),AND(OR(AQ47="D",AQ47="A",AQ47="S",AQ47="C",AQ47="H",AQ47="T",AQ47="E",AQ47="SB"),OR(AS47="D",AS47="A",AS47="S",AS47="C",AS47="H",AS47="B",AS47="T",AS47="E",AS47="SB")),AND(OR(AQ47="D",AQ47="A",AQ47="S",AQ47="C",AQ47="H",AQ47="B",AQ47="T",AQ47="E",AQ47="SB"),OR(AN47="D",AN47="A",AN47="S",AN47="C",AN47="T",AN47="SB")),AND(OR(AQ47="D",AQ47="A",AQ47="S",AQ47="C",AQ47="T",AQ47="SB"),OR(AT47="D",AT47="A",AT47="S",AT47="C",AT47="H",AT47="B",AT47="T",AT47="E",AT47="SB")),AND(OR(AQ47="D",AQ47="A",AQ47="S",AQ47="C",AQ47="H",AQ47="B",AQ47="T",AQ47="E",AQ47="SB"),OR(AM47="S")),AND(OR(AQ47="S"),OR(AU47="D",AU47="A",AU47="S",AU47="C",AU47="H",AU47="B",AU47="T",AU47="E",AU47="SB")),AND(AQ47="H",OR($Z37="No",$Z37="")))))</formula1>
    </dataValidation>
    <dataValidation sqref="AR47:AR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47="D",AR47="A",AR47="S",AR47="C",AR47="H",AR47="B",AR47="T",AR47="E",AR47="SB",AR47="P",AR47="R",AR47="X",AR47="ST&gt;1",AR47="ST&gt;2",AR47="ST&gt;3",AR47="ST&gt;4",AR47="ST&gt;5"),NOT(OR(AND(OR(AR47="D",AR47="A",AR47="S",AR47="C",AR47="H",AR47="B",AR47="T",AR47="E",AR47="SB"),OR(AQ47="D",AQ47="A",AQ47="S",AQ47="C",AQ47="H",AQ47="B",AQ47="T",AQ47="E",AQ47="SB")),AND(OR(AR47="D",AR47="A",AR47="S",AR47="C",AR47="H",AR47="B",AR47="T",AR47="E",AR47="SB"),OR(AS47="D",AS47="A",AS47="S",AS47="C",AS47="H",AS47="B",AS47="T",AS47="E",AS47="SB")),AND(OR(AR47="D",AR47="A",AR47="S",AR47="C",AR47="H",AR47="B",AR47="T",AR47="E",AR47="SB"),OR(AP47="D",AP47="A",AP47="S",AP47="C",AP47="H",AP47="T",AP47="E",AP47="SB")),AND(OR(AR47="D",AR47="A",AR47="S",AR47="C",AR47="H",AR47="T",AR47="E",AR47="SB"),OR(AT47="D",AT47="A",AT47="S",AT47="C",AT47="H",AT47="B",AT47="T",AT47="E",AT47="SB")),AND(OR(AR47="D",AR47="A",AR47="S",AR47="C",AR47="H",AR47="B",AR47="T",AR47="E",AR47="SB"),OR(AO47="D",AO47="A",AO47="S",AO47="C",AO47="T",AO47="SB")),AND(OR(AR47="D",AR47="A",AR47="S",AR47="C",AR47="T",AR47="SB"),OR(AU47="D",AU47="A",AU47="S",AU47="C",AU47="H",AU47="B",AU47="T",AU47="E",AU47="SB")),AND(OR(AR47="D",AR47="A",AR47="S",AR47="C",AR47="H",AR47="B",AR47="T",AR47="E",AR47="SB"),OR(AN47="S")),AND(OR(AR47="S"),OR(AV47="D",AV47="A",AV47="S",AV47="C",AV47="H",AV47="B",AV47="T",AV47="E",AV47="SB")),AND(AR47="H",OR($Z37="No",$Z37="")))))</formula1>
    </dataValidation>
    <dataValidation sqref="AS47:AS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47="D",AS47="A",AS47="S",AS47="C",AS47="H",AS47="B",AS47="T",AS47="E",AS47="SB",AS47="P",AS47="R",AS47="X",AS47="ST&gt;1",AS47="ST&gt;2",AS47="ST&gt;3",AS47="ST&gt;4",AS47="ST&gt;5"),NOT(OR(AND(OR(AS47="D",AS47="A",AS47="S",AS47="C",AS47="H",AS47="B",AS47="T",AS47="E",AS47="SB"),OR(AR47="D",AR47="A",AR47="S",AR47="C",AR47="H",AR47="B",AR47="T",AR47="E",AR47="SB")),AND(OR(AS47="D",AS47="A",AS47="S",AS47="C",AS47="H",AS47="B",AS47="T",AS47="E",AS47="SB"),OR(AT47="D",AT47="A",AT47="S",AT47="C",AT47="H",AT47="B",AT47="T",AT47="E",AT47="SB")),AND(OR(AS47="D",AS47="A",AS47="S",AS47="C",AS47="H",AS47="B",AS47="T",AS47="E",AS47="SB"),OR(AQ47="D",AQ47="A",AQ47="S",AQ47="C",AQ47="H",AQ47="T",AQ47="E",AQ47="SB")),AND(OR(AS47="D",AS47="A",AS47="S",AS47="C",AS47="H",AS47="T",AS47="E",AS47="SB"),OR(AU47="D",AU47="A",AU47="S",AU47="C",AU47="H",AU47="B",AU47="T",AU47="E",AU47="SB")),AND(OR(AS47="D",AS47="A",AS47="S",AS47="C",AS47="H",AS47="B",AS47="T",AS47="E",AS47="SB"),OR(AP47="D",AP47="A",AP47="S",AP47="C",AP47="T",AP47="SB")),AND(OR(AS47="D",AS47="A",AS47="S",AS47="C",AS47="T",AS47="SB"),OR(AV47="D",AV47="A",AV47="S",AV47="C",AV47="H",AV47="B",AV47="T",AV47="E",AV47="SB")),AND(OR(AS47="D",AS47="A",AS47="S",AS47="C",AS47="H",AS47="B",AS47="T",AS47="E",AS47="SB"),OR(AO47="S")),AND(OR(AS47="S"),OR(AW47="D",AW47="A",AW47="S",AW47="C",AW47="H",AW47="B",AW47="T",AW47="E",AW47="SB")),AND(AS47="H",OR($Z37="No",$Z37="")))))</formula1>
    </dataValidation>
    <dataValidation sqref="AT47:AT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47="D",AT47="A",AT47="S",AT47="C",AT47="H",AT47="B",AT47="T",AT47="E",AT47="SB",AT47="P",AT47="R",AT47="X",AT47="ST&gt;1",AT47="ST&gt;2",AT47="ST&gt;3",AT47="ST&gt;4",AT47="ST&gt;5"),NOT(OR(AND(OR(AT47="D",AT47="A",AT47="S",AT47="C",AT47="H",AT47="B",AT47="T",AT47="E",AT47="SB"),OR(AS47="D",AS47="A",AS47="S",AS47="C",AS47="H",AS47="B",AS47="T",AS47="E",AS47="SB")),AND(OR(AT47="D",AT47="A",AT47="S",AT47="C",AT47="H",AT47="B",AT47="T",AT47="E",AT47="SB"),OR(AU47="D",AU47="A",AU47="S",AU47="C",AU47="H",AU47="B",AU47="T",AU47="E",AU47="SB")),AND(OR(AT47="D",AT47="A",AT47="S",AT47="C",AT47="H",AT47="B",AT47="T",AT47="E",AT47="SB"),OR(AR47="D",AR47="A",AR47="S",AR47="C",AR47="H",AR47="T",AR47="E",AR47="SB")),AND(OR(AT47="D",AT47="A",AT47="S",AT47="C",AT47="H",AT47="T",AT47="E",AT47="SB"),OR(AV47="D",AV47="A",AV47="S",AV47="C",AV47="H",AV47="B",AV47="T",AV47="E",AV47="SB")),AND(OR(AT47="D",AT47="A",AT47="S",AT47="C",AT47="H",AT47="B",AT47="T",AT47="E",AT47="SB"),OR(AQ47="D",AQ47="A",AQ47="S",AQ47="C",AQ47="T",AQ47="SB")),AND(OR(AT47="D",AT47="A",AT47="S",AT47="C",AT47="T",AT47="SB"),OR(AW47="D",AW47="A",AW47="S",AW47="C",AW47="H",AW47="B",AW47="T",AW47="E",AW47="SB")),AND(OR(AT47="D",AT47="A",AT47="S",AT47="C",AT47="H",AT47="B",AT47="T",AT47="E",AT47="SB"),OR(AP47="S")),AND(OR(AT47="S"),OR(AX47="D",AX47="A",AX47="S",AX47="C",AX47="H",AX47="B",AX47="T",AX47="E",AX47="SB")),AND(AT47="H",OR($Z37="No",$Z37="")))))</formula1>
    </dataValidation>
    <dataValidation sqref="AU47:AU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47="D",AU47="A",AU47="S",AU47="C",AU47="H",AU47="B",AU47="T",AU47="E",AU47="SB",AU47="P",AU47="R",AU47="X",AU47="ST&gt;1",AU47="ST&gt;2",AU47="ST&gt;3",AU47="ST&gt;4",AU47="ST&gt;5"),NOT(OR(AND(OR(AU47="D",AU47="A",AU47="S",AU47="C",AU47="H",AU47="B",AU47="T",AU47="E",AU47="SB"),OR(AT47="D",AT47="A",AT47="S",AT47="C",AT47="H",AT47="B",AT47="T",AT47="E",AT47="SB")),AND(OR(AU47="D",AU47="A",AU47="S",AU47="C",AU47="H",AU47="B",AU47="T",AU47="E",AU47="SB"),OR(AV47="D",AV47="A",AV47="S",AV47="C",AV47="H",AV47="B",AV47="T",AV47="E",AV47="SB")),AND(OR(AU47="D",AU47="A",AU47="S",AU47="C",AU47="H",AU47="B",AU47="T",AU47="E",AU47="SB"),OR(AS47="D",AS47="A",AS47="S",AS47="C",AS47="H",AS47="T",AS47="E",AS47="SB")),AND(OR(AU47="D",AU47="A",AU47="S",AU47="C",AU47="H",AU47="T",AU47="E",AU47="SB"),OR(AW47="D",AW47="A",AW47="S",AW47="C",AW47="H",AW47="B",AW47="T",AW47="E",AW47="SB")),AND(OR(AU47="D",AU47="A",AU47="S",AU47="C",AU47="H",AU47="B",AU47="T",AU47="E",AU47="SB"),OR(AR47="D",AR47="A",AR47="S",AR47="C",AR47="T",AR47="SB")),AND(OR(AU47="D",AU47="A",AU47="S",AU47="C",AU47="T",AU47="SB"),OR(AX47="D",AX47="A",AX47="S",AX47="C",AX47="H",AX47="B",AX47="T",AX47="E",AX47="SB")),AND(OR(AU47="D",AU47="A",AU47="S",AU47="C",AU47="H",AU47="B",AU47="T",AU47="E",AU47="SB"),OR(AQ47="S")),AND(OR(AU47="S"),OR(AY47="D",AY47="A",AY47="S",AY47="C",AY47="H",AY47="B",AY47="T",AY47="E",AY47="SB")),AND(AU47="H",OR($Z37="No",$Z37="")))))</formula1>
    </dataValidation>
    <dataValidation sqref="AV47:AV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47="D",AV47="A",AV47="S",AV47="C",AV47="H",AV47="B",AV47="T",AV47="E",AV47="SB",AV47="P",AV47="R",AV47="X",AV47="ST&gt;1",AV47="ST&gt;2",AV47="ST&gt;3",AV47="ST&gt;4",AV47="ST&gt;5"),NOT(OR(AND(OR(AV47="D",AV47="A",AV47="S",AV47="C",AV47="H",AV47="B",AV47="T",AV47="E",AV47="SB"),OR(AU47="D",AU47="A",AU47="S",AU47="C",AU47="H",AU47="B",AU47="T",AU47="E",AU47="SB")),AND(OR(AV47="D",AV47="A",AV47="S",AV47="C",AV47="H",AV47="B",AV47="T",AV47="E",AV47="SB"),OR(AW47="D",AW47="A",AW47="S",AW47="C",AW47="H",AW47="B",AW47="T",AW47="E",AW47="SB")),AND(OR(AV47="D",AV47="A",AV47="S",AV47="C",AV47="H",AV47="B",AV47="T",AV47="E",AV47="SB"),OR(AT47="D",AT47="A",AT47="S",AT47="C",AT47="H",AT47="T",AT47="E",AT47="SB")),AND(OR(AV47="D",AV47="A",AV47="S",AV47="C",AV47="H",AV47="T",AV47="E",AV47="SB"),OR(AX47="D",AX47="A",AX47="S",AX47="C",AX47="H",AX47="B",AX47="T",AX47="E",AX47="SB")),AND(OR(AV47="D",AV47="A",AV47="S",AV47="C",AV47="H",AV47="B",AV47="T",AV47="E",AV47="SB"),OR(AS47="D",AS47="A",AS47="S",AS47="C",AS47="T",AS47="SB")),AND(OR(AV47="D",AV47="A",AV47="S",AV47="C",AV47="T",AV47="SB"),OR(AY47="D",AY47="A",AY47="S",AY47="C",AY47="H",AY47="B",AY47="T",AY47="E",AY47="SB")),AND(OR(AV47="D",AV47="A",AV47="S",AV47="C",AV47="H",AV47="B",AV47="T",AV47="E",AV47="SB"),OR(AR47="S")),AND(OR(AV47="S"),OR(AZ47="D",AZ47="A",AZ47="S",AZ47="C",AZ47="H",AZ47="B",AZ47="T",AZ47="E",AZ47="SB")),AND(AV47="H",OR($Z37="No",$Z37="")))))</formula1>
    </dataValidation>
    <dataValidation sqref="AW47:AW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47="D",AW47="A",AW47="S",AW47="C",AW47="H",AW47="B",AW47="T",AW47="E",AW47="SB",AW47="P",AW47="R",AW47="X",AW47="ST&gt;1",AW47="ST&gt;2",AW47="ST&gt;3",AW47="ST&gt;4",AW47="ST&gt;5"),NOT(OR(AND(OR(AW47="D",AW47="A",AW47="S",AW47="C",AW47="H",AW47="B",AW47="T",AW47="E",AW47="SB"),OR(AV47="D",AV47="A",AV47="S",AV47="C",AV47="H",AV47="B",AV47="T",AV47="E",AV47="SB")),AND(OR(AW47="D",AW47="A",AW47="S",AW47="C",AW47="H",AW47="B",AW47="T",AW47="E",AW47="SB"),OR(AX47="D",AX47="A",AX47="S",AX47="C",AX47="H",AX47="B",AX47="T",AX47="E",AX47="SB")),AND(OR(AW47="D",AW47="A",AW47="S",AW47="C",AW47="H",AW47="B",AW47="T",AW47="E",AW47="SB"),OR(AU47="D",AU47="A",AU47="S",AU47="C",AU47="H",AU47="T",AU47="E",AU47="SB")),AND(OR(AW47="D",AW47="A",AW47="S",AW47="C",AW47="H",AW47="T",AW47="E",AW47="SB"),OR(AY47="D",AY47="A",AY47="S",AY47="C",AY47="H",AY47="B",AY47="T",AY47="E",AY47="SB")),AND(OR(AW47="D",AW47="A",AW47="S",AW47="C",AW47="H",AW47="B",AW47="T",AW47="E",AW47="SB"),OR(AT47="D",AT47="A",AT47="S",AT47="C",AT47="T",AT47="SB")),AND(OR(AW47="D",AW47="A",AW47="S",AW47="C",AW47="T",AW47="SB"),OR(AZ47="D",AZ47="A",AZ47="S",AZ47="C",AZ47="H",AZ47="B",AZ47="T",AZ47="E",AZ47="SB")),AND(OR(AW47="D",AW47="A",AW47="S",AW47="C",AW47="H",AW47="B",AW47="T",AW47="E",AW47="SB"),OR(AS47="S")),AND(OR(AW47="S"),OR(BA47="D",BA47="A",BA47="S",BA47="C",BA47="H",BA47="B",BA47="T",BA47="E",BA47="SB")),AND(AW47="H",OR($Z37="No",$Z37="")))))</formula1>
    </dataValidation>
    <dataValidation sqref="AX47:AX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47="D",AX47="A",AX47="S",AX47="C",AX47="H",AX47="B",AX47="T",AX47="E",AX47="SB",AX47="P",AX47="R",AX47="X",AX47="ST&gt;1",AX47="ST&gt;2",AX47="ST&gt;3",AX47="ST&gt;4",AX47="ST&gt;5"),NOT(OR(AND(OR(AX47="D",AX47="A",AX47="S",AX47="C",AX47="H",AX47="B",AX47="T",AX47="E",AX47="SB"),OR(AW47="D",AW47="A",AW47="S",AW47="C",AW47="H",AW47="B",AW47="T",AW47="E",AW47="SB")),AND(OR(AX47="D",AX47="A",AX47="S",AX47="C",AX47="H",AX47="B",AX47="T",AX47="E",AX47="SB"),OR(AY47="D",AY47="A",AY47="S",AY47="C",AY47="H",AY47="B",AY47="T",AY47="E",AY47="SB")),AND(OR(AX47="D",AX47="A",AX47="S",AX47="C",AX47="H",AX47="B",AX47="T",AX47="E",AX47="SB"),OR(AV47="D",AV47="A",AV47="S",AV47="C",AV47="H",AV47="T",AV47="E",AV47="SB")),AND(OR(AX47="D",AX47="A",AX47="S",AX47="C",AX47="H",AX47="T",AX47="E",AX47="SB"),OR(AZ47="D",AZ47="A",AZ47="S",AZ47="C",AZ47="H",AZ47="B",AZ47="T",AZ47="E",AZ47="SB")),AND(OR(AX47="D",AX47="A",AX47="S",AX47="C",AX47="H",AX47="B",AX47="T",AX47="E",AX47="SB"),OR(AU47="D",AU47="A",AU47="S",AU47="C",AU47="T",AU47="SB")),AND(OR(AX47="D",AX47="A",AX47="S",AX47="C",AX47="T",AX47="SB"),OR(BA47="D",BA47="A",BA47="S",BA47="C",BA47="H",BA47="B",BA47="T",BA47="E",BA47="SB")),AND(OR(AX47="D",AX47="A",AX47="S",AX47="C",AX47="H",AX47="B",AX47="T",AX47="E",AX47="SB"),OR(AT47="S")),AND(OR(AX47="S"),OR(BB47="D",BB47="A",BB47="S",BB47="C",BB47="H",BB47="B",BB47="T",BB47="E",BB47="SB")),AND(AX47="H",OR($Z37="No",$Z37="")))))</formula1>
    </dataValidation>
    <dataValidation sqref="AY47:AY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47="D",AY47="A",AY47="S",AY47="C",AY47="H",AY47="B",AY47="T",AY47="E",AY47="SB",AY47="P",AY47="R",AY47="X",AY47="ST&gt;1",AY47="ST&gt;2",AY47="ST&gt;3",AY47="ST&gt;4",AY47="ST&gt;5"),NOT(OR(AND(OR(AY47="D",AY47="A",AY47="S",AY47="C",AY47="H",AY47="B",AY47="T",AY47="E",AY47="SB"),OR(AX47="D",AX47="A",AX47="S",AX47="C",AX47="H",AX47="B",AX47="T",AX47="E",AX47="SB")),AND(OR(AY47="D",AY47="A",AY47="S",AY47="C",AY47="H",AY47="B",AY47="T",AY47="E",AY47="SB"),OR(AZ47="D",AZ47="A",AZ47="S",AZ47="C",AZ47="H",AZ47="B",AZ47="T",AZ47="E",AZ47="SB")),AND(OR(AY47="D",AY47="A",AY47="S",AY47="C",AY47="H",AY47="B",AY47="T",AY47="E",AY47="SB"),OR(AW47="D",AW47="A",AW47="S",AW47="C",AW47="H",AW47="T",AW47="E",AW47="SB")),AND(OR(AY47="D",AY47="A",AY47="S",AY47="C",AY47="H",AY47="T",AY47="E",AY47="SB"),OR(BA47="D",BA47="A",BA47="S",BA47="C",BA47="H",BA47="B",BA47="T",BA47="E",BA47="SB")),AND(OR(AY47="D",AY47="A",AY47="S",AY47="C",AY47="H",AY47="B",AY47="T",AY47="E",AY47="SB"),OR(AV47="D",AV47="A",AV47="S",AV47="C",AV47="T",AV47="SB")),AND(OR(AY47="D",AY47="A",AY47="S",AY47="C",AY47="T",AY47="SB"),OR(BB47="D",BB47="A",BB47="S",BB47="C",BB47="H",BB47="B",BB47="T",BB47="E",BB47="SB")),AND(OR(AY47="D",AY47="A",AY47="S",AY47="C",AY47="H",AY47="B",AY47="T",AY47="E",AY47="SB"),OR(AU47="S")),AND(OR(AY47="S"),OR(BC47="D",BC47="A",BC47="S",BC47="C",BC47="H",BC47="B",BC47="T",BC47="E",BC47="SB")),AND(AY47="H",OR($Z37="No",$Z37="")))))</formula1>
    </dataValidation>
    <dataValidation sqref="AZ47:AZ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47="D",AZ47="A",AZ47="S",AZ47="C",AZ47="H",AZ47="B",AZ47="T",AZ47="E",AZ47="SB",AZ47="P",AZ47="R",AZ47="X",AZ47="ST&gt;1",AZ47="ST&gt;2",AZ47="ST&gt;3",AZ47="ST&gt;4",AZ47="ST&gt;5"),NOT(OR(AND(OR(AZ47="D",AZ47="A",AZ47="S",AZ47="C",AZ47="H",AZ47="B",AZ47="T",AZ47="E",AZ47="SB"),OR(AY47="D",AY47="A",AY47="S",AY47="C",AY47="H",AY47="B",AY47="T",AY47="E",AY47="SB")),AND(OR(AZ47="D",AZ47="A",AZ47="S",AZ47="C",AZ47="H",AZ47="B",AZ47="T",AZ47="E",AZ47="SB"),OR(BA47="D",BA47="A",BA47="S",BA47="C",BA47="H",BA47="B",BA47="T",BA47="E",BA47="SB")),AND(OR(AZ47="D",AZ47="A",AZ47="S",AZ47="C",AZ47="H",AZ47="B",AZ47="T",AZ47="E",AZ47="SB"),OR(AX47="D",AX47="A",AX47="S",AX47="C",AX47="H",AX47="T",AX47="E",AX47="SB")),AND(OR(AZ47="D",AZ47="A",AZ47="S",AZ47="C",AZ47="H",AZ47="T",AZ47="E",AZ47="SB"),OR(BB47="D",BB47="A",BB47="S",BB47="C",BB47="H",BB47="B",BB47="T",BB47="E",BB47="SB")),AND(OR(AZ47="D",AZ47="A",AZ47="S",AZ47="C",AZ47="H",AZ47="B",AZ47="T",AZ47="E",AZ47="SB"),OR(AW47="D",AW47="A",AW47="S",AW47="C",AW47="T",AW47="SB")),AND(OR(AZ47="D",AZ47="A",AZ47="S",AZ47="C",AZ47="T",AZ47="SB"),OR(BC47="D",BC47="A",BC47="S",BC47="C",BC47="H",BC47="B",BC47="T",BC47="E",BC47="SB")),AND(OR(AZ47="D",AZ47="A",AZ47="S",AZ47="C",AZ47="H",AZ47="B",AZ47="T",AZ47="E",AZ47="SB"),OR(AV47="S")),AND(OR(AZ47="S"),OR(BD47="D",BD47="A",BD47="S",BD47="C",BD47="H",BD47="B",BD47="T",BD47="E",BD47="SB")),AND(AZ47="H",OR($Z37="No",$Z37="")))))</formula1>
    </dataValidation>
    <dataValidation sqref="BA47:BA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47="D",BA47="A",BA47="S",BA47="C",BA47="H",BA47="B",BA47="T",BA47="E",BA47="SB",BA47="P",BA47="R",BA47="X",BA47="ST&gt;1",BA47="ST&gt;2",BA47="ST&gt;3",BA47="ST&gt;4",BA47="ST&gt;5"),NOT(OR(AND(OR(BA47="D",BA47="A",BA47="S",BA47="C",BA47="H",BA47="B",BA47="T",BA47="E",BA47="SB"),OR(AZ47="D",AZ47="A",AZ47="S",AZ47="C",AZ47="H",AZ47="B",AZ47="T",AZ47="E",AZ47="SB")),AND(OR(BA47="D",BA47="A",BA47="S",BA47="C",BA47="H",BA47="B",BA47="T",BA47="E",BA47="SB"),OR(BB47="D",BB47="A",BB47="S",BB47="C",BB47="H",BB47="B",BB47="T",BB47="E",BB47="SB")),AND(OR(BA47="D",BA47="A",BA47="S",BA47="C",BA47="H",BA47="B",BA47="T",BA47="E",BA47="SB"),OR(AY47="D",AY47="A",AY47="S",AY47="C",AY47="H",AY47="T",AY47="E",AY47="SB")),AND(OR(BA47="D",BA47="A",BA47="S",BA47="C",BA47="H",BA47="T",BA47="E",BA47="SB"),OR(BC47="D",BC47="A",BC47="S",BC47="C",BC47="H",BC47="B",BC47="T",BC47="E",BC47="SB")),AND(OR(BA47="D",BA47="A",BA47="S",BA47="C",BA47="H",BA47="B",BA47="T",BA47="E",BA47="SB"),OR(AX47="D",AX47="A",AX47="S",AX47="C",AX47="T",AX47="SB")),AND(OR(BA47="D",BA47="A",BA47="S",BA47="C",BA47="T",BA47="SB"),OR(BD47="D",BD47="A",BD47="S",BD47="C",BD47="H",BD47="B",BD47="T",BD47="E",BD47="SB")),AND(OR(BA47="D",BA47="A",BA47="S",BA47="C",BA47="H",BA47="B",BA47="T",BA47="E",BA47="SB"),OR(AW47="S")),AND(OR(BA47="S"),OR(BE47="D",BE47="A",BE47="S",BE47="C",BE47="H",BE47="B",BE47="T",BE47="E",BE47="SB")),AND(BA47="H",OR($Z37="No",$Z37="")))))</formula1>
    </dataValidation>
    <dataValidation sqref="BB47:BB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47="D",BB47="A",BB47="S",BB47="C",BB47="H",BB47="B",BB47="T",BB47="E",BB47="SB",BB47="P",BB47="R",BB47="X",BB47="ST&gt;1",BB47="ST&gt;2",BB47="ST&gt;3",BB47="ST&gt;4",BB47="ST&gt;5"),NOT(OR(AND(OR(BB47="D",BB47="A",BB47="S",BB47="C",BB47="H",BB47="B",BB47="T",BB47="E",BB47="SB"),OR(BA47="D",BA47="A",BA47="S",BA47="C",BA47="H",BA47="B",BA47="T",BA47="E",BA47="SB")),AND(OR(BB47="D",BB47="A",BB47="S",BB47="C",BB47="H",BB47="B",BB47="T",BB47="E",BB47="SB"),OR(BC47="D",BC47="A",BC47="S",BC47="C",BC47="H",BC47="B",BC47="T",BC47="E",BC47="SB")),AND(OR(BB47="D",BB47="A",BB47="S",BB47="C",BB47="H",BB47="B",BB47="T",BB47="E",BB47="SB"),OR(AZ47="D",AZ47="A",AZ47="S",AZ47="C",AZ47="H",AZ47="T",AZ47="E",AZ47="SB")),AND(OR(BB47="D",BB47="A",BB47="S",BB47="C",BB47="H",BB47="T",BB47="E",BB47="SB"),OR(BD47="D",BD47="A",BD47="S",BD47="C",BD47="H",BD47="B",BD47="T",BD47="E",BD47="SB")),AND(OR(BB47="D",BB47="A",BB47="S",BB47="C",BB47="H",BB47="B",BB47="T",BB47="E",BB47="SB"),OR(AY47="D",AY47="A",AY47="S",AY47="C",AY47="T",AY47="SB")),AND(OR(BB47="D",BB47="A",BB47="S",BB47="C",BB47="T",BB47="SB"),OR(BE47="D",BE47="A",BE47="S",BE47="C",BE47="H",BE47="B",BE47="T",BE47="E",BE47="SB")),AND(OR(BB47="D",BB47="A",BB47="S",BB47="C",BB47="H",BB47="B",BB47="T",BB47="E",BB47="SB"),OR(AX47="S")),AND(OR(BB47="S"),OR(BF47="D",BF47="A",BF47="S",BF47="C",BF47="H",BF47="B",BF47="T",BF47="E",BF47="SB")),AND(BB47="H",OR($Z37="No",$Z37="")))))</formula1>
    </dataValidation>
    <dataValidation sqref="BC47:BC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47="D",BC47="A",BC47="S",BC47="C",BC47="H",BC47="B",BC47="T",BC47="E",BC47="SB",BC47="P",BC47="R",BC47="X",BC47="ST&gt;1",BC47="ST&gt;2",BC47="ST&gt;3",BC47="ST&gt;4",BC47="ST&gt;5"),NOT(OR(AND(OR(BC47="D",BC47="A",BC47="S",BC47="C",BC47="H",BC47="B",BC47="T",BC47="E",BC47="SB"),OR(BB47="D",BB47="A",BB47="S",BB47="C",BB47="H",BB47="B",BB47="T",BB47="E",BB47="SB")),AND(OR(BC47="D",BC47="A",BC47="S",BC47="C",BC47="H",BC47="B",BC47="T",BC47="E",BC47="SB"),OR(BD47="D",BD47="A",BD47="S",BD47="C",BD47="H",BD47="B",BD47="T",BD47="E",BD47="SB")),AND(OR(BC47="D",BC47="A",BC47="S",BC47="C",BC47="H",BC47="B",BC47="T",BC47="E",BC47="SB"),OR(BA47="D",BA47="A",BA47="S",BA47="C",BA47="H",BA47="T",BA47="E",BA47="SB")),AND(OR(BC47="D",BC47="A",BC47="S",BC47="C",BC47="H",BC47="T",BC47="E",BC47="SB"),OR(BE47="D",BE47="A",BE47="S",BE47="C",BE47="H",BE47="B",BE47="T",BE47="E",BE47="SB")),AND(OR(BC47="D",BC47="A",BC47="S",BC47="C",BC47="H",BC47="B",BC47="T",BC47="E",BC47="SB"),OR(AZ47="D",AZ47="A",AZ47="S",AZ47="C",AZ47="T",AZ47="SB")),AND(OR(BC47="D",BC47="A",BC47="S",BC47="C",BC47="T",BC47="SB"),OR(BF47="D",BF47="A",BF47="S",BF47="C",BF47="H",BF47="B",BF47="T",BF47="E",BF47="SB")),AND(OR(BC47="D",BC47="A",BC47="S",BC47="C",BC47="H",BC47="B",BC47="T",BC47="E",BC47="SB"),OR(AY47="S")),AND(OR(BC47="S"),OR(BG47="D",BG47="A",BG47="S",BG47="C",BG47="H",BG47="B",BG47="T",BG47="E",BG47="SB")),AND(BC47="H",OR($Z37="No",$Z37="")))))</formula1>
    </dataValidation>
    <dataValidation sqref="BD47:BD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47="D",BD47="A",BD47="S",BD47="C",BD47="H",BD47="B",BD47="T",BD47="E",BD47="SB",BD47="P",BD47="R",BD47="X",BD47="ST&gt;1",BD47="ST&gt;2",BD47="ST&gt;3",BD47="ST&gt;4",BD47="ST&gt;5"),NOT(OR(AND(OR(BD47="D",BD47="A",BD47="S",BD47="C",BD47="H",BD47="B",BD47="T",BD47="E",BD47="SB"),OR(BC47="D",BC47="A",BC47="S",BC47="C",BC47="H",BC47="B",BC47="T",BC47="E",BC47="SB")),AND(OR(BD47="D",BD47="A",BD47="S",BD47="C",BD47="H",BD47="B",BD47="T",BD47="E",BD47="SB"),OR(BE47="D",BE47="A",BE47="S",BE47="C",BE47="H",BE47="B",BE47="T",BE47="E",BE47="SB")),AND(OR(BD47="D",BD47="A",BD47="S",BD47="C",BD47="H",BD47="B",BD47="T",BD47="E",BD47="SB"),OR(BB47="D",BB47="A",BB47="S",BB47="C",BB47="H",BB47="T",BB47="E",BB47="SB")),AND(OR(BD47="D",BD47="A",BD47="S",BD47="C",BD47="H",BD47="T",BD47="E",BD47="SB"),OR(BF47="D",BF47="A",BF47="S",BF47="C",BF47="H",BF47="B",BF47="T",BF47="E",BF47="SB")),AND(OR(BD47="D",BD47="A",BD47="S",BD47="C",BD47="H",BD47="B",BD47="T",BD47="E",BD47="SB"),OR(BA47="D",BA47="A",BA47="S",BA47="C",BA47="T",BA47="SB")),AND(OR(BD47="D",BD47="A",BD47="S",BD47="C",BD47="T",BD47="SB"),OR(BG47="D",BG47="A",BG47="S",BG47="C",BG47="H",BG47="B",BG47="T",BG47="E",BG47="SB")),AND(OR(BD47="D",BD47="A",BD47="S",BD47="C",BD47="H",BD47="B",BD47="T",BD47="E",BD47="SB"),OR(AZ47="S")),AND(OR(BD47="S"),OR(BH47="D",BH47="A",BH47="S",BH47="C",BH47="H",BH47="B",BH47="T",BH47="E",BH47="SB")),AND(BD47="H",OR($Z37="No",$Z37="")))))</formula1>
    </dataValidation>
    <dataValidation sqref="BE47:BE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47="D",BE47="A",BE47="S",BE47="C",BE47="H",BE47="B",BE47="T",BE47="E",BE47="SB",BE47="P",BE47="R",BE47="X",BE47="ST&gt;1",BE47="ST&gt;2",BE47="ST&gt;3",BE47="ST&gt;4",BE47="ST&gt;5"),NOT(OR(AND(OR(BE47="D",BE47="A",BE47="S",BE47="C",BE47="H",BE47="B",BE47="T",BE47="E",BE47="SB"),OR(BD47="D",BD47="A",BD47="S",BD47="C",BD47="H",BD47="B",BD47="T",BD47="E",BD47="SB")),AND(OR(BE47="D",BE47="A",BE47="S",BE47="C",BE47="H",BE47="B",BE47="T",BE47="E",BE47="SB"),OR(BF47="D",BF47="A",BF47="S",BF47="C",BF47="H",BF47="B",BF47="T",BF47="E",BF47="SB")),AND(OR(BE47="D",BE47="A",BE47="S",BE47="C",BE47="H",BE47="B",BE47="T",BE47="E",BE47="SB"),OR(BC47="D",BC47="A",BC47="S",BC47="C",BC47="H",BC47="T",BC47="E",BC47="SB")),AND(OR(BE47="D",BE47="A",BE47="S",BE47="C",BE47="H",BE47="T",BE47="E",BE47="SB"),OR(BG47="D",BG47="A",BG47="S",BG47="C",BG47="H",BG47="B",BG47="T",BG47="E",BG47="SB")),AND(OR(BE47="D",BE47="A",BE47="S",BE47="C",BE47="H",BE47="B",BE47="T",BE47="E",BE47="SB"),OR(BB47="D",BB47="A",BB47="S",BB47="C",BB47="T",BB47="SB")),AND(OR(BE47="D",BE47="A",BE47="S",BE47="C",BE47="T",BE47="SB"),OR(BH47="D",BH47="A",BH47="S",BH47="C",BH47="H",BH47="B",BH47="T",BH47="E",BH47="SB")),AND(OR(BE47="D",BE47="A",BE47="S",BE47="C",BE47="H",BE47="B",BE47="T",BE47="E",BE47="SB"),OR(BA47="S")),AND(OR(BE47="S"),OR(BI47="D",BI47="A",BI47="S",BI47="C",BI47="H",BI47="B",BI47="T",BI47="E",BI47="SB")),AND(BE47="H",OR($Z37="No",$Z37="")))))</formula1>
    </dataValidation>
    <dataValidation sqref="BF47:BF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47="D",BF47="A",BF47="S",BF47="C",BF47="H",BF47="B",BF47="T",BF47="E",BF47="SB",BF47="P",BF47="R",BF47="X",BF47="ST&gt;1",BF47="ST&gt;2",BF47="ST&gt;3",BF47="ST&gt;4",BF47="ST&gt;5"),NOT(OR(AND(OR(BF47="D",BF47="A",BF47="S",BF47="C",BF47="H",BF47="B",BF47="T",BF47="E",BF47="SB"),OR(BE47="D",BE47="A",BE47="S",BE47="C",BE47="H",BE47="B",BE47="T",BE47="E",BE47="SB")),AND(OR(BF47="D",BF47="A",BF47="S",BF47="C",BF47="H",BF47="B",BF47="T",BF47="E",BF47="SB"),OR(BG47="D",BG47="A",BG47="S",BG47="C",BG47="H",BG47="B",BG47="T",BG47="E",BG47="SB")),AND(OR(BF47="D",BF47="A",BF47="S",BF47="C",BF47="H",BF47="B",BF47="T",BF47="E",BF47="SB"),OR(BD47="D",BD47="A",BD47="S",BD47="C",BD47="H",BD47="T",BD47="E",BD47="SB")),AND(OR(BF47="D",BF47="A",BF47="S",BF47="C",BF47="H",BF47="T",BF47="E",BF47="SB"),OR(BH47="D",BH47="A",BH47="S",BH47="C",BH47="H",BH47="B",BH47="T",BH47="E",BH47="SB")),AND(OR(BF47="D",BF47="A",BF47="S",BF47="C",BF47="H",BF47="B",BF47="T",BF47="E",BF47="SB"),OR(BC47="D",BC47="A",BC47="S",BC47="C",BC47="T",BC47="SB")),AND(OR(BF47="D",BF47="A",BF47="S",BF47="C",BF47="T",BF47="SB"),OR(BI47="D",BI47="A",BI47="S",BI47="C",BI47="H",BI47="B",BI47="T",BI47="E",BI47="SB")),AND(OR(BF47="D",BF47="A",BF47="S",BF47="C",BF47="H",BF47="B",BF47="T",BF47="E",BF47="SB"),OR(BB47="S")),AND(OR(BF47="S"),OR(BJ47="D",BJ47="A",BJ47="S",BJ47="C",BJ47="H",BJ47="B",BJ47="T",BJ47="E",BJ47="SB")),AND(BF47="H",OR($Z37="No",$Z37="")))))</formula1>
    </dataValidation>
    <dataValidation sqref="BG47:BG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47="D",BG47="A",BG47="S",BG47="C",BG47="H",BG47="B",BG47="T",BG47="E",BG47="SB",BG47="P",BG47="R",BG47="X",BG47="ST&gt;1",BG47="ST&gt;2",BG47="ST&gt;3",BG47="ST&gt;4",BG47="ST&gt;5"),NOT(OR(AND(OR(BG47="D",BG47="A",BG47="S",BG47="C",BG47="H",BG47="B",BG47="T",BG47="E",BG47="SB"),OR(BF47="D",BF47="A",BF47="S",BF47="C",BF47="H",BF47="B",BF47="T",BF47="E",BF47="SB")),AND(OR(BG47="D",BG47="A",BG47="S",BG47="C",BG47="H",BG47="B",BG47="T",BG47="E",BG47="SB"),OR(BH47="D",BH47="A",BH47="S",BH47="C",BH47="H",BH47="B",BH47="T",BH47="E",BH47="SB")),AND(OR(BG47="D",BG47="A",BG47="S",BG47="C",BG47="H",BG47="B",BG47="T",BG47="E",BG47="SB"),OR(BE47="D",BE47="A",BE47="S",BE47="C",BE47="H",BE47="T",BE47="E",BE47="SB")),AND(OR(BG47="D",BG47="A",BG47="S",BG47="C",BG47="H",BG47="T",BG47="E",BG47="SB"),OR(BI47="D",BI47="A",BI47="S",BI47="C",BI47="H",BI47="B",BI47="T",BI47="E",BI47="SB")),AND(OR(BG47="D",BG47="A",BG47="S",BG47="C",BG47="H",BG47="B",BG47="T",BG47="E",BG47="SB"),OR(BD47="D",BD47="A",BD47="S",BD47="C",BD47="T",BD47="SB")),AND(OR(BG47="D",BG47="A",BG47="S",BG47="C",BG47="T",BG47="SB"),OR(BJ47="D",BJ47="A",BJ47="S",BJ47="C",BJ47="H",BJ47="B",BJ47="T",BJ47="E",BJ47="SB")),AND(OR(BG47="D",BG47="A",BG47="S",BG47="C",BG47="H",BG47="B",BG47="T",BG47="E",BG47="SB"),OR(BC47="S")),AND(OR(BG47="S"),OR(BK47="D",BK47="A",BK47="S",BK47="C",BK47="H",BK47="B",BK47="T",BK47="E",BK47="SB")),AND(BG47="H",OR($Z37="No",$Z37="")))))</formula1>
    </dataValidation>
    <dataValidation sqref="BH47:BH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47="D",BH47="A",BH47="S",BH47="C",BH47="H",BH47="B",BH47="T",BH47="E",BH47="SB",BH47="P",BH47="R",BH47="X",BH47="ST&gt;1",BH47="ST&gt;2",BH47="ST&gt;3",BH47="ST&gt;4",BH47="ST&gt;5"),NOT(OR(AND(OR(BH47="D",BH47="A",BH47="S",BH47="C",BH47="H",BH47="B",BH47="T",BH47="E",BH47="SB"),OR(BG47="D",BG47="A",BG47="S",BG47="C",BG47="H",BG47="B",BG47="T",BG47="E",BG47="SB")),AND(OR(BH47="D",BH47="A",BH47="S",BH47="C",BH47="H",BH47="B",BH47="T",BH47="E",BH47="SB"),OR(BI47="D",BI47="A",BI47="S",BI47="C",BI47="H",BI47="B",BI47="T",BI47="E",BI47="SB")),AND(OR(BH47="D",BH47="A",BH47="S",BH47="C",BH47="H",BH47="B",BH47="T",BH47="E",BH47="SB"),OR(BF47="D",BF47="A",BF47="S",BF47="C",BF47="H",BF47="T",BF47="E",BF47="SB")),AND(OR(BH47="D",BH47="A",BH47="S",BH47="C",BH47="H",BH47="T",BH47="E",BH47="SB"),OR(BJ47="D",BJ47="A",BJ47="S",BJ47="C",BJ47="H",BJ47="B",BJ47="T",BJ47="E",BJ47="SB")),AND(OR(BH47="D",BH47="A",BH47="S",BH47="C",BH47="H",BH47="B",BH47="T",BH47="E",BH47="SB"),OR(BE47="D",BE47="A",BE47="S",BE47="C",BE47="T",BE47="SB")),AND(OR(BH47="D",BH47="A",BH47="S",BH47="C",BH47="T",BH47="SB"),OR(BK47="D",BK47="A",BK47="S",BK47="C",BK47="H",BK47="B",BK47="T",BK47="E",BK47="SB")),AND(OR(BH47="D",BH47="A",BH47="S",BH47="C",BH47="H",BH47="B",BH47="T",BH47="E",BH47="SB"),OR(BD47="S")),AND(OR(BH47="S"),OR(BL47="D",BL47="A",BL47="S",BL47="C",BL47="H",BL47="B",BL47="T",BL47="E",BL47="SB")),AND(BH47="H",OR($Z37="No",$Z37="")))))</formula1>
    </dataValidation>
    <dataValidation sqref="BI47:BI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47="D",BI47="A",BI47="S",BI47="C",BI47="H",BI47="B",BI47="T",BI47="E",BI47="SB",BI47="P",BI47="R",BI47="X",BI47="ST&gt;1",BI47="ST&gt;2",BI47="ST&gt;3",BI47="ST&gt;4",BI47="ST&gt;5"),NOT(OR(AND(OR(BI47="D",BI47="A",BI47="S",BI47="C",BI47="H",BI47="B",BI47="T",BI47="E",BI47="SB"),OR(BH47="D",BH47="A",BH47="S",BH47="C",BH47="H",BH47="B",BH47="T",BH47="E",BH47="SB")),AND(OR(BI47="D",BI47="A",BI47="S",BI47="C",BI47="H",BI47="B",BI47="T",BI47="E",BI47="SB"),OR(BJ47="D",BJ47="A",BJ47="S",BJ47="C",BJ47="H",BJ47="B",BJ47="T",BJ47="E",BJ47="SB")),AND(OR(BI47="D",BI47="A",BI47="S",BI47="C",BI47="H",BI47="B",BI47="T",BI47="E",BI47="SB"),OR(BG47="D",BG47="A",BG47="S",BG47="C",BG47="H",BG47="T",BG47="E",BG47="SB")),AND(OR(BI47="D",BI47="A",BI47="S",BI47="C",BI47="H",BI47="T",BI47="E",BI47="SB"),OR(BK47="D",BK47="A",BK47="S",BK47="C",BK47="H",BK47="B",BK47="T",BK47="E",BK47="SB")),AND(OR(BI47="D",BI47="A",BI47="S",BI47="C",BI47="H",BI47="B",BI47="T",BI47="E",BI47="SB"),OR(BF47="D",BF47="A",BF47="S",BF47="C",BF47="T",BF47="SB")),AND(OR(BI47="D",BI47="A",BI47="S",BI47="C",BI47="T",BI47="SB"),OR(BL47="D",BL47="A",BL47="S",BL47="C",BL47="H",BL47="B",BL47="T",BL47="E",BL47="SB")),AND(OR(BI47="D",BI47="A",BI47="S",BI47="C",BI47="H",BI47="B",BI47="T",BI47="E",BI47="SB"),OR(BE47="S")),AND(OR(BI47="S"),OR(BM47="D",BM47="A",BM47="S",BM47="C",BM47="H",BM47="B",BM47="T",BM47="E",BM47="SB")),AND(BI47="H",OR($Z37="No",$Z37="")))))</formula1>
    </dataValidation>
    <dataValidation sqref="BJ47:BJ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47="D",BJ47="A",BJ47="S",BJ47="C",BJ47="H",BJ47="B",BJ47="T",BJ47="E",BJ47="SB",BJ47="P",BJ47="R",BJ47="X",BJ47="ST&gt;1",BJ47="ST&gt;2",BJ47="ST&gt;3",BJ47="ST&gt;4",BJ47="ST&gt;5"),NOT(OR(AND(OR(BJ47="D",BJ47="A",BJ47="S",BJ47="C",BJ47="H",BJ47="B",BJ47="T",BJ47="E",BJ47="SB"),OR(BI47="D",BI47="A",BI47="S",BI47="C",BI47="H",BI47="B",BI47="T",BI47="E",BI47="SB")),AND(OR(BJ47="D",BJ47="A",BJ47="S",BJ47="C",BJ47="H",BJ47="B",BJ47="T",BJ47="E",BJ47="SB"),OR(BK47="D",BK47="A",BK47="S",BK47="C",BK47="H",BK47="B",BK47="T",BK47="E",BK47="SB")),AND(OR(BJ47="D",BJ47="A",BJ47="S",BJ47="C",BJ47="H",BJ47="B",BJ47="T",BJ47="E",BJ47="SB"),OR(BH47="D",BH47="A",BH47="S",BH47="C",BH47="H",BH47="T",BH47="E",BH47="SB")),AND(OR(BJ47="D",BJ47="A",BJ47="S",BJ47="C",BJ47="H",BJ47="T",BJ47="E",BJ47="SB"),OR(BL47="D",BL47="A",BL47="S",BL47="C",BL47="H",BL47="B",BL47="T",BL47="E",BL47="SB")),AND(OR(BJ47="D",BJ47="A",BJ47="S",BJ47="C",BJ47="H",BJ47="B",BJ47="T",BJ47="E",BJ47="SB"),OR(BG47="D",BG47="A",BG47="S",BG47="C",BG47="T",BG47="SB")),AND(OR(BJ47="D",BJ47="A",BJ47="S",BJ47="C",BJ47="T",BJ47="SB"),OR(BM47="D",BM47="A",BM47="S",BM47="C",BM47="H",BM47="B",BM47="T",BM47="E",BM47="SB")),AND(OR(BJ47="D",BJ47="A",BJ47="S",BJ47="C",BJ47="H",BJ47="B",BJ47="T",BJ47="E",BJ47="SB"),OR(BF47="S")),AND(OR(BJ47="S"),OR(BN47="D",BN47="A",BN47="S",BN47="C",BN47="H",BN47="B",BN47="T",BN47="E",BN47="SB")),AND(BJ47="H",OR($Z37="No",$Z37="")))))</formula1>
    </dataValidation>
    <dataValidation sqref="BK47:BK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47="D",BK47="A",BK47="S",BK47="C",BK47="H",BK47="B",BK47="T",BK47="E",BK47="SB",BK47="P",BK47="R",BK47="X",BK47="ST&gt;1",BK47="ST&gt;2",BK47="ST&gt;3",BK47="ST&gt;4",BK47="ST&gt;5"),NOT(OR(AND(OR(BK47="D",BK47="A",BK47="S",BK47="C",BK47="H",BK47="B",BK47="T",BK47="E",BK47="SB"),OR(BJ47="D",BJ47="A",BJ47="S",BJ47="C",BJ47="H",BJ47="B",BJ47="T",BJ47="E",BJ47="SB")),AND(OR(BK47="D",BK47="A",BK47="S",BK47="C",BK47="H",BK47="B",BK47="T",BK47="E",BK47="SB"),OR(BL47="D",BL47="A",BL47="S",BL47="C",BL47="H",BL47="B",BL47="T",BL47="E",BL47="SB")),AND(OR(BK47="D",BK47="A",BK47="S",BK47="C",BK47="H",BK47="B",BK47="T",BK47="E",BK47="SB"),OR(BI47="D",BI47="A",BI47="S",BI47="C",BI47="H",BI47="T",BI47="E",BI47="SB")),AND(OR(BK47="D",BK47="A",BK47="S",BK47="C",BK47="H",BK47="T",BK47="E",BK47="SB"),OR(BM47="D",BM47="A",BM47="S",BM47="C",BM47="H",BM47="B",BM47="T",BM47="E",BM47="SB")),AND(OR(BK47="D",BK47="A",BK47="S",BK47="C",BK47="H",BK47="B",BK47="T",BK47="E",BK47="SB"),OR(BH47="D",BH47="A",BH47="S",BH47="C",BH47="T",BH47="SB")),AND(OR(BK47="D",BK47="A",BK47="S",BK47="C",BK47="T",BK47="SB"),OR(BN47="D",BN47="A",BN47="S",BN47="C",BN47="H",BN47="B",BN47="T",BN47="E",BN47="SB")),AND(OR(BK47="D",BK47="A",BK47="S",BK47="C",BK47="H",BK47="B",BK47="T",BK47="E",BK47="SB"),OR(BG47="S")),AND(OR(BK47="S"),OR(BO47="D",BO47="A",BO47="S",BO47="C",BO47="H",BO47="B",BO47="T",BO47="E",BO47="SB")),AND(BK47="H",OR($Z37="No",$Z37="")))))</formula1>
    </dataValidation>
    <dataValidation sqref="BL47:BL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47="D",BL47="A",BL47="S",BL47="C",BL47="H",BL47="B",BL47="T",BL47="E",BL47="SB",BL47="P",BL47="R",BL47="X",BL47="ST&gt;1",BL47="ST&gt;2",BL47="ST&gt;3",BL47="ST&gt;4",BL47="ST&gt;5"),NOT(OR(AND(OR(BL47="D",BL47="A",BL47="S",BL47="C",BL47="H",BL47="B",BL47="T",BL47="E",BL47="SB"),OR(BK47="D",BK47="A",BK47="S",BK47="C",BK47="H",BK47="B",BK47="T",BK47="E",BK47="SB")),AND(OR(BL47="D",BL47="A",BL47="S",BL47="C",BL47="H",BL47="B",BL47="T",BL47="E",BL47="SB"),OR(BM47="D",BM47="A",BM47="S",BM47="C",BM47="H",BM47="B",BM47="T",BM47="E",BM47="SB")),AND(OR(BL47="D",BL47="A",BL47="S",BL47="C",BL47="H",BL47="B",BL47="T",BL47="E",BL47="SB"),OR(BJ47="D",BJ47="A",BJ47="S",BJ47="C",BJ47="H",BJ47="T",BJ47="E",BJ47="SB")),AND(OR(BL47="D",BL47="A",BL47="S",BL47="C",BL47="H",BL47="T",BL47="E",BL47="SB"),OR(BN47="D",BN47="A",BN47="S",BN47="C",BN47="H",BN47="B",BN47="T",BN47="E",BN47="SB")),AND(OR(BL47="D",BL47="A",BL47="S",BL47="C",BL47="H",BL47="B",BL47="T",BL47="E",BL47="SB"),OR(BI47="D",BI47="A",BI47="S",BI47="C",BI47="T",BI47="SB")),AND(OR(BL47="D",BL47="A",BL47="S",BL47="C",BL47="T",BL47="SB"),OR(BO47="D",BO47="A",BO47="S",BO47="C",BO47="H",BO47="B",BO47="T",BO47="E",BO47="SB")),AND(OR(BL47="D",BL47="A",BL47="S",BL47="C",BL47="H",BL47="B",BL47="T",BL47="E",BL47="SB"),OR(BH47="S")),AND(OR(BL47="S"),OR(BP47="D",BP47="A",BP47="S",BP47="C",BP47="H",BP47="B",BP47="T",BP47="E",BP47="SB")),AND(BL47="H",OR($Z37="No",$Z37="")))))</formula1>
    </dataValidation>
    <dataValidation sqref="BM47:BM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47="D",BM47="A",BM47="S",BM47="C",BM47="H",BM47="B",BM47="T",BM47="E",BM47="SB",BM47="P",BM47="R",BM47="X",BM47="ST&gt;1",BM47="ST&gt;2",BM47="ST&gt;3",BM47="ST&gt;4",BM47="ST&gt;5"),NOT(OR(AND(OR(BM47="D",BM47="A",BM47="S",BM47="C",BM47="H",BM47="B",BM47="T",BM47="E",BM47="SB"),OR(BL47="D",BL47="A",BL47="S",BL47="C",BL47="H",BL47="B",BL47="T",BL47="E",BL47="SB")),AND(OR(BM47="D",BM47="A",BM47="S",BM47="C",BM47="H",BM47="B",BM47="T",BM47="E",BM47="SB"),OR(BN47="D",BN47="A",BN47="S",BN47="C",BN47="H",BN47="B",BN47="T",BN47="E",BN47="SB")),AND(OR(BM47="D",BM47="A",BM47="S",BM47="C",BM47="H",BM47="B",BM47="T",BM47="E",BM47="SB"),OR(BK47="D",BK47="A",BK47="S",BK47="C",BK47="H",BK47="T",BK47="E",BK47="SB")),AND(OR(BM47="D",BM47="A",BM47="S",BM47="C",BM47="H",BM47="T",BM47="E",BM47="SB"),OR(BO47="D",BO47="A",BO47="S",BO47="C",BO47="H",BO47="B",BO47="T",BO47="E",BO47="SB")),AND(OR(BM47="D",BM47="A",BM47="S",BM47="C",BM47="H",BM47="B",BM47="T",BM47="E",BM47="SB"),OR(BJ47="D",BJ47="A",BJ47="S",BJ47="C",BJ47="T",BJ47="SB")),AND(OR(BM47="D",BM47="A",BM47="S",BM47="C",BM47="T",BM47="SB"),OR(BP47="D",BP47="A",BP47="S",BP47="C",BP47="H",BP47="B",BP47="T",BP47="E",BP47="SB")),AND(OR(BM47="D",BM47="A",BM47="S",BM47="C",BM47="H",BM47="B",BM47="T",BM47="E",BM47="SB"),OR(BI47="S")),AND(OR(BM47="S"),OR(BQ47="D",BQ47="A",BQ47="S",BQ47="C",BQ47="H",BQ47="B",BQ47="T",BQ47="E",BQ47="SB")),AND(BM47="H",OR($Z37="No",$Z37="")))))</formula1>
    </dataValidation>
    <dataValidation sqref="BN47:BN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47="D",BN47="A",BN47="S",BN47="C",BN47="H",BN47="B",BN47="T",BN47="E",BN47="SB",BN47="P",BN47="R",BN47="X",BN47="ST&gt;1",BN47="ST&gt;2",BN47="ST&gt;3",BN47="ST&gt;4",BN47="ST&gt;5"),NOT(OR(AND(OR(BN47="D",BN47="A",BN47="S",BN47="C",BN47="H",BN47="B",BN47="T",BN47="E",BN47="SB"),OR(BM47="D",BM47="A",BM47="S",BM47="C",BM47="H",BM47="B",BM47="T",BM47="E",BM47="SB")),AND(OR(BN47="D",BN47="A",BN47="S",BN47="C",BN47="H",BN47="B",BN47="T",BN47="E",BN47="SB"),OR(BO47="D",BO47="A",BO47="S",BO47="C",BO47="H",BO47="B",BO47="T",BO47="E",BO47="SB")),AND(OR(BN47="D",BN47="A",BN47="S",BN47="C",BN47="H",BN47="B",BN47="T",BN47="E",BN47="SB"),OR(BL47="D",BL47="A",BL47="S",BL47="C",BL47="H",BL47="T",BL47="E",BL47="SB")),AND(OR(BN47="D",BN47="A",BN47="S",BN47="C",BN47="H",BN47="T",BN47="E",BN47="SB"),OR(BP47="D",BP47="A",BP47="S",BP47="C",BP47="H",BP47="B",BP47="T",BP47="E",BP47="SB")),AND(OR(BN47="D",BN47="A",BN47="S",BN47="C",BN47="H",BN47="B",BN47="T",BN47="E",BN47="SB"),OR(BK47="D",BK47="A",BK47="S",BK47="C",BK47="T",BK47="SB")),AND(OR(BN47="D",BN47="A",BN47="S",BN47="C",BN47="T",BN47="SB"),OR(BQ47="D",BQ47="A",BQ47="S",BQ47="C",BQ47="H",BQ47="B",BQ47="T",BQ47="E",BQ47="SB")),AND(OR(BN47="D",BN47="A",BN47="S",BN47="C",BN47="H",BN47="B",BN47="T",BN47="E",BN47="SB"),OR(BJ47="S")),AND(OR(BN47="S"),OR(BR47="D",BR47="A",BR47="S",BR47="C",BR47="H",BR47="B",BR47="T",BR47="E",BR47="SB")),AND(BN47="H",OR($Z37="No",$Z37="")))))</formula1>
    </dataValidation>
    <dataValidation sqref="BO47:BO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47="D",BO47="A",BO47="S",BO47="C",BO47="H",BO47="B",BO47="T",BO47="E",BO47="SB",BO47="P",BO47="R",BO47="X",BO47="ST&gt;1",BO47="ST&gt;2",BO47="ST&gt;3",BO47="ST&gt;4",BO47="ST&gt;5"),NOT(OR(AND(OR(BO47="D",BO47="A",BO47="S",BO47="C",BO47="H",BO47="B",BO47="T",BO47="E",BO47="SB"),OR(BN47="D",BN47="A",BN47="S",BN47="C",BN47="H",BN47="B",BN47="T",BN47="E",BN47="SB")),AND(OR(BO47="D",BO47="A",BO47="S",BO47="C",BO47="H",BO47="B",BO47="T",BO47="E",BO47="SB"),OR(BP47="D",BP47="A",BP47="S",BP47="C",BP47="H",BP47="B",BP47="T",BP47="E",BP47="SB")),AND(OR(BO47="D",BO47="A",BO47="S",BO47="C",BO47="H",BO47="B",BO47="T",BO47="E",BO47="SB"),OR(BM47="D",BM47="A",BM47="S",BM47="C",BM47="H",BM47="T",BM47="E",BM47="SB")),AND(OR(BO47="D",BO47="A",BO47="S",BO47="C",BO47="H",BO47="T",BO47="E",BO47="SB"),OR(BQ47="D",BQ47="A",BQ47="S",BQ47="C",BQ47="H",BQ47="B",BQ47="T",BQ47="E",BQ47="SB")),AND(OR(BO47="D",BO47="A",BO47="S",BO47="C",BO47="H",BO47="B",BO47="T",BO47="E",BO47="SB"),OR(BL47="D",BL47="A",BL47="S",BL47="C",BL47="T",BL47="SB")),AND(OR(BO47="D",BO47="A",BO47="S",BO47="C",BO47="T",BO47="SB"),OR(BR47="D",BR47="A",BR47="S",BR47="C",BR47="H",BR47="B",BR47="T",BR47="E",BR47="SB")),AND(OR(BO47="D",BO47="A",BO47="S",BO47="C",BO47="H",BO47="B",BO47="T",BO47="E",BO47="SB"),OR(BK47="S")),AND(OR(BO47="S"),OR(BS47="D",BS47="A",BS47="S",BS47="C",BS47="H",BS47="B",BS47="T",BS47="E",BS47="SB")),AND(BO47="H",OR($Z37="No",$Z37="")))))</formula1>
    </dataValidation>
    <dataValidation sqref="BP47:BP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47="D",BP47="A",BP47="S",BP47="C",BP47="H",BP47="B",BP47="T",BP47="E",BP47="SB",BP47="P",BP47="R",BP47="X",BP47="ST&gt;1",BP47="ST&gt;2",BP47="ST&gt;3",BP47="ST&gt;4",BP47="ST&gt;5"),NOT(OR(AND(OR(BP47="D",BP47="A",BP47="S",BP47="C",BP47="H",BP47="B",BP47="T",BP47="E",BP47="SB"),OR(BO47="D",BO47="A",BO47="S",BO47="C",BO47="H",BO47="B",BO47="T",BO47="E",BO47="SB")),AND(OR(BP47="D",BP47="A",BP47="S",BP47="C",BP47="H",BP47="B",BP47="T",BP47="E",BP47="SB"),OR(BQ47="D",BQ47="A",BQ47="S",BQ47="C",BQ47="H",BQ47="B",BQ47="T",BQ47="E",BQ47="SB")),AND(OR(BP47="D",BP47="A",BP47="S",BP47="C",BP47="H",BP47="B",BP47="T",BP47="E",BP47="SB"),OR(BN47="D",BN47="A",BN47="S",BN47="C",BN47="H",BN47="T",BN47="E",BN47="SB")),AND(OR(BP47="D",BP47="A",BP47="S",BP47="C",BP47="H",BP47="T",BP47="E",BP47="SB"),OR(BR47="D",BR47="A",BR47="S",BR47="C",BR47="H",BR47="B",BR47="T",BR47="E",BR47="SB")),AND(OR(BP47="D",BP47="A",BP47="S",BP47="C",BP47="H",BP47="B",BP47="T",BP47="E",BP47="SB"),OR(BM47="D",BM47="A",BM47="S",BM47="C",BM47="T",BM47="SB")),AND(OR(BP47="D",BP47="A",BP47="S",BP47="C",BP47="T",BP47="SB"),OR(BS47="D",BS47="A",BS47="S",BS47="C",BS47="H",BS47="B",BS47="T",BS47="E",BS47="SB")),AND(OR(BP47="D",BP47="A",BP47="S",BP47="C",BP47="H",BP47="B",BP47="T",BP47="E",BP47="SB"),OR(BL47="S")),AND(OR(BP47="S"),OR(BT47="D",BT47="A",BT47="S",BT47="C",BT47="H",BT47="B",BT47="T",BT47="E",BT47="SB")),AND(BP47="H",OR($Z37="No",$Z37="")))))</formula1>
    </dataValidation>
    <dataValidation sqref="BQ47:BQ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47="D",BQ47="A",BQ47="S",BQ47="C",BQ47="H",BQ47="B",BQ47="T",BQ47="E",BQ47="SB",BQ47="P",BQ47="R",BQ47="X",BQ47="ST&gt;1",BQ47="ST&gt;2",BQ47="ST&gt;3",BQ47="ST&gt;4",BQ47="ST&gt;5"),NOT(OR(AND(OR(BQ47="D",BQ47="A",BQ47="S",BQ47="C",BQ47="H",BQ47="B",BQ47="T",BQ47="E",BQ47="SB"),OR(BP47="D",BP47="A",BP47="S",BP47="C",BP47="H",BP47="B",BP47="T",BP47="E",BP47="SB")),AND(OR(BQ47="D",BQ47="A",BQ47="S",BQ47="C",BQ47="H",BQ47="B",BQ47="T",BQ47="E",BQ47="SB"),OR(BR47="D",BR47="A",BR47="S",BR47="C",BR47="H",BR47="B",BR47="T",BR47="E",BR47="SB")),AND(OR(BQ47="D",BQ47="A",BQ47="S",BQ47="C",BQ47="H",BQ47="B",BQ47="T",BQ47="E",BQ47="SB"),OR(BO47="D",BO47="A",BO47="S",BO47="C",BO47="H",BO47="T",BO47="E",BO47="SB")),AND(OR(BQ47="D",BQ47="A",BQ47="S",BQ47="C",BQ47="H",BQ47="T",BQ47="E",BQ47="SB"),OR(BS47="D",BS47="A",BS47="S",BS47="C",BS47="H",BS47="B",BS47="T",BS47="E",BS47="SB")),AND(OR(BQ47="D",BQ47="A",BQ47="S",BQ47="C",BQ47="H",BQ47="B",BQ47="T",BQ47="E",BQ47="SB"),OR(BN47="D",BN47="A",BN47="S",BN47="C",BN47="T",BN47="SB")),AND(OR(BQ47="D",BQ47="A",BQ47="S",BQ47="C",BQ47="T",BQ47="SB"),OR(BT47="D",BT47="A",BT47="S",BT47="C",BT47="H",BT47="B",BT47="T",BT47="E",BT47="SB")),AND(OR(BQ47="D",BQ47="A",BQ47="S",BQ47="C",BQ47="H",BQ47="B",BQ47="T",BQ47="E",BQ47="SB"),OR(BM47="S")),AND(OR(BQ47="S"),OR(BU47="D",BU47="A",BU47="S",BU47="C",BU47="H",BU47="B",BU47="T",BU47="E",BU47="SB")),AND(BQ47="H",OR($Z37="No",$Z37="")))))</formula1>
    </dataValidation>
    <dataValidation sqref="BR47:BR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47="D",BR47="A",BR47="S",BR47="C",BR47="H",BR47="B",BR47="T",BR47="E",BR47="SB",BR47="P",BR47="R",BR47="X",BR47="ST&gt;1",BR47="ST&gt;2",BR47="ST&gt;3",BR47="ST&gt;4",BR47="ST&gt;5"),NOT(OR(AND(OR(BR47="D",BR47="A",BR47="S",BR47="C",BR47="H",BR47="B",BR47="T",BR47="E",BR47="SB"),OR(BQ47="D",BQ47="A",BQ47="S",BQ47="C",BQ47="H",BQ47="B",BQ47="T",BQ47="E",BQ47="SB")),AND(OR(BR47="D",BR47="A",BR47="S",BR47="C",BR47="H",BR47="B",BR47="T",BR47="E",BR47="SB"),OR(BS47="D",BS47="A",BS47="S",BS47="C",BS47="H",BS47="B",BS47="T",BS47="E",BS47="SB")),AND(OR(BR47="D",BR47="A",BR47="S",BR47="C",BR47="H",BR47="B",BR47="T",BR47="E",BR47="SB"),OR(BP47="D",BP47="A",BP47="S",BP47="C",BP47="H",BP47="T",BP47="E",BP47="SB")),AND(OR(BR47="D",BR47="A",BR47="S",BR47="C",BR47="H",BR47="T",BR47="E",BR47="SB"),OR(BT47="D",BT47="A",BT47="S",BT47="C",BT47="H",BT47="B",BT47="T",BT47="E",BT47="SB")),AND(OR(BR47="D",BR47="A",BR47="S",BR47="C",BR47="H",BR47="B",BR47="T",BR47="E",BR47="SB"),OR(BO47="D",BO47="A",BO47="S",BO47="C",BO47="T",BO47="SB")),AND(OR(BR47="D",BR47="A",BR47="S",BR47="C",BR47="T",BR47="SB"),OR(BU47="D",BU47="A",BU47="S",BU47="C",BU47="H",BU47="B",BU47="T",BU47="E",BU47="SB")),AND(OR(BR47="D",BR47="A",BR47="S",BR47="C",BR47="H",BR47="B",BR47="T",BR47="E",BR47="SB"),OR(BN47="S")),AND(OR(BR47="S"),OR(BV47="D",BV47="A",BV47="S",BV47="C",BV47="H",BV47="B",BV47="T",BV47="E",BV47="SB")),AND(BR47="H",OR($Z37="No",$Z37="")))))</formula1>
    </dataValidation>
    <dataValidation sqref="BS47:BS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47="D",BS47="A",BS47="S",BS47="C",BS47="H",BS47="B",BS47="T",BS47="E",BS47="SB",BS47="P",BS47="R",BS47="X",BS47="ST&gt;1",BS47="ST&gt;2",BS47="ST&gt;3",BS47="ST&gt;4",BS47="ST&gt;5"),NOT(OR(AND(OR(BS47="D",BS47="A",BS47="S",BS47="C",BS47="H",BS47="B",BS47="T",BS47="E",BS47="SB"),OR(BR47="D",BR47="A",BR47="S",BR47="C",BR47="H",BR47="B",BR47="T",BR47="E",BR47="SB")),AND(OR(BS47="D",BS47="A",BS47="S",BS47="C",BS47="H",BS47="B",BS47="T",BS47="E",BS47="SB"),OR(BT47="D",BT47="A",BT47="S",BT47="C",BT47="H",BT47="B",BT47="T",BT47="E",BT47="SB")),AND(OR(BS47="D",BS47="A",BS47="S",BS47="C",BS47="H",BS47="B",BS47="T",BS47="E",BS47="SB"),OR(BQ47="D",BQ47="A",BQ47="S",BQ47="C",BQ47="H",BQ47="T",BQ47="E",BQ47="SB")),AND(OR(BS47="D",BS47="A",BS47="S",BS47="C",BS47="H",BS47="T",BS47="E",BS47="SB"),OR(BU47="D",BU47="A",BU47="S",BU47="C",BU47="H",BU47="B",BU47="T",BU47="E",BU47="SB")),AND(OR(BS47="D",BS47="A",BS47="S",BS47="C",BS47="H",BS47="B",BS47="T",BS47="E",BS47="SB"),OR(BP47="D",BP47="A",BP47="S",BP47="C",BP47="T",BP47="SB")),AND(OR(BS47="D",BS47="A",BS47="S",BS47="C",BS47="T",BS47="SB"),OR(BV47="D",BV47="A",BV47="S",BV47="C",BV47="H",BV47="B",BV47="T",BV47="E",BV47="SB")),AND(OR(BS47="D",BS47="A",BS47="S",BS47="C",BS47="H",BS47="B",BS47="T",BS47="E",BS47="SB"),OR(BO47="S")),AND(OR(BS47="S"),OR(BW47="D",BW47="A",BW47="S",BW47="C",BW47="H",BW47="B",BW47="T",BW47="E",BW47="SB")),AND(BS47="H",OR($Z37="No",$Z37="")))))</formula1>
    </dataValidation>
    <dataValidation sqref="BT47:BT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47="D",BT47="A",BT47="S",BT47="C",BT47="H",BT47="B",BT47="T",BT47="E",BT47="SB",BT47="P",BT47="R",BT47="X",BT47="ST&gt;1",BT47="ST&gt;2",BT47="ST&gt;3",BT47="ST&gt;4",BT47="ST&gt;5"),NOT(OR(AND(OR(BT47="D",BT47="A",BT47="S",BT47="C",BT47="H",BT47="B",BT47="T",BT47="E",BT47="SB"),OR(BS47="D",BS47="A",BS47="S",BS47="C",BS47="H",BS47="B",BS47="T",BS47="E",BS47="SB")),AND(OR(BT47="D",BT47="A",BT47="S",BT47="C",BT47="H",BT47="B",BT47="T",BT47="E",BT47="SB"),OR(BU47="D",BU47="A",BU47="S",BU47="C",BU47="H",BU47="B",BU47="T",BU47="E",BU47="SB")),AND(OR(BT47="D",BT47="A",BT47="S",BT47="C",BT47="H",BT47="B",BT47="T",BT47="E",BT47="SB"),OR(BR47="D",BR47="A",BR47="S",BR47="C",BR47="H",BR47="T",BR47="E",BR47="SB")),AND(OR(BT47="D",BT47="A",BT47="S",BT47="C",BT47="H",BT47="T",BT47="E",BT47="SB"),OR(BV47="D",BV47="A",BV47="S",BV47="C",BV47="H",BV47="B",BV47="T",BV47="E",BV47="SB")),AND(OR(BT47="D",BT47="A",BT47="S",BT47="C",BT47="H",BT47="B",BT47="T",BT47="E",BT47="SB"),OR(BQ47="D",BQ47="A",BQ47="S",BQ47="C",BQ47="T",BQ47="SB")),AND(OR(BT47="D",BT47="A",BT47="S",BT47="C",BT47="T",BT47="SB"),OR(BW47="D",BW47="A",BW47="S",BW47="C",BW47="H",BW47="B",BW47="T",BW47="E",BW47="SB")),AND(OR(BT47="D",BT47="A",BT47="S",BT47="C",BT47="H",BT47="B",BT47="T",BT47="E",BT47="SB"),OR(BP47="S")),AND(OR(BT47="S"),OR(BX47="D",BX47="A",BX47="S",BX47="C",BX47="H",BX47="B",BX47="T",BX47="E",BX47="SB")),AND(BT47="H",OR($Z37="No",$Z37="")))))</formula1>
    </dataValidation>
    <dataValidation sqref="BU47:BU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47="D",BU47="A",BU47="S",BU47="C",BU47="H",BU47="B",BU47="T",BU47="E",BU47="SB",BU47="P",BU47="R",BU47="X",BU47="ST&gt;1",BU47="ST&gt;2",BU47="ST&gt;3",BU47="ST&gt;4",BU47="ST&gt;5"),NOT(OR(AND(OR(BU47="D",BU47="A",BU47="S",BU47="C",BU47="H",BU47="B",BU47="T",BU47="E",BU47="SB"),OR(BT47="D",BT47="A",BT47="S",BT47="C",BT47="H",BT47="B",BT47="T",BT47="E",BT47="SB")),AND(OR(BU47="D",BU47="A",BU47="S",BU47="C",BU47="H",BU47="B",BU47="T",BU47="E",BU47="SB"),OR(BV47="D",BV47="A",BV47="S",BV47="C",BV47="H",BV47="B",BV47="T",BV47="E",BV47="SB")),AND(OR(BU47="D",BU47="A",BU47="S",BU47="C",BU47="H",BU47="B",BU47="T",BU47="E",BU47="SB"),OR(BS47="D",BS47="A",BS47="S",BS47="C",BS47="H",BS47="T",BS47="E",BS47="SB")),AND(OR(BU47="D",BU47="A",BU47="S",BU47="C",BU47="H",BU47="T",BU47="E",BU47="SB"),OR(BW47="D",BW47="A",BW47="S",BW47="C",BW47="H",BW47="B",BW47="T",BW47="E",BW47="SB")),AND(OR(BU47="D",BU47="A",BU47="S",BU47="C",BU47="H",BU47="B",BU47="T",BU47="E",BU47="SB"),OR(BR47="D",BR47="A",BR47="S",BR47="C",BR47="T",BR47="SB")),AND(OR(BU47="D",BU47="A",BU47="S",BU47="C",BU47="T",BU47="SB"),OR(BX47="D",BX47="A",BX47="S",BX47="C",BX47="H",BX47="B",BX47="T",BX47="E",BX47="SB")),AND(OR(BU47="D",BU47="A",BU47="S",BU47="C",BU47="H",BU47="B",BU47="T",BU47="E",BU47="SB"),OR(BQ47="S")),AND(OR(BU47="S"),OR(BY47="D",BY47="A",BY47="S",BY47="C",BY47="H",BY47="B",BY47="T",BY47="E",BY47="SB")),AND(BU47="H",OR($Z37="No",$Z37="")))))</formula1>
    </dataValidation>
    <dataValidation sqref="BV47:BV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47="D",BV47="A",BV47="S",BV47="C",BV47="H",BV47="B",BV47="T",BV47="E",BV47="SB",BV47="P",BV47="R",BV47="X",BV47="ST&gt;1",BV47="ST&gt;2",BV47="ST&gt;3",BV47="ST&gt;4",BV47="ST&gt;5"),NOT(OR(AND(OR(BV47="D",BV47="A",BV47="S",BV47="C",BV47="H",BV47="B",BV47="T",BV47="E",BV47="SB"),OR(BU47="D",BU47="A",BU47="S",BU47="C",BU47="H",BU47="B",BU47="T",BU47="E",BU47="SB")),AND(OR(BV47="D",BV47="A",BV47="S",BV47="C",BV47="H",BV47="B",BV47="T",BV47="E",BV47="SB"),OR(BW47="D",BW47="A",BW47="S",BW47="C",BW47="H",BW47="B",BW47="T",BW47="E",BW47="SB")),AND(OR(BV47="D",BV47="A",BV47="S",BV47="C",BV47="H",BV47="B",BV47="T",BV47="E",BV47="SB"),OR(BT47="D",BT47="A",BT47="S",BT47="C",BT47="H",BT47="T",BT47="E",BT47="SB")),AND(OR(BV47="D",BV47="A",BV47="S",BV47="C",BV47="H",BV47="T",BV47="E",BV47="SB"),OR(BX47="D",BX47="A",BX47="S",BX47="C",BX47="H",BX47="B",BX47="T",BX47="E",BX47="SB")),AND(OR(BV47="D",BV47="A",BV47="S",BV47="C",BV47="H",BV47="B",BV47="T",BV47="E",BV47="SB"),OR(BS47="D",BS47="A",BS47="S",BS47="C",BS47="T",BS47="SB")),AND(OR(BV47="D",BV47="A",BV47="S",BV47="C",BV47="T",BV47="SB"),OR(BY47="D",BY47="A",BY47="S",BY47="C",BY47="H",BY47="B",BY47="T",BY47="E",BY47="SB")),AND(OR(BV47="D",BV47="A",BV47="S",BV47="C",BV47="H",BV47="B",BV47="T",BV47="E",BV47="SB"),OR(BR47="S")),AND(OR(BV47="S"),OR(BZ47="D",BZ47="A",BZ47="S",BZ47="C",BZ47="H",BZ47="B",BZ47="T",BZ47="E",BZ47="SB")),AND(BV47="H",OR($Z37="No",$Z37="")))))</formula1>
    </dataValidation>
    <dataValidation sqref="BW47:BW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47="D",BW47="A",BW47="S",BW47="C",BW47="H",BW47="B",BW47="T",BW47="E",BW47="SB",BW47="P",BW47="R",BW47="X",BW47="ST&gt;1",BW47="ST&gt;2",BW47="ST&gt;3",BW47="ST&gt;4",BW47="ST&gt;5"),NOT(OR(AND(OR(BW47="D",BW47="A",BW47="S",BW47="C",BW47="H",BW47="B",BW47="T",BW47="E",BW47="SB"),OR(BV47="D",BV47="A",BV47="S",BV47="C",BV47="H",BV47="B",BV47="T",BV47="E",BV47="SB")),AND(OR(BW47="D",BW47="A",BW47="S",BW47="C",BW47="H",BW47="B",BW47="T",BW47="E",BW47="SB"),OR(BX47="D",BX47="A",BX47="S",BX47="C",BX47="H",BX47="B",BX47="T",BX47="E",BX47="SB")),AND(OR(BW47="D",BW47="A",BW47="S",BW47="C",BW47="H",BW47="B",BW47="T",BW47="E",BW47="SB"),OR(BU47="D",BU47="A",BU47="S",BU47="C",BU47="H",BU47="T",BU47="E",BU47="SB")),AND(OR(BW47="D",BW47="A",BW47="S",BW47="C",BW47="H",BW47="T",BW47="E",BW47="SB"),OR(BY47="D",BY47="A",BY47="S",BY47="C",BY47="H",BY47="B",BY47="T",BY47="E",BY47="SB")),AND(OR(BW47="D",BW47="A",BW47="S",BW47="C",BW47="H",BW47="B",BW47="T",BW47="E",BW47="SB"),OR(BT47="D",BT47="A",BT47="S",BT47="C",BT47="T",BT47="SB")),AND(OR(BW47="D",BW47="A",BW47="S",BW47="C",BW47="T",BW47="SB"),OR(BZ47="D",BZ47="A",BZ47="S",BZ47="C",BZ47="H",BZ47="B",BZ47="T",BZ47="E",BZ47="SB")),AND(OR(BW47="D",BW47="A",BW47="S",BW47="C",BW47="H",BW47="B",BW47="T",BW47="E",BW47="SB"),OR(BS47="S")),AND(OR(BW47="S"),OR(CA47="D",CA47="A",CA47="S",CA47="C",CA47="H",CA47="B",CA47="T",CA47="E",CA47="SB")),AND(BW47="H",OR($Z37="No",$Z37="")))))</formula1>
    </dataValidation>
    <dataValidation sqref="BX47:BX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47="D",BX47="A",BX47="S",BX47="C",BX47="H",BX47="B",BX47="T",BX47="E",BX47="SB",BX47="P",BX47="R",BX47="X",BX47="ST&gt;1",BX47="ST&gt;2",BX47="ST&gt;3",BX47="ST&gt;4",BX47="ST&gt;5"),NOT(OR(AND(OR(BX47="D",BX47="A",BX47="S",BX47="C",BX47="H",BX47="B",BX47="T",BX47="E",BX47="SB"),OR(BW47="D",BW47="A",BW47="S",BW47="C",BW47="H",BW47="B",BW47="T",BW47="E",BW47="SB")),AND(OR(BX47="D",BX47="A",BX47="S",BX47="C",BX47="H",BX47="B",BX47="T",BX47="E",BX47="SB"),OR(BY47="D",BY47="A",BY47="S",BY47="C",BY47="H",BY47="B",BY47="T",BY47="E",BY47="SB")),AND(OR(BX47="D",BX47="A",BX47="S",BX47="C",BX47="H",BX47="B",BX47="T",BX47="E",BX47="SB"),OR(BV47="D",BV47="A",BV47="S",BV47="C",BV47="H",BV47="T",BV47="E",BV47="SB")),AND(OR(BX47="D",BX47="A",BX47="S",BX47="C",BX47="H",BX47="T",BX47="E",BX47="SB"),OR(BZ47="D",BZ47="A",BZ47="S",BZ47="C",BZ47="H",BZ47="B",BZ47="T",BZ47="E",BZ47="SB")),AND(OR(BX47="D",BX47="A",BX47="S",BX47="C",BX47="H",BX47="B",BX47="T",BX47="E",BX47="SB"),OR(BU47="D",BU47="A",BU47="S",BU47="C",BU47="T",BU47="SB")),AND(OR(BX47="D",BX47="A",BX47="S",BX47="C",BX47="T",BX47="SB"),OR(CA47="D",CA47="A",CA47="S",CA47="C",CA47="H",CA47="B",CA47="T",CA47="E",CA47="SB")),AND(OR(BX47="D",BX47="A",BX47="S",BX47="C",BX47="H",BX47="B",BX47="T",BX47="E",BX47="SB"),OR(BT47="S")),AND(OR(BX47="S"),OR(CB47="D",CB47="A",CB47="S",CB47="C",CB47="H",CB47="B",CB47="T",CB47="E",CB47="SB")),AND(BX47="H",OR($Z37="No",$Z37="")))))</formula1>
    </dataValidation>
    <dataValidation sqref="BY47:BY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47="D",BY47="A",BY47="S",BY47="C",BY47="H",BY47="B",BY47="T",BY47="E",BY47="SB",BY47="P",BY47="R",BY47="X",BY47="ST&gt;1",BY47="ST&gt;2",BY47="ST&gt;3",BY47="ST&gt;4",BY47="ST&gt;5"),NOT(OR(AND(OR(BY47="D",BY47="A",BY47="S",BY47="C",BY47="H",BY47="B",BY47="T",BY47="E",BY47="SB"),OR(BX47="D",BX47="A",BX47="S",BX47="C",BX47="H",BX47="B",BX47="T",BX47="E",BX47="SB")),AND(OR(BY47="D",BY47="A",BY47="S",BY47="C",BY47="H",BY47="B",BY47="T",BY47="E",BY47="SB"),OR(BZ47="D",BZ47="A",BZ47="S",BZ47="C",BZ47="H",BZ47="B",BZ47="T",BZ47="E",BZ47="SB")),AND(OR(BY47="D",BY47="A",BY47="S",BY47="C",BY47="H",BY47="B",BY47="T",BY47="E",BY47="SB"),OR(BW47="D",BW47="A",BW47="S",BW47="C",BW47="H",BW47="T",BW47="E",BW47="SB")),AND(OR(BY47="D",BY47="A",BY47="S",BY47="C",BY47="H",BY47="T",BY47="E",BY47="SB"),OR(CA47="D",CA47="A",CA47="S",CA47="C",CA47="H",CA47="B",CA47="T",CA47="E",CA47="SB")),AND(OR(BY47="D",BY47="A",BY47="S",BY47="C",BY47="H",BY47="B",BY47="T",BY47="E",BY47="SB"),OR(BV47="D",BV47="A",BV47="S",BV47="C",BV47="T",BV47="SB")),AND(OR(BY47="D",BY47="A",BY47="S",BY47="C",BY47="T",BY47="SB"),OR(CB47="D",CB47="A",CB47="S",CB47="C",CB47="H",CB47="B",CB47="T",CB47="E",CB47="SB")),AND(OR(BY47="D",BY47="A",BY47="S",BY47="C",BY47="H",BY47="B",BY47="T",BY47="E",BY47="SB"),OR(BU47="S")),AND(OR(BY47="S"),OR(CC47="D",CC47="A",CC47="S",CC47="C",CC47="H",CC47="B",CC47="T",CC47="E",CC47="SB")),AND(BY47="H",OR($Z37="No",$Z37="")))))</formula1>
    </dataValidation>
    <dataValidation sqref="BZ47:BZ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47="D",BZ47="A",BZ47="S",BZ47="C",BZ47="H",BZ47="B",BZ47="T",BZ47="E",BZ47="SB",BZ47="P",BZ47="R",BZ47="X",BZ47="ST&gt;1",BZ47="ST&gt;2",BZ47="ST&gt;3",BZ47="ST&gt;4",BZ47="ST&gt;5"),NOT(OR(AND(OR(BZ47="D",BZ47="A",BZ47="S",BZ47="C",BZ47="H",BZ47="B",BZ47="T",BZ47="E",BZ47="SB"),OR(BY47="D",BY47="A",BY47="S",BY47="C",BY47="H",BY47="B",BY47="T",BY47="E",BY47="SB")),AND(OR(BZ47="D",BZ47="A",BZ47="S",BZ47="C",BZ47="H",BZ47="B",BZ47="T",BZ47="E",BZ47="SB"),OR(CA47="D",CA47="A",CA47="S",CA47="C",CA47="H",CA47="B",CA47="T",CA47="E",CA47="SB")),AND(OR(BZ47="D",BZ47="A",BZ47="S",BZ47="C",BZ47="H",BZ47="B",BZ47="T",BZ47="E",BZ47="SB"),OR(BX47="D",BX47="A",BX47="S",BX47="C",BX47="H",BX47="T",BX47="E",BX47="SB")),AND(OR(BZ47="D",BZ47="A",BZ47="S",BZ47="C",BZ47="H",BZ47="T",BZ47="E",BZ47="SB"),OR(CB47="D",CB47="A",CB47="S",CB47="C",CB47="H",CB47="B",CB47="T",CB47="E",CB47="SB")),AND(OR(BZ47="D",BZ47="A",BZ47="S",BZ47="C",BZ47="H",BZ47="B",BZ47="T",BZ47="E",BZ47="SB"),OR(BW47="D",BW47="A",BW47="S",BW47="C",BW47="T",BW47="SB")),AND(OR(BZ47="D",BZ47="A",BZ47="S",BZ47="C",BZ47="T",BZ47="SB"),OR(CC47="D",CC47="A",CC47="S",CC47="C",CC47="H",CC47="B",CC47="T",CC47="E",CC47="SB")),AND(OR(BZ47="D",BZ47="A",BZ47="S",BZ47="C",BZ47="H",BZ47="B",BZ47="T",BZ47="E",BZ47="SB"),OR(BV47="S")),AND(OR(BZ47="S"),OR(CD47="D",CD47="A",CD47="S",CD47="C",CD47="H",CD47="B",CD47="T",CD47="E",CD47="SB")),AND(BZ47="H",OR($Z37="No",$Z37="")))))</formula1>
    </dataValidation>
    <dataValidation sqref="CA47:CA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47="D",CA47="A",CA47="S",CA47="C",CA47="H",CA47="B",CA47="T",CA47="E",CA47="SB",CA47="P",CA47="R",CA47="X",CA47="ST&gt;1",CA47="ST&gt;2",CA47="ST&gt;3",CA47="ST&gt;4",CA47="ST&gt;5"),NOT(OR(AND(OR(CA47="D",CA47="A",CA47="S",CA47="C",CA47="H",CA47="B",CA47="T",CA47="E",CA47="SB"),OR(BZ47="D",BZ47="A",BZ47="S",BZ47="C",BZ47="H",BZ47="B",BZ47="T",BZ47="E",BZ47="SB")),AND(OR(CA47="D",CA47="A",CA47="S",CA47="C",CA47="H",CA47="B",CA47="T",CA47="E",CA47="SB"),OR(CB47="D",CB47="A",CB47="S",CB47="C",CB47="H",CB47="B",CB47="T",CB47="E",CB47="SB")),AND(OR(CA47="D",CA47="A",CA47="S",CA47="C",CA47="H",CA47="B",CA47="T",CA47="E",CA47="SB"),OR(BY47="D",BY47="A",BY47="S",BY47="C",BY47="H",BY47="T",BY47="E",BY47="SB")),AND(OR(CA47="D",CA47="A",CA47="S",CA47="C",CA47="H",CA47="T",CA47="E",CA47="SB"),OR(CC47="D",CC47="A",CC47="S",CC47="C",CC47="H",CC47="B",CC47="T",CC47="E",CC47="SB")),AND(OR(CA47="D",CA47="A",CA47="S",CA47="C",CA47="H",CA47="B",CA47="T",CA47="E",CA47="SB"),OR(BX47="D",BX47="A",BX47="S",BX47="C",BX47="T",BX47="SB")),AND(OR(CA47="D",CA47="A",CA47="S",CA47="C",CA47="T",CA47="SB"),OR(CD47="D",CD47="A",CD47="S",CD47="C",CD47="H",CD47="B",CD47="T",CD47="E",CD47="SB")),AND(OR(CA47="D",CA47="A",CA47="S",CA47="C",CA47="H",CA47="B",CA47="T",CA47="E",CA47="SB"),OR(BW47="S")),AND(CA47="H",OR($Z37="No",$Z37="")))))</formula1>
    </dataValidation>
    <dataValidation sqref="CB47:CB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47="D",CB47="A",CB47="S",CB47="C",CB47="H",CB47="B",CB47="T",CB47="E",CB47="SB",CB47="P",CB47="R",CB47="X",CB47="ST&gt;1",CB47="ST&gt;2",CB47="ST&gt;3",CB47="ST&gt;4",CB47="ST&gt;5"),NOT(OR(AND(OR(CB47="D",CB47="A",CB47="S",CB47="C",CB47="H",CB47="B",CB47="T",CB47="E",CB47="SB"),OR(CA47="D",CA47="A",CA47="S",CA47="C",CA47="H",CA47="B",CA47="T",CA47="E",CA47="SB")),AND(OR(CB47="D",CB47="A",CB47="S",CB47="C",CB47="H",CB47="B",CB47="T",CB47="E",CB47="SB"),OR(CC47="D",CC47="A",CC47="S",CC47="C",CC47="H",CC47="B",CC47="T",CC47="E",CC47="SB")),AND(OR(CB47="D",CB47="A",CB47="S",CB47="C",CB47="H",CB47="B",CB47="T",CB47="E",CB47="SB"),OR(BZ47="D",BZ47="A",BZ47="S",BZ47="C",BZ47="H",BZ47="T",BZ47="E",BZ47="SB")),AND(OR(CB47="D",CB47="A",CB47="S",CB47="C",CB47="H",CB47="T",CB47="E",CB47="SB"),OR(CD47="D",CD47="A",CD47="S",CD47="C",CD47="H",CD47="B",CD47="T",CD47="E",CD47="SB")),AND(OR(CB47="D",CB47="A",CB47="S",CB47="C",CB47="H",CB47="B",CB47="T",CB47="E",CB47="SB"),OR(BY47="D",BY47="A",BY47="S",BY47="C",BY47="T",BY47="SB")),AND(OR(CB47="D",CB47="A",CB47="S",CB47="C",CB47="H",CB47="B",CB47="T",CB47="E",CB47="SB"),OR(BX47="S")),AND(CB47="H",OR($Z37="No",$Z37="")))))</formula1>
    </dataValidation>
    <dataValidation sqref="CC47:CC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47="D",CC47="A",CC47="S",CC47="C",CC47="H",CC47="B",CC47="T",CC47="E",CC47="SB",CC47="P",CC47="R",CC47="X",CC47="ST&gt;1",CC47="ST&gt;2",CC47="ST&gt;3",CC47="ST&gt;4",CC47="ST&gt;5"),NOT(OR(AND(OR(CC47="D",CC47="A",CC47="S",CC47="C",CC47="H",CC47="B",CC47="T",CC47="E",CC47="SB"),OR(CB47="D",CB47="A",CB47="S",CB47="C",CB47="H",CB47="B",CB47="T",CB47="E",CB47="SB")),AND(OR(CC47="D",CC47="A",CC47="S",CC47="C",CC47="H",CC47="B",CC47="T",CC47="E",CC47="SB"),OR(CD47="D",CD47="A",CD47="S",CD47="C",CD47="H",CD47="B",CD47="T",CD47="E",CD47="SB")),AND(OR(CC47="D",CC47="A",CC47="S",CC47="C",CC47="H",CC47="B",CC47="T",CC47="E",CC47="SB"),OR(CA47="D",CA47="A",CA47="S",CA47="C",CA47="H",CA47="T",CA47="E",CA47="SB")),AND(OR(CC47="D",CC47="A",CC47="S",CC47="C",CC47="H",CC47="B",CC47="T",CC47="E",CC47="SB"),OR(BZ47="D",BZ47="A",BZ47="S",BZ47="C",BZ47="T",BZ47="SB")),AND(OR(CC47="D",CC47="A",CC47="S",CC47="C",CC47="H",CC47="B",CC47="T",CC47="E",CC47="SB"),OR(BY47="S")),AND(CC47="H",OR($Z37="No",$Z37="")))))</formula1>
    </dataValidation>
    <dataValidation sqref="CD47:CD4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47="D",CD47="A",CD47="S",CD47="C",CD47="H",CD47="B",CD47="T",CD47="E",CD47="SB",CD47="P",CD47="R",CD47="X",CD47="ST&gt;1",CD47="ST&gt;2",CD47="ST&gt;3",CD47="ST&gt;4",CD47="ST&gt;5"),NOT(OR(AND(OR(CD47="D",CD47="A",CD47="S",CD47="C",CD47="H",CD47="B",CD47="T",CD47="E",CD47="SB"),OR(CC47="D",CC47="A",CC47="S",CC47="C",CC47="H",CC47="B",CC47="T",CC47="E",CC47="SB")),AND(OR(CD47="D",CD47="A",CD47="S",CD47="C",CD47="H",CD47="B",CD47="T",CD47="E",CD47="SB"),OR(CB47="D",CB47="A",CB47="S",CB47="C",CB47="H",CB47="T",CB47="E",CB47="SB")),AND(OR(CD47="D",CD47="A",CD47="S",CD47="C",CD47="H",CD47="B",CD47="T",CD47="E",CD47="SB"),OR(CA47="D",CA47="A",CA47="S",CA47="C",CA47="T",CA47="SB")),AND(OR(CD47="D",CD47="A",CD47="S",CD47="C",CD47="H",CD47="B",CD47="T",CD47="E",CD47="SB"),OR(BZ47="S")),AND(CD47="H",OR($Z37="No",$Z37="")))))</formula1>
    </dataValidation>
    <dataValidation sqref="V32"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COUNTIF($C$47:$CD$47,"P")=0</formula1>
    </dataValidation>
    <dataValidation sqref="V33"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COUNTIF($C$48:$CD$48,"P")=0</formula1>
    </dataValidation>
    <dataValidation sqref="V34"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COUNTIF($C$49:$CD$49,"P")=0</formula1>
    </dataValidation>
    <dataValidation sqref="BF32"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80</formula2>
    </dataValidation>
    <dataValidation sqref="BJ32"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32"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32"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BV32" showDropDown="0" showInputMessage="1" showErrorMessage="0" allowBlank="0" promptTitle="Purple HP %" prompt="If a purple crab spawns with Verzik at or below this % of P2 HP, the Purple DC leaves it until the reds shield, then blowpipes it until it pops (no red crab swing) and hits Verzik from r11." type="decimal" operator="between">
      <formula1>1</formula1>
      <formula2>100</formula2>
    </dataValidation>
    <dataValidation sqref="CD32" showDropDown="0" showInputMessage="1" showErrorMessage="0" allowBlank="0" promptTitle="P2 Scythe last hit threshold" prompt="Reds r40: a player with 30-49% spec (not a P2 horn player) uses a crystal halberd spec, unless Verzik's P2 HP is under this % - then a scythe." type="decimal" operator="between">
      <formula1>0</formula1>
      <formula2>100</formula2>
    </dataValidation>
    <dataValidation sqref="BZ32" showDropDown="0" showInputMessage="1" showErrorMessage="0" allowBlank="0" promptTitle="Tornado hit %" prompt="Chance each player is hit by the tornado when Verzik drops below 20% in P3 (estimate)." type="decimal" operator="between">
      <formula1>0</formula1>
      <formula2>100</formula2>
    </dataValidation>
    <dataValidation sqref="CH32" showDropDown="0" showInputMessage="1" showErrorMessage="0" allowBlank="0" promptTitle="Brew sips" prompt="Saradomin brew sips the whole team has for Verzik (default 12 per player)." type="decimal" operator="between">
      <formula1>0</formula1>
      <formula2>999</formula2>
    </dataValidation>
    <dataValidation sqref="CL32"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CP32" showDropDown="0" showInputMessage="1" showErrorMessage="0" allowBlank="0" promptTitle="Restore sips" prompt="Super restore sips for the whole team (default 6 per player)." type="decimal" operator="between">
      <formula1>0</formula1>
      <formula2>999</formula2>
    </dataValidation>
    <dataValidation sqref="CT32" showDropDown="0" showInputMessage="1" showErrorMessage="0" allowBlank="0" promptTitle="Sharks" prompt="Sharks for the whole team (default 3 per player)." type="decimal" operator="between">
      <formula1>0</formula1>
      <formula2>999</formula2>
    </dataValidation>
    <dataValidation sqref="AE32 AE33 AE34 AH32 AH33 AH34 AX32 AX33 AX34" showDropDown="0" showInputMessage="0" showErrorMessage="0" allowBlank="1" type="whole" operator="between">
      <formula1>0</formula1>
      <formula2>100</formula2>
    </dataValidation>
    <dataValidation sqref="CZ4 CZ32" showDropDown="0" showInputMessage="1" showErrorMessage="1" allowBlank="1" promptTitle="East bounce tech" prompt="P2, before reds: on the first N of Verzik's attacks (0-3) the East Boak players attack on her attack tick instead of waiting a tick, chancing her bounce (50%, one of them). The bounced player's next attack is a ZCB (quiver, rupture, Rigour). Stops after 2 bounces. 0 = off." type="list">
      <formula1>"0,1,2,3"</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Y62"/>
  <sheetViews>
    <sheetView workbookViewId="0">
      <pane xSplit="2" topLeftCell="C1" activePane="topRight" state="frozen"/>
      <selection pane="topRight" activeCell="A1" sqref="A1"/>
    </sheetView>
  </sheetViews>
  <sheetFormatPr baseColWidth="8" defaultRowHeight="15"/>
  <cols>
    <col width="12" customWidth="1" min="1" max="1"/>
    <col width="34"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5" customWidth="1" min="34" max="34"/>
    <col width="5" customWidth="1" min="35" max="35"/>
    <col width="5" customWidth="1" min="36" max="36"/>
    <col width="5" customWidth="1" min="37" max="37"/>
    <col width="5" customWidth="1" min="38" max="38"/>
    <col width="5" customWidth="1" min="39" max="39"/>
    <col width="5" customWidth="1" min="40" max="40"/>
    <col width="5" customWidth="1" min="41" max="41"/>
    <col width="5" customWidth="1" min="42" max="42"/>
    <col width="5" customWidth="1" min="43" max="43"/>
    <col width="5" customWidth="1" min="44" max="44"/>
    <col width="5" customWidth="1" min="45" max="45"/>
    <col width="5" customWidth="1" min="46" max="46"/>
    <col width="5" customWidth="1" min="47" max="47"/>
    <col width="5" customWidth="1" min="48" max="48"/>
    <col width="5" customWidth="1" min="49" max="49"/>
    <col width="5" customWidth="1" min="50" max="50"/>
    <col width="5" customWidth="1" min="51" max="51"/>
    <col width="5" customWidth="1" min="52" max="52"/>
    <col width="5" customWidth="1" min="53" max="53"/>
    <col width="5" customWidth="1" min="54" max="54"/>
    <col width="5" customWidth="1" min="55" max="55"/>
    <col width="5" customWidth="1" min="56" max="56"/>
    <col width="5" customWidth="1" min="57" max="57"/>
    <col width="5" customWidth="1" min="58" max="58"/>
    <col width="5" customWidth="1" min="59" max="59"/>
    <col width="5" customWidth="1" min="60" max="60"/>
    <col width="5" customWidth="1" min="61" max="61"/>
    <col width="5" customWidth="1" min="62" max="62"/>
    <col width="5" customWidth="1" min="63" max="63"/>
    <col width="5" customWidth="1" min="64" max="64"/>
    <col width="5" customWidth="1" min="65" max="65"/>
    <col width="5" customWidth="1" min="66" max="66"/>
    <col width="5" customWidth="1" min="67" max="67"/>
    <col width="5" customWidth="1" min="68" max="68"/>
    <col width="5" customWidth="1" min="69" max="69"/>
    <col width="5" customWidth="1" min="70" max="70"/>
    <col width="5" customWidth="1" min="71" max="71"/>
    <col width="5" customWidth="1" min="72" max="72"/>
    <col width="5" customWidth="1" min="73" max="73"/>
    <col width="5" customWidth="1" min="74" max="74"/>
    <col width="5" customWidth="1" min="75" max="75"/>
    <col width="5" customWidth="1" min="76" max="76"/>
    <col width="5" customWidth="1" min="77" max="77"/>
    <col width="5" customWidth="1" min="78" max="78"/>
    <col width="5" customWidth="1" min="79" max="79"/>
    <col width="5" customWidth="1" min="80" max="80"/>
    <col width="5" customWidth="1" min="81" max="81"/>
    <col width="5" customWidth="1" min="82" max="82"/>
    <col width="5" customWidth="1" min="101" max="103"/>
  </cols>
  <sheetData>
    <row r="1">
      <c r="A1" s="27" t="inlineStr">
        <is>
          <t>4-man chart</t>
        </is>
      </c>
    </row>
    <row r="2">
      <c r="Y2" s="28" t="inlineStr">
        <is>
          <t>P2 spec</t>
        </is>
      </c>
      <c r="Z2" s="29" t="n"/>
      <c r="AA2" s="29" t="n"/>
      <c r="AB2" s="29" t="n"/>
      <c r="AC2" s="29" t="n"/>
      <c r="AD2" s="29" t="n"/>
      <c r="AE2" s="29" t="n"/>
      <c r="AF2" s="29" t="n"/>
      <c r="AG2" s="29" t="n"/>
      <c r="AH2" s="29" t="n"/>
      <c r="AI2" s="29" t="n"/>
      <c r="AJ2" s="29" t="n"/>
      <c r="AK2" s="29" t="n"/>
      <c r="AL2" s="29" t="n"/>
      <c r="AM2" s="29" t="n"/>
      <c r="AN2" s="29" t="n"/>
      <c r="AO2" s="29" t="n"/>
      <c r="AP2" s="30" t="n"/>
      <c r="AR2" s="28" t="inlineStr">
        <is>
          <t>P3 spec</t>
        </is>
      </c>
      <c r="AS2" s="29" t="n"/>
      <c r="AT2" s="29" t="n"/>
      <c r="AU2" s="29" t="n"/>
      <c r="AV2" s="29" t="n"/>
      <c r="AW2" s="29" t="n"/>
      <c r="AX2" s="29" t="n"/>
      <c r="AY2" s="29" t="n"/>
      <c r="AZ2" s="29" t="n"/>
      <c r="BA2" s="29" t="n"/>
      <c r="BB2" s="29" t="n"/>
      <c r="BC2" s="30" t="n"/>
    </row>
    <row r="3" ht="30" customHeight="1">
      <c r="A3" s="31" t="inlineStr">
        <is>
          <t>Player</t>
        </is>
      </c>
      <c r="B3" s="32" t="inlineStr">
        <is>
          <t>Name</t>
        </is>
      </c>
      <c r="C3" s="32" t="inlineStr">
        <is>
          <t>startSpec (%)</t>
        </is>
      </c>
      <c r="D3" s="29" t="n"/>
      <c r="E3" s="30" t="n"/>
      <c r="F3" s="32" t="inlineStr">
        <is>
          <t>lightbearerOn</t>
        </is>
      </c>
      <c r="G3" s="29" t="n"/>
      <c r="H3" s="30" t="n"/>
      <c r="I3" s="32" t="inlineStr">
        <is>
          <t>meleePrayer</t>
        </is>
      </c>
      <c r="J3" s="29" t="n"/>
      <c r="K3" s="30" t="n"/>
      <c r="L3" s="32" t="inlineStr">
        <is>
          <t>PurpleDC</t>
        </is>
      </c>
      <c r="M3" s="29" t="n"/>
      <c r="N3" s="30" t="n"/>
      <c r="O3" s="32" t="inlineStr">
        <is>
          <t>WestDC</t>
        </is>
      </c>
      <c r="P3" s="29" t="n"/>
      <c r="Q3" s="30" t="n"/>
      <c r="R3" s="32" t="inlineStr">
        <is>
          <t>EastDC</t>
        </is>
      </c>
      <c r="S3" s="29" t="n"/>
      <c r="T3" s="30" t="n"/>
      <c r="V3" s="32" t="inlineStr">
        <is>
          <t>Custom Surge Timing</t>
        </is>
      </c>
      <c r="W3" s="29" t="n"/>
      <c r="X3" s="30" t="n"/>
      <c r="Y3" s="32" t="inlineStr">
        <is>
          <t>End spec</t>
        </is>
      </c>
      <c r="Z3" s="29" t="n"/>
      <c r="AA3" s="30" t="n"/>
      <c r="AB3" s="32" t="inlineStr">
        <is>
          <t>Purple crab</t>
        </is>
      </c>
      <c r="AC3" s="29" t="n"/>
      <c r="AD3" s="30" t="n"/>
      <c r="AE3" s="32" t="inlineStr">
        <is>
          <t>Target spec</t>
        </is>
      </c>
      <c r="AF3" s="29" t="n"/>
      <c r="AG3" s="30" t="n"/>
      <c r="AH3" s="32" t="inlineStr">
        <is>
          <t>Ring switch %</t>
        </is>
      </c>
      <c r="AI3" s="29" t="n"/>
      <c r="AJ3" s="30" t="n"/>
      <c r="AK3" s="32" t="inlineStr">
        <is>
          <t>Room Time</t>
        </is>
      </c>
      <c r="AL3" s="29" t="n"/>
      <c r="AM3" s="30" t="n"/>
      <c r="AN3" s="32" t="inlineStr">
        <is>
          <t>LB swings</t>
        </is>
      </c>
      <c r="AO3" s="29" t="n"/>
      <c r="AP3" s="30" t="n"/>
      <c r="AR3" s="32" t="inlineStr">
        <is>
          <t>West/East DC +</t>
        </is>
      </c>
      <c r="AS3" s="29" t="n"/>
      <c r="AT3" s="30" t="n"/>
      <c r="AU3" s="32" t="inlineStr">
        <is>
          <t>Spec used</t>
        </is>
      </c>
      <c r="AV3" s="29" t="n"/>
      <c r="AW3" s="30" t="n"/>
      <c r="AX3" s="32" t="inlineStr">
        <is>
          <t>P3 target spec</t>
        </is>
      </c>
      <c r="AY3" s="29" t="n"/>
      <c r="AZ3" s="30" t="n"/>
      <c r="BA3" s="32" t="inlineStr">
        <is>
          <t>Time of regen</t>
        </is>
      </c>
      <c r="BB3" s="29" t="n"/>
      <c r="BC3" s="30" t="n"/>
      <c r="BF3" s="33" t="inlineStr">
        <is>
          <t>Death tick</t>
        </is>
      </c>
      <c r="BG3" s="29" t="n"/>
      <c r="BH3" s="30" t="n"/>
      <c r="BJ3" s="32" t="inlineStr">
        <is>
          <t>Deep proc HP %</t>
        </is>
      </c>
      <c r="BK3" s="29" t="n"/>
      <c r="BL3" s="30" t="n"/>
      <c r="BN3" s="32" t="inlineStr">
        <is>
          <t>P3 halberd HP %</t>
        </is>
      </c>
      <c r="BO3" s="29" t="n"/>
      <c r="BP3" s="30" t="n"/>
      <c r="BR3" s="32" t="inlineStr">
        <is>
          <t>Dawn threshold %</t>
        </is>
      </c>
      <c r="BS3" s="29" t="n"/>
      <c r="BT3" s="30" t="n"/>
      <c r="BV3" s="32" t="inlineStr">
        <is>
          <t>Purple HP %</t>
        </is>
      </c>
      <c r="BW3" s="29" t="n"/>
      <c r="BX3" s="30" t="n"/>
      <c r="BZ3" s="32" t="inlineStr">
        <is>
          <t>Tornado hit %</t>
        </is>
      </c>
      <c r="CA3" s="29" t="n"/>
      <c r="CB3" s="30" t="n"/>
      <c r="CD3" s="32" t="inlineStr">
        <is>
          <t>P2 Scythe last hit threshold</t>
        </is>
      </c>
      <c r="CE3" s="29" t="n"/>
      <c r="CF3" s="30" t="n"/>
      <c r="CH3" s="32" t="inlineStr">
        <is>
          <t>Brew sips</t>
        </is>
      </c>
      <c r="CI3" s="29" t="n"/>
      <c r="CJ3" s="30" t="n"/>
      <c r="CL3" s="32" t="inlineStr">
        <is>
          <t>SCB sips</t>
        </is>
      </c>
      <c r="CM3" s="29" t="n"/>
      <c r="CN3" s="30" t="n"/>
      <c r="CP3" s="32" t="inlineStr">
        <is>
          <t>Restore sips</t>
        </is>
      </c>
      <c r="CQ3" s="29" t="n"/>
      <c r="CR3" s="30" t="n"/>
      <c r="CT3" s="32" t="inlineStr">
        <is>
          <t>Sharks</t>
        </is>
      </c>
      <c r="CU3" s="29" t="n"/>
      <c r="CV3" s="30" t="n"/>
      <c r="CW3" s="32" t="inlineStr">
        <is>
          <t>East bounce tech</t>
        </is>
      </c>
      <c r="CX3" s="29" t="n"/>
      <c r="CY3" s="30" t="n"/>
    </row>
    <row r="4">
      <c r="A4" s="34" t="inlineStr">
        <is>
          <t>Player 1</t>
        </is>
      </c>
      <c r="B4" s="35" t="n"/>
      <c r="C4" s="35" t="n"/>
      <c r="D4" s="29" t="n"/>
      <c r="E4" s="30" t="n"/>
      <c r="F4" s="52" t="b">
        <v>0</v>
      </c>
      <c r="G4" s="29" t="n"/>
      <c r="H4" s="30" t="n"/>
      <c r="I4" s="35" t="n"/>
      <c r="J4" s="29" t="n"/>
      <c r="K4" s="30" t="n"/>
      <c r="L4" s="52" t="b">
        <v>0</v>
      </c>
      <c r="M4" s="29" t="n"/>
      <c r="N4" s="30" t="n"/>
      <c r="O4" s="52" t="b">
        <v>0</v>
      </c>
      <c r="P4" s="29" t="n"/>
      <c r="Q4" s="30" t="n"/>
      <c r="R4" s="52" t="b">
        <v>0</v>
      </c>
      <c r="S4" s="29" t="n"/>
      <c r="T4" s="30" t="n"/>
      <c r="V4" s="38" t="n"/>
      <c r="W4" s="29" t="n"/>
      <c r="X4" s="30" t="n"/>
      <c r="Y4" s="39">
        <f>'calc'!C131</f>
        <v/>
      </c>
      <c r="Z4" s="29" t="n"/>
      <c r="AA4" s="30" t="n"/>
      <c r="AB4" s="39">
        <f>IF(OR($L$4=TRUE,$L$4="TRUE",$L$4="Yes"),"+15","-")</f>
        <v/>
      </c>
      <c r="AC4" s="29" t="n"/>
      <c r="AD4" s="30" t="n"/>
      <c r="AE4" s="35" t="n"/>
      <c r="AF4" s="29" t="n"/>
      <c r="AG4" s="30" t="n"/>
      <c r="AH4" s="35" t="n"/>
      <c r="AI4" s="29" t="n"/>
      <c r="AJ4" s="30" t="n"/>
      <c r="AK4" s="39">
        <f>IF($AE$4&lt;&gt;"",INT('calc'!P131*0.6/60)&amp;":"&amp;TEXT(MOD('calc'!P131*0.6,60),"00.0"),"-")</f>
        <v/>
      </c>
      <c r="AL4" s="29" t="n"/>
      <c r="AM4" s="30" t="n"/>
      <c r="AN4" s="39">
        <f>IF(OR($F$4=TRUE,$F$4="TRUE",$F$4="Yes"),'calc'!J131,"-")</f>
        <v/>
      </c>
      <c r="AO4" s="29" t="n"/>
      <c r="AP4" s="30" t="n"/>
      <c r="AR4" s="39">
        <f>IF(15*(OR($O$4=TRUE,$O$4="TRUE",$O$4="Yes"))+15*(OR($R$4=TRUE,$R$4="TRUE",$R$4="Yes"))&gt;0,"+"&amp;(15*(OR($O$4=TRUE,$O$4="TRUE",$O$4="Yes"))+15*(OR($R$4=TRUE,$R$4="TRUE",$R$4="Yes"))),"-")</f>
        <v/>
      </c>
      <c r="AS4" s="29" t="n"/>
      <c r="AT4" s="30" t="n"/>
      <c r="AU4" s="39">
        <f>IF($AE$4="",0,$AE$4)</f>
        <v/>
      </c>
      <c r="AV4" s="29" t="n"/>
      <c r="AW4" s="30" t="n"/>
      <c r="AX4" s="35" t="n">
        <v>30</v>
      </c>
      <c r="AY4" s="29" t="n"/>
      <c r="AZ4" s="30" t="n"/>
      <c r="BA4" s="39">
        <f>IF('calc'!L131=0,"Ready",INT('calc'!M131*0.6/60)&amp;":"&amp;TEXT(MOD('calc'!M131*0.6,60),"00.0"))</f>
        <v/>
      </c>
      <c r="BB4" s="29" t="n"/>
      <c r="BC4" s="30" t="n"/>
      <c r="BF4" s="35" t="n"/>
      <c r="BG4" s="29" t="n"/>
      <c r="BH4" s="30" t="n"/>
      <c r="BJ4" s="35" t="n">
        <v>42</v>
      </c>
      <c r="BK4" s="29" t="n"/>
      <c r="BL4" s="30" t="n"/>
      <c r="BN4" s="35" t="n">
        <v>7</v>
      </c>
      <c r="BO4" s="29" t="n"/>
      <c r="BP4" s="30" t="n"/>
      <c r="BR4" s="35" t="n"/>
      <c r="BS4" s="29" t="n"/>
      <c r="BT4" s="30" t="n"/>
      <c r="BV4" s="35" t="n">
        <v>40</v>
      </c>
      <c r="BW4" s="29" t="n"/>
      <c r="BX4" s="30" t="n"/>
      <c r="BZ4" s="35" t="n">
        <v>2</v>
      </c>
      <c r="CA4" s="29" t="n"/>
      <c r="CB4" s="30" t="n"/>
      <c r="CD4" s="35" t="n">
        <v>2</v>
      </c>
      <c r="CE4" s="29" t="n"/>
      <c r="CF4" s="30" t="n"/>
      <c r="CH4" s="35" t="n">
        <v>48</v>
      </c>
      <c r="CI4" s="29" t="n"/>
      <c r="CJ4" s="30" t="n"/>
      <c r="CL4" s="35" t="n">
        <v>8</v>
      </c>
      <c r="CM4" s="29" t="n"/>
      <c r="CN4" s="30" t="n"/>
      <c r="CP4" s="35" t="n">
        <v>24</v>
      </c>
      <c r="CQ4" s="29" t="n"/>
      <c r="CR4" s="30" t="n"/>
      <c r="CT4" s="35" t="n">
        <v>12</v>
      </c>
      <c r="CU4" s="29" t="n"/>
      <c r="CV4" s="30" t="n"/>
      <c r="CW4" s="35" t="n">
        <v>0</v>
      </c>
      <c r="CX4" s="29" t="n"/>
      <c r="CY4" s="30" t="n"/>
    </row>
    <row r="5">
      <c r="A5" s="34" t="inlineStr">
        <is>
          <t>Player 2</t>
        </is>
      </c>
      <c r="B5" s="35" t="n"/>
      <c r="C5" s="35" t="n"/>
      <c r="D5" s="29" t="n"/>
      <c r="E5" s="30" t="n"/>
      <c r="F5" s="52" t="b">
        <v>0</v>
      </c>
      <c r="G5" s="29" t="n"/>
      <c r="H5" s="30" t="n"/>
      <c r="I5" s="35" t="n"/>
      <c r="J5" s="29" t="n"/>
      <c r="K5" s="30" t="n"/>
      <c r="L5" s="52" t="b">
        <v>0</v>
      </c>
      <c r="M5" s="29" t="n"/>
      <c r="N5" s="30" t="n"/>
      <c r="O5" s="52" t="b">
        <v>0</v>
      </c>
      <c r="P5" s="29" t="n"/>
      <c r="Q5" s="30" t="n"/>
      <c r="R5" s="52" t="b">
        <v>0</v>
      </c>
      <c r="S5" s="29" t="n"/>
      <c r="T5" s="30" t="n"/>
      <c r="V5" s="38" t="n"/>
      <c r="W5" s="29" t="n"/>
      <c r="X5" s="30" t="n"/>
      <c r="Y5" s="39">
        <f>'calc'!C139</f>
        <v/>
      </c>
      <c r="Z5" s="29" t="n"/>
      <c r="AA5" s="30" t="n"/>
      <c r="AB5" s="39">
        <f>IF(OR($L$5=TRUE,$L$5="TRUE",$L$5="Yes"),"+15","-")</f>
        <v/>
      </c>
      <c r="AC5" s="29" t="n"/>
      <c r="AD5" s="30" t="n"/>
      <c r="AE5" s="35" t="n"/>
      <c r="AF5" s="29" t="n"/>
      <c r="AG5" s="30" t="n"/>
      <c r="AH5" s="35" t="n"/>
      <c r="AI5" s="29" t="n"/>
      <c r="AJ5" s="30" t="n"/>
      <c r="AK5" s="39">
        <f>IF($AE$5&lt;&gt;"",INT('calc'!P139*0.6/60)&amp;":"&amp;TEXT(MOD('calc'!P139*0.6,60),"00.0"),"-")</f>
        <v/>
      </c>
      <c r="AL5" s="29" t="n"/>
      <c r="AM5" s="30" t="n"/>
      <c r="AN5" s="39">
        <f>IF(OR($F$5=TRUE,$F$5="TRUE",$F$5="Yes"),'calc'!J139,"-")</f>
        <v/>
      </c>
      <c r="AO5" s="29" t="n"/>
      <c r="AP5" s="30" t="n"/>
      <c r="AR5" s="39">
        <f>IF(15*(OR($O$5=TRUE,$O$5="TRUE",$O$5="Yes"))+15*(OR($R$5=TRUE,$R$5="TRUE",$R$5="Yes"))&gt;0,"+"&amp;(15*(OR($O$5=TRUE,$O$5="TRUE",$O$5="Yes"))+15*(OR($R$5=TRUE,$R$5="TRUE",$R$5="Yes"))),"-")</f>
        <v/>
      </c>
      <c r="AS5" s="29" t="n"/>
      <c r="AT5" s="30" t="n"/>
      <c r="AU5" s="39">
        <f>IF($AE$5="",0,$AE$5)</f>
        <v/>
      </c>
      <c r="AV5" s="29" t="n"/>
      <c r="AW5" s="30" t="n"/>
      <c r="AX5" s="35" t="n">
        <v>30</v>
      </c>
      <c r="AY5" s="29" t="n"/>
      <c r="AZ5" s="30" t="n"/>
      <c r="BA5" s="39">
        <f>IF('calc'!L139=0,"Ready",INT('calc'!M139*0.6/60)&amp;":"&amp;TEXT(MOD('calc'!M139*0.6,60),"00.0"))</f>
        <v/>
      </c>
      <c r="BB5" s="29" t="n"/>
      <c r="BC5" s="30" t="n"/>
      <c r="BF5" s="42" t="inlineStr">
        <is>
          <t>blank = all chart specs used</t>
        </is>
      </c>
      <c r="BJ5" s="42" t="inlineStr">
        <is>
          <t>shadow + Deep proc players</t>
        </is>
      </c>
      <c r="BN5" s="42" t="inlineStr">
        <is>
          <t>% of P3 max HP</t>
        </is>
      </c>
      <c r="BR5" s="42" t="inlineStr">
        <is>
          <t>blank = off; attacks become scythes</t>
        </is>
      </c>
      <c r="BV5" s="42" t="inlineStr">
        <is>
          <t>left until the shield</t>
        </is>
      </c>
      <c r="BZ5" s="42" t="inlineStr">
        <is>
          <t>per player, P3</t>
        </is>
      </c>
      <c r="CD5" s="42" t="inlineStr">
        <is>
          <t>reds r40</t>
        </is>
      </c>
      <c r="CH5" s="42" t="inlineStr">
        <is>
          <t>team total</t>
        </is>
      </c>
      <c r="CL5" s="42" t="inlineStr">
        <is>
          <t>team total</t>
        </is>
      </c>
      <c r="CP5" s="42" t="inlineStr">
        <is>
          <t>team total</t>
        </is>
      </c>
      <c r="CT5" s="42" t="inlineStr">
        <is>
          <t>team total</t>
        </is>
      </c>
    </row>
    <row r="6">
      <c r="A6" s="34" t="inlineStr">
        <is>
          <t>Player 3</t>
        </is>
      </c>
      <c r="B6" s="35" t="n"/>
      <c r="C6" s="35" t="n"/>
      <c r="D6" s="29" t="n"/>
      <c r="E6" s="30" t="n"/>
      <c r="F6" s="52" t="b">
        <v>0</v>
      </c>
      <c r="G6" s="29" t="n"/>
      <c r="H6" s="30" t="n"/>
      <c r="I6" s="35" t="n"/>
      <c r="J6" s="29" t="n"/>
      <c r="K6" s="30" t="n"/>
      <c r="L6" s="52" t="b">
        <v>0</v>
      </c>
      <c r="M6" s="29" t="n"/>
      <c r="N6" s="30" t="n"/>
      <c r="O6" s="52" t="b">
        <v>0</v>
      </c>
      <c r="P6" s="29" t="n"/>
      <c r="Q6" s="30" t="n"/>
      <c r="R6" s="52" t="b">
        <v>0</v>
      </c>
      <c r="S6" s="29" t="n"/>
      <c r="T6" s="30" t="n"/>
      <c r="V6" s="38" t="n"/>
      <c r="W6" s="29" t="n"/>
      <c r="X6" s="30" t="n"/>
      <c r="Y6" s="39">
        <f>'calc'!C147</f>
        <v/>
      </c>
      <c r="Z6" s="29" t="n"/>
      <c r="AA6" s="30" t="n"/>
      <c r="AB6" s="39">
        <f>IF(OR($L$6=TRUE,$L$6="TRUE",$L$6="Yes"),"+15","-")</f>
        <v/>
      </c>
      <c r="AC6" s="29" t="n"/>
      <c r="AD6" s="30" t="n"/>
      <c r="AE6" s="35" t="n"/>
      <c r="AF6" s="29" t="n"/>
      <c r="AG6" s="30" t="n"/>
      <c r="AH6" s="35" t="n"/>
      <c r="AI6" s="29" t="n"/>
      <c r="AJ6" s="30" t="n"/>
      <c r="AK6" s="39">
        <f>IF($AE$6&lt;&gt;"",INT('calc'!P147*0.6/60)&amp;":"&amp;TEXT(MOD('calc'!P147*0.6,60),"00.0"),"-")</f>
        <v/>
      </c>
      <c r="AL6" s="29" t="n"/>
      <c r="AM6" s="30" t="n"/>
      <c r="AN6" s="39">
        <f>IF(OR($F$6=TRUE,$F$6="TRUE",$F$6="Yes"),'calc'!J147,"-")</f>
        <v/>
      </c>
      <c r="AO6" s="29" t="n"/>
      <c r="AP6" s="30" t="n"/>
      <c r="AR6" s="39">
        <f>IF(15*(OR($O$6=TRUE,$O$6="TRUE",$O$6="Yes"))+15*(OR($R$6=TRUE,$R$6="TRUE",$R$6="Yes"))&gt;0,"+"&amp;(15*(OR($O$6=TRUE,$O$6="TRUE",$O$6="Yes"))+15*(OR($R$6=TRUE,$R$6="TRUE",$R$6="Yes"))),"-")</f>
        <v/>
      </c>
      <c r="AS6" s="29" t="n"/>
      <c r="AT6" s="30" t="n"/>
      <c r="AU6" s="39">
        <f>IF($AE$6="",0,$AE$6)</f>
        <v/>
      </c>
      <c r="AV6" s="29" t="n"/>
      <c r="AW6" s="30" t="n"/>
      <c r="AX6" s="35" t="n">
        <v>30</v>
      </c>
      <c r="AY6" s="29" t="n"/>
      <c r="AZ6" s="30" t="n"/>
      <c r="BA6" s="39">
        <f>IF('calc'!L147=0,"Ready",INT('calc'!M147*0.6/60)&amp;":"&amp;TEXT(MOD('calc'!M147*0.6,60),"00.0"))</f>
        <v/>
      </c>
      <c r="BB6" s="29" t="n"/>
      <c r="BC6" s="30" t="n"/>
    </row>
    <row r="7">
      <c r="A7" s="34" t="inlineStr">
        <is>
          <t>Player 4</t>
        </is>
      </c>
      <c r="B7" s="35" t="n"/>
      <c r="C7" s="35" t="n"/>
      <c r="D7" s="29" t="n"/>
      <c r="E7" s="30" t="n"/>
      <c r="F7" s="52" t="b">
        <v>0</v>
      </c>
      <c r="G7" s="29" t="n"/>
      <c r="H7" s="30" t="n"/>
      <c r="I7" s="35" t="n"/>
      <c r="J7" s="29" t="n"/>
      <c r="K7" s="30" t="n"/>
      <c r="L7" s="52" t="b">
        <v>0</v>
      </c>
      <c r="M7" s="29" t="n"/>
      <c r="N7" s="30" t="n"/>
      <c r="O7" s="52" t="b">
        <v>0</v>
      </c>
      <c r="P7" s="29" t="n"/>
      <c r="Q7" s="30" t="n"/>
      <c r="R7" s="52" t="b">
        <v>0</v>
      </c>
      <c r="S7" s="29" t="n"/>
      <c r="T7" s="30" t="n"/>
      <c r="V7" s="38" t="n"/>
      <c r="W7" s="29" t="n"/>
      <c r="X7" s="30" t="n"/>
      <c r="Y7" s="39">
        <f>'calc'!C155</f>
        <v/>
      </c>
      <c r="Z7" s="29" t="n"/>
      <c r="AA7" s="30" t="n"/>
      <c r="AB7" s="39">
        <f>IF(OR($L$7=TRUE,$L$7="TRUE",$L$7="Yes"),"+15","-")</f>
        <v/>
      </c>
      <c r="AC7" s="29" t="n"/>
      <c r="AD7" s="30" t="n"/>
      <c r="AE7" s="35" t="n"/>
      <c r="AF7" s="29" t="n"/>
      <c r="AG7" s="30" t="n"/>
      <c r="AH7" s="35" t="n"/>
      <c r="AI7" s="29" t="n"/>
      <c r="AJ7" s="30" t="n"/>
      <c r="AK7" s="39">
        <f>IF($AE$7&lt;&gt;"",INT('calc'!P155*0.6/60)&amp;":"&amp;TEXT(MOD('calc'!P155*0.6,60),"00.0"),"-")</f>
        <v/>
      </c>
      <c r="AL7" s="29" t="n"/>
      <c r="AM7" s="30" t="n"/>
      <c r="AN7" s="39">
        <f>IF(OR($F$7=TRUE,$F$7="TRUE",$F$7="Yes"),'calc'!J155,"-")</f>
        <v/>
      </c>
      <c r="AO7" s="29" t="n"/>
      <c r="AP7" s="30" t="n"/>
      <c r="AR7" s="39">
        <f>IF(15*(OR($O$7=TRUE,$O$7="TRUE",$O$7="Yes"))+15*(OR($R$7=TRUE,$R$7="TRUE",$R$7="Yes"))&gt;0,"+"&amp;(15*(OR($O$7=TRUE,$O$7="TRUE",$O$7="Yes"))+15*(OR($R$7=TRUE,$R$7="TRUE",$R$7="Yes"))),"-")</f>
        <v/>
      </c>
      <c r="AS7" s="29" t="n"/>
      <c r="AT7" s="30" t="n"/>
      <c r="AU7" s="39">
        <f>IF($AE$7="",0,$AE$7)</f>
        <v/>
      </c>
      <c r="AV7" s="29" t="n"/>
      <c r="AW7" s="30" t="n"/>
      <c r="AX7" s="35" t="n">
        <v>30</v>
      </c>
      <c r="AY7" s="29" t="n"/>
      <c r="AZ7" s="30" t="n"/>
      <c r="BA7" s="39">
        <f>IF('calc'!L155=0,"Ready",INT('calc'!M155*0.6/60)&amp;":"&amp;TEXT(MOD('calc'!M155*0.6,60),"00.0"))</f>
        <v/>
      </c>
      <c r="BB7" s="29" t="n"/>
      <c r="BC7" s="30" t="n"/>
    </row>
    <row r="8">
      <c r="Y8" s="42">
        <f>"End spec = after each player's last spec action in the chart; regen keeps ticking from there. P1 dies on tick "&amp;IF($BF$4="",MIN('calc'!$C$161:'calc'!$CD$161),$BF$4)&amp;IF($BF$4="", " (50% kill chance, all chart specs used)"," (Death tick: Dawn specs / transfers after it not used; surges and R still count)")&amp;"; P2 from tick "&amp;(IF($BF$4="",MIN('calc'!$C$161:'calc'!$CD$161),$BF$4)+IF($BF$4="",19,21))&amp;". Times are room time."</f>
        <v/>
      </c>
    </row>
    <row r="9" ht="30" customHeight="1">
      <c r="A9" s="31" t="inlineStr">
        <is>
          <t>Player</t>
        </is>
      </c>
      <c r="B9" s="32" t="inlineStr">
        <is>
          <t>helm</t>
        </is>
      </c>
      <c r="C9" s="32" t="inlineStr">
        <is>
          <t>body</t>
        </is>
      </c>
      <c r="D9" s="29" t="n"/>
      <c r="E9" s="29" t="n"/>
      <c r="F9" s="30" t="n"/>
      <c r="G9" s="32" t="inlineStr">
        <is>
          <t>legs</t>
        </is>
      </c>
      <c r="H9" s="29" t="n"/>
      <c r="I9" s="29" t="n"/>
      <c r="J9" s="30" t="n"/>
      <c r="K9" s="32" t="inlineStr">
        <is>
          <t>amulet</t>
        </is>
      </c>
      <c r="L9" s="29" t="n"/>
      <c r="M9" s="30" t="n"/>
      <c r="N9" s="32" t="inlineStr">
        <is>
          <t>bloodFuryHp</t>
        </is>
      </c>
      <c r="O9" s="29" t="n"/>
      <c r="P9" s="30" t="n"/>
      <c r="Q9" s="32" t="inlineStr">
        <is>
          <t>redCrab</t>
        </is>
      </c>
      <c r="R9" s="29" t="n"/>
      <c r="S9" s="30" t="n"/>
      <c r="T9" s="32" t="inlineStr">
        <is>
          <t>bouncedZCB</t>
        </is>
      </c>
      <c r="U9" s="29" t="n"/>
      <c r="V9" s="30" t="n"/>
      <c r="W9" s="32" t="inlineStr">
        <is>
          <t>offPrayer</t>
        </is>
      </c>
      <c r="X9" s="29" t="n"/>
      <c r="Y9" s="30" t="n"/>
      <c r="Z9" s="32" t="inlineStr">
        <is>
          <t>has3Tick</t>
        </is>
      </c>
      <c r="AA9" s="29" t="n"/>
      <c r="AB9" s="29" t="n"/>
      <c r="AC9" s="30" t="n"/>
      <c r="AD9" s="32" t="inlineStr">
        <is>
          <t>Shadow</t>
        </is>
      </c>
      <c r="AE9" s="29" t="n"/>
      <c r="AF9" s="30" t="n"/>
      <c r="AG9" s="32" t="inlineStr">
        <is>
          <t>3:1</t>
        </is>
      </c>
      <c r="AH9" s="29" t="n"/>
      <c r="AI9" s="30" t="n"/>
      <c r="AJ9" s="32" t="inlineStr">
        <is>
          <t>Shadow while LB</t>
        </is>
      </c>
      <c r="AK9" s="29" t="n"/>
      <c r="AL9" s="30" t="n"/>
      <c r="AM9" s="32" t="inlineStr">
        <is>
          <t>Deep proc</t>
        </is>
      </c>
      <c r="AN9" s="29" t="n"/>
      <c r="AO9" s="30" t="n"/>
      <c r="AP9" s="32" t="inlineStr">
        <is>
          <t>Horn</t>
        </is>
      </c>
      <c r="AQ9" s="29" t="n"/>
      <c r="AR9" s="30" t="n"/>
      <c r="AS9" s="32" t="inlineStr">
        <is>
          <t>hornPriority</t>
        </is>
      </c>
      <c r="AT9" s="29" t="n"/>
      <c r="AU9" s="30" t="n"/>
      <c r="AV9" s="32" t="inlineStr">
        <is>
          <t>P2 horn</t>
        </is>
      </c>
      <c r="AW9" s="29" t="n"/>
      <c r="AX9" s="30" t="n"/>
      <c r="AY9" s="32" t="inlineStr">
        <is>
          <t>P3 horn</t>
        </is>
      </c>
      <c r="AZ9" s="29" t="n"/>
      <c r="BA9" s="30" t="n"/>
      <c r="BB9" s="32" t="inlineStr">
        <is>
          <t>East Boak</t>
        </is>
      </c>
      <c r="BC9" s="29" t="n"/>
      <c r="BD9" s="30" t="n"/>
      <c r="BE9" s="32" t="inlineStr">
        <is>
          <t>East Pattern</t>
        </is>
      </c>
      <c r="BF9" s="29" t="n"/>
      <c r="BG9" s="30" t="n"/>
      <c r="BH9" s="32" t="inlineStr">
        <is>
          <t>West Boak</t>
        </is>
      </c>
      <c r="BI9" s="29" t="n"/>
      <c r="BJ9" s="30" t="n"/>
      <c r="BK9" s="32" t="inlineStr">
        <is>
          <t>Phoenix necklaces</t>
        </is>
      </c>
      <c r="BL9" s="29" t="n"/>
      <c r="BM9" s="30" t="n"/>
      <c r="BN9" s="32" t="inlineStr">
        <is>
          <t>Redemption flick</t>
        </is>
      </c>
      <c r="BO9" s="29" t="n"/>
      <c r="BP9" s="30" t="n"/>
      <c r="BQ9" s="32" t="inlineStr">
        <is>
          <t>Pass green if death</t>
        </is>
      </c>
      <c r="BR9" s="29" t="n"/>
      <c r="BS9" s="30" t="n"/>
      <c r="BT9" s="32" t="inlineStr">
        <is>
          <t>Has BP</t>
        </is>
      </c>
    </row>
    <row r="10">
      <c r="A10" s="34" t="inlineStr">
        <is>
          <t>Player 1</t>
        </is>
      </c>
      <c r="B10" s="35" t="inlineStr">
        <is>
          <t>Torva full helm</t>
        </is>
      </c>
      <c r="C10" s="35" t="inlineStr">
        <is>
          <t>Oathplate chest</t>
        </is>
      </c>
      <c r="D10" s="29" t="n"/>
      <c r="E10" s="29" t="n"/>
      <c r="F10" s="30" t="n"/>
      <c r="G10" s="35" t="inlineStr">
        <is>
          <t>Oathplate legs</t>
        </is>
      </c>
      <c r="H10" s="29" t="n"/>
      <c r="I10" s="29" t="n"/>
      <c r="J10" s="30" t="n"/>
      <c r="K10" s="35" t="inlineStr">
        <is>
          <t>Rancour</t>
        </is>
      </c>
      <c r="L10" s="29" t="n"/>
      <c r="M10" s="30" t="n"/>
      <c r="N10" s="35" t="n"/>
      <c r="O10" s="29" t="n"/>
      <c r="P10" s="30" t="n"/>
      <c r="Q10" s="35" t="inlineStr">
        <is>
          <t>West</t>
        </is>
      </c>
      <c r="R10" s="29" t="n"/>
      <c r="S10" s="30" t="n"/>
      <c r="T10" s="52" t="b">
        <v>1</v>
      </c>
      <c r="U10" s="29" t="n"/>
      <c r="V10" s="30" t="n"/>
      <c r="W10" s="35" t="n">
        <v>0</v>
      </c>
      <c r="X10" s="29" t="n"/>
      <c r="Y10" s="30" t="n"/>
      <c r="Z10" s="35" t="inlineStr">
        <is>
          <t>No</t>
        </is>
      </c>
      <c r="AA10" s="29" t="n"/>
      <c r="AB10" s="29" t="n"/>
      <c r="AC10" s="30" t="n"/>
      <c r="AD10" s="52" t="b">
        <v>0</v>
      </c>
      <c r="AE10" s="29" t="n"/>
      <c r="AF10" s="30" t="n"/>
      <c r="AG10" s="52" t="b">
        <v>0</v>
      </c>
      <c r="AH10" s="29" t="n"/>
      <c r="AI10" s="30" t="n"/>
      <c r="AJ10" s="52" t="b">
        <v>0</v>
      </c>
      <c r="AK10" s="29" t="n"/>
      <c r="AL10" s="30" t="n"/>
      <c r="AM10" s="52" t="b">
        <v>0</v>
      </c>
      <c r="AN10" s="29" t="n"/>
      <c r="AO10" s="30" t="n"/>
      <c r="AP10" s="52" t="b">
        <v>0</v>
      </c>
      <c r="AQ10" s="29" t="n"/>
      <c r="AR10" s="30" t="n"/>
      <c r="AS10" s="35" t="n"/>
      <c r="AT10" s="29" t="n"/>
      <c r="AU10" s="30" t="n"/>
      <c r="AV10" s="52" t="b">
        <v>0</v>
      </c>
      <c r="AW10" s="29" t="n"/>
      <c r="AX10" s="30" t="n"/>
      <c r="AY10" s="52" t="b">
        <v>0</v>
      </c>
      <c r="AZ10" s="29" t="n"/>
      <c r="BA10" s="30" t="n"/>
      <c r="BB10" s="52" t="b">
        <v>0</v>
      </c>
      <c r="BC10" s="29" t="n"/>
      <c r="BD10" s="30" t="n"/>
      <c r="BE10" s="35" t="inlineStr">
        <is>
          <t>A</t>
        </is>
      </c>
      <c r="BF10" s="29" t="n"/>
      <c r="BG10" s="30" t="n"/>
      <c r="BH10" s="52" t="b">
        <v>0</v>
      </c>
      <c r="BI10" s="29" t="n"/>
      <c r="BJ10" s="30" t="n"/>
      <c r="BK10" s="35" t="n">
        <v>0</v>
      </c>
      <c r="BL10" s="29" t="n"/>
      <c r="BM10" s="30" t="n"/>
      <c r="BN10" s="52" t="b">
        <v>0</v>
      </c>
      <c r="BO10" s="29" t="n"/>
      <c r="BP10" s="30" t="n"/>
      <c r="BQ10" s="52" t="b">
        <v>1</v>
      </c>
      <c r="BR10" s="29" t="n"/>
      <c r="BS10" s="30" t="n"/>
      <c r="BT10" s="52" t="b">
        <v>1</v>
      </c>
    </row>
    <row r="11">
      <c r="A11" s="34" t="inlineStr">
        <is>
          <t>Player 2</t>
        </is>
      </c>
      <c r="B11" s="35" t="inlineStr">
        <is>
          <t>Torva full helm</t>
        </is>
      </c>
      <c r="C11" s="35" t="inlineStr">
        <is>
          <t>Oathplate chest</t>
        </is>
      </c>
      <c r="D11" s="29" t="n"/>
      <c r="E11" s="29" t="n"/>
      <c r="F11" s="30" t="n"/>
      <c r="G11" s="35" t="inlineStr">
        <is>
          <t>Oathplate legs</t>
        </is>
      </c>
      <c r="H11" s="29" t="n"/>
      <c r="I11" s="29" t="n"/>
      <c r="J11" s="30" t="n"/>
      <c r="K11" s="35" t="inlineStr">
        <is>
          <t>Rancour</t>
        </is>
      </c>
      <c r="L11" s="29" t="n"/>
      <c r="M11" s="30" t="n"/>
      <c r="N11" s="35" t="n"/>
      <c r="O11" s="29" t="n"/>
      <c r="P11" s="30" t="n"/>
      <c r="Q11" s="35" t="inlineStr">
        <is>
          <t>West</t>
        </is>
      </c>
      <c r="R11" s="29" t="n"/>
      <c r="S11" s="30" t="n"/>
      <c r="T11" s="52" t="b">
        <v>1</v>
      </c>
      <c r="U11" s="29" t="n"/>
      <c r="V11" s="30" t="n"/>
      <c r="W11" s="35" t="n">
        <v>0</v>
      </c>
      <c r="X11" s="29" t="n"/>
      <c r="Y11" s="30" t="n"/>
      <c r="Z11" s="35" t="inlineStr">
        <is>
          <t>No</t>
        </is>
      </c>
      <c r="AA11" s="29" t="n"/>
      <c r="AB11" s="29" t="n"/>
      <c r="AC11" s="30" t="n"/>
      <c r="AD11" s="52" t="b">
        <v>0</v>
      </c>
      <c r="AE11" s="29" t="n"/>
      <c r="AF11" s="30" t="n"/>
      <c r="AG11" s="52" t="b">
        <v>0</v>
      </c>
      <c r="AH11" s="29" t="n"/>
      <c r="AI11" s="30" t="n"/>
      <c r="AJ11" s="52" t="b">
        <v>0</v>
      </c>
      <c r="AK11" s="29" t="n"/>
      <c r="AL11" s="30" t="n"/>
      <c r="AM11" s="52" t="b">
        <v>0</v>
      </c>
      <c r="AN11" s="29" t="n"/>
      <c r="AO11" s="30" t="n"/>
      <c r="AP11" s="52" t="b">
        <v>0</v>
      </c>
      <c r="AQ11" s="29" t="n"/>
      <c r="AR11" s="30" t="n"/>
      <c r="AS11" s="35" t="n"/>
      <c r="AT11" s="29" t="n"/>
      <c r="AU11" s="30" t="n"/>
      <c r="AV11" s="52" t="b">
        <v>0</v>
      </c>
      <c r="AW11" s="29" t="n"/>
      <c r="AX11" s="30" t="n"/>
      <c r="AY11" s="52" t="b">
        <v>0</v>
      </c>
      <c r="AZ11" s="29" t="n"/>
      <c r="BA11" s="30" t="n"/>
      <c r="BB11" s="52" t="b">
        <v>0</v>
      </c>
      <c r="BC11" s="29" t="n"/>
      <c r="BD11" s="30" t="n"/>
      <c r="BE11" s="35" t="inlineStr">
        <is>
          <t>A</t>
        </is>
      </c>
      <c r="BF11" s="29" t="n"/>
      <c r="BG11" s="30" t="n"/>
      <c r="BH11" s="52" t="b">
        <v>0</v>
      </c>
      <c r="BI11" s="29" t="n"/>
      <c r="BJ11" s="30" t="n"/>
      <c r="BK11" s="35" t="n">
        <v>0</v>
      </c>
      <c r="BL11" s="29" t="n"/>
      <c r="BM11" s="30" t="n"/>
      <c r="BN11" s="52" t="b">
        <v>0</v>
      </c>
      <c r="BO11" s="29" t="n"/>
      <c r="BP11" s="30" t="n"/>
      <c r="BQ11" s="52" t="b">
        <v>1</v>
      </c>
      <c r="BR11" s="29" t="n"/>
      <c r="BS11" s="30" t="n"/>
      <c r="BT11" s="52" t="b">
        <v>1</v>
      </c>
    </row>
    <row r="12">
      <c r="A12" s="34" t="inlineStr">
        <is>
          <t>Player 3</t>
        </is>
      </c>
      <c r="B12" s="35" t="inlineStr">
        <is>
          <t>Torva full helm</t>
        </is>
      </c>
      <c r="C12" s="35" t="inlineStr">
        <is>
          <t>Oathplate chest</t>
        </is>
      </c>
      <c r="D12" s="29" t="n"/>
      <c r="E12" s="29" t="n"/>
      <c r="F12" s="30" t="n"/>
      <c r="G12" s="35" t="inlineStr">
        <is>
          <t>Oathplate legs</t>
        </is>
      </c>
      <c r="H12" s="29" t="n"/>
      <c r="I12" s="29" t="n"/>
      <c r="J12" s="30" t="n"/>
      <c r="K12" s="35" t="inlineStr">
        <is>
          <t>Rancour</t>
        </is>
      </c>
      <c r="L12" s="29" t="n"/>
      <c r="M12" s="30" t="n"/>
      <c r="N12" s="35" t="n"/>
      <c r="O12" s="29" t="n"/>
      <c r="P12" s="30" t="n"/>
      <c r="Q12" s="35" t="inlineStr">
        <is>
          <t>East</t>
        </is>
      </c>
      <c r="R12" s="29" t="n"/>
      <c r="S12" s="30" t="n"/>
      <c r="T12" s="52" t="b">
        <v>1</v>
      </c>
      <c r="U12" s="29" t="n"/>
      <c r="V12" s="30" t="n"/>
      <c r="W12" s="35" t="n">
        <v>0</v>
      </c>
      <c r="X12" s="29" t="n"/>
      <c r="Y12" s="30" t="n"/>
      <c r="Z12" s="35" t="inlineStr">
        <is>
          <t>No</t>
        </is>
      </c>
      <c r="AA12" s="29" t="n"/>
      <c r="AB12" s="29" t="n"/>
      <c r="AC12" s="30" t="n"/>
      <c r="AD12" s="52" t="b">
        <v>0</v>
      </c>
      <c r="AE12" s="29" t="n"/>
      <c r="AF12" s="30" t="n"/>
      <c r="AG12" s="52" t="b">
        <v>0</v>
      </c>
      <c r="AH12" s="29" t="n"/>
      <c r="AI12" s="30" t="n"/>
      <c r="AJ12" s="52" t="b">
        <v>0</v>
      </c>
      <c r="AK12" s="29" t="n"/>
      <c r="AL12" s="30" t="n"/>
      <c r="AM12" s="52" t="b">
        <v>0</v>
      </c>
      <c r="AN12" s="29" t="n"/>
      <c r="AO12" s="30" t="n"/>
      <c r="AP12" s="52" t="b">
        <v>0</v>
      </c>
      <c r="AQ12" s="29" t="n"/>
      <c r="AR12" s="30" t="n"/>
      <c r="AS12" s="35" t="n"/>
      <c r="AT12" s="29" t="n"/>
      <c r="AU12" s="30" t="n"/>
      <c r="AV12" s="52" t="b">
        <v>0</v>
      </c>
      <c r="AW12" s="29" t="n"/>
      <c r="AX12" s="30" t="n"/>
      <c r="AY12" s="52" t="b">
        <v>0</v>
      </c>
      <c r="AZ12" s="29" t="n"/>
      <c r="BA12" s="30" t="n"/>
      <c r="BB12" s="52" t="b">
        <v>0</v>
      </c>
      <c r="BC12" s="29" t="n"/>
      <c r="BD12" s="30" t="n"/>
      <c r="BE12" s="35" t="inlineStr">
        <is>
          <t>A</t>
        </is>
      </c>
      <c r="BF12" s="29" t="n"/>
      <c r="BG12" s="30" t="n"/>
      <c r="BH12" s="52" t="b">
        <v>0</v>
      </c>
      <c r="BI12" s="29" t="n"/>
      <c r="BJ12" s="30" t="n"/>
      <c r="BK12" s="35" t="n">
        <v>0</v>
      </c>
      <c r="BL12" s="29" t="n"/>
      <c r="BM12" s="30" t="n"/>
      <c r="BN12" s="52" t="b">
        <v>0</v>
      </c>
      <c r="BO12" s="29" t="n"/>
      <c r="BP12" s="30" t="n"/>
      <c r="BQ12" s="52" t="b">
        <v>1</v>
      </c>
      <c r="BR12" s="29" t="n"/>
      <c r="BS12" s="30" t="n"/>
      <c r="BT12" s="52" t="b">
        <v>1</v>
      </c>
    </row>
    <row r="13">
      <c r="A13" s="34" t="inlineStr">
        <is>
          <t>Player 4</t>
        </is>
      </c>
      <c r="B13" s="35" t="inlineStr">
        <is>
          <t>Torva full helm</t>
        </is>
      </c>
      <c r="C13" s="35" t="inlineStr">
        <is>
          <t>Oathplate chest</t>
        </is>
      </c>
      <c r="D13" s="29" t="n"/>
      <c r="E13" s="29" t="n"/>
      <c r="F13" s="30" t="n"/>
      <c r="G13" s="35" t="inlineStr">
        <is>
          <t>Oathplate legs</t>
        </is>
      </c>
      <c r="H13" s="29" t="n"/>
      <c r="I13" s="29" t="n"/>
      <c r="J13" s="30" t="n"/>
      <c r="K13" s="35" t="inlineStr">
        <is>
          <t>Rancour</t>
        </is>
      </c>
      <c r="L13" s="29" t="n"/>
      <c r="M13" s="30" t="n"/>
      <c r="N13" s="35" t="n"/>
      <c r="O13" s="29" t="n"/>
      <c r="P13" s="30" t="n"/>
      <c r="Q13" s="35" t="inlineStr">
        <is>
          <t>East</t>
        </is>
      </c>
      <c r="R13" s="29" t="n"/>
      <c r="S13" s="30" t="n"/>
      <c r="T13" s="52" t="b">
        <v>1</v>
      </c>
      <c r="U13" s="29" t="n"/>
      <c r="V13" s="30" t="n"/>
      <c r="W13" s="35" t="n">
        <v>0</v>
      </c>
      <c r="X13" s="29" t="n"/>
      <c r="Y13" s="30" t="n"/>
      <c r="Z13" s="35" t="inlineStr">
        <is>
          <t>No</t>
        </is>
      </c>
      <c r="AA13" s="29" t="n"/>
      <c r="AB13" s="29" t="n"/>
      <c r="AC13" s="30" t="n"/>
      <c r="AD13" s="52" t="b">
        <v>0</v>
      </c>
      <c r="AE13" s="29" t="n"/>
      <c r="AF13" s="30" t="n"/>
      <c r="AG13" s="52" t="b">
        <v>0</v>
      </c>
      <c r="AH13" s="29" t="n"/>
      <c r="AI13" s="30" t="n"/>
      <c r="AJ13" s="52" t="b">
        <v>0</v>
      </c>
      <c r="AK13" s="29" t="n"/>
      <c r="AL13" s="30" t="n"/>
      <c r="AM13" s="52" t="b">
        <v>0</v>
      </c>
      <c r="AN13" s="29" t="n"/>
      <c r="AO13" s="30" t="n"/>
      <c r="AP13" s="52" t="b">
        <v>0</v>
      </c>
      <c r="AQ13" s="29" t="n"/>
      <c r="AR13" s="30" t="n"/>
      <c r="AS13" s="35" t="n"/>
      <c r="AT13" s="29" t="n"/>
      <c r="AU13" s="30" t="n"/>
      <c r="AV13" s="52" t="b">
        <v>0</v>
      </c>
      <c r="AW13" s="29" t="n"/>
      <c r="AX13" s="30" t="n"/>
      <c r="AY13" s="52" t="b">
        <v>0</v>
      </c>
      <c r="AZ13" s="29" t="n"/>
      <c r="BA13" s="30" t="n"/>
      <c r="BB13" s="52" t="b">
        <v>0</v>
      </c>
      <c r="BC13" s="29" t="n"/>
      <c r="BD13" s="30" t="n"/>
      <c r="BE13" s="35" t="inlineStr">
        <is>
          <t>A</t>
        </is>
      </c>
      <c r="BF13" s="29" t="n"/>
      <c r="BG13" s="30" t="n"/>
      <c r="BH13" s="52" t="b">
        <v>0</v>
      </c>
      <c r="BI13" s="29" t="n"/>
      <c r="BJ13" s="30" t="n"/>
      <c r="BK13" s="35" t="n">
        <v>0</v>
      </c>
      <c r="BL13" s="29" t="n"/>
      <c r="BM13" s="30" t="n"/>
      <c r="BN13" s="52" t="b">
        <v>0</v>
      </c>
      <c r="BO13" s="29" t="n"/>
      <c r="BP13" s="30" t="n"/>
      <c r="BQ13" s="52" t="b">
        <v>1</v>
      </c>
      <c r="BR13" s="29" t="n"/>
      <c r="BS13" s="30" t="n"/>
      <c r="BT13" s="52" t="b">
        <v>1</v>
      </c>
    </row>
    <row r="15" ht="30" customHeight="1">
      <c r="A15" s="31" t="inlineStr">
        <is>
          <t>Mage gear</t>
        </is>
      </c>
      <c r="B15" s="32" t="inlineStr">
        <is>
          <t>mage helm</t>
        </is>
      </c>
      <c r="C15" s="32" t="inlineStr">
        <is>
          <t>mage body</t>
        </is>
      </c>
      <c r="D15" s="29" t="n"/>
      <c r="E15" s="29" t="n"/>
      <c r="F15" s="30" t="n"/>
      <c r="G15" s="32" t="inlineStr">
        <is>
          <t>mage legs</t>
        </is>
      </c>
      <c r="H15" s="29" t="n"/>
      <c r="I15" s="29" t="n"/>
      <c r="J15" s="30" t="n"/>
      <c r="K15" s="32" t="inlineStr">
        <is>
          <t>mage cape</t>
        </is>
      </c>
      <c r="L15" s="29" t="n"/>
      <c r="M15" s="30" t="n"/>
      <c r="N15" s="32" t="inlineStr">
        <is>
          <t>necklace</t>
        </is>
      </c>
      <c r="O15" s="29" t="n"/>
      <c r="P15" s="30" t="n"/>
      <c r="Q15" s="32" t="inlineStr">
        <is>
          <t>boots</t>
        </is>
      </c>
      <c r="R15" s="29" t="n"/>
      <c r="S15" s="30" t="n"/>
      <c r="T15" s="32" t="inlineStr">
        <is>
          <t>gloves</t>
        </is>
      </c>
      <c r="U15" s="29" t="n"/>
      <c r="V15" s="30" t="n"/>
    </row>
    <row r="16">
      <c r="A16" s="34" t="inlineStr">
        <is>
          <t>P1 mage</t>
        </is>
      </c>
      <c r="B16" s="43" t="inlineStr">
        <is>
          <t>Ancestral</t>
        </is>
      </c>
      <c r="C16" s="43" t="inlineStr">
        <is>
          <t>Ancestral</t>
        </is>
      </c>
      <c r="D16" s="29" t="n"/>
      <c r="E16" s="29" t="n"/>
      <c r="F16" s="30" t="n"/>
      <c r="G16" s="43" t="inlineStr">
        <is>
          <t>Ancestral</t>
        </is>
      </c>
      <c r="H16" s="29" t="n"/>
      <c r="I16" s="29" t="n"/>
      <c r="J16" s="30" t="n"/>
      <c r="K16" s="43" t="inlineStr">
        <is>
          <t>Imbued sara</t>
        </is>
      </c>
      <c r="L16" s="29" t="n"/>
      <c r="M16" s="30" t="n"/>
      <c r="N16" s="44" t="inlineStr">
        <is>
          <t>Occult</t>
        </is>
      </c>
      <c r="O16" s="29" t="n"/>
      <c r="P16" s="30" t="n"/>
      <c r="Q16" s="44" t="inlineStr">
        <is>
          <t>Treads</t>
        </is>
      </c>
      <c r="R16" s="29" t="n"/>
      <c r="S16" s="30" t="n"/>
      <c r="T16" s="44" t="inlineStr">
        <is>
          <t>Confliction</t>
        </is>
      </c>
      <c r="U16" s="29" t="n"/>
      <c r="V16" s="30" t="n"/>
    </row>
    <row r="17">
      <c r="A17" s="34" t="inlineStr">
        <is>
          <t>P2 mage</t>
        </is>
      </c>
      <c r="B17" s="43" t="inlineStr">
        <is>
          <t>Ancestral</t>
        </is>
      </c>
      <c r="C17" s="43" t="inlineStr">
        <is>
          <t>Ancestral</t>
        </is>
      </c>
      <c r="D17" s="29" t="n"/>
      <c r="E17" s="29" t="n"/>
      <c r="F17" s="30" t="n"/>
      <c r="G17" s="43" t="inlineStr">
        <is>
          <t>Ancestral</t>
        </is>
      </c>
      <c r="H17" s="29" t="n"/>
      <c r="I17" s="29" t="n"/>
      <c r="J17" s="30" t="n"/>
      <c r="K17" s="43" t="inlineStr">
        <is>
          <t>Imbued sara</t>
        </is>
      </c>
      <c r="L17" s="29" t="n"/>
      <c r="M17" s="30" t="n"/>
      <c r="N17" s="44" t="inlineStr">
        <is>
          <t>Occult</t>
        </is>
      </c>
      <c r="O17" s="29" t="n"/>
      <c r="P17" s="30" t="n"/>
      <c r="Q17" s="44" t="inlineStr">
        <is>
          <t>Treads</t>
        </is>
      </c>
      <c r="R17" s="29" t="n"/>
      <c r="S17" s="30" t="n"/>
      <c r="T17" s="44" t="inlineStr">
        <is>
          <t>Confliction</t>
        </is>
      </c>
      <c r="U17" s="29" t="n"/>
      <c r="V17" s="30" t="n"/>
    </row>
    <row r="18">
      <c r="A18" s="34" t="inlineStr">
        <is>
          <t>P3 mage</t>
        </is>
      </c>
      <c r="B18" s="43" t="inlineStr">
        <is>
          <t>Ancestral</t>
        </is>
      </c>
      <c r="C18" s="43" t="inlineStr">
        <is>
          <t>Ancestral</t>
        </is>
      </c>
      <c r="D18" s="29" t="n"/>
      <c r="E18" s="29" t="n"/>
      <c r="F18" s="30" t="n"/>
      <c r="G18" s="43" t="inlineStr">
        <is>
          <t>Ancestral</t>
        </is>
      </c>
      <c r="H18" s="29" t="n"/>
      <c r="I18" s="29" t="n"/>
      <c r="J18" s="30" t="n"/>
      <c r="K18" s="43" t="inlineStr">
        <is>
          <t>Imbued sara</t>
        </is>
      </c>
      <c r="L18" s="29" t="n"/>
      <c r="M18" s="30" t="n"/>
      <c r="N18" s="44" t="inlineStr">
        <is>
          <t>Occult</t>
        </is>
      </c>
      <c r="O18" s="29" t="n"/>
      <c r="P18" s="30" t="n"/>
      <c r="Q18" s="44" t="inlineStr">
        <is>
          <t>Treads</t>
        </is>
      </c>
      <c r="R18" s="29" t="n"/>
      <c r="S18" s="30" t="n"/>
      <c r="T18" s="44" t="inlineStr">
        <is>
          <t>Confliction</t>
        </is>
      </c>
      <c r="U18" s="29" t="n"/>
      <c r="V18" s="30" t="n"/>
    </row>
    <row r="19">
      <c r="A19" s="34" t="inlineStr">
        <is>
          <t>P4 mage</t>
        </is>
      </c>
      <c r="B19" s="43" t="inlineStr">
        <is>
          <t>Ancestral</t>
        </is>
      </c>
      <c r="C19" s="43" t="inlineStr">
        <is>
          <t>Ancestral</t>
        </is>
      </c>
      <c r="D19" s="29" t="n"/>
      <c r="E19" s="29" t="n"/>
      <c r="F19" s="30" t="n"/>
      <c r="G19" s="43" t="inlineStr">
        <is>
          <t>Ancestral</t>
        </is>
      </c>
      <c r="H19" s="29" t="n"/>
      <c r="I19" s="29" t="n"/>
      <c r="J19" s="30" t="n"/>
      <c r="K19" s="43" t="inlineStr">
        <is>
          <t>Imbued sara</t>
        </is>
      </c>
      <c r="L19" s="29" t="n"/>
      <c r="M19" s="30" t="n"/>
      <c r="N19" s="44" t="inlineStr">
        <is>
          <t>Occult</t>
        </is>
      </c>
      <c r="O19" s="29" t="n"/>
      <c r="P19" s="30" t="n"/>
      <c r="Q19" s="44" t="inlineStr">
        <is>
          <t>Treads</t>
        </is>
      </c>
      <c r="R19" s="29" t="n"/>
      <c r="S19" s="30" t="n"/>
      <c r="T19" s="44" t="inlineStr">
        <is>
          <t>Confliction</t>
        </is>
      </c>
      <c r="U19" s="29" t="n"/>
      <c r="V19" s="30" t="n"/>
    </row>
    <row r="20">
      <c r="B20" s="45" t="inlineStr">
        <is>
          <t>P1 kill chance % by tick (from 5%)</t>
        </is>
      </c>
      <c r="C20" s="46">
        <f>IF(AND(C$21&gt;=MIN('calc'!$C$160:'calc'!$CD$160),C$21&lt;=MIN('calc'!$C$162:'calc'!$CD$162)),ROUND('calc'!C159*100,1),"")</f>
        <v/>
      </c>
      <c r="D20" s="46">
        <f>IF(AND(D$21&gt;=MIN('calc'!$C$160:'calc'!$CD$160),D$21&lt;=MIN('calc'!$C$162:'calc'!$CD$162)),ROUND('calc'!D159*100,1),"")</f>
        <v/>
      </c>
      <c r="E20" s="46">
        <f>IF(AND(E$21&gt;=MIN('calc'!$C$160:'calc'!$CD$160),E$21&lt;=MIN('calc'!$C$162:'calc'!$CD$162)),ROUND('calc'!E159*100,1),"")</f>
        <v/>
      </c>
      <c r="F20" s="46">
        <f>IF(AND(F$21&gt;=MIN('calc'!$C$160:'calc'!$CD$160),F$21&lt;=MIN('calc'!$C$162:'calc'!$CD$162)),ROUND('calc'!F159*100,1),"")</f>
        <v/>
      </c>
      <c r="G20" s="46">
        <f>IF(AND(G$21&gt;=MIN('calc'!$C$160:'calc'!$CD$160),G$21&lt;=MIN('calc'!$C$162:'calc'!$CD$162)),ROUND('calc'!G159*100,1),"")</f>
        <v/>
      </c>
      <c r="H20" s="46">
        <f>IF(AND(H$21&gt;=MIN('calc'!$C$160:'calc'!$CD$160),H$21&lt;=MIN('calc'!$C$162:'calc'!$CD$162)),ROUND('calc'!H159*100,1),"")</f>
        <v/>
      </c>
      <c r="I20" s="46">
        <f>IF(AND(I$21&gt;=MIN('calc'!$C$160:'calc'!$CD$160),I$21&lt;=MIN('calc'!$C$162:'calc'!$CD$162)),ROUND('calc'!I159*100,1),"")</f>
        <v/>
      </c>
      <c r="J20" s="46">
        <f>IF(AND(J$21&gt;=MIN('calc'!$C$160:'calc'!$CD$160),J$21&lt;=MIN('calc'!$C$162:'calc'!$CD$162)),ROUND('calc'!J159*100,1),"")</f>
        <v/>
      </c>
      <c r="K20" s="46">
        <f>IF(AND(K$21&gt;=MIN('calc'!$C$160:'calc'!$CD$160),K$21&lt;=MIN('calc'!$C$162:'calc'!$CD$162)),ROUND('calc'!K159*100,1),"")</f>
        <v/>
      </c>
      <c r="L20" s="46">
        <f>IF(AND(L$21&gt;=MIN('calc'!$C$160:'calc'!$CD$160),L$21&lt;=MIN('calc'!$C$162:'calc'!$CD$162)),ROUND('calc'!L159*100,1),"")</f>
        <v/>
      </c>
      <c r="M20" s="46">
        <f>IF(AND(M$21&gt;=MIN('calc'!$C$160:'calc'!$CD$160),M$21&lt;=MIN('calc'!$C$162:'calc'!$CD$162)),ROUND('calc'!M159*100,1),"")</f>
        <v/>
      </c>
      <c r="N20" s="46">
        <f>IF(AND(N$21&gt;=MIN('calc'!$C$160:'calc'!$CD$160),N$21&lt;=MIN('calc'!$C$162:'calc'!$CD$162)),ROUND('calc'!N159*100,1),"")</f>
        <v/>
      </c>
      <c r="O20" s="46">
        <f>IF(AND(O$21&gt;=MIN('calc'!$C$160:'calc'!$CD$160),O$21&lt;=MIN('calc'!$C$162:'calc'!$CD$162)),ROUND('calc'!O159*100,1),"")</f>
        <v/>
      </c>
      <c r="P20" s="46">
        <f>IF(AND(P$21&gt;=MIN('calc'!$C$160:'calc'!$CD$160),P$21&lt;=MIN('calc'!$C$162:'calc'!$CD$162)),ROUND('calc'!P159*100,1),"")</f>
        <v/>
      </c>
      <c r="Q20" s="46">
        <f>IF(AND(Q$21&gt;=MIN('calc'!$C$160:'calc'!$CD$160),Q$21&lt;=MIN('calc'!$C$162:'calc'!$CD$162)),ROUND('calc'!Q159*100,1),"")</f>
        <v/>
      </c>
      <c r="R20" s="46">
        <f>IF(AND(R$21&gt;=MIN('calc'!$C$160:'calc'!$CD$160),R$21&lt;=MIN('calc'!$C$162:'calc'!$CD$162)),ROUND('calc'!R159*100,1),"")</f>
        <v/>
      </c>
      <c r="S20" s="46">
        <f>IF(AND(S$21&gt;=MIN('calc'!$C$160:'calc'!$CD$160),S$21&lt;=MIN('calc'!$C$162:'calc'!$CD$162)),ROUND('calc'!S159*100,1),"")</f>
        <v/>
      </c>
      <c r="T20" s="46">
        <f>IF(AND(T$21&gt;=MIN('calc'!$C$160:'calc'!$CD$160),T$21&lt;=MIN('calc'!$C$162:'calc'!$CD$162)),ROUND('calc'!T159*100,1),"")</f>
        <v/>
      </c>
      <c r="U20" s="46">
        <f>IF(AND(U$21&gt;=MIN('calc'!$C$160:'calc'!$CD$160),U$21&lt;=MIN('calc'!$C$162:'calc'!$CD$162)),ROUND('calc'!U159*100,1),"")</f>
        <v/>
      </c>
      <c r="V20" s="46">
        <f>IF(AND(V$21&gt;=MIN('calc'!$C$160:'calc'!$CD$160),V$21&lt;=MIN('calc'!$C$162:'calc'!$CD$162)),ROUND('calc'!V159*100,1),"")</f>
        <v/>
      </c>
      <c r="W20" s="46">
        <f>IF(AND(W$21&gt;=MIN('calc'!$C$160:'calc'!$CD$160),W$21&lt;=MIN('calc'!$C$162:'calc'!$CD$162)),ROUND('calc'!W159*100,1),"")</f>
        <v/>
      </c>
      <c r="X20" s="46">
        <f>IF(AND(X$21&gt;=MIN('calc'!$C$160:'calc'!$CD$160),X$21&lt;=MIN('calc'!$C$162:'calc'!$CD$162)),ROUND('calc'!X159*100,1),"")</f>
        <v/>
      </c>
      <c r="Y20" s="46">
        <f>IF(AND(Y$21&gt;=MIN('calc'!$C$160:'calc'!$CD$160),Y$21&lt;=MIN('calc'!$C$162:'calc'!$CD$162)),ROUND('calc'!Y159*100,1),"")</f>
        <v/>
      </c>
      <c r="Z20" s="46">
        <f>IF(AND(Z$21&gt;=MIN('calc'!$C$160:'calc'!$CD$160),Z$21&lt;=MIN('calc'!$C$162:'calc'!$CD$162)),ROUND('calc'!Z159*100,1),"")</f>
        <v/>
      </c>
      <c r="AA20" s="46">
        <f>IF(AND(AA$21&gt;=MIN('calc'!$C$160:'calc'!$CD$160),AA$21&lt;=MIN('calc'!$C$162:'calc'!$CD$162)),ROUND('calc'!AA159*100,1),"")</f>
        <v/>
      </c>
      <c r="AB20" s="46">
        <f>IF(AND(AB$21&gt;=MIN('calc'!$C$160:'calc'!$CD$160),AB$21&lt;=MIN('calc'!$C$162:'calc'!$CD$162)),ROUND('calc'!AB159*100,1),"")</f>
        <v/>
      </c>
      <c r="AC20" s="46">
        <f>IF(AND(AC$21&gt;=MIN('calc'!$C$160:'calc'!$CD$160),AC$21&lt;=MIN('calc'!$C$162:'calc'!$CD$162)),ROUND('calc'!AC159*100,1),"")</f>
        <v/>
      </c>
      <c r="AD20" s="46">
        <f>IF(AND(AD$21&gt;=MIN('calc'!$C$160:'calc'!$CD$160),AD$21&lt;=MIN('calc'!$C$162:'calc'!$CD$162)),ROUND('calc'!AD159*100,1),"")</f>
        <v/>
      </c>
      <c r="AE20" s="46">
        <f>IF(AND(AE$21&gt;=MIN('calc'!$C$160:'calc'!$CD$160),AE$21&lt;=MIN('calc'!$C$162:'calc'!$CD$162)),ROUND('calc'!AE159*100,1),"")</f>
        <v/>
      </c>
      <c r="AF20" s="46">
        <f>IF(AND(AF$21&gt;=MIN('calc'!$C$160:'calc'!$CD$160),AF$21&lt;=MIN('calc'!$C$162:'calc'!$CD$162)),ROUND('calc'!AF159*100,1),"")</f>
        <v/>
      </c>
      <c r="AG20" s="46">
        <f>IF(AND(AG$21&gt;=MIN('calc'!$C$160:'calc'!$CD$160),AG$21&lt;=MIN('calc'!$C$162:'calc'!$CD$162)),ROUND('calc'!AG159*100,1),"")</f>
        <v/>
      </c>
      <c r="AH20" s="46">
        <f>IF(AND(AH$21&gt;=MIN('calc'!$C$160:'calc'!$CD$160),AH$21&lt;=MIN('calc'!$C$162:'calc'!$CD$162)),ROUND('calc'!AH159*100,1),"")</f>
        <v/>
      </c>
      <c r="AI20" s="46">
        <f>IF(AND(AI$21&gt;=MIN('calc'!$C$160:'calc'!$CD$160),AI$21&lt;=MIN('calc'!$C$162:'calc'!$CD$162)),ROUND('calc'!AI159*100,1),"")</f>
        <v/>
      </c>
      <c r="AJ20" s="46">
        <f>IF(AND(AJ$21&gt;=MIN('calc'!$C$160:'calc'!$CD$160),AJ$21&lt;=MIN('calc'!$C$162:'calc'!$CD$162)),ROUND('calc'!AJ159*100,1),"")</f>
        <v/>
      </c>
      <c r="AK20" s="46">
        <f>IF(AND(AK$21&gt;=MIN('calc'!$C$160:'calc'!$CD$160),AK$21&lt;=MIN('calc'!$C$162:'calc'!$CD$162)),ROUND('calc'!AK159*100,1),"")</f>
        <v/>
      </c>
      <c r="AL20" s="46">
        <f>IF(AND(AL$21&gt;=MIN('calc'!$C$160:'calc'!$CD$160),AL$21&lt;=MIN('calc'!$C$162:'calc'!$CD$162)),ROUND('calc'!AL159*100,1),"")</f>
        <v/>
      </c>
      <c r="AM20" s="46">
        <f>IF(AND(AM$21&gt;=MIN('calc'!$C$160:'calc'!$CD$160),AM$21&lt;=MIN('calc'!$C$162:'calc'!$CD$162)),ROUND('calc'!AM159*100,1),"")</f>
        <v/>
      </c>
      <c r="AN20" s="46">
        <f>IF(AND(AN$21&gt;=MIN('calc'!$C$160:'calc'!$CD$160),AN$21&lt;=MIN('calc'!$C$162:'calc'!$CD$162)),ROUND('calc'!AN159*100,1),"")</f>
        <v/>
      </c>
      <c r="AO20" s="46">
        <f>IF(AND(AO$21&gt;=MIN('calc'!$C$160:'calc'!$CD$160),AO$21&lt;=MIN('calc'!$C$162:'calc'!$CD$162)),ROUND('calc'!AO159*100,1),"")</f>
        <v/>
      </c>
      <c r="AP20" s="46">
        <f>IF(AND(AP$21&gt;=MIN('calc'!$C$160:'calc'!$CD$160),AP$21&lt;=MIN('calc'!$C$162:'calc'!$CD$162)),ROUND('calc'!AP159*100,1),"")</f>
        <v/>
      </c>
      <c r="AQ20" s="46">
        <f>IF(AND(AQ$21&gt;=MIN('calc'!$C$160:'calc'!$CD$160),AQ$21&lt;=MIN('calc'!$C$162:'calc'!$CD$162)),ROUND('calc'!AQ159*100,1),"")</f>
        <v/>
      </c>
      <c r="AR20" s="46">
        <f>IF(AND(AR$21&gt;=MIN('calc'!$C$160:'calc'!$CD$160),AR$21&lt;=MIN('calc'!$C$162:'calc'!$CD$162)),ROUND('calc'!AR159*100,1),"")</f>
        <v/>
      </c>
      <c r="AS20" s="46">
        <f>IF(AND(AS$21&gt;=MIN('calc'!$C$160:'calc'!$CD$160),AS$21&lt;=MIN('calc'!$C$162:'calc'!$CD$162)),ROUND('calc'!AS159*100,1),"")</f>
        <v/>
      </c>
      <c r="AT20" s="46">
        <f>IF(AND(AT$21&gt;=MIN('calc'!$C$160:'calc'!$CD$160),AT$21&lt;=MIN('calc'!$C$162:'calc'!$CD$162)),ROUND('calc'!AT159*100,1),"")</f>
        <v/>
      </c>
      <c r="AU20" s="46">
        <f>IF(AND(AU$21&gt;=MIN('calc'!$C$160:'calc'!$CD$160),AU$21&lt;=MIN('calc'!$C$162:'calc'!$CD$162)),ROUND('calc'!AU159*100,1),"")</f>
        <v/>
      </c>
      <c r="AV20" s="46">
        <f>IF(AND(AV$21&gt;=MIN('calc'!$C$160:'calc'!$CD$160),AV$21&lt;=MIN('calc'!$C$162:'calc'!$CD$162)),ROUND('calc'!AV159*100,1),"")</f>
        <v/>
      </c>
      <c r="AW20" s="46">
        <f>IF(AND(AW$21&gt;=MIN('calc'!$C$160:'calc'!$CD$160),AW$21&lt;=MIN('calc'!$C$162:'calc'!$CD$162)),ROUND('calc'!AW159*100,1),"")</f>
        <v/>
      </c>
      <c r="AX20" s="46">
        <f>IF(AND(AX$21&gt;=MIN('calc'!$C$160:'calc'!$CD$160),AX$21&lt;=MIN('calc'!$C$162:'calc'!$CD$162)),ROUND('calc'!AX159*100,1),"")</f>
        <v/>
      </c>
      <c r="AY20" s="46">
        <f>IF(AND(AY$21&gt;=MIN('calc'!$C$160:'calc'!$CD$160),AY$21&lt;=MIN('calc'!$C$162:'calc'!$CD$162)),ROUND('calc'!AY159*100,1),"")</f>
        <v/>
      </c>
      <c r="AZ20" s="46">
        <f>IF(AND(AZ$21&gt;=MIN('calc'!$C$160:'calc'!$CD$160),AZ$21&lt;=MIN('calc'!$C$162:'calc'!$CD$162)),ROUND('calc'!AZ159*100,1),"")</f>
        <v/>
      </c>
      <c r="BA20" s="46">
        <f>IF(AND(BA$21&gt;=MIN('calc'!$C$160:'calc'!$CD$160),BA$21&lt;=MIN('calc'!$C$162:'calc'!$CD$162)),ROUND('calc'!BA159*100,1),"")</f>
        <v/>
      </c>
      <c r="BB20" s="46">
        <f>IF(AND(BB$21&gt;=MIN('calc'!$C$160:'calc'!$CD$160),BB$21&lt;=MIN('calc'!$C$162:'calc'!$CD$162)),ROUND('calc'!BB159*100,1),"")</f>
        <v/>
      </c>
      <c r="BC20" s="46">
        <f>IF(AND(BC$21&gt;=MIN('calc'!$C$160:'calc'!$CD$160),BC$21&lt;=MIN('calc'!$C$162:'calc'!$CD$162)),ROUND('calc'!BC159*100,1),"")</f>
        <v/>
      </c>
      <c r="BD20" s="46">
        <f>IF(AND(BD$21&gt;=MIN('calc'!$C$160:'calc'!$CD$160),BD$21&lt;=MIN('calc'!$C$162:'calc'!$CD$162)),ROUND('calc'!BD159*100,1),"")</f>
        <v/>
      </c>
      <c r="BE20" s="46">
        <f>IF(AND(BE$21&gt;=MIN('calc'!$C$160:'calc'!$CD$160),BE$21&lt;=MIN('calc'!$C$162:'calc'!$CD$162)),ROUND('calc'!BE159*100,1),"")</f>
        <v/>
      </c>
      <c r="BF20" s="46">
        <f>IF(AND(BF$21&gt;=MIN('calc'!$C$160:'calc'!$CD$160),BF$21&lt;=MIN('calc'!$C$162:'calc'!$CD$162)),ROUND('calc'!BF159*100,1),"")</f>
        <v/>
      </c>
      <c r="BG20" s="46">
        <f>IF(AND(BG$21&gt;=MIN('calc'!$C$160:'calc'!$CD$160),BG$21&lt;=MIN('calc'!$C$162:'calc'!$CD$162)),ROUND('calc'!BG159*100,1),"")</f>
        <v/>
      </c>
      <c r="BH20" s="46">
        <f>IF(AND(BH$21&gt;=MIN('calc'!$C$160:'calc'!$CD$160),BH$21&lt;=MIN('calc'!$C$162:'calc'!$CD$162)),ROUND('calc'!BH159*100,1),"")</f>
        <v/>
      </c>
      <c r="BI20" s="46">
        <f>IF(AND(BI$21&gt;=MIN('calc'!$C$160:'calc'!$CD$160),BI$21&lt;=MIN('calc'!$C$162:'calc'!$CD$162)),ROUND('calc'!BI159*100,1),"")</f>
        <v/>
      </c>
      <c r="BJ20" s="46">
        <f>IF(AND(BJ$21&gt;=MIN('calc'!$C$160:'calc'!$CD$160),BJ$21&lt;=MIN('calc'!$C$162:'calc'!$CD$162)),ROUND('calc'!BJ159*100,1),"")</f>
        <v/>
      </c>
      <c r="BK20" s="46">
        <f>IF(AND(BK$21&gt;=MIN('calc'!$C$160:'calc'!$CD$160),BK$21&lt;=MIN('calc'!$C$162:'calc'!$CD$162)),ROUND('calc'!BK159*100,1),"")</f>
        <v/>
      </c>
      <c r="BL20" s="46">
        <f>IF(AND(BL$21&gt;=MIN('calc'!$C$160:'calc'!$CD$160),BL$21&lt;=MIN('calc'!$C$162:'calc'!$CD$162)),ROUND('calc'!BL159*100,1),"")</f>
        <v/>
      </c>
      <c r="BM20" s="46">
        <f>IF(AND(BM$21&gt;=MIN('calc'!$C$160:'calc'!$CD$160),BM$21&lt;=MIN('calc'!$C$162:'calc'!$CD$162)),ROUND('calc'!BM159*100,1),"")</f>
        <v/>
      </c>
      <c r="BN20" s="46">
        <f>IF(AND(BN$21&gt;=MIN('calc'!$C$160:'calc'!$CD$160),BN$21&lt;=MIN('calc'!$C$162:'calc'!$CD$162)),ROUND('calc'!BN159*100,1),"")</f>
        <v/>
      </c>
      <c r="BO20" s="46">
        <f>IF(AND(BO$21&gt;=MIN('calc'!$C$160:'calc'!$CD$160),BO$21&lt;=MIN('calc'!$C$162:'calc'!$CD$162)),ROUND('calc'!BO159*100,1),"")</f>
        <v/>
      </c>
      <c r="BP20" s="46">
        <f>IF(AND(BP$21&gt;=MIN('calc'!$C$160:'calc'!$CD$160),BP$21&lt;=MIN('calc'!$C$162:'calc'!$CD$162)),ROUND('calc'!BP159*100,1),"")</f>
        <v/>
      </c>
      <c r="BQ20" s="46">
        <f>IF(AND(BQ$21&gt;=MIN('calc'!$C$160:'calc'!$CD$160),BQ$21&lt;=MIN('calc'!$C$162:'calc'!$CD$162)),ROUND('calc'!BQ159*100,1),"")</f>
        <v/>
      </c>
      <c r="BR20" s="46">
        <f>IF(AND(BR$21&gt;=MIN('calc'!$C$160:'calc'!$CD$160),BR$21&lt;=MIN('calc'!$C$162:'calc'!$CD$162)),ROUND('calc'!BR159*100,1),"")</f>
        <v/>
      </c>
      <c r="BS20" s="46">
        <f>IF(AND(BS$21&gt;=MIN('calc'!$C$160:'calc'!$CD$160),BS$21&lt;=MIN('calc'!$C$162:'calc'!$CD$162)),ROUND('calc'!BS159*100,1),"")</f>
        <v/>
      </c>
      <c r="BT20" s="46">
        <f>IF(AND(BT$21&gt;=MIN('calc'!$C$160:'calc'!$CD$160),BT$21&lt;=MIN('calc'!$C$162:'calc'!$CD$162)),ROUND('calc'!BT159*100,1),"")</f>
        <v/>
      </c>
      <c r="BU20" s="46">
        <f>IF(AND(BU$21&gt;=MIN('calc'!$C$160:'calc'!$CD$160),BU$21&lt;=MIN('calc'!$C$162:'calc'!$CD$162)),ROUND('calc'!BU159*100,1),"")</f>
        <v/>
      </c>
      <c r="BV20" s="46">
        <f>IF(AND(BV$21&gt;=MIN('calc'!$C$160:'calc'!$CD$160),BV$21&lt;=MIN('calc'!$C$162:'calc'!$CD$162)),ROUND('calc'!BV159*100,1),"")</f>
        <v/>
      </c>
      <c r="BW20" s="46">
        <f>IF(AND(BW$21&gt;=MIN('calc'!$C$160:'calc'!$CD$160),BW$21&lt;=MIN('calc'!$C$162:'calc'!$CD$162)),ROUND('calc'!BW159*100,1),"")</f>
        <v/>
      </c>
      <c r="BX20" s="46">
        <f>IF(AND(BX$21&gt;=MIN('calc'!$C$160:'calc'!$CD$160),BX$21&lt;=MIN('calc'!$C$162:'calc'!$CD$162)),ROUND('calc'!BX159*100,1),"")</f>
        <v/>
      </c>
      <c r="BY20" s="46">
        <f>IF(AND(BY$21&gt;=MIN('calc'!$C$160:'calc'!$CD$160),BY$21&lt;=MIN('calc'!$C$162:'calc'!$CD$162)),ROUND('calc'!BY159*100,1),"")</f>
        <v/>
      </c>
      <c r="BZ20" s="46">
        <f>IF(AND(BZ$21&gt;=MIN('calc'!$C$160:'calc'!$CD$160),BZ$21&lt;=MIN('calc'!$C$162:'calc'!$CD$162)),ROUND('calc'!BZ159*100,1),"")</f>
        <v/>
      </c>
      <c r="CA20" s="46">
        <f>IF(AND(CA$21&gt;=MIN('calc'!$C$160:'calc'!$CD$160),CA$21&lt;=MIN('calc'!$C$162:'calc'!$CD$162)),ROUND('calc'!CA159*100,1),"")</f>
        <v/>
      </c>
      <c r="CB20" s="46">
        <f>IF(AND(CB$21&gt;=MIN('calc'!$C$160:'calc'!$CD$160),CB$21&lt;=MIN('calc'!$C$162:'calc'!$CD$162)),ROUND('calc'!CB159*100,1),"")</f>
        <v/>
      </c>
      <c r="CC20" s="46">
        <f>IF(AND(CC$21&gt;=MIN('calc'!$C$160:'calc'!$CD$160),CC$21&lt;=MIN('calc'!$C$162:'calc'!$CD$162)),ROUND('calc'!CC159*100,1),"")</f>
        <v/>
      </c>
      <c r="CD20" s="46">
        <f>IF(AND(CD$21&gt;=MIN('calc'!$C$160:'calc'!$CD$160),CD$21&lt;=MIN('calc'!$C$162:'calc'!$CD$162)),ROUND('calc'!CD159*100,1),"")</f>
        <v/>
      </c>
    </row>
    <row r="21">
      <c r="A21" s="31" t="inlineStr">
        <is>
          <t>Tick</t>
        </is>
      </c>
      <c r="B21" s="31" t="inlineStr">
        <is>
          <t>Check</t>
        </is>
      </c>
      <c r="C21" s="28" t="n">
        <v>1</v>
      </c>
      <c r="D21" s="28" t="n">
        <v>2</v>
      </c>
      <c r="E21" s="28" t="n">
        <v>3</v>
      </c>
      <c r="F21" s="28" t="n">
        <v>4</v>
      </c>
      <c r="G21" s="28" t="n">
        <v>5</v>
      </c>
      <c r="H21" s="28" t="n">
        <v>6</v>
      </c>
      <c r="I21" s="28" t="n">
        <v>7</v>
      </c>
      <c r="J21" s="28" t="n">
        <v>8</v>
      </c>
      <c r="K21" s="28" t="n">
        <v>9</v>
      </c>
      <c r="L21" s="28" t="n">
        <v>10</v>
      </c>
      <c r="M21" s="28" t="n">
        <v>11</v>
      </c>
      <c r="N21" s="28" t="n">
        <v>12</v>
      </c>
      <c r="O21" s="28" t="n">
        <v>13</v>
      </c>
      <c r="P21" s="28" t="n">
        <v>14</v>
      </c>
      <c r="Q21" s="28" t="n">
        <v>15</v>
      </c>
      <c r="R21" s="28" t="n">
        <v>16</v>
      </c>
      <c r="S21" s="28" t="n">
        <v>17</v>
      </c>
      <c r="T21" s="28" t="n">
        <v>18</v>
      </c>
      <c r="U21" s="47" t="n">
        <v>19</v>
      </c>
      <c r="V21" s="28" t="n">
        <v>20</v>
      </c>
      <c r="W21" s="28" t="n">
        <v>21</v>
      </c>
      <c r="X21" s="28" t="n">
        <v>22</v>
      </c>
      <c r="Y21" s="28" t="n">
        <v>23</v>
      </c>
      <c r="Z21" s="28" t="n">
        <v>24</v>
      </c>
      <c r="AA21" s="28" t="n">
        <v>25</v>
      </c>
      <c r="AB21" s="28" t="n">
        <v>26</v>
      </c>
      <c r="AC21" s="28" t="n">
        <v>27</v>
      </c>
      <c r="AD21" s="28" t="n">
        <v>28</v>
      </c>
      <c r="AE21" s="28" t="n">
        <v>29</v>
      </c>
      <c r="AF21" s="28" t="n">
        <v>30</v>
      </c>
      <c r="AG21" s="28" t="n">
        <v>31</v>
      </c>
      <c r="AH21" s="28" t="n">
        <v>32</v>
      </c>
      <c r="AI21" s="47" t="n">
        <v>33</v>
      </c>
      <c r="AJ21" s="28" t="n">
        <v>34</v>
      </c>
      <c r="AK21" s="28" t="n">
        <v>35</v>
      </c>
      <c r="AL21" s="28" t="n">
        <v>36</v>
      </c>
      <c r="AM21" s="28" t="n">
        <v>37</v>
      </c>
      <c r="AN21" s="28" t="n">
        <v>38</v>
      </c>
      <c r="AO21" s="28" t="n">
        <v>39</v>
      </c>
      <c r="AP21" s="28" t="n">
        <v>40</v>
      </c>
      <c r="AQ21" s="28" t="n">
        <v>41</v>
      </c>
      <c r="AR21" s="28" t="n">
        <v>42</v>
      </c>
      <c r="AS21" s="28" t="n">
        <v>43</v>
      </c>
      <c r="AT21" s="28" t="n">
        <v>44</v>
      </c>
      <c r="AU21" s="28" t="n">
        <v>45</v>
      </c>
      <c r="AV21" s="28" t="n">
        <v>46</v>
      </c>
      <c r="AW21" s="47" t="n">
        <v>47</v>
      </c>
      <c r="AX21" s="28" t="n">
        <v>48</v>
      </c>
      <c r="AY21" s="28" t="n">
        <v>49</v>
      </c>
      <c r="AZ21" s="28" t="n">
        <v>50</v>
      </c>
      <c r="BA21" s="28" t="n">
        <v>51</v>
      </c>
      <c r="BB21" s="28" t="n">
        <v>52</v>
      </c>
      <c r="BC21" s="28" t="n">
        <v>53</v>
      </c>
      <c r="BD21" s="28" t="n">
        <v>54</v>
      </c>
      <c r="BE21" s="28" t="n">
        <v>55</v>
      </c>
      <c r="BF21" s="28" t="n">
        <v>56</v>
      </c>
      <c r="BG21" s="28" t="n">
        <v>57</v>
      </c>
      <c r="BH21" s="28" t="n">
        <v>58</v>
      </c>
      <c r="BI21" s="28" t="n">
        <v>59</v>
      </c>
      <c r="BJ21" s="28" t="n">
        <v>60</v>
      </c>
      <c r="BK21" s="47" t="n">
        <v>61</v>
      </c>
      <c r="BL21" s="28" t="n">
        <v>62</v>
      </c>
      <c r="BM21" s="28" t="n">
        <v>63</v>
      </c>
      <c r="BN21" s="28" t="n">
        <v>64</v>
      </c>
      <c r="BO21" s="28" t="n">
        <v>65</v>
      </c>
      <c r="BP21" s="28" t="n">
        <v>66</v>
      </c>
      <c r="BQ21" s="28" t="n">
        <v>67</v>
      </c>
      <c r="BR21" s="28" t="n">
        <v>68</v>
      </c>
      <c r="BS21" s="28" t="n">
        <v>69</v>
      </c>
      <c r="BT21" s="28" t="n">
        <v>70</v>
      </c>
      <c r="BU21" s="28" t="n">
        <v>71</v>
      </c>
      <c r="BV21" s="28" t="n">
        <v>72</v>
      </c>
      <c r="BW21" s="28" t="n">
        <v>73</v>
      </c>
      <c r="BX21" s="28" t="n">
        <v>74</v>
      </c>
      <c r="BY21" s="47" t="n">
        <v>75</v>
      </c>
      <c r="BZ21" s="28" t="n">
        <v>76</v>
      </c>
      <c r="CA21" s="28" t="n">
        <v>77</v>
      </c>
      <c r="CB21" s="28" t="n">
        <v>78</v>
      </c>
      <c r="CC21" s="28" t="n">
        <v>79</v>
      </c>
      <c r="CD21" s="28" t="n">
        <v>80</v>
      </c>
    </row>
    <row r="22">
      <c r="A22" s="34" t="inlineStr">
        <is>
          <t>Player 1</t>
        </is>
      </c>
      <c r="B22" s="34">
        <f>IF(SUMPRODUCT((LEFT($C$22:$CD$22,3)="ST&gt;")*('calc'!$C$125:'calc'!$CD$125&lt;100))&gt;0,"Spec transfer without 100% spec",IF(SUMPRODUCT(($C$22:$CD$22="D")*('calc'!$C$125:'calc'!$CD$125&lt;35))&gt;0,"Dawn spec without 35% spec (skipped)",IF(OR($BB$10="",$BH$10=""),"Set East Boak and West Boak (player table)",IF(OR($BB$10=TRUE,$BB$10="TRUE")=OR($BH$10=TRUE,$BH$10="TRUE"),"East Boak / West Boak: one TRUE, the other FALSE",IF(AND(ISNUMBER($AS$10),COUNTIF($AS$10:$AS$13,$AS$10)&gt;1),"hornPriority used twice",IF(AND(OR($AD$10=TRUE,$AD$10="TRUE"),$AE$4&gt;=100),"Shadow player can't have 100% Target spec",IF(AND(COUNTIF(C22:CD22,"H")&gt;0,OR($Z$10="No",$Z$10="")),"Please select 3t option in has3Tick",IF(SUMPRODUCT(ISNUMBER(MATCH(C22:CC22,{"D","A","S","C","H","B","T","E","SB"},0))*ISNUMBER(MATCH(D22:CD22,{"D","A","S","C","H","B","T","E","SB"},0)))+SUMPRODUCT(ISNUMBER(MATCH(C22:CB22,{"D","A","S","C","H","T","E","SB"},0))*ISNUMBER(MATCH(E22:CD22,{"D","A","S","C","H","B","T","E","SB"},0)))+SUMPRODUCT(ISNUMBER(MATCH(C22:CA22,{"D","A","S","C","T","SB"},0))*ISNUMBER(MATCH(F22:CD22,{"D","A","S","C","H","B","T","E","SB"},0)))+SUMPRODUCT(ISNUMBER(MATCH(C22:BZ22,{"S"},0))*ISNUMBER(MATCH(G22:CD22,{"D","A","S","C","H","B","T","E","SB"},0)))&gt;0,"Attack too soon (red cells)",IF(COUNTA(C22:CD22)=0,"",IF(AND(COUNTIF(C22:CD22,"D")+COUNTIF(C22:CD22,"ST&gt;*")&gt;0,COUNTIF(C22:CD22,"P")=0,$V$4=""),"Notice: Add Surge Pot (P) to the chart or set a Custom Surge Timing in the highlighted cell",IF(AND(ISNUMBER($C$4),$C$4&lt;100,COUNTIF(C22:CD22,"R")=0),"Notice: define first regen tick [R] on the chart","OK")))))))))))</f>
        <v/>
      </c>
      <c r="C22" s="39" t="n"/>
      <c r="D22" s="39" t="n"/>
      <c r="E22" s="39" t="n"/>
      <c r="F22" s="39" t="n"/>
      <c r="G22" s="39" t="n"/>
      <c r="H22" s="39" t="n"/>
      <c r="I22" s="39" t="n"/>
      <c r="J22" s="39" t="n"/>
      <c r="K22" s="39" t="n"/>
      <c r="L22" s="39" t="n"/>
      <c r="M22" s="39" t="n"/>
      <c r="N22" s="39" t="n"/>
      <c r="O22" s="39" t="n"/>
      <c r="P22" s="39" t="n"/>
      <c r="Q22" s="39" t="n"/>
      <c r="R22" s="39" t="n"/>
      <c r="S22" s="39" t="n"/>
      <c r="T22" s="39" t="n"/>
      <c r="U22" s="48" t="n"/>
      <c r="V22" s="39" t="n"/>
      <c r="W22" s="39" t="n"/>
      <c r="X22" s="39" t="n"/>
      <c r="Y22" s="39" t="n"/>
      <c r="Z22" s="39" t="n"/>
      <c r="AA22" s="39" t="n"/>
      <c r="AB22" s="39" t="n"/>
      <c r="AC22" s="39" t="n"/>
      <c r="AD22" s="39" t="n"/>
      <c r="AE22" s="39" t="n"/>
      <c r="AF22" s="39" t="n"/>
      <c r="AG22" s="39" t="n"/>
      <c r="AH22" s="39" t="n"/>
      <c r="AI22" s="48" t="n"/>
      <c r="AJ22" s="39" t="n"/>
      <c r="AK22" s="39" t="n"/>
      <c r="AL22" s="39" t="n"/>
      <c r="AM22" s="39" t="n"/>
      <c r="AN22" s="39" t="n"/>
      <c r="AO22" s="39" t="n"/>
      <c r="AP22" s="39" t="n"/>
      <c r="AQ22" s="39" t="n"/>
      <c r="AR22" s="39" t="n"/>
      <c r="AS22" s="39" t="n"/>
      <c r="AT22" s="39" t="n"/>
      <c r="AU22" s="39" t="n"/>
      <c r="AV22" s="39" t="n"/>
      <c r="AW22" s="48" t="n"/>
      <c r="AX22" s="39" t="n"/>
      <c r="AY22" s="39" t="n"/>
      <c r="AZ22" s="39" t="n"/>
      <c r="BA22" s="39" t="n"/>
      <c r="BB22" s="39" t="n"/>
      <c r="BC22" s="39" t="n"/>
      <c r="BD22" s="39" t="n"/>
      <c r="BE22" s="39" t="n"/>
      <c r="BF22" s="39" t="n"/>
      <c r="BG22" s="39" t="n"/>
      <c r="BH22" s="39" t="n"/>
      <c r="BI22" s="39" t="n"/>
      <c r="BJ22" s="39" t="n"/>
      <c r="BK22" s="48" t="n"/>
      <c r="BL22" s="39" t="n"/>
      <c r="BM22" s="39" t="n"/>
      <c r="BN22" s="39" t="n"/>
      <c r="BO22" s="39" t="n"/>
      <c r="BP22" s="39" t="n"/>
      <c r="BQ22" s="39" t="n"/>
      <c r="BR22" s="39" t="n"/>
      <c r="BS22" s="39" t="n"/>
      <c r="BT22" s="39" t="n"/>
      <c r="BU22" s="39" t="n"/>
      <c r="BV22" s="39" t="n"/>
      <c r="BW22" s="39" t="n"/>
      <c r="BX22" s="39" t="n"/>
      <c r="BY22" s="48" t="n"/>
      <c r="BZ22" s="39" t="n"/>
      <c r="CA22" s="39" t="n"/>
      <c r="CB22" s="39" t="n"/>
      <c r="CC22" s="39" t="n"/>
      <c r="CD22" s="39" t="n"/>
    </row>
    <row r="23">
      <c r="A23" s="34" t="inlineStr">
        <is>
          <t>Player 2</t>
        </is>
      </c>
      <c r="B23" s="34">
        <f>IF(SUMPRODUCT((LEFT($C$23:$CD$23,3)="ST&gt;")*('calc'!$C$133:'calc'!$CD$133&lt;100))&gt;0,"Spec transfer without 100% spec",IF(SUMPRODUCT(($C$23:$CD$23="D")*('calc'!$C$133:'calc'!$CD$133&lt;35))&gt;0,"Dawn spec without 35% spec (skipped)",IF(OR($BB$11="",$BH$11=""),"Set East Boak and West Boak (player table)",IF(OR($BB$11=TRUE,$BB$11="TRUE")=OR($BH$11=TRUE,$BH$11="TRUE"),"East Boak / West Boak: one TRUE, the other FALSE",IF(AND(ISNUMBER($AS$11),COUNTIF($AS$10:$AS$13,$AS$11)&gt;1),"hornPriority used twice",IF(AND(OR($AD$11=TRUE,$AD$11="TRUE"),$AE$5&gt;=100),"Shadow player can't have 100% Target spec",IF(AND(COUNTIF(C23:CD23,"H")&gt;0,OR($Z$11="No",$Z$11="")),"Please select 3t option in has3Tick",IF(SUMPRODUCT(ISNUMBER(MATCH(C23:CC23,{"D","A","S","C","H","B","T","E","SB"},0))*ISNUMBER(MATCH(D23:CD23,{"D","A","S","C","H","B","T","E","SB"},0)))+SUMPRODUCT(ISNUMBER(MATCH(C23:CB23,{"D","A","S","C","H","T","E","SB"},0))*ISNUMBER(MATCH(E23:CD23,{"D","A","S","C","H","B","T","E","SB"},0)))+SUMPRODUCT(ISNUMBER(MATCH(C23:CA23,{"D","A","S","C","T","SB"},0))*ISNUMBER(MATCH(F23:CD23,{"D","A","S","C","H","B","T","E","SB"},0)))+SUMPRODUCT(ISNUMBER(MATCH(C23:BZ23,{"S"},0))*ISNUMBER(MATCH(G23:CD23,{"D","A","S","C","H","B","T","E","SB"},0)))&gt;0,"Attack too soon (red cells)",IF(COUNTA(C23:CD23)=0,"",IF(AND(COUNTIF(C23:CD23,"D")+COUNTIF(C23:CD23,"ST&gt;*")&gt;0,COUNTIF(C23:CD23,"P")=0,$V$5=""),"Notice: Add Surge Pot (P) to the chart or set a Custom Surge Timing in the highlighted cell",IF(AND(ISNUMBER($C$5),$C$5&lt;100,COUNTIF(C23:CD23,"R")=0),"Notice: define first regen tick [R] on the chart","OK")))))))))))</f>
        <v/>
      </c>
      <c r="C23" s="39" t="n"/>
      <c r="D23" s="39" t="n"/>
      <c r="E23" s="39" t="n"/>
      <c r="F23" s="39" t="n"/>
      <c r="G23" s="39" t="n"/>
      <c r="H23" s="39" t="n"/>
      <c r="I23" s="39" t="n"/>
      <c r="J23" s="39" t="n"/>
      <c r="K23" s="39" t="n"/>
      <c r="L23" s="39" t="n"/>
      <c r="M23" s="39" t="n"/>
      <c r="N23" s="39" t="n"/>
      <c r="O23" s="39" t="n"/>
      <c r="P23" s="39" t="n"/>
      <c r="Q23" s="39" t="n"/>
      <c r="R23" s="39" t="n"/>
      <c r="S23" s="39" t="n"/>
      <c r="T23" s="39" t="n"/>
      <c r="U23" s="48" t="n"/>
      <c r="V23" s="39" t="n"/>
      <c r="W23" s="39" t="n"/>
      <c r="X23" s="39" t="n"/>
      <c r="Y23" s="39" t="n"/>
      <c r="Z23" s="39" t="n"/>
      <c r="AA23" s="39" t="n"/>
      <c r="AB23" s="39" t="n"/>
      <c r="AC23" s="39" t="n"/>
      <c r="AD23" s="39" t="n"/>
      <c r="AE23" s="39" t="n"/>
      <c r="AF23" s="39" t="n"/>
      <c r="AG23" s="39" t="n"/>
      <c r="AH23" s="39" t="n"/>
      <c r="AI23" s="48" t="n"/>
      <c r="AJ23" s="39" t="n"/>
      <c r="AK23" s="39" t="n"/>
      <c r="AL23" s="39" t="n"/>
      <c r="AM23" s="39" t="n"/>
      <c r="AN23" s="39" t="n"/>
      <c r="AO23" s="39" t="n"/>
      <c r="AP23" s="39" t="n"/>
      <c r="AQ23" s="39" t="n"/>
      <c r="AR23" s="39" t="n"/>
      <c r="AS23" s="39" t="n"/>
      <c r="AT23" s="39" t="n"/>
      <c r="AU23" s="39" t="n"/>
      <c r="AV23" s="39" t="n"/>
      <c r="AW23" s="48" t="n"/>
      <c r="AX23" s="39" t="n"/>
      <c r="AY23" s="39" t="n"/>
      <c r="AZ23" s="39" t="n"/>
      <c r="BA23" s="39" t="n"/>
      <c r="BB23" s="39" t="n"/>
      <c r="BC23" s="39" t="n"/>
      <c r="BD23" s="39" t="n"/>
      <c r="BE23" s="39" t="n"/>
      <c r="BF23" s="39" t="n"/>
      <c r="BG23" s="39" t="n"/>
      <c r="BH23" s="39" t="n"/>
      <c r="BI23" s="39" t="n"/>
      <c r="BJ23" s="39" t="n"/>
      <c r="BK23" s="48" t="n"/>
      <c r="BL23" s="39" t="n"/>
      <c r="BM23" s="39" t="n"/>
      <c r="BN23" s="39" t="n"/>
      <c r="BO23" s="39" t="n"/>
      <c r="BP23" s="39" t="n"/>
      <c r="BQ23" s="39" t="n"/>
      <c r="BR23" s="39" t="n"/>
      <c r="BS23" s="39" t="n"/>
      <c r="BT23" s="39" t="n"/>
      <c r="BU23" s="39" t="n"/>
      <c r="BV23" s="39" t="n"/>
      <c r="BW23" s="39" t="n"/>
      <c r="BX23" s="39" t="n"/>
      <c r="BY23" s="48" t="n"/>
      <c r="BZ23" s="39" t="n"/>
      <c r="CA23" s="39" t="n"/>
      <c r="CB23" s="39" t="n"/>
      <c r="CC23" s="39" t="n"/>
      <c r="CD23" s="39" t="n"/>
    </row>
    <row r="24">
      <c r="A24" s="34" t="inlineStr">
        <is>
          <t>Player 3</t>
        </is>
      </c>
      <c r="B24" s="34">
        <f>IF(SUMPRODUCT((LEFT($C$24:$CD$24,3)="ST&gt;")*('calc'!$C$141:'calc'!$CD$141&lt;100))&gt;0,"Spec transfer without 100% spec",IF(SUMPRODUCT(($C$24:$CD$24="D")*('calc'!$C$141:'calc'!$CD$141&lt;35))&gt;0,"Dawn spec without 35% spec (skipped)",IF(OR($BB$12="",$BH$12=""),"Set East Boak and West Boak (player table)",IF(OR($BB$12=TRUE,$BB$12="TRUE")=OR($BH$12=TRUE,$BH$12="TRUE"),"East Boak / West Boak: one TRUE, the other FALSE",IF(AND(ISNUMBER($AS$12),COUNTIF($AS$10:$AS$13,$AS$12)&gt;1),"hornPriority used twice",IF(AND(OR($AD$12=TRUE,$AD$12="TRUE"),$AE$6&gt;=100),"Shadow player can't have 100% Target spec",IF(AND(COUNTIF(C24:CD24,"H")&gt;0,OR($Z$12="No",$Z$12="")),"Please select 3t option in has3Tick",IF(SUMPRODUCT(ISNUMBER(MATCH(C24:CC24,{"D","A","S","C","H","B","T","E","SB"},0))*ISNUMBER(MATCH(D24:CD24,{"D","A","S","C","H","B","T","E","SB"},0)))+SUMPRODUCT(ISNUMBER(MATCH(C24:CB24,{"D","A","S","C","H","T","E","SB"},0))*ISNUMBER(MATCH(E24:CD24,{"D","A","S","C","H","B","T","E","SB"},0)))+SUMPRODUCT(ISNUMBER(MATCH(C24:CA24,{"D","A","S","C","T","SB"},0))*ISNUMBER(MATCH(F24:CD24,{"D","A","S","C","H","B","T","E","SB"},0)))+SUMPRODUCT(ISNUMBER(MATCH(C24:BZ24,{"S"},0))*ISNUMBER(MATCH(G24:CD24,{"D","A","S","C","H","B","T","E","SB"},0)))&gt;0,"Attack too soon (red cells)",IF(COUNTA(C24:CD24)=0,"",IF(AND(COUNTIF(C24:CD24,"D")+COUNTIF(C24:CD24,"ST&gt;*")&gt;0,COUNTIF(C24:CD24,"P")=0,$V$6=""),"Notice: Add Surge Pot (P) to the chart or set a Custom Surge Timing in the highlighted cell",IF(AND(ISNUMBER($C$6),$C$6&lt;100,COUNTIF(C24:CD24,"R")=0),"Notice: define first regen tick [R] on the chart","OK")))))))))))</f>
        <v/>
      </c>
      <c r="C24" s="39" t="n"/>
      <c r="D24" s="39" t="n"/>
      <c r="E24" s="39" t="n"/>
      <c r="F24" s="39" t="n"/>
      <c r="G24" s="39" t="n"/>
      <c r="H24" s="39" t="n"/>
      <c r="I24" s="39" t="n"/>
      <c r="J24" s="39" t="n"/>
      <c r="K24" s="39" t="n"/>
      <c r="L24" s="39" t="n"/>
      <c r="M24" s="39" t="n"/>
      <c r="N24" s="39" t="n"/>
      <c r="O24" s="39" t="n"/>
      <c r="P24" s="39" t="n"/>
      <c r="Q24" s="39" t="n"/>
      <c r="R24" s="39" t="n"/>
      <c r="S24" s="39" t="n"/>
      <c r="T24" s="39" t="n"/>
      <c r="U24" s="48" t="n"/>
      <c r="V24" s="39" t="n"/>
      <c r="W24" s="39" t="n"/>
      <c r="X24" s="39" t="n"/>
      <c r="Y24" s="39" t="n"/>
      <c r="Z24" s="39" t="n"/>
      <c r="AA24" s="39" t="n"/>
      <c r="AB24" s="39" t="n"/>
      <c r="AC24" s="39" t="n"/>
      <c r="AD24" s="39" t="n"/>
      <c r="AE24" s="39" t="n"/>
      <c r="AF24" s="39" t="n"/>
      <c r="AG24" s="39" t="n"/>
      <c r="AH24" s="39" t="n"/>
      <c r="AI24" s="48" t="n"/>
      <c r="AJ24" s="39" t="n"/>
      <c r="AK24" s="39" t="n"/>
      <c r="AL24" s="39" t="n"/>
      <c r="AM24" s="39" t="n"/>
      <c r="AN24" s="39" t="n"/>
      <c r="AO24" s="39" t="n"/>
      <c r="AP24" s="39" t="n"/>
      <c r="AQ24" s="39" t="n"/>
      <c r="AR24" s="39" t="n"/>
      <c r="AS24" s="39" t="n"/>
      <c r="AT24" s="39" t="n"/>
      <c r="AU24" s="39" t="n"/>
      <c r="AV24" s="39" t="n"/>
      <c r="AW24" s="48" t="n"/>
      <c r="AX24" s="39" t="n"/>
      <c r="AY24" s="39" t="n"/>
      <c r="AZ24" s="39" t="n"/>
      <c r="BA24" s="39" t="n"/>
      <c r="BB24" s="39" t="n"/>
      <c r="BC24" s="39" t="n"/>
      <c r="BD24" s="39" t="n"/>
      <c r="BE24" s="39" t="n"/>
      <c r="BF24" s="39" t="n"/>
      <c r="BG24" s="39" t="n"/>
      <c r="BH24" s="39" t="n"/>
      <c r="BI24" s="39" t="n"/>
      <c r="BJ24" s="39" t="n"/>
      <c r="BK24" s="48" t="n"/>
      <c r="BL24" s="39" t="n"/>
      <c r="BM24" s="39" t="n"/>
      <c r="BN24" s="39" t="n"/>
      <c r="BO24" s="39" t="n"/>
      <c r="BP24" s="39" t="n"/>
      <c r="BQ24" s="39" t="n"/>
      <c r="BR24" s="39" t="n"/>
      <c r="BS24" s="39" t="n"/>
      <c r="BT24" s="39" t="n"/>
      <c r="BU24" s="39" t="n"/>
      <c r="BV24" s="39" t="n"/>
      <c r="BW24" s="39" t="n"/>
      <c r="BX24" s="39" t="n"/>
      <c r="BY24" s="48" t="n"/>
      <c r="BZ24" s="39" t="n"/>
      <c r="CA24" s="39" t="n"/>
      <c r="CB24" s="39" t="n"/>
      <c r="CC24" s="39" t="n"/>
      <c r="CD24" s="39" t="n"/>
    </row>
    <row r="25">
      <c r="A25" s="34" t="inlineStr">
        <is>
          <t>Player 4</t>
        </is>
      </c>
      <c r="B25" s="34">
        <f>IF(SUMPRODUCT((LEFT($C$25:$CD$25,3)="ST&gt;")*('calc'!$C$149:'calc'!$CD$149&lt;100))&gt;0,"Spec transfer without 100% spec",IF(SUMPRODUCT(($C$25:$CD$25="D")*('calc'!$C$149:'calc'!$CD$149&lt;35))&gt;0,"Dawn spec without 35% spec (skipped)",IF(OR($BB$13="",$BH$13=""),"Set East Boak and West Boak (player table)",IF(OR($BB$13=TRUE,$BB$13="TRUE")=OR($BH$13=TRUE,$BH$13="TRUE"),"East Boak / West Boak: one TRUE, the other FALSE",IF(AND(ISNUMBER($AS$13),COUNTIF($AS$10:$AS$13,$AS$13)&gt;1),"hornPriority used twice",IF(AND(OR($AD$13=TRUE,$AD$13="TRUE"),$AE$7&gt;=100),"Shadow player can't have 100% Target spec",IF(AND(COUNTIF(C25:CD25,"H")&gt;0,OR($Z$13="No",$Z$13="")),"Please select 3t option in has3Tick",IF(SUMPRODUCT(ISNUMBER(MATCH(C25:CC25,{"D","A","S","C","H","B","T","E","SB"},0))*ISNUMBER(MATCH(D25:CD25,{"D","A","S","C","H","B","T","E","SB"},0)))+SUMPRODUCT(ISNUMBER(MATCH(C25:CB25,{"D","A","S","C","H","T","E","SB"},0))*ISNUMBER(MATCH(E25:CD25,{"D","A","S","C","H","B","T","E","SB"},0)))+SUMPRODUCT(ISNUMBER(MATCH(C25:CA25,{"D","A","S","C","T","SB"},0))*ISNUMBER(MATCH(F25:CD25,{"D","A","S","C","H","B","T","E","SB"},0)))+SUMPRODUCT(ISNUMBER(MATCH(C25:BZ25,{"S"},0))*ISNUMBER(MATCH(G25:CD25,{"D","A","S","C","H","B","T","E","SB"},0)))&gt;0,"Attack too soon (red cells)",IF(COUNTA(C25:CD25)=0,"",IF(AND(COUNTIF(C25:CD25,"D")+COUNTIF(C25:CD25,"ST&gt;*")&gt;0,COUNTIF(C25:CD25,"P")=0,$V$7=""),"Notice: Add Surge Pot (P) to the chart or set a Custom Surge Timing in the highlighted cell",IF(AND(ISNUMBER($C$7),$C$7&lt;100,COUNTIF(C25:CD25,"R")=0),"Notice: define first regen tick [R] on the chart","OK")))))))))))</f>
        <v/>
      </c>
      <c r="C25" s="39" t="n"/>
      <c r="D25" s="39" t="n"/>
      <c r="E25" s="39" t="n"/>
      <c r="F25" s="39" t="n"/>
      <c r="G25" s="39" t="n"/>
      <c r="H25" s="39" t="n"/>
      <c r="I25" s="39" t="n"/>
      <c r="J25" s="39" t="n"/>
      <c r="K25" s="39" t="n"/>
      <c r="L25" s="39" t="n"/>
      <c r="M25" s="39" t="n"/>
      <c r="N25" s="39" t="n"/>
      <c r="O25" s="39" t="n"/>
      <c r="P25" s="39" t="n"/>
      <c r="Q25" s="39" t="n"/>
      <c r="R25" s="39" t="n"/>
      <c r="S25" s="39" t="n"/>
      <c r="T25" s="39" t="n"/>
      <c r="U25" s="48" t="n"/>
      <c r="V25" s="39" t="n"/>
      <c r="W25" s="39" t="n"/>
      <c r="X25" s="39" t="n"/>
      <c r="Y25" s="39" t="n"/>
      <c r="Z25" s="39" t="n"/>
      <c r="AA25" s="39" t="n"/>
      <c r="AB25" s="39" t="n"/>
      <c r="AC25" s="39" t="n"/>
      <c r="AD25" s="39" t="n"/>
      <c r="AE25" s="39" t="n"/>
      <c r="AF25" s="39" t="n"/>
      <c r="AG25" s="39" t="n"/>
      <c r="AH25" s="39" t="n"/>
      <c r="AI25" s="48" t="n"/>
      <c r="AJ25" s="39" t="n"/>
      <c r="AK25" s="39" t="n"/>
      <c r="AL25" s="39" t="n"/>
      <c r="AM25" s="39" t="n"/>
      <c r="AN25" s="39" t="n"/>
      <c r="AO25" s="39" t="n"/>
      <c r="AP25" s="39" t="n"/>
      <c r="AQ25" s="39" t="n"/>
      <c r="AR25" s="39" t="n"/>
      <c r="AS25" s="39" t="n"/>
      <c r="AT25" s="39" t="n"/>
      <c r="AU25" s="39" t="n"/>
      <c r="AV25" s="39" t="n"/>
      <c r="AW25" s="48" t="n"/>
      <c r="AX25" s="39" t="n"/>
      <c r="AY25" s="39" t="n"/>
      <c r="AZ25" s="39" t="n"/>
      <c r="BA25" s="39" t="n"/>
      <c r="BB25" s="39" t="n"/>
      <c r="BC25" s="39" t="n"/>
      <c r="BD25" s="39" t="n"/>
      <c r="BE25" s="39" t="n"/>
      <c r="BF25" s="39" t="n"/>
      <c r="BG25" s="39" t="n"/>
      <c r="BH25" s="39" t="n"/>
      <c r="BI25" s="39" t="n"/>
      <c r="BJ25" s="39" t="n"/>
      <c r="BK25" s="48" t="n"/>
      <c r="BL25" s="39" t="n"/>
      <c r="BM25" s="39" t="n"/>
      <c r="BN25" s="39" t="n"/>
      <c r="BO25" s="39" t="n"/>
      <c r="BP25" s="39" t="n"/>
      <c r="BQ25" s="39" t="n"/>
      <c r="BR25" s="39" t="n"/>
      <c r="BS25" s="39" t="n"/>
      <c r="BT25" s="39" t="n"/>
      <c r="BU25" s="39" t="n"/>
      <c r="BV25" s="39" t="n"/>
      <c r="BW25" s="39" t="n"/>
      <c r="BX25" s="39" t="n"/>
      <c r="BY25" s="48" t="n"/>
      <c r="BZ25" s="39" t="n"/>
      <c r="CA25" s="39" t="n"/>
      <c r="CB25" s="39" t="n"/>
      <c r="CC25" s="39" t="n"/>
      <c r="CD25" s="39" t="n"/>
    </row>
    <row r="26" hidden="1">
      <c r="A26" s="42" t="inlineStr">
        <is>
          <t>P1 D energy</t>
        </is>
      </c>
      <c r="C26">
        <f>IF(AND(C22="D",'calc'!C125&lt;35),1,0)</f>
        <v/>
      </c>
      <c r="D26">
        <f>IF(AND(D22="D",'calc'!D125&lt;35),1,0)</f>
        <v/>
      </c>
      <c r="E26">
        <f>IF(AND(E22="D",'calc'!E125&lt;35),1,0)</f>
        <v/>
      </c>
      <c r="F26">
        <f>IF(AND(F22="D",'calc'!F125&lt;35),1,0)</f>
        <v/>
      </c>
      <c r="G26">
        <f>IF(AND(G22="D",'calc'!G125&lt;35),1,0)</f>
        <v/>
      </c>
      <c r="H26">
        <f>IF(AND(H22="D",'calc'!H125&lt;35),1,0)</f>
        <v/>
      </c>
      <c r="I26">
        <f>IF(AND(I22="D",'calc'!I125&lt;35),1,0)</f>
        <v/>
      </c>
      <c r="J26">
        <f>IF(AND(J22="D",'calc'!J125&lt;35),1,0)</f>
        <v/>
      </c>
      <c r="K26">
        <f>IF(AND(K22="D",'calc'!K125&lt;35),1,0)</f>
        <v/>
      </c>
      <c r="L26">
        <f>IF(AND(L22="D",'calc'!L125&lt;35),1,0)</f>
        <v/>
      </c>
      <c r="M26">
        <f>IF(AND(M22="D",'calc'!M125&lt;35),1,0)</f>
        <v/>
      </c>
      <c r="N26">
        <f>IF(AND(N22="D",'calc'!N125&lt;35),1,0)</f>
        <v/>
      </c>
      <c r="O26">
        <f>IF(AND(O22="D",'calc'!O125&lt;35),1,0)</f>
        <v/>
      </c>
      <c r="P26">
        <f>IF(AND(P22="D",'calc'!P125&lt;35),1,0)</f>
        <v/>
      </c>
      <c r="Q26">
        <f>IF(AND(Q22="D",'calc'!Q125&lt;35),1,0)</f>
        <v/>
      </c>
      <c r="R26">
        <f>IF(AND(R22="D",'calc'!R125&lt;35),1,0)</f>
        <v/>
      </c>
      <c r="S26">
        <f>IF(AND(S22="D",'calc'!S125&lt;35),1,0)</f>
        <v/>
      </c>
      <c r="T26">
        <f>IF(AND(T22="D",'calc'!T125&lt;35),1,0)</f>
        <v/>
      </c>
      <c r="U26">
        <f>IF(AND(U22="D",'calc'!U125&lt;35),1,0)</f>
        <v/>
      </c>
      <c r="V26">
        <f>IF(AND(V22="D",'calc'!V125&lt;35),1,0)</f>
        <v/>
      </c>
      <c r="W26">
        <f>IF(AND(W22="D",'calc'!W125&lt;35),1,0)</f>
        <v/>
      </c>
      <c r="X26">
        <f>IF(AND(X22="D",'calc'!X125&lt;35),1,0)</f>
        <v/>
      </c>
      <c r="Y26">
        <f>IF(AND(Y22="D",'calc'!Y125&lt;35),1,0)</f>
        <v/>
      </c>
      <c r="Z26">
        <f>IF(AND(Z22="D",'calc'!Z125&lt;35),1,0)</f>
        <v/>
      </c>
      <c r="AA26">
        <f>IF(AND(AA22="D",'calc'!AA125&lt;35),1,0)</f>
        <v/>
      </c>
      <c r="AB26">
        <f>IF(AND(AB22="D",'calc'!AB125&lt;35),1,0)</f>
        <v/>
      </c>
      <c r="AC26">
        <f>IF(AND(AC22="D",'calc'!AC125&lt;35),1,0)</f>
        <v/>
      </c>
      <c r="AD26">
        <f>IF(AND(AD22="D",'calc'!AD125&lt;35),1,0)</f>
        <v/>
      </c>
      <c r="AE26">
        <f>IF(AND(AE22="D",'calc'!AE125&lt;35),1,0)</f>
        <v/>
      </c>
      <c r="AF26">
        <f>IF(AND(AF22="D",'calc'!AF125&lt;35),1,0)</f>
        <v/>
      </c>
      <c r="AG26">
        <f>IF(AND(AG22="D",'calc'!AG125&lt;35),1,0)</f>
        <v/>
      </c>
      <c r="AH26">
        <f>IF(AND(AH22="D",'calc'!AH125&lt;35),1,0)</f>
        <v/>
      </c>
      <c r="AI26">
        <f>IF(AND(AI22="D",'calc'!AI125&lt;35),1,0)</f>
        <v/>
      </c>
      <c r="AJ26">
        <f>IF(AND(AJ22="D",'calc'!AJ125&lt;35),1,0)</f>
        <v/>
      </c>
      <c r="AK26">
        <f>IF(AND(AK22="D",'calc'!AK125&lt;35),1,0)</f>
        <v/>
      </c>
      <c r="AL26">
        <f>IF(AND(AL22="D",'calc'!AL125&lt;35),1,0)</f>
        <v/>
      </c>
      <c r="AM26">
        <f>IF(AND(AM22="D",'calc'!AM125&lt;35),1,0)</f>
        <v/>
      </c>
      <c r="AN26">
        <f>IF(AND(AN22="D",'calc'!AN125&lt;35),1,0)</f>
        <v/>
      </c>
      <c r="AO26">
        <f>IF(AND(AO22="D",'calc'!AO125&lt;35),1,0)</f>
        <v/>
      </c>
      <c r="AP26">
        <f>IF(AND(AP22="D",'calc'!AP125&lt;35),1,0)</f>
        <v/>
      </c>
      <c r="AQ26">
        <f>IF(AND(AQ22="D",'calc'!AQ125&lt;35),1,0)</f>
        <v/>
      </c>
      <c r="AR26">
        <f>IF(AND(AR22="D",'calc'!AR125&lt;35),1,0)</f>
        <v/>
      </c>
      <c r="AS26">
        <f>IF(AND(AS22="D",'calc'!AS125&lt;35),1,0)</f>
        <v/>
      </c>
      <c r="AT26">
        <f>IF(AND(AT22="D",'calc'!AT125&lt;35),1,0)</f>
        <v/>
      </c>
      <c r="AU26">
        <f>IF(AND(AU22="D",'calc'!AU125&lt;35),1,0)</f>
        <v/>
      </c>
      <c r="AV26">
        <f>IF(AND(AV22="D",'calc'!AV125&lt;35),1,0)</f>
        <v/>
      </c>
      <c r="AW26">
        <f>IF(AND(AW22="D",'calc'!AW125&lt;35),1,0)</f>
        <v/>
      </c>
      <c r="AX26">
        <f>IF(AND(AX22="D",'calc'!AX125&lt;35),1,0)</f>
        <v/>
      </c>
      <c r="AY26">
        <f>IF(AND(AY22="D",'calc'!AY125&lt;35),1,0)</f>
        <v/>
      </c>
      <c r="AZ26">
        <f>IF(AND(AZ22="D",'calc'!AZ125&lt;35),1,0)</f>
        <v/>
      </c>
      <c r="BA26">
        <f>IF(AND(BA22="D",'calc'!BA125&lt;35),1,0)</f>
        <v/>
      </c>
      <c r="BB26">
        <f>IF(AND(BB22="D",'calc'!BB125&lt;35),1,0)</f>
        <v/>
      </c>
      <c r="BC26">
        <f>IF(AND(BC22="D",'calc'!BC125&lt;35),1,0)</f>
        <v/>
      </c>
      <c r="BD26">
        <f>IF(AND(BD22="D",'calc'!BD125&lt;35),1,0)</f>
        <v/>
      </c>
      <c r="BE26">
        <f>IF(AND(BE22="D",'calc'!BE125&lt;35),1,0)</f>
        <v/>
      </c>
      <c r="BF26">
        <f>IF(AND(BF22="D",'calc'!BF125&lt;35),1,0)</f>
        <v/>
      </c>
      <c r="BG26">
        <f>IF(AND(BG22="D",'calc'!BG125&lt;35),1,0)</f>
        <v/>
      </c>
      <c r="BH26">
        <f>IF(AND(BH22="D",'calc'!BH125&lt;35),1,0)</f>
        <v/>
      </c>
      <c r="BI26">
        <f>IF(AND(BI22="D",'calc'!BI125&lt;35),1,0)</f>
        <v/>
      </c>
      <c r="BJ26">
        <f>IF(AND(BJ22="D",'calc'!BJ125&lt;35),1,0)</f>
        <v/>
      </c>
      <c r="BK26">
        <f>IF(AND(BK22="D",'calc'!BK125&lt;35),1,0)</f>
        <v/>
      </c>
      <c r="BL26">
        <f>IF(AND(BL22="D",'calc'!BL125&lt;35),1,0)</f>
        <v/>
      </c>
      <c r="BM26">
        <f>IF(AND(BM22="D",'calc'!BM125&lt;35),1,0)</f>
        <v/>
      </c>
      <c r="BN26">
        <f>IF(AND(BN22="D",'calc'!BN125&lt;35),1,0)</f>
        <v/>
      </c>
      <c r="BO26">
        <f>IF(AND(BO22="D",'calc'!BO125&lt;35),1,0)</f>
        <v/>
      </c>
      <c r="BP26">
        <f>IF(AND(BP22="D",'calc'!BP125&lt;35),1,0)</f>
        <v/>
      </c>
      <c r="BQ26">
        <f>IF(AND(BQ22="D",'calc'!BQ125&lt;35),1,0)</f>
        <v/>
      </c>
      <c r="BR26">
        <f>IF(AND(BR22="D",'calc'!BR125&lt;35),1,0)</f>
        <v/>
      </c>
      <c r="BS26">
        <f>IF(AND(BS22="D",'calc'!BS125&lt;35),1,0)</f>
        <v/>
      </c>
      <c r="BT26">
        <f>IF(AND(BT22="D",'calc'!BT125&lt;35),1,0)</f>
        <v/>
      </c>
      <c r="BU26">
        <f>IF(AND(BU22="D",'calc'!BU125&lt;35),1,0)</f>
        <v/>
      </c>
      <c r="BV26">
        <f>IF(AND(BV22="D",'calc'!BV125&lt;35),1,0)</f>
        <v/>
      </c>
      <c r="BW26">
        <f>IF(AND(BW22="D",'calc'!BW125&lt;35),1,0)</f>
        <v/>
      </c>
      <c r="BX26">
        <f>IF(AND(BX22="D",'calc'!BX125&lt;35),1,0)</f>
        <v/>
      </c>
      <c r="BY26">
        <f>IF(AND(BY22="D",'calc'!BY125&lt;35),1,0)</f>
        <v/>
      </c>
      <c r="BZ26">
        <f>IF(AND(BZ22="D",'calc'!BZ125&lt;35),1,0)</f>
        <v/>
      </c>
      <c r="CA26">
        <f>IF(AND(CA22="D",'calc'!CA125&lt;35),1,0)</f>
        <v/>
      </c>
      <c r="CB26">
        <f>IF(AND(CB22="D",'calc'!CB125&lt;35),1,0)</f>
        <v/>
      </c>
      <c r="CC26">
        <f>IF(AND(CC22="D",'calc'!CC125&lt;35),1,0)</f>
        <v/>
      </c>
      <c r="CD26">
        <f>IF(AND(CD22="D",'calc'!CD125&lt;35),1,0)</f>
        <v/>
      </c>
    </row>
    <row r="27" hidden="1">
      <c r="A27" s="42" t="inlineStr">
        <is>
          <t>P2 D energy</t>
        </is>
      </c>
      <c r="C27">
        <f>IF(AND(C23="D",'calc'!C133&lt;35),1,0)</f>
        <v/>
      </c>
      <c r="D27">
        <f>IF(AND(D23="D",'calc'!D133&lt;35),1,0)</f>
        <v/>
      </c>
      <c r="E27">
        <f>IF(AND(E23="D",'calc'!E133&lt;35),1,0)</f>
        <v/>
      </c>
      <c r="F27">
        <f>IF(AND(F23="D",'calc'!F133&lt;35),1,0)</f>
        <v/>
      </c>
      <c r="G27">
        <f>IF(AND(G23="D",'calc'!G133&lt;35),1,0)</f>
        <v/>
      </c>
      <c r="H27">
        <f>IF(AND(H23="D",'calc'!H133&lt;35),1,0)</f>
        <v/>
      </c>
      <c r="I27">
        <f>IF(AND(I23="D",'calc'!I133&lt;35),1,0)</f>
        <v/>
      </c>
      <c r="J27">
        <f>IF(AND(J23="D",'calc'!J133&lt;35),1,0)</f>
        <v/>
      </c>
      <c r="K27">
        <f>IF(AND(K23="D",'calc'!K133&lt;35),1,0)</f>
        <v/>
      </c>
      <c r="L27">
        <f>IF(AND(L23="D",'calc'!L133&lt;35),1,0)</f>
        <v/>
      </c>
      <c r="M27">
        <f>IF(AND(M23="D",'calc'!M133&lt;35),1,0)</f>
        <v/>
      </c>
      <c r="N27">
        <f>IF(AND(N23="D",'calc'!N133&lt;35),1,0)</f>
        <v/>
      </c>
      <c r="O27">
        <f>IF(AND(O23="D",'calc'!O133&lt;35),1,0)</f>
        <v/>
      </c>
      <c r="P27">
        <f>IF(AND(P23="D",'calc'!P133&lt;35),1,0)</f>
        <v/>
      </c>
      <c r="Q27">
        <f>IF(AND(Q23="D",'calc'!Q133&lt;35),1,0)</f>
        <v/>
      </c>
      <c r="R27">
        <f>IF(AND(R23="D",'calc'!R133&lt;35),1,0)</f>
        <v/>
      </c>
      <c r="S27">
        <f>IF(AND(S23="D",'calc'!S133&lt;35),1,0)</f>
        <v/>
      </c>
      <c r="T27">
        <f>IF(AND(T23="D",'calc'!T133&lt;35),1,0)</f>
        <v/>
      </c>
      <c r="U27">
        <f>IF(AND(U23="D",'calc'!U133&lt;35),1,0)</f>
        <v/>
      </c>
      <c r="V27">
        <f>IF(AND(V23="D",'calc'!V133&lt;35),1,0)</f>
        <v/>
      </c>
      <c r="W27">
        <f>IF(AND(W23="D",'calc'!W133&lt;35),1,0)</f>
        <v/>
      </c>
      <c r="X27">
        <f>IF(AND(X23="D",'calc'!X133&lt;35),1,0)</f>
        <v/>
      </c>
      <c r="Y27">
        <f>IF(AND(Y23="D",'calc'!Y133&lt;35),1,0)</f>
        <v/>
      </c>
      <c r="Z27">
        <f>IF(AND(Z23="D",'calc'!Z133&lt;35),1,0)</f>
        <v/>
      </c>
      <c r="AA27">
        <f>IF(AND(AA23="D",'calc'!AA133&lt;35),1,0)</f>
        <v/>
      </c>
      <c r="AB27">
        <f>IF(AND(AB23="D",'calc'!AB133&lt;35),1,0)</f>
        <v/>
      </c>
      <c r="AC27">
        <f>IF(AND(AC23="D",'calc'!AC133&lt;35),1,0)</f>
        <v/>
      </c>
      <c r="AD27">
        <f>IF(AND(AD23="D",'calc'!AD133&lt;35),1,0)</f>
        <v/>
      </c>
      <c r="AE27">
        <f>IF(AND(AE23="D",'calc'!AE133&lt;35),1,0)</f>
        <v/>
      </c>
      <c r="AF27">
        <f>IF(AND(AF23="D",'calc'!AF133&lt;35),1,0)</f>
        <v/>
      </c>
      <c r="AG27">
        <f>IF(AND(AG23="D",'calc'!AG133&lt;35),1,0)</f>
        <v/>
      </c>
      <c r="AH27">
        <f>IF(AND(AH23="D",'calc'!AH133&lt;35),1,0)</f>
        <v/>
      </c>
      <c r="AI27">
        <f>IF(AND(AI23="D",'calc'!AI133&lt;35),1,0)</f>
        <v/>
      </c>
      <c r="AJ27">
        <f>IF(AND(AJ23="D",'calc'!AJ133&lt;35),1,0)</f>
        <v/>
      </c>
      <c r="AK27">
        <f>IF(AND(AK23="D",'calc'!AK133&lt;35),1,0)</f>
        <v/>
      </c>
      <c r="AL27">
        <f>IF(AND(AL23="D",'calc'!AL133&lt;35),1,0)</f>
        <v/>
      </c>
      <c r="AM27">
        <f>IF(AND(AM23="D",'calc'!AM133&lt;35),1,0)</f>
        <v/>
      </c>
      <c r="AN27">
        <f>IF(AND(AN23="D",'calc'!AN133&lt;35),1,0)</f>
        <v/>
      </c>
      <c r="AO27">
        <f>IF(AND(AO23="D",'calc'!AO133&lt;35),1,0)</f>
        <v/>
      </c>
      <c r="AP27">
        <f>IF(AND(AP23="D",'calc'!AP133&lt;35),1,0)</f>
        <v/>
      </c>
      <c r="AQ27">
        <f>IF(AND(AQ23="D",'calc'!AQ133&lt;35),1,0)</f>
        <v/>
      </c>
      <c r="AR27">
        <f>IF(AND(AR23="D",'calc'!AR133&lt;35),1,0)</f>
        <v/>
      </c>
      <c r="AS27">
        <f>IF(AND(AS23="D",'calc'!AS133&lt;35),1,0)</f>
        <v/>
      </c>
      <c r="AT27">
        <f>IF(AND(AT23="D",'calc'!AT133&lt;35),1,0)</f>
        <v/>
      </c>
      <c r="AU27">
        <f>IF(AND(AU23="D",'calc'!AU133&lt;35),1,0)</f>
        <v/>
      </c>
      <c r="AV27">
        <f>IF(AND(AV23="D",'calc'!AV133&lt;35),1,0)</f>
        <v/>
      </c>
      <c r="AW27">
        <f>IF(AND(AW23="D",'calc'!AW133&lt;35),1,0)</f>
        <v/>
      </c>
      <c r="AX27">
        <f>IF(AND(AX23="D",'calc'!AX133&lt;35),1,0)</f>
        <v/>
      </c>
      <c r="AY27">
        <f>IF(AND(AY23="D",'calc'!AY133&lt;35),1,0)</f>
        <v/>
      </c>
      <c r="AZ27">
        <f>IF(AND(AZ23="D",'calc'!AZ133&lt;35),1,0)</f>
        <v/>
      </c>
      <c r="BA27">
        <f>IF(AND(BA23="D",'calc'!BA133&lt;35),1,0)</f>
        <v/>
      </c>
      <c r="BB27">
        <f>IF(AND(BB23="D",'calc'!BB133&lt;35),1,0)</f>
        <v/>
      </c>
      <c r="BC27">
        <f>IF(AND(BC23="D",'calc'!BC133&lt;35),1,0)</f>
        <v/>
      </c>
      <c r="BD27">
        <f>IF(AND(BD23="D",'calc'!BD133&lt;35),1,0)</f>
        <v/>
      </c>
      <c r="BE27">
        <f>IF(AND(BE23="D",'calc'!BE133&lt;35),1,0)</f>
        <v/>
      </c>
      <c r="BF27">
        <f>IF(AND(BF23="D",'calc'!BF133&lt;35),1,0)</f>
        <v/>
      </c>
      <c r="BG27">
        <f>IF(AND(BG23="D",'calc'!BG133&lt;35),1,0)</f>
        <v/>
      </c>
      <c r="BH27">
        <f>IF(AND(BH23="D",'calc'!BH133&lt;35),1,0)</f>
        <v/>
      </c>
      <c r="BI27">
        <f>IF(AND(BI23="D",'calc'!BI133&lt;35),1,0)</f>
        <v/>
      </c>
      <c r="BJ27">
        <f>IF(AND(BJ23="D",'calc'!BJ133&lt;35),1,0)</f>
        <v/>
      </c>
      <c r="BK27">
        <f>IF(AND(BK23="D",'calc'!BK133&lt;35),1,0)</f>
        <v/>
      </c>
      <c r="BL27">
        <f>IF(AND(BL23="D",'calc'!BL133&lt;35),1,0)</f>
        <v/>
      </c>
      <c r="BM27">
        <f>IF(AND(BM23="D",'calc'!BM133&lt;35),1,0)</f>
        <v/>
      </c>
      <c r="BN27">
        <f>IF(AND(BN23="D",'calc'!BN133&lt;35),1,0)</f>
        <v/>
      </c>
      <c r="BO27">
        <f>IF(AND(BO23="D",'calc'!BO133&lt;35),1,0)</f>
        <v/>
      </c>
      <c r="BP27">
        <f>IF(AND(BP23="D",'calc'!BP133&lt;35),1,0)</f>
        <v/>
      </c>
      <c r="BQ27">
        <f>IF(AND(BQ23="D",'calc'!BQ133&lt;35),1,0)</f>
        <v/>
      </c>
      <c r="BR27">
        <f>IF(AND(BR23="D",'calc'!BR133&lt;35),1,0)</f>
        <v/>
      </c>
      <c r="BS27">
        <f>IF(AND(BS23="D",'calc'!BS133&lt;35),1,0)</f>
        <v/>
      </c>
      <c r="BT27">
        <f>IF(AND(BT23="D",'calc'!BT133&lt;35),1,0)</f>
        <v/>
      </c>
      <c r="BU27">
        <f>IF(AND(BU23="D",'calc'!BU133&lt;35),1,0)</f>
        <v/>
      </c>
      <c r="BV27">
        <f>IF(AND(BV23="D",'calc'!BV133&lt;35),1,0)</f>
        <v/>
      </c>
      <c r="BW27">
        <f>IF(AND(BW23="D",'calc'!BW133&lt;35),1,0)</f>
        <v/>
      </c>
      <c r="BX27">
        <f>IF(AND(BX23="D",'calc'!BX133&lt;35),1,0)</f>
        <v/>
      </c>
      <c r="BY27">
        <f>IF(AND(BY23="D",'calc'!BY133&lt;35),1,0)</f>
        <v/>
      </c>
      <c r="BZ27">
        <f>IF(AND(BZ23="D",'calc'!BZ133&lt;35),1,0)</f>
        <v/>
      </c>
      <c r="CA27">
        <f>IF(AND(CA23="D",'calc'!CA133&lt;35),1,0)</f>
        <v/>
      </c>
      <c r="CB27">
        <f>IF(AND(CB23="D",'calc'!CB133&lt;35),1,0)</f>
        <v/>
      </c>
      <c r="CC27">
        <f>IF(AND(CC23="D",'calc'!CC133&lt;35),1,0)</f>
        <v/>
      </c>
      <c r="CD27">
        <f>IF(AND(CD23="D",'calc'!CD133&lt;35),1,0)</f>
        <v/>
      </c>
    </row>
    <row r="28" hidden="1">
      <c r="A28" s="42" t="inlineStr">
        <is>
          <t>P3 D energy</t>
        </is>
      </c>
      <c r="C28">
        <f>IF(AND(C24="D",'calc'!C141&lt;35),1,0)</f>
        <v/>
      </c>
      <c r="D28">
        <f>IF(AND(D24="D",'calc'!D141&lt;35),1,0)</f>
        <v/>
      </c>
      <c r="E28">
        <f>IF(AND(E24="D",'calc'!E141&lt;35),1,0)</f>
        <v/>
      </c>
      <c r="F28">
        <f>IF(AND(F24="D",'calc'!F141&lt;35),1,0)</f>
        <v/>
      </c>
      <c r="G28">
        <f>IF(AND(G24="D",'calc'!G141&lt;35),1,0)</f>
        <v/>
      </c>
      <c r="H28">
        <f>IF(AND(H24="D",'calc'!H141&lt;35),1,0)</f>
        <v/>
      </c>
      <c r="I28">
        <f>IF(AND(I24="D",'calc'!I141&lt;35),1,0)</f>
        <v/>
      </c>
      <c r="J28">
        <f>IF(AND(J24="D",'calc'!J141&lt;35),1,0)</f>
        <v/>
      </c>
      <c r="K28">
        <f>IF(AND(K24="D",'calc'!K141&lt;35),1,0)</f>
        <v/>
      </c>
      <c r="L28">
        <f>IF(AND(L24="D",'calc'!L141&lt;35),1,0)</f>
        <v/>
      </c>
      <c r="M28">
        <f>IF(AND(M24="D",'calc'!M141&lt;35),1,0)</f>
        <v/>
      </c>
      <c r="N28">
        <f>IF(AND(N24="D",'calc'!N141&lt;35),1,0)</f>
        <v/>
      </c>
      <c r="O28">
        <f>IF(AND(O24="D",'calc'!O141&lt;35),1,0)</f>
        <v/>
      </c>
      <c r="P28">
        <f>IF(AND(P24="D",'calc'!P141&lt;35),1,0)</f>
        <v/>
      </c>
      <c r="Q28">
        <f>IF(AND(Q24="D",'calc'!Q141&lt;35),1,0)</f>
        <v/>
      </c>
      <c r="R28">
        <f>IF(AND(R24="D",'calc'!R141&lt;35),1,0)</f>
        <v/>
      </c>
      <c r="S28">
        <f>IF(AND(S24="D",'calc'!S141&lt;35),1,0)</f>
        <v/>
      </c>
      <c r="T28">
        <f>IF(AND(T24="D",'calc'!T141&lt;35),1,0)</f>
        <v/>
      </c>
      <c r="U28">
        <f>IF(AND(U24="D",'calc'!U141&lt;35),1,0)</f>
        <v/>
      </c>
      <c r="V28">
        <f>IF(AND(V24="D",'calc'!V141&lt;35),1,0)</f>
        <v/>
      </c>
      <c r="W28">
        <f>IF(AND(W24="D",'calc'!W141&lt;35),1,0)</f>
        <v/>
      </c>
      <c r="X28">
        <f>IF(AND(X24="D",'calc'!X141&lt;35),1,0)</f>
        <v/>
      </c>
      <c r="Y28">
        <f>IF(AND(Y24="D",'calc'!Y141&lt;35),1,0)</f>
        <v/>
      </c>
      <c r="Z28">
        <f>IF(AND(Z24="D",'calc'!Z141&lt;35),1,0)</f>
        <v/>
      </c>
      <c r="AA28">
        <f>IF(AND(AA24="D",'calc'!AA141&lt;35),1,0)</f>
        <v/>
      </c>
      <c r="AB28">
        <f>IF(AND(AB24="D",'calc'!AB141&lt;35),1,0)</f>
        <v/>
      </c>
      <c r="AC28">
        <f>IF(AND(AC24="D",'calc'!AC141&lt;35),1,0)</f>
        <v/>
      </c>
      <c r="AD28">
        <f>IF(AND(AD24="D",'calc'!AD141&lt;35),1,0)</f>
        <v/>
      </c>
      <c r="AE28">
        <f>IF(AND(AE24="D",'calc'!AE141&lt;35),1,0)</f>
        <v/>
      </c>
      <c r="AF28">
        <f>IF(AND(AF24="D",'calc'!AF141&lt;35),1,0)</f>
        <v/>
      </c>
      <c r="AG28">
        <f>IF(AND(AG24="D",'calc'!AG141&lt;35),1,0)</f>
        <v/>
      </c>
      <c r="AH28">
        <f>IF(AND(AH24="D",'calc'!AH141&lt;35),1,0)</f>
        <v/>
      </c>
      <c r="AI28">
        <f>IF(AND(AI24="D",'calc'!AI141&lt;35),1,0)</f>
        <v/>
      </c>
      <c r="AJ28">
        <f>IF(AND(AJ24="D",'calc'!AJ141&lt;35),1,0)</f>
        <v/>
      </c>
      <c r="AK28">
        <f>IF(AND(AK24="D",'calc'!AK141&lt;35),1,0)</f>
        <v/>
      </c>
      <c r="AL28">
        <f>IF(AND(AL24="D",'calc'!AL141&lt;35),1,0)</f>
        <v/>
      </c>
      <c r="AM28">
        <f>IF(AND(AM24="D",'calc'!AM141&lt;35),1,0)</f>
        <v/>
      </c>
      <c r="AN28">
        <f>IF(AND(AN24="D",'calc'!AN141&lt;35),1,0)</f>
        <v/>
      </c>
      <c r="AO28">
        <f>IF(AND(AO24="D",'calc'!AO141&lt;35),1,0)</f>
        <v/>
      </c>
      <c r="AP28">
        <f>IF(AND(AP24="D",'calc'!AP141&lt;35),1,0)</f>
        <v/>
      </c>
      <c r="AQ28">
        <f>IF(AND(AQ24="D",'calc'!AQ141&lt;35),1,0)</f>
        <v/>
      </c>
      <c r="AR28">
        <f>IF(AND(AR24="D",'calc'!AR141&lt;35),1,0)</f>
        <v/>
      </c>
      <c r="AS28">
        <f>IF(AND(AS24="D",'calc'!AS141&lt;35),1,0)</f>
        <v/>
      </c>
      <c r="AT28">
        <f>IF(AND(AT24="D",'calc'!AT141&lt;35),1,0)</f>
        <v/>
      </c>
      <c r="AU28">
        <f>IF(AND(AU24="D",'calc'!AU141&lt;35),1,0)</f>
        <v/>
      </c>
      <c r="AV28">
        <f>IF(AND(AV24="D",'calc'!AV141&lt;35),1,0)</f>
        <v/>
      </c>
      <c r="AW28">
        <f>IF(AND(AW24="D",'calc'!AW141&lt;35),1,0)</f>
        <v/>
      </c>
      <c r="AX28">
        <f>IF(AND(AX24="D",'calc'!AX141&lt;35),1,0)</f>
        <v/>
      </c>
      <c r="AY28">
        <f>IF(AND(AY24="D",'calc'!AY141&lt;35),1,0)</f>
        <v/>
      </c>
      <c r="AZ28">
        <f>IF(AND(AZ24="D",'calc'!AZ141&lt;35),1,0)</f>
        <v/>
      </c>
      <c r="BA28">
        <f>IF(AND(BA24="D",'calc'!BA141&lt;35),1,0)</f>
        <v/>
      </c>
      <c r="BB28">
        <f>IF(AND(BB24="D",'calc'!BB141&lt;35),1,0)</f>
        <v/>
      </c>
      <c r="BC28">
        <f>IF(AND(BC24="D",'calc'!BC141&lt;35),1,0)</f>
        <v/>
      </c>
      <c r="BD28">
        <f>IF(AND(BD24="D",'calc'!BD141&lt;35),1,0)</f>
        <v/>
      </c>
      <c r="BE28">
        <f>IF(AND(BE24="D",'calc'!BE141&lt;35),1,0)</f>
        <v/>
      </c>
      <c r="BF28">
        <f>IF(AND(BF24="D",'calc'!BF141&lt;35),1,0)</f>
        <v/>
      </c>
      <c r="BG28">
        <f>IF(AND(BG24="D",'calc'!BG141&lt;35),1,0)</f>
        <v/>
      </c>
      <c r="BH28">
        <f>IF(AND(BH24="D",'calc'!BH141&lt;35),1,0)</f>
        <v/>
      </c>
      <c r="BI28">
        <f>IF(AND(BI24="D",'calc'!BI141&lt;35),1,0)</f>
        <v/>
      </c>
      <c r="BJ28">
        <f>IF(AND(BJ24="D",'calc'!BJ141&lt;35),1,0)</f>
        <v/>
      </c>
      <c r="BK28">
        <f>IF(AND(BK24="D",'calc'!BK141&lt;35),1,0)</f>
        <v/>
      </c>
      <c r="BL28">
        <f>IF(AND(BL24="D",'calc'!BL141&lt;35),1,0)</f>
        <v/>
      </c>
      <c r="BM28">
        <f>IF(AND(BM24="D",'calc'!BM141&lt;35),1,0)</f>
        <v/>
      </c>
      <c r="BN28">
        <f>IF(AND(BN24="D",'calc'!BN141&lt;35),1,0)</f>
        <v/>
      </c>
      <c r="BO28">
        <f>IF(AND(BO24="D",'calc'!BO141&lt;35),1,0)</f>
        <v/>
      </c>
      <c r="BP28">
        <f>IF(AND(BP24="D",'calc'!BP141&lt;35),1,0)</f>
        <v/>
      </c>
      <c r="BQ28">
        <f>IF(AND(BQ24="D",'calc'!BQ141&lt;35),1,0)</f>
        <v/>
      </c>
      <c r="BR28">
        <f>IF(AND(BR24="D",'calc'!BR141&lt;35),1,0)</f>
        <v/>
      </c>
      <c r="BS28">
        <f>IF(AND(BS24="D",'calc'!BS141&lt;35),1,0)</f>
        <v/>
      </c>
      <c r="BT28">
        <f>IF(AND(BT24="D",'calc'!BT141&lt;35),1,0)</f>
        <v/>
      </c>
      <c r="BU28">
        <f>IF(AND(BU24="D",'calc'!BU141&lt;35),1,0)</f>
        <v/>
      </c>
      <c r="BV28">
        <f>IF(AND(BV24="D",'calc'!BV141&lt;35),1,0)</f>
        <v/>
      </c>
      <c r="BW28">
        <f>IF(AND(BW24="D",'calc'!BW141&lt;35),1,0)</f>
        <v/>
      </c>
      <c r="BX28">
        <f>IF(AND(BX24="D",'calc'!BX141&lt;35),1,0)</f>
        <v/>
      </c>
      <c r="BY28">
        <f>IF(AND(BY24="D",'calc'!BY141&lt;35),1,0)</f>
        <v/>
      </c>
      <c r="BZ28">
        <f>IF(AND(BZ24="D",'calc'!BZ141&lt;35),1,0)</f>
        <v/>
      </c>
      <c r="CA28">
        <f>IF(AND(CA24="D",'calc'!CA141&lt;35),1,0)</f>
        <v/>
      </c>
      <c r="CB28">
        <f>IF(AND(CB24="D",'calc'!CB141&lt;35),1,0)</f>
        <v/>
      </c>
      <c r="CC28">
        <f>IF(AND(CC24="D",'calc'!CC141&lt;35),1,0)</f>
        <v/>
      </c>
      <c r="CD28">
        <f>IF(AND(CD24="D",'calc'!CD141&lt;35),1,0)</f>
        <v/>
      </c>
    </row>
    <row r="29" hidden="1">
      <c r="A29" s="42" t="inlineStr">
        <is>
          <t>P4 D energy</t>
        </is>
      </c>
      <c r="C29">
        <f>IF(AND(C25="D",'calc'!C149&lt;35),1,0)</f>
        <v/>
      </c>
      <c r="D29">
        <f>IF(AND(D25="D",'calc'!D149&lt;35),1,0)</f>
        <v/>
      </c>
      <c r="E29">
        <f>IF(AND(E25="D",'calc'!E149&lt;35),1,0)</f>
        <v/>
      </c>
      <c r="F29">
        <f>IF(AND(F25="D",'calc'!F149&lt;35),1,0)</f>
        <v/>
      </c>
      <c r="G29">
        <f>IF(AND(G25="D",'calc'!G149&lt;35),1,0)</f>
        <v/>
      </c>
      <c r="H29">
        <f>IF(AND(H25="D",'calc'!H149&lt;35),1,0)</f>
        <v/>
      </c>
      <c r="I29">
        <f>IF(AND(I25="D",'calc'!I149&lt;35),1,0)</f>
        <v/>
      </c>
      <c r="J29">
        <f>IF(AND(J25="D",'calc'!J149&lt;35),1,0)</f>
        <v/>
      </c>
      <c r="K29">
        <f>IF(AND(K25="D",'calc'!K149&lt;35),1,0)</f>
        <v/>
      </c>
      <c r="L29">
        <f>IF(AND(L25="D",'calc'!L149&lt;35),1,0)</f>
        <v/>
      </c>
      <c r="M29">
        <f>IF(AND(M25="D",'calc'!M149&lt;35),1,0)</f>
        <v/>
      </c>
      <c r="N29">
        <f>IF(AND(N25="D",'calc'!N149&lt;35),1,0)</f>
        <v/>
      </c>
      <c r="O29">
        <f>IF(AND(O25="D",'calc'!O149&lt;35),1,0)</f>
        <v/>
      </c>
      <c r="P29">
        <f>IF(AND(P25="D",'calc'!P149&lt;35),1,0)</f>
        <v/>
      </c>
      <c r="Q29">
        <f>IF(AND(Q25="D",'calc'!Q149&lt;35),1,0)</f>
        <v/>
      </c>
      <c r="R29">
        <f>IF(AND(R25="D",'calc'!R149&lt;35),1,0)</f>
        <v/>
      </c>
      <c r="S29">
        <f>IF(AND(S25="D",'calc'!S149&lt;35),1,0)</f>
        <v/>
      </c>
      <c r="T29">
        <f>IF(AND(T25="D",'calc'!T149&lt;35),1,0)</f>
        <v/>
      </c>
      <c r="U29">
        <f>IF(AND(U25="D",'calc'!U149&lt;35),1,0)</f>
        <v/>
      </c>
      <c r="V29">
        <f>IF(AND(V25="D",'calc'!V149&lt;35),1,0)</f>
        <v/>
      </c>
      <c r="W29">
        <f>IF(AND(W25="D",'calc'!W149&lt;35),1,0)</f>
        <v/>
      </c>
      <c r="X29">
        <f>IF(AND(X25="D",'calc'!X149&lt;35),1,0)</f>
        <v/>
      </c>
      <c r="Y29">
        <f>IF(AND(Y25="D",'calc'!Y149&lt;35),1,0)</f>
        <v/>
      </c>
      <c r="Z29">
        <f>IF(AND(Z25="D",'calc'!Z149&lt;35),1,0)</f>
        <v/>
      </c>
      <c r="AA29">
        <f>IF(AND(AA25="D",'calc'!AA149&lt;35),1,0)</f>
        <v/>
      </c>
      <c r="AB29">
        <f>IF(AND(AB25="D",'calc'!AB149&lt;35),1,0)</f>
        <v/>
      </c>
      <c r="AC29">
        <f>IF(AND(AC25="D",'calc'!AC149&lt;35),1,0)</f>
        <v/>
      </c>
      <c r="AD29">
        <f>IF(AND(AD25="D",'calc'!AD149&lt;35),1,0)</f>
        <v/>
      </c>
      <c r="AE29">
        <f>IF(AND(AE25="D",'calc'!AE149&lt;35),1,0)</f>
        <v/>
      </c>
      <c r="AF29">
        <f>IF(AND(AF25="D",'calc'!AF149&lt;35),1,0)</f>
        <v/>
      </c>
      <c r="AG29">
        <f>IF(AND(AG25="D",'calc'!AG149&lt;35),1,0)</f>
        <v/>
      </c>
      <c r="AH29">
        <f>IF(AND(AH25="D",'calc'!AH149&lt;35),1,0)</f>
        <v/>
      </c>
      <c r="AI29">
        <f>IF(AND(AI25="D",'calc'!AI149&lt;35),1,0)</f>
        <v/>
      </c>
      <c r="AJ29">
        <f>IF(AND(AJ25="D",'calc'!AJ149&lt;35),1,0)</f>
        <v/>
      </c>
      <c r="AK29">
        <f>IF(AND(AK25="D",'calc'!AK149&lt;35),1,0)</f>
        <v/>
      </c>
      <c r="AL29">
        <f>IF(AND(AL25="D",'calc'!AL149&lt;35),1,0)</f>
        <v/>
      </c>
      <c r="AM29">
        <f>IF(AND(AM25="D",'calc'!AM149&lt;35),1,0)</f>
        <v/>
      </c>
      <c r="AN29">
        <f>IF(AND(AN25="D",'calc'!AN149&lt;35),1,0)</f>
        <v/>
      </c>
      <c r="AO29">
        <f>IF(AND(AO25="D",'calc'!AO149&lt;35),1,0)</f>
        <v/>
      </c>
      <c r="AP29">
        <f>IF(AND(AP25="D",'calc'!AP149&lt;35),1,0)</f>
        <v/>
      </c>
      <c r="AQ29">
        <f>IF(AND(AQ25="D",'calc'!AQ149&lt;35),1,0)</f>
        <v/>
      </c>
      <c r="AR29">
        <f>IF(AND(AR25="D",'calc'!AR149&lt;35),1,0)</f>
        <v/>
      </c>
      <c r="AS29">
        <f>IF(AND(AS25="D",'calc'!AS149&lt;35),1,0)</f>
        <v/>
      </c>
      <c r="AT29">
        <f>IF(AND(AT25="D",'calc'!AT149&lt;35),1,0)</f>
        <v/>
      </c>
      <c r="AU29">
        <f>IF(AND(AU25="D",'calc'!AU149&lt;35),1,0)</f>
        <v/>
      </c>
      <c r="AV29">
        <f>IF(AND(AV25="D",'calc'!AV149&lt;35),1,0)</f>
        <v/>
      </c>
      <c r="AW29">
        <f>IF(AND(AW25="D",'calc'!AW149&lt;35),1,0)</f>
        <v/>
      </c>
      <c r="AX29">
        <f>IF(AND(AX25="D",'calc'!AX149&lt;35),1,0)</f>
        <v/>
      </c>
      <c r="AY29">
        <f>IF(AND(AY25="D",'calc'!AY149&lt;35),1,0)</f>
        <v/>
      </c>
      <c r="AZ29">
        <f>IF(AND(AZ25="D",'calc'!AZ149&lt;35),1,0)</f>
        <v/>
      </c>
      <c r="BA29">
        <f>IF(AND(BA25="D",'calc'!BA149&lt;35),1,0)</f>
        <v/>
      </c>
      <c r="BB29">
        <f>IF(AND(BB25="D",'calc'!BB149&lt;35),1,0)</f>
        <v/>
      </c>
      <c r="BC29">
        <f>IF(AND(BC25="D",'calc'!BC149&lt;35),1,0)</f>
        <v/>
      </c>
      <c r="BD29">
        <f>IF(AND(BD25="D",'calc'!BD149&lt;35),1,0)</f>
        <v/>
      </c>
      <c r="BE29">
        <f>IF(AND(BE25="D",'calc'!BE149&lt;35),1,0)</f>
        <v/>
      </c>
      <c r="BF29">
        <f>IF(AND(BF25="D",'calc'!BF149&lt;35),1,0)</f>
        <v/>
      </c>
      <c r="BG29">
        <f>IF(AND(BG25="D",'calc'!BG149&lt;35),1,0)</f>
        <v/>
      </c>
      <c r="BH29">
        <f>IF(AND(BH25="D",'calc'!BH149&lt;35),1,0)</f>
        <v/>
      </c>
      <c r="BI29">
        <f>IF(AND(BI25="D",'calc'!BI149&lt;35),1,0)</f>
        <v/>
      </c>
      <c r="BJ29">
        <f>IF(AND(BJ25="D",'calc'!BJ149&lt;35),1,0)</f>
        <v/>
      </c>
      <c r="BK29">
        <f>IF(AND(BK25="D",'calc'!BK149&lt;35),1,0)</f>
        <v/>
      </c>
      <c r="BL29">
        <f>IF(AND(BL25="D",'calc'!BL149&lt;35),1,0)</f>
        <v/>
      </c>
      <c r="BM29">
        <f>IF(AND(BM25="D",'calc'!BM149&lt;35),1,0)</f>
        <v/>
      </c>
      <c r="BN29">
        <f>IF(AND(BN25="D",'calc'!BN149&lt;35),1,0)</f>
        <v/>
      </c>
      <c r="BO29">
        <f>IF(AND(BO25="D",'calc'!BO149&lt;35),1,0)</f>
        <v/>
      </c>
      <c r="BP29">
        <f>IF(AND(BP25="D",'calc'!BP149&lt;35),1,0)</f>
        <v/>
      </c>
      <c r="BQ29">
        <f>IF(AND(BQ25="D",'calc'!BQ149&lt;35),1,0)</f>
        <v/>
      </c>
      <c r="BR29">
        <f>IF(AND(BR25="D",'calc'!BR149&lt;35),1,0)</f>
        <v/>
      </c>
      <c r="BS29">
        <f>IF(AND(BS25="D",'calc'!BS149&lt;35),1,0)</f>
        <v/>
      </c>
      <c r="BT29">
        <f>IF(AND(BT25="D",'calc'!BT149&lt;35),1,0)</f>
        <v/>
      </c>
      <c r="BU29">
        <f>IF(AND(BU25="D",'calc'!BU149&lt;35),1,0)</f>
        <v/>
      </c>
      <c r="BV29">
        <f>IF(AND(BV25="D",'calc'!BV149&lt;35),1,0)</f>
        <v/>
      </c>
      <c r="BW29">
        <f>IF(AND(BW25="D",'calc'!BW149&lt;35),1,0)</f>
        <v/>
      </c>
      <c r="BX29">
        <f>IF(AND(BX25="D",'calc'!BX149&lt;35),1,0)</f>
        <v/>
      </c>
      <c r="BY29">
        <f>IF(AND(BY25="D",'calc'!BY149&lt;35),1,0)</f>
        <v/>
      </c>
      <c r="BZ29">
        <f>IF(AND(BZ25="D",'calc'!BZ149&lt;35),1,0)</f>
        <v/>
      </c>
      <c r="CA29">
        <f>IF(AND(CA25="D",'calc'!CA149&lt;35),1,0)</f>
        <v/>
      </c>
      <c r="CB29">
        <f>IF(AND(CB25="D",'calc'!CB149&lt;35),1,0)</f>
        <v/>
      </c>
      <c r="CC29">
        <f>IF(AND(CC25="D",'calc'!CC149&lt;35),1,0)</f>
        <v/>
      </c>
      <c r="CD29">
        <f>IF(AND(CD25="D",'calc'!CD149&lt;35),1,0)</f>
        <v/>
      </c>
    </row>
    <row r="31">
      <c r="A31" s="49" t="n"/>
      <c r="B31" s="49" t="n"/>
      <c r="C31" s="49" t="n"/>
      <c r="D31" s="49" t="n"/>
      <c r="E31" s="49" t="n"/>
      <c r="F31" s="49" t="n"/>
      <c r="G31" s="49" t="n"/>
      <c r="H31" s="49" t="n"/>
      <c r="I31" s="49" t="n"/>
      <c r="J31" s="49" t="n"/>
      <c r="K31" s="49" t="n"/>
      <c r="L31" s="49" t="n"/>
      <c r="M31" s="49" t="n"/>
      <c r="N31" s="49" t="n"/>
      <c r="O31" s="49" t="n"/>
      <c r="P31" s="49" t="n"/>
      <c r="Q31" s="49" t="n"/>
      <c r="R31" s="49" t="n"/>
      <c r="S31" s="49" t="n"/>
      <c r="T31" s="49" t="n"/>
      <c r="U31" s="49" t="n"/>
      <c r="V31" s="49" t="n"/>
      <c r="W31" s="49" t="n"/>
      <c r="X31" s="49" t="n"/>
      <c r="Y31" s="49" t="n"/>
      <c r="Z31" s="49" t="n"/>
      <c r="AA31" s="49" t="n"/>
      <c r="AB31" s="49" t="n"/>
      <c r="AC31" s="49" t="n"/>
      <c r="AD31" s="49" t="n"/>
      <c r="AE31" s="49" t="n"/>
      <c r="AF31" s="49" t="n"/>
      <c r="AG31" s="49" t="n"/>
      <c r="AH31" s="49" t="n"/>
      <c r="AI31" s="49" t="n"/>
      <c r="AJ31" s="49" t="n"/>
      <c r="AK31" s="49" t="n"/>
      <c r="AL31" s="49" t="n"/>
      <c r="AM31" s="49" t="n"/>
      <c r="AN31" s="49" t="n"/>
      <c r="AO31" s="49" t="n"/>
      <c r="AP31" s="49" t="n"/>
      <c r="AQ31" s="49" t="n"/>
      <c r="AR31" s="49" t="n"/>
      <c r="AS31" s="49" t="n"/>
      <c r="AT31" s="49" t="n"/>
      <c r="AU31" s="49" t="n"/>
      <c r="AV31" s="49" t="n"/>
      <c r="AW31" s="49" t="n"/>
      <c r="AX31" s="49" t="n"/>
      <c r="AY31" s="49" t="n"/>
      <c r="AZ31" s="49" t="n"/>
      <c r="BA31" s="49" t="n"/>
      <c r="BB31" s="49" t="n"/>
      <c r="BC31" s="49" t="n"/>
      <c r="BD31" s="49" t="n"/>
      <c r="BE31" s="49" t="n"/>
      <c r="BF31" s="49" t="n"/>
      <c r="BG31" s="49" t="n"/>
      <c r="BH31" s="49" t="n"/>
      <c r="BI31" s="49" t="n"/>
      <c r="BJ31" s="49" t="n"/>
      <c r="BK31" s="49" t="n"/>
      <c r="BL31" s="49" t="n"/>
      <c r="BM31" s="49" t="n"/>
      <c r="BN31" s="49" t="n"/>
      <c r="BO31" s="49" t="n"/>
      <c r="BP31" s="49" t="n"/>
      <c r="BQ31" s="49" t="n"/>
      <c r="BR31" s="49" t="n"/>
      <c r="BS31" s="49" t="n"/>
      <c r="BT31" s="49" t="n"/>
      <c r="BU31" s="49" t="n"/>
      <c r="BV31" s="49" t="n"/>
      <c r="BW31" s="49" t="n"/>
      <c r="BX31" s="49" t="n"/>
      <c r="BY31" s="49" t="n"/>
      <c r="BZ31" s="49" t="n"/>
      <c r="CA31" s="49" t="n"/>
      <c r="CB31" s="49" t="n"/>
      <c r="CC31" s="49" t="n"/>
      <c r="CD31" s="49" t="n"/>
      <c r="CE31" s="49" t="n"/>
      <c r="CF31" s="49" t="n"/>
      <c r="CG31" s="49" t="n"/>
      <c r="CH31" s="49" t="n"/>
      <c r="CI31" s="49" t="n"/>
      <c r="CJ31" s="49" t="n"/>
      <c r="CK31" s="49" t="n"/>
      <c r="CL31" s="49" t="n"/>
      <c r="CM31" s="49" t="n"/>
      <c r="CN31" s="49" t="n"/>
      <c r="CO31" s="49" t="n"/>
      <c r="CP31" s="49" t="n"/>
      <c r="CQ31" s="49" t="n"/>
      <c r="CR31" s="49" t="n"/>
      <c r="CS31" s="49" t="n"/>
      <c r="CT31" s="49" t="n"/>
      <c r="CU31" s="49" t="n"/>
      <c r="CV31" s="49" t="n"/>
    </row>
    <row r="32">
      <c r="A32" s="50" t="inlineStr">
        <is>
          <t>SET B (optional) - fill in a second 4-man setup below to compare it against the one above. Leave it empty for a single result.</t>
        </is>
      </c>
    </row>
    <row r="34">
      <c r="A34" s="51" t="inlineStr">
        <is>
          <t>4-man chart - set B</t>
        </is>
      </c>
    </row>
    <row r="35">
      <c r="Y35" s="28" t="inlineStr">
        <is>
          <t>P2 spec</t>
        </is>
      </c>
      <c r="Z35" s="29" t="n"/>
      <c r="AA35" s="29" t="n"/>
      <c r="AB35" s="29" t="n"/>
      <c r="AC35" s="29" t="n"/>
      <c r="AD35" s="29" t="n"/>
      <c r="AE35" s="29" t="n"/>
      <c r="AF35" s="29" t="n"/>
      <c r="AG35" s="29" t="n"/>
      <c r="AH35" s="29" t="n"/>
      <c r="AI35" s="29" t="n"/>
      <c r="AJ35" s="29" t="n"/>
      <c r="AK35" s="29" t="n"/>
      <c r="AL35" s="29" t="n"/>
      <c r="AM35" s="29" t="n"/>
      <c r="AN35" s="29" t="n"/>
      <c r="AO35" s="29" t="n"/>
      <c r="AP35" s="30" t="n"/>
      <c r="AR35" s="28" t="inlineStr">
        <is>
          <t>P3 spec</t>
        </is>
      </c>
      <c r="AS35" s="29" t="n"/>
      <c r="AT35" s="29" t="n"/>
      <c r="AU35" s="29" t="n"/>
      <c r="AV35" s="29" t="n"/>
      <c r="AW35" s="29" t="n"/>
      <c r="AX35" s="29" t="n"/>
      <c r="AY35" s="29" t="n"/>
      <c r="AZ35" s="29" t="n"/>
      <c r="BA35" s="29" t="n"/>
      <c r="BB35" s="29" t="n"/>
      <c r="BC35" s="30" t="n"/>
    </row>
    <row r="36" ht="30" customHeight="1">
      <c r="A36" s="31" t="inlineStr">
        <is>
          <t>Player</t>
        </is>
      </c>
      <c r="B36" s="32" t="inlineStr">
        <is>
          <t>Name</t>
        </is>
      </c>
      <c r="C36" s="32" t="inlineStr">
        <is>
          <t>startSpec (%)</t>
        </is>
      </c>
      <c r="D36" s="29" t="n"/>
      <c r="E36" s="30" t="n"/>
      <c r="F36" s="32" t="inlineStr">
        <is>
          <t>lightbearerOn</t>
        </is>
      </c>
      <c r="G36" s="29" t="n"/>
      <c r="H36" s="30" t="n"/>
      <c r="I36" s="32" t="inlineStr">
        <is>
          <t>meleePrayer</t>
        </is>
      </c>
      <c r="J36" s="29" t="n"/>
      <c r="K36" s="30" t="n"/>
      <c r="L36" s="32" t="inlineStr">
        <is>
          <t>PurpleDC</t>
        </is>
      </c>
      <c r="M36" s="29" t="n"/>
      <c r="N36" s="30" t="n"/>
      <c r="O36" s="32" t="inlineStr">
        <is>
          <t>WestDC</t>
        </is>
      </c>
      <c r="P36" s="29" t="n"/>
      <c r="Q36" s="30" t="n"/>
      <c r="R36" s="32" t="inlineStr">
        <is>
          <t>EastDC</t>
        </is>
      </c>
      <c r="S36" s="29" t="n"/>
      <c r="T36" s="30" t="n"/>
      <c r="V36" s="32" t="inlineStr">
        <is>
          <t>Custom Surge Timing</t>
        </is>
      </c>
      <c r="W36" s="29" t="n"/>
      <c r="X36" s="30" t="n"/>
      <c r="Y36" s="32" t="inlineStr">
        <is>
          <t>End spec</t>
        </is>
      </c>
      <c r="Z36" s="29" t="n"/>
      <c r="AA36" s="30" t="n"/>
      <c r="AB36" s="32" t="inlineStr">
        <is>
          <t>Purple crab</t>
        </is>
      </c>
      <c r="AC36" s="29" t="n"/>
      <c r="AD36" s="30" t="n"/>
      <c r="AE36" s="32" t="inlineStr">
        <is>
          <t>Target spec</t>
        </is>
      </c>
      <c r="AF36" s="29" t="n"/>
      <c r="AG36" s="30" t="n"/>
      <c r="AH36" s="32" t="inlineStr">
        <is>
          <t>Ring switch %</t>
        </is>
      </c>
      <c r="AI36" s="29" t="n"/>
      <c r="AJ36" s="30" t="n"/>
      <c r="AK36" s="32" t="inlineStr">
        <is>
          <t>Room Time</t>
        </is>
      </c>
      <c r="AL36" s="29" t="n"/>
      <c r="AM36" s="30" t="n"/>
      <c r="AN36" s="32" t="inlineStr">
        <is>
          <t>LB swings</t>
        </is>
      </c>
      <c r="AO36" s="29" t="n"/>
      <c r="AP36" s="30" t="n"/>
      <c r="AR36" s="32" t="inlineStr">
        <is>
          <t>West/East DC +</t>
        </is>
      </c>
      <c r="AS36" s="29" t="n"/>
      <c r="AT36" s="30" t="n"/>
      <c r="AU36" s="32" t="inlineStr">
        <is>
          <t>Spec used</t>
        </is>
      </c>
      <c r="AV36" s="29" t="n"/>
      <c r="AW36" s="30" t="n"/>
      <c r="AX36" s="32" t="inlineStr">
        <is>
          <t>P3 target spec</t>
        </is>
      </c>
      <c r="AY36" s="29" t="n"/>
      <c r="AZ36" s="30" t="n"/>
      <c r="BA36" s="32" t="inlineStr">
        <is>
          <t>Time of regen</t>
        </is>
      </c>
      <c r="BB36" s="29" t="n"/>
      <c r="BC36" s="30" t="n"/>
      <c r="BF36" s="33" t="inlineStr">
        <is>
          <t>Death tick</t>
        </is>
      </c>
      <c r="BG36" s="29" t="n"/>
      <c r="BH36" s="30" t="n"/>
      <c r="BJ36" s="32" t="inlineStr">
        <is>
          <t>Deep proc HP %</t>
        </is>
      </c>
      <c r="BK36" s="29" t="n"/>
      <c r="BL36" s="30" t="n"/>
      <c r="BN36" s="32" t="inlineStr">
        <is>
          <t>P3 halberd HP %</t>
        </is>
      </c>
      <c r="BO36" s="29" t="n"/>
      <c r="BP36" s="30" t="n"/>
      <c r="BR36" s="32" t="inlineStr">
        <is>
          <t>Dawn threshold %</t>
        </is>
      </c>
      <c r="BS36" s="29" t="n"/>
      <c r="BT36" s="30" t="n"/>
      <c r="BV36" s="32" t="inlineStr">
        <is>
          <t>Purple HP %</t>
        </is>
      </c>
      <c r="BW36" s="29" t="n"/>
      <c r="BX36" s="30" t="n"/>
      <c r="BZ36" s="32" t="inlineStr">
        <is>
          <t>Tornado hit %</t>
        </is>
      </c>
      <c r="CA36" s="29" t="n"/>
      <c r="CB36" s="30" t="n"/>
      <c r="CD36" s="32" t="inlineStr">
        <is>
          <t>P2 Scythe last hit threshold</t>
        </is>
      </c>
      <c r="CE36" s="29" t="n"/>
      <c r="CF36" s="30" t="n"/>
      <c r="CH36" s="32" t="inlineStr">
        <is>
          <t>Brew sips</t>
        </is>
      </c>
      <c r="CI36" s="29" t="n"/>
      <c r="CJ36" s="30" t="n"/>
      <c r="CL36" s="32" t="inlineStr">
        <is>
          <t>SCB sips</t>
        </is>
      </c>
      <c r="CM36" s="29" t="n"/>
      <c r="CN36" s="30" t="n"/>
      <c r="CP36" s="32" t="inlineStr">
        <is>
          <t>Restore sips</t>
        </is>
      </c>
      <c r="CQ36" s="29" t="n"/>
      <c r="CR36" s="30" t="n"/>
      <c r="CT36" s="32" t="inlineStr">
        <is>
          <t>Sharks</t>
        </is>
      </c>
      <c r="CU36" s="29" t="n"/>
      <c r="CV36" s="30" t="n"/>
      <c r="CW36" s="32" t="inlineStr">
        <is>
          <t>East bounce tech</t>
        </is>
      </c>
      <c r="CX36" s="29" t="n"/>
      <c r="CY36" s="30" t="n"/>
    </row>
    <row r="37">
      <c r="A37" s="34" t="inlineStr">
        <is>
          <t>Player 1</t>
        </is>
      </c>
      <c r="B37" s="35" t="n"/>
      <c r="C37" s="35" t="n"/>
      <c r="D37" s="29" t="n"/>
      <c r="E37" s="30" t="n"/>
      <c r="F37" s="52" t="b">
        <v>0</v>
      </c>
      <c r="G37" s="29" t="n"/>
      <c r="H37" s="30" t="n"/>
      <c r="I37" s="35" t="n"/>
      <c r="J37" s="29" t="n"/>
      <c r="K37" s="30" t="n"/>
      <c r="L37" s="52" t="b">
        <v>0</v>
      </c>
      <c r="M37" s="29" t="n"/>
      <c r="N37" s="30" t="n"/>
      <c r="O37" s="52" t="b">
        <v>0</v>
      </c>
      <c r="P37" s="29" t="n"/>
      <c r="Q37" s="30" t="n"/>
      <c r="R37" s="52" t="b">
        <v>0</v>
      </c>
      <c r="S37" s="29" t="n"/>
      <c r="T37" s="30" t="n"/>
      <c r="V37" s="38" t="n"/>
      <c r="W37" s="29" t="n"/>
      <c r="X37" s="30" t="n"/>
      <c r="Y37" s="39">
        <f>'calc'!C171</f>
        <v/>
      </c>
      <c r="Z37" s="29" t="n"/>
      <c r="AA37" s="30" t="n"/>
      <c r="AB37" s="39">
        <f>IF(OR($L$37=TRUE,$L$37="TRUE",$L$37="Yes"),"+15","-")</f>
        <v/>
      </c>
      <c r="AC37" s="29" t="n"/>
      <c r="AD37" s="30" t="n"/>
      <c r="AE37" s="35" t="n"/>
      <c r="AF37" s="29" t="n"/>
      <c r="AG37" s="30" t="n"/>
      <c r="AH37" s="35" t="n"/>
      <c r="AI37" s="29" t="n"/>
      <c r="AJ37" s="30" t="n"/>
      <c r="AK37" s="39">
        <f>IF($AE$37&lt;&gt;"",INT('calc'!P171*0.6/60)&amp;":"&amp;TEXT(MOD('calc'!P171*0.6,60),"00.0"),"-")</f>
        <v/>
      </c>
      <c r="AL37" s="29" t="n"/>
      <c r="AM37" s="30" t="n"/>
      <c r="AN37" s="39">
        <f>IF(OR($F$37=TRUE,$F$37="TRUE",$F$37="Yes"),'calc'!J171,"-")</f>
        <v/>
      </c>
      <c r="AO37" s="29" t="n"/>
      <c r="AP37" s="30" t="n"/>
      <c r="AR37" s="39">
        <f>IF(15*(OR($O$37=TRUE,$O$37="TRUE",$O$37="Yes"))+15*(OR($R$37=TRUE,$R$37="TRUE",$R$37="Yes"))&gt;0,"+"&amp;(15*(OR($O$37=TRUE,$O$37="TRUE",$O$37="Yes"))+15*(OR($R$37=TRUE,$R$37="TRUE",$R$37="Yes"))),"-")</f>
        <v/>
      </c>
      <c r="AS37" s="29" t="n"/>
      <c r="AT37" s="30" t="n"/>
      <c r="AU37" s="39">
        <f>IF($AE$37="",0,$AE$37)</f>
        <v/>
      </c>
      <c r="AV37" s="29" t="n"/>
      <c r="AW37" s="30" t="n"/>
      <c r="AX37" s="35" t="n">
        <v>30</v>
      </c>
      <c r="AY37" s="29" t="n"/>
      <c r="AZ37" s="30" t="n"/>
      <c r="BA37" s="39">
        <f>IF('calc'!L171=0,"Ready",INT('calc'!M171*0.6/60)&amp;":"&amp;TEXT(MOD('calc'!M171*0.6,60),"00.0"))</f>
        <v/>
      </c>
      <c r="BB37" s="29" t="n"/>
      <c r="BC37" s="30" t="n"/>
      <c r="BF37" s="35" t="n"/>
      <c r="BG37" s="29" t="n"/>
      <c r="BH37" s="30" t="n"/>
      <c r="BJ37" s="35" t="n">
        <v>42</v>
      </c>
      <c r="BK37" s="29" t="n"/>
      <c r="BL37" s="30" t="n"/>
      <c r="BN37" s="35" t="n">
        <v>7</v>
      </c>
      <c r="BO37" s="29" t="n"/>
      <c r="BP37" s="30" t="n"/>
      <c r="BR37" s="35" t="n"/>
      <c r="BS37" s="29" t="n"/>
      <c r="BT37" s="30" t="n"/>
      <c r="BV37" s="35" t="n">
        <v>40</v>
      </c>
      <c r="BW37" s="29" t="n"/>
      <c r="BX37" s="30" t="n"/>
      <c r="BZ37" s="35" t="n">
        <v>2</v>
      </c>
      <c r="CA37" s="29" t="n"/>
      <c r="CB37" s="30" t="n"/>
      <c r="CD37" s="35" t="n">
        <v>2</v>
      </c>
      <c r="CE37" s="29" t="n"/>
      <c r="CF37" s="30" t="n"/>
      <c r="CH37" s="35" t="n">
        <v>48</v>
      </c>
      <c r="CI37" s="29" t="n"/>
      <c r="CJ37" s="30" t="n"/>
      <c r="CL37" s="35" t="n">
        <v>8</v>
      </c>
      <c r="CM37" s="29" t="n"/>
      <c r="CN37" s="30" t="n"/>
      <c r="CP37" s="35" t="n">
        <v>24</v>
      </c>
      <c r="CQ37" s="29" t="n"/>
      <c r="CR37" s="30" t="n"/>
      <c r="CT37" s="35" t="n">
        <v>12</v>
      </c>
      <c r="CU37" s="29" t="n"/>
      <c r="CV37" s="30" t="n"/>
      <c r="CW37" s="35" t="n">
        <v>0</v>
      </c>
      <c r="CX37" s="29" t="n"/>
      <c r="CY37" s="30" t="n"/>
    </row>
    <row r="38">
      <c r="A38" s="34" t="inlineStr">
        <is>
          <t>Player 2</t>
        </is>
      </c>
      <c r="B38" s="35" t="n"/>
      <c r="C38" s="35" t="n"/>
      <c r="D38" s="29" t="n"/>
      <c r="E38" s="30" t="n"/>
      <c r="F38" s="52" t="b">
        <v>0</v>
      </c>
      <c r="G38" s="29" t="n"/>
      <c r="H38" s="30" t="n"/>
      <c r="I38" s="35" t="n"/>
      <c r="J38" s="29" t="n"/>
      <c r="K38" s="30" t="n"/>
      <c r="L38" s="52" t="b">
        <v>0</v>
      </c>
      <c r="M38" s="29" t="n"/>
      <c r="N38" s="30" t="n"/>
      <c r="O38" s="52" t="b">
        <v>0</v>
      </c>
      <c r="P38" s="29" t="n"/>
      <c r="Q38" s="30" t="n"/>
      <c r="R38" s="52" t="b">
        <v>0</v>
      </c>
      <c r="S38" s="29" t="n"/>
      <c r="T38" s="30" t="n"/>
      <c r="V38" s="38" t="n"/>
      <c r="W38" s="29" t="n"/>
      <c r="X38" s="30" t="n"/>
      <c r="Y38" s="39">
        <f>'calc'!C179</f>
        <v/>
      </c>
      <c r="Z38" s="29" t="n"/>
      <c r="AA38" s="30" t="n"/>
      <c r="AB38" s="39">
        <f>IF(OR($L$38=TRUE,$L$38="TRUE",$L$38="Yes"),"+15","-")</f>
        <v/>
      </c>
      <c r="AC38" s="29" t="n"/>
      <c r="AD38" s="30" t="n"/>
      <c r="AE38" s="35" t="n"/>
      <c r="AF38" s="29" t="n"/>
      <c r="AG38" s="30" t="n"/>
      <c r="AH38" s="35" t="n"/>
      <c r="AI38" s="29" t="n"/>
      <c r="AJ38" s="30" t="n"/>
      <c r="AK38" s="39">
        <f>IF($AE$38&lt;&gt;"",INT('calc'!P179*0.6/60)&amp;":"&amp;TEXT(MOD('calc'!P179*0.6,60),"00.0"),"-")</f>
        <v/>
      </c>
      <c r="AL38" s="29" t="n"/>
      <c r="AM38" s="30" t="n"/>
      <c r="AN38" s="39">
        <f>IF(OR($F$38=TRUE,$F$38="TRUE",$F$38="Yes"),'calc'!J179,"-")</f>
        <v/>
      </c>
      <c r="AO38" s="29" t="n"/>
      <c r="AP38" s="30" t="n"/>
      <c r="AR38" s="39">
        <f>IF(15*(OR($O$38=TRUE,$O$38="TRUE",$O$38="Yes"))+15*(OR($R$38=TRUE,$R$38="TRUE",$R$38="Yes"))&gt;0,"+"&amp;(15*(OR($O$38=TRUE,$O$38="TRUE",$O$38="Yes"))+15*(OR($R$38=TRUE,$R$38="TRUE",$R$38="Yes"))),"-")</f>
        <v/>
      </c>
      <c r="AS38" s="29" t="n"/>
      <c r="AT38" s="30" t="n"/>
      <c r="AU38" s="39">
        <f>IF($AE$38="",0,$AE$38)</f>
        <v/>
      </c>
      <c r="AV38" s="29" t="n"/>
      <c r="AW38" s="30" t="n"/>
      <c r="AX38" s="35" t="n">
        <v>30</v>
      </c>
      <c r="AY38" s="29" t="n"/>
      <c r="AZ38" s="30" t="n"/>
      <c r="BA38" s="39">
        <f>IF('calc'!L179=0,"Ready",INT('calc'!M179*0.6/60)&amp;":"&amp;TEXT(MOD('calc'!M179*0.6,60),"00.0"))</f>
        <v/>
      </c>
      <c r="BB38" s="29" t="n"/>
      <c r="BC38" s="30" t="n"/>
      <c r="BF38" s="42" t="inlineStr">
        <is>
          <t>blank = all chart specs used</t>
        </is>
      </c>
      <c r="BJ38" s="42" t="inlineStr">
        <is>
          <t>shadow + Deep proc players</t>
        </is>
      </c>
      <c r="BN38" s="42" t="inlineStr">
        <is>
          <t>% of P3 max HP</t>
        </is>
      </c>
      <c r="BR38" s="42" t="inlineStr">
        <is>
          <t>blank = off; attacks become scythes</t>
        </is>
      </c>
      <c r="BV38" s="42" t="inlineStr">
        <is>
          <t>left until the shield</t>
        </is>
      </c>
      <c r="BZ38" s="42" t="inlineStr">
        <is>
          <t>per player, P3</t>
        </is>
      </c>
      <c r="CD38" s="42" t="inlineStr">
        <is>
          <t>reds r40</t>
        </is>
      </c>
      <c r="CH38" s="42" t="inlineStr">
        <is>
          <t>team total</t>
        </is>
      </c>
      <c r="CL38" s="42" t="inlineStr">
        <is>
          <t>team total</t>
        </is>
      </c>
      <c r="CP38" s="42" t="inlineStr">
        <is>
          <t>team total</t>
        </is>
      </c>
      <c r="CT38" s="42" t="inlineStr">
        <is>
          <t>team total</t>
        </is>
      </c>
    </row>
    <row r="39">
      <c r="A39" s="34" t="inlineStr">
        <is>
          <t>Player 3</t>
        </is>
      </c>
      <c r="B39" s="35" t="n"/>
      <c r="C39" s="35" t="n"/>
      <c r="D39" s="29" t="n"/>
      <c r="E39" s="30" t="n"/>
      <c r="F39" s="52" t="b">
        <v>0</v>
      </c>
      <c r="G39" s="29" t="n"/>
      <c r="H39" s="30" t="n"/>
      <c r="I39" s="35" t="n"/>
      <c r="J39" s="29" t="n"/>
      <c r="K39" s="30" t="n"/>
      <c r="L39" s="52" t="b">
        <v>0</v>
      </c>
      <c r="M39" s="29" t="n"/>
      <c r="N39" s="30" t="n"/>
      <c r="O39" s="52" t="b">
        <v>0</v>
      </c>
      <c r="P39" s="29" t="n"/>
      <c r="Q39" s="30" t="n"/>
      <c r="R39" s="52" t="b">
        <v>0</v>
      </c>
      <c r="S39" s="29" t="n"/>
      <c r="T39" s="30" t="n"/>
      <c r="V39" s="38" t="n"/>
      <c r="W39" s="29" t="n"/>
      <c r="X39" s="30" t="n"/>
      <c r="Y39" s="39">
        <f>'calc'!C187</f>
        <v/>
      </c>
      <c r="Z39" s="29" t="n"/>
      <c r="AA39" s="30" t="n"/>
      <c r="AB39" s="39">
        <f>IF(OR($L$39=TRUE,$L$39="TRUE",$L$39="Yes"),"+15","-")</f>
        <v/>
      </c>
      <c r="AC39" s="29" t="n"/>
      <c r="AD39" s="30" t="n"/>
      <c r="AE39" s="35" t="n"/>
      <c r="AF39" s="29" t="n"/>
      <c r="AG39" s="30" t="n"/>
      <c r="AH39" s="35" t="n"/>
      <c r="AI39" s="29" t="n"/>
      <c r="AJ39" s="30" t="n"/>
      <c r="AK39" s="39">
        <f>IF($AE$39&lt;&gt;"",INT('calc'!P187*0.6/60)&amp;":"&amp;TEXT(MOD('calc'!P187*0.6,60),"00.0"),"-")</f>
        <v/>
      </c>
      <c r="AL39" s="29" t="n"/>
      <c r="AM39" s="30" t="n"/>
      <c r="AN39" s="39">
        <f>IF(OR($F$39=TRUE,$F$39="TRUE",$F$39="Yes"),'calc'!J187,"-")</f>
        <v/>
      </c>
      <c r="AO39" s="29" t="n"/>
      <c r="AP39" s="30" t="n"/>
      <c r="AR39" s="39">
        <f>IF(15*(OR($O$39=TRUE,$O$39="TRUE",$O$39="Yes"))+15*(OR($R$39=TRUE,$R$39="TRUE",$R$39="Yes"))&gt;0,"+"&amp;(15*(OR($O$39=TRUE,$O$39="TRUE",$O$39="Yes"))+15*(OR($R$39=TRUE,$R$39="TRUE",$R$39="Yes"))),"-")</f>
        <v/>
      </c>
      <c r="AS39" s="29" t="n"/>
      <c r="AT39" s="30" t="n"/>
      <c r="AU39" s="39">
        <f>IF($AE$39="",0,$AE$39)</f>
        <v/>
      </c>
      <c r="AV39" s="29" t="n"/>
      <c r="AW39" s="30" t="n"/>
      <c r="AX39" s="35" t="n">
        <v>30</v>
      </c>
      <c r="AY39" s="29" t="n"/>
      <c r="AZ39" s="30" t="n"/>
      <c r="BA39" s="39">
        <f>IF('calc'!L187=0,"Ready",INT('calc'!M187*0.6/60)&amp;":"&amp;TEXT(MOD('calc'!M187*0.6,60),"00.0"))</f>
        <v/>
      </c>
      <c r="BB39" s="29" t="n"/>
      <c r="BC39" s="30" t="n"/>
    </row>
    <row r="40">
      <c r="A40" s="34" t="inlineStr">
        <is>
          <t>Player 4</t>
        </is>
      </c>
      <c r="B40" s="35" t="n"/>
      <c r="C40" s="35" t="n"/>
      <c r="D40" s="29" t="n"/>
      <c r="E40" s="30" t="n"/>
      <c r="F40" s="52" t="b">
        <v>0</v>
      </c>
      <c r="G40" s="29" t="n"/>
      <c r="H40" s="30" t="n"/>
      <c r="I40" s="35" t="n"/>
      <c r="J40" s="29" t="n"/>
      <c r="K40" s="30" t="n"/>
      <c r="L40" s="52" t="b">
        <v>0</v>
      </c>
      <c r="M40" s="29" t="n"/>
      <c r="N40" s="30" t="n"/>
      <c r="O40" s="52" t="b">
        <v>0</v>
      </c>
      <c r="P40" s="29" t="n"/>
      <c r="Q40" s="30" t="n"/>
      <c r="R40" s="52" t="b">
        <v>0</v>
      </c>
      <c r="S40" s="29" t="n"/>
      <c r="T40" s="30" t="n"/>
      <c r="V40" s="38" t="n"/>
      <c r="W40" s="29" t="n"/>
      <c r="X40" s="30" t="n"/>
      <c r="Y40" s="39">
        <f>'calc'!C195</f>
        <v/>
      </c>
      <c r="Z40" s="29" t="n"/>
      <c r="AA40" s="30" t="n"/>
      <c r="AB40" s="39">
        <f>IF(OR($L$40=TRUE,$L$40="TRUE",$L$40="Yes"),"+15","-")</f>
        <v/>
      </c>
      <c r="AC40" s="29" t="n"/>
      <c r="AD40" s="30" t="n"/>
      <c r="AE40" s="35" t="n"/>
      <c r="AF40" s="29" t="n"/>
      <c r="AG40" s="30" t="n"/>
      <c r="AH40" s="35" t="n"/>
      <c r="AI40" s="29" t="n"/>
      <c r="AJ40" s="30" t="n"/>
      <c r="AK40" s="39">
        <f>IF($AE$40&lt;&gt;"",INT('calc'!P195*0.6/60)&amp;":"&amp;TEXT(MOD('calc'!P195*0.6,60),"00.0"),"-")</f>
        <v/>
      </c>
      <c r="AL40" s="29" t="n"/>
      <c r="AM40" s="30" t="n"/>
      <c r="AN40" s="39">
        <f>IF(OR($F$40=TRUE,$F$40="TRUE",$F$40="Yes"),'calc'!J195,"-")</f>
        <v/>
      </c>
      <c r="AO40" s="29" t="n"/>
      <c r="AP40" s="30" t="n"/>
      <c r="AR40" s="39">
        <f>IF(15*(OR($O$40=TRUE,$O$40="TRUE",$O$40="Yes"))+15*(OR($R$40=TRUE,$R$40="TRUE",$R$40="Yes"))&gt;0,"+"&amp;(15*(OR($O$40=TRUE,$O$40="TRUE",$O$40="Yes"))+15*(OR($R$40=TRUE,$R$40="TRUE",$R$40="Yes"))),"-")</f>
        <v/>
      </c>
      <c r="AS40" s="29" t="n"/>
      <c r="AT40" s="30" t="n"/>
      <c r="AU40" s="39">
        <f>IF($AE$40="",0,$AE$40)</f>
        <v/>
      </c>
      <c r="AV40" s="29" t="n"/>
      <c r="AW40" s="30" t="n"/>
      <c r="AX40" s="35" t="n">
        <v>30</v>
      </c>
      <c r="AY40" s="29" t="n"/>
      <c r="AZ40" s="30" t="n"/>
      <c r="BA40" s="39">
        <f>IF('calc'!L195=0,"Ready",INT('calc'!M195*0.6/60)&amp;":"&amp;TEXT(MOD('calc'!M195*0.6,60),"00.0"))</f>
        <v/>
      </c>
      <c r="BB40" s="29" t="n"/>
      <c r="BC40" s="30" t="n"/>
    </row>
    <row r="41">
      <c r="Y41" s="42">
        <f>"End spec = after each player's last spec action in the chart; regen keeps ticking from there. P1 dies on tick "&amp;IF($BF$37="",MIN('calc'!$C$201:'calc'!$CD$201),$BF$37)&amp;IF($BF$37="", " (50% kill chance, all chart specs used)"," (Death tick: Dawn specs / transfers after it not used; surges and R still count)")&amp;"; P2 from tick "&amp;(IF($BF$37="",MIN('calc'!$C$201:'calc'!$CD$201),$BF$37)+IF($BF$37="",19,21))&amp;". Times are room time."</f>
        <v/>
      </c>
    </row>
    <row r="42" ht="30" customHeight="1">
      <c r="A42" s="31" t="inlineStr">
        <is>
          <t>Player</t>
        </is>
      </c>
      <c r="B42" s="32" t="inlineStr">
        <is>
          <t>helm</t>
        </is>
      </c>
      <c r="C42" s="32" t="inlineStr">
        <is>
          <t>body</t>
        </is>
      </c>
      <c r="D42" s="29" t="n"/>
      <c r="E42" s="29" t="n"/>
      <c r="F42" s="30" t="n"/>
      <c r="G42" s="32" t="inlineStr">
        <is>
          <t>legs</t>
        </is>
      </c>
      <c r="H42" s="29" t="n"/>
      <c r="I42" s="29" t="n"/>
      <c r="J42" s="30" t="n"/>
      <c r="K42" s="32" t="inlineStr">
        <is>
          <t>amulet</t>
        </is>
      </c>
      <c r="L42" s="29" t="n"/>
      <c r="M42" s="30" t="n"/>
      <c r="N42" s="32" t="inlineStr">
        <is>
          <t>bloodFuryHp</t>
        </is>
      </c>
      <c r="O42" s="29" t="n"/>
      <c r="P42" s="30" t="n"/>
      <c r="Q42" s="32" t="inlineStr">
        <is>
          <t>redCrab</t>
        </is>
      </c>
      <c r="R42" s="29" t="n"/>
      <c r="S42" s="30" t="n"/>
      <c r="T42" s="32" t="inlineStr">
        <is>
          <t>bouncedZCB</t>
        </is>
      </c>
      <c r="U42" s="29" t="n"/>
      <c r="V42" s="30" t="n"/>
      <c r="W42" s="32" t="inlineStr">
        <is>
          <t>offPrayer</t>
        </is>
      </c>
      <c r="X42" s="29" t="n"/>
      <c r="Y42" s="30" t="n"/>
      <c r="Z42" s="32" t="inlineStr">
        <is>
          <t>has3Tick</t>
        </is>
      </c>
      <c r="AA42" s="29" t="n"/>
      <c r="AB42" s="29" t="n"/>
      <c r="AC42" s="30" t="n"/>
      <c r="AD42" s="32" t="inlineStr">
        <is>
          <t>Shadow</t>
        </is>
      </c>
      <c r="AE42" s="29" t="n"/>
      <c r="AF42" s="30" t="n"/>
      <c r="AG42" s="32" t="inlineStr">
        <is>
          <t>3:1</t>
        </is>
      </c>
      <c r="AH42" s="29" t="n"/>
      <c r="AI42" s="30" t="n"/>
      <c r="AJ42" s="32" t="inlineStr">
        <is>
          <t>Shadow while LB</t>
        </is>
      </c>
      <c r="AK42" s="29" t="n"/>
      <c r="AL42" s="30" t="n"/>
      <c r="AM42" s="32" t="inlineStr">
        <is>
          <t>Deep proc</t>
        </is>
      </c>
      <c r="AN42" s="29" t="n"/>
      <c r="AO42" s="30" t="n"/>
      <c r="AP42" s="32" t="inlineStr">
        <is>
          <t>Horn</t>
        </is>
      </c>
      <c r="AQ42" s="29" t="n"/>
      <c r="AR42" s="30" t="n"/>
      <c r="AS42" s="32" t="inlineStr">
        <is>
          <t>hornPriority</t>
        </is>
      </c>
      <c r="AT42" s="29" t="n"/>
      <c r="AU42" s="30" t="n"/>
      <c r="AV42" s="32" t="inlineStr">
        <is>
          <t>P2 horn</t>
        </is>
      </c>
      <c r="AW42" s="29" t="n"/>
      <c r="AX42" s="30" t="n"/>
      <c r="AY42" s="32" t="inlineStr">
        <is>
          <t>P3 horn</t>
        </is>
      </c>
      <c r="AZ42" s="29" t="n"/>
      <c r="BA42" s="30" t="n"/>
      <c r="BB42" s="32" t="inlineStr">
        <is>
          <t>East Boak</t>
        </is>
      </c>
      <c r="BC42" s="29" t="n"/>
      <c r="BD42" s="30" t="n"/>
      <c r="BE42" s="32" t="inlineStr">
        <is>
          <t>East Pattern</t>
        </is>
      </c>
      <c r="BF42" s="29" t="n"/>
      <c r="BG42" s="30" t="n"/>
      <c r="BH42" s="32" t="inlineStr">
        <is>
          <t>West Boak</t>
        </is>
      </c>
      <c r="BI42" s="29" t="n"/>
      <c r="BJ42" s="30" t="n"/>
      <c r="BK42" s="32" t="inlineStr">
        <is>
          <t>Phoenix necklaces</t>
        </is>
      </c>
      <c r="BL42" s="29" t="n"/>
      <c r="BM42" s="30" t="n"/>
      <c r="BN42" s="32" t="inlineStr">
        <is>
          <t>Redemption flick</t>
        </is>
      </c>
      <c r="BO42" s="29" t="n"/>
      <c r="BP42" s="30" t="n"/>
      <c r="BQ42" s="32" t="inlineStr">
        <is>
          <t>Pass green if death</t>
        </is>
      </c>
      <c r="BR42" s="29" t="n"/>
      <c r="BS42" s="30" t="n"/>
      <c r="BT42" s="32" t="inlineStr">
        <is>
          <t>Has BP</t>
        </is>
      </c>
    </row>
    <row r="43">
      <c r="A43" s="34" t="inlineStr">
        <is>
          <t>Player 1</t>
        </is>
      </c>
      <c r="B43" s="35" t="inlineStr">
        <is>
          <t>Torva full helm</t>
        </is>
      </c>
      <c r="C43" s="35" t="inlineStr">
        <is>
          <t>Oathplate chest</t>
        </is>
      </c>
      <c r="D43" s="29" t="n"/>
      <c r="E43" s="29" t="n"/>
      <c r="F43" s="30" t="n"/>
      <c r="G43" s="35" t="inlineStr">
        <is>
          <t>Oathplate legs</t>
        </is>
      </c>
      <c r="H43" s="29" t="n"/>
      <c r="I43" s="29" t="n"/>
      <c r="J43" s="30" t="n"/>
      <c r="K43" s="35" t="inlineStr">
        <is>
          <t>Rancour</t>
        </is>
      </c>
      <c r="L43" s="29" t="n"/>
      <c r="M43" s="30" t="n"/>
      <c r="N43" s="35" t="n"/>
      <c r="O43" s="29" t="n"/>
      <c r="P43" s="30" t="n"/>
      <c r="Q43" s="35" t="inlineStr">
        <is>
          <t>West</t>
        </is>
      </c>
      <c r="R43" s="29" t="n"/>
      <c r="S43" s="30" t="n"/>
      <c r="T43" s="52" t="b">
        <v>1</v>
      </c>
      <c r="U43" s="29" t="n"/>
      <c r="V43" s="30" t="n"/>
      <c r="W43" s="35" t="n">
        <v>0</v>
      </c>
      <c r="X43" s="29" t="n"/>
      <c r="Y43" s="30" t="n"/>
      <c r="Z43" s="35" t="inlineStr">
        <is>
          <t>No</t>
        </is>
      </c>
      <c r="AA43" s="29" t="n"/>
      <c r="AB43" s="29" t="n"/>
      <c r="AC43" s="30" t="n"/>
      <c r="AD43" s="52" t="b">
        <v>0</v>
      </c>
      <c r="AE43" s="29" t="n"/>
      <c r="AF43" s="30" t="n"/>
      <c r="AG43" s="52" t="b">
        <v>0</v>
      </c>
      <c r="AH43" s="29" t="n"/>
      <c r="AI43" s="30" t="n"/>
      <c r="AJ43" s="52" t="b">
        <v>0</v>
      </c>
      <c r="AK43" s="29" t="n"/>
      <c r="AL43" s="30" t="n"/>
      <c r="AM43" s="52" t="b">
        <v>0</v>
      </c>
      <c r="AN43" s="29" t="n"/>
      <c r="AO43" s="30" t="n"/>
      <c r="AP43" s="52" t="b">
        <v>0</v>
      </c>
      <c r="AQ43" s="29" t="n"/>
      <c r="AR43" s="30" t="n"/>
      <c r="AS43" s="35" t="n"/>
      <c r="AT43" s="29" t="n"/>
      <c r="AU43" s="30" t="n"/>
      <c r="AV43" s="52" t="b">
        <v>0</v>
      </c>
      <c r="AW43" s="29" t="n"/>
      <c r="AX43" s="30" t="n"/>
      <c r="AY43" s="52" t="b">
        <v>0</v>
      </c>
      <c r="AZ43" s="29" t="n"/>
      <c r="BA43" s="30" t="n"/>
      <c r="BB43" s="52" t="b">
        <v>0</v>
      </c>
      <c r="BC43" s="29" t="n"/>
      <c r="BD43" s="30" t="n"/>
      <c r="BE43" s="35" t="inlineStr">
        <is>
          <t>A</t>
        </is>
      </c>
      <c r="BF43" s="29" t="n"/>
      <c r="BG43" s="30" t="n"/>
      <c r="BH43" s="52" t="b">
        <v>0</v>
      </c>
      <c r="BI43" s="29" t="n"/>
      <c r="BJ43" s="30" t="n"/>
      <c r="BK43" s="35" t="n">
        <v>0</v>
      </c>
      <c r="BL43" s="29" t="n"/>
      <c r="BM43" s="30" t="n"/>
      <c r="BN43" s="52" t="b">
        <v>0</v>
      </c>
      <c r="BO43" s="29" t="n"/>
      <c r="BP43" s="30" t="n"/>
      <c r="BQ43" s="52" t="b">
        <v>1</v>
      </c>
      <c r="BR43" s="29" t="n"/>
      <c r="BS43" s="30" t="n"/>
      <c r="BT43" s="52" t="b">
        <v>1</v>
      </c>
    </row>
    <row r="44">
      <c r="A44" s="34" t="inlineStr">
        <is>
          <t>Player 2</t>
        </is>
      </c>
      <c r="B44" s="35" t="inlineStr">
        <is>
          <t>Torva full helm</t>
        </is>
      </c>
      <c r="C44" s="35" t="inlineStr">
        <is>
          <t>Oathplate chest</t>
        </is>
      </c>
      <c r="D44" s="29" t="n"/>
      <c r="E44" s="29" t="n"/>
      <c r="F44" s="30" t="n"/>
      <c r="G44" s="35" t="inlineStr">
        <is>
          <t>Oathplate legs</t>
        </is>
      </c>
      <c r="H44" s="29" t="n"/>
      <c r="I44" s="29" t="n"/>
      <c r="J44" s="30" t="n"/>
      <c r="K44" s="35" t="inlineStr">
        <is>
          <t>Rancour</t>
        </is>
      </c>
      <c r="L44" s="29" t="n"/>
      <c r="M44" s="30" t="n"/>
      <c r="N44" s="35" t="n"/>
      <c r="O44" s="29" t="n"/>
      <c r="P44" s="30" t="n"/>
      <c r="Q44" s="35" t="inlineStr">
        <is>
          <t>West</t>
        </is>
      </c>
      <c r="R44" s="29" t="n"/>
      <c r="S44" s="30" t="n"/>
      <c r="T44" s="52" t="b">
        <v>1</v>
      </c>
      <c r="U44" s="29" t="n"/>
      <c r="V44" s="30" t="n"/>
      <c r="W44" s="35" t="n">
        <v>0</v>
      </c>
      <c r="X44" s="29" t="n"/>
      <c r="Y44" s="30" t="n"/>
      <c r="Z44" s="35" t="inlineStr">
        <is>
          <t>No</t>
        </is>
      </c>
      <c r="AA44" s="29" t="n"/>
      <c r="AB44" s="29" t="n"/>
      <c r="AC44" s="30" t="n"/>
      <c r="AD44" s="52" t="b">
        <v>0</v>
      </c>
      <c r="AE44" s="29" t="n"/>
      <c r="AF44" s="30" t="n"/>
      <c r="AG44" s="52" t="b">
        <v>0</v>
      </c>
      <c r="AH44" s="29" t="n"/>
      <c r="AI44" s="30" t="n"/>
      <c r="AJ44" s="52" t="b">
        <v>0</v>
      </c>
      <c r="AK44" s="29" t="n"/>
      <c r="AL44" s="30" t="n"/>
      <c r="AM44" s="52" t="b">
        <v>0</v>
      </c>
      <c r="AN44" s="29" t="n"/>
      <c r="AO44" s="30" t="n"/>
      <c r="AP44" s="52" t="b">
        <v>0</v>
      </c>
      <c r="AQ44" s="29" t="n"/>
      <c r="AR44" s="30" t="n"/>
      <c r="AS44" s="35" t="n"/>
      <c r="AT44" s="29" t="n"/>
      <c r="AU44" s="30" t="n"/>
      <c r="AV44" s="52" t="b">
        <v>0</v>
      </c>
      <c r="AW44" s="29" t="n"/>
      <c r="AX44" s="30" t="n"/>
      <c r="AY44" s="52" t="b">
        <v>0</v>
      </c>
      <c r="AZ44" s="29" t="n"/>
      <c r="BA44" s="30" t="n"/>
      <c r="BB44" s="52" t="b">
        <v>0</v>
      </c>
      <c r="BC44" s="29" t="n"/>
      <c r="BD44" s="30" t="n"/>
      <c r="BE44" s="35" t="inlineStr">
        <is>
          <t>A</t>
        </is>
      </c>
      <c r="BF44" s="29" t="n"/>
      <c r="BG44" s="30" t="n"/>
      <c r="BH44" s="52" t="b">
        <v>0</v>
      </c>
      <c r="BI44" s="29" t="n"/>
      <c r="BJ44" s="30" t="n"/>
      <c r="BK44" s="35" t="n">
        <v>0</v>
      </c>
      <c r="BL44" s="29" t="n"/>
      <c r="BM44" s="30" t="n"/>
      <c r="BN44" s="52" t="b">
        <v>0</v>
      </c>
      <c r="BO44" s="29" t="n"/>
      <c r="BP44" s="30" t="n"/>
      <c r="BQ44" s="52" t="b">
        <v>1</v>
      </c>
      <c r="BR44" s="29" t="n"/>
      <c r="BS44" s="30" t="n"/>
      <c r="BT44" s="52" t="b">
        <v>1</v>
      </c>
    </row>
    <row r="45">
      <c r="A45" s="34" t="inlineStr">
        <is>
          <t>Player 3</t>
        </is>
      </c>
      <c r="B45" s="35" t="inlineStr">
        <is>
          <t>Torva full helm</t>
        </is>
      </c>
      <c r="C45" s="35" t="inlineStr">
        <is>
          <t>Oathplate chest</t>
        </is>
      </c>
      <c r="D45" s="29" t="n"/>
      <c r="E45" s="29" t="n"/>
      <c r="F45" s="30" t="n"/>
      <c r="G45" s="35" t="inlineStr">
        <is>
          <t>Oathplate legs</t>
        </is>
      </c>
      <c r="H45" s="29" t="n"/>
      <c r="I45" s="29" t="n"/>
      <c r="J45" s="30" t="n"/>
      <c r="K45" s="35" t="inlineStr">
        <is>
          <t>Rancour</t>
        </is>
      </c>
      <c r="L45" s="29" t="n"/>
      <c r="M45" s="30" t="n"/>
      <c r="N45" s="35" t="n"/>
      <c r="O45" s="29" t="n"/>
      <c r="P45" s="30" t="n"/>
      <c r="Q45" s="35" t="inlineStr">
        <is>
          <t>East</t>
        </is>
      </c>
      <c r="R45" s="29" t="n"/>
      <c r="S45" s="30" t="n"/>
      <c r="T45" s="52" t="b">
        <v>1</v>
      </c>
      <c r="U45" s="29" t="n"/>
      <c r="V45" s="30" t="n"/>
      <c r="W45" s="35" t="n">
        <v>0</v>
      </c>
      <c r="X45" s="29" t="n"/>
      <c r="Y45" s="30" t="n"/>
      <c r="Z45" s="35" t="inlineStr">
        <is>
          <t>No</t>
        </is>
      </c>
      <c r="AA45" s="29" t="n"/>
      <c r="AB45" s="29" t="n"/>
      <c r="AC45" s="30" t="n"/>
      <c r="AD45" s="52" t="b">
        <v>0</v>
      </c>
      <c r="AE45" s="29" t="n"/>
      <c r="AF45" s="30" t="n"/>
      <c r="AG45" s="52" t="b">
        <v>0</v>
      </c>
      <c r="AH45" s="29" t="n"/>
      <c r="AI45" s="30" t="n"/>
      <c r="AJ45" s="52" t="b">
        <v>0</v>
      </c>
      <c r="AK45" s="29" t="n"/>
      <c r="AL45" s="30" t="n"/>
      <c r="AM45" s="52" t="b">
        <v>0</v>
      </c>
      <c r="AN45" s="29" t="n"/>
      <c r="AO45" s="30" t="n"/>
      <c r="AP45" s="52" t="b">
        <v>0</v>
      </c>
      <c r="AQ45" s="29" t="n"/>
      <c r="AR45" s="30" t="n"/>
      <c r="AS45" s="35" t="n"/>
      <c r="AT45" s="29" t="n"/>
      <c r="AU45" s="30" t="n"/>
      <c r="AV45" s="52" t="b">
        <v>0</v>
      </c>
      <c r="AW45" s="29" t="n"/>
      <c r="AX45" s="30" t="n"/>
      <c r="AY45" s="52" t="b">
        <v>0</v>
      </c>
      <c r="AZ45" s="29" t="n"/>
      <c r="BA45" s="30" t="n"/>
      <c r="BB45" s="52" t="b">
        <v>0</v>
      </c>
      <c r="BC45" s="29" t="n"/>
      <c r="BD45" s="30" t="n"/>
      <c r="BE45" s="35" t="inlineStr">
        <is>
          <t>A</t>
        </is>
      </c>
      <c r="BF45" s="29" t="n"/>
      <c r="BG45" s="30" t="n"/>
      <c r="BH45" s="52" t="b">
        <v>0</v>
      </c>
      <c r="BI45" s="29" t="n"/>
      <c r="BJ45" s="30" t="n"/>
      <c r="BK45" s="35" t="n">
        <v>0</v>
      </c>
      <c r="BL45" s="29" t="n"/>
      <c r="BM45" s="30" t="n"/>
      <c r="BN45" s="52" t="b">
        <v>0</v>
      </c>
      <c r="BO45" s="29" t="n"/>
      <c r="BP45" s="30" t="n"/>
      <c r="BQ45" s="52" t="b">
        <v>1</v>
      </c>
      <c r="BR45" s="29" t="n"/>
      <c r="BS45" s="30" t="n"/>
      <c r="BT45" s="52" t="b">
        <v>1</v>
      </c>
    </row>
    <row r="46">
      <c r="A46" s="34" t="inlineStr">
        <is>
          <t>Player 4</t>
        </is>
      </c>
      <c r="B46" s="35" t="inlineStr">
        <is>
          <t>Torva full helm</t>
        </is>
      </c>
      <c r="C46" s="35" t="inlineStr">
        <is>
          <t>Oathplate chest</t>
        </is>
      </c>
      <c r="D46" s="29" t="n"/>
      <c r="E46" s="29" t="n"/>
      <c r="F46" s="30" t="n"/>
      <c r="G46" s="35" t="inlineStr">
        <is>
          <t>Oathplate legs</t>
        </is>
      </c>
      <c r="H46" s="29" t="n"/>
      <c r="I46" s="29" t="n"/>
      <c r="J46" s="30" t="n"/>
      <c r="K46" s="35" t="inlineStr">
        <is>
          <t>Rancour</t>
        </is>
      </c>
      <c r="L46" s="29" t="n"/>
      <c r="M46" s="30" t="n"/>
      <c r="N46" s="35" t="n"/>
      <c r="O46" s="29" t="n"/>
      <c r="P46" s="30" t="n"/>
      <c r="Q46" s="35" t="inlineStr">
        <is>
          <t>East</t>
        </is>
      </c>
      <c r="R46" s="29" t="n"/>
      <c r="S46" s="30" t="n"/>
      <c r="T46" s="52" t="b">
        <v>1</v>
      </c>
      <c r="U46" s="29" t="n"/>
      <c r="V46" s="30" t="n"/>
      <c r="W46" s="35" t="n">
        <v>0</v>
      </c>
      <c r="X46" s="29" t="n"/>
      <c r="Y46" s="30" t="n"/>
      <c r="Z46" s="35" t="inlineStr">
        <is>
          <t>No</t>
        </is>
      </c>
      <c r="AA46" s="29" t="n"/>
      <c r="AB46" s="29" t="n"/>
      <c r="AC46" s="30" t="n"/>
      <c r="AD46" s="52" t="b">
        <v>0</v>
      </c>
      <c r="AE46" s="29" t="n"/>
      <c r="AF46" s="30" t="n"/>
      <c r="AG46" s="52" t="b">
        <v>0</v>
      </c>
      <c r="AH46" s="29" t="n"/>
      <c r="AI46" s="30" t="n"/>
      <c r="AJ46" s="52" t="b">
        <v>0</v>
      </c>
      <c r="AK46" s="29" t="n"/>
      <c r="AL46" s="30" t="n"/>
      <c r="AM46" s="52" t="b">
        <v>0</v>
      </c>
      <c r="AN46" s="29" t="n"/>
      <c r="AO46" s="30" t="n"/>
      <c r="AP46" s="52" t="b">
        <v>0</v>
      </c>
      <c r="AQ46" s="29" t="n"/>
      <c r="AR46" s="30" t="n"/>
      <c r="AS46" s="35" t="n"/>
      <c r="AT46" s="29" t="n"/>
      <c r="AU46" s="30" t="n"/>
      <c r="AV46" s="52" t="b">
        <v>0</v>
      </c>
      <c r="AW46" s="29" t="n"/>
      <c r="AX46" s="30" t="n"/>
      <c r="AY46" s="52" t="b">
        <v>0</v>
      </c>
      <c r="AZ46" s="29" t="n"/>
      <c r="BA46" s="30" t="n"/>
      <c r="BB46" s="52" t="b">
        <v>0</v>
      </c>
      <c r="BC46" s="29" t="n"/>
      <c r="BD46" s="30" t="n"/>
      <c r="BE46" s="35" t="inlineStr">
        <is>
          <t>A</t>
        </is>
      </c>
      <c r="BF46" s="29" t="n"/>
      <c r="BG46" s="30" t="n"/>
      <c r="BH46" s="52" t="b">
        <v>0</v>
      </c>
      <c r="BI46" s="29" t="n"/>
      <c r="BJ46" s="30" t="n"/>
      <c r="BK46" s="35" t="n">
        <v>0</v>
      </c>
      <c r="BL46" s="29" t="n"/>
      <c r="BM46" s="30" t="n"/>
      <c r="BN46" s="52" t="b">
        <v>0</v>
      </c>
      <c r="BO46" s="29" t="n"/>
      <c r="BP46" s="30" t="n"/>
      <c r="BQ46" s="52" t="b">
        <v>1</v>
      </c>
      <c r="BR46" s="29" t="n"/>
      <c r="BS46" s="30" t="n"/>
      <c r="BT46" s="52" t="b">
        <v>1</v>
      </c>
    </row>
    <row r="48" ht="30" customHeight="1">
      <c r="A48" s="31" t="inlineStr">
        <is>
          <t>Mage gear</t>
        </is>
      </c>
      <c r="B48" s="32" t="inlineStr">
        <is>
          <t>mage helm</t>
        </is>
      </c>
      <c r="C48" s="32" t="inlineStr">
        <is>
          <t>mage body</t>
        </is>
      </c>
      <c r="D48" s="29" t="n"/>
      <c r="E48" s="29" t="n"/>
      <c r="F48" s="30" t="n"/>
      <c r="G48" s="32" t="inlineStr">
        <is>
          <t>mage legs</t>
        </is>
      </c>
      <c r="H48" s="29" t="n"/>
      <c r="I48" s="29" t="n"/>
      <c r="J48" s="30" t="n"/>
      <c r="K48" s="32" t="inlineStr">
        <is>
          <t>mage cape</t>
        </is>
      </c>
      <c r="L48" s="29" t="n"/>
      <c r="M48" s="30" t="n"/>
      <c r="N48" s="32" t="inlineStr">
        <is>
          <t>necklace</t>
        </is>
      </c>
      <c r="O48" s="29" t="n"/>
      <c r="P48" s="30" t="n"/>
      <c r="Q48" s="32" t="inlineStr">
        <is>
          <t>boots</t>
        </is>
      </c>
      <c r="R48" s="29" t="n"/>
      <c r="S48" s="30" t="n"/>
      <c r="T48" s="32" t="inlineStr">
        <is>
          <t>gloves</t>
        </is>
      </c>
      <c r="U48" s="29" t="n"/>
      <c r="V48" s="30" t="n"/>
    </row>
    <row r="49">
      <c r="A49" s="34" t="inlineStr">
        <is>
          <t>P1 mage</t>
        </is>
      </c>
      <c r="B49" s="43" t="inlineStr">
        <is>
          <t>Ancestral</t>
        </is>
      </c>
      <c r="C49" s="43" t="inlineStr">
        <is>
          <t>Ancestral</t>
        </is>
      </c>
      <c r="D49" s="29" t="n"/>
      <c r="E49" s="29" t="n"/>
      <c r="F49" s="30" t="n"/>
      <c r="G49" s="43" t="inlineStr">
        <is>
          <t>Ancestral</t>
        </is>
      </c>
      <c r="H49" s="29" t="n"/>
      <c r="I49" s="29" t="n"/>
      <c r="J49" s="30" t="n"/>
      <c r="K49" s="43" t="inlineStr">
        <is>
          <t>Imbued sara</t>
        </is>
      </c>
      <c r="L49" s="29" t="n"/>
      <c r="M49" s="30" t="n"/>
      <c r="N49" s="44" t="inlineStr">
        <is>
          <t>Occult</t>
        </is>
      </c>
      <c r="O49" s="29" t="n"/>
      <c r="P49" s="30" t="n"/>
      <c r="Q49" s="44" t="inlineStr">
        <is>
          <t>Treads</t>
        </is>
      </c>
      <c r="R49" s="29" t="n"/>
      <c r="S49" s="30" t="n"/>
      <c r="T49" s="44" t="inlineStr">
        <is>
          <t>Confliction</t>
        </is>
      </c>
      <c r="U49" s="29" t="n"/>
      <c r="V49" s="30" t="n"/>
    </row>
    <row r="50">
      <c r="A50" s="34" t="inlineStr">
        <is>
          <t>P2 mage</t>
        </is>
      </c>
      <c r="B50" s="43" t="inlineStr">
        <is>
          <t>Ancestral</t>
        </is>
      </c>
      <c r="C50" s="43" t="inlineStr">
        <is>
          <t>Ancestral</t>
        </is>
      </c>
      <c r="D50" s="29" t="n"/>
      <c r="E50" s="29" t="n"/>
      <c r="F50" s="30" t="n"/>
      <c r="G50" s="43" t="inlineStr">
        <is>
          <t>Ancestral</t>
        </is>
      </c>
      <c r="H50" s="29" t="n"/>
      <c r="I50" s="29" t="n"/>
      <c r="J50" s="30" t="n"/>
      <c r="K50" s="43" t="inlineStr">
        <is>
          <t>Imbued sara</t>
        </is>
      </c>
      <c r="L50" s="29" t="n"/>
      <c r="M50" s="30" t="n"/>
      <c r="N50" s="44" t="inlineStr">
        <is>
          <t>Occult</t>
        </is>
      </c>
      <c r="O50" s="29" t="n"/>
      <c r="P50" s="30" t="n"/>
      <c r="Q50" s="44" t="inlineStr">
        <is>
          <t>Treads</t>
        </is>
      </c>
      <c r="R50" s="29" t="n"/>
      <c r="S50" s="30" t="n"/>
      <c r="T50" s="44" t="inlineStr">
        <is>
          <t>Confliction</t>
        </is>
      </c>
      <c r="U50" s="29" t="n"/>
      <c r="V50" s="30" t="n"/>
    </row>
    <row r="51">
      <c r="A51" s="34" t="inlineStr">
        <is>
          <t>P3 mage</t>
        </is>
      </c>
      <c r="B51" s="43" t="inlineStr">
        <is>
          <t>Ancestral</t>
        </is>
      </c>
      <c r="C51" s="43" t="inlineStr">
        <is>
          <t>Ancestral</t>
        </is>
      </c>
      <c r="D51" s="29" t="n"/>
      <c r="E51" s="29" t="n"/>
      <c r="F51" s="30" t="n"/>
      <c r="G51" s="43" t="inlineStr">
        <is>
          <t>Ancestral</t>
        </is>
      </c>
      <c r="H51" s="29" t="n"/>
      <c r="I51" s="29" t="n"/>
      <c r="J51" s="30" t="n"/>
      <c r="K51" s="43" t="inlineStr">
        <is>
          <t>Imbued sara</t>
        </is>
      </c>
      <c r="L51" s="29" t="n"/>
      <c r="M51" s="30" t="n"/>
      <c r="N51" s="44" t="inlineStr">
        <is>
          <t>Occult</t>
        </is>
      </c>
      <c r="O51" s="29" t="n"/>
      <c r="P51" s="30" t="n"/>
      <c r="Q51" s="44" t="inlineStr">
        <is>
          <t>Treads</t>
        </is>
      </c>
      <c r="R51" s="29" t="n"/>
      <c r="S51" s="30" t="n"/>
      <c r="T51" s="44" t="inlineStr">
        <is>
          <t>Confliction</t>
        </is>
      </c>
      <c r="U51" s="29" t="n"/>
      <c r="V51" s="30" t="n"/>
    </row>
    <row r="52">
      <c r="A52" s="34" t="inlineStr">
        <is>
          <t>P4 mage</t>
        </is>
      </c>
      <c r="B52" s="43" t="inlineStr">
        <is>
          <t>Ancestral</t>
        </is>
      </c>
      <c r="C52" s="43" t="inlineStr">
        <is>
          <t>Ancestral</t>
        </is>
      </c>
      <c r="D52" s="29" t="n"/>
      <c r="E52" s="29" t="n"/>
      <c r="F52" s="30" t="n"/>
      <c r="G52" s="43" t="inlineStr">
        <is>
          <t>Ancestral</t>
        </is>
      </c>
      <c r="H52" s="29" t="n"/>
      <c r="I52" s="29" t="n"/>
      <c r="J52" s="30" t="n"/>
      <c r="K52" s="43" t="inlineStr">
        <is>
          <t>Imbued sara</t>
        </is>
      </c>
      <c r="L52" s="29" t="n"/>
      <c r="M52" s="30" t="n"/>
      <c r="N52" s="44" t="inlineStr">
        <is>
          <t>Occult</t>
        </is>
      </c>
      <c r="O52" s="29" t="n"/>
      <c r="P52" s="30" t="n"/>
      <c r="Q52" s="44" t="inlineStr">
        <is>
          <t>Treads</t>
        </is>
      </c>
      <c r="R52" s="29" t="n"/>
      <c r="S52" s="30" t="n"/>
      <c r="T52" s="44" t="inlineStr">
        <is>
          <t>Confliction</t>
        </is>
      </c>
      <c r="U52" s="29" t="n"/>
      <c r="V52" s="30" t="n"/>
    </row>
    <row r="53">
      <c r="B53" s="45" t="inlineStr">
        <is>
          <t>P1 kill chance % by tick (from 5%)</t>
        </is>
      </c>
      <c r="C53" s="46">
        <f>IF(AND(C$54&gt;=MIN('calc'!$C$200:'calc'!$CD$200),C$54&lt;=MIN('calc'!$C$202:'calc'!$CD$202)),ROUND('calc'!C199*100,1),"")</f>
        <v/>
      </c>
      <c r="D53" s="46">
        <f>IF(AND(D$54&gt;=MIN('calc'!$C$200:'calc'!$CD$200),D$54&lt;=MIN('calc'!$C$202:'calc'!$CD$202)),ROUND('calc'!D199*100,1),"")</f>
        <v/>
      </c>
      <c r="E53" s="46">
        <f>IF(AND(E$54&gt;=MIN('calc'!$C$200:'calc'!$CD$200),E$54&lt;=MIN('calc'!$C$202:'calc'!$CD$202)),ROUND('calc'!E199*100,1),"")</f>
        <v/>
      </c>
      <c r="F53" s="46">
        <f>IF(AND(F$54&gt;=MIN('calc'!$C$200:'calc'!$CD$200),F$54&lt;=MIN('calc'!$C$202:'calc'!$CD$202)),ROUND('calc'!F199*100,1),"")</f>
        <v/>
      </c>
      <c r="G53" s="46">
        <f>IF(AND(G$54&gt;=MIN('calc'!$C$200:'calc'!$CD$200),G$54&lt;=MIN('calc'!$C$202:'calc'!$CD$202)),ROUND('calc'!G199*100,1),"")</f>
        <v/>
      </c>
      <c r="H53" s="46">
        <f>IF(AND(H$54&gt;=MIN('calc'!$C$200:'calc'!$CD$200),H$54&lt;=MIN('calc'!$C$202:'calc'!$CD$202)),ROUND('calc'!H199*100,1),"")</f>
        <v/>
      </c>
      <c r="I53" s="46">
        <f>IF(AND(I$54&gt;=MIN('calc'!$C$200:'calc'!$CD$200),I$54&lt;=MIN('calc'!$C$202:'calc'!$CD$202)),ROUND('calc'!I199*100,1),"")</f>
        <v/>
      </c>
      <c r="J53" s="46">
        <f>IF(AND(J$54&gt;=MIN('calc'!$C$200:'calc'!$CD$200),J$54&lt;=MIN('calc'!$C$202:'calc'!$CD$202)),ROUND('calc'!J199*100,1),"")</f>
        <v/>
      </c>
      <c r="K53" s="46">
        <f>IF(AND(K$54&gt;=MIN('calc'!$C$200:'calc'!$CD$200),K$54&lt;=MIN('calc'!$C$202:'calc'!$CD$202)),ROUND('calc'!K199*100,1),"")</f>
        <v/>
      </c>
      <c r="L53" s="46">
        <f>IF(AND(L$54&gt;=MIN('calc'!$C$200:'calc'!$CD$200),L$54&lt;=MIN('calc'!$C$202:'calc'!$CD$202)),ROUND('calc'!L199*100,1),"")</f>
        <v/>
      </c>
      <c r="M53" s="46">
        <f>IF(AND(M$54&gt;=MIN('calc'!$C$200:'calc'!$CD$200),M$54&lt;=MIN('calc'!$C$202:'calc'!$CD$202)),ROUND('calc'!M199*100,1),"")</f>
        <v/>
      </c>
      <c r="N53" s="46">
        <f>IF(AND(N$54&gt;=MIN('calc'!$C$200:'calc'!$CD$200),N$54&lt;=MIN('calc'!$C$202:'calc'!$CD$202)),ROUND('calc'!N199*100,1),"")</f>
        <v/>
      </c>
      <c r="O53" s="46">
        <f>IF(AND(O$54&gt;=MIN('calc'!$C$200:'calc'!$CD$200),O$54&lt;=MIN('calc'!$C$202:'calc'!$CD$202)),ROUND('calc'!O199*100,1),"")</f>
        <v/>
      </c>
      <c r="P53" s="46">
        <f>IF(AND(P$54&gt;=MIN('calc'!$C$200:'calc'!$CD$200),P$54&lt;=MIN('calc'!$C$202:'calc'!$CD$202)),ROUND('calc'!P199*100,1),"")</f>
        <v/>
      </c>
      <c r="Q53" s="46">
        <f>IF(AND(Q$54&gt;=MIN('calc'!$C$200:'calc'!$CD$200),Q$54&lt;=MIN('calc'!$C$202:'calc'!$CD$202)),ROUND('calc'!Q199*100,1),"")</f>
        <v/>
      </c>
      <c r="R53" s="46">
        <f>IF(AND(R$54&gt;=MIN('calc'!$C$200:'calc'!$CD$200),R$54&lt;=MIN('calc'!$C$202:'calc'!$CD$202)),ROUND('calc'!R199*100,1),"")</f>
        <v/>
      </c>
      <c r="S53" s="46">
        <f>IF(AND(S$54&gt;=MIN('calc'!$C$200:'calc'!$CD$200),S$54&lt;=MIN('calc'!$C$202:'calc'!$CD$202)),ROUND('calc'!S199*100,1),"")</f>
        <v/>
      </c>
      <c r="T53" s="46">
        <f>IF(AND(T$54&gt;=MIN('calc'!$C$200:'calc'!$CD$200),T$54&lt;=MIN('calc'!$C$202:'calc'!$CD$202)),ROUND('calc'!T199*100,1),"")</f>
        <v/>
      </c>
      <c r="U53" s="46">
        <f>IF(AND(U$54&gt;=MIN('calc'!$C$200:'calc'!$CD$200),U$54&lt;=MIN('calc'!$C$202:'calc'!$CD$202)),ROUND('calc'!U199*100,1),"")</f>
        <v/>
      </c>
      <c r="V53" s="46">
        <f>IF(AND(V$54&gt;=MIN('calc'!$C$200:'calc'!$CD$200),V$54&lt;=MIN('calc'!$C$202:'calc'!$CD$202)),ROUND('calc'!V199*100,1),"")</f>
        <v/>
      </c>
      <c r="W53" s="46">
        <f>IF(AND(W$54&gt;=MIN('calc'!$C$200:'calc'!$CD$200),W$54&lt;=MIN('calc'!$C$202:'calc'!$CD$202)),ROUND('calc'!W199*100,1),"")</f>
        <v/>
      </c>
      <c r="X53" s="46">
        <f>IF(AND(X$54&gt;=MIN('calc'!$C$200:'calc'!$CD$200),X$54&lt;=MIN('calc'!$C$202:'calc'!$CD$202)),ROUND('calc'!X199*100,1),"")</f>
        <v/>
      </c>
      <c r="Y53" s="46">
        <f>IF(AND(Y$54&gt;=MIN('calc'!$C$200:'calc'!$CD$200),Y$54&lt;=MIN('calc'!$C$202:'calc'!$CD$202)),ROUND('calc'!Y199*100,1),"")</f>
        <v/>
      </c>
      <c r="Z53" s="46">
        <f>IF(AND(Z$54&gt;=MIN('calc'!$C$200:'calc'!$CD$200),Z$54&lt;=MIN('calc'!$C$202:'calc'!$CD$202)),ROUND('calc'!Z199*100,1),"")</f>
        <v/>
      </c>
      <c r="AA53" s="46">
        <f>IF(AND(AA$54&gt;=MIN('calc'!$C$200:'calc'!$CD$200),AA$54&lt;=MIN('calc'!$C$202:'calc'!$CD$202)),ROUND('calc'!AA199*100,1),"")</f>
        <v/>
      </c>
      <c r="AB53" s="46">
        <f>IF(AND(AB$54&gt;=MIN('calc'!$C$200:'calc'!$CD$200),AB$54&lt;=MIN('calc'!$C$202:'calc'!$CD$202)),ROUND('calc'!AB199*100,1),"")</f>
        <v/>
      </c>
      <c r="AC53" s="46">
        <f>IF(AND(AC$54&gt;=MIN('calc'!$C$200:'calc'!$CD$200),AC$54&lt;=MIN('calc'!$C$202:'calc'!$CD$202)),ROUND('calc'!AC199*100,1),"")</f>
        <v/>
      </c>
      <c r="AD53" s="46">
        <f>IF(AND(AD$54&gt;=MIN('calc'!$C$200:'calc'!$CD$200),AD$54&lt;=MIN('calc'!$C$202:'calc'!$CD$202)),ROUND('calc'!AD199*100,1),"")</f>
        <v/>
      </c>
      <c r="AE53" s="46">
        <f>IF(AND(AE$54&gt;=MIN('calc'!$C$200:'calc'!$CD$200),AE$54&lt;=MIN('calc'!$C$202:'calc'!$CD$202)),ROUND('calc'!AE199*100,1),"")</f>
        <v/>
      </c>
      <c r="AF53" s="46">
        <f>IF(AND(AF$54&gt;=MIN('calc'!$C$200:'calc'!$CD$200),AF$54&lt;=MIN('calc'!$C$202:'calc'!$CD$202)),ROUND('calc'!AF199*100,1),"")</f>
        <v/>
      </c>
      <c r="AG53" s="46">
        <f>IF(AND(AG$54&gt;=MIN('calc'!$C$200:'calc'!$CD$200),AG$54&lt;=MIN('calc'!$C$202:'calc'!$CD$202)),ROUND('calc'!AG199*100,1),"")</f>
        <v/>
      </c>
      <c r="AH53" s="46">
        <f>IF(AND(AH$54&gt;=MIN('calc'!$C$200:'calc'!$CD$200),AH$54&lt;=MIN('calc'!$C$202:'calc'!$CD$202)),ROUND('calc'!AH199*100,1),"")</f>
        <v/>
      </c>
      <c r="AI53" s="46">
        <f>IF(AND(AI$54&gt;=MIN('calc'!$C$200:'calc'!$CD$200),AI$54&lt;=MIN('calc'!$C$202:'calc'!$CD$202)),ROUND('calc'!AI199*100,1),"")</f>
        <v/>
      </c>
      <c r="AJ53" s="46">
        <f>IF(AND(AJ$54&gt;=MIN('calc'!$C$200:'calc'!$CD$200),AJ$54&lt;=MIN('calc'!$C$202:'calc'!$CD$202)),ROUND('calc'!AJ199*100,1),"")</f>
        <v/>
      </c>
      <c r="AK53" s="46">
        <f>IF(AND(AK$54&gt;=MIN('calc'!$C$200:'calc'!$CD$200),AK$54&lt;=MIN('calc'!$C$202:'calc'!$CD$202)),ROUND('calc'!AK199*100,1),"")</f>
        <v/>
      </c>
      <c r="AL53" s="46">
        <f>IF(AND(AL$54&gt;=MIN('calc'!$C$200:'calc'!$CD$200),AL$54&lt;=MIN('calc'!$C$202:'calc'!$CD$202)),ROUND('calc'!AL199*100,1),"")</f>
        <v/>
      </c>
      <c r="AM53" s="46">
        <f>IF(AND(AM$54&gt;=MIN('calc'!$C$200:'calc'!$CD$200),AM$54&lt;=MIN('calc'!$C$202:'calc'!$CD$202)),ROUND('calc'!AM199*100,1),"")</f>
        <v/>
      </c>
      <c r="AN53" s="46">
        <f>IF(AND(AN$54&gt;=MIN('calc'!$C$200:'calc'!$CD$200),AN$54&lt;=MIN('calc'!$C$202:'calc'!$CD$202)),ROUND('calc'!AN199*100,1),"")</f>
        <v/>
      </c>
      <c r="AO53" s="46">
        <f>IF(AND(AO$54&gt;=MIN('calc'!$C$200:'calc'!$CD$200),AO$54&lt;=MIN('calc'!$C$202:'calc'!$CD$202)),ROUND('calc'!AO199*100,1),"")</f>
        <v/>
      </c>
      <c r="AP53" s="46">
        <f>IF(AND(AP$54&gt;=MIN('calc'!$C$200:'calc'!$CD$200),AP$54&lt;=MIN('calc'!$C$202:'calc'!$CD$202)),ROUND('calc'!AP199*100,1),"")</f>
        <v/>
      </c>
      <c r="AQ53" s="46">
        <f>IF(AND(AQ$54&gt;=MIN('calc'!$C$200:'calc'!$CD$200),AQ$54&lt;=MIN('calc'!$C$202:'calc'!$CD$202)),ROUND('calc'!AQ199*100,1),"")</f>
        <v/>
      </c>
      <c r="AR53" s="46">
        <f>IF(AND(AR$54&gt;=MIN('calc'!$C$200:'calc'!$CD$200),AR$54&lt;=MIN('calc'!$C$202:'calc'!$CD$202)),ROUND('calc'!AR199*100,1),"")</f>
        <v/>
      </c>
      <c r="AS53" s="46">
        <f>IF(AND(AS$54&gt;=MIN('calc'!$C$200:'calc'!$CD$200),AS$54&lt;=MIN('calc'!$C$202:'calc'!$CD$202)),ROUND('calc'!AS199*100,1),"")</f>
        <v/>
      </c>
      <c r="AT53" s="46">
        <f>IF(AND(AT$54&gt;=MIN('calc'!$C$200:'calc'!$CD$200),AT$54&lt;=MIN('calc'!$C$202:'calc'!$CD$202)),ROUND('calc'!AT199*100,1),"")</f>
        <v/>
      </c>
      <c r="AU53" s="46">
        <f>IF(AND(AU$54&gt;=MIN('calc'!$C$200:'calc'!$CD$200),AU$54&lt;=MIN('calc'!$C$202:'calc'!$CD$202)),ROUND('calc'!AU199*100,1),"")</f>
        <v/>
      </c>
      <c r="AV53" s="46">
        <f>IF(AND(AV$54&gt;=MIN('calc'!$C$200:'calc'!$CD$200),AV$54&lt;=MIN('calc'!$C$202:'calc'!$CD$202)),ROUND('calc'!AV199*100,1),"")</f>
        <v/>
      </c>
      <c r="AW53" s="46">
        <f>IF(AND(AW$54&gt;=MIN('calc'!$C$200:'calc'!$CD$200),AW$54&lt;=MIN('calc'!$C$202:'calc'!$CD$202)),ROUND('calc'!AW199*100,1),"")</f>
        <v/>
      </c>
      <c r="AX53" s="46">
        <f>IF(AND(AX$54&gt;=MIN('calc'!$C$200:'calc'!$CD$200),AX$54&lt;=MIN('calc'!$C$202:'calc'!$CD$202)),ROUND('calc'!AX199*100,1),"")</f>
        <v/>
      </c>
      <c r="AY53" s="46">
        <f>IF(AND(AY$54&gt;=MIN('calc'!$C$200:'calc'!$CD$200),AY$54&lt;=MIN('calc'!$C$202:'calc'!$CD$202)),ROUND('calc'!AY199*100,1),"")</f>
        <v/>
      </c>
      <c r="AZ53" s="46">
        <f>IF(AND(AZ$54&gt;=MIN('calc'!$C$200:'calc'!$CD$200),AZ$54&lt;=MIN('calc'!$C$202:'calc'!$CD$202)),ROUND('calc'!AZ199*100,1),"")</f>
        <v/>
      </c>
      <c r="BA53" s="46">
        <f>IF(AND(BA$54&gt;=MIN('calc'!$C$200:'calc'!$CD$200),BA$54&lt;=MIN('calc'!$C$202:'calc'!$CD$202)),ROUND('calc'!BA199*100,1),"")</f>
        <v/>
      </c>
      <c r="BB53" s="46">
        <f>IF(AND(BB$54&gt;=MIN('calc'!$C$200:'calc'!$CD$200),BB$54&lt;=MIN('calc'!$C$202:'calc'!$CD$202)),ROUND('calc'!BB199*100,1),"")</f>
        <v/>
      </c>
      <c r="BC53" s="46">
        <f>IF(AND(BC$54&gt;=MIN('calc'!$C$200:'calc'!$CD$200),BC$54&lt;=MIN('calc'!$C$202:'calc'!$CD$202)),ROUND('calc'!BC199*100,1),"")</f>
        <v/>
      </c>
      <c r="BD53" s="46">
        <f>IF(AND(BD$54&gt;=MIN('calc'!$C$200:'calc'!$CD$200),BD$54&lt;=MIN('calc'!$C$202:'calc'!$CD$202)),ROUND('calc'!BD199*100,1),"")</f>
        <v/>
      </c>
      <c r="BE53" s="46">
        <f>IF(AND(BE$54&gt;=MIN('calc'!$C$200:'calc'!$CD$200),BE$54&lt;=MIN('calc'!$C$202:'calc'!$CD$202)),ROUND('calc'!BE199*100,1),"")</f>
        <v/>
      </c>
      <c r="BF53" s="46">
        <f>IF(AND(BF$54&gt;=MIN('calc'!$C$200:'calc'!$CD$200),BF$54&lt;=MIN('calc'!$C$202:'calc'!$CD$202)),ROUND('calc'!BF199*100,1),"")</f>
        <v/>
      </c>
      <c r="BG53" s="46">
        <f>IF(AND(BG$54&gt;=MIN('calc'!$C$200:'calc'!$CD$200),BG$54&lt;=MIN('calc'!$C$202:'calc'!$CD$202)),ROUND('calc'!BG199*100,1),"")</f>
        <v/>
      </c>
      <c r="BH53" s="46">
        <f>IF(AND(BH$54&gt;=MIN('calc'!$C$200:'calc'!$CD$200),BH$54&lt;=MIN('calc'!$C$202:'calc'!$CD$202)),ROUND('calc'!BH199*100,1),"")</f>
        <v/>
      </c>
      <c r="BI53" s="46">
        <f>IF(AND(BI$54&gt;=MIN('calc'!$C$200:'calc'!$CD$200),BI$54&lt;=MIN('calc'!$C$202:'calc'!$CD$202)),ROUND('calc'!BI199*100,1),"")</f>
        <v/>
      </c>
      <c r="BJ53" s="46">
        <f>IF(AND(BJ$54&gt;=MIN('calc'!$C$200:'calc'!$CD$200),BJ$54&lt;=MIN('calc'!$C$202:'calc'!$CD$202)),ROUND('calc'!BJ199*100,1),"")</f>
        <v/>
      </c>
      <c r="BK53" s="46">
        <f>IF(AND(BK$54&gt;=MIN('calc'!$C$200:'calc'!$CD$200),BK$54&lt;=MIN('calc'!$C$202:'calc'!$CD$202)),ROUND('calc'!BK199*100,1),"")</f>
        <v/>
      </c>
      <c r="BL53" s="46">
        <f>IF(AND(BL$54&gt;=MIN('calc'!$C$200:'calc'!$CD$200),BL$54&lt;=MIN('calc'!$C$202:'calc'!$CD$202)),ROUND('calc'!BL199*100,1),"")</f>
        <v/>
      </c>
      <c r="BM53" s="46">
        <f>IF(AND(BM$54&gt;=MIN('calc'!$C$200:'calc'!$CD$200),BM$54&lt;=MIN('calc'!$C$202:'calc'!$CD$202)),ROUND('calc'!BM199*100,1),"")</f>
        <v/>
      </c>
      <c r="BN53" s="46">
        <f>IF(AND(BN$54&gt;=MIN('calc'!$C$200:'calc'!$CD$200),BN$54&lt;=MIN('calc'!$C$202:'calc'!$CD$202)),ROUND('calc'!BN199*100,1),"")</f>
        <v/>
      </c>
      <c r="BO53" s="46">
        <f>IF(AND(BO$54&gt;=MIN('calc'!$C$200:'calc'!$CD$200),BO$54&lt;=MIN('calc'!$C$202:'calc'!$CD$202)),ROUND('calc'!BO199*100,1),"")</f>
        <v/>
      </c>
      <c r="BP53" s="46">
        <f>IF(AND(BP$54&gt;=MIN('calc'!$C$200:'calc'!$CD$200),BP$54&lt;=MIN('calc'!$C$202:'calc'!$CD$202)),ROUND('calc'!BP199*100,1),"")</f>
        <v/>
      </c>
      <c r="BQ53" s="46">
        <f>IF(AND(BQ$54&gt;=MIN('calc'!$C$200:'calc'!$CD$200),BQ$54&lt;=MIN('calc'!$C$202:'calc'!$CD$202)),ROUND('calc'!BQ199*100,1),"")</f>
        <v/>
      </c>
      <c r="BR53" s="46">
        <f>IF(AND(BR$54&gt;=MIN('calc'!$C$200:'calc'!$CD$200),BR$54&lt;=MIN('calc'!$C$202:'calc'!$CD$202)),ROUND('calc'!BR199*100,1),"")</f>
        <v/>
      </c>
      <c r="BS53" s="46">
        <f>IF(AND(BS$54&gt;=MIN('calc'!$C$200:'calc'!$CD$200),BS$54&lt;=MIN('calc'!$C$202:'calc'!$CD$202)),ROUND('calc'!BS199*100,1),"")</f>
        <v/>
      </c>
      <c r="BT53" s="46">
        <f>IF(AND(BT$54&gt;=MIN('calc'!$C$200:'calc'!$CD$200),BT$54&lt;=MIN('calc'!$C$202:'calc'!$CD$202)),ROUND('calc'!BT199*100,1),"")</f>
        <v/>
      </c>
      <c r="BU53" s="46">
        <f>IF(AND(BU$54&gt;=MIN('calc'!$C$200:'calc'!$CD$200),BU$54&lt;=MIN('calc'!$C$202:'calc'!$CD$202)),ROUND('calc'!BU199*100,1),"")</f>
        <v/>
      </c>
      <c r="BV53" s="46">
        <f>IF(AND(BV$54&gt;=MIN('calc'!$C$200:'calc'!$CD$200),BV$54&lt;=MIN('calc'!$C$202:'calc'!$CD$202)),ROUND('calc'!BV199*100,1),"")</f>
        <v/>
      </c>
      <c r="BW53" s="46">
        <f>IF(AND(BW$54&gt;=MIN('calc'!$C$200:'calc'!$CD$200),BW$54&lt;=MIN('calc'!$C$202:'calc'!$CD$202)),ROUND('calc'!BW199*100,1),"")</f>
        <v/>
      </c>
      <c r="BX53" s="46">
        <f>IF(AND(BX$54&gt;=MIN('calc'!$C$200:'calc'!$CD$200),BX$54&lt;=MIN('calc'!$C$202:'calc'!$CD$202)),ROUND('calc'!BX199*100,1),"")</f>
        <v/>
      </c>
      <c r="BY53" s="46">
        <f>IF(AND(BY$54&gt;=MIN('calc'!$C$200:'calc'!$CD$200),BY$54&lt;=MIN('calc'!$C$202:'calc'!$CD$202)),ROUND('calc'!BY199*100,1),"")</f>
        <v/>
      </c>
      <c r="BZ53" s="46">
        <f>IF(AND(BZ$54&gt;=MIN('calc'!$C$200:'calc'!$CD$200),BZ$54&lt;=MIN('calc'!$C$202:'calc'!$CD$202)),ROUND('calc'!BZ199*100,1),"")</f>
        <v/>
      </c>
      <c r="CA53" s="46">
        <f>IF(AND(CA$54&gt;=MIN('calc'!$C$200:'calc'!$CD$200),CA$54&lt;=MIN('calc'!$C$202:'calc'!$CD$202)),ROUND('calc'!CA199*100,1),"")</f>
        <v/>
      </c>
      <c r="CB53" s="46">
        <f>IF(AND(CB$54&gt;=MIN('calc'!$C$200:'calc'!$CD$200),CB$54&lt;=MIN('calc'!$C$202:'calc'!$CD$202)),ROUND('calc'!CB199*100,1),"")</f>
        <v/>
      </c>
      <c r="CC53" s="46">
        <f>IF(AND(CC$54&gt;=MIN('calc'!$C$200:'calc'!$CD$200),CC$54&lt;=MIN('calc'!$C$202:'calc'!$CD$202)),ROUND('calc'!CC199*100,1),"")</f>
        <v/>
      </c>
      <c r="CD53" s="46">
        <f>IF(AND(CD$54&gt;=MIN('calc'!$C$200:'calc'!$CD$200),CD$54&lt;=MIN('calc'!$C$202:'calc'!$CD$202)),ROUND('calc'!CD199*100,1),"")</f>
        <v/>
      </c>
    </row>
    <row r="54">
      <c r="A54" s="31" t="inlineStr">
        <is>
          <t>Tick</t>
        </is>
      </c>
      <c r="B54" s="31" t="inlineStr">
        <is>
          <t>Check</t>
        </is>
      </c>
      <c r="C54" s="28" t="n">
        <v>1</v>
      </c>
      <c r="D54" s="28" t="n">
        <v>2</v>
      </c>
      <c r="E54" s="28" t="n">
        <v>3</v>
      </c>
      <c r="F54" s="28" t="n">
        <v>4</v>
      </c>
      <c r="G54" s="28" t="n">
        <v>5</v>
      </c>
      <c r="H54" s="28" t="n">
        <v>6</v>
      </c>
      <c r="I54" s="28" t="n">
        <v>7</v>
      </c>
      <c r="J54" s="28" t="n">
        <v>8</v>
      </c>
      <c r="K54" s="28" t="n">
        <v>9</v>
      </c>
      <c r="L54" s="28" t="n">
        <v>10</v>
      </c>
      <c r="M54" s="28" t="n">
        <v>11</v>
      </c>
      <c r="N54" s="28" t="n">
        <v>12</v>
      </c>
      <c r="O54" s="28" t="n">
        <v>13</v>
      </c>
      <c r="P54" s="28" t="n">
        <v>14</v>
      </c>
      <c r="Q54" s="28" t="n">
        <v>15</v>
      </c>
      <c r="R54" s="28" t="n">
        <v>16</v>
      </c>
      <c r="S54" s="28" t="n">
        <v>17</v>
      </c>
      <c r="T54" s="28" t="n">
        <v>18</v>
      </c>
      <c r="U54" s="47" t="n">
        <v>19</v>
      </c>
      <c r="V54" s="28" t="n">
        <v>20</v>
      </c>
      <c r="W54" s="28" t="n">
        <v>21</v>
      </c>
      <c r="X54" s="28" t="n">
        <v>22</v>
      </c>
      <c r="Y54" s="28" t="n">
        <v>23</v>
      </c>
      <c r="Z54" s="28" t="n">
        <v>24</v>
      </c>
      <c r="AA54" s="28" t="n">
        <v>25</v>
      </c>
      <c r="AB54" s="28" t="n">
        <v>26</v>
      </c>
      <c r="AC54" s="28" t="n">
        <v>27</v>
      </c>
      <c r="AD54" s="28" t="n">
        <v>28</v>
      </c>
      <c r="AE54" s="28" t="n">
        <v>29</v>
      </c>
      <c r="AF54" s="28" t="n">
        <v>30</v>
      </c>
      <c r="AG54" s="28" t="n">
        <v>31</v>
      </c>
      <c r="AH54" s="28" t="n">
        <v>32</v>
      </c>
      <c r="AI54" s="47" t="n">
        <v>33</v>
      </c>
      <c r="AJ54" s="28" t="n">
        <v>34</v>
      </c>
      <c r="AK54" s="28" t="n">
        <v>35</v>
      </c>
      <c r="AL54" s="28" t="n">
        <v>36</v>
      </c>
      <c r="AM54" s="28" t="n">
        <v>37</v>
      </c>
      <c r="AN54" s="28" t="n">
        <v>38</v>
      </c>
      <c r="AO54" s="28" t="n">
        <v>39</v>
      </c>
      <c r="AP54" s="28" t="n">
        <v>40</v>
      </c>
      <c r="AQ54" s="28" t="n">
        <v>41</v>
      </c>
      <c r="AR54" s="28" t="n">
        <v>42</v>
      </c>
      <c r="AS54" s="28" t="n">
        <v>43</v>
      </c>
      <c r="AT54" s="28" t="n">
        <v>44</v>
      </c>
      <c r="AU54" s="28" t="n">
        <v>45</v>
      </c>
      <c r="AV54" s="28" t="n">
        <v>46</v>
      </c>
      <c r="AW54" s="47" t="n">
        <v>47</v>
      </c>
      <c r="AX54" s="28" t="n">
        <v>48</v>
      </c>
      <c r="AY54" s="28" t="n">
        <v>49</v>
      </c>
      <c r="AZ54" s="28" t="n">
        <v>50</v>
      </c>
      <c r="BA54" s="28" t="n">
        <v>51</v>
      </c>
      <c r="BB54" s="28" t="n">
        <v>52</v>
      </c>
      <c r="BC54" s="28" t="n">
        <v>53</v>
      </c>
      <c r="BD54" s="28" t="n">
        <v>54</v>
      </c>
      <c r="BE54" s="28" t="n">
        <v>55</v>
      </c>
      <c r="BF54" s="28" t="n">
        <v>56</v>
      </c>
      <c r="BG54" s="28" t="n">
        <v>57</v>
      </c>
      <c r="BH54" s="28" t="n">
        <v>58</v>
      </c>
      <c r="BI54" s="28" t="n">
        <v>59</v>
      </c>
      <c r="BJ54" s="28" t="n">
        <v>60</v>
      </c>
      <c r="BK54" s="47" t="n">
        <v>61</v>
      </c>
      <c r="BL54" s="28" t="n">
        <v>62</v>
      </c>
      <c r="BM54" s="28" t="n">
        <v>63</v>
      </c>
      <c r="BN54" s="28" t="n">
        <v>64</v>
      </c>
      <c r="BO54" s="28" t="n">
        <v>65</v>
      </c>
      <c r="BP54" s="28" t="n">
        <v>66</v>
      </c>
      <c r="BQ54" s="28" t="n">
        <v>67</v>
      </c>
      <c r="BR54" s="28" t="n">
        <v>68</v>
      </c>
      <c r="BS54" s="28" t="n">
        <v>69</v>
      </c>
      <c r="BT54" s="28" t="n">
        <v>70</v>
      </c>
      <c r="BU54" s="28" t="n">
        <v>71</v>
      </c>
      <c r="BV54" s="28" t="n">
        <v>72</v>
      </c>
      <c r="BW54" s="28" t="n">
        <v>73</v>
      </c>
      <c r="BX54" s="28" t="n">
        <v>74</v>
      </c>
      <c r="BY54" s="47" t="n">
        <v>75</v>
      </c>
      <c r="BZ54" s="28" t="n">
        <v>76</v>
      </c>
      <c r="CA54" s="28" t="n">
        <v>77</v>
      </c>
      <c r="CB54" s="28" t="n">
        <v>78</v>
      </c>
      <c r="CC54" s="28" t="n">
        <v>79</v>
      </c>
      <c r="CD54" s="28" t="n">
        <v>80</v>
      </c>
    </row>
    <row r="55">
      <c r="A55" s="34" t="inlineStr">
        <is>
          <t>Player 1</t>
        </is>
      </c>
      <c r="B55" s="34">
        <f>IF(SUMPRODUCT((LEFT($C$55:$CD$55,3)="ST&gt;")*('calc'!$C$165:'calc'!$CD$165&lt;100))&gt;0,"Spec transfer without 100% spec",IF(SUMPRODUCT(($C$55:$CD$55="D")*('calc'!$C$165:'calc'!$CD$165&lt;35))&gt;0,"Dawn spec without 35% spec (skipped)",IF(OR($BB$43="",$BH$43=""),"Set East Boak and West Boak (player table)",IF(OR($BB$43=TRUE,$BB$43="TRUE")=OR($BH$43=TRUE,$BH$43="TRUE"),"East Boak / West Boak: one TRUE, the other FALSE",IF(AND(ISNUMBER($AS$43),COUNTIF($AS$43:$AS$46,$AS$43)&gt;1),"hornPriority used twice",IF(AND(OR($AD$43=TRUE,$AD$43="TRUE"),$AE$37&gt;=100),"Shadow player can't have 100% Target spec",IF(AND(COUNTIF(C55:CD55,"H")&gt;0,OR($Z$43="No",$Z$43="")),"Please select 3t option in has3Tick",IF(SUMPRODUCT(ISNUMBER(MATCH(C55:CC55,{"D","A","S","C","H","B","T","E","SB"},0))*ISNUMBER(MATCH(D55:CD55,{"D","A","S","C","H","B","T","E","SB"},0)))+SUMPRODUCT(ISNUMBER(MATCH(C55:CB55,{"D","A","S","C","H","T","E","SB"},0))*ISNUMBER(MATCH(E55:CD55,{"D","A","S","C","H","B","T","E","SB"},0)))+SUMPRODUCT(ISNUMBER(MATCH(C55:CA55,{"D","A","S","C","T","SB"},0))*ISNUMBER(MATCH(F55:CD55,{"D","A","S","C","H","B","T","E","SB"},0)))+SUMPRODUCT(ISNUMBER(MATCH(C55:BZ55,{"S"},0))*ISNUMBER(MATCH(G55:CD55,{"D","A","S","C","H","B","T","E","SB"},0)))&gt;0,"Attack too soon (red cells)",IF(COUNTA(C55:CD55)=0,"",IF(AND(COUNTIF(C55:CD55,"D")+COUNTIF(C55:CD55,"ST&gt;*")&gt;0,COUNTIF(C55:CD55,"P")=0,$V$37=""),"Notice: Add Surge Pot (P) to the chart or set a Custom Surge Timing in the highlighted cell",IF(AND(ISNUMBER($C$37),$C$37&lt;100,COUNTIF(C55:CD55,"R")=0),"Notice: define first regen tick [R] on the chart","OK")))))))))))</f>
        <v/>
      </c>
      <c r="C55" s="39" t="n"/>
      <c r="D55" s="39" t="n"/>
      <c r="E55" s="39" t="n"/>
      <c r="F55" s="39" t="n"/>
      <c r="G55" s="39" t="n"/>
      <c r="H55" s="39" t="n"/>
      <c r="I55" s="39" t="n"/>
      <c r="J55" s="39" t="n"/>
      <c r="K55" s="39" t="n"/>
      <c r="L55" s="39" t="n"/>
      <c r="M55" s="39" t="n"/>
      <c r="N55" s="39" t="n"/>
      <c r="O55" s="39" t="n"/>
      <c r="P55" s="39" t="n"/>
      <c r="Q55" s="39" t="n"/>
      <c r="R55" s="39" t="n"/>
      <c r="S55" s="39" t="n"/>
      <c r="T55" s="39" t="n"/>
      <c r="U55" s="48" t="n"/>
      <c r="V55" s="39" t="n"/>
      <c r="W55" s="39" t="n"/>
      <c r="X55" s="39" t="n"/>
      <c r="Y55" s="39" t="n"/>
      <c r="Z55" s="39" t="n"/>
      <c r="AA55" s="39" t="n"/>
      <c r="AB55" s="39" t="n"/>
      <c r="AC55" s="39" t="n"/>
      <c r="AD55" s="39" t="n"/>
      <c r="AE55" s="39" t="n"/>
      <c r="AF55" s="39" t="n"/>
      <c r="AG55" s="39" t="n"/>
      <c r="AH55" s="39" t="n"/>
      <c r="AI55" s="48" t="n"/>
      <c r="AJ55" s="39" t="n"/>
      <c r="AK55" s="39" t="n"/>
      <c r="AL55" s="39" t="n"/>
      <c r="AM55" s="39" t="n"/>
      <c r="AN55" s="39" t="n"/>
      <c r="AO55" s="39" t="n"/>
      <c r="AP55" s="39" t="n"/>
      <c r="AQ55" s="39" t="n"/>
      <c r="AR55" s="39" t="n"/>
      <c r="AS55" s="39" t="n"/>
      <c r="AT55" s="39" t="n"/>
      <c r="AU55" s="39" t="n"/>
      <c r="AV55" s="39" t="n"/>
      <c r="AW55" s="48" t="n"/>
      <c r="AX55" s="39" t="n"/>
      <c r="AY55" s="39" t="n"/>
      <c r="AZ55" s="39" t="n"/>
      <c r="BA55" s="39" t="n"/>
      <c r="BB55" s="39" t="n"/>
      <c r="BC55" s="39" t="n"/>
      <c r="BD55" s="39" t="n"/>
      <c r="BE55" s="39" t="n"/>
      <c r="BF55" s="39" t="n"/>
      <c r="BG55" s="39" t="n"/>
      <c r="BH55" s="39" t="n"/>
      <c r="BI55" s="39" t="n"/>
      <c r="BJ55" s="39" t="n"/>
      <c r="BK55" s="48" t="n"/>
      <c r="BL55" s="39" t="n"/>
      <c r="BM55" s="39" t="n"/>
      <c r="BN55" s="39" t="n"/>
      <c r="BO55" s="39" t="n"/>
      <c r="BP55" s="39" t="n"/>
      <c r="BQ55" s="39" t="n"/>
      <c r="BR55" s="39" t="n"/>
      <c r="BS55" s="39" t="n"/>
      <c r="BT55" s="39" t="n"/>
      <c r="BU55" s="39" t="n"/>
      <c r="BV55" s="39" t="n"/>
      <c r="BW55" s="39" t="n"/>
      <c r="BX55" s="39" t="n"/>
      <c r="BY55" s="48" t="n"/>
      <c r="BZ55" s="39" t="n"/>
      <c r="CA55" s="39" t="n"/>
      <c r="CB55" s="39" t="n"/>
      <c r="CC55" s="39" t="n"/>
      <c r="CD55" s="39" t="n"/>
    </row>
    <row r="56">
      <c r="A56" s="34" t="inlineStr">
        <is>
          <t>Player 2</t>
        </is>
      </c>
      <c r="B56" s="34">
        <f>IF(SUMPRODUCT((LEFT($C$56:$CD$56,3)="ST&gt;")*('calc'!$C$173:'calc'!$CD$173&lt;100))&gt;0,"Spec transfer without 100% spec",IF(SUMPRODUCT(($C$56:$CD$56="D")*('calc'!$C$173:'calc'!$CD$173&lt;35))&gt;0,"Dawn spec without 35% spec (skipped)",IF(OR($BB$44="",$BH$44=""),"Set East Boak and West Boak (player table)",IF(OR($BB$44=TRUE,$BB$44="TRUE")=OR($BH$44=TRUE,$BH$44="TRUE"),"East Boak / West Boak: one TRUE, the other FALSE",IF(AND(ISNUMBER($AS$44),COUNTIF($AS$43:$AS$46,$AS$44)&gt;1),"hornPriority used twice",IF(AND(OR($AD$44=TRUE,$AD$44="TRUE"),$AE$38&gt;=100),"Shadow player can't have 100% Target spec",IF(AND(COUNTIF(C56:CD56,"H")&gt;0,OR($Z$44="No",$Z$44="")),"Please select 3t option in has3Tick",IF(SUMPRODUCT(ISNUMBER(MATCH(C56:CC56,{"D","A","S","C","H","B","T","E","SB"},0))*ISNUMBER(MATCH(D56:CD56,{"D","A","S","C","H","B","T","E","SB"},0)))+SUMPRODUCT(ISNUMBER(MATCH(C56:CB56,{"D","A","S","C","H","T","E","SB"},0))*ISNUMBER(MATCH(E56:CD56,{"D","A","S","C","H","B","T","E","SB"},0)))+SUMPRODUCT(ISNUMBER(MATCH(C56:CA56,{"D","A","S","C","T","SB"},0))*ISNUMBER(MATCH(F56:CD56,{"D","A","S","C","H","B","T","E","SB"},0)))+SUMPRODUCT(ISNUMBER(MATCH(C56:BZ56,{"S"},0))*ISNUMBER(MATCH(G56:CD56,{"D","A","S","C","H","B","T","E","SB"},0)))&gt;0,"Attack too soon (red cells)",IF(COUNTA(C56:CD56)=0,"",IF(AND(COUNTIF(C56:CD56,"D")+COUNTIF(C56:CD56,"ST&gt;*")&gt;0,COUNTIF(C56:CD56,"P")=0,$V$38=""),"Notice: Add Surge Pot (P) to the chart or set a Custom Surge Timing in the highlighted cell",IF(AND(ISNUMBER($C$38),$C$38&lt;100,COUNTIF(C56:CD56,"R")=0),"Notice: define first regen tick [R] on the chart","OK")))))))))))</f>
        <v/>
      </c>
      <c r="C56" s="39" t="n"/>
      <c r="D56" s="39" t="n"/>
      <c r="E56" s="39" t="n"/>
      <c r="F56" s="39" t="n"/>
      <c r="G56" s="39" t="n"/>
      <c r="H56" s="39" t="n"/>
      <c r="I56" s="39" t="n"/>
      <c r="J56" s="39" t="n"/>
      <c r="K56" s="39" t="n"/>
      <c r="L56" s="39" t="n"/>
      <c r="M56" s="39" t="n"/>
      <c r="N56" s="39" t="n"/>
      <c r="O56" s="39" t="n"/>
      <c r="P56" s="39" t="n"/>
      <c r="Q56" s="39" t="n"/>
      <c r="R56" s="39" t="n"/>
      <c r="S56" s="39" t="n"/>
      <c r="T56" s="39" t="n"/>
      <c r="U56" s="48" t="n"/>
      <c r="V56" s="39" t="n"/>
      <c r="W56" s="39" t="n"/>
      <c r="X56" s="39" t="n"/>
      <c r="Y56" s="39" t="n"/>
      <c r="Z56" s="39" t="n"/>
      <c r="AA56" s="39" t="n"/>
      <c r="AB56" s="39" t="n"/>
      <c r="AC56" s="39" t="n"/>
      <c r="AD56" s="39" t="n"/>
      <c r="AE56" s="39" t="n"/>
      <c r="AF56" s="39" t="n"/>
      <c r="AG56" s="39" t="n"/>
      <c r="AH56" s="39" t="n"/>
      <c r="AI56" s="48" t="n"/>
      <c r="AJ56" s="39" t="n"/>
      <c r="AK56" s="39" t="n"/>
      <c r="AL56" s="39" t="n"/>
      <c r="AM56" s="39" t="n"/>
      <c r="AN56" s="39" t="n"/>
      <c r="AO56" s="39" t="n"/>
      <c r="AP56" s="39" t="n"/>
      <c r="AQ56" s="39" t="n"/>
      <c r="AR56" s="39" t="n"/>
      <c r="AS56" s="39" t="n"/>
      <c r="AT56" s="39" t="n"/>
      <c r="AU56" s="39" t="n"/>
      <c r="AV56" s="39" t="n"/>
      <c r="AW56" s="48" t="n"/>
      <c r="AX56" s="39" t="n"/>
      <c r="AY56" s="39" t="n"/>
      <c r="AZ56" s="39" t="n"/>
      <c r="BA56" s="39" t="n"/>
      <c r="BB56" s="39" t="n"/>
      <c r="BC56" s="39" t="n"/>
      <c r="BD56" s="39" t="n"/>
      <c r="BE56" s="39" t="n"/>
      <c r="BF56" s="39" t="n"/>
      <c r="BG56" s="39" t="n"/>
      <c r="BH56" s="39" t="n"/>
      <c r="BI56" s="39" t="n"/>
      <c r="BJ56" s="39" t="n"/>
      <c r="BK56" s="48" t="n"/>
      <c r="BL56" s="39" t="n"/>
      <c r="BM56" s="39" t="n"/>
      <c r="BN56" s="39" t="n"/>
      <c r="BO56" s="39" t="n"/>
      <c r="BP56" s="39" t="n"/>
      <c r="BQ56" s="39" t="n"/>
      <c r="BR56" s="39" t="n"/>
      <c r="BS56" s="39" t="n"/>
      <c r="BT56" s="39" t="n"/>
      <c r="BU56" s="39" t="n"/>
      <c r="BV56" s="39" t="n"/>
      <c r="BW56" s="39" t="n"/>
      <c r="BX56" s="39" t="n"/>
      <c r="BY56" s="48" t="n"/>
      <c r="BZ56" s="39" t="n"/>
      <c r="CA56" s="39" t="n"/>
      <c r="CB56" s="39" t="n"/>
      <c r="CC56" s="39" t="n"/>
      <c r="CD56" s="39" t="n"/>
    </row>
    <row r="57">
      <c r="A57" s="34" t="inlineStr">
        <is>
          <t>Player 3</t>
        </is>
      </c>
      <c r="B57" s="34">
        <f>IF(SUMPRODUCT((LEFT($C$57:$CD$57,3)="ST&gt;")*('calc'!$C$181:'calc'!$CD$181&lt;100))&gt;0,"Spec transfer without 100% spec",IF(SUMPRODUCT(($C$57:$CD$57="D")*('calc'!$C$181:'calc'!$CD$181&lt;35))&gt;0,"Dawn spec without 35% spec (skipped)",IF(OR($BB$45="",$BH$45=""),"Set East Boak and West Boak (player table)",IF(OR($BB$45=TRUE,$BB$45="TRUE")=OR($BH$45=TRUE,$BH$45="TRUE"),"East Boak / West Boak: one TRUE, the other FALSE",IF(AND(ISNUMBER($AS$45),COUNTIF($AS$43:$AS$46,$AS$45)&gt;1),"hornPriority used twice",IF(AND(OR($AD$45=TRUE,$AD$45="TRUE"),$AE$39&gt;=100),"Shadow player can't have 100% Target spec",IF(AND(COUNTIF(C57:CD57,"H")&gt;0,OR($Z$45="No",$Z$45="")),"Please select 3t option in has3Tick",IF(SUMPRODUCT(ISNUMBER(MATCH(C57:CC57,{"D","A","S","C","H","B","T","E","SB"},0))*ISNUMBER(MATCH(D57:CD57,{"D","A","S","C","H","B","T","E","SB"},0)))+SUMPRODUCT(ISNUMBER(MATCH(C57:CB57,{"D","A","S","C","H","T","E","SB"},0))*ISNUMBER(MATCH(E57:CD57,{"D","A","S","C","H","B","T","E","SB"},0)))+SUMPRODUCT(ISNUMBER(MATCH(C57:CA57,{"D","A","S","C","T","SB"},0))*ISNUMBER(MATCH(F57:CD57,{"D","A","S","C","H","B","T","E","SB"},0)))+SUMPRODUCT(ISNUMBER(MATCH(C57:BZ57,{"S"},0))*ISNUMBER(MATCH(G57:CD57,{"D","A","S","C","H","B","T","E","SB"},0)))&gt;0,"Attack too soon (red cells)",IF(COUNTA(C57:CD57)=0,"",IF(AND(COUNTIF(C57:CD57,"D")+COUNTIF(C57:CD57,"ST&gt;*")&gt;0,COUNTIF(C57:CD57,"P")=0,$V$39=""),"Notice: Add Surge Pot (P) to the chart or set a Custom Surge Timing in the highlighted cell",IF(AND(ISNUMBER($C$39),$C$39&lt;100,COUNTIF(C57:CD57,"R")=0),"Notice: define first regen tick [R] on the chart","OK")))))))))))</f>
        <v/>
      </c>
      <c r="C57" s="39" t="n"/>
      <c r="D57" s="39" t="n"/>
      <c r="E57" s="39" t="n"/>
      <c r="F57" s="39" t="n"/>
      <c r="G57" s="39" t="n"/>
      <c r="H57" s="39" t="n"/>
      <c r="I57" s="39" t="n"/>
      <c r="J57" s="39" t="n"/>
      <c r="K57" s="39" t="n"/>
      <c r="L57" s="39" t="n"/>
      <c r="M57" s="39" t="n"/>
      <c r="N57" s="39" t="n"/>
      <c r="O57" s="39" t="n"/>
      <c r="P57" s="39" t="n"/>
      <c r="Q57" s="39" t="n"/>
      <c r="R57" s="39" t="n"/>
      <c r="S57" s="39" t="n"/>
      <c r="T57" s="39" t="n"/>
      <c r="U57" s="48" t="n"/>
      <c r="V57" s="39" t="n"/>
      <c r="W57" s="39" t="n"/>
      <c r="X57" s="39" t="n"/>
      <c r="Y57" s="39" t="n"/>
      <c r="Z57" s="39" t="n"/>
      <c r="AA57" s="39" t="n"/>
      <c r="AB57" s="39" t="n"/>
      <c r="AC57" s="39" t="n"/>
      <c r="AD57" s="39" t="n"/>
      <c r="AE57" s="39" t="n"/>
      <c r="AF57" s="39" t="n"/>
      <c r="AG57" s="39" t="n"/>
      <c r="AH57" s="39" t="n"/>
      <c r="AI57" s="48" t="n"/>
      <c r="AJ57" s="39" t="n"/>
      <c r="AK57" s="39" t="n"/>
      <c r="AL57" s="39" t="n"/>
      <c r="AM57" s="39" t="n"/>
      <c r="AN57" s="39" t="n"/>
      <c r="AO57" s="39" t="n"/>
      <c r="AP57" s="39" t="n"/>
      <c r="AQ57" s="39" t="n"/>
      <c r="AR57" s="39" t="n"/>
      <c r="AS57" s="39" t="n"/>
      <c r="AT57" s="39" t="n"/>
      <c r="AU57" s="39" t="n"/>
      <c r="AV57" s="39" t="n"/>
      <c r="AW57" s="48" t="n"/>
      <c r="AX57" s="39" t="n"/>
      <c r="AY57" s="39" t="n"/>
      <c r="AZ57" s="39" t="n"/>
      <c r="BA57" s="39" t="n"/>
      <c r="BB57" s="39" t="n"/>
      <c r="BC57" s="39" t="n"/>
      <c r="BD57" s="39" t="n"/>
      <c r="BE57" s="39" t="n"/>
      <c r="BF57" s="39" t="n"/>
      <c r="BG57" s="39" t="n"/>
      <c r="BH57" s="39" t="n"/>
      <c r="BI57" s="39" t="n"/>
      <c r="BJ57" s="39" t="n"/>
      <c r="BK57" s="48" t="n"/>
      <c r="BL57" s="39" t="n"/>
      <c r="BM57" s="39" t="n"/>
      <c r="BN57" s="39" t="n"/>
      <c r="BO57" s="39" t="n"/>
      <c r="BP57" s="39" t="n"/>
      <c r="BQ57" s="39" t="n"/>
      <c r="BR57" s="39" t="n"/>
      <c r="BS57" s="39" t="n"/>
      <c r="BT57" s="39" t="n"/>
      <c r="BU57" s="39" t="n"/>
      <c r="BV57" s="39" t="n"/>
      <c r="BW57" s="39" t="n"/>
      <c r="BX57" s="39" t="n"/>
      <c r="BY57" s="48" t="n"/>
      <c r="BZ57" s="39" t="n"/>
      <c r="CA57" s="39" t="n"/>
      <c r="CB57" s="39" t="n"/>
      <c r="CC57" s="39" t="n"/>
      <c r="CD57" s="39" t="n"/>
    </row>
    <row r="58">
      <c r="A58" s="34" t="inlineStr">
        <is>
          <t>Player 4</t>
        </is>
      </c>
      <c r="B58" s="34">
        <f>IF(SUMPRODUCT((LEFT($C$58:$CD$58,3)="ST&gt;")*('calc'!$C$189:'calc'!$CD$189&lt;100))&gt;0,"Spec transfer without 100% spec",IF(SUMPRODUCT(($C$58:$CD$58="D")*('calc'!$C$189:'calc'!$CD$189&lt;35))&gt;0,"Dawn spec without 35% spec (skipped)",IF(OR($BB$46="",$BH$46=""),"Set East Boak and West Boak (player table)",IF(OR($BB$46=TRUE,$BB$46="TRUE")=OR($BH$46=TRUE,$BH$46="TRUE"),"East Boak / West Boak: one TRUE, the other FALSE",IF(AND(ISNUMBER($AS$46),COUNTIF($AS$43:$AS$46,$AS$46)&gt;1),"hornPriority used twice",IF(AND(OR($AD$46=TRUE,$AD$46="TRUE"),$AE$40&gt;=100),"Shadow player can't have 100% Target spec",IF(AND(COUNTIF(C58:CD58,"H")&gt;0,OR($Z$46="No",$Z$46="")),"Please select 3t option in has3Tick",IF(SUMPRODUCT(ISNUMBER(MATCH(C58:CC58,{"D","A","S","C","H","B","T","E","SB"},0))*ISNUMBER(MATCH(D58:CD58,{"D","A","S","C","H","B","T","E","SB"},0)))+SUMPRODUCT(ISNUMBER(MATCH(C58:CB58,{"D","A","S","C","H","T","E","SB"},0))*ISNUMBER(MATCH(E58:CD58,{"D","A","S","C","H","B","T","E","SB"},0)))+SUMPRODUCT(ISNUMBER(MATCH(C58:CA58,{"D","A","S","C","T","SB"},0))*ISNUMBER(MATCH(F58:CD58,{"D","A","S","C","H","B","T","E","SB"},0)))+SUMPRODUCT(ISNUMBER(MATCH(C58:BZ58,{"S"},0))*ISNUMBER(MATCH(G58:CD58,{"D","A","S","C","H","B","T","E","SB"},0)))&gt;0,"Attack too soon (red cells)",IF(COUNTA(C58:CD58)=0,"",IF(AND(COUNTIF(C58:CD58,"D")+COUNTIF(C58:CD58,"ST&gt;*")&gt;0,COUNTIF(C58:CD58,"P")=0,$V$40=""),"Notice: Add Surge Pot (P) to the chart or set a Custom Surge Timing in the highlighted cell",IF(AND(ISNUMBER($C$40),$C$40&lt;100,COUNTIF(C58:CD58,"R")=0),"Notice: define first regen tick [R] on the chart","OK")))))))))))</f>
        <v/>
      </c>
      <c r="C58" s="39" t="n"/>
      <c r="D58" s="39" t="n"/>
      <c r="E58" s="39" t="n"/>
      <c r="F58" s="39" t="n"/>
      <c r="G58" s="39" t="n"/>
      <c r="H58" s="39" t="n"/>
      <c r="I58" s="39" t="n"/>
      <c r="J58" s="39" t="n"/>
      <c r="K58" s="39" t="n"/>
      <c r="L58" s="39" t="n"/>
      <c r="M58" s="39" t="n"/>
      <c r="N58" s="39" t="n"/>
      <c r="O58" s="39" t="n"/>
      <c r="P58" s="39" t="n"/>
      <c r="Q58" s="39" t="n"/>
      <c r="R58" s="39" t="n"/>
      <c r="S58" s="39" t="n"/>
      <c r="T58" s="39" t="n"/>
      <c r="U58" s="48" t="n"/>
      <c r="V58" s="39" t="n"/>
      <c r="W58" s="39" t="n"/>
      <c r="X58" s="39" t="n"/>
      <c r="Y58" s="39" t="n"/>
      <c r="Z58" s="39" t="n"/>
      <c r="AA58" s="39" t="n"/>
      <c r="AB58" s="39" t="n"/>
      <c r="AC58" s="39" t="n"/>
      <c r="AD58" s="39" t="n"/>
      <c r="AE58" s="39" t="n"/>
      <c r="AF58" s="39" t="n"/>
      <c r="AG58" s="39" t="n"/>
      <c r="AH58" s="39" t="n"/>
      <c r="AI58" s="48" t="n"/>
      <c r="AJ58" s="39" t="n"/>
      <c r="AK58" s="39" t="n"/>
      <c r="AL58" s="39" t="n"/>
      <c r="AM58" s="39" t="n"/>
      <c r="AN58" s="39" t="n"/>
      <c r="AO58" s="39" t="n"/>
      <c r="AP58" s="39" t="n"/>
      <c r="AQ58" s="39" t="n"/>
      <c r="AR58" s="39" t="n"/>
      <c r="AS58" s="39" t="n"/>
      <c r="AT58" s="39" t="n"/>
      <c r="AU58" s="39" t="n"/>
      <c r="AV58" s="39" t="n"/>
      <c r="AW58" s="48" t="n"/>
      <c r="AX58" s="39" t="n"/>
      <c r="AY58" s="39" t="n"/>
      <c r="AZ58" s="39" t="n"/>
      <c r="BA58" s="39" t="n"/>
      <c r="BB58" s="39" t="n"/>
      <c r="BC58" s="39" t="n"/>
      <c r="BD58" s="39" t="n"/>
      <c r="BE58" s="39" t="n"/>
      <c r="BF58" s="39" t="n"/>
      <c r="BG58" s="39" t="n"/>
      <c r="BH58" s="39" t="n"/>
      <c r="BI58" s="39" t="n"/>
      <c r="BJ58" s="39" t="n"/>
      <c r="BK58" s="48" t="n"/>
      <c r="BL58" s="39" t="n"/>
      <c r="BM58" s="39" t="n"/>
      <c r="BN58" s="39" t="n"/>
      <c r="BO58" s="39" t="n"/>
      <c r="BP58" s="39" t="n"/>
      <c r="BQ58" s="39" t="n"/>
      <c r="BR58" s="39" t="n"/>
      <c r="BS58" s="39" t="n"/>
      <c r="BT58" s="39" t="n"/>
      <c r="BU58" s="39" t="n"/>
      <c r="BV58" s="39" t="n"/>
      <c r="BW58" s="39" t="n"/>
      <c r="BX58" s="39" t="n"/>
      <c r="BY58" s="48" t="n"/>
      <c r="BZ58" s="39" t="n"/>
      <c r="CA58" s="39" t="n"/>
      <c r="CB58" s="39" t="n"/>
      <c r="CC58" s="39" t="n"/>
      <c r="CD58" s="39" t="n"/>
    </row>
    <row r="59" hidden="1">
      <c r="A59" s="42" t="inlineStr">
        <is>
          <t>P1 D energy</t>
        </is>
      </c>
      <c r="C59">
        <f>IF(AND(C55="D",'calc'!C165&lt;35),1,0)</f>
        <v/>
      </c>
      <c r="D59">
        <f>IF(AND(D55="D",'calc'!D165&lt;35),1,0)</f>
        <v/>
      </c>
      <c r="E59">
        <f>IF(AND(E55="D",'calc'!E165&lt;35),1,0)</f>
        <v/>
      </c>
      <c r="F59">
        <f>IF(AND(F55="D",'calc'!F165&lt;35),1,0)</f>
        <v/>
      </c>
      <c r="G59">
        <f>IF(AND(G55="D",'calc'!G165&lt;35),1,0)</f>
        <v/>
      </c>
      <c r="H59">
        <f>IF(AND(H55="D",'calc'!H165&lt;35),1,0)</f>
        <v/>
      </c>
      <c r="I59">
        <f>IF(AND(I55="D",'calc'!I165&lt;35),1,0)</f>
        <v/>
      </c>
      <c r="J59">
        <f>IF(AND(J55="D",'calc'!J165&lt;35),1,0)</f>
        <v/>
      </c>
      <c r="K59">
        <f>IF(AND(K55="D",'calc'!K165&lt;35),1,0)</f>
        <v/>
      </c>
      <c r="L59">
        <f>IF(AND(L55="D",'calc'!L165&lt;35),1,0)</f>
        <v/>
      </c>
      <c r="M59">
        <f>IF(AND(M55="D",'calc'!M165&lt;35),1,0)</f>
        <v/>
      </c>
      <c r="N59">
        <f>IF(AND(N55="D",'calc'!N165&lt;35),1,0)</f>
        <v/>
      </c>
      <c r="O59">
        <f>IF(AND(O55="D",'calc'!O165&lt;35),1,0)</f>
        <v/>
      </c>
      <c r="P59">
        <f>IF(AND(P55="D",'calc'!P165&lt;35),1,0)</f>
        <v/>
      </c>
      <c r="Q59">
        <f>IF(AND(Q55="D",'calc'!Q165&lt;35),1,0)</f>
        <v/>
      </c>
      <c r="R59">
        <f>IF(AND(R55="D",'calc'!R165&lt;35),1,0)</f>
        <v/>
      </c>
      <c r="S59">
        <f>IF(AND(S55="D",'calc'!S165&lt;35),1,0)</f>
        <v/>
      </c>
      <c r="T59">
        <f>IF(AND(T55="D",'calc'!T165&lt;35),1,0)</f>
        <v/>
      </c>
      <c r="U59">
        <f>IF(AND(U55="D",'calc'!U165&lt;35),1,0)</f>
        <v/>
      </c>
      <c r="V59">
        <f>IF(AND(V55="D",'calc'!V165&lt;35),1,0)</f>
        <v/>
      </c>
      <c r="W59">
        <f>IF(AND(W55="D",'calc'!W165&lt;35),1,0)</f>
        <v/>
      </c>
      <c r="X59">
        <f>IF(AND(X55="D",'calc'!X165&lt;35),1,0)</f>
        <v/>
      </c>
      <c r="Y59">
        <f>IF(AND(Y55="D",'calc'!Y165&lt;35),1,0)</f>
        <v/>
      </c>
      <c r="Z59">
        <f>IF(AND(Z55="D",'calc'!Z165&lt;35),1,0)</f>
        <v/>
      </c>
      <c r="AA59">
        <f>IF(AND(AA55="D",'calc'!AA165&lt;35),1,0)</f>
        <v/>
      </c>
      <c r="AB59">
        <f>IF(AND(AB55="D",'calc'!AB165&lt;35),1,0)</f>
        <v/>
      </c>
      <c r="AC59">
        <f>IF(AND(AC55="D",'calc'!AC165&lt;35),1,0)</f>
        <v/>
      </c>
      <c r="AD59">
        <f>IF(AND(AD55="D",'calc'!AD165&lt;35),1,0)</f>
        <v/>
      </c>
      <c r="AE59">
        <f>IF(AND(AE55="D",'calc'!AE165&lt;35),1,0)</f>
        <v/>
      </c>
      <c r="AF59">
        <f>IF(AND(AF55="D",'calc'!AF165&lt;35),1,0)</f>
        <v/>
      </c>
      <c r="AG59">
        <f>IF(AND(AG55="D",'calc'!AG165&lt;35),1,0)</f>
        <v/>
      </c>
      <c r="AH59">
        <f>IF(AND(AH55="D",'calc'!AH165&lt;35),1,0)</f>
        <v/>
      </c>
      <c r="AI59">
        <f>IF(AND(AI55="D",'calc'!AI165&lt;35),1,0)</f>
        <v/>
      </c>
      <c r="AJ59">
        <f>IF(AND(AJ55="D",'calc'!AJ165&lt;35),1,0)</f>
        <v/>
      </c>
      <c r="AK59">
        <f>IF(AND(AK55="D",'calc'!AK165&lt;35),1,0)</f>
        <v/>
      </c>
      <c r="AL59">
        <f>IF(AND(AL55="D",'calc'!AL165&lt;35),1,0)</f>
        <v/>
      </c>
      <c r="AM59">
        <f>IF(AND(AM55="D",'calc'!AM165&lt;35),1,0)</f>
        <v/>
      </c>
      <c r="AN59">
        <f>IF(AND(AN55="D",'calc'!AN165&lt;35),1,0)</f>
        <v/>
      </c>
      <c r="AO59">
        <f>IF(AND(AO55="D",'calc'!AO165&lt;35),1,0)</f>
        <v/>
      </c>
      <c r="AP59">
        <f>IF(AND(AP55="D",'calc'!AP165&lt;35),1,0)</f>
        <v/>
      </c>
      <c r="AQ59">
        <f>IF(AND(AQ55="D",'calc'!AQ165&lt;35),1,0)</f>
        <v/>
      </c>
      <c r="AR59">
        <f>IF(AND(AR55="D",'calc'!AR165&lt;35),1,0)</f>
        <v/>
      </c>
      <c r="AS59">
        <f>IF(AND(AS55="D",'calc'!AS165&lt;35),1,0)</f>
        <v/>
      </c>
      <c r="AT59">
        <f>IF(AND(AT55="D",'calc'!AT165&lt;35),1,0)</f>
        <v/>
      </c>
      <c r="AU59">
        <f>IF(AND(AU55="D",'calc'!AU165&lt;35),1,0)</f>
        <v/>
      </c>
      <c r="AV59">
        <f>IF(AND(AV55="D",'calc'!AV165&lt;35),1,0)</f>
        <v/>
      </c>
      <c r="AW59">
        <f>IF(AND(AW55="D",'calc'!AW165&lt;35),1,0)</f>
        <v/>
      </c>
      <c r="AX59">
        <f>IF(AND(AX55="D",'calc'!AX165&lt;35),1,0)</f>
        <v/>
      </c>
      <c r="AY59">
        <f>IF(AND(AY55="D",'calc'!AY165&lt;35),1,0)</f>
        <v/>
      </c>
      <c r="AZ59">
        <f>IF(AND(AZ55="D",'calc'!AZ165&lt;35),1,0)</f>
        <v/>
      </c>
      <c r="BA59">
        <f>IF(AND(BA55="D",'calc'!BA165&lt;35),1,0)</f>
        <v/>
      </c>
      <c r="BB59">
        <f>IF(AND(BB55="D",'calc'!BB165&lt;35),1,0)</f>
        <v/>
      </c>
      <c r="BC59">
        <f>IF(AND(BC55="D",'calc'!BC165&lt;35),1,0)</f>
        <v/>
      </c>
      <c r="BD59">
        <f>IF(AND(BD55="D",'calc'!BD165&lt;35),1,0)</f>
        <v/>
      </c>
      <c r="BE59">
        <f>IF(AND(BE55="D",'calc'!BE165&lt;35),1,0)</f>
        <v/>
      </c>
      <c r="BF59">
        <f>IF(AND(BF55="D",'calc'!BF165&lt;35),1,0)</f>
        <v/>
      </c>
      <c r="BG59">
        <f>IF(AND(BG55="D",'calc'!BG165&lt;35),1,0)</f>
        <v/>
      </c>
      <c r="BH59">
        <f>IF(AND(BH55="D",'calc'!BH165&lt;35),1,0)</f>
        <v/>
      </c>
      <c r="BI59">
        <f>IF(AND(BI55="D",'calc'!BI165&lt;35),1,0)</f>
        <v/>
      </c>
      <c r="BJ59">
        <f>IF(AND(BJ55="D",'calc'!BJ165&lt;35),1,0)</f>
        <v/>
      </c>
      <c r="BK59">
        <f>IF(AND(BK55="D",'calc'!BK165&lt;35),1,0)</f>
        <v/>
      </c>
      <c r="BL59">
        <f>IF(AND(BL55="D",'calc'!BL165&lt;35),1,0)</f>
        <v/>
      </c>
      <c r="BM59">
        <f>IF(AND(BM55="D",'calc'!BM165&lt;35),1,0)</f>
        <v/>
      </c>
      <c r="BN59">
        <f>IF(AND(BN55="D",'calc'!BN165&lt;35),1,0)</f>
        <v/>
      </c>
      <c r="BO59">
        <f>IF(AND(BO55="D",'calc'!BO165&lt;35),1,0)</f>
        <v/>
      </c>
      <c r="BP59">
        <f>IF(AND(BP55="D",'calc'!BP165&lt;35),1,0)</f>
        <v/>
      </c>
      <c r="BQ59">
        <f>IF(AND(BQ55="D",'calc'!BQ165&lt;35),1,0)</f>
        <v/>
      </c>
      <c r="BR59">
        <f>IF(AND(BR55="D",'calc'!BR165&lt;35),1,0)</f>
        <v/>
      </c>
      <c r="BS59">
        <f>IF(AND(BS55="D",'calc'!BS165&lt;35),1,0)</f>
        <v/>
      </c>
      <c r="BT59">
        <f>IF(AND(BT55="D",'calc'!BT165&lt;35),1,0)</f>
        <v/>
      </c>
      <c r="BU59">
        <f>IF(AND(BU55="D",'calc'!BU165&lt;35),1,0)</f>
        <v/>
      </c>
      <c r="BV59">
        <f>IF(AND(BV55="D",'calc'!BV165&lt;35),1,0)</f>
        <v/>
      </c>
      <c r="BW59">
        <f>IF(AND(BW55="D",'calc'!BW165&lt;35),1,0)</f>
        <v/>
      </c>
      <c r="BX59">
        <f>IF(AND(BX55="D",'calc'!BX165&lt;35),1,0)</f>
        <v/>
      </c>
      <c r="BY59">
        <f>IF(AND(BY55="D",'calc'!BY165&lt;35),1,0)</f>
        <v/>
      </c>
      <c r="BZ59">
        <f>IF(AND(BZ55="D",'calc'!BZ165&lt;35),1,0)</f>
        <v/>
      </c>
      <c r="CA59">
        <f>IF(AND(CA55="D",'calc'!CA165&lt;35),1,0)</f>
        <v/>
      </c>
      <c r="CB59">
        <f>IF(AND(CB55="D",'calc'!CB165&lt;35),1,0)</f>
        <v/>
      </c>
      <c r="CC59">
        <f>IF(AND(CC55="D",'calc'!CC165&lt;35),1,0)</f>
        <v/>
      </c>
      <c r="CD59">
        <f>IF(AND(CD55="D",'calc'!CD165&lt;35),1,0)</f>
        <v/>
      </c>
    </row>
    <row r="60" hidden="1">
      <c r="A60" s="42" t="inlineStr">
        <is>
          <t>P2 D energy</t>
        </is>
      </c>
      <c r="C60">
        <f>IF(AND(C56="D",'calc'!C173&lt;35),1,0)</f>
        <v/>
      </c>
      <c r="D60">
        <f>IF(AND(D56="D",'calc'!D173&lt;35),1,0)</f>
        <v/>
      </c>
      <c r="E60">
        <f>IF(AND(E56="D",'calc'!E173&lt;35),1,0)</f>
        <v/>
      </c>
      <c r="F60">
        <f>IF(AND(F56="D",'calc'!F173&lt;35),1,0)</f>
        <v/>
      </c>
      <c r="G60">
        <f>IF(AND(G56="D",'calc'!G173&lt;35),1,0)</f>
        <v/>
      </c>
      <c r="H60">
        <f>IF(AND(H56="D",'calc'!H173&lt;35),1,0)</f>
        <v/>
      </c>
      <c r="I60">
        <f>IF(AND(I56="D",'calc'!I173&lt;35),1,0)</f>
        <v/>
      </c>
      <c r="J60">
        <f>IF(AND(J56="D",'calc'!J173&lt;35),1,0)</f>
        <v/>
      </c>
      <c r="K60">
        <f>IF(AND(K56="D",'calc'!K173&lt;35),1,0)</f>
        <v/>
      </c>
      <c r="L60">
        <f>IF(AND(L56="D",'calc'!L173&lt;35),1,0)</f>
        <v/>
      </c>
      <c r="M60">
        <f>IF(AND(M56="D",'calc'!M173&lt;35),1,0)</f>
        <v/>
      </c>
      <c r="N60">
        <f>IF(AND(N56="D",'calc'!N173&lt;35),1,0)</f>
        <v/>
      </c>
      <c r="O60">
        <f>IF(AND(O56="D",'calc'!O173&lt;35),1,0)</f>
        <v/>
      </c>
      <c r="P60">
        <f>IF(AND(P56="D",'calc'!P173&lt;35),1,0)</f>
        <v/>
      </c>
      <c r="Q60">
        <f>IF(AND(Q56="D",'calc'!Q173&lt;35),1,0)</f>
        <v/>
      </c>
      <c r="R60">
        <f>IF(AND(R56="D",'calc'!R173&lt;35),1,0)</f>
        <v/>
      </c>
      <c r="S60">
        <f>IF(AND(S56="D",'calc'!S173&lt;35),1,0)</f>
        <v/>
      </c>
      <c r="T60">
        <f>IF(AND(T56="D",'calc'!T173&lt;35),1,0)</f>
        <v/>
      </c>
      <c r="U60">
        <f>IF(AND(U56="D",'calc'!U173&lt;35),1,0)</f>
        <v/>
      </c>
      <c r="V60">
        <f>IF(AND(V56="D",'calc'!V173&lt;35),1,0)</f>
        <v/>
      </c>
      <c r="W60">
        <f>IF(AND(W56="D",'calc'!W173&lt;35),1,0)</f>
        <v/>
      </c>
      <c r="X60">
        <f>IF(AND(X56="D",'calc'!X173&lt;35),1,0)</f>
        <v/>
      </c>
      <c r="Y60">
        <f>IF(AND(Y56="D",'calc'!Y173&lt;35),1,0)</f>
        <v/>
      </c>
      <c r="Z60">
        <f>IF(AND(Z56="D",'calc'!Z173&lt;35),1,0)</f>
        <v/>
      </c>
      <c r="AA60">
        <f>IF(AND(AA56="D",'calc'!AA173&lt;35),1,0)</f>
        <v/>
      </c>
      <c r="AB60">
        <f>IF(AND(AB56="D",'calc'!AB173&lt;35),1,0)</f>
        <v/>
      </c>
      <c r="AC60">
        <f>IF(AND(AC56="D",'calc'!AC173&lt;35),1,0)</f>
        <v/>
      </c>
      <c r="AD60">
        <f>IF(AND(AD56="D",'calc'!AD173&lt;35),1,0)</f>
        <v/>
      </c>
      <c r="AE60">
        <f>IF(AND(AE56="D",'calc'!AE173&lt;35),1,0)</f>
        <v/>
      </c>
      <c r="AF60">
        <f>IF(AND(AF56="D",'calc'!AF173&lt;35),1,0)</f>
        <v/>
      </c>
      <c r="AG60">
        <f>IF(AND(AG56="D",'calc'!AG173&lt;35),1,0)</f>
        <v/>
      </c>
      <c r="AH60">
        <f>IF(AND(AH56="D",'calc'!AH173&lt;35),1,0)</f>
        <v/>
      </c>
      <c r="AI60">
        <f>IF(AND(AI56="D",'calc'!AI173&lt;35),1,0)</f>
        <v/>
      </c>
      <c r="AJ60">
        <f>IF(AND(AJ56="D",'calc'!AJ173&lt;35),1,0)</f>
        <v/>
      </c>
      <c r="AK60">
        <f>IF(AND(AK56="D",'calc'!AK173&lt;35),1,0)</f>
        <v/>
      </c>
      <c r="AL60">
        <f>IF(AND(AL56="D",'calc'!AL173&lt;35),1,0)</f>
        <v/>
      </c>
      <c r="AM60">
        <f>IF(AND(AM56="D",'calc'!AM173&lt;35),1,0)</f>
        <v/>
      </c>
      <c r="AN60">
        <f>IF(AND(AN56="D",'calc'!AN173&lt;35),1,0)</f>
        <v/>
      </c>
      <c r="AO60">
        <f>IF(AND(AO56="D",'calc'!AO173&lt;35),1,0)</f>
        <v/>
      </c>
      <c r="AP60">
        <f>IF(AND(AP56="D",'calc'!AP173&lt;35),1,0)</f>
        <v/>
      </c>
      <c r="AQ60">
        <f>IF(AND(AQ56="D",'calc'!AQ173&lt;35),1,0)</f>
        <v/>
      </c>
      <c r="AR60">
        <f>IF(AND(AR56="D",'calc'!AR173&lt;35),1,0)</f>
        <v/>
      </c>
      <c r="AS60">
        <f>IF(AND(AS56="D",'calc'!AS173&lt;35),1,0)</f>
        <v/>
      </c>
      <c r="AT60">
        <f>IF(AND(AT56="D",'calc'!AT173&lt;35),1,0)</f>
        <v/>
      </c>
      <c r="AU60">
        <f>IF(AND(AU56="D",'calc'!AU173&lt;35),1,0)</f>
        <v/>
      </c>
      <c r="AV60">
        <f>IF(AND(AV56="D",'calc'!AV173&lt;35),1,0)</f>
        <v/>
      </c>
      <c r="AW60">
        <f>IF(AND(AW56="D",'calc'!AW173&lt;35),1,0)</f>
        <v/>
      </c>
      <c r="AX60">
        <f>IF(AND(AX56="D",'calc'!AX173&lt;35),1,0)</f>
        <v/>
      </c>
      <c r="AY60">
        <f>IF(AND(AY56="D",'calc'!AY173&lt;35),1,0)</f>
        <v/>
      </c>
      <c r="AZ60">
        <f>IF(AND(AZ56="D",'calc'!AZ173&lt;35),1,0)</f>
        <v/>
      </c>
      <c r="BA60">
        <f>IF(AND(BA56="D",'calc'!BA173&lt;35),1,0)</f>
        <v/>
      </c>
      <c r="BB60">
        <f>IF(AND(BB56="D",'calc'!BB173&lt;35),1,0)</f>
        <v/>
      </c>
      <c r="BC60">
        <f>IF(AND(BC56="D",'calc'!BC173&lt;35),1,0)</f>
        <v/>
      </c>
      <c r="BD60">
        <f>IF(AND(BD56="D",'calc'!BD173&lt;35),1,0)</f>
        <v/>
      </c>
      <c r="BE60">
        <f>IF(AND(BE56="D",'calc'!BE173&lt;35),1,0)</f>
        <v/>
      </c>
      <c r="BF60">
        <f>IF(AND(BF56="D",'calc'!BF173&lt;35),1,0)</f>
        <v/>
      </c>
      <c r="BG60">
        <f>IF(AND(BG56="D",'calc'!BG173&lt;35),1,0)</f>
        <v/>
      </c>
      <c r="BH60">
        <f>IF(AND(BH56="D",'calc'!BH173&lt;35),1,0)</f>
        <v/>
      </c>
      <c r="BI60">
        <f>IF(AND(BI56="D",'calc'!BI173&lt;35),1,0)</f>
        <v/>
      </c>
      <c r="BJ60">
        <f>IF(AND(BJ56="D",'calc'!BJ173&lt;35),1,0)</f>
        <v/>
      </c>
      <c r="BK60">
        <f>IF(AND(BK56="D",'calc'!BK173&lt;35),1,0)</f>
        <v/>
      </c>
      <c r="BL60">
        <f>IF(AND(BL56="D",'calc'!BL173&lt;35),1,0)</f>
        <v/>
      </c>
      <c r="BM60">
        <f>IF(AND(BM56="D",'calc'!BM173&lt;35),1,0)</f>
        <v/>
      </c>
      <c r="BN60">
        <f>IF(AND(BN56="D",'calc'!BN173&lt;35),1,0)</f>
        <v/>
      </c>
      <c r="BO60">
        <f>IF(AND(BO56="D",'calc'!BO173&lt;35),1,0)</f>
        <v/>
      </c>
      <c r="BP60">
        <f>IF(AND(BP56="D",'calc'!BP173&lt;35),1,0)</f>
        <v/>
      </c>
      <c r="BQ60">
        <f>IF(AND(BQ56="D",'calc'!BQ173&lt;35),1,0)</f>
        <v/>
      </c>
      <c r="BR60">
        <f>IF(AND(BR56="D",'calc'!BR173&lt;35),1,0)</f>
        <v/>
      </c>
      <c r="BS60">
        <f>IF(AND(BS56="D",'calc'!BS173&lt;35),1,0)</f>
        <v/>
      </c>
      <c r="BT60">
        <f>IF(AND(BT56="D",'calc'!BT173&lt;35),1,0)</f>
        <v/>
      </c>
      <c r="BU60">
        <f>IF(AND(BU56="D",'calc'!BU173&lt;35),1,0)</f>
        <v/>
      </c>
      <c r="BV60">
        <f>IF(AND(BV56="D",'calc'!BV173&lt;35),1,0)</f>
        <v/>
      </c>
      <c r="BW60">
        <f>IF(AND(BW56="D",'calc'!BW173&lt;35),1,0)</f>
        <v/>
      </c>
      <c r="BX60">
        <f>IF(AND(BX56="D",'calc'!BX173&lt;35),1,0)</f>
        <v/>
      </c>
      <c r="BY60">
        <f>IF(AND(BY56="D",'calc'!BY173&lt;35),1,0)</f>
        <v/>
      </c>
      <c r="BZ60">
        <f>IF(AND(BZ56="D",'calc'!BZ173&lt;35),1,0)</f>
        <v/>
      </c>
      <c r="CA60">
        <f>IF(AND(CA56="D",'calc'!CA173&lt;35),1,0)</f>
        <v/>
      </c>
      <c r="CB60">
        <f>IF(AND(CB56="D",'calc'!CB173&lt;35),1,0)</f>
        <v/>
      </c>
      <c r="CC60">
        <f>IF(AND(CC56="D",'calc'!CC173&lt;35),1,0)</f>
        <v/>
      </c>
      <c r="CD60">
        <f>IF(AND(CD56="D",'calc'!CD173&lt;35),1,0)</f>
        <v/>
      </c>
    </row>
    <row r="61" hidden="1">
      <c r="A61" s="42" t="inlineStr">
        <is>
          <t>P3 D energy</t>
        </is>
      </c>
      <c r="C61">
        <f>IF(AND(C57="D",'calc'!C181&lt;35),1,0)</f>
        <v/>
      </c>
      <c r="D61">
        <f>IF(AND(D57="D",'calc'!D181&lt;35),1,0)</f>
        <v/>
      </c>
      <c r="E61">
        <f>IF(AND(E57="D",'calc'!E181&lt;35),1,0)</f>
        <v/>
      </c>
      <c r="F61">
        <f>IF(AND(F57="D",'calc'!F181&lt;35),1,0)</f>
        <v/>
      </c>
      <c r="G61">
        <f>IF(AND(G57="D",'calc'!G181&lt;35),1,0)</f>
        <v/>
      </c>
      <c r="H61">
        <f>IF(AND(H57="D",'calc'!H181&lt;35),1,0)</f>
        <v/>
      </c>
      <c r="I61">
        <f>IF(AND(I57="D",'calc'!I181&lt;35),1,0)</f>
        <v/>
      </c>
      <c r="J61">
        <f>IF(AND(J57="D",'calc'!J181&lt;35),1,0)</f>
        <v/>
      </c>
      <c r="K61">
        <f>IF(AND(K57="D",'calc'!K181&lt;35),1,0)</f>
        <v/>
      </c>
      <c r="L61">
        <f>IF(AND(L57="D",'calc'!L181&lt;35),1,0)</f>
        <v/>
      </c>
      <c r="M61">
        <f>IF(AND(M57="D",'calc'!M181&lt;35),1,0)</f>
        <v/>
      </c>
      <c r="N61">
        <f>IF(AND(N57="D",'calc'!N181&lt;35),1,0)</f>
        <v/>
      </c>
      <c r="O61">
        <f>IF(AND(O57="D",'calc'!O181&lt;35),1,0)</f>
        <v/>
      </c>
      <c r="P61">
        <f>IF(AND(P57="D",'calc'!P181&lt;35),1,0)</f>
        <v/>
      </c>
      <c r="Q61">
        <f>IF(AND(Q57="D",'calc'!Q181&lt;35),1,0)</f>
        <v/>
      </c>
      <c r="R61">
        <f>IF(AND(R57="D",'calc'!R181&lt;35),1,0)</f>
        <v/>
      </c>
      <c r="S61">
        <f>IF(AND(S57="D",'calc'!S181&lt;35),1,0)</f>
        <v/>
      </c>
      <c r="T61">
        <f>IF(AND(T57="D",'calc'!T181&lt;35),1,0)</f>
        <v/>
      </c>
      <c r="U61">
        <f>IF(AND(U57="D",'calc'!U181&lt;35),1,0)</f>
        <v/>
      </c>
      <c r="V61">
        <f>IF(AND(V57="D",'calc'!V181&lt;35),1,0)</f>
        <v/>
      </c>
      <c r="W61">
        <f>IF(AND(W57="D",'calc'!W181&lt;35),1,0)</f>
        <v/>
      </c>
      <c r="X61">
        <f>IF(AND(X57="D",'calc'!X181&lt;35),1,0)</f>
        <v/>
      </c>
      <c r="Y61">
        <f>IF(AND(Y57="D",'calc'!Y181&lt;35),1,0)</f>
        <v/>
      </c>
      <c r="Z61">
        <f>IF(AND(Z57="D",'calc'!Z181&lt;35),1,0)</f>
        <v/>
      </c>
      <c r="AA61">
        <f>IF(AND(AA57="D",'calc'!AA181&lt;35),1,0)</f>
        <v/>
      </c>
      <c r="AB61">
        <f>IF(AND(AB57="D",'calc'!AB181&lt;35),1,0)</f>
        <v/>
      </c>
      <c r="AC61">
        <f>IF(AND(AC57="D",'calc'!AC181&lt;35),1,0)</f>
        <v/>
      </c>
      <c r="AD61">
        <f>IF(AND(AD57="D",'calc'!AD181&lt;35),1,0)</f>
        <v/>
      </c>
      <c r="AE61">
        <f>IF(AND(AE57="D",'calc'!AE181&lt;35),1,0)</f>
        <v/>
      </c>
      <c r="AF61">
        <f>IF(AND(AF57="D",'calc'!AF181&lt;35),1,0)</f>
        <v/>
      </c>
      <c r="AG61">
        <f>IF(AND(AG57="D",'calc'!AG181&lt;35),1,0)</f>
        <v/>
      </c>
      <c r="AH61">
        <f>IF(AND(AH57="D",'calc'!AH181&lt;35),1,0)</f>
        <v/>
      </c>
      <c r="AI61">
        <f>IF(AND(AI57="D",'calc'!AI181&lt;35),1,0)</f>
        <v/>
      </c>
      <c r="AJ61">
        <f>IF(AND(AJ57="D",'calc'!AJ181&lt;35),1,0)</f>
        <v/>
      </c>
      <c r="AK61">
        <f>IF(AND(AK57="D",'calc'!AK181&lt;35),1,0)</f>
        <v/>
      </c>
      <c r="AL61">
        <f>IF(AND(AL57="D",'calc'!AL181&lt;35),1,0)</f>
        <v/>
      </c>
      <c r="AM61">
        <f>IF(AND(AM57="D",'calc'!AM181&lt;35),1,0)</f>
        <v/>
      </c>
      <c r="AN61">
        <f>IF(AND(AN57="D",'calc'!AN181&lt;35),1,0)</f>
        <v/>
      </c>
      <c r="AO61">
        <f>IF(AND(AO57="D",'calc'!AO181&lt;35),1,0)</f>
        <v/>
      </c>
      <c r="AP61">
        <f>IF(AND(AP57="D",'calc'!AP181&lt;35),1,0)</f>
        <v/>
      </c>
      <c r="AQ61">
        <f>IF(AND(AQ57="D",'calc'!AQ181&lt;35),1,0)</f>
        <v/>
      </c>
      <c r="AR61">
        <f>IF(AND(AR57="D",'calc'!AR181&lt;35),1,0)</f>
        <v/>
      </c>
      <c r="AS61">
        <f>IF(AND(AS57="D",'calc'!AS181&lt;35),1,0)</f>
        <v/>
      </c>
      <c r="AT61">
        <f>IF(AND(AT57="D",'calc'!AT181&lt;35),1,0)</f>
        <v/>
      </c>
      <c r="AU61">
        <f>IF(AND(AU57="D",'calc'!AU181&lt;35),1,0)</f>
        <v/>
      </c>
      <c r="AV61">
        <f>IF(AND(AV57="D",'calc'!AV181&lt;35),1,0)</f>
        <v/>
      </c>
      <c r="AW61">
        <f>IF(AND(AW57="D",'calc'!AW181&lt;35),1,0)</f>
        <v/>
      </c>
      <c r="AX61">
        <f>IF(AND(AX57="D",'calc'!AX181&lt;35),1,0)</f>
        <v/>
      </c>
      <c r="AY61">
        <f>IF(AND(AY57="D",'calc'!AY181&lt;35),1,0)</f>
        <v/>
      </c>
      <c r="AZ61">
        <f>IF(AND(AZ57="D",'calc'!AZ181&lt;35),1,0)</f>
        <v/>
      </c>
      <c r="BA61">
        <f>IF(AND(BA57="D",'calc'!BA181&lt;35),1,0)</f>
        <v/>
      </c>
      <c r="BB61">
        <f>IF(AND(BB57="D",'calc'!BB181&lt;35),1,0)</f>
        <v/>
      </c>
      <c r="BC61">
        <f>IF(AND(BC57="D",'calc'!BC181&lt;35),1,0)</f>
        <v/>
      </c>
      <c r="BD61">
        <f>IF(AND(BD57="D",'calc'!BD181&lt;35),1,0)</f>
        <v/>
      </c>
      <c r="BE61">
        <f>IF(AND(BE57="D",'calc'!BE181&lt;35),1,0)</f>
        <v/>
      </c>
      <c r="BF61">
        <f>IF(AND(BF57="D",'calc'!BF181&lt;35),1,0)</f>
        <v/>
      </c>
      <c r="BG61">
        <f>IF(AND(BG57="D",'calc'!BG181&lt;35),1,0)</f>
        <v/>
      </c>
      <c r="BH61">
        <f>IF(AND(BH57="D",'calc'!BH181&lt;35),1,0)</f>
        <v/>
      </c>
      <c r="BI61">
        <f>IF(AND(BI57="D",'calc'!BI181&lt;35),1,0)</f>
        <v/>
      </c>
      <c r="BJ61">
        <f>IF(AND(BJ57="D",'calc'!BJ181&lt;35),1,0)</f>
        <v/>
      </c>
      <c r="BK61">
        <f>IF(AND(BK57="D",'calc'!BK181&lt;35),1,0)</f>
        <v/>
      </c>
      <c r="BL61">
        <f>IF(AND(BL57="D",'calc'!BL181&lt;35),1,0)</f>
        <v/>
      </c>
      <c r="BM61">
        <f>IF(AND(BM57="D",'calc'!BM181&lt;35),1,0)</f>
        <v/>
      </c>
      <c r="BN61">
        <f>IF(AND(BN57="D",'calc'!BN181&lt;35),1,0)</f>
        <v/>
      </c>
      <c r="BO61">
        <f>IF(AND(BO57="D",'calc'!BO181&lt;35),1,0)</f>
        <v/>
      </c>
      <c r="BP61">
        <f>IF(AND(BP57="D",'calc'!BP181&lt;35),1,0)</f>
        <v/>
      </c>
      <c r="BQ61">
        <f>IF(AND(BQ57="D",'calc'!BQ181&lt;35),1,0)</f>
        <v/>
      </c>
      <c r="BR61">
        <f>IF(AND(BR57="D",'calc'!BR181&lt;35),1,0)</f>
        <v/>
      </c>
      <c r="BS61">
        <f>IF(AND(BS57="D",'calc'!BS181&lt;35),1,0)</f>
        <v/>
      </c>
      <c r="BT61">
        <f>IF(AND(BT57="D",'calc'!BT181&lt;35),1,0)</f>
        <v/>
      </c>
      <c r="BU61">
        <f>IF(AND(BU57="D",'calc'!BU181&lt;35),1,0)</f>
        <v/>
      </c>
      <c r="BV61">
        <f>IF(AND(BV57="D",'calc'!BV181&lt;35),1,0)</f>
        <v/>
      </c>
      <c r="BW61">
        <f>IF(AND(BW57="D",'calc'!BW181&lt;35),1,0)</f>
        <v/>
      </c>
      <c r="BX61">
        <f>IF(AND(BX57="D",'calc'!BX181&lt;35),1,0)</f>
        <v/>
      </c>
      <c r="BY61">
        <f>IF(AND(BY57="D",'calc'!BY181&lt;35),1,0)</f>
        <v/>
      </c>
      <c r="BZ61">
        <f>IF(AND(BZ57="D",'calc'!BZ181&lt;35),1,0)</f>
        <v/>
      </c>
      <c r="CA61">
        <f>IF(AND(CA57="D",'calc'!CA181&lt;35),1,0)</f>
        <v/>
      </c>
      <c r="CB61">
        <f>IF(AND(CB57="D",'calc'!CB181&lt;35),1,0)</f>
        <v/>
      </c>
      <c r="CC61">
        <f>IF(AND(CC57="D",'calc'!CC181&lt;35),1,0)</f>
        <v/>
      </c>
      <c r="CD61">
        <f>IF(AND(CD57="D",'calc'!CD181&lt;35),1,0)</f>
        <v/>
      </c>
    </row>
    <row r="62" hidden="1">
      <c r="A62" s="42" t="inlineStr">
        <is>
          <t>P4 D energy</t>
        </is>
      </c>
      <c r="C62">
        <f>IF(AND(C58="D",'calc'!C189&lt;35),1,0)</f>
        <v/>
      </c>
      <c r="D62">
        <f>IF(AND(D58="D",'calc'!D189&lt;35),1,0)</f>
        <v/>
      </c>
      <c r="E62">
        <f>IF(AND(E58="D",'calc'!E189&lt;35),1,0)</f>
        <v/>
      </c>
      <c r="F62">
        <f>IF(AND(F58="D",'calc'!F189&lt;35),1,0)</f>
        <v/>
      </c>
      <c r="G62">
        <f>IF(AND(G58="D",'calc'!G189&lt;35),1,0)</f>
        <v/>
      </c>
      <c r="H62">
        <f>IF(AND(H58="D",'calc'!H189&lt;35),1,0)</f>
        <v/>
      </c>
      <c r="I62">
        <f>IF(AND(I58="D",'calc'!I189&lt;35),1,0)</f>
        <v/>
      </c>
      <c r="J62">
        <f>IF(AND(J58="D",'calc'!J189&lt;35),1,0)</f>
        <v/>
      </c>
      <c r="K62">
        <f>IF(AND(K58="D",'calc'!K189&lt;35),1,0)</f>
        <v/>
      </c>
      <c r="L62">
        <f>IF(AND(L58="D",'calc'!L189&lt;35),1,0)</f>
        <v/>
      </c>
      <c r="M62">
        <f>IF(AND(M58="D",'calc'!M189&lt;35),1,0)</f>
        <v/>
      </c>
      <c r="N62">
        <f>IF(AND(N58="D",'calc'!N189&lt;35),1,0)</f>
        <v/>
      </c>
      <c r="O62">
        <f>IF(AND(O58="D",'calc'!O189&lt;35),1,0)</f>
        <v/>
      </c>
      <c r="P62">
        <f>IF(AND(P58="D",'calc'!P189&lt;35),1,0)</f>
        <v/>
      </c>
      <c r="Q62">
        <f>IF(AND(Q58="D",'calc'!Q189&lt;35),1,0)</f>
        <v/>
      </c>
      <c r="R62">
        <f>IF(AND(R58="D",'calc'!R189&lt;35),1,0)</f>
        <v/>
      </c>
      <c r="S62">
        <f>IF(AND(S58="D",'calc'!S189&lt;35),1,0)</f>
        <v/>
      </c>
      <c r="T62">
        <f>IF(AND(T58="D",'calc'!T189&lt;35),1,0)</f>
        <v/>
      </c>
      <c r="U62">
        <f>IF(AND(U58="D",'calc'!U189&lt;35),1,0)</f>
        <v/>
      </c>
      <c r="V62">
        <f>IF(AND(V58="D",'calc'!V189&lt;35),1,0)</f>
        <v/>
      </c>
      <c r="W62">
        <f>IF(AND(W58="D",'calc'!W189&lt;35),1,0)</f>
        <v/>
      </c>
      <c r="X62">
        <f>IF(AND(X58="D",'calc'!X189&lt;35),1,0)</f>
        <v/>
      </c>
      <c r="Y62">
        <f>IF(AND(Y58="D",'calc'!Y189&lt;35),1,0)</f>
        <v/>
      </c>
      <c r="Z62">
        <f>IF(AND(Z58="D",'calc'!Z189&lt;35),1,0)</f>
        <v/>
      </c>
      <c r="AA62">
        <f>IF(AND(AA58="D",'calc'!AA189&lt;35),1,0)</f>
        <v/>
      </c>
      <c r="AB62">
        <f>IF(AND(AB58="D",'calc'!AB189&lt;35),1,0)</f>
        <v/>
      </c>
      <c r="AC62">
        <f>IF(AND(AC58="D",'calc'!AC189&lt;35),1,0)</f>
        <v/>
      </c>
      <c r="AD62">
        <f>IF(AND(AD58="D",'calc'!AD189&lt;35),1,0)</f>
        <v/>
      </c>
      <c r="AE62">
        <f>IF(AND(AE58="D",'calc'!AE189&lt;35),1,0)</f>
        <v/>
      </c>
      <c r="AF62">
        <f>IF(AND(AF58="D",'calc'!AF189&lt;35),1,0)</f>
        <v/>
      </c>
      <c r="AG62">
        <f>IF(AND(AG58="D",'calc'!AG189&lt;35),1,0)</f>
        <v/>
      </c>
      <c r="AH62">
        <f>IF(AND(AH58="D",'calc'!AH189&lt;35),1,0)</f>
        <v/>
      </c>
      <c r="AI62">
        <f>IF(AND(AI58="D",'calc'!AI189&lt;35),1,0)</f>
        <v/>
      </c>
      <c r="AJ62">
        <f>IF(AND(AJ58="D",'calc'!AJ189&lt;35),1,0)</f>
        <v/>
      </c>
      <c r="AK62">
        <f>IF(AND(AK58="D",'calc'!AK189&lt;35),1,0)</f>
        <v/>
      </c>
      <c r="AL62">
        <f>IF(AND(AL58="D",'calc'!AL189&lt;35),1,0)</f>
        <v/>
      </c>
      <c r="AM62">
        <f>IF(AND(AM58="D",'calc'!AM189&lt;35),1,0)</f>
        <v/>
      </c>
      <c r="AN62">
        <f>IF(AND(AN58="D",'calc'!AN189&lt;35),1,0)</f>
        <v/>
      </c>
      <c r="AO62">
        <f>IF(AND(AO58="D",'calc'!AO189&lt;35),1,0)</f>
        <v/>
      </c>
      <c r="AP62">
        <f>IF(AND(AP58="D",'calc'!AP189&lt;35),1,0)</f>
        <v/>
      </c>
      <c r="AQ62">
        <f>IF(AND(AQ58="D",'calc'!AQ189&lt;35),1,0)</f>
        <v/>
      </c>
      <c r="AR62">
        <f>IF(AND(AR58="D",'calc'!AR189&lt;35),1,0)</f>
        <v/>
      </c>
      <c r="AS62">
        <f>IF(AND(AS58="D",'calc'!AS189&lt;35),1,0)</f>
        <v/>
      </c>
      <c r="AT62">
        <f>IF(AND(AT58="D",'calc'!AT189&lt;35),1,0)</f>
        <v/>
      </c>
      <c r="AU62">
        <f>IF(AND(AU58="D",'calc'!AU189&lt;35),1,0)</f>
        <v/>
      </c>
      <c r="AV62">
        <f>IF(AND(AV58="D",'calc'!AV189&lt;35),1,0)</f>
        <v/>
      </c>
      <c r="AW62">
        <f>IF(AND(AW58="D",'calc'!AW189&lt;35),1,0)</f>
        <v/>
      </c>
      <c r="AX62">
        <f>IF(AND(AX58="D",'calc'!AX189&lt;35),1,0)</f>
        <v/>
      </c>
      <c r="AY62">
        <f>IF(AND(AY58="D",'calc'!AY189&lt;35),1,0)</f>
        <v/>
      </c>
      <c r="AZ62">
        <f>IF(AND(AZ58="D",'calc'!AZ189&lt;35),1,0)</f>
        <v/>
      </c>
      <c r="BA62">
        <f>IF(AND(BA58="D",'calc'!BA189&lt;35),1,0)</f>
        <v/>
      </c>
      <c r="BB62">
        <f>IF(AND(BB58="D",'calc'!BB189&lt;35),1,0)</f>
        <v/>
      </c>
      <c r="BC62">
        <f>IF(AND(BC58="D",'calc'!BC189&lt;35),1,0)</f>
        <v/>
      </c>
      <c r="BD62">
        <f>IF(AND(BD58="D",'calc'!BD189&lt;35),1,0)</f>
        <v/>
      </c>
      <c r="BE62">
        <f>IF(AND(BE58="D",'calc'!BE189&lt;35),1,0)</f>
        <v/>
      </c>
      <c r="BF62">
        <f>IF(AND(BF58="D",'calc'!BF189&lt;35),1,0)</f>
        <v/>
      </c>
      <c r="BG62">
        <f>IF(AND(BG58="D",'calc'!BG189&lt;35),1,0)</f>
        <v/>
      </c>
      <c r="BH62">
        <f>IF(AND(BH58="D",'calc'!BH189&lt;35),1,0)</f>
        <v/>
      </c>
      <c r="BI62">
        <f>IF(AND(BI58="D",'calc'!BI189&lt;35),1,0)</f>
        <v/>
      </c>
      <c r="BJ62">
        <f>IF(AND(BJ58="D",'calc'!BJ189&lt;35),1,0)</f>
        <v/>
      </c>
      <c r="BK62">
        <f>IF(AND(BK58="D",'calc'!BK189&lt;35),1,0)</f>
        <v/>
      </c>
      <c r="BL62">
        <f>IF(AND(BL58="D",'calc'!BL189&lt;35),1,0)</f>
        <v/>
      </c>
      <c r="BM62">
        <f>IF(AND(BM58="D",'calc'!BM189&lt;35),1,0)</f>
        <v/>
      </c>
      <c r="BN62">
        <f>IF(AND(BN58="D",'calc'!BN189&lt;35),1,0)</f>
        <v/>
      </c>
      <c r="BO62">
        <f>IF(AND(BO58="D",'calc'!BO189&lt;35),1,0)</f>
        <v/>
      </c>
      <c r="BP62">
        <f>IF(AND(BP58="D",'calc'!BP189&lt;35),1,0)</f>
        <v/>
      </c>
      <c r="BQ62">
        <f>IF(AND(BQ58="D",'calc'!BQ189&lt;35),1,0)</f>
        <v/>
      </c>
      <c r="BR62">
        <f>IF(AND(BR58="D",'calc'!BR189&lt;35),1,0)</f>
        <v/>
      </c>
      <c r="BS62">
        <f>IF(AND(BS58="D",'calc'!BS189&lt;35),1,0)</f>
        <v/>
      </c>
      <c r="BT62">
        <f>IF(AND(BT58="D",'calc'!BT189&lt;35),1,0)</f>
        <v/>
      </c>
      <c r="BU62">
        <f>IF(AND(BU58="D",'calc'!BU189&lt;35),1,0)</f>
        <v/>
      </c>
      <c r="BV62">
        <f>IF(AND(BV58="D",'calc'!BV189&lt;35),1,0)</f>
        <v/>
      </c>
      <c r="BW62">
        <f>IF(AND(BW58="D",'calc'!BW189&lt;35),1,0)</f>
        <v/>
      </c>
      <c r="BX62">
        <f>IF(AND(BX58="D",'calc'!BX189&lt;35),1,0)</f>
        <v/>
      </c>
      <c r="BY62">
        <f>IF(AND(BY58="D",'calc'!BY189&lt;35),1,0)</f>
        <v/>
      </c>
      <c r="BZ62">
        <f>IF(AND(BZ58="D",'calc'!BZ189&lt;35),1,0)</f>
        <v/>
      </c>
      <c r="CA62">
        <f>IF(AND(CA58="D",'calc'!CA189&lt;35),1,0)</f>
        <v/>
      </c>
      <c r="CB62">
        <f>IF(AND(CB58="D",'calc'!CB189&lt;35),1,0)</f>
        <v/>
      </c>
      <c r="CC62">
        <f>IF(AND(CC58="D",'calc'!CC189&lt;35),1,0)</f>
        <v/>
      </c>
      <c r="CD62">
        <f>IF(AND(CD58="D",'calc'!CD189&lt;35),1,0)</f>
        <v/>
      </c>
    </row>
  </sheetData>
  <mergeCells count="512">
    <mergeCell ref="BT9:BV9"/>
    <mergeCell ref="BT10:BV10"/>
    <mergeCell ref="BT11:BV11"/>
    <mergeCell ref="BT12:BV12"/>
    <mergeCell ref="BT13:BV13"/>
    <mergeCell ref="BT42:BV42"/>
    <mergeCell ref="BT43:BV43"/>
    <mergeCell ref="BT44:BV44"/>
    <mergeCell ref="BT45:BV45"/>
    <mergeCell ref="BT46:BV46"/>
    <mergeCell ref="AS46:AU46"/>
    <mergeCell ref="N42:P42"/>
    <mergeCell ref="N17:P17"/>
    <mergeCell ref="BN43:BP43"/>
    <mergeCell ref="AB36:AD36"/>
    <mergeCell ref="V39:X39"/>
    <mergeCell ref="Y40:AA40"/>
    <mergeCell ref="N44:P44"/>
    <mergeCell ref="Q15:S15"/>
    <mergeCell ref="N19:P19"/>
    <mergeCell ref="Z9:AC9"/>
    <mergeCell ref="BH10:BJ10"/>
    <mergeCell ref="AP45:AR45"/>
    <mergeCell ref="AV9:AX9"/>
    <mergeCell ref="CL36:CN36"/>
    <mergeCell ref="Z11:AC11"/>
    <mergeCell ref="BE13:BG13"/>
    <mergeCell ref="BJ3:BL3"/>
    <mergeCell ref="AG42:AI42"/>
    <mergeCell ref="BN46:BP46"/>
    <mergeCell ref="AP13:AR13"/>
    <mergeCell ref="AX4:AZ4"/>
    <mergeCell ref="BB12:BD12"/>
    <mergeCell ref="BA40:BC40"/>
    <mergeCell ref="I36:K36"/>
    <mergeCell ref="AS9:AU9"/>
    <mergeCell ref="AR37:AT37"/>
    <mergeCell ref="CH4:CJ4"/>
    <mergeCell ref="AH38:AJ38"/>
    <mergeCell ref="C17:F17"/>
    <mergeCell ref="K44:M44"/>
    <mergeCell ref="CT36:CV36"/>
    <mergeCell ref="AU36:AW36"/>
    <mergeCell ref="AE39:AG39"/>
    <mergeCell ref="AH40:AJ40"/>
    <mergeCell ref="C19:F19"/>
    <mergeCell ref="AG45:AI45"/>
    <mergeCell ref="W46:Y46"/>
    <mergeCell ref="CD37:CF37"/>
    <mergeCell ref="Q46:S46"/>
    <mergeCell ref="Y37:AA37"/>
    <mergeCell ref="G12:J12"/>
    <mergeCell ref="I4:K4"/>
    <mergeCell ref="Q48:S48"/>
    <mergeCell ref="AD42:AF42"/>
    <mergeCell ref="BN36:BP36"/>
    <mergeCell ref="N45:P45"/>
    <mergeCell ref="K49:M49"/>
    <mergeCell ref="AN3:AP3"/>
    <mergeCell ref="BK12:BM12"/>
    <mergeCell ref="T49:V49"/>
    <mergeCell ref="W10:Y10"/>
    <mergeCell ref="AE7:AG7"/>
    <mergeCell ref="AN5:AP5"/>
    <mergeCell ref="Z12:AC12"/>
    <mergeCell ref="T42:V42"/>
    <mergeCell ref="AB4:AD4"/>
    <mergeCell ref="AV12:AX12"/>
    <mergeCell ref="BZ3:CB3"/>
    <mergeCell ref="T50:V50"/>
    <mergeCell ref="BR3:BT3"/>
    <mergeCell ref="T44:V44"/>
    <mergeCell ref="AV13:AX13"/>
    <mergeCell ref="BH42:BJ42"/>
    <mergeCell ref="BN4:BP4"/>
    <mergeCell ref="AS11:AU11"/>
    <mergeCell ref="BF4:BH4"/>
    <mergeCell ref="AX7:AZ7"/>
    <mergeCell ref="F38:H38"/>
    <mergeCell ref="AY44:BA44"/>
    <mergeCell ref="BV36:BX36"/>
    <mergeCell ref="Q49:S49"/>
    <mergeCell ref="I39:K39"/>
    <mergeCell ref="L40:N40"/>
    <mergeCell ref="BH44:BJ44"/>
    <mergeCell ref="C45:F45"/>
    <mergeCell ref="BJ37:BL37"/>
    <mergeCell ref="C37:E37"/>
    <mergeCell ref="AR38:AT38"/>
    <mergeCell ref="AR3:AT3"/>
    <mergeCell ref="AU39:AW39"/>
    <mergeCell ref="AJ43:AL43"/>
    <mergeCell ref="Y38:AA38"/>
    <mergeCell ref="G13:J13"/>
    <mergeCell ref="O6:Q6"/>
    <mergeCell ref="CT37:CV37"/>
    <mergeCell ref="AG46:AI46"/>
    <mergeCell ref="AK4:AM4"/>
    <mergeCell ref="AN36:AP36"/>
    <mergeCell ref="G15:J15"/>
    <mergeCell ref="C51:F51"/>
    <mergeCell ref="BB43:BD43"/>
    <mergeCell ref="L3:N3"/>
    <mergeCell ref="I7:K7"/>
    <mergeCell ref="N46:P46"/>
    <mergeCell ref="K50:M50"/>
    <mergeCell ref="L5:N5"/>
    <mergeCell ref="AP44:AR44"/>
    <mergeCell ref="AD45:AF45"/>
    <mergeCell ref="N48:P48"/>
    <mergeCell ref="K52:M52"/>
    <mergeCell ref="BE43:BG43"/>
    <mergeCell ref="AM10:AO10"/>
    <mergeCell ref="AR6:AT6"/>
    <mergeCell ref="Q9:S9"/>
    <mergeCell ref="BB46:BD46"/>
    <mergeCell ref="W42:Y42"/>
    <mergeCell ref="W11:Y11"/>
    <mergeCell ref="AB7:AD7"/>
    <mergeCell ref="Q11:S11"/>
    <mergeCell ref="AG43:AI43"/>
    <mergeCell ref="BQ10:BS10"/>
    <mergeCell ref="AY45:BA45"/>
    <mergeCell ref="CP4:CR4"/>
    <mergeCell ref="BH45:BJ45"/>
    <mergeCell ref="V38:X38"/>
    <mergeCell ref="N16:P16"/>
    <mergeCell ref="Q52:S52"/>
    <mergeCell ref="N51:P51"/>
    <mergeCell ref="AE3:AG3"/>
    <mergeCell ref="R7:T7"/>
    <mergeCell ref="N43:P43"/>
    <mergeCell ref="AY42:BA42"/>
    <mergeCell ref="BH46:BJ46"/>
    <mergeCell ref="K46:M46"/>
    <mergeCell ref="BE44:BG44"/>
    <mergeCell ref="O4:Q4"/>
    <mergeCell ref="Y35:AP35"/>
    <mergeCell ref="C40:E40"/>
    <mergeCell ref="R36:T36"/>
    <mergeCell ref="Z10:AC10"/>
    <mergeCell ref="AV10:AX10"/>
    <mergeCell ref="BA6:BC6"/>
    <mergeCell ref="N9:P9"/>
    <mergeCell ref="AX3:AZ3"/>
    <mergeCell ref="AN39:AP39"/>
    <mergeCell ref="K10:M10"/>
    <mergeCell ref="AX5:AZ5"/>
    <mergeCell ref="AK36:AM36"/>
    <mergeCell ref="AN37:AP37"/>
    <mergeCell ref="W44:Y44"/>
    <mergeCell ref="AJ12:AL12"/>
    <mergeCell ref="CL3:CN3"/>
    <mergeCell ref="G18:J18"/>
    <mergeCell ref="AS10:AU10"/>
    <mergeCell ref="AX6:AZ6"/>
    <mergeCell ref="C43:F43"/>
    <mergeCell ref="AG9:AI9"/>
    <mergeCell ref="BN13:BP13"/>
    <mergeCell ref="BV4:BX4"/>
    <mergeCell ref="AD10:AF10"/>
    <mergeCell ref="AG11:AI11"/>
    <mergeCell ref="N18:P18"/>
    <mergeCell ref="BR37:BT37"/>
    <mergeCell ref="BK9:BM9"/>
    <mergeCell ref="G44:J44"/>
    <mergeCell ref="BE12:BG12"/>
    <mergeCell ref="BN10:BP10"/>
    <mergeCell ref="BQ11:BS11"/>
    <mergeCell ref="W9:Y9"/>
    <mergeCell ref="BB9:BD9"/>
    <mergeCell ref="AE6:AG6"/>
    <mergeCell ref="AE37:AG37"/>
    <mergeCell ref="BB11:BD11"/>
    <mergeCell ref="O38:Q38"/>
    <mergeCell ref="AB3:AD3"/>
    <mergeCell ref="O7:Q7"/>
    <mergeCell ref="Q13:S13"/>
    <mergeCell ref="K18:M18"/>
    <mergeCell ref="V3:X3"/>
    <mergeCell ref="Y4:AA4"/>
    <mergeCell ref="BQ44:BS44"/>
    <mergeCell ref="R39:T39"/>
    <mergeCell ref="AB5:AD5"/>
    <mergeCell ref="V5:X5"/>
    <mergeCell ref="G49:J49"/>
    <mergeCell ref="AP9:AR9"/>
    <mergeCell ref="L37:N37"/>
    <mergeCell ref="F40:H40"/>
    <mergeCell ref="AY13:BA13"/>
    <mergeCell ref="CH36:CJ36"/>
    <mergeCell ref="N12:P12"/>
    <mergeCell ref="BF3:BH3"/>
    <mergeCell ref="BA7:BC7"/>
    <mergeCell ref="AS43:AU43"/>
    <mergeCell ref="Q10:S10"/>
    <mergeCell ref="Y2:AP2"/>
    <mergeCell ref="AJ13:AL13"/>
    <mergeCell ref="AR4:AT4"/>
    <mergeCell ref="AR40:AT40"/>
    <mergeCell ref="C36:E36"/>
    <mergeCell ref="CT3:CV3"/>
    <mergeCell ref="CL37:CN37"/>
    <mergeCell ref="BQ42:BS42"/>
    <mergeCell ref="AG12:AI12"/>
    <mergeCell ref="T16:V16"/>
    <mergeCell ref="CD4:CF4"/>
    <mergeCell ref="T52:V52"/>
    <mergeCell ref="BK11:BM11"/>
    <mergeCell ref="AR35:BC35"/>
    <mergeCell ref="AV45:AX45"/>
    <mergeCell ref="T18:V18"/>
    <mergeCell ref="BK46:BM46"/>
    <mergeCell ref="C6:E6"/>
    <mergeCell ref="AM42:AO42"/>
    <mergeCell ref="AK7:AM7"/>
    <mergeCell ref="C12:F12"/>
    <mergeCell ref="AS44:AU44"/>
    <mergeCell ref="C4:E4"/>
    <mergeCell ref="AX40:AZ40"/>
    <mergeCell ref="K51:M51"/>
    <mergeCell ref="Z42:AC42"/>
    <mergeCell ref="BA38:BC38"/>
    <mergeCell ref="T9:V9"/>
    <mergeCell ref="BQ45:BS45"/>
    <mergeCell ref="Z44:AC44"/>
    <mergeCell ref="BJ36:BL36"/>
    <mergeCell ref="AH39:AJ39"/>
    <mergeCell ref="V6:X6"/>
    <mergeCell ref="T11:V11"/>
    <mergeCell ref="Y7:AA7"/>
    <mergeCell ref="BN42:BP42"/>
    <mergeCell ref="AB39:AD39"/>
    <mergeCell ref="W43:Y43"/>
    <mergeCell ref="L38:N38"/>
    <mergeCell ref="G50:J50"/>
    <mergeCell ref="AP46:AR46"/>
    <mergeCell ref="K42:M42"/>
    <mergeCell ref="AX37:AZ37"/>
    <mergeCell ref="Z45:AC45"/>
    <mergeCell ref="N13:P13"/>
    <mergeCell ref="BK43:BM43"/>
    <mergeCell ref="BN44:BP44"/>
    <mergeCell ref="G52:J52"/>
    <mergeCell ref="Y36:AA36"/>
    <mergeCell ref="N15:P15"/>
    <mergeCell ref="K19:M19"/>
    <mergeCell ref="BE10:BG10"/>
    <mergeCell ref="AX38:AZ38"/>
    <mergeCell ref="BB13:BD13"/>
    <mergeCell ref="BJ4:BL4"/>
    <mergeCell ref="AR7:AT7"/>
    <mergeCell ref="AP43:AR43"/>
    <mergeCell ref="AM46:AO46"/>
    <mergeCell ref="O36:Q36"/>
    <mergeCell ref="AU4:AW4"/>
    <mergeCell ref="AD44:AF44"/>
    <mergeCell ref="BA36:BC36"/>
    <mergeCell ref="G45:J45"/>
    <mergeCell ref="BF37:BH37"/>
    <mergeCell ref="AS12:AU12"/>
    <mergeCell ref="F36:H36"/>
    <mergeCell ref="AM44:AO44"/>
    <mergeCell ref="AE38:AG38"/>
    <mergeCell ref="C13:F13"/>
    <mergeCell ref="G46:J46"/>
    <mergeCell ref="AM45:AO45"/>
    <mergeCell ref="AP11:AR11"/>
    <mergeCell ref="AH36:AJ36"/>
    <mergeCell ref="AE40:AG40"/>
    <mergeCell ref="C15:F15"/>
    <mergeCell ref="C7:E7"/>
    <mergeCell ref="F39:H39"/>
    <mergeCell ref="BQ46:BS46"/>
    <mergeCell ref="T46:V46"/>
    <mergeCell ref="AB37:AD37"/>
    <mergeCell ref="V37:X37"/>
    <mergeCell ref="R5:T5"/>
    <mergeCell ref="AJ44:AL44"/>
    <mergeCell ref="AD9:AF9"/>
    <mergeCell ref="T48:V48"/>
    <mergeCell ref="C10:F10"/>
    <mergeCell ref="K16:M16"/>
    <mergeCell ref="G10:J10"/>
    <mergeCell ref="AN6:AP6"/>
    <mergeCell ref="K9:M9"/>
    <mergeCell ref="AV46:AX46"/>
    <mergeCell ref="Q42:S42"/>
    <mergeCell ref="K45:M45"/>
    <mergeCell ref="AK3:AM3"/>
    <mergeCell ref="Y39:AA39"/>
    <mergeCell ref="AB40:AD40"/>
    <mergeCell ref="AH4:AJ4"/>
    <mergeCell ref="K11:M11"/>
    <mergeCell ref="Q19:S19"/>
    <mergeCell ref="AK5:AM5"/>
    <mergeCell ref="BZ37:CB37"/>
    <mergeCell ref="AY9:BA9"/>
    <mergeCell ref="W12:Y12"/>
    <mergeCell ref="BB10:BD10"/>
    <mergeCell ref="Q44:S44"/>
    <mergeCell ref="R3:T3"/>
    <mergeCell ref="AY11:BA11"/>
    <mergeCell ref="AS13:AU13"/>
    <mergeCell ref="BA4:BC4"/>
    <mergeCell ref="AU7:AW7"/>
    <mergeCell ref="C38:E38"/>
    <mergeCell ref="Q45:S45"/>
    <mergeCell ref="G48:J48"/>
    <mergeCell ref="N49:P49"/>
    <mergeCell ref="L36:N36"/>
    <mergeCell ref="AP12:AR12"/>
    <mergeCell ref="CH3:CJ3"/>
    <mergeCell ref="T45:V45"/>
    <mergeCell ref="AX36:AZ36"/>
    <mergeCell ref="AR39:AT39"/>
    <mergeCell ref="R6:T6"/>
    <mergeCell ref="BB42:BD42"/>
    <mergeCell ref="AD46:AF46"/>
    <mergeCell ref="Q50:S50"/>
    <mergeCell ref="V40:X40"/>
    <mergeCell ref="G16:J16"/>
    <mergeCell ref="L4:N4"/>
    <mergeCell ref="I3:K3"/>
    <mergeCell ref="T51:V51"/>
    <mergeCell ref="C18:F18"/>
    <mergeCell ref="G9:J9"/>
    <mergeCell ref="BE42:BG42"/>
    <mergeCell ref="I5:K5"/>
    <mergeCell ref="BH13:BJ13"/>
    <mergeCell ref="BR4:BT4"/>
    <mergeCell ref="K48:M48"/>
    <mergeCell ref="G11:J11"/>
    <mergeCell ref="F37:H37"/>
    <mergeCell ref="AK6:AM6"/>
    <mergeCell ref="AN7:AP7"/>
    <mergeCell ref="AU3:AW3"/>
    <mergeCell ref="AH7:AJ7"/>
    <mergeCell ref="AD43:AF43"/>
    <mergeCell ref="AY46:BA46"/>
    <mergeCell ref="W13:Y13"/>
    <mergeCell ref="AE4:AG4"/>
    <mergeCell ref="AY12:BA12"/>
    <mergeCell ref="C44:F44"/>
    <mergeCell ref="N11:P11"/>
    <mergeCell ref="CP36:CR36"/>
    <mergeCell ref="BK42:BM42"/>
    <mergeCell ref="BN3:BP3"/>
    <mergeCell ref="AV11:AX11"/>
    <mergeCell ref="AY43:BA43"/>
    <mergeCell ref="G51:J51"/>
    <mergeCell ref="N52:P52"/>
    <mergeCell ref="L39:N39"/>
    <mergeCell ref="BH43:BJ43"/>
    <mergeCell ref="K43:M43"/>
    <mergeCell ref="BB44:BD44"/>
    <mergeCell ref="C49:F49"/>
    <mergeCell ref="AJ45:AL45"/>
    <mergeCell ref="AV44:AX44"/>
    <mergeCell ref="C42:F42"/>
    <mergeCell ref="AX39:AZ39"/>
    <mergeCell ref="G42:J42"/>
    <mergeCell ref="CL4:CN4"/>
    <mergeCell ref="AN38:AP38"/>
    <mergeCell ref="G17:J17"/>
    <mergeCell ref="BB45:BD45"/>
    <mergeCell ref="AN40:AP40"/>
    <mergeCell ref="G19:J19"/>
    <mergeCell ref="O3:Q3"/>
    <mergeCell ref="Y3:AA3"/>
    <mergeCell ref="I6:K6"/>
    <mergeCell ref="L7:N7"/>
    <mergeCell ref="AS42:AU42"/>
    <mergeCell ref="CP37:CR37"/>
    <mergeCell ref="AU5:AW5"/>
    <mergeCell ref="CH37:CJ37"/>
    <mergeCell ref="N50:P50"/>
    <mergeCell ref="BE45:BG45"/>
    <mergeCell ref="C52:F52"/>
    <mergeCell ref="F5:H5"/>
    <mergeCell ref="AP10:AR10"/>
    <mergeCell ref="AU6:AW6"/>
    <mergeCell ref="AV42:AX42"/>
    <mergeCell ref="AK38:AM38"/>
    <mergeCell ref="AJ10:AL10"/>
    <mergeCell ref="BK13:BM13"/>
    <mergeCell ref="BE46:BG46"/>
    <mergeCell ref="BR36:BT36"/>
    <mergeCell ref="BQ12:BS12"/>
    <mergeCell ref="AD11:AF11"/>
    <mergeCell ref="V36:X36"/>
    <mergeCell ref="AR5:AT5"/>
    <mergeCell ref="BN9:BP9"/>
    <mergeCell ref="K17:M17"/>
    <mergeCell ref="BH9:BJ9"/>
    <mergeCell ref="CD3:CF3"/>
    <mergeCell ref="BV3:BX3"/>
    <mergeCell ref="AK37:AM37"/>
    <mergeCell ref="BK10:BM10"/>
    <mergeCell ref="BN11:BP11"/>
    <mergeCell ref="BH11:BJ11"/>
    <mergeCell ref="AH3:AJ3"/>
    <mergeCell ref="AB6:AD6"/>
    <mergeCell ref="C50:F50"/>
    <mergeCell ref="Q43:S43"/>
    <mergeCell ref="R38:T38"/>
    <mergeCell ref="AJ46:AL46"/>
    <mergeCell ref="BZ36:CB36"/>
    <mergeCell ref="AH5:AJ5"/>
    <mergeCell ref="R4:T4"/>
    <mergeCell ref="V4:X4"/>
    <mergeCell ref="O39:Q39"/>
    <mergeCell ref="R40:T40"/>
    <mergeCell ref="F7:H7"/>
    <mergeCell ref="O5:Q5"/>
    <mergeCell ref="Y5:AA5"/>
    <mergeCell ref="Z13:AC13"/>
    <mergeCell ref="AM9:AO9"/>
    <mergeCell ref="I37:K37"/>
    <mergeCell ref="BA3:BC3"/>
    <mergeCell ref="K12:M12"/>
    <mergeCell ref="BA39:BC39"/>
    <mergeCell ref="AM11:AO11"/>
    <mergeCell ref="Y6:AA6"/>
    <mergeCell ref="N10:P10"/>
    <mergeCell ref="BA5:BC5"/>
    <mergeCell ref="C39:E39"/>
    <mergeCell ref="AG13:AI13"/>
    <mergeCell ref="T17:V17"/>
    <mergeCell ref="AK40:AM40"/>
    <mergeCell ref="AR36:AT36"/>
    <mergeCell ref="AU37:AW37"/>
    <mergeCell ref="AM12:AO12"/>
    <mergeCell ref="T19:V19"/>
    <mergeCell ref="AR2:BC2"/>
    <mergeCell ref="AJ9:AL9"/>
    <mergeCell ref="BQ13:BS13"/>
    <mergeCell ref="AD12:AF12"/>
    <mergeCell ref="Q16:S16"/>
    <mergeCell ref="CD36:CF36"/>
    <mergeCell ref="AG10:AI10"/>
    <mergeCell ref="AJ11:AL11"/>
    <mergeCell ref="Q18:S18"/>
    <mergeCell ref="BN37:BP37"/>
    <mergeCell ref="AD13:AF13"/>
    <mergeCell ref="F3:H3"/>
    <mergeCell ref="BN12:BP12"/>
    <mergeCell ref="AN4:AP4"/>
    <mergeCell ref="Q51:S51"/>
    <mergeCell ref="BH12:BJ12"/>
    <mergeCell ref="R37:T37"/>
    <mergeCell ref="T12:V12"/>
    <mergeCell ref="BE9:BG9"/>
    <mergeCell ref="CT4:CV4"/>
    <mergeCell ref="AH6:AJ6"/>
    <mergeCell ref="Z46:AC46"/>
    <mergeCell ref="BE11:BG11"/>
    <mergeCell ref="AB38:AD38"/>
    <mergeCell ref="T13:V13"/>
    <mergeCell ref="Q17:S17"/>
    <mergeCell ref="BQ43:BS43"/>
    <mergeCell ref="V7:X7"/>
    <mergeCell ref="T43:V43"/>
    <mergeCell ref="I38:K38"/>
    <mergeCell ref="AE5:AG5"/>
    <mergeCell ref="K13:M13"/>
    <mergeCell ref="BV37:BX37"/>
    <mergeCell ref="BK44:BM44"/>
    <mergeCell ref="O37:Q37"/>
    <mergeCell ref="I40:K40"/>
    <mergeCell ref="AS45:AU45"/>
    <mergeCell ref="Z43:AC43"/>
    <mergeCell ref="Q12:S12"/>
    <mergeCell ref="K15:M15"/>
    <mergeCell ref="F6:H6"/>
    <mergeCell ref="AP42:AR42"/>
    <mergeCell ref="AU38:AW38"/>
    <mergeCell ref="AJ42:AL42"/>
    <mergeCell ref="C46:F46"/>
    <mergeCell ref="BK45:BM45"/>
    <mergeCell ref="AM13:AO13"/>
    <mergeCell ref="BF36:BH36"/>
    <mergeCell ref="AU40:AW40"/>
    <mergeCell ref="AM43:AO43"/>
    <mergeCell ref="C48:F48"/>
    <mergeCell ref="AV43:AX43"/>
    <mergeCell ref="BN45:BP45"/>
    <mergeCell ref="BA37:BC37"/>
    <mergeCell ref="CP3:CR3"/>
    <mergeCell ref="O40:Q40"/>
    <mergeCell ref="G43:J43"/>
    <mergeCell ref="AY10:BA10"/>
    <mergeCell ref="BZ4:CB4"/>
    <mergeCell ref="L6:N6"/>
    <mergeCell ref="AH37:AJ37"/>
    <mergeCell ref="AE36:AG36"/>
    <mergeCell ref="C16:F16"/>
    <mergeCell ref="C3:E3"/>
    <mergeCell ref="F4:H4"/>
    <mergeCell ref="T15:V15"/>
    <mergeCell ref="C9:F9"/>
    <mergeCell ref="BQ9:BS9"/>
    <mergeCell ref="C5:E5"/>
    <mergeCell ref="AG44:AI44"/>
    <mergeCell ref="W45:Y45"/>
    <mergeCell ref="C11:F11"/>
    <mergeCell ref="AK39:AM39"/>
    <mergeCell ref="T10:V10"/>
    <mergeCell ref="CW3:CY3"/>
    <mergeCell ref="CW4:CY4"/>
    <mergeCell ref="CW36:CY36"/>
    <mergeCell ref="CW37:CY37"/>
  </mergeCells>
  <conditionalFormatting sqref="AG10">
    <cfRule type="expression" priority="1" dxfId="1">
      <formula>AND(OR($AG$10=TRUE,$AG$10="TRUE"),NOT(OR($AD$10=TRUE,$AD$10="TRUE")))</formula>
    </cfRule>
  </conditionalFormatting>
  <conditionalFormatting sqref="AJ10">
    <cfRule type="expression" priority="2" dxfId="1">
      <formula>AND(OR($AJ$10=TRUE,$AJ$10="TRUE"),NOT(OR($AD$10=TRUE,$AD$10="TRUE")))</formula>
    </cfRule>
  </conditionalFormatting>
  <conditionalFormatting sqref="AM10">
    <cfRule type="expression" priority="3" dxfId="1">
      <formula>AND(OR($AM$10=TRUE,$AM$10="TRUE"),NOT(OR($AD$10=TRUE,$AD$10="TRUE")))</formula>
    </cfRule>
  </conditionalFormatting>
  <conditionalFormatting sqref="AG11">
    <cfRule type="expression" priority="4" dxfId="1">
      <formula>AND(OR($AG$11=TRUE,$AG$11="TRUE"),NOT(OR($AD$11=TRUE,$AD$11="TRUE")))</formula>
    </cfRule>
  </conditionalFormatting>
  <conditionalFormatting sqref="AJ11">
    <cfRule type="expression" priority="5" dxfId="1">
      <formula>AND(OR($AJ$11=TRUE,$AJ$11="TRUE"),NOT(OR($AD$11=TRUE,$AD$11="TRUE")))</formula>
    </cfRule>
  </conditionalFormatting>
  <conditionalFormatting sqref="AM11">
    <cfRule type="expression" priority="6" dxfId="1">
      <formula>AND(OR($AM$11=TRUE,$AM$11="TRUE"),NOT(OR($AD$11=TRUE,$AD$11="TRUE")))</formula>
    </cfRule>
  </conditionalFormatting>
  <conditionalFormatting sqref="AG12">
    <cfRule type="expression" priority="7" dxfId="1">
      <formula>AND(OR($AG$12=TRUE,$AG$12="TRUE"),NOT(OR($AD$12=TRUE,$AD$12="TRUE")))</formula>
    </cfRule>
  </conditionalFormatting>
  <conditionalFormatting sqref="AJ12">
    <cfRule type="expression" priority="8" dxfId="1">
      <formula>AND(OR($AJ$12=TRUE,$AJ$12="TRUE"),NOT(OR($AD$12=TRUE,$AD$12="TRUE")))</formula>
    </cfRule>
  </conditionalFormatting>
  <conditionalFormatting sqref="AM12">
    <cfRule type="expression" priority="9" dxfId="1">
      <formula>AND(OR($AM$12=TRUE,$AM$12="TRUE"),NOT(OR($AD$12=TRUE,$AD$12="TRUE")))</formula>
    </cfRule>
  </conditionalFormatting>
  <conditionalFormatting sqref="AG13">
    <cfRule type="expression" priority="10" dxfId="1">
      <formula>AND(OR($AG$13=TRUE,$AG$13="TRUE"),NOT(OR($AD$13=TRUE,$AD$13="TRUE")))</formula>
    </cfRule>
  </conditionalFormatting>
  <conditionalFormatting sqref="AJ13">
    <cfRule type="expression" priority="11" dxfId="1">
      <formula>AND(OR($AJ$13=TRUE,$AJ$13="TRUE"),NOT(OR($AD$13=TRUE,$AD$13="TRUE")))</formula>
    </cfRule>
  </conditionalFormatting>
  <conditionalFormatting sqref="AM13">
    <cfRule type="expression" priority="12" dxfId="1">
      <formula>AND(OR($AM$13=TRUE,$AM$13="TRUE"),NOT(OR($AD$13=TRUE,$AD$13="TRUE")))</formula>
    </cfRule>
  </conditionalFormatting>
  <conditionalFormatting sqref="BB10:BJ10">
    <cfRule type="expression" priority="13" dxfId="1">
      <formula>OR($BB$10="",$BH$10="",OR($BB$10=TRUE,$BB$10="TRUE")=OR($BH$10=TRUE,$BH$10="TRUE"))</formula>
    </cfRule>
  </conditionalFormatting>
  <conditionalFormatting sqref="BB11:BJ11">
    <cfRule type="expression" priority="14" dxfId="1">
      <formula>OR($BB$11="",$BH$11="",OR($BB$11=TRUE,$BB$11="TRUE")=OR($BH$11=TRUE,$BH$11="TRUE"))</formula>
    </cfRule>
  </conditionalFormatting>
  <conditionalFormatting sqref="BB12:BJ12">
    <cfRule type="expression" priority="15" dxfId="1">
      <formula>OR($BB$12="",$BH$12="",OR($BB$12=TRUE,$BB$12="TRUE")=OR($BH$12=TRUE,$BH$12="TRUE"))</formula>
    </cfRule>
  </conditionalFormatting>
  <conditionalFormatting sqref="BB13:BJ13">
    <cfRule type="expression" priority="16" dxfId="1">
      <formula>OR($BB$13="",$BH$13="",OR($BB$13=TRUE,$BB$13="TRUE")=OR($BH$13=TRUE,$BH$13="TRUE"))</formula>
    </cfRule>
  </conditionalFormatting>
  <conditionalFormatting sqref="AV10">
    <cfRule type="expression" priority="17" dxfId="1">
      <formula>AND(OR(AV10=TRUE,AV10="TRUE"),NOT(OR($AP$10=TRUE,$AP$10="TRUE")))</formula>
    </cfRule>
  </conditionalFormatting>
  <conditionalFormatting sqref="AY10">
    <cfRule type="expression" priority="18" dxfId="1">
      <formula>AND(OR(AY10=TRUE,AY10="TRUE"),NOT(OR($AP$10=TRUE,$AP$10="TRUE")))</formula>
    </cfRule>
  </conditionalFormatting>
  <conditionalFormatting sqref="AV10:BA10">
    <cfRule type="expression" priority="19" dxfId="0">
      <formula>NOT(OR($AP$10=TRUE,$AP$10="TRUE"))</formula>
    </cfRule>
  </conditionalFormatting>
  <conditionalFormatting sqref="AV11">
    <cfRule type="expression" priority="20" dxfId="1">
      <formula>AND(OR(AV11=TRUE,AV11="TRUE"),NOT(OR($AP$11=TRUE,$AP$11="TRUE")))</formula>
    </cfRule>
  </conditionalFormatting>
  <conditionalFormatting sqref="AY11">
    <cfRule type="expression" priority="21" dxfId="1">
      <formula>AND(OR(AY11=TRUE,AY11="TRUE"),NOT(OR($AP$11=TRUE,$AP$11="TRUE")))</formula>
    </cfRule>
  </conditionalFormatting>
  <conditionalFormatting sqref="AV11:BA11">
    <cfRule type="expression" priority="22" dxfId="0">
      <formula>NOT(OR($AP$11=TRUE,$AP$11="TRUE"))</formula>
    </cfRule>
  </conditionalFormatting>
  <conditionalFormatting sqref="AV12">
    <cfRule type="expression" priority="23" dxfId="1">
      <formula>AND(OR(AV12=TRUE,AV12="TRUE"),NOT(OR($AP$12=TRUE,$AP$12="TRUE")))</formula>
    </cfRule>
  </conditionalFormatting>
  <conditionalFormatting sqref="AY12">
    <cfRule type="expression" priority="24" dxfId="1">
      <formula>AND(OR(AY12=TRUE,AY12="TRUE"),NOT(OR($AP$12=TRUE,$AP$12="TRUE")))</formula>
    </cfRule>
  </conditionalFormatting>
  <conditionalFormatting sqref="AV12:BA12">
    <cfRule type="expression" priority="25" dxfId="0">
      <formula>NOT(OR($AP$12=TRUE,$AP$12="TRUE"))</formula>
    </cfRule>
  </conditionalFormatting>
  <conditionalFormatting sqref="AV13">
    <cfRule type="expression" priority="26" dxfId="1">
      <formula>AND(OR(AV13=TRUE,AV13="TRUE"),NOT(OR($AP$13=TRUE,$AP$13="TRUE")))</formula>
    </cfRule>
  </conditionalFormatting>
  <conditionalFormatting sqref="AY13">
    <cfRule type="expression" priority="27" dxfId="1">
      <formula>AND(OR(AY13=TRUE,AY13="TRUE"),NOT(OR($AP$13=TRUE,$AP$13="TRUE")))</formula>
    </cfRule>
  </conditionalFormatting>
  <conditionalFormatting sqref="AV13:BA13">
    <cfRule type="expression" priority="28" dxfId="0">
      <formula>NOT(OR($AP$13=TRUE,$AP$13="TRUE"))</formula>
    </cfRule>
  </conditionalFormatting>
  <conditionalFormatting sqref="B16:V16">
    <cfRule type="expression" priority="29" dxfId="2">
      <formula>OR($AD$10=TRUE,$AD$10="TRUE")</formula>
    </cfRule>
  </conditionalFormatting>
  <conditionalFormatting sqref="B17:V17">
    <cfRule type="expression" priority="30" dxfId="2">
      <formula>OR($AD$11=TRUE,$AD$11="TRUE")</formula>
    </cfRule>
  </conditionalFormatting>
  <conditionalFormatting sqref="B18:V18">
    <cfRule type="expression" priority="31" dxfId="2">
      <formula>OR($AD$12=TRUE,$AD$12="TRUE")</formula>
    </cfRule>
  </conditionalFormatting>
  <conditionalFormatting sqref="B19:V19">
    <cfRule type="expression" priority="32" dxfId="2">
      <formula>OR($AD$13=TRUE,$AD$13="TRUE")</formula>
    </cfRule>
  </conditionalFormatting>
  <conditionalFormatting sqref="B22:B25">
    <cfRule type="expression" priority="33" dxfId="3" stopIfTrue="1">
      <formula>LEFT(B22,6)="Notice"</formula>
    </cfRule>
    <cfRule type="expression" priority="34" dxfId="4">
      <formula>AND(B22&lt;&gt;"OK",B22&lt;&gt;"")</formula>
    </cfRule>
    <cfRule type="cellIs" priority="35" operator="equal" dxfId="5">
      <formula>"OK"</formula>
    </cfRule>
  </conditionalFormatting>
  <conditionalFormatting sqref="C22:C25">
    <cfRule type="expression" priority="36" dxfId="1" stopIfTrue="1">
      <formula>OR(AND(OR(C22="D",C22="A",C22="S",C22="C",C22="H",C22="B",C22="T",C22="E",C22="SB"),OR(D22="D",D22="A",D22="S",D22="C",D22="H",D22="B",D22="T",D22="E",D22="SB")),AND(OR(C22="D",C22="A",C22="S",C22="C",C22="H",C22="T",C22="E",C22="SB"),OR(E22="D",E22="A",E22="S",E22="C",E22="H",E22="B",E22="T",E22="E",E22="SB")),AND(OR(C22="D",C22="A",C22="S",C22="C",C22="T",C22="SB"),OR(F22="D",F22="A",F22="S",F22="C",F22="H",F22="B",F22="T",F22="E",F22="SB")),AND(OR(C22="S"),OR(G22="D",G22="A",G22="S",G22="C",G22="H",G22="B",G22="T",G22="E",G22="SB")),AND(C22="H",OR($Z10="No",$Z10="")))</formula>
    </cfRule>
  </conditionalFormatting>
  <conditionalFormatting sqref="D22:D25">
    <cfRule type="expression" priority="37" dxfId="1" stopIfTrue="1">
      <formula>OR(AND(OR(D22="D",D22="A",D22="S",D22="C",D22="H",D22="B",D22="T",D22="E",D22="SB"),OR(C22="D",C22="A",C22="S",C22="C",C22="H",C22="B",C22="T",C22="E",C22="SB")),AND(OR(D22="D",D22="A",D22="S",D22="C",D22="H",D22="B",D22="T",D22="E",D22="SB"),OR(E22="D",E22="A",E22="S",E22="C",E22="H",E22="B",E22="T",E22="E",E22="SB")),AND(OR(D22="D",D22="A",D22="S",D22="C",D22="H",D22="T",D22="E",D22="SB"),OR(F22="D",F22="A",F22="S",F22="C",F22="H",F22="B",F22="T",F22="E",F22="SB")),AND(OR(D22="D",D22="A",D22="S",D22="C",D22="T",D22="SB"),OR(G22="D",G22="A",G22="S",G22="C",G22="H",G22="B",G22="T",G22="E",G22="SB")),AND(OR(D22="S"),OR(H22="D",H22="A",H22="S",H22="C",H22="H",H22="B",H22="T",H22="E",H22="SB")),AND(D22="H",OR($Z10="No",$Z10="")))</formula>
    </cfRule>
  </conditionalFormatting>
  <conditionalFormatting sqref="E22:E25">
    <cfRule type="expression" priority="38" dxfId="1" stopIfTrue="1">
      <formula>OR(AND(OR(E22="D",E22="A",E22="S",E22="C",E22="H",E22="B",E22="T",E22="E",E22="SB"),OR(D22="D",D22="A",D22="S",D22="C",D22="H",D22="B",D22="T",D22="E",D22="SB")),AND(OR(E22="D",E22="A",E22="S",E22="C",E22="H",E22="B",E22="T",E22="E",E22="SB"),OR(F22="D",F22="A",F22="S",F22="C",F22="H",F22="B",F22="T",F22="E",F22="SB")),AND(OR(E22="D",E22="A",E22="S",E22="C",E22="H",E22="B",E22="T",E22="E",E22="SB"),OR(C22="D",C22="A",C22="S",C22="C",C22="H",C22="T",C22="E",C22="SB")),AND(OR(E22="D",E22="A",E22="S",E22="C",E22="H",E22="T",E22="E",E22="SB"),OR(G22="D",G22="A",G22="S",G22="C",G22="H",G22="B",G22="T",G22="E",G22="SB")),AND(OR(E22="D",E22="A",E22="S",E22="C",E22="T",E22="SB"),OR(H22="D",H22="A",H22="S",H22="C",H22="H",H22="B",H22="T",H22="E",H22="SB")),AND(OR(E22="S"),OR(I22="D",I22="A",I22="S",I22="C",I22="H",I22="B",I22="T",I22="E",I22="SB")),AND(E22="H",OR($Z10="No",$Z10="")))</formula>
    </cfRule>
  </conditionalFormatting>
  <conditionalFormatting sqref="F22:F25">
    <cfRule type="expression" priority="39" dxfId="1" stopIfTrue="1">
      <formula>OR(AND(OR(F22="D",F22="A",F22="S",F22="C",F22="H",F22="B",F22="T",F22="E",F22="SB"),OR(E22="D",E22="A",E22="S",E22="C",E22="H",E22="B",E22="T",E22="E",E22="SB")),AND(OR(F22="D",F22="A",F22="S",F22="C",F22="H",F22="B",F22="T",F22="E",F22="SB"),OR(G22="D",G22="A",G22="S",G22="C",G22="H",G22="B",G22="T",G22="E",G22="SB")),AND(OR(F22="D",F22="A",F22="S",F22="C",F22="H",F22="B",F22="T",F22="E",F22="SB"),OR(D22="D",D22="A",D22="S",D22="C",D22="H",D22="T",D22="E",D22="SB")),AND(OR(F22="D",F22="A",F22="S",F22="C",F22="H",F22="T",F22="E",F22="SB"),OR(H22="D",H22="A",H22="S",H22="C",H22="H",H22="B",H22="T",H22="E",H22="SB")),AND(OR(F22="D",F22="A",F22="S",F22="C",F22="H",F22="B",F22="T",F22="E",F22="SB"),OR(C22="D",C22="A",C22="S",C22="C",C22="T",C22="SB")),AND(OR(F22="D",F22="A",F22="S",F22="C",F22="T",F22="SB"),OR(I22="D",I22="A",I22="S",I22="C",I22="H",I22="B",I22="T",I22="E",I22="SB")),AND(OR(F22="S"),OR(J22="D",J22="A",J22="S",J22="C",J22="H",J22="B",J22="T",J22="E",J22="SB")),AND(F22="H",OR($Z10="No",$Z10="")))</formula>
    </cfRule>
  </conditionalFormatting>
  <conditionalFormatting sqref="G22:G25">
    <cfRule type="expression" priority="40" dxfId="1" stopIfTrue="1">
      <formula>OR(AND(OR(G22="D",G22="A",G22="S",G22="C",G22="H",G22="B",G22="T",G22="E",G22="SB"),OR(F22="D",F22="A",F22="S",F22="C",F22="H",F22="B",F22="T",F22="E",F22="SB")),AND(OR(G22="D",G22="A",G22="S",G22="C",G22="H",G22="B",G22="T",G22="E",G22="SB"),OR(H22="D",H22="A",H22="S",H22="C",H22="H",H22="B",H22="T",H22="E",H22="SB")),AND(OR(G22="D",G22="A",G22="S",G22="C",G22="H",G22="B",G22="T",G22="E",G22="SB"),OR(E22="D",E22="A",E22="S",E22="C",E22="H",E22="T",E22="E",E22="SB")),AND(OR(G22="D",G22="A",G22="S",G22="C",G22="H",G22="T",G22="E",G22="SB"),OR(I22="D",I22="A",I22="S",I22="C",I22="H",I22="B",I22="T",I22="E",I22="SB")),AND(OR(G22="D",G22="A",G22="S",G22="C",G22="H",G22="B",G22="T",G22="E",G22="SB"),OR(D22="D",D22="A",D22="S",D22="C",D22="T",D22="SB")),AND(OR(G22="D",G22="A",G22="S",G22="C",G22="T",G22="SB"),OR(J22="D",J22="A",J22="S",J22="C",J22="H",J22="B",J22="T",J22="E",J22="SB")),AND(OR(G22="D",G22="A",G22="S",G22="C",G22="H",G22="B",G22="T",G22="E",G22="SB"),OR(C22="S")),AND(OR(G22="S"),OR(K22="D",K22="A",K22="S",K22="C",K22="H",K22="B",K22="T",K22="E",K22="SB")),AND(G22="H",OR($Z10="No",$Z10="")))</formula>
    </cfRule>
  </conditionalFormatting>
  <conditionalFormatting sqref="H22:H25">
    <cfRule type="expression" priority="41" dxfId="1" stopIfTrue="1">
      <formula>OR(AND(OR(H22="D",H22="A",H22="S",H22="C",H22="H",H22="B",H22="T",H22="E",H22="SB"),OR(G22="D",G22="A",G22="S",G22="C",G22="H",G22="B",G22="T",G22="E",G22="SB")),AND(OR(H22="D",H22="A",H22="S",H22="C",H22="H",H22="B",H22="T",H22="E",H22="SB"),OR(I22="D",I22="A",I22="S",I22="C",I22="H",I22="B",I22="T",I22="E",I22="SB")),AND(OR(H22="D",H22="A",H22="S",H22="C",H22="H",H22="B",H22="T",H22="E",H22="SB"),OR(F22="D",F22="A",F22="S",F22="C",F22="H",F22="T",F22="E",F22="SB")),AND(OR(H22="D",H22="A",H22="S",H22="C",H22="H",H22="T",H22="E",H22="SB"),OR(J22="D",J22="A",J22="S",J22="C",J22="H",J22="B",J22="T",J22="E",J22="SB")),AND(OR(H22="D",H22="A",H22="S",H22="C",H22="H",H22="B",H22="T",H22="E",H22="SB"),OR(E22="D",E22="A",E22="S",E22="C",E22="T",E22="SB")),AND(OR(H22="D",H22="A",H22="S",H22="C",H22="T",H22="SB"),OR(K22="D",K22="A",K22="S",K22="C",K22="H",K22="B",K22="T",K22="E",K22="SB")),AND(OR(H22="D",H22="A",H22="S",H22="C",H22="H",H22="B",H22="T",H22="E",H22="SB"),OR(D22="S")),AND(OR(H22="S"),OR(L22="D",L22="A",L22="S",L22="C",L22="H",L22="B",L22="T",L22="E",L22="SB")),AND(H22="H",OR($Z10="No",$Z10="")))</formula>
    </cfRule>
  </conditionalFormatting>
  <conditionalFormatting sqref="I22:I25">
    <cfRule type="expression" priority="42" dxfId="1" stopIfTrue="1">
      <formula>OR(AND(OR(I22="D",I22="A",I22="S",I22="C",I22="H",I22="B",I22="T",I22="E",I22="SB"),OR(H22="D",H22="A",H22="S",H22="C",H22="H",H22="B",H22="T",H22="E",H22="SB")),AND(OR(I22="D",I22="A",I22="S",I22="C",I22="H",I22="B",I22="T",I22="E",I22="SB"),OR(J22="D",J22="A",J22="S",J22="C",J22="H",J22="B",J22="T",J22="E",J22="SB")),AND(OR(I22="D",I22="A",I22="S",I22="C",I22="H",I22="B",I22="T",I22="E",I22="SB"),OR(G22="D",G22="A",G22="S",G22="C",G22="H",G22="T",G22="E",G22="SB")),AND(OR(I22="D",I22="A",I22="S",I22="C",I22="H",I22="T",I22="E",I22="SB"),OR(K22="D",K22="A",K22="S",K22="C",K22="H",K22="B",K22="T",K22="E",K22="SB")),AND(OR(I22="D",I22="A",I22="S",I22="C",I22="H",I22="B",I22="T",I22="E",I22="SB"),OR(F22="D",F22="A",F22="S",F22="C",F22="T",F22="SB")),AND(OR(I22="D",I22="A",I22="S",I22="C",I22="T",I22="SB"),OR(L22="D",L22="A",L22="S",L22="C",L22="H",L22="B",L22="T",L22="E",L22="SB")),AND(OR(I22="D",I22="A",I22="S",I22="C",I22="H",I22="B",I22="T",I22="E",I22="SB"),OR(E22="S")),AND(OR(I22="S"),OR(M22="D",M22="A",M22="S",M22="C",M22="H",M22="B",M22="T",M22="E",M22="SB")),AND(I22="H",OR($Z10="No",$Z10="")))</formula>
    </cfRule>
  </conditionalFormatting>
  <conditionalFormatting sqref="J22:J25">
    <cfRule type="expression" priority="43" dxfId="1" stopIfTrue="1">
      <formula>OR(AND(OR(J22="D",J22="A",J22="S",J22="C",J22="H",J22="B",J22="T",J22="E",J22="SB"),OR(I22="D",I22="A",I22="S",I22="C",I22="H",I22="B",I22="T",I22="E",I22="SB")),AND(OR(J22="D",J22="A",J22="S",J22="C",J22="H",J22="B",J22="T",J22="E",J22="SB"),OR(K22="D",K22="A",K22="S",K22="C",K22="H",K22="B",K22="T",K22="E",K22="SB")),AND(OR(J22="D",J22="A",J22="S",J22="C",J22="H",J22="B",J22="T",J22="E",J22="SB"),OR(H22="D",H22="A",H22="S",H22="C",H22="H",H22="T",H22="E",H22="SB")),AND(OR(J22="D",J22="A",J22="S",J22="C",J22="H",J22="T",J22="E",J22="SB"),OR(L22="D",L22="A",L22="S",L22="C",L22="H",L22="B",L22="T",L22="E",L22="SB")),AND(OR(J22="D",J22="A",J22="S",J22="C",J22="H",J22="B",J22="T",J22="E",J22="SB"),OR(G22="D",G22="A",G22="S",G22="C",G22="T",G22="SB")),AND(OR(J22="D",J22="A",J22="S",J22="C",J22="T",J22="SB"),OR(M22="D",M22="A",M22="S",M22="C",M22="H",M22="B",M22="T",M22="E",M22="SB")),AND(OR(J22="D",J22="A",J22="S",J22="C",J22="H",J22="B",J22="T",J22="E",J22="SB"),OR(F22="S")),AND(OR(J22="S"),OR(N22="D",N22="A",N22="S",N22="C",N22="H",N22="B",N22="T",N22="E",N22="SB")),AND(J22="H",OR($Z10="No",$Z10="")))</formula>
    </cfRule>
  </conditionalFormatting>
  <conditionalFormatting sqref="K22:K25">
    <cfRule type="expression" priority="44" dxfId="1" stopIfTrue="1">
      <formula>OR(AND(OR(K22="D",K22="A",K22="S",K22="C",K22="H",K22="B",K22="T",K22="E",K22="SB"),OR(J22="D",J22="A",J22="S",J22="C",J22="H",J22="B",J22="T",J22="E",J22="SB")),AND(OR(K22="D",K22="A",K22="S",K22="C",K22="H",K22="B",K22="T",K22="E",K22="SB"),OR(L22="D",L22="A",L22="S",L22="C",L22="H",L22="B",L22="T",L22="E",L22="SB")),AND(OR(K22="D",K22="A",K22="S",K22="C",K22="H",K22="B",K22="T",K22="E",K22="SB"),OR(I22="D",I22="A",I22="S",I22="C",I22="H",I22="T",I22="E",I22="SB")),AND(OR(K22="D",K22="A",K22="S",K22="C",K22="H",K22="T",K22="E",K22="SB"),OR(M22="D",M22="A",M22="S",M22="C",M22="H",M22="B",M22="T",M22="E",M22="SB")),AND(OR(K22="D",K22="A",K22="S",K22="C",K22="H",K22="B",K22="T",K22="E",K22="SB"),OR(H22="D",H22="A",H22="S",H22="C",H22="T",H22="SB")),AND(OR(K22="D",K22="A",K22="S",K22="C",K22="T",K22="SB"),OR(N22="D",N22="A",N22="S",N22="C",N22="H",N22="B",N22="T",N22="E",N22="SB")),AND(OR(K22="D",K22="A",K22="S",K22="C",K22="H",K22="B",K22="T",K22="E",K22="SB"),OR(G22="S")),AND(OR(K22="S"),OR(O22="D",O22="A",O22="S",O22="C",O22="H",O22="B",O22="T",O22="E",O22="SB")),AND(K22="H",OR($Z10="No",$Z10="")))</formula>
    </cfRule>
  </conditionalFormatting>
  <conditionalFormatting sqref="L22:L25">
    <cfRule type="expression" priority="45" dxfId="1" stopIfTrue="1">
      <formula>OR(AND(OR(L22="D",L22="A",L22="S",L22="C",L22="H",L22="B",L22="T",L22="E",L22="SB"),OR(K22="D",K22="A",K22="S",K22="C",K22="H",K22="B",K22="T",K22="E",K22="SB")),AND(OR(L22="D",L22="A",L22="S",L22="C",L22="H",L22="B",L22="T",L22="E",L22="SB"),OR(M22="D",M22="A",M22="S",M22="C",M22="H",M22="B",M22="T",M22="E",M22="SB")),AND(OR(L22="D",L22="A",L22="S",L22="C",L22="H",L22="B",L22="T",L22="E",L22="SB"),OR(J22="D",J22="A",J22="S",J22="C",J22="H",J22="T",J22="E",J22="SB")),AND(OR(L22="D",L22="A",L22="S",L22="C",L22="H",L22="T",L22="E",L22="SB"),OR(N22="D",N22="A",N22="S",N22="C",N22="H",N22="B",N22="T",N22="E",N22="SB")),AND(OR(L22="D",L22="A",L22="S",L22="C",L22="H",L22="B",L22="T",L22="E",L22="SB"),OR(I22="D",I22="A",I22="S",I22="C",I22="T",I22="SB")),AND(OR(L22="D",L22="A",L22="S",L22="C",L22="T",L22="SB"),OR(O22="D",O22="A",O22="S",O22="C",O22="H",O22="B",O22="T",O22="E",O22="SB")),AND(OR(L22="D",L22="A",L22="S",L22="C",L22="H",L22="B",L22="T",L22="E",L22="SB"),OR(H22="S")),AND(OR(L22="S"),OR(P22="D",P22="A",P22="S",P22="C",P22="H",P22="B",P22="T",P22="E",P22="SB")),AND(L22="H",OR($Z10="No",$Z10="")))</formula>
    </cfRule>
  </conditionalFormatting>
  <conditionalFormatting sqref="M22:M25">
    <cfRule type="expression" priority="46" dxfId="1" stopIfTrue="1">
      <formula>OR(AND(OR(M22="D",M22="A",M22="S",M22="C",M22="H",M22="B",M22="T",M22="E",M22="SB"),OR(L22="D",L22="A",L22="S",L22="C",L22="H",L22="B",L22="T",L22="E",L22="SB")),AND(OR(M22="D",M22="A",M22="S",M22="C",M22="H",M22="B",M22="T",M22="E",M22="SB"),OR(N22="D",N22="A",N22="S",N22="C",N22="H",N22="B",N22="T",N22="E",N22="SB")),AND(OR(M22="D",M22="A",M22="S",M22="C",M22="H",M22="B",M22="T",M22="E",M22="SB"),OR(K22="D",K22="A",K22="S",K22="C",K22="H",K22="T",K22="E",K22="SB")),AND(OR(M22="D",M22="A",M22="S",M22="C",M22="H",M22="T",M22="E",M22="SB"),OR(O22="D",O22="A",O22="S",O22="C",O22="H",O22="B",O22="T",O22="E",O22="SB")),AND(OR(M22="D",M22="A",M22="S",M22="C",M22="H",M22="B",M22="T",M22="E",M22="SB"),OR(J22="D",J22="A",J22="S",J22="C",J22="T",J22="SB")),AND(OR(M22="D",M22="A",M22="S",M22="C",M22="T",M22="SB"),OR(P22="D",P22="A",P22="S",P22="C",P22="H",P22="B",P22="T",P22="E",P22="SB")),AND(OR(M22="D",M22="A",M22="S",M22="C",M22="H",M22="B",M22="T",M22="E",M22="SB"),OR(I22="S")),AND(OR(M22="S"),OR(Q22="D",Q22="A",Q22="S",Q22="C",Q22="H",Q22="B",Q22="T",Q22="E",Q22="SB")),AND(M22="H",OR($Z10="No",$Z10="")))</formula>
    </cfRule>
  </conditionalFormatting>
  <conditionalFormatting sqref="N22:N25">
    <cfRule type="expression" priority="47" dxfId="1" stopIfTrue="1">
      <formula>OR(AND(OR(N22="D",N22="A",N22="S",N22="C",N22="H",N22="B",N22="T",N22="E",N22="SB"),OR(M22="D",M22="A",M22="S",M22="C",M22="H",M22="B",M22="T",M22="E",M22="SB")),AND(OR(N22="D",N22="A",N22="S",N22="C",N22="H",N22="B",N22="T",N22="E",N22="SB"),OR(O22="D",O22="A",O22="S",O22="C",O22="H",O22="B",O22="T",O22="E",O22="SB")),AND(OR(N22="D",N22="A",N22="S",N22="C",N22="H",N22="B",N22="T",N22="E",N22="SB"),OR(L22="D",L22="A",L22="S",L22="C",L22="H",L22="T",L22="E",L22="SB")),AND(OR(N22="D",N22="A",N22="S",N22="C",N22="H",N22="T",N22="E",N22="SB"),OR(P22="D",P22="A",P22="S",P22="C",P22="H",P22="B",P22="T",P22="E",P22="SB")),AND(OR(N22="D",N22="A",N22="S",N22="C",N22="H",N22="B",N22="T",N22="E",N22="SB"),OR(K22="D",K22="A",K22="S",K22="C",K22="T",K22="SB")),AND(OR(N22="D",N22="A",N22="S",N22="C",N22="T",N22="SB"),OR(Q22="D",Q22="A",Q22="S",Q22="C",Q22="H",Q22="B",Q22="T",Q22="E",Q22="SB")),AND(OR(N22="D",N22="A",N22="S",N22="C",N22="H",N22="B",N22="T",N22="E",N22="SB"),OR(J22="S")),AND(OR(N22="S"),OR(R22="D",R22="A",R22="S",R22="C",R22="H",R22="B",R22="T",R22="E",R22="SB")),AND(N22="H",OR($Z10="No",$Z10="")))</formula>
    </cfRule>
  </conditionalFormatting>
  <conditionalFormatting sqref="O22:O25">
    <cfRule type="expression" priority="48" dxfId="1" stopIfTrue="1">
      <formula>OR(AND(OR(O22="D",O22="A",O22="S",O22="C",O22="H",O22="B",O22="T",O22="E",O22="SB"),OR(N22="D",N22="A",N22="S",N22="C",N22="H",N22="B",N22="T",N22="E",N22="SB")),AND(OR(O22="D",O22="A",O22="S",O22="C",O22="H",O22="B",O22="T",O22="E",O22="SB"),OR(P22="D",P22="A",P22="S",P22="C",P22="H",P22="B",P22="T",P22="E",P22="SB")),AND(OR(O22="D",O22="A",O22="S",O22="C",O22="H",O22="B",O22="T",O22="E",O22="SB"),OR(M22="D",M22="A",M22="S",M22="C",M22="H",M22="T",M22="E",M22="SB")),AND(OR(O22="D",O22="A",O22="S",O22="C",O22="H",O22="T",O22="E",O22="SB"),OR(Q22="D",Q22="A",Q22="S",Q22="C",Q22="H",Q22="B",Q22="T",Q22="E",Q22="SB")),AND(OR(O22="D",O22="A",O22="S",O22="C",O22="H",O22="B",O22="T",O22="E",O22="SB"),OR(L22="D",L22="A",L22="S",L22="C",L22="T",L22="SB")),AND(OR(O22="D",O22="A",O22="S",O22="C",O22="T",O22="SB"),OR(R22="D",R22="A",R22="S",R22="C",R22="H",R22="B",R22="T",R22="E",R22="SB")),AND(OR(O22="D",O22="A",O22="S",O22="C",O22="H",O22="B",O22="T",O22="E",O22="SB"),OR(K22="S")),AND(OR(O22="S"),OR(S22="D",S22="A",S22="S",S22="C",S22="H",S22="B",S22="T",S22="E",S22="SB")),AND(O22="H",OR($Z10="No",$Z10="")))</formula>
    </cfRule>
  </conditionalFormatting>
  <conditionalFormatting sqref="P22:P25">
    <cfRule type="expression" priority="49" dxfId="1" stopIfTrue="1">
      <formula>OR(AND(OR(P22="D",P22="A",P22="S",P22="C",P22="H",P22="B",P22="T",P22="E",P22="SB"),OR(O22="D",O22="A",O22="S",O22="C",O22="H",O22="B",O22="T",O22="E",O22="SB")),AND(OR(P22="D",P22="A",P22="S",P22="C",P22="H",P22="B",P22="T",P22="E",P22="SB"),OR(Q22="D",Q22="A",Q22="S",Q22="C",Q22="H",Q22="B",Q22="T",Q22="E",Q22="SB")),AND(OR(P22="D",P22="A",P22="S",P22="C",P22="H",P22="B",P22="T",P22="E",P22="SB"),OR(N22="D",N22="A",N22="S",N22="C",N22="H",N22="T",N22="E",N22="SB")),AND(OR(P22="D",P22="A",P22="S",P22="C",P22="H",P22="T",P22="E",P22="SB"),OR(R22="D",R22="A",R22="S",R22="C",R22="H",R22="B",R22="T",R22="E",R22="SB")),AND(OR(P22="D",P22="A",P22="S",P22="C",P22="H",P22="B",P22="T",P22="E",P22="SB"),OR(M22="D",M22="A",M22="S",M22="C",M22="T",M22="SB")),AND(OR(P22="D",P22="A",P22="S",P22="C",P22="T",P22="SB"),OR(S22="D",S22="A",S22="S",S22="C",S22="H",S22="B",S22="T",S22="E",S22="SB")),AND(OR(P22="D",P22="A",P22="S",P22="C",P22="H",P22="B",P22="T",P22="E",P22="SB"),OR(L22="S")),AND(OR(P22="S"),OR(T22="D",T22="A",T22="S",T22="C",T22="H",T22="B",T22="T",T22="E",T22="SB")),AND(P22="H",OR($Z10="No",$Z10="")))</formula>
    </cfRule>
  </conditionalFormatting>
  <conditionalFormatting sqref="Q22:Q25">
    <cfRule type="expression" priority="50" dxfId="1" stopIfTrue="1">
      <formula>OR(AND(OR(Q22="D",Q22="A",Q22="S",Q22="C",Q22="H",Q22="B",Q22="T",Q22="E",Q22="SB"),OR(P22="D",P22="A",P22="S",P22="C",P22="H",P22="B",P22="T",P22="E",P22="SB")),AND(OR(Q22="D",Q22="A",Q22="S",Q22="C",Q22="H",Q22="B",Q22="T",Q22="E",Q22="SB"),OR(R22="D",R22="A",R22="S",R22="C",R22="H",R22="B",R22="T",R22="E",R22="SB")),AND(OR(Q22="D",Q22="A",Q22="S",Q22="C",Q22="H",Q22="B",Q22="T",Q22="E",Q22="SB"),OR(O22="D",O22="A",O22="S",O22="C",O22="H",O22="T",O22="E",O22="SB")),AND(OR(Q22="D",Q22="A",Q22="S",Q22="C",Q22="H",Q22="T",Q22="E",Q22="SB"),OR(S22="D",S22="A",S22="S",S22="C",S22="H",S22="B",S22="T",S22="E",S22="SB")),AND(OR(Q22="D",Q22="A",Q22="S",Q22="C",Q22="H",Q22="B",Q22="T",Q22="E",Q22="SB"),OR(N22="D",N22="A",N22="S",N22="C",N22="T",N22="SB")),AND(OR(Q22="D",Q22="A",Q22="S",Q22="C",Q22="T",Q22="SB"),OR(T22="D",T22="A",T22="S",T22="C",T22="H",T22="B",T22="T",T22="E",T22="SB")),AND(OR(Q22="D",Q22="A",Q22="S",Q22="C",Q22="H",Q22="B",Q22="T",Q22="E",Q22="SB"),OR(M22="S")),AND(OR(Q22="S"),OR(U22="D",U22="A",U22="S",U22="C",U22="H",U22="B",U22="T",U22="E",U22="SB")),AND(Q22="H",OR($Z10="No",$Z10="")))</formula>
    </cfRule>
  </conditionalFormatting>
  <conditionalFormatting sqref="R22:R25">
    <cfRule type="expression" priority="51" dxfId="1" stopIfTrue="1">
      <formula>OR(AND(OR(R22="D",R22="A",R22="S",R22="C",R22="H",R22="B",R22="T",R22="E",R22="SB"),OR(Q22="D",Q22="A",Q22="S",Q22="C",Q22="H",Q22="B",Q22="T",Q22="E",Q22="SB")),AND(OR(R22="D",R22="A",R22="S",R22="C",R22="H",R22="B",R22="T",R22="E",R22="SB"),OR(S22="D",S22="A",S22="S",S22="C",S22="H",S22="B",S22="T",S22="E",S22="SB")),AND(OR(R22="D",R22="A",R22="S",R22="C",R22="H",R22="B",R22="T",R22="E",R22="SB"),OR(P22="D",P22="A",P22="S",P22="C",P22="H",P22="T",P22="E",P22="SB")),AND(OR(R22="D",R22="A",R22="S",R22="C",R22="H",R22="T",R22="E",R22="SB"),OR(T22="D",T22="A",T22="S",T22="C",T22="H",T22="B",T22="T",T22="E",T22="SB")),AND(OR(R22="D",R22="A",R22="S",R22="C",R22="H",R22="B",R22="T",R22="E",R22="SB"),OR(O22="D",O22="A",O22="S",O22="C",O22="T",O22="SB")),AND(OR(R22="D",R22="A",R22="S",R22="C",R22="T",R22="SB"),OR(U22="D",U22="A",U22="S",U22="C",U22="H",U22="B",U22="T",U22="E",U22="SB")),AND(OR(R22="D",R22="A",R22="S",R22="C",R22="H",R22="B",R22="T",R22="E",R22="SB"),OR(N22="S")),AND(OR(R22="S"),OR(V22="D",V22="A",V22="S",V22="C",V22="H",V22="B",V22="T",V22="E",V22="SB")),AND(R22="H",OR($Z10="No",$Z10="")))</formula>
    </cfRule>
  </conditionalFormatting>
  <conditionalFormatting sqref="S22:S25">
    <cfRule type="expression" priority="52" dxfId="1" stopIfTrue="1">
      <formula>OR(AND(OR(S22="D",S22="A",S22="S",S22="C",S22="H",S22="B",S22="T",S22="E",S22="SB"),OR(R22="D",R22="A",R22="S",R22="C",R22="H",R22="B",R22="T",R22="E",R22="SB")),AND(OR(S22="D",S22="A",S22="S",S22="C",S22="H",S22="B",S22="T",S22="E",S22="SB"),OR(T22="D",T22="A",T22="S",T22="C",T22="H",T22="B",T22="T",T22="E",T22="SB")),AND(OR(S22="D",S22="A",S22="S",S22="C",S22="H",S22="B",S22="T",S22="E",S22="SB"),OR(Q22="D",Q22="A",Q22="S",Q22="C",Q22="H",Q22="T",Q22="E",Q22="SB")),AND(OR(S22="D",S22="A",S22="S",S22="C",S22="H",S22="T",S22="E",S22="SB"),OR(U22="D",U22="A",U22="S",U22="C",U22="H",U22="B",U22="T",U22="E",U22="SB")),AND(OR(S22="D",S22="A",S22="S",S22="C",S22="H",S22="B",S22="T",S22="E",S22="SB"),OR(P22="D",P22="A",P22="S",P22="C",P22="T",P22="SB")),AND(OR(S22="D",S22="A",S22="S",S22="C",S22="T",S22="SB"),OR(V22="D",V22="A",V22="S",V22="C",V22="H",V22="B",V22="T",V22="E",V22="SB")),AND(OR(S22="D",S22="A",S22="S",S22="C",S22="H",S22="B",S22="T",S22="E",S22="SB"),OR(O22="S")),AND(OR(S22="S"),OR(W22="D",W22="A",W22="S",W22="C",W22="H",W22="B",W22="T",W22="E",W22="SB")),AND(S22="H",OR($Z10="No",$Z10="")))</formula>
    </cfRule>
  </conditionalFormatting>
  <conditionalFormatting sqref="T22:T25">
    <cfRule type="expression" priority="53" dxfId="1" stopIfTrue="1">
      <formula>OR(AND(OR(T22="D",T22="A",T22="S",T22="C",T22="H",T22="B",T22="T",T22="E",T22="SB"),OR(S22="D",S22="A",S22="S",S22="C",S22="H",S22="B",S22="T",S22="E",S22="SB")),AND(OR(T22="D",T22="A",T22="S",T22="C",T22="H",T22="B",T22="T",T22="E",T22="SB"),OR(U22="D",U22="A",U22="S",U22="C",U22="H",U22="B",U22="T",U22="E",U22="SB")),AND(OR(T22="D",T22="A",T22="S",T22="C",T22="H",T22="B",T22="T",T22="E",T22="SB"),OR(R22="D",R22="A",R22="S",R22="C",R22="H",R22="T",R22="E",R22="SB")),AND(OR(T22="D",T22="A",T22="S",T22="C",T22="H",T22="T",T22="E",T22="SB"),OR(V22="D",V22="A",V22="S",V22="C",V22="H",V22="B",V22="T",V22="E",V22="SB")),AND(OR(T22="D",T22="A",T22="S",T22="C",T22="H",T22="B",T22="T",T22="E",T22="SB"),OR(Q22="D",Q22="A",Q22="S",Q22="C",Q22="T",Q22="SB")),AND(OR(T22="D",T22="A",T22="S",T22="C",T22="T",T22="SB"),OR(W22="D",W22="A",W22="S",W22="C",W22="H",W22="B",W22="T",W22="E",W22="SB")),AND(OR(T22="D",T22="A",T22="S",T22="C",T22="H",T22="B",T22="T",T22="E",T22="SB"),OR(P22="S")),AND(OR(T22="S"),OR(X22="D",X22="A",X22="S",X22="C",X22="H",X22="B",X22="T",X22="E",X22="SB")),AND(T22="H",OR($Z10="No",$Z10="")))</formula>
    </cfRule>
  </conditionalFormatting>
  <conditionalFormatting sqref="U22:U25">
    <cfRule type="expression" priority="54" dxfId="1" stopIfTrue="1">
      <formula>OR(AND(OR(U22="D",U22="A",U22="S",U22="C",U22="H",U22="B",U22="T",U22="E",U22="SB"),OR(T22="D",T22="A",T22="S",T22="C",T22="H",T22="B",T22="T",T22="E",T22="SB")),AND(OR(U22="D",U22="A",U22="S",U22="C",U22="H",U22="B",U22="T",U22="E",U22="SB"),OR(V22="D",V22="A",V22="S",V22="C",V22="H",V22="B",V22="T",V22="E",V22="SB")),AND(OR(U22="D",U22="A",U22="S",U22="C",U22="H",U22="B",U22="T",U22="E",U22="SB"),OR(S22="D",S22="A",S22="S",S22="C",S22="H",S22="T",S22="E",S22="SB")),AND(OR(U22="D",U22="A",U22="S",U22="C",U22="H",U22="T",U22="E",U22="SB"),OR(W22="D",W22="A",W22="S",W22="C",W22="H",W22="B",W22="T",W22="E",W22="SB")),AND(OR(U22="D",U22="A",U22="S",U22="C",U22="H",U22="B",U22="T",U22="E",U22="SB"),OR(R22="D",R22="A",R22="S",R22="C",R22="T",R22="SB")),AND(OR(U22="D",U22="A",U22="S",U22="C",U22="T",U22="SB"),OR(X22="D",X22="A",X22="S",X22="C",X22="H",X22="B",X22="T",X22="E",X22="SB")),AND(OR(U22="D",U22="A",U22="S",U22="C",U22="H",U22="B",U22="T",U22="E",U22="SB"),OR(Q22="S")),AND(OR(U22="S"),OR(Y22="D",Y22="A",Y22="S",Y22="C",Y22="H",Y22="B",Y22="T",Y22="E",Y22="SB")),AND(U22="H",OR($Z10="No",$Z10="")))</formula>
    </cfRule>
  </conditionalFormatting>
  <conditionalFormatting sqref="V22:V25">
    <cfRule type="expression" priority="55" dxfId="1" stopIfTrue="1">
      <formula>OR(AND(OR(V22="D",V22="A",V22="S",V22="C",V22="H",V22="B",V22="T",V22="E",V22="SB"),OR(U22="D",U22="A",U22="S",U22="C",U22="H",U22="B",U22="T",U22="E",U22="SB")),AND(OR(V22="D",V22="A",V22="S",V22="C",V22="H",V22="B",V22="T",V22="E",V22="SB"),OR(W22="D",W22="A",W22="S",W22="C",W22="H",W22="B",W22="T",W22="E",W22="SB")),AND(OR(V22="D",V22="A",V22="S",V22="C",V22="H",V22="B",V22="T",V22="E",V22="SB"),OR(T22="D",T22="A",T22="S",T22="C",T22="H",T22="T",T22="E",T22="SB")),AND(OR(V22="D",V22="A",V22="S",V22="C",V22="H",V22="T",V22="E",V22="SB"),OR(X22="D",X22="A",X22="S",X22="C",X22="H",X22="B",X22="T",X22="E",X22="SB")),AND(OR(V22="D",V22="A",V22="S",V22="C",V22="H",V22="B",V22="T",V22="E",V22="SB"),OR(S22="D",S22="A",S22="S",S22="C",S22="T",S22="SB")),AND(OR(V22="D",V22="A",V22="S",V22="C",V22="T",V22="SB"),OR(Y22="D",Y22="A",Y22="S",Y22="C",Y22="H",Y22="B",Y22="T",Y22="E",Y22="SB")),AND(OR(V22="D",V22="A",V22="S",V22="C",V22="H",V22="B",V22="T",V22="E",V22="SB"),OR(R22="S")),AND(OR(V22="S"),OR(Z22="D",Z22="A",Z22="S",Z22="C",Z22="H",Z22="B",Z22="T",Z22="E",Z22="SB")),AND(V22="H",OR($Z10="No",$Z10="")))</formula>
    </cfRule>
  </conditionalFormatting>
  <conditionalFormatting sqref="W22:W25">
    <cfRule type="expression" priority="56" dxfId="1" stopIfTrue="1">
      <formula>OR(AND(OR(W22="D",W22="A",W22="S",W22="C",W22="H",W22="B",W22="T",W22="E",W22="SB"),OR(V22="D",V22="A",V22="S",V22="C",V22="H",V22="B",V22="T",V22="E",V22="SB")),AND(OR(W22="D",W22="A",W22="S",W22="C",W22="H",W22="B",W22="T",W22="E",W22="SB"),OR(X22="D",X22="A",X22="S",X22="C",X22="H",X22="B",X22="T",X22="E",X22="SB")),AND(OR(W22="D",W22="A",W22="S",W22="C",W22="H",W22="B",W22="T",W22="E",W22="SB"),OR(U22="D",U22="A",U22="S",U22="C",U22="H",U22="T",U22="E",U22="SB")),AND(OR(W22="D",W22="A",W22="S",W22="C",W22="H",W22="T",W22="E",W22="SB"),OR(Y22="D",Y22="A",Y22="S",Y22="C",Y22="H",Y22="B",Y22="T",Y22="E",Y22="SB")),AND(OR(W22="D",W22="A",W22="S",W22="C",W22="H",W22="B",W22="T",W22="E",W22="SB"),OR(T22="D",T22="A",T22="S",T22="C",T22="T",T22="SB")),AND(OR(W22="D",W22="A",W22="S",W22="C",W22="T",W22="SB"),OR(Z22="D",Z22="A",Z22="S",Z22="C",Z22="H",Z22="B",Z22="T",Z22="E",Z22="SB")),AND(OR(W22="D",W22="A",W22="S",W22="C",W22="H",W22="B",W22="T",W22="E",W22="SB"),OR(S22="S")),AND(OR(W22="S"),OR(AA22="D",AA22="A",AA22="S",AA22="C",AA22="H",AA22="B",AA22="T",AA22="E",AA22="SB")),AND(W22="H",OR($Z10="No",$Z10="")))</formula>
    </cfRule>
  </conditionalFormatting>
  <conditionalFormatting sqref="X22:X25">
    <cfRule type="expression" priority="57" dxfId="1" stopIfTrue="1">
      <formula>OR(AND(OR(X22="D",X22="A",X22="S",X22="C",X22="H",X22="B",X22="T",X22="E",X22="SB"),OR(W22="D",W22="A",W22="S",W22="C",W22="H",W22="B",W22="T",W22="E",W22="SB")),AND(OR(X22="D",X22="A",X22="S",X22="C",X22="H",X22="B",X22="T",X22="E",X22="SB"),OR(Y22="D",Y22="A",Y22="S",Y22="C",Y22="H",Y22="B",Y22="T",Y22="E",Y22="SB")),AND(OR(X22="D",X22="A",X22="S",X22="C",X22="H",X22="B",X22="T",X22="E",X22="SB"),OR(V22="D",V22="A",V22="S",V22="C",V22="H",V22="T",V22="E",V22="SB")),AND(OR(X22="D",X22="A",X22="S",X22="C",X22="H",X22="T",X22="E",X22="SB"),OR(Z22="D",Z22="A",Z22="S",Z22="C",Z22="H",Z22="B",Z22="T",Z22="E",Z22="SB")),AND(OR(X22="D",X22="A",X22="S",X22="C",X22="H",X22="B",X22="T",X22="E",X22="SB"),OR(U22="D",U22="A",U22="S",U22="C",U22="T",U22="SB")),AND(OR(X22="D",X22="A",X22="S",X22="C",X22="T",X22="SB"),OR(AA22="D",AA22="A",AA22="S",AA22="C",AA22="H",AA22="B",AA22="T",AA22="E",AA22="SB")),AND(OR(X22="D",X22="A",X22="S",X22="C",X22="H",X22="B",X22="T",X22="E",X22="SB"),OR(T22="S")),AND(OR(X22="S"),OR(AB22="D",AB22="A",AB22="S",AB22="C",AB22="H",AB22="B",AB22="T",AB22="E",AB22="SB")),AND(X22="H",OR($Z10="No",$Z10="")))</formula>
    </cfRule>
  </conditionalFormatting>
  <conditionalFormatting sqref="Y22:Y25">
    <cfRule type="expression" priority="58" dxfId="1" stopIfTrue="1">
      <formula>OR(AND(OR(Y22="D",Y22="A",Y22="S",Y22="C",Y22="H",Y22="B",Y22="T",Y22="E",Y22="SB"),OR(X22="D",X22="A",X22="S",X22="C",X22="H",X22="B",X22="T",X22="E",X22="SB")),AND(OR(Y22="D",Y22="A",Y22="S",Y22="C",Y22="H",Y22="B",Y22="T",Y22="E",Y22="SB"),OR(Z22="D",Z22="A",Z22="S",Z22="C",Z22="H",Z22="B",Z22="T",Z22="E",Z22="SB")),AND(OR(Y22="D",Y22="A",Y22="S",Y22="C",Y22="H",Y22="B",Y22="T",Y22="E",Y22="SB"),OR(W22="D",W22="A",W22="S",W22="C",W22="H",W22="T",W22="E",W22="SB")),AND(OR(Y22="D",Y22="A",Y22="S",Y22="C",Y22="H",Y22="T",Y22="E",Y22="SB"),OR(AA22="D",AA22="A",AA22="S",AA22="C",AA22="H",AA22="B",AA22="T",AA22="E",AA22="SB")),AND(OR(Y22="D",Y22="A",Y22="S",Y22="C",Y22="H",Y22="B",Y22="T",Y22="E",Y22="SB"),OR(V22="D",V22="A",V22="S",V22="C",V22="T",V22="SB")),AND(OR(Y22="D",Y22="A",Y22="S",Y22="C",Y22="T",Y22="SB"),OR(AB22="D",AB22="A",AB22="S",AB22="C",AB22="H",AB22="B",AB22="T",AB22="E",AB22="SB")),AND(OR(Y22="D",Y22="A",Y22="S",Y22="C",Y22="H",Y22="B",Y22="T",Y22="E",Y22="SB"),OR(U22="S")),AND(OR(Y22="S"),OR(AC22="D",AC22="A",AC22="S",AC22="C",AC22="H",AC22="B",AC22="T",AC22="E",AC22="SB")),AND(Y22="H",OR($Z10="No",$Z10="")))</formula>
    </cfRule>
  </conditionalFormatting>
  <conditionalFormatting sqref="Z22:Z25">
    <cfRule type="expression" priority="59" dxfId="1" stopIfTrue="1">
      <formula>OR(AND(OR(Z22="D",Z22="A",Z22="S",Z22="C",Z22="H",Z22="B",Z22="T",Z22="E",Z22="SB"),OR(Y22="D",Y22="A",Y22="S",Y22="C",Y22="H",Y22="B",Y22="T",Y22="E",Y22="SB")),AND(OR(Z22="D",Z22="A",Z22="S",Z22="C",Z22="H",Z22="B",Z22="T",Z22="E",Z22="SB"),OR(AA22="D",AA22="A",AA22="S",AA22="C",AA22="H",AA22="B",AA22="T",AA22="E",AA22="SB")),AND(OR(Z22="D",Z22="A",Z22="S",Z22="C",Z22="H",Z22="B",Z22="T",Z22="E",Z22="SB"),OR(X22="D",X22="A",X22="S",X22="C",X22="H",X22="T",X22="E",X22="SB")),AND(OR(Z22="D",Z22="A",Z22="S",Z22="C",Z22="H",Z22="T",Z22="E",Z22="SB"),OR(AB22="D",AB22="A",AB22="S",AB22="C",AB22="H",AB22="B",AB22="T",AB22="E",AB22="SB")),AND(OR(Z22="D",Z22="A",Z22="S",Z22="C",Z22="H",Z22="B",Z22="T",Z22="E",Z22="SB"),OR(W22="D",W22="A",W22="S",W22="C",W22="T",W22="SB")),AND(OR(Z22="D",Z22="A",Z22="S",Z22="C",Z22="T",Z22="SB"),OR(AC22="D",AC22="A",AC22="S",AC22="C",AC22="H",AC22="B",AC22="T",AC22="E",AC22="SB")),AND(OR(Z22="D",Z22="A",Z22="S",Z22="C",Z22="H",Z22="B",Z22="T",Z22="E",Z22="SB"),OR(V22="S")),AND(OR(Z22="S"),OR(AD22="D",AD22="A",AD22="S",AD22="C",AD22="H",AD22="B",AD22="T",AD22="E",AD22="SB")),AND(Z22="H",OR($Z10="No",$Z10="")))</formula>
    </cfRule>
  </conditionalFormatting>
  <conditionalFormatting sqref="AA22:AA25">
    <cfRule type="expression" priority="60" dxfId="1" stopIfTrue="1">
      <formula>OR(AND(OR(AA22="D",AA22="A",AA22="S",AA22="C",AA22="H",AA22="B",AA22="T",AA22="E",AA22="SB"),OR(Z22="D",Z22="A",Z22="S",Z22="C",Z22="H",Z22="B",Z22="T",Z22="E",Z22="SB")),AND(OR(AA22="D",AA22="A",AA22="S",AA22="C",AA22="H",AA22="B",AA22="T",AA22="E",AA22="SB"),OR(AB22="D",AB22="A",AB22="S",AB22="C",AB22="H",AB22="B",AB22="T",AB22="E",AB22="SB")),AND(OR(AA22="D",AA22="A",AA22="S",AA22="C",AA22="H",AA22="B",AA22="T",AA22="E",AA22="SB"),OR(Y22="D",Y22="A",Y22="S",Y22="C",Y22="H",Y22="T",Y22="E",Y22="SB")),AND(OR(AA22="D",AA22="A",AA22="S",AA22="C",AA22="H",AA22="T",AA22="E",AA22="SB"),OR(AC22="D",AC22="A",AC22="S",AC22="C",AC22="H",AC22="B",AC22="T",AC22="E",AC22="SB")),AND(OR(AA22="D",AA22="A",AA22="S",AA22="C",AA22="H",AA22="B",AA22="T",AA22="E",AA22="SB"),OR(X22="D",X22="A",X22="S",X22="C",X22="T",X22="SB")),AND(OR(AA22="D",AA22="A",AA22="S",AA22="C",AA22="T",AA22="SB"),OR(AD22="D",AD22="A",AD22="S",AD22="C",AD22="H",AD22="B",AD22="T",AD22="E",AD22="SB")),AND(OR(AA22="D",AA22="A",AA22="S",AA22="C",AA22="H",AA22="B",AA22="T",AA22="E",AA22="SB"),OR(W22="S")),AND(OR(AA22="S"),OR(AE22="D",AE22="A",AE22="S",AE22="C",AE22="H",AE22="B",AE22="T",AE22="E",AE22="SB")),AND(AA22="H",OR($Z10="No",$Z10="")))</formula>
    </cfRule>
  </conditionalFormatting>
  <conditionalFormatting sqref="AB22:AB25">
    <cfRule type="expression" priority="61" dxfId="1" stopIfTrue="1">
      <formula>OR(AND(OR(AB22="D",AB22="A",AB22="S",AB22="C",AB22="H",AB22="B",AB22="T",AB22="E",AB22="SB"),OR(AA22="D",AA22="A",AA22="S",AA22="C",AA22="H",AA22="B",AA22="T",AA22="E",AA22="SB")),AND(OR(AB22="D",AB22="A",AB22="S",AB22="C",AB22="H",AB22="B",AB22="T",AB22="E",AB22="SB"),OR(AC22="D",AC22="A",AC22="S",AC22="C",AC22="H",AC22="B",AC22="T",AC22="E",AC22="SB")),AND(OR(AB22="D",AB22="A",AB22="S",AB22="C",AB22="H",AB22="B",AB22="T",AB22="E",AB22="SB"),OR(Z22="D",Z22="A",Z22="S",Z22="C",Z22="H",Z22="T",Z22="E",Z22="SB")),AND(OR(AB22="D",AB22="A",AB22="S",AB22="C",AB22="H",AB22="T",AB22="E",AB22="SB"),OR(AD22="D",AD22="A",AD22="S",AD22="C",AD22="H",AD22="B",AD22="T",AD22="E",AD22="SB")),AND(OR(AB22="D",AB22="A",AB22="S",AB22="C",AB22="H",AB22="B",AB22="T",AB22="E",AB22="SB"),OR(Y22="D",Y22="A",Y22="S",Y22="C",Y22="T",Y22="SB")),AND(OR(AB22="D",AB22="A",AB22="S",AB22="C",AB22="T",AB22="SB"),OR(AE22="D",AE22="A",AE22="S",AE22="C",AE22="H",AE22="B",AE22="T",AE22="E",AE22="SB")),AND(OR(AB22="D",AB22="A",AB22="S",AB22="C",AB22="H",AB22="B",AB22="T",AB22="E",AB22="SB"),OR(X22="S")),AND(OR(AB22="S"),OR(AF22="D",AF22="A",AF22="S",AF22="C",AF22="H",AF22="B",AF22="T",AF22="E",AF22="SB")),AND(AB22="H",OR($Z10="No",$Z10="")))</formula>
    </cfRule>
  </conditionalFormatting>
  <conditionalFormatting sqref="AC22:AC25">
    <cfRule type="expression" priority="62" dxfId="1" stopIfTrue="1">
      <formula>OR(AND(OR(AC22="D",AC22="A",AC22="S",AC22="C",AC22="H",AC22="B",AC22="T",AC22="E",AC22="SB"),OR(AB22="D",AB22="A",AB22="S",AB22="C",AB22="H",AB22="B",AB22="T",AB22="E",AB22="SB")),AND(OR(AC22="D",AC22="A",AC22="S",AC22="C",AC22="H",AC22="B",AC22="T",AC22="E",AC22="SB"),OR(AD22="D",AD22="A",AD22="S",AD22="C",AD22="H",AD22="B",AD22="T",AD22="E",AD22="SB")),AND(OR(AC22="D",AC22="A",AC22="S",AC22="C",AC22="H",AC22="B",AC22="T",AC22="E",AC22="SB"),OR(AA22="D",AA22="A",AA22="S",AA22="C",AA22="H",AA22="T",AA22="E",AA22="SB")),AND(OR(AC22="D",AC22="A",AC22="S",AC22="C",AC22="H",AC22="T",AC22="E",AC22="SB"),OR(AE22="D",AE22="A",AE22="S",AE22="C",AE22="H",AE22="B",AE22="T",AE22="E",AE22="SB")),AND(OR(AC22="D",AC22="A",AC22="S",AC22="C",AC22="H",AC22="B",AC22="T",AC22="E",AC22="SB"),OR(Z22="D",Z22="A",Z22="S",Z22="C",Z22="T",Z22="SB")),AND(OR(AC22="D",AC22="A",AC22="S",AC22="C",AC22="T",AC22="SB"),OR(AF22="D",AF22="A",AF22="S",AF22="C",AF22="H",AF22="B",AF22="T",AF22="E",AF22="SB")),AND(OR(AC22="D",AC22="A",AC22="S",AC22="C",AC22="H",AC22="B",AC22="T",AC22="E",AC22="SB"),OR(Y22="S")),AND(OR(AC22="S"),OR(AG22="D",AG22="A",AG22="S",AG22="C",AG22="H",AG22="B",AG22="T",AG22="E",AG22="SB")),AND(AC22="H",OR($Z10="No",$Z10="")))</formula>
    </cfRule>
  </conditionalFormatting>
  <conditionalFormatting sqref="AD22:AD25">
    <cfRule type="expression" priority="63" dxfId="1" stopIfTrue="1">
      <formula>OR(AND(OR(AD22="D",AD22="A",AD22="S",AD22="C",AD22="H",AD22="B",AD22="T",AD22="E",AD22="SB"),OR(AC22="D",AC22="A",AC22="S",AC22="C",AC22="H",AC22="B",AC22="T",AC22="E",AC22="SB")),AND(OR(AD22="D",AD22="A",AD22="S",AD22="C",AD22="H",AD22="B",AD22="T",AD22="E",AD22="SB"),OR(AE22="D",AE22="A",AE22="S",AE22="C",AE22="H",AE22="B",AE22="T",AE22="E",AE22="SB")),AND(OR(AD22="D",AD22="A",AD22="S",AD22="C",AD22="H",AD22="B",AD22="T",AD22="E",AD22="SB"),OR(AB22="D",AB22="A",AB22="S",AB22="C",AB22="H",AB22="T",AB22="E",AB22="SB")),AND(OR(AD22="D",AD22="A",AD22="S",AD22="C",AD22="H",AD22="T",AD22="E",AD22="SB"),OR(AF22="D",AF22="A",AF22="S",AF22="C",AF22="H",AF22="B",AF22="T",AF22="E",AF22="SB")),AND(OR(AD22="D",AD22="A",AD22="S",AD22="C",AD22="H",AD22="B",AD22="T",AD22="E",AD22="SB"),OR(AA22="D",AA22="A",AA22="S",AA22="C",AA22="T",AA22="SB")),AND(OR(AD22="D",AD22="A",AD22="S",AD22="C",AD22="T",AD22="SB"),OR(AG22="D",AG22="A",AG22="S",AG22="C",AG22="H",AG22="B",AG22="T",AG22="E",AG22="SB")),AND(OR(AD22="D",AD22="A",AD22="S",AD22="C",AD22="H",AD22="B",AD22="T",AD22="E",AD22="SB"),OR(Z22="S")),AND(OR(AD22="S"),OR(AH22="D",AH22="A",AH22="S",AH22="C",AH22="H",AH22="B",AH22="T",AH22="E",AH22="SB")),AND(AD22="H",OR($Z10="No",$Z10="")))</formula>
    </cfRule>
  </conditionalFormatting>
  <conditionalFormatting sqref="AE22:AE25">
    <cfRule type="expression" priority="64" dxfId="1" stopIfTrue="1">
      <formula>OR(AND(OR(AE22="D",AE22="A",AE22="S",AE22="C",AE22="H",AE22="B",AE22="T",AE22="E",AE22="SB"),OR(AD22="D",AD22="A",AD22="S",AD22="C",AD22="H",AD22="B",AD22="T",AD22="E",AD22="SB")),AND(OR(AE22="D",AE22="A",AE22="S",AE22="C",AE22="H",AE22="B",AE22="T",AE22="E",AE22="SB"),OR(AF22="D",AF22="A",AF22="S",AF22="C",AF22="H",AF22="B",AF22="T",AF22="E",AF22="SB")),AND(OR(AE22="D",AE22="A",AE22="S",AE22="C",AE22="H",AE22="B",AE22="T",AE22="E",AE22="SB"),OR(AC22="D",AC22="A",AC22="S",AC22="C",AC22="H",AC22="T",AC22="E",AC22="SB")),AND(OR(AE22="D",AE22="A",AE22="S",AE22="C",AE22="H",AE22="T",AE22="E",AE22="SB"),OR(AG22="D",AG22="A",AG22="S",AG22="C",AG22="H",AG22="B",AG22="T",AG22="E",AG22="SB")),AND(OR(AE22="D",AE22="A",AE22="S",AE22="C",AE22="H",AE22="B",AE22="T",AE22="E",AE22="SB"),OR(AB22="D",AB22="A",AB22="S",AB22="C",AB22="T",AB22="SB")),AND(OR(AE22="D",AE22="A",AE22="S",AE22="C",AE22="T",AE22="SB"),OR(AH22="D",AH22="A",AH22="S",AH22="C",AH22="H",AH22="B",AH22="T",AH22="E",AH22="SB")),AND(OR(AE22="D",AE22="A",AE22="S",AE22="C",AE22="H",AE22="B",AE22="T",AE22="E",AE22="SB"),OR(AA22="S")),AND(OR(AE22="S"),OR(AI22="D",AI22="A",AI22="S",AI22="C",AI22="H",AI22="B",AI22="T",AI22="E",AI22="SB")),AND(AE22="H",OR($Z10="No",$Z10="")))</formula>
    </cfRule>
  </conditionalFormatting>
  <conditionalFormatting sqref="AF22:AF25">
    <cfRule type="expression" priority="65" dxfId="1" stopIfTrue="1">
      <formula>OR(AND(OR(AF22="D",AF22="A",AF22="S",AF22="C",AF22="H",AF22="B",AF22="T",AF22="E",AF22="SB"),OR(AE22="D",AE22="A",AE22="S",AE22="C",AE22="H",AE22="B",AE22="T",AE22="E",AE22="SB")),AND(OR(AF22="D",AF22="A",AF22="S",AF22="C",AF22="H",AF22="B",AF22="T",AF22="E",AF22="SB"),OR(AG22="D",AG22="A",AG22="S",AG22="C",AG22="H",AG22="B",AG22="T",AG22="E",AG22="SB")),AND(OR(AF22="D",AF22="A",AF22="S",AF22="C",AF22="H",AF22="B",AF22="T",AF22="E",AF22="SB"),OR(AD22="D",AD22="A",AD22="S",AD22="C",AD22="H",AD22="T",AD22="E",AD22="SB")),AND(OR(AF22="D",AF22="A",AF22="S",AF22="C",AF22="H",AF22="T",AF22="E",AF22="SB"),OR(AH22="D",AH22="A",AH22="S",AH22="C",AH22="H",AH22="B",AH22="T",AH22="E",AH22="SB")),AND(OR(AF22="D",AF22="A",AF22="S",AF22="C",AF22="H",AF22="B",AF22="T",AF22="E",AF22="SB"),OR(AC22="D",AC22="A",AC22="S",AC22="C",AC22="T",AC22="SB")),AND(OR(AF22="D",AF22="A",AF22="S",AF22="C",AF22="T",AF22="SB"),OR(AI22="D",AI22="A",AI22="S",AI22="C",AI22="H",AI22="B",AI22="T",AI22="E",AI22="SB")),AND(OR(AF22="D",AF22="A",AF22="S",AF22="C",AF22="H",AF22="B",AF22="T",AF22="E",AF22="SB"),OR(AB22="S")),AND(OR(AF22="S"),OR(AJ22="D",AJ22="A",AJ22="S",AJ22="C",AJ22="H",AJ22="B",AJ22="T",AJ22="E",AJ22="SB")),AND(AF22="H",OR($Z10="No",$Z10="")))</formula>
    </cfRule>
  </conditionalFormatting>
  <conditionalFormatting sqref="AG22:AG25">
    <cfRule type="expression" priority="66" dxfId="1" stopIfTrue="1">
      <formula>OR(AND(OR(AG22="D",AG22="A",AG22="S",AG22="C",AG22="H",AG22="B",AG22="T",AG22="E",AG22="SB"),OR(AF22="D",AF22="A",AF22="S",AF22="C",AF22="H",AF22="B",AF22="T",AF22="E",AF22="SB")),AND(OR(AG22="D",AG22="A",AG22="S",AG22="C",AG22="H",AG22="B",AG22="T",AG22="E",AG22="SB"),OR(AH22="D",AH22="A",AH22="S",AH22="C",AH22="H",AH22="B",AH22="T",AH22="E",AH22="SB")),AND(OR(AG22="D",AG22="A",AG22="S",AG22="C",AG22="H",AG22="B",AG22="T",AG22="E",AG22="SB"),OR(AE22="D",AE22="A",AE22="S",AE22="C",AE22="H",AE22="T",AE22="E",AE22="SB")),AND(OR(AG22="D",AG22="A",AG22="S",AG22="C",AG22="H",AG22="T",AG22="E",AG22="SB"),OR(AI22="D",AI22="A",AI22="S",AI22="C",AI22="H",AI22="B",AI22="T",AI22="E",AI22="SB")),AND(OR(AG22="D",AG22="A",AG22="S",AG22="C",AG22="H",AG22="B",AG22="T",AG22="E",AG22="SB"),OR(AD22="D",AD22="A",AD22="S",AD22="C",AD22="T",AD22="SB")),AND(OR(AG22="D",AG22="A",AG22="S",AG22="C",AG22="T",AG22="SB"),OR(AJ22="D",AJ22="A",AJ22="S",AJ22="C",AJ22="H",AJ22="B",AJ22="T",AJ22="E",AJ22="SB")),AND(OR(AG22="D",AG22="A",AG22="S",AG22="C",AG22="H",AG22="B",AG22="T",AG22="E",AG22="SB"),OR(AC22="S")),AND(OR(AG22="S"),OR(AK22="D",AK22="A",AK22="S",AK22="C",AK22="H",AK22="B",AK22="T",AK22="E",AK22="SB")),AND(AG22="H",OR($Z10="No",$Z10="")))</formula>
    </cfRule>
  </conditionalFormatting>
  <conditionalFormatting sqref="AH22:AH25">
    <cfRule type="expression" priority="67" dxfId="1" stopIfTrue="1">
      <formula>OR(AND(OR(AH22="D",AH22="A",AH22="S",AH22="C",AH22="H",AH22="B",AH22="T",AH22="E",AH22="SB"),OR(AG22="D",AG22="A",AG22="S",AG22="C",AG22="H",AG22="B",AG22="T",AG22="E",AG22="SB")),AND(OR(AH22="D",AH22="A",AH22="S",AH22="C",AH22="H",AH22="B",AH22="T",AH22="E",AH22="SB"),OR(AI22="D",AI22="A",AI22="S",AI22="C",AI22="H",AI22="B",AI22="T",AI22="E",AI22="SB")),AND(OR(AH22="D",AH22="A",AH22="S",AH22="C",AH22="H",AH22="B",AH22="T",AH22="E",AH22="SB"),OR(AF22="D",AF22="A",AF22="S",AF22="C",AF22="H",AF22="T",AF22="E",AF22="SB")),AND(OR(AH22="D",AH22="A",AH22="S",AH22="C",AH22="H",AH22="T",AH22="E",AH22="SB"),OR(AJ22="D",AJ22="A",AJ22="S",AJ22="C",AJ22="H",AJ22="B",AJ22="T",AJ22="E",AJ22="SB")),AND(OR(AH22="D",AH22="A",AH22="S",AH22="C",AH22="H",AH22="B",AH22="T",AH22="E",AH22="SB"),OR(AE22="D",AE22="A",AE22="S",AE22="C",AE22="T",AE22="SB")),AND(OR(AH22="D",AH22="A",AH22="S",AH22="C",AH22="T",AH22="SB"),OR(AK22="D",AK22="A",AK22="S",AK22="C",AK22="H",AK22="B",AK22="T",AK22="E",AK22="SB")),AND(OR(AH22="D",AH22="A",AH22="S",AH22="C",AH22="H",AH22="B",AH22="T",AH22="E",AH22="SB"),OR(AD22="S")),AND(OR(AH22="S"),OR(AL22="D",AL22="A",AL22="S",AL22="C",AL22="H",AL22="B",AL22="T",AL22="E",AL22="SB")),AND(AH22="H",OR($Z10="No",$Z10="")))</formula>
    </cfRule>
  </conditionalFormatting>
  <conditionalFormatting sqref="AI22:AI25">
    <cfRule type="expression" priority="68" dxfId="1" stopIfTrue="1">
      <formula>OR(AND(OR(AI22="D",AI22="A",AI22="S",AI22="C",AI22="H",AI22="B",AI22="T",AI22="E",AI22="SB"),OR(AH22="D",AH22="A",AH22="S",AH22="C",AH22="H",AH22="B",AH22="T",AH22="E",AH22="SB")),AND(OR(AI22="D",AI22="A",AI22="S",AI22="C",AI22="H",AI22="B",AI22="T",AI22="E",AI22="SB"),OR(AJ22="D",AJ22="A",AJ22="S",AJ22="C",AJ22="H",AJ22="B",AJ22="T",AJ22="E",AJ22="SB")),AND(OR(AI22="D",AI22="A",AI22="S",AI22="C",AI22="H",AI22="B",AI22="T",AI22="E",AI22="SB"),OR(AG22="D",AG22="A",AG22="S",AG22="C",AG22="H",AG22="T",AG22="E",AG22="SB")),AND(OR(AI22="D",AI22="A",AI22="S",AI22="C",AI22="H",AI22="T",AI22="E",AI22="SB"),OR(AK22="D",AK22="A",AK22="S",AK22="C",AK22="H",AK22="B",AK22="T",AK22="E",AK22="SB")),AND(OR(AI22="D",AI22="A",AI22="S",AI22="C",AI22="H",AI22="B",AI22="T",AI22="E",AI22="SB"),OR(AF22="D",AF22="A",AF22="S",AF22="C",AF22="T",AF22="SB")),AND(OR(AI22="D",AI22="A",AI22="S",AI22="C",AI22="T",AI22="SB"),OR(AL22="D",AL22="A",AL22="S",AL22="C",AL22="H",AL22="B",AL22="T",AL22="E",AL22="SB")),AND(OR(AI22="D",AI22="A",AI22="S",AI22="C",AI22="H",AI22="B",AI22="T",AI22="E",AI22="SB"),OR(AE22="S")),AND(OR(AI22="S"),OR(AM22="D",AM22="A",AM22="S",AM22="C",AM22="H",AM22="B",AM22="T",AM22="E",AM22="SB")),AND(AI22="H",OR($Z10="No",$Z10="")))</formula>
    </cfRule>
  </conditionalFormatting>
  <conditionalFormatting sqref="AJ22:AJ25">
    <cfRule type="expression" priority="69" dxfId="1" stopIfTrue="1">
      <formula>OR(AND(OR(AJ22="D",AJ22="A",AJ22="S",AJ22="C",AJ22="H",AJ22="B",AJ22="T",AJ22="E",AJ22="SB"),OR(AI22="D",AI22="A",AI22="S",AI22="C",AI22="H",AI22="B",AI22="T",AI22="E",AI22="SB")),AND(OR(AJ22="D",AJ22="A",AJ22="S",AJ22="C",AJ22="H",AJ22="B",AJ22="T",AJ22="E",AJ22="SB"),OR(AK22="D",AK22="A",AK22="S",AK22="C",AK22="H",AK22="B",AK22="T",AK22="E",AK22="SB")),AND(OR(AJ22="D",AJ22="A",AJ22="S",AJ22="C",AJ22="H",AJ22="B",AJ22="T",AJ22="E",AJ22="SB"),OR(AH22="D",AH22="A",AH22="S",AH22="C",AH22="H",AH22="T",AH22="E",AH22="SB")),AND(OR(AJ22="D",AJ22="A",AJ22="S",AJ22="C",AJ22="H",AJ22="T",AJ22="E",AJ22="SB"),OR(AL22="D",AL22="A",AL22="S",AL22="C",AL22="H",AL22="B",AL22="T",AL22="E",AL22="SB")),AND(OR(AJ22="D",AJ22="A",AJ22="S",AJ22="C",AJ22="H",AJ22="B",AJ22="T",AJ22="E",AJ22="SB"),OR(AG22="D",AG22="A",AG22="S",AG22="C",AG22="T",AG22="SB")),AND(OR(AJ22="D",AJ22="A",AJ22="S",AJ22="C",AJ22="T",AJ22="SB"),OR(AM22="D",AM22="A",AM22="S",AM22="C",AM22="H",AM22="B",AM22="T",AM22="E",AM22="SB")),AND(OR(AJ22="D",AJ22="A",AJ22="S",AJ22="C",AJ22="H",AJ22="B",AJ22="T",AJ22="E",AJ22="SB"),OR(AF22="S")),AND(OR(AJ22="S"),OR(AN22="D",AN22="A",AN22="S",AN22="C",AN22="H",AN22="B",AN22="T",AN22="E",AN22="SB")),AND(AJ22="H",OR($Z10="No",$Z10="")))</formula>
    </cfRule>
  </conditionalFormatting>
  <conditionalFormatting sqref="AK22:AK25">
    <cfRule type="expression" priority="70" dxfId="1" stopIfTrue="1">
      <formula>OR(AND(OR(AK22="D",AK22="A",AK22="S",AK22="C",AK22="H",AK22="B",AK22="T",AK22="E",AK22="SB"),OR(AJ22="D",AJ22="A",AJ22="S",AJ22="C",AJ22="H",AJ22="B",AJ22="T",AJ22="E",AJ22="SB")),AND(OR(AK22="D",AK22="A",AK22="S",AK22="C",AK22="H",AK22="B",AK22="T",AK22="E",AK22="SB"),OR(AL22="D",AL22="A",AL22="S",AL22="C",AL22="H",AL22="B",AL22="T",AL22="E",AL22="SB")),AND(OR(AK22="D",AK22="A",AK22="S",AK22="C",AK22="H",AK22="B",AK22="T",AK22="E",AK22="SB"),OR(AI22="D",AI22="A",AI22="S",AI22="C",AI22="H",AI22="T",AI22="E",AI22="SB")),AND(OR(AK22="D",AK22="A",AK22="S",AK22="C",AK22="H",AK22="T",AK22="E",AK22="SB"),OR(AM22="D",AM22="A",AM22="S",AM22="C",AM22="H",AM22="B",AM22="T",AM22="E",AM22="SB")),AND(OR(AK22="D",AK22="A",AK22="S",AK22="C",AK22="H",AK22="B",AK22="T",AK22="E",AK22="SB"),OR(AH22="D",AH22="A",AH22="S",AH22="C",AH22="T",AH22="SB")),AND(OR(AK22="D",AK22="A",AK22="S",AK22="C",AK22="T",AK22="SB"),OR(AN22="D",AN22="A",AN22="S",AN22="C",AN22="H",AN22="B",AN22="T",AN22="E",AN22="SB")),AND(OR(AK22="D",AK22="A",AK22="S",AK22="C",AK22="H",AK22="B",AK22="T",AK22="E",AK22="SB"),OR(AG22="S")),AND(OR(AK22="S"),OR(AO22="D",AO22="A",AO22="S",AO22="C",AO22="H",AO22="B",AO22="T",AO22="E",AO22="SB")),AND(AK22="H",OR($Z10="No",$Z10="")))</formula>
    </cfRule>
  </conditionalFormatting>
  <conditionalFormatting sqref="AL22:AL25">
    <cfRule type="expression" priority="71" dxfId="1" stopIfTrue="1">
      <formula>OR(AND(OR(AL22="D",AL22="A",AL22="S",AL22="C",AL22="H",AL22="B",AL22="T",AL22="E",AL22="SB"),OR(AK22="D",AK22="A",AK22="S",AK22="C",AK22="H",AK22="B",AK22="T",AK22="E",AK22="SB")),AND(OR(AL22="D",AL22="A",AL22="S",AL22="C",AL22="H",AL22="B",AL22="T",AL22="E",AL22="SB"),OR(AM22="D",AM22="A",AM22="S",AM22="C",AM22="H",AM22="B",AM22="T",AM22="E",AM22="SB")),AND(OR(AL22="D",AL22="A",AL22="S",AL22="C",AL22="H",AL22="B",AL22="T",AL22="E",AL22="SB"),OR(AJ22="D",AJ22="A",AJ22="S",AJ22="C",AJ22="H",AJ22="T",AJ22="E",AJ22="SB")),AND(OR(AL22="D",AL22="A",AL22="S",AL22="C",AL22="H",AL22="T",AL22="E",AL22="SB"),OR(AN22="D",AN22="A",AN22="S",AN22="C",AN22="H",AN22="B",AN22="T",AN22="E",AN22="SB")),AND(OR(AL22="D",AL22="A",AL22="S",AL22="C",AL22="H",AL22="B",AL22="T",AL22="E",AL22="SB"),OR(AI22="D",AI22="A",AI22="S",AI22="C",AI22="T",AI22="SB")),AND(OR(AL22="D",AL22="A",AL22="S",AL22="C",AL22="T",AL22="SB"),OR(AO22="D",AO22="A",AO22="S",AO22="C",AO22="H",AO22="B",AO22="T",AO22="E",AO22="SB")),AND(OR(AL22="D",AL22="A",AL22="S",AL22="C",AL22="H",AL22="B",AL22="T",AL22="E",AL22="SB"),OR(AH22="S")),AND(OR(AL22="S"),OR(AP22="D",AP22="A",AP22="S",AP22="C",AP22="H",AP22="B",AP22="T",AP22="E",AP22="SB")),AND(AL22="H",OR($Z10="No",$Z10="")))</formula>
    </cfRule>
  </conditionalFormatting>
  <conditionalFormatting sqref="AM22:AM25">
    <cfRule type="expression" priority="72" dxfId="1" stopIfTrue="1">
      <formula>OR(AND(OR(AM22="D",AM22="A",AM22="S",AM22="C",AM22="H",AM22="B",AM22="T",AM22="E",AM22="SB"),OR(AL22="D",AL22="A",AL22="S",AL22="C",AL22="H",AL22="B",AL22="T",AL22="E",AL22="SB")),AND(OR(AM22="D",AM22="A",AM22="S",AM22="C",AM22="H",AM22="B",AM22="T",AM22="E",AM22="SB"),OR(AN22="D",AN22="A",AN22="S",AN22="C",AN22="H",AN22="B",AN22="T",AN22="E",AN22="SB")),AND(OR(AM22="D",AM22="A",AM22="S",AM22="C",AM22="H",AM22="B",AM22="T",AM22="E",AM22="SB"),OR(AK22="D",AK22="A",AK22="S",AK22="C",AK22="H",AK22="T",AK22="E",AK22="SB")),AND(OR(AM22="D",AM22="A",AM22="S",AM22="C",AM22="H",AM22="T",AM22="E",AM22="SB"),OR(AO22="D",AO22="A",AO22="S",AO22="C",AO22="H",AO22="B",AO22="T",AO22="E",AO22="SB")),AND(OR(AM22="D",AM22="A",AM22="S",AM22="C",AM22="H",AM22="B",AM22="T",AM22="E",AM22="SB"),OR(AJ22="D",AJ22="A",AJ22="S",AJ22="C",AJ22="T",AJ22="SB")),AND(OR(AM22="D",AM22="A",AM22="S",AM22="C",AM22="T",AM22="SB"),OR(AP22="D",AP22="A",AP22="S",AP22="C",AP22="H",AP22="B",AP22="T",AP22="E",AP22="SB")),AND(OR(AM22="D",AM22="A",AM22="S",AM22="C",AM22="H",AM22="B",AM22="T",AM22="E",AM22="SB"),OR(AI22="S")),AND(OR(AM22="S"),OR(AQ22="D",AQ22="A",AQ22="S",AQ22="C",AQ22="H",AQ22="B",AQ22="T",AQ22="E",AQ22="SB")),AND(AM22="H",OR($Z10="No",$Z10="")))</formula>
    </cfRule>
  </conditionalFormatting>
  <conditionalFormatting sqref="AN22:AN25">
    <cfRule type="expression" priority="73" dxfId="1" stopIfTrue="1">
      <formula>OR(AND(OR(AN22="D",AN22="A",AN22="S",AN22="C",AN22="H",AN22="B",AN22="T",AN22="E",AN22="SB"),OR(AM22="D",AM22="A",AM22="S",AM22="C",AM22="H",AM22="B",AM22="T",AM22="E",AM22="SB")),AND(OR(AN22="D",AN22="A",AN22="S",AN22="C",AN22="H",AN22="B",AN22="T",AN22="E",AN22="SB"),OR(AO22="D",AO22="A",AO22="S",AO22="C",AO22="H",AO22="B",AO22="T",AO22="E",AO22="SB")),AND(OR(AN22="D",AN22="A",AN22="S",AN22="C",AN22="H",AN22="B",AN22="T",AN22="E",AN22="SB"),OR(AL22="D",AL22="A",AL22="S",AL22="C",AL22="H",AL22="T",AL22="E",AL22="SB")),AND(OR(AN22="D",AN22="A",AN22="S",AN22="C",AN22="H",AN22="T",AN22="E",AN22="SB"),OR(AP22="D",AP22="A",AP22="S",AP22="C",AP22="H",AP22="B",AP22="T",AP22="E",AP22="SB")),AND(OR(AN22="D",AN22="A",AN22="S",AN22="C",AN22="H",AN22="B",AN22="T",AN22="E",AN22="SB"),OR(AK22="D",AK22="A",AK22="S",AK22="C",AK22="T",AK22="SB")),AND(OR(AN22="D",AN22="A",AN22="S",AN22="C",AN22="T",AN22="SB"),OR(AQ22="D",AQ22="A",AQ22="S",AQ22="C",AQ22="H",AQ22="B",AQ22="T",AQ22="E",AQ22="SB")),AND(OR(AN22="D",AN22="A",AN22="S",AN22="C",AN22="H",AN22="B",AN22="T",AN22="E",AN22="SB"),OR(AJ22="S")),AND(OR(AN22="S"),OR(AR22="D",AR22="A",AR22="S",AR22="C",AR22="H",AR22="B",AR22="T",AR22="E",AR22="SB")),AND(AN22="H",OR($Z10="No",$Z10="")))</formula>
    </cfRule>
  </conditionalFormatting>
  <conditionalFormatting sqref="AO22:AO25">
    <cfRule type="expression" priority="74" dxfId="1" stopIfTrue="1">
      <formula>OR(AND(OR(AO22="D",AO22="A",AO22="S",AO22="C",AO22="H",AO22="B",AO22="T",AO22="E",AO22="SB"),OR(AN22="D",AN22="A",AN22="S",AN22="C",AN22="H",AN22="B",AN22="T",AN22="E",AN22="SB")),AND(OR(AO22="D",AO22="A",AO22="S",AO22="C",AO22="H",AO22="B",AO22="T",AO22="E",AO22="SB"),OR(AP22="D",AP22="A",AP22="S",AP22="C",AP22="H",AP22="B",AP22="T",AP22="E",AP22="SB")),AND(OR(AO22="D",AO22="A",AO22="S",AO22="C",AO22="H",AO22="B",AO22="T",AO22="E",AO22="SB"),OR(AM22="D",AM22="A",AM22="S",AM22="C",AM22="H",AM22="T",AM22="E",AM22="SB")),AND(OR(AO22="D",AO22="A",AO22="S",AO22="C",AO22="H",AO22="T",AO22="E",AO22="SB"),OR(AQ22="D",AQ22="A",AQ22="S",AQ22="C",AQ22="H",AQ22="B",AQ22="T",AQ22="E",AQ22="SB")),AND(OR(AO22="D",AO22="A",AO22="S",AO22="C",AO22="H",AO22="B",AO22="T",AO22="E",AO22="SB"),OR(AL22="D",AL22="A",AL22="S",AL22="C",AL22="T",AL22="SB")),AND(OR(AO22="D",AO22="A",AO22="S",AO22="C",AO22="T",AO22="SB"),OR(AR22="D",AR22="A",AR22="S",AR22="C",AR22="H",AR22="B",AR22="T",AR22="E",AR22="SB")),AND(OR(AO22="D",AO22="A",AO22="S",AO22="C",AO22="H",AO22="B",AO22="T",AO22="E",AO22="SB"),OR(AK22="S")),AND(OR(AO22="S"),OR(AS22="D",AS22="A",AS22="S",AS22="C",AS22="H",AS22="B",AS22="T",AS22="E",AS22="SB")),AND(AO22="H",OR($Z10="No",$Z10="")))</formula>
    </cfRule>
  </conditionalFormatting>
  <conditionalFormatting sqref="AP22:AP25">
    <cfRule type="expression" priority="75" dxfId="1" stopIfTrue="1">
      <formula>OR(AND(OR(AP22="D",AP22="A",AP22="S",AP22="C",AP22="H",AP22="B",AP22="T",AP22="E",AP22="SB"),OR(AO22="D",AO22="A",AO22="S",AO22="C",AO22="H",AO22="B",AO22="T",AO22="E",AO22="SB")),AND(OR(AP22="D",AP22="A",AP22="S",AP22="C",AP22="H",AP22="B",AP22="T",AP22="E",AP22="SB"),OR(AQ22="D",AQ22="A",AQ22="S",AQ22="C",AQ22="H",AQ22="B",AQ22="T",AQ22="E",AQ22="SB")),AND(OR(AP22="D",AP22="A",AP22="S",AP22="C",AP22="H",AP22="B",AP22="T",AP22="E",AP22="SB"),OR(AN22="D",AN22="A",AN22="S",AN22="C",AN22="H",AN22="T",AN22="E",AN22="SB")),AND(OR(AP22="D",AP22="A",AP22="S",AP22="C",AP22="H",AP22="T",AP22="E",AP22="SB"),OR(AR22="D",AR22="A",AR22="S",AR22="C",AR22="H",AR22="B",AR22="T",AR22="E",AR22="SB")),AND(OR(AP22="D",AP22="A",AP22="S",AP22="C",AP22="H",AP22="B",AP22="T",AP22="E",AP22="SB"),OR(AM22="D",AM22="A",AM22="S",AM22="C",AM22="T",AM22="SB")),AND(OR(AP22="D",AP22="A",AP22="S",AP22="C",AP22="T",AP22="SB"),OR(AS22="D",AS22="A",AS22="S",AS22="C",AS22="H",AS22="B",AS22="T",AS22="E",AS22="SB")),AND(OR(AP22="D",AP22="A",AP22="S",AP22="C",AP22="H",AP22="B",AP22="T",AP22="E",AP22="SB"),OR(AL22="S")),AND(OR(AP22="S"),OR(AT22="D",AT22="A",AT22="S",AT22="C",AT22="H",AT22="B",AT22="T",AT22="E",AT22="SB")),AND(AP22="H",OR($Z10="No",$Z10="")))</formula>
    </cfRule>
  </conditionalFormatting>
  <conditionalFormatting sqref="AQ22:AQ25">
    <cfRule type="expression" priority="76" dxfId="1" stopIfTrue="1">
      <formula>OR(AND(OR(AQ22="D",AQ22="A",AQ22="S",AQ22="C",AQ22="H",AQ22="B",AQ22="T",AQ22="E",AQ22="SB"),OR(AP22="D",AP22="A",AP22="S",AP22="C",AP22="H",AP22="B",AP22="T",AP22="E",AP22="SB")),AND(OR(AQ22="D",AQ22="A",AQ22="S",AQ22="C",AQ22="H",AQ22="B",AQ22="T",AQ22="E",AQ22="SB"),OR(AR22="D",AR22="A",AR22="S",AR22="C",AR22="H",AR22="B",AR22="T",AR22="E",AR22="SB")),AND(OR(AQ22="D",AQ22="A",AQ22="S",AQ22="C",AQ22="H",AQ22="B",AQ22="T",AQ22="E",AQ22="SB"),OR(AO22="D",AO22="A",AO22="S",AO22="C",AO22="H",AO22="T",AO22="E",AO22="SB")),AND(OR(AQ22="D",AQ22="A",AQ22="S",AQ22="C",AQ22="H",AQ22="T",AQ22="E",AQ22="SB"),OR(AS22="D",AS22="A",AS22="S",AS22="C",AS22="H",AS22="B",AS22="T",AS22="E",AS22="SB")),AND(OR(AQ22="D",AQ22="A",AQ22="S",AQ22="C",AQ22="H",AQ22="B",AQ22="T",AQ22="E",AQ22="SB"),OR(AN22="D",AN22="A",AN22="S",AN22="C",AN22="T",AN22="SB")),AND(OR(AQ22="D",AQ22="A",AQ22="S",AQ22="C",AQ22="T",AQ22="SB"),OR(AT22="D",AT22="A",AT22="S",AT22="C",AT22="H",AT22="B",AT22="T",AT22="E",AT22="SB")),AND(OR(AQ22="D",AQ22="A",AQ22="S",AQ22="C",AQ22="H",AQ22="B",AQ22="T",AQ22="E",AQ22="SB"),OR(AM22="S")),AND(OR(AQ22="S"),OR(AU22="D",AU22="A",AU22="S",AU22="C",AU22="H",AU22="B",AU22="T",AU22="E",AU22="SB")),AND(AQ22="H",OR($Z10="No",$Z10="")))</formula>
    </cfRule>
  </conditionalFormatting>
  <conditionalFormatting sqref="AR22:AR25">
    <cfRule type="expression" priority="77" dxfId="1" stopIfTrue="1">
      <formula>OR(AND(OR(AR22="D",AR22="A",AR22="S",AR22="C",AR22="H",AR22="B",AR22="T",AR22="E",AR22="SB"),OR(AQ22="D",AQ22="A",AQ22="S",AQ22="C",AQ22="H",AQ22="B",AQ22="T",AQ22="E",AQ22="SB")),AND(OR(AR22="D",AR22="A",AR22="S",AR22="C",AR22="H",AR22="B",AR22="T",AR22="E",AR22="SB"),OR(AS22="D",AS22="A",AS22="S",AS22="C",AS22="H",AS22="B",AS22="T",AS22="E",AS22="SB")),AND(OR(AR22="D",AR22="A",AR22="S",AR22="C",AR22="H",AR22="B",AR22="T",AR22="E",AR22="SB"),OR(AP22="D",AP22="A",AP22="S",AP22="C",AP22="H",AP22="T",AP22="E",AP22="SB")),AND(OR(AR22="D",AR22="A",AR22="S",AR22="C",AR22="H",AR22="T",AR22="E",AR22="SB"),OR(AT22="D",AT22="A",AT22="S",AT22="C",AT22="H",AT22="B",AT22="T",AT22="E",AT22="SB")),AND(OR(AR22="D",AR22="A",AR22="S",AR22="C",AR22="H",AR22="B",AR22="T",AR22="E",AR22="SB"),OR(AO22="D",AO22="A",AO22="S",AO22="C",AO22="T",AO22="SB")),AND(OR(AR22="D",AR22="A",AR22="S",AR22="C",AR22="T",AR22="SB"),OR(AU22="D",AU22="A",AU22="S",AU22="C",AU22="H",AU22="B",AU22="T",AU22="E",AU22="SB")),AND(OR(AR22="D",AR22="A",AR22="S",AR22="C",AR22="H",AR22="B",AR22="T",AR22="E",AR22="SB"),OR(AN22="S")),AND(OR(AR22="S"),OR(AV22="D",AV22="A",AV22="S",AV22="C",AV22="H",AV22="B",AV22="T",AV22="E",AV22="SB")),AND(AR22="H",OR($Z10="No",$Z10="")))</formula>
    </cfRule>
  </conditionalFormatting>
  <conditionalFormatting sqref="AS22:AS25">
    <cfRule type="expression" priority="78" dxfId="1" stopIfTrue="1">
      <formula>OR(AND(OR(AS22="D",AS22="A",AS22="S",AS22="C",AS22="H",AS22="B",AS22="T",AS22="E",AS22="SB"),OR(AR22="D",AR22="A",AR22="S",AR22="C",AR22="H",AR22="B",AR22="T",AR22="E",AR22="SB")),AND(OR(AS22="D",AS22="A",AS22="S",AS22="C",AS22="H",AS22="B",AS22="T",AS22="E",AS22="SB"),OR(AT22="D",AT22="A",AT22="S",AT22="C",AT22="H",AT22="B",AT22="T",AT22="E",AT22="SB")),AND(OR(AS22="D",AS22="A",AS22="S",AS22="C",AS22="H",AS22="B",AS22="T",AS22="E",AS22="SB"),OR(AQ22="D",AQ22="A",AQ22="S",AQ22="C",AQ22="H",AQ22="T",AQ22="E",AQ22="SB")),AND(OR(AS22="D",AS22="A",AS22="S",AS22="C",AS22="H",AS22="T",AS22="E",AS22="SB"),OR(AU22="D",AU22="A",AU22="S",AU22="C",AU22="H",AU22="B",AU22="T",AU22="E",AU22="SB")),AND(OR(AS22="D",AS22="A",AS22="S",AS22="C",AS22="H",AS22="B",AS22="T",AS22="E",AS22="SB"),OR(AP22="D",AP22="A",AP22="S",AP22="C",AP22="T",AP22="SB")),AND(OR(AS22="D",AS22="A",AS22="S",AS22="C",AS22="T",AS22="SB"),OR(AV22="D",AV22="A",AV22="S",AV22="C",AV22="H",AV22="B",AV22="T",AV22="E",AV22="SB")),AND(OR(AS22="D",AS22="A",AS22="S",AS22="C",AS22="H",AS22="B",AS22="T",AS22="E",AS22="SB"),OR(AO22="S")),AND(OR(AS22="S"),OR(AW22="D",AW22="A",AW22="S",AW22="C",AW22="H",AW22="B",AW22="T",AW22="E",AW22="SB")),AND(AS22="H",OR($Z10="No",$Z10="")))</formula>
    </cfRule>
  </conditionalFormatting>
  <conditionalFormatting sqref="AT22:AT25">
    <cfRule type="expression" priority="79" dxfId="1" stopIfTrue="1">
      <formula>OR(AND(OR(AT22="D",AT22="A",AT22="S",AT22="C",AT22="H",AT22="B",AT22="T",AT22="E",AT22="SB"),OR(AS22="D",AS22="A",AS22="S",AS22="C",AS22="H",AS22="B",AS22="T",AS22="E",AS22="SB")),AND(OR(AT22="D",AT22="A",AT22="S",AT22="C",AT22="H",AT22="B",AT22="T",AT22="E",AT22="SB"),OR(AU22="D",AU22="A",AU22="S",AU22="C",AU22="H",AU22="B",AU22="T",AU22="E",AU22="SB")),AND(OR(AT22="D",AT22="A",AT22="S",AT22="C",AT22="H",AT22="B",AT22="T",AT22="E",AT22="SB"),OR(AR22="D",AR22="A",AR22="S",AR22="C",AR22="H",AR22="T",AR22="E",AR22="SB")),AND(OR(AT22="D",AT22="A",AT22="S",AT22="C",AT22="H",AT22="T",AT22="E",AT22="SB"),OR(AV22="D",AV22="A",AV22="S",AV22="C",AV22="H",AV22="B",AV22="T",AV22="E",AV22="SB")),AND(OR(AT22="D",AT22="A",AT22="S",AT22="C",AT22="H",AT22="B",AT22="T",AT22="E",AT22="SB"),OR(AQ22="D",AQ22="A",AQ22="S",AQ22="C",AQ22="T",AQ22="SB")),AND(OR(AT22="D",AT22="A",AT22="S",AT22="C",AT22="T",AT22="SB"),OR(AW22="D",AW22="A",AW22="S",AW22="C",AW22="H",AW22="B",AW22="T",AW22="E",AW22="SB")),AND(OR(AT22="D",AT22="A",AT22="S",AT22="C",AT22="H",AT22="B",AT22="T",AT22="E",AT22="SB"),OR(AP22="S")),AND(OR(AT22="S"),OR(AX22="D",AX22="A",AX22="S",AX22="C",AX22="H",AX22="B",AX22="T",AX22="E",AX22="SB")),AND(AT22="H",OR($Z10="No",$Z10="")))</formula>
    </cfRule>
  </conditionalFormatting>
  <conditionalFormatting sqref="AU22:AU25">
    <cfRule type="expression" priority="80" dxfId="1" stopIfTrue="1">
      <formula>OR(AND(OR(AU22="D",AU22="A",AU22="S",AU22="C",AU22="H",AU22="B",AU22="T",AU22="E",AU22="SB"),OR(AT22="D",AT22="A",AT22="S",AT22="C",AT22="H",AT22="B",AT22="T",AT22="E",AT22="SB")),AND(OR(AU22="D",AU22="A",AU22="S",AU22="C",AU22="H",AU22="B",AU22="T",AU22="E",AU22="SB"),OR(AV22="D",AV22="A",AV22="S",AV22="C",AV22="H",AV22="B",AV22="T",AV22="E",AV22="SB")),AND(OR(AU22="D",AU22="A",AU22="S",AU22="C",AU22="H",AU22="B",AU22="T",AU22="E",AU22="SB"),OR(AS22="D",AS22="A",AS22="S",AS22="C",AS22="H",AS22="T",AS22="E",AS22="SB")),AND(OR(AU22="D",AU22="A",AU22="S",AU22="C",AU22="H",AU22="T",AU22="E",AU22="SB"),OR(AW22="D",AW22="A",AW22="S",AW22="C",AW22="H",AW22="B",AW22="T",AW22="E",AW22="SB")),AND(OR(AU22="D",AU22="A",AU22="S",AU22="C",AU22="H",AU22="B",AU22="T",AU22="E",AU22="SB"),OR(AR22="D",AR22="A",AR22="S",AR22="C",AR22="T",AR22="SB")),AND(OR(AU22="D",AU22="A",AU22="S",AU22="C",AU22="T",AU22="SB"),OR(AX22="D",AX22="A",AX22="S",AX22="C",AX22="H",AX22="B",AX22="T",AX22="E",AX22="SB")),AND(OR(AU22="D",AU22="A",AU22="S",AU22="C",AU22="H",AU22="B",AU22="T",AU22="E",AU22="SB"),OR(AQ22="S")),AND(OR(AU22="S"),OR(AY22="D",AY22="A",AY22="S",AY22="C",AY22="H",AY22="B",AY22="T",AY22="E",AY22="SB")),AND(AU22="H",OR($Z10="No",$Z10="")))</formula>
    </cfRule>
  </conditionalFormatting>
  <conditionalFormatting sqref="AV22:AV25">
    <cfRule type="expression" priority="81" dxfId="1" stopIfTrue="1">
      <formula>OR(AND(OR(AV22="D",AV22="A",AV22="S",AV22="C",AV22="H",AV22="B",AV22="T",AV22="E",AV22="SB"),OR(AU22="D",AU22="A",AU22="S",AU22="C",AU22="H",AU22="B",AU22="T",AU22="E",AU22="SB")),AND(OR(AV22="D",AV22="A",AV22="S",AV22="C",AV22="H",AV22="B",AV22="T",AV22="E",AV22="SB"),OR(AW22="D",AW22="A",AW22="S",AW22="C",AW22="H",AW22="B",AW22="T",AW22="E",AW22="SB")),AND(OR(AV22="D",AV22="A",AV22="S",AV22="C",AV22="H",AV22="B",AV22="T",AV22="E",AV22="SB"),OR(AT22="D",AT22="A",AT22="S",AT22="C",AT22="H",AT22="T",AT22="E",AT22="SB")),AND(OR(AV22="D",AV22="A",AV22="S",AV22="C",AV22="H",AV22="T",AV22="E",AV22="SB"),OR(AX22="D",AX22="A",AX22="S",AX22="C",AX22="H",AX22="B",AX22="T",AX22="E",AX22="SB")),AND(OR(AV22="D",AV22="A",AV22="S",AV22="C",AV22="H",AV22="B",AV22="T",AV22="E",AV22="SB"),OR(AS22="D",AS22="A",AS22="S",AS22="C",AS22="T",AS22="SB")),AND(OR(AV22="D",AV22="A",AV22="S",AV22="C",AV22="T",AV22="SB"),OR(AY22="D",AY22="A",AY22="S",AY22="C",AY22="H",AY22="B",AY22="T",AY22="E",AY22="SB")),AND(OR(AV22="D",AV22="A",AV22="S",AV22="C",AV22="H",AV22="B",AV22="T",AV22="E",AV22="SB"),OR(AR22="S")),AND(OR(AV22="S"),OR(AZ22="D",AZ22="A",AZ22="S",AZ22="C",AZ22="H",AZ22="B",AZ22="T",AZ22="E",AZ22="SB")),AND(AV22="H",OR($Z10="No",$Z10="")))</formula>
    </cfRule>
  </conditionalFormatting>
  <conditionalFormatting sqref="AW22:AW25">
    <cfRule type="expression" priority="82" dxfId="1" stopIfTrue="1">
      <formula>OR(AND(OR(AW22="D",AW22="A",AW22="S",AW22="C",AW22="H",AW22="B",AW22="T",AW22="E",AW22="SB"),OR(AV22="D",AV22="A",AV22="S",AV22="C",AV22="H",AV22="B",AV22="T",AV22="E",AV22="SB")),AND(OR(AW22="D",AW22="A",AW22="S",AW22="C",AW22="H",AW22="B",AW22="T",AW22="E",AW22="SB"),OR(AX22="D",AX22="A",AX22="S",AX22="C",AX22="H",AX22="B",AX22="T",AX22="E",AX22="SB")),AND(OR(AW22="D",AW22="A",AW22="S",AW22="C",AW22="H",AW22="B",AW22="T",AW22="E",AW22="SB"),OR(AU22="D",AU22="A",AU22="S",AU22="C",AU22="H",AU22="T",AU22="E",AU22="SB")),AND(OR(AW22="D",AW22="A",AW22="S",AW22="C",AW22="H",AW22="T",AW22="E",AW22="SB"),OR(AY22="D",AY22="A",AY22="S",AY22="C",AY22="H",AY22="B",AY22="T",AY22="E",AY22="SB")),AND(OR(AW22="D",AW22="A",AW22="S",AW22="C",AW22="H",AW22="B",AW22="T",AW22="E",AW22="SB"),OR(AT22="D",AT22="A",AT22="S",AT22="C",AT22="T",AT22="SB")),AND(OR(AW22="D",AW22="A",AW22="S",AW22="C",AW22="T",AW22="SB"),OR(AZ22="D",AZ22="A",AZ22="S",AZ22="C",AZ22="H",AZ22="B",AZ22="T",AZ22="E",AZ22="SB")),AND(OR(AW22="D",AW22="A",AW22="S",AW22="C",AW22="H",AW22="B",AW22="T",AW22="E",AW22="SB"),OR(AS22="S")),AND(OR(AW22="S"),OR(BA22="D",BA22="A",BA22="S",BA22="C",BA22="H",BA22="B",BA22="T",BA22="E",BA22="SB")),AND(AW22="H",OR($Z10="No",$Z10="")))</formula>
    </cfRule>
  </conditionalFormatting>
  <conditionalFormatting sqref="AX22:AX25">
    <cfRule type="expression" priority="83" dxfId="1" stopIfTrue="1">
      <formula>OR(AND(OR(AX22="D",AX22="A",AX22="S",AX22="C",AX22="H",AX22="B",AX22="T",AX22="E",AX22="SB"),OR(AW22="D",AW22="A",AW22="S",AW22="C",AW22="H",AW22="B",AW22="T",AW22="E",AW22="SB")),AND(OR(AX22="D",AX22="A",AX22="S",AX22="C",AX22="H",AX22="B",AX22="T",AX22="E",AX22="SB"),OR(AY22="D",AY22="A",AY22="S",AY22="C",AY22="H",AY22="B",AY22="T",AY22="E",AY22="SB")),AND(OR(AX22="D",AX22="A",AX22="S",AX22="C",AX22="H",AX22="B",AX22="T",AX22="E",AX22="SB"),OR(AV22="D",AV22="A",AV22="S",AV22="C",AV22="H",AV22="T",AV22="E",AV22="SB")),AND(OR(AX22="D",AX22="A",AX22="S",AX22="C",AX22="H",AX22="T",AX22="E",AX22="SB"),OR(AZ22="D",AZ22="A",AZ22="S",AZ22="C",AZ22="H",AZ22="B",AZ22="T",AZ22="E",AZ22="SB")),AND(OR(AX22="D",AX22="A",AX22="S",AX22="C",AX22="H",AX22="B",AX22="T",AX22="E",AX22="SB"),OR(AU22="D",AU22="A",AU22="S",AU22="C",AU22="T",AU22="SB")),AND(OR(AX22="D",AX22="A",AX22="S",AX22="C",AX22="T",AX22="SB"),OR(BA22="D",BA22="A",BA22="S",BA22="C",BA22="H",BA22="B",BA22="T",BA22="E",BA22="SB")),AND(OR(AX22="D",AX22="A",AX22="S",AX22="C",AX22="H",AX22="B",AX22="T",AX22="E",AX22="SB"),OR(AT22="S")),AND(OR(AX22="S"),OR(BB22="D",BB22="A",BB22="S",BB22="C",BB22="H",BB22="B",BB22="T",BB22="E",BB22="SB")),AND(AX22="H",OR($Z10="No",$Z10="")))</formula>
    </cfRule>
  </conditionalFormatting>
  <conditionalFormatting sqref="AY22:AY25">
    <cfRule type="expression" priority="84" dxfId="1" stopIfTrue="1">
      <formula>OR(AND(OR(AY22="D",AY22="A",AY22="S",AY22="C",AY22="H",AY22="B",AY22="T",AY22="E",AY22="SB"),OR(AX22="D",AX22="A",AX22="S",AX22="C",AX22="H",AX22="B",AX22="T",AX22="E",AX22="SB")),AND(OR(AY22="D",AY22="A",AY22="S",AY22="C",AY22="H",AY22="B",AY22="T",AY22="E",AY22="SB"),OR(AZ22="D",AZ22="A",AZ22="S",AZ22="C",AZ22="H",AZ22="B",AZ22="T",AZ22="E",AZ22="SB")),AND(OR(AY22="D",AY22="A",AY22="S",AY22="C",AY22="H",AY22="B",AY22="T",AY22="E",AY22="SB"),OR(AW22="D",AW22="A",AW22="S",AW22="C",AW22="H",AW22="T",AW22="E",AW22="SB")),AND(OR(AY22="D",AY22="A",AY22="S",AY22="C",AY22="H",AY22="T",AY22="E",AY22="SB"),OR(BA22="D",BA22="A",BA22="S",BA22="C",BA22="H",BA22="B",BA22="T",BA22="E",BA22="SB")),AND(OR(AY22="D",AY22="A",AY22="S",AY22="C",AY22="H",AY22="B",AY22="T",AY22="E",AY22="SB"),OR(AV22="D",AV22="A",AV22="S",AV22="C",AV22="T",AV22="SB")),AND(OR(AY22="D",AY22="A",AY22="S",AY22="C",AY22="T",AY22="SB"),OR(BB22="D",BB22="A",BB22="S",BB22="C",BB22="H",BB22="B",BB22="T",BB22="E",BB22="SB")),AND(OR(AY22="D",AY22="A",AY22="S",AY22="C",AY22="H",AY22="B",AY22="T",AY22="E",AY22="SB"),OR(AU22="S")),AND(OR(AY22="S"),OR(BC22="D",BC22="A",BC22="S",BC22="C",BC22="H",BC22="B",BC22="T",BC22="E",BC22="SB")),AND(AY22="H",OR($Z10="No",$Z10="")))</formula>
    </cfRule>
  </conditionalFormatting>
  <conditionalFormatting sqref="AZ22:AZ25">
    <cfRule type="expression" priority="85" dxfId="1" stopIfTrue="1">
      <formula>OR(AND(OR(AZ22="D",AZ22="A",AZ22="S",AZ22="C",AZ22="H",AZ22="B",AZ22="T",AZ22="E",AZ22="SB"),OR(AY22="D",AY22="A",AY22="S",AY22="C",AY22="H",AY22="B",AY22="T",AY22="E",AY22="SB")),AND(OR(AZ22="D",AZ22="A",AZ22="S",AZ22="C",AZ22="H",AZ22="B",AZ22="T",AZ22="E",AZ22="SB"),OR(BA22="D",BA22="A",BA22="S",BA22="C",BA22="H",BA22="B",BA22="T",BA22="E",BA22="SB")),AND(OR(AZ22="D",AZ22="A",AZ22="S",AZ22="C",AZ22="H",AZ22="B",AZ22="T",AZ22="E",AZ22="SB"),OR(AX22="D",AX22="A",AX22="S",AX22="C",AX22="H",AX22="T",AX22="E",AX22="SB")),AND(OR(AZ22="D",AZ22="A",AZ22="S",AZ22="C",AZ22="H",AZ22="T",AZ22="E",AZ22="SB"),OR(BB22="D",BB22="A",BB22="S",BB22="C",BB22="H",BB22="B",BB22="T",BB22="E",BB22="SB")),AND(OR(AZ22="D",AZ22="A",AZ22="S",AZ22="C",AZ22="H",AZ22="B",AZ22="T",AZ22="E",AZ22="SB"),OR(AW22="D",AW22="A",AW22="S",AW22="C",AW22="T",AW22="SB")),AND(OR(AZ22="D",AZ22="A",AZ22="S",AZ22="C",AZ22="T",AZ22="SB"),OR(BC22="D",BC22="A",BC22="S",BC22="C",BC22="H",BC22="B",BC22="T",BC22="E",BC22="SB")),AND(OR(AZ22="D",AZ22="A",AZ22="S",AZ22="C",AZ22="H",AZ22="B",AZ22="T",AZ22="E",AZ22="SB"),OR(AV22="S")),AND(OR(AZ22="S"),OR(BD22="D",BD22="A",BD22="S",BD22="C",BD22="H",BD22="B",BD22="T",BD22="E",BD22="SB")),AND(AZ22="H",OR($Z10="No",$Z10="")))</formula>
    </cfRule>
  </conditionalFormatting>
  <conditionalFormatting sqref="BA22:BA25">
    <cfRule type="expression" priority="86" dxfId="1" stopIfTrue="1">
      <formula>OR(AND(OR(BA22="D",BA22="A",BA22="S",BA22="C",BA22="H",BA22="B",BA22="T",BA22="E",BA22="SB"),OR(AZ22="D",AZ22="A",AZ22="S",AZ22="C",AZ22="H",AZ22="B",AZ22="T",AZ22="E",AZ22="SB")),AND(OR(BA22="D",BA22="A",BA22="S",BA22="C",BA22="H",BA22="B",BA22="T",BA22="E",BA22="SB"),OR(BB22="D",BB22="A",BB22="S",BB22="C",BB22="H",BB22="B",BB22="T",BB22="E",BB22="SB")),AND(OR(BA22="D",BA22="A",BA22="S",BA22="C",BA22="H",BA22="B",BA22="T",BA22="E",BA22="SB"),OR(AY22="D",AY22="A",AY22="S",AY22="C",AY22="H",AY22="T",AY22="E",AY22="SB")),AND(OR(BA22="D",BA22="A",BA22="S",BA22="C",BA22="H",BA22="T",BA22="E",BA22="SB"),OR(BC22="D",BC22="A",BC22="S",BC22="C",BC22="H",BC22="B",BC22="T",BC22="E",BC22="SB")),AND(OR(BA22="D",BA22="A",BA22="S",BA22="C",BA22="H",BA22="B",BA22="T",BA22="E",BA22="SB"),OR(AX22="D",AX22="A",AX22="S",AX22="C",AX22="T",AX22="SB")),AND(OR(BA22="D",BA22="A",BA22="S",BA22="C",BA22="T",BA22="SB"),OR(BD22="D",BD22="A",BD22="S",BD22="C",BD22="H",BD22="B",BD22="T",BD22="E",BD22="SB")),AND(OR(BA22="D",BA22="A",BA22="S",BA22="C",BA22="H",BA22="B",BA22="T",BA22="E",BA22="SB"),OR(AW22="S")),AND(OR(BA22="S"),OR(BE22="D",BE22="A",BE22="S",BE22="C",BE22="H",BE22="B",BE22="T",BE22="E",BE22="SB")),AND(BA22="H",OR($Z10="No",$Z10="")))</formula>
    </cfRule>
  </conditionalFormatting>
  <conditionalFormatting sqref="BB22:BB25">
    <cfRule type="expression" priority="87" dxfId="1" stopIfTrue="1">
      <formula>OR(AND(OR(BB22="D",BB22="A",BB22="S",BB22="C",BB22="H",BB22="B",BB22="T",BB22="E",BB22="SB"),OR(BA22="D",BA22="A",BA22="S",BA22="C",BA22="H",BA22="B",BA22="T",BA22="E",BA22="SB")),AND(OR(BB22="D",BB22="A",BB22="S",BB22="C",BB22="H",BB22="B",BB22="T",BB22="E",BB22="SB"),OR(BC22="D",BC22="A",BC22="S",BC22="C",BC22="H",BC22="B",BC22="T",BC22="E",BC22="SB")),AND(OR(BB22="D",BB22="A",BB22="S",BB22="C",BB22="H",BB22="B",BB22="T",BB22="E",BB22="SB"),OR(AZ22="D",AZ22="A",AZ22="S",AZ22="C",AZ22="H",AZ22="T",AZ22="E",AZ22="SB")),AND(OR(BB22="D",BB22="A",BB22="S",BB22="C",BB22="H",BB22="T",BB22="E",BB22="SB"),OR(BD22="D",BD22="A",BD22="S",BD22="C",BD22="H",BD22="B",BD22="T",BD22="E",BD22="SB")),AND(OR(BB22="D",BB22="A",BB22="S",BB22="C",BB22="H",BB22="B",BB22="T",BB22="E",BB22="SB"),OR(AY22="D",AY22="A",AY22="S",AY22="C",AY22="T",AY22="SB")),AND(OR(BB22="D",BB22="A",BB22="S",BB22="C",BB22="T",BB22="SB"),OR(BE22="D",BE22="A",BE22="S",BE22="C",BE22="H",BE22="B",BE22="T",BE22="E",BE22="SB")),AND(OR(BB22="D",BB22="A",BB22="S",BB22="C",BB22="H",BB22="B",BB22="T",BB22="E",BB22="SB"),OR(AX22="S")),AND(OR(BB22="S"),OR(BF22="D",BF22="A",BF22="S",BF22="C",BF22="H",BF22="B",BF22="T",BF22="E",BF22="SB")),AND(BB22="H",OR($Z10="No",$Z10="")))</formula>
    </cfRule>
  </conditionalFormatting>
  <conditionalFormatting sqref="BC22:BC25">
    <cfRule type="expression" priority="88" dxfId="1" stopIfTrue="1">
      <formula>OR(AND(OR(BC22="D",BC22="A",BC22="S",BC22="C",BC22="H",BC22="B",BC22="T",BC22="E",BC22="SB"),OR(BB22="D",BB22="A",BB22="S",BB22="C",BB22="H",BB22="B",BB22="T",BB22="E",BB22="SB")),AND(OR(BC22="D",BC22="A",BC22="S",BC22="C",BC22="H",BC22="B",BC22="T",BC22="E",BC22="SB"),OR(BD22="D",BD22="A",BD22="S",BD22="C",BD22="H",BD22="B",BD22="T",BD22="E",BD22="SB")),AND(OR(BC22="D",BC22="A",BC22="S",BC22="C",BC22="H",BC22="B",BC22="T",BC22="E",BC22="SB"),OR(BA22="D",BA22="A",BA22="S",BA22="C",BA22="H",BA22="T",BA22="E",BA22="SB")),AND(OR(BC22="D",BC22="A",BC22="S",BC22="C",BC22="H",BC22="T",BC22="E",BC22="SB"),OR(BE22="D",BE22="A",BE22="S",BE22="C",BE22="H",BE22="B",BE22="T",BE22="E",BE22="SB")),AND(OR(BC22="D",BC22="A",BC22="S",BC22="C",BC22="H",BC22="B",BC22="T",BC22="E",BC22="SB"),OR(AZ22="D",AZ22="A",AZ22="S",AZ22="C",AZ22="T",AZ22="SB")),AND(OR(BC22="D",BC22="A",BC22="S",BC22="C",BC22="T",BC22="SB"),OR(BF22="D",BF22="A",BF22="S",BF22="C",BF22="H",BF22="B",BF22="T",BF22="E",BF22="SB")),AND(OR(BC22="D",BC22="A",BC22="S",BC22="C",BC22="H",BC22="B",BC22="T",BC22="E",BC22="SB"),OR(AY22="S")),AND(OR(BC22="S"),OR(BG22="D",BG22="A",BG22="S",BG22="C",BG22="H",BG22="B",BG22="T",BG22="E",BG22="SB")),AND(BC22="H",OR($Z10="No",$Z10="")))</formula>
    </cfRule>
  </conditionalFormatting>
  <conditionalFormatting sqref="BD22:BD25">
    <cfRule type="expression" priority="89" dxfId="1" stopIfTrue="1">
      <formula>OR(AND(OR(BD22="D",BD22="A",BD22="S",BD22="C",BD22="H",BD22="B",BD22="T",BD22="E",BD22="SB"),OR(BC22="D",BC22="A",BC22="S",BC22="C",BC22="H",BC22="B",BC22="T",BC22="E",BC22="SB")),AND(OR(BD22="D",BD22="A",BD22="S",BD22="C",BD22="H",BD22="B",BD22="T",BD22="E",BD22="SB"),OR(BE22="D",BE22="A",BE22="S",BE22="C",BE22="H",BE22="B",BE22="T",BE22="E",BE22="SB")),AND(OR(BD22="D",BD22="A",BD22="S",BD22="C",BD22="H",BD22="B",BD22="T",BD22="E",BD22="SB"),OR(BB22="D",BB22="A",BB22="S",BB22="C",BB22="H",BB22="T",BB22="E",BB22="SB")),AND(OR(BD22="D",BD22="A",BD22="S",BD22="C",BD22="H",BD22="T",BD22="E",BD22="SB"),OR(BF22="D",BF22="A",BF22="S",BF22="C",BF22="H",BF22="B",BF22="T",BF22="E",BF22="SB")),AND(OR(BD22="D",BD22="A",BD22="S",BD22="C",BD22="H",BD22="B",BD22="T",BD22="E",BD22="SB"),OR(BA22="D",BA22="A",BA22="S",BA22="C",BA22="T",BA22="SB")),AND(OR(BD22="D",BD22="A",BD22="S",BD22="C",BD22="T",BD22="SB"),OR(BG22="D",BG22="A",BG22="S",BG22="C",BG22="H",BG22="B",BG22="T",BG22="E",BG22="SB")),AND(OR(BD22="D",BD22="A",BD22="S",BD22="C",BD22="H",BD22="B",BD22="T",BD22="E",BD22="SB"),OR(AZ22="S")),AND(OR(BD22="S"),OR(BH22="D",BH22="A",BH22="S",BH22="C",BH22="H",BH22="B",BH22="T",BH22="E",BH22="SB")),AND(BD22="H",OR($Z10="No",$Z10="")))</formula>
    </cfRule>
  </conditionalFormatting>
  <conditionalFormatting sqref="BE22:BE25">
    <cfRule type="expression" priority="90" dxfId="1" stopIfTrue="1">
      <formula>OR(AND(OR(BE22="D",BE22="A",BE22="S",BE22="C",BE22="H",BE22="B",BE22="T",BE22="E",BE22="SB"),OR(BD22="D",BD22="A",BD22="S",BD22="C",BD22="H",BD22="B",BD22="T",BD22="E",BD22="SB")),AND(OR(BE22="D",BE22="A",BE22="S",BE22="C",BE22="H",BE22="B",BE22="T",BE22="E",BE22="SB"),OR(BF22="D",BF22="A",BF22="S",BF22="C",BF22="H",BF22="B",BF22="T",BF22="E",BF22="SB")),AND(OR(BE22="D",BE22="A",BE22="S",BE22="C",BE22="H",BE22="B",BE22="T",BE22="E",BE22="SB"),OR(BC22="D",BC22="A",BC22="S",BC22="C",BC22="H",BC22="T",BC22="E",BC22="SB")),AND(OR(BE22="D",BE22="A",BE22="S",BE22="C",BE22="H",BE22="T",BE22="E",BE22="SB"),OR(BG22="D",BG22="A",BG22="S",BG22="C",BG22="H",BG22="B",BG22="T",BG22="E",BG22="SB")),AND(OR(BE22="D",BE22="A",BE22="S",BE22="C",BE22="H",BE22="B",BE22="T",BE22="E",BE22="SB"),OR(BB22="D",BB22="A",BB22="S",BB22="C",BB22="T",BB22="SB")),AND(OR(BE22="D",BE22="A",BE22="S",BE22="C",BE22="T",BE22="SB"),OR(BH22="D",BH22="A",BH22="S",BH22="C",BH22="H",BH22="B",BH22="T",BH22="E",BH22="SB")),AND(OR(BE22="D",BE22="A",BE22="S",BE22="C",BE22="H",BE22="B",BE22="T",BE22="E",BE22="SB"),OR(BA22="S")),AND(OR(BE22="S"),OR(BI22="D",BI22="A",BI22="S",BI22="C",BI22="H",BI22="B",BI22="T",BI22="E",BI22="SB")),AND(BE22="H",OR($Z10="No",$Z10="")))</formula>
    </cfRule>
  </conditionalFormatting>
  <conditionalFormatting sqref="BF22:BF25">
    <cfRule type="expression" priority="91" dxfId="1" stopIfTrue="1">
      <formula>OR(AND(OR(BF22="D",BF22="A",BF22="S",BF22="C",BF22="H",BF22="B",BF22="T",BF22="E",BF22="SB"),OR(BE22="D",BE22="A",BE22="S",BE22="C",BE22="H",BE22="B",BE22="T",BE22="E",BE22="SB")),AND(OR(BF22="D",BF22="A",BF22="S",BF22="C",BF22="H",BF22="B",BF22="T",BF22="E",BF22="SB"),OR(BG22="D",BG22="A",BG22="S",BG22="C",BG22="H",BG22="B",BG22="T",BG22="E",BG22="SB")),AND(OR(BF22="D",BF22="A",BF22="S",BF22="C",BF22="H",BF22="B",BF22="T",BF22="E",BF22="SB"),OR(BD22="D",BD22="A",BD22="S",BD22="C",BD22="H",BD22="T",BD22="E",BD22="SB")),AND(OR(BF22="D",BF22="A",BF22="S",BF22="C",BF22="H",BF22="T",BF22="E",BF22="SB"),OR(BH22="D",BH22="A",BH22="S",BH22="C",BH22="H",BH22="B",BH22="T",BH22="E",BH22="SB")),AND(OR(BF22="D",BF22="A",BF22="S",BF22="C",BF22="H",BF22="B",BF22="T",BF22="E",BF22="SB"),OR(BC22="D",BC22="A",BC22="S",BC22="C",BC22="T",BC22="SB")),AND(OR(BF22="D",BF22="A",BF22="S",BF22="C",BF22="T",BF22="SB"),OR(BI22="D",BI22="A",BI22="S",BI22="C",BI22="H",BI22="B",BI22="T",BI22="E",BI22="SB")),AND(OR(BF22="D",BF22="A",BF22="S",BF22="C",BF22="H",BF22="B",BF22="T",BF22="E",BF22="SB"),OR(BB22="S")),AND(OR(BF22="S"),OR(BJ22="D",BJ22="A",BJ22="S",BJ22="C",BJ22="H",BJ22="B",BJ22="T",BJ22="E",BJ22="SB")),AND(BF22="H",OR($Z10="No",$Z10="")))</formula>
    </cfRule>
  </conditionalFormatting>
  <conditionalFormatting sqref="BG22:BG25">
    <cfRule type="expression" priority="92" dxfId="1" stopIfTrue="1">
      <formula>OR(AND(OR(BG22="D",BG22="A",BG22="S",BG22="C",BG22="H",BG22="B",BG22="T",BG22="E",BG22="SB"),OR(BF22="D",BF22="A",BF22="S",BF22="C",BF22="H",BF22="B",BF22="T",BF22="E",BF22="SB")),AND(OR(BG22="D",BG22="A",BG22="S",BG22="C",BG22="H",BG22="B",BG22="T",BG22="E",BG22="SB"),OR(BH22="D",BH22="A",BH22="S",BH22="C",BH22="H",BH22="B",BH22="T",BH22="E",BH22="SB")),AND(OR(BG22="D",BG22="A",BG22="S",BG22="C",BG22="H",BG22="B",BG22="T",BG22="E",BG22="SB"),OR(BE22="D",BE22="A",BE22="S",BE22="C",BE22="H",BE22="T",BE22="E",BE22="SB")),AND(OR(BG22="D",BG22="A",BG22="S",BG22="C",BG22="H",BG22="T",BG22="E",BG22="SB"),OR(BI22="D",BI22="A",BI22="S",BI22="C",BI22="H",BI22="B",BI22="T",BI22="E",BI22="SB")),AND(OR(BG22="D",BG22="A",BG22="S",BG22="C",BG22="H",BG22="B",BG22="T",BG22="E",BG22="SB"),OR(BD22="D",BD22="A",BD22="S",BD22="C",BD22="T",BD22="SB")),AND(OR(BG22="D",BG22="A",BG22="S",BG22="C",BG22="T",BG22="SB"),OR(BJ22="D",BJ22="A",BJ22="S",BJ22="C",BJ22="H",BJ22="B",BJ22="T",BJ22="E",BJ22="SB")),AND(OR(BG22="D",BG22="A",BG22="S",BG22="C",BG22="H",BG22="B",BG22="T",BG22="E",BG22="SB"),OR(BC22="S")),AND(OR(BG22="S"),OR(BK22="D",BK22="A",BK22="S",BK22="C",BK22="H",BK22="B",BK22="T",BK22="E",BK22="SB")),AND(BG22="H",OR($Z10="No",$Z10="")))</formula>
    </cfRule>
  </conditionalFormatting>
  <conditionalFormatting sqref="BH22:BH25">
    <cfRule type="expression" priority="93" dxfId="1" stopIfTrue="1">
      <formula>OR(AND(OR(BH22="D",BH22="A",BH22="S",BH22="C",BH22="H",BH22="B",BH22="T",BH22="E",BH22="SB"),OR(BG22="D",BG22="A",BG22="S",BG22="C",BG22="H",BG22="B",BG22="T",BG22="E",BG22="SB")),AND(OR(BH22="D",BH22="A",BH22="S",BH22="C",BH22="H",BH22="B",BH22="T",BH22="E",BH22="SB"),OR(BI22="D",BI22="A",BI22="S",BI22="C",BI22="H",BI22="B",BI22="T",BI22="E",BI22="SB")),AND(OR(BH22="D",BH22="A",BH22="S",BH22="C",BH22="H",BH22="B",BH22="T",BH22="E",BH22="SB"),OR(BF22="D",BF22="A",BF22="S",BF22="C",BF22="H",BF22="T",BF22="E",BF22="SB")),AND(OR(BH22="D",BH22="A",BH22="S",BH22="C",BH22="H",BH22="T",BH22="E",BH22="SB"),OR(BJ22="D",BJ22="A",BJ22="S",BJ22="C",BJ22="H",BJ22="B",BJ22="T",BJ22="E",BJ22="SB")),AND(OR(BH22="D",BH22="A",BH22="S",BH22="C",BH22="H",BH22="B",BH22="T",BH22="E",BH22="SB"),OR(BE22="D",BE22="A",BE22="S",BE22="C",BE22="T",BE22="SB")),AND(OR(BH22="D",BH22="A",BH22="S",BH22="C",BH22="T",BH22="SB"),OR(BK22="D",BK22="A",BK22="S",BK22="C",BK22="H",BK22="B",BK22="T",BK22="E",BK22="SB")),AND(OR(BH22="D",BH22="A",BH22="S",BH22="C",BH22="H",BH22="B",BH22="T",BH22="E",BH22="SB"),OR(BD22="S")),AND(OR(BH22="S"),OR(BL22="D",BL22="A",BL22="S",BL22="C",BL22="H",BL22="B",BL22="T",BL22="E",BL22="SB")),AND(BH22="H",OR($Z10="No",$Z10="")))</formula>
    </cfRule>
  </conditionalFormatting>
  <conditionalFormatting sqref="BI22:BI25">
    <cfRule type="expression" priority="94" dxfId="1" stopIfTrue="1">
      <formula>OR(AND(OR(BI22="D",BI22="A",BI22="S",BI22="C",BI22="H",BI22="B",BI22="T",BI22="E",BI22="SB"),OR(BH22="D",BH22="A",BH22="S",BH22="C",BH22="H",BH22="B",BH22="T",BH22="E",BH22="SB")),AND(OR(BI22="D",BI22="A",BI22="S",BI22="C",BI22="H",BI22="B",BI22="T",BI22="E",BI22="SB"),OR(BJ22="D",BJ22="A",BJ22="S",BJ22="C",BJ22="H",BJ22="B",BJ22="T",BJ22="E",BJ22="SB")),AND(OR(BI22="D",BI22="A",BI22="S",BI22="C",BI22="H",BI22="B",BI22="T",BI22="E",BI22="SB"),OR(BG22="D",BG22="A",BG22="S",BG22="C",BG22="H",BG22="T",BG22="E",BG22="SB")),AND(OR(BI22="D",BI22="A",BI22="S",BI22="C",BI22="H",BI22="T",BI22="E",BI22="SB"),OR(BK22="D",BK22="A",BK22="S",BK22="C",BK22="H",BK22="B",BK22="T",BK22="E",BK22="SB")),AND(OR(BI22="D",BI22="A",BI22="S",BI22="C",BI22="H",BI22="B",BI22="T",BI22="E",BI22="SB"),OR(BF22="D",BF22="A",BF22="S",BF22="C",BF22="T",BF22="SB")),AND(OR(BI22="D",BI22="A",BI22="S",BI22="C",BI22="T",BI22="SB"),OR(BL22="D",BL22="A",BL22="S",BL22="C",BL22="H",BL22="B",BL22="T",BL22="E",BL22="SB")),AND(OR(BI22="D",BI22="A",BI22="S",BI22="C",BI22="H",BI22="B",BI22="T",BI22="E",BI22="SB"),OR(BE22="S")),AND(OR(BI22="S"),OR(BM22="D",BM22="A",BM22="S",BM22="C",BM22="H",BM22="B",BM22="T",BM22="E",BM22="SB")),AND(BI22="H",OR($Z10="No",$Z10="")))</formula>
    </cfRule>
  </conditionalFormatting>
  <conditionalFormatting sqref="BJ22:BJ25">
    <cfRule type="expression" priority="95" dxfId="1" stopIfTrue="1">
      <formula>OR(AND(OR(BJ22="D",BJ22="A",BJ22="S",BJ22="C",BJ22="H",BJ22="B",BJ22="T",BJ22="E",BJ22="SB"),OR(BI22="D",BI22="A",BI22="S",BI22="C",BI22="H",BI22="B",BI22="T",BI22="E",BI22="SB")),AND(OR(BJ22="D",BJ22="A",BJ22="S",BJ22="C",BJ22="H",BJ22="B",BJ22="T",BJ22="E",BJ22="SB"),OR(BK22="D",BK22="A",BK22="S",BK22="C",BK22="H",BK22="B",BK22="T",BK22="E",BK22="SB")),AND(OR(BJ22="D",BJ22="A",BJ22="S",BJ22="C",BJ22="H",BJ22="B",BJ22="T",BJ22="E",BJ22="SB"),OR(BH22="D",BH22="A",BH22="S",BH22="C",BH22="H",BH22="T",BH22="E",BH22="SB")),AND(OR(BJ22="D",BJ22="A",BJ22="S",BJ22="C",BJ22="H",BJ22="T",BJ22="E",BJ22="SB"),OR(BL22="D",BL22="A",BL22="S",BL22="C",BL22="H",BL22="B",BL22="T",BL22="E",BL22="SB")),AND(OR(BJ22="D",BJ22="A",BJ22="S",BJ22="C",BJ22="H",BJ22="B",BJ22="T",BJ22="E",BJ22="SB"),OR(BG22="D",BG22="A",BG22="S",BG22="C",BG22="T",BG22="SB")),AND(OR(BJ22="D",BJ22="A",BJ22="S",BJ22="C",BJ22="T",BJ22="SB"),OR(BM22="D",BM22="A",BM22="S",BM22="C",BM22="H",BM22="B",BM22="T",BM22="E",BM22="SB")),AND(OR(BJ22="D",BJ22="A",BJ22="S",BJ22="C",BJ22="H",BJ22="B",BJ22="T",BJ22="E",BJ22="SB"),OR(BF22="S")),AND(OR(BJ22="S"),OR(BN22="D",BN22="A",BN22="S",BN22="C",BN22="H",BN22="B",BN22="T",BN22="E",BN22="SB")),AND(BJ22="H",OR($Z10="No",$Z10="")))</formula>
    </cfRule>
  </conditionalFormatting>
  <conditionalFormatting sqref="BK22:BK25">
    <cfRule type="expression" priority="96" dxfId="1" stopIfTrue="1">
      <formula>OR(AND(OR(BK22="D",BK22="A",BK22="S",BK22="C",BK22="H",BK22="B",BK22="T",BK22="E",BK22="SB"),OR(BJ22="D",BJ22="A",BJ22="S",BJ22="C",BJ22="H",BJ22="B",BJ22="T",BJ22="E",BJ22="SB")),AND(OR(BK22="D",BK22="A",BK22="S",BK22="C",BK22="H",BK22="B",BK22="T",BK22="E",BK22="SB"),OR(BL22="D",BL22="A",BL22="S",BL22="C",BL22="H",BL22="B",BL22="T",BL22="E",BL22="SB")),AND(OR(BK22="D",BK22="A",BK22="S",BK22="C",BK22="H",BK22="B",BK22="T",BK22="E",BK22="SB"),OR(BI22="D",BI22="A",BI22="S",BI22="C",BI22="H",BI22="T",BI22="E",BI22="SB")),AND(OR(BK22="D",BK22="A",BK22="S",BK22="C",BK22="H",BK22="T",BK22="E",BK22="SB"),OR(BM22="D",BM22="A",BM22="S",BM22="C",BM22="H",BM22="B",BM22="T",BM22="E",BM22="SB")),AND(OR(BK22="D",BK22="A",BK22="S",BK22="C",BK22="H",BK22="B",BK22="T",BK22="E",BK22="SB"),OR(BH22="D",BH22="A",BH22="S",BH22="C",BH22="T",BH22="SB")),AND(OR(BK22="D",BK22="A",BK22="S",BK22="C",BK22="T",BK22="SB"),OR(BN22="D",BN22="A",BN22="S",BN22="C",BN22="H",BN22="B",BN22="T",BN22="E",BN22="SB")),AND(OR(BK22="D",BK22="A",BK22="S",BK22="C",BK22="H",BK22="B",BK22="T",BK22="E",BK22="SB"),OR(BG22="S")),AND(OR(BK22="S"),OR(BO22="D",BO22="A",BO22="S",BO22="C",BO22="H",BO22="B",BO22="T",BO22="E",BO22="SB")),AND(BK22="H",OR($Z10="No",$Z10="")))</formula>
    </cfRule>
  </conditionalFormatting>
  <conditionalFormatting sqref="BL22:BL25">
    <cfRule type="expression" priority="97" dxfId="1" stopIfTrue="1">
      <formula>OR(AND(OR(BL22="D",BL22="A",BL22="S",BL22="C",BL22="H",BL22="B",BL22="T",BL22="E",BL22="SB"),OR(BK22="D",BK22="A",BK22="S",BK22="C",BK22="H",BK22="B",BK22="T",BK22="E",BK22="SB")),AND(OR(BL22="D",BL22="A",BL22="S",BL22="C",BL22="H",BL22="B",BL22="T",BL22="E",BL22="SB"),OR(BM22="D",BM22="A",BM22="S",BM22="C",BM22="H",BM22="B",BM22="T",BM22="E",BM22="SB")),AND(OR(BL22="D",BL22="A",BL22="S",BL22="C",BL22="H",BL22="B",BL22="T",BL22="E",BL22="SB"),OR(BJ22="D",BJ22="A",BJ22="S",BJ22="C",BJ22="H",BJ22="T",BJ22="E",BJ22="SB")),AND(OR(BL22="D",BL22="A",BL22="S",BL22="C",BL22="H",BL22="T",BL22="E",BL22="SB"),OR(BN22="D",BN22="A",BN22="S",BN22="C",BN22="H",BN22="B",BN22="T",BN22="E",BN22="SB")),AND(OR(BL22="D",BL22="A",BL22="S",BL22="C",BL22="H",BL22="B",BL22="T",BL22="E",BL22="SB"),OR(BI22="D",BI22="A",BI22="S",BI22="C",BI22="T",BI22="SB")),AND(OR(BL22="D",BL22="A",BL22="S",BL22="C",BL22="T",BL22="SB"),OR(BO22="D",BO22="A",BO22="S",BO22="C",BO22="H",BO22="B",BO22="T",BO22="E",BO22="SB")),AND(OR(BL22="D",BL22="A",BL22="S",BL22="C",BL22="H",BL22="B",BL22="T",BL22="E",BL22="SB"),OR(BH22="S")),AND(OR(BL22="S"),OR(BP22="D",BP22="A",BP22="S",BP22="C",BP22="H",BP22="B",BP22="T",BP22="E",BP22="SB")),AND(BL22="H",OR($Z10="No",$Z10="")))</formula>
    </cfRule>
  </conditionalFormatting>
  <conditionalFormatting sqref="BM22:BM25">
    <cfRule type="expression" priority="98" dxfId="1" stopIfTrue="1">
      <formula>OR(AND(OR(BM22="D",BM22="A",BM22="S",BM22="C",BM22="H",BM22="B",BM22="T",BM22="E",BM22="SB"),OR(BL22="D",BL22="A",BL22="S",BL22="C",BL22="H",BL22="B",BL22="T",BL22="E",BL22="SB")),AND(OR(BM22="D",BM22="A",BM22="S",BM22="C",BM22="H",BM22="B",BM22="T",BM22="E",BM22="SB"),OR(BN22="D",BN22="A",BN22="S",BN22="C",BN22="H",BN22="B",BN22="T",BN22="E",BN22="SB")),AND(OR(BM22="D",BM22="A",BM22="S",BM22="C",BM22="H",BM22="B",BM22="T",BM22="E",BM22="SB"),OR(BK22="D",BK22="A",BK22="S",BK22="C",BK22="H",BK22="T",BK22="E",BK22="SB")),AND(OR(BM22="D",BM22="A",BM22="S",BM22="C",BM22="H",BM22="T",BM22="E",BM22="SB"),OR(BO22="D",BO22="A",BO22="S",BO22="C",BO22="H",BO22="B",BO22="T",BO22="E",BO22="SB")),AND(OR(BM22="D",BM22="A",BM22="S",BM22="C",BM22="H",BM22="B",BM22="T",BM22="E",BM22="SB"),OR(BJ22="D",BJ22="A",BJ22="S",BJ22="C",BJ22="T",BJ22="SB")),AND(OR(BM22="D",BM22="A",BM22="S",BM22="C",BM22="T",BM22="SB"),OR(BP22="D",BP22="A",BP22="S",BP22="C",BP22="H",BP22="B",BP22="T",BP22="E",BP22="SB")),AND(OR(BM22="D",BM22="A",BM22="S",BM22="C",BM22="H",BM22="B",BM22="T",BM22="E",BM22="SB"),OR(BI22="S")),AND(OR(BM22="S"),OR(BQ22="D",BQ22="A",BQ22="S",BQ22="C",BQ22="H",BQ22="B",BQ22="T",BQ22="E",BQ22="SB")),AND(BM22="H",OR($Z10="No",$Z10="")))</formula>
    </cfRule>
  </conditionalFormatting>
  <conditionalFormatting sqref="BN22:BN25">
    <cfRule type="expression" priority="99" dxfId="1" stopIfTrue="1">
      <formula>OR(AND(OR(BN22="D",BN22="A",BN22="S",BN22="C",BN22="H",BN22="B",BN22="T",BN22="E",BN22="SB"),OR(BM22="D",BM22="A",BM22="S",BM22="C",BM22="H",BM22="B",BM22="T",BM22="E",BM22="SB")),AND(OR(BN22="D",BN22="A",BN22="S",BN22="C",BN22="H",BN22="B",BN22="T",BN22="E",BN22="SB"),OR(BO22="D",BO22="A",BO22="S",BO22="C",BO22="H",BO22="B",BO22="T",BO22="E",BO22="SB")),AND(OR(BN22="D",BN22="A",BN22="S",BN22="C",BN22="H",BN22="B",BN22="T",BN22="E",BN22="SB"),OR(BL22="D",BL22="A",BL22="S",BL22="C",BL22="H",BL22="T",BL22="E",BL22="SB")),AND(OR(BN22="D",BN22="A",BN22="S",BN22="C",BN22="H",BN22="T",BN22="E",BN22="SB"),OR(BP22="D",BP22="A",BP22="S",BP22="C",BP22="H",BP22="B",BP22="T",BP22="E",BP22="SB")),AND(OR(BN22="D",BN22="A",BN22="S",BN22="C",BN22="H",BN22="B",BN22="T",BN22="E",BN22="SB"),OR(BK22="D",BK22="A",BK22="S",BK22="C",BK22="T",BK22="SB")),AND(OR(BN22="D",BN22="A",BN22="S",BN22="C",BN22="T",BN22="SB"),OR(BQ22="D",BQ22="A",BQ22="S",BQ22="C",BQ22="H",BQ22="B",BQ22="T",BQ22="E",BQ22="SB")),AND(OR(BN22="D",BN22="A",BN22="S",BN22="C",BN22="H",BN22="B",BN22="T",BN22="E",BN22="SB"),OR(BJ22="S")),AND(OR(BN22="S"),OR(BR22="D",BR22="A",BR22="S",BR22="C",BR22="H",BR22="B",BR22="T",BR22="E",BR22="SB")),AND(BN22="H",OR($Z10="No",$Z10="")))</formula>
    </cfRule>
  </conditionalFormatting>
  <conditionalFormatting sqref="BO22:BO25">
    <cfRule type="expression" priority="100" dxfId="1" stopIfTrue="1">
      <formula>OR(AND(OR(BO22="D",BO22="A",BO22="S",BO22="C",BO22="H",BO22="B",BO22="T",BO22="E",BO22="SB"),OR(BN22="D",BN22="A",BN22="S",BN22="C",BN22="H",BN22="B",BN22="T",BN22="E",BN22="SB")),AND(OR(BO22="D",BO22="A",BO22="S",BO22="C",BO22="H",BO22="B",BO22="T",BO22="E",BO22="SB"),OR(BP22="D",BP22="A",BP22="S",BP22="C",BP22="H",BP22="B",BP22="T",BP22="E",BP22="SB")),AND(OR(BO22="D",BO22="A",BO22="S",BO22="C",BO22="H",BO22="B",BO22="T",BO22="E",BO22="SB"),OR(BM22="D",BM22="A",BM22="S",BM22="C",BM22="H",BM22="T",BM22="E",BM22="SB")),AND(OR(BO22="D",BO22="A",BO22="S",BO22="C",BO22="H",BO22="T",BO22="E",BO22="SB"),OR(BQ22="D",BQ22="A",BQ22="S",BQ22="C",BQ22="H",BQ22="B",BQ22="T",BQ22="E",BQ22="SB")),AND(OR(BO22="D",BO22="A",BO22="S",BO22="C",BO22="H",BO22="B",BO22="T",BO22="E",BO22="SB"),OR(BL22="D",BL22="A",BL22="S",BL22="C",BL22="T",BL22="SB")),AND(OR(BO22="D",BO22="A",BO22="S",BO22="C",BO22="T",BO22="SB"),OR(BR22="D",BR22="A",BR22="S",BR22="C",BR22="H",BR22="B",BR22="T",BR22="E",BR22="SB")),AND(OR(BO22="D",BO22="A",BO22="S",BO22="C",BO22="H",BO22="B",BO22="T",BO22="E",BO22="SB"),OR(BK22="S")),AND(OR(BO22="S"),OR(BS22="D",BS22="A",BS22="S",BS22="C",BS22="H",BS22="B",BS22="T",BS22="E",BS22="SB")),AND(BO22="H",OR($Z10="No",$Z10="")))</formula>
    </cfRule>
  </conditionalFormatting>
  <conditionalFormatting sqref="BP22:BP25">
    <cfRule type="expression" priority="101" dxfId="1" stopIfTrue="1">
      <formula>OR(AND(OR(BP22="D",BP22="A",BP22="S",BP22="C",BP22="H",BP22="B",BP22="T",BP22="E",BP22="SB"),OR(BO22="D",BO22="A",BO22="S",BO22="C",BO22="H",BO22="B",BO22="T",BO22="E",BO22="SB")),AND(OR(BP22="D",BP22="A",BP22="S",BP22="C",BP22="H",BP22="B",BP22="T",BP22="E",BP22="SB"),OR(BQ22="D",BQ22="A",BQ22="S",BQ22="C",BQ22="H",BQ22="B",BQ22="T",BQ22="E",BQ22="SB")),AND(OR(BP22="D",BP22="A",BP22="S",BP22="C",BP22="H",BP22="B",BP22="T",BP22="E",BP22="SB"),OR(BN22="D",BN22="A",BN22="S",BN22="C",BN22="H",BN22="T",BN22="E",BN22="SB")),AND(OR(BP22="D",BP22="A",BP22="S",BP22="C",BP22="H",BP22="T",BP22="E",BP22="SB"),OR(BR22="D",BR22="A",BR22="S",BR22="C",BR22="H",BR22="B",BR22="T",BR22="E",BR22="SB")),AND(OR(BP22="D",BP22="A",BP22="S",BP22="C",BP22="H",BP22="B",BP22="T",BP22="E",BP22="SB"),OR(BM22="D",BM22="A",BM22="S",BM22="C",BM22="T",BM22="SB")),AND(OR(BP22="D",BP22="A",BP22="S",BP22="C",BP22="T",BP22="SB"),OR(BS22="D",BS22="A",BS22="S",BS22="C",BS22="H",BS22="B",BS22="T",BS22="E",BS22="SB")),AND(OR(BP22="D",BP22="A",BP22="S",BP22="C",BP22="H",BP22="B",BP22="T",BP22="E",BP22="SB"),OR(BL22="S")),AND(OR(BP22="S"),OR(BT22="D",BT22="A",BT22="S",BT22="C",BT22="H",BT22="B",BT22="T",BT22="E",BT22="SB")),AND(BP22="H",OR($Z10="No",$Z10="")))</formula>
    </cfRule>
  </conditionalFormatting>
  <conditionalFormatting sqref="BQ22:BQ25">
    <cfRule type="expression" priority="102" dxfId="1" stopIfTrue="1">
      <formula>OR(AND(OR(BQ22="D",BQ22="A",BQ22="S",BQ22="C",BQ22="H",BQ22="B",BQ22="T",BQ22="E",BQ22="SB"),OR(BP22="D",BP22="A",BP22="S",BP22="C",BP22="H",BP22="B",BP22="T",BP22="E",BP22="SB")),AND(OR(BQ22="D",BQ22="A",BQ22="S",BQ22="C",BQ22="H",BQ22="B",BQ22="T",BQ22="E",BQ22="SB"),OR(BR22="D",BR22="A",BR22="S",BR22="C",BR22="H",BR22="B",BR22="T",BR22="E",BR22="SB")),AND(OR(BQ22="D",BQ22="A",BQ22="S",BQ22="C",BQ22="H",BQ22="B",BQ22="T",BQ22="E",BQ22="SB"),OR(BO22="D",BO22="A",BO22="S",BO22="C",BO22="H",BO22="T",BO22="E",BO22="SB")),AND(OR(BQ22="D",BQ22="A",BQ22="S",BQ22="C",BQ22="H",BQ22="T",BQ22="E",BQ22="SB"),OR(BS22="D",BS22="A",BS22="S",BS22="C",BS22="H",BS22="B",BS22="T",BS22="E",BS22="SB")),AND(OR(BQ22="D",BQ22="A",BQ22="S",BQ22="C",BQ22="H",BQ22="B",BQ22="T",BQ22="E",BQ22="SB"),OR(BN22="D",BN22="A",BN22="S",BN22="C",BN22="T",BN22="SB")),AND(OR(BQ22="D",BQ22="A",BQ22="S",BQ22="C",BQ22="T",BQ22="SB"),OR(BT22="D",BT22="A",BT22="S",BT22="C",BT22="H",BT22="B",BT22="T",BT22="E",BT22="SB")),AND(OR(BQ22="D",BQ22="A",BQ22="S",BQ22="C",BQ22="H",BQ22="B",BQ22="T",BQ22="E",BQ22="SB"),OR(BM22="S")),AND(OR(BQ22="S"),OR(BU22="D",BU22="A",BU22="S",BU22="C",BU22="H",BU22="B",BU22="T",BU22="E",BU22="SB")),AND(BQ22="H",OR($Z10="No",$Z10="")))</formula>
    </cfRule>
  </conditionalFormatting>
  <conditionalFormatting sqref="BR22:BR25">
    <cfRule type="expression" priority="103" dxfId="1" stopIfTrue="1">
      <formula>OR(AND(OR(BR22="D",BR22="A",BR22="S",BR22="C",BR22="H",BR22="B",BR22="T",BR22="E",BR22="SB"),OR(BQ22="D",BQ22="A",BQ22="S",BQ22="C",BQ22="H",BQ22="B",BQ22="T",BQ22="E",BQ22="SB")),AND(OR(BR22="D",BR22="A",BR22="S",BR22="C",BR22="H",BR22="B",BR22="T",BR22="E",BR22="SB"),OR(BS22="D",BS22="A",BS22="S",BS22="C",BS22="H",BS22="B",BS22="T",BS22="E",BS22="SB")),AND(OR(BR22="D",BR22="A",BR22="S",BR22="C",BR22="H",BR22="B",BR22="T",BR22="E",BR22="SB"),OR(BP22="D",BP22="A",BP22="S",BP22="C",BP22="H",BP22="T",BP22="E",BP22="SB")),AND(OR(BR22="D",BR22="A",BR22="S",BR22="C",BR22="H",BR22="T",BR22="E",BR22="SB"),OR(BT22="D",BT22="A",BT22="S",BT22="C",BT22="H",BT22="B",BT22="T",BT22="E",BT22="SB")),AND(OR(BR22="D",BR22="A",BR22="S",BR22="C",BR22="H",BR22="B",BR22="T",BR22="E",BR22="SB"),OR(BO22="D",BO22="A",BO22="S",BO22="C",BO22="T",BO22="SB")),AND(OR(BR22="D",BR22="A",BR22="S",BR22="C",BR22="T",BR22="SB"),OR(BU22="D",BU22="A",BU22="S",BU22="C",BU22="H",BU22="B",BU22="T",BU22="E",BU22="SB")),AND(OR(BR22="D",BR22="A",BR22="S",BR22="C",BR22="H",BR22="B",BR22="T",BR22="E",BR22="SB"),OR(BN22="S")),AND(OR(BR22="S"),OR(BV22="D",BV22="A",BV22="S",BV22="C",BV22="H",BV22="B",BV22="T",BV22="E",BV22="SB")),AND(BR22="H",OR($Z10="No",$Z10="")))</formula>
    </cfRule>
  </conditionalFormatting>
  <conditionalFormatting sqref="BS22:BS25">
    <cfRule type="expression" priority="104" dxfId="1" stopIfTrue="1">
      <formula>OR(AND(OR(BS22="D",BS22="A",BS22="S",BS22="C",BS22="H",BS22="B",BS22="T",BS22="E",BS22="SB"),OR(BR22="D",BR22="A",BR22="S",BR22="C",BR22="H",BR22="B",BR22="T",BR22="E",BR22="SB")),AND(OR(BS22="D",BS22="A",BS22="S",BS22="C",BS22="H",BS22="B",BS22="T",BS22="E",BS22="SB"),OR(BT22="D",BT22="A",BT22="S",BT22="C",BT22="H",BT22="B",BT22="T",BT22="E",BT22="SB")),AND(OR(BS22="D",BS22="A",BS22="S",BS22="C",BS22="H",BS22="B",BS22="T",BS22="E",BS22="SB"),OR(BQ22="D",BQ22="A",BQ22="S",BQ22="C",BQ22="H",BQ22="T",BQ22="E",BQ22="SB")),AND(OR(BS22="D",BS22="A",BS22="S",BS22="C",BS22="H",BS22="T",BS22="E",BS22="SB"),OR(BU22="D",BU22="A",BU22="S",BU22="C",BU22="H",BU22="B",BU22="T",BU22="E",BU22="SB")),AND(OR(BS22="D",BS22="A",BS22="S",BS22="C",BS22="H",BS22="B",BS22="T",BS22="E",BS22="SB"),OR(BP22="D",BP22="A",BP22="S",BP22="C",BP22="T",BP22="SB")),AND(OR(BS22="D",BS22="A",BS22="S",BS22="C",BS22="T",BS22="SB"),OR(BV22="D",BV22="A",BV22="S",BV22="C",BV22="H",BV22="B",BV22="T",BV22="E",BV22="SB")),AND(OR(BS22="D",BS22="A",BS22="S",BS22="C",BS22="H",BS22="B",BS22="T",BS22="E",BS22="SB"),OR(BO22="S")),AND(OR(BS22="S"),OR(BW22="D",BW22="A",BW22="S",BW22="C",BW22="H",BW22="B",BW22="T",BW22="E",BW22="SB")),AND(BS22="H",OR($Z10="No",$Z10="")))</formula>
    </cfRule>
  </conditionalFormatting>
  <conditionalFormatting sqref="BT22:BT25">
    <cfRule type="expression" priority="105" dxfId="1" stopIfTrue="1">
      <formula>OR(AND(OR(BT22="D",BT22="A",BT22="S",BT22="C",BT22="H",BT22="B",BT22="T",BT22="E",BT22="SB"),OR(BS22="D",BS22="A",BS22="S",BS22="C",BS22="H",BS22="B",BS22="T",BS22="E",BS22="SB")),AND(OR(BT22="D",BT22="A",BT22="S",BT22="C",BT22="H",BT22="B",BT22="T",BT22="E",BT22="SB"),OR(BU22="D",BU22="A",BU22="S",BU22="C",BU22="H",BU22="B",BU22="T",BU22="E",BU22="SB")),AND(OR(BT22="D",BT22="A",BT22="S",BT22="C",BT22="H",BT22="B",BT22="T",BT22="E",BT22="SB"),OR(BR22="D",BR22="A",BR22="S",BR22="C",BR22="H",BR22="T",BR22="E",BR22="SB")),AND(OR(BT22="D",BT22="A",BT22="S",BT22="C",BT22="H",BT22="T",BT22="E",BT22="SB"),OR(BV22="D",BV22="A",BV22="S",BV22="C",BV22="H",BV22="B",BV22="T",BV22="E",BV22="SB")),AND(OR(BT22="D",BT22="A",BT22="S",BT22="C",BT22="H",BT22="B",BT22="T",BT22="E",BT22="SB"),OR(BQ22="D",BQ22="A",BQ22="S",BQ22="C",BQ22="T",BQ22="SB")),AND(OR(BT22="D",BT22="A",BT22="S",BT22="C",BT22="T",BT22="SB"),OR(BW22="D",BW22="A",BW22="S",BW22="C",BW22="H",BW22="B",BW22="T",BW22="E",BW22="SB")),AND(OR(BT22="D",BT22="A",BT22="S",BT22="C",BT22="H",BT22="B",BT22="T",BT22="E",BT22="SB"),OR(BP22="S")),AND(OR(BT22="S"),OR(BX22="D",BX22="A",BX22="S",BX22="C",BX22="H",BX22="B",BX22="T",BX22="E",BX22="SB")),AND(BT22="H",OR($Z10="No",$Z10="")))</formula>
    </cfRule>
  </conditionalFormatting>
  <conditionalFormatting sqref="BU22:BU25">
    <cfRule type="expression" priority="106" dxfId="1" stopIfTrue="1">
      <formula>OR(AND(OR(BU22="D",BU22="A",BU22="S",BU22="C",BU22="H",BU22="B",BU22="T",BU22="E",BU22="SB"),OR(BT22="D",BT22="A",BT22="S",BT22="C",BT22="H",BT22="B",BT22="T",BT22="E",BT22="SB")),AND(OR(BU22="D",BU22="A",BU22="S",BU22="C",BU22="H",BU22="B",BU22="T",BU22="E",BU22="SB"),OR(BV22="D",BV22="A",BV22="S",BV22="C",BV22="H",BV22="B",BV22="T",BV22="E",BV22="SB")),AND(OR(BU22="D",BU22="A",BU22="S",BU22="C",BU22="H",BU22="B",BU22="T",BU22="E",BU22="SB"),OR(BS22="D",BS22="A",BS22="S",BS22="C",BS22="H",BS22="T",BS22="E",BS22="SB")),AND(OR(BU22="D",BU22="A",BU22="S",BU22="C",BU22="H",BU22="T",BU22="E",BU22="SB"),OR(BW22="D",BW22="A",BW22="S",BW22="C",BW22="H",BW22="B",BW22="T",BW22="E",BW22="SB")),AND(OR(BU22="D",BU22="A",BU22="S",BU22="C",BU22="H",BU22="B",BU22="T",BU22="E",BU22="SB"),OR(BR22="D",BR22="A",BR22="S",BR22="C",BR22="T",BR22="SB")),AND(OR(BU22="D",BU22="A",BU22="S",BU22="C",BU22="T",BU22="SB"),OR(BX22="D",BX22="A",BX22="S",BX22="C",BX22="H",BX22="B",BX22="T",BX22="E",BX22="SB")),AND(OR(BU22="D",BU22="A",BU22="S",BU22="C",BU22="H",BU22="B",BU22="T",BU22="E",BU22="SB"),OR(BQ22="S")),AND(OR(BU22="S"),OR(BY22="D",BY22="A",BY22="S",BY22="C",BY22="H",BY22="B",BY22="T",BY22="E",BY22="SB")),AND(BU22="H",OR($Z10="No",$Z10="")))</formula>
    </cfRule>
  </conditionalFormatting>
  <conditionalFormatting sqref="BV22:BV25">
    <cfRule type="expression" priority="107" dxfId="1" stopIfTrue="1">
      <formula>OR(AND(OR(BV22="D",BV22="A",BV22="S",BV22="C",BV22="H",BV22="B",BV22="T",BV22="E",BV22="SB"),OR(BU22="D",BU22="A",BU22="S",BU22="C",BU22="H",BU22="B",BU22="T",BU22="E",BU22="SB")),AND(OR(BV22="D",BV22="A",BV22="S",BV22="C",BV22="H",BV22="B",BV22="T",BV22="E",BV22="SB"),OR(BW22="D",BW22="A",BW22="S",BW22="C",BW22="H",BW22="B",BW22="T",BW22="E",BW22="SB")),AND(OR(BV22="D",BV22="A",BV22="S",BV22="C",BV22="H",BV22="B",BV22="T",BV22="E",BV22="SB"),OR(BT22="D",BT22="A",BT22="S",BT22="C",BT22="H",BT22="T",BT22="E",BT22="SB")),AND(OR(BV22="D",BV22="A",BV22="S",BV22="C",BV22="H",BV22="T",BV22="E",BV22="SB"),OR(BX22="D",BX22="A",BX22="S",BX22="C",BX22="H",BX22="B",BX22="T",BX22="E",BX22="SB")),AND(OR(BV22="D",BV22="A",BV22="S",BV22="C",BV22="H",BV22="B",BV22="T",BV22="E",BV22="SB"),OR(BS22="D",BS22="A",BS22="S",BS22="C",BS22="T",BS22="SB")),AND(OR(BV22="D",BV22="A",BV22="S",BV22="C",BV22="T",BV22="SB"),OR(BY22="D",BY22="A",BY22="S",BY22="C",BY22="H",BY22="B",BY22="T",BY22="E",BY22="SB")),AND(OR(BV22="D",BV22="A",BV22="S",BV22="C",BV22="H",BV22="B",BV22="T",BV22="E",BV22="SB"),OR(BR22="S")),AND(OR(BV22="S"),OR(BZ22="D",BZ22="A",BZ22="S",BZ22="C",BZ22="H",BZ22="B",BZ22="T",BZ22="E",BZ22="SB")),AND(BV22="H",OR($Z10="No",$Z10="")))</formula>
    </cfRule>
  </conditionalFormatting>
  <conditionalFormatting sqref="BW22:BW25">
    <cfRule type="expression" priority="108" dxfId="1" stopIfTrue="1">
      <formula>OR(AND(OR(BW22="D",BW22="A",BW22="S",BW22="C",BW22="H",BW22="B",BW22="T",BW22="E",BW22="SB"),OR(BV22="D",BV22="A",BV22="S",BV22="C",BV22="H",BV22="B",BV22="T",BV22="E",BV22="SB")),AND(OR(BW22="D",BW22="A",BW22="S",BW22="C",BW22="H",BW22="B",BW22="T",BW22="E",BW22="SB"),OR(BX22="D",BX22="A",BX22="S",BX22="C",BX22="H",BX22="B",BX22="T",BX22="E",BX22="SB")),AND(OR(BW22="D",BW22="A",BW22="S",BW22="C",BW22="H",BW22="B",BW22="T",BW22="E",BW22="SB"),OR(BU22="D",BU22="A",BU22="S",BU22="C",BU22="H",BU22="T",BU22="E",BU22="SB")),AND(OR(BW22="D",BW22="A",BW22="S",BW22="C",BW22="H",BW22="T",BW22="E",BW22="SB"),OR(BY22="D",BY22="A",BY22="S",BY22="C",BY22="H",BY22="B",BY22="T",BY22="E",BY22="SB")),AND(OR(BW22="D",BW22="A",BW22="S",BW22="C",BW22="H",BW22="B",BW22="T",BW22="E",BW22="SB"),OR(BT22="D",BT22="A",BT22="S",BT22="C",BT22="T",BT22="SB")),AND(OR(BW22="D",BW22="A",BW22="S",BW22="C",BW22="T",BW22="SB"),OR(BZ22="D",BZ22="A",BZ22="S",BZ22="C",BZ22="H",BZ22="B",BZ22="T",BZ22="E",BZ22="SB")),AND(OR(BW22="D",BW22="A",BW22="S",BW22="C",BW22="H",BW22="B",BW22="T",BW22="E",BW22="SB"),OR(BS22="S")),AND(OR(BW22="S"),OR(CA22="D",CA22="A",CA22="S",CA22="C",CA22="H",CA22="B",CA22="T",CA22="E",CA22="SB")),AND(BW22="H",OR($Z10="No",$Z10="")))</formula>
    </cfRule>
  </conditionalFormatting>
  <conditionalFormatting sqref="BX22:BX25">
    <cfRule type="expression" priority="109" dxfId="1" stopIfTrue="1">
      <formula>OR(AND(OR(BX22="D",BX22="A",BX22="S",BX22="C",BX22="H",BX22="B",BX22="T",BX22="E",BX22="SB"),OR(BW22="D",BW22="A",BW22="S",BW22="C",BW22="H",BW22="B",BW22="T",BW22="E",BW22="SB")),AND(OR(BX22="D",BX22="A",BX22="S",BX22="C",BX22="H",BX22="B",BX22="T",BX22="E",BX22="SB"),OR(BY22="D",BY22="A",BY22="S",BY22="C",BY22="H",BY22="B",BY22="T",BY22="E",BY22="SB")),AND(OR(BX22="D",BX22="A",BX22="S",BX22="C",BX22="H",BX22="B",BX22="T",BX22="E",BX22="SB"),OR(BV22="D",BV22="A",BV22="S",BV22="C",BV22="H",BV22="T",BV22="E",BV22="SB")),AND(OR(BX22="D",BX22="A",BX22="S",BX22="C",BX22="H",BX22="T",BX22="E",BX22="SB"),OR(BZ22="D",BZ22="A",BZ22="S",BZ22="C",BZ22="H",BZ22="B",BZ22="T",BZ22="E",BZ22="SB")),AND(OR(BX22="D",BX22="A",BX22="S",BX22="C",BX22="H",BX22="B",BX22="T",BX22="E",BX22="SB"),OR(BU22="D",BU22="A",BU22="S",BU22="C",BU22="T",BU22="SB")),AND(OR(BX22="D",BX22="A",BX22="S",BX22="C",BX22="T",BX22="SB"),OR(CA22="D",CA22="A",CA22="S",CA22="C",CA22="H",CA22="B",CA22="T",CA22="E",CA22="SB")),AND(OR(BX22="D",BX22="A",BX22="S",BX22="C",BX22="H",BX22="B",BX22="T",BX22="E",BX22="SB"),OR(BT22="S")),AND(OR(BX22="S"),OR(CB22="D",CB22="A",CB22="S",CB22="C",CB22="H",CB22="B",CB22="T",CB22="E",CB22="SB")),AND(BX22="H",OR($Z10="No",$Z10="")))</formula>
    </cfRule>
  </conditionalFormatting>
  <conditionalFormatting sqref="BY22:BY25">
    <cfRule type="expression" priority="110" dxfId="1" stopIfTrue="1">
      <formula>OR(AND(OR(BY22="D",BY22="A",BY22="S",BY22="C",BY22="H",BY22="B",BY22="T",BY22="E",BY22="SB"),OR(BX22="D",BX22="A",BX22="S",BX22="C",BX22="H",BX22="B",BX22="T",BX22="E",BX22="SB")),AND(OR(BY22="D",BY22="A",BY22="S",BY22="C",BY22="H",BY22="B",BY22="T",BY22="E",BY22="SB"),OR(BZ22="D",BZ22="A",BZ22="S",BZ22="C",BZ22="H",BZ22="B",BZ22="T",BZ22="E",BZ22="SB")),AND(OR(BY22="D",BY22="A",BY22="S",BY22="C",BY22="H",BY22="B",BY22="T",BY22="E",BY22="SB"),OR(BW22="D",BW22="A",BW22="S",BW22="C",BW22="H",BW22="T",BW22="E",BW22="SB")),AND(OR(BY22="D",BY22="A",BY22="S",BY22="C",BY22="H",BY22="T",BY22="E",BY22="SB"),OR(CA22="D",CA22="A",CA22="S",CA22="C",CA22="H",CA22="B",CA22="T",CA22="E",CA22="SB")),AND(OR(BY22="D",BY22="A",BY22="S",BY22="C",BY22="H",BY22="B",BY22="T",BY22="E",BY22="SB"),OR(BV22="D",BV22="A",BV22="S",BV22="C",BV22="T",BV22="SB")),AND(OR(BY22="D",BY22="A",BY22="S",BY22="C",BY22="T",BY22="SB"),OR(CB22="D",CB22="A",CB22="S",CB22="C",CB22="H",CB22="B",CB22="T",CB22="E",CB22="SB")),AND(OR(BY22="D",BY22="A",BY22="S",BY22="C",BY22="H",BY22="B",BY22="T",BY22="E",BY22="SB"),OR(BU22="S")),AND(OR(BY22="S"),OR(CC22="D",CC22="A",CC22="S",CC22="C",CC22="H",CC22="B",CC22="T",CC22="E",CC22="SB")),AND(BY22="H",OR($Z10="No",$Z10="")))</formula>
    </cfRule>
  </conditionalFormatting>
  <conditionalFormatting sqref="BZ22:BZ25">
    <cfRule type="expression" priority="111" dxfId="1" stopIfTrue="1">
      <formula>OR(AND(OR(BZ22="D",BZ22="A",BZ22="S",BZ22="C",BZ22="H",BZ22="B",BZ22="T",BZ22="E",BZ22="SB"),OR(BY22="D",BY22="A",BY22="S",BY22="C",BY22="H",BY22="B",BY22="T",BY22="E",BY22="SB")),AND(OR(BZ22="D",BZ22="A",BZ22="S",BZ22="C",BZ22="H",BZ22="B",BZ22="T",BZ22="E",BZ22="SB"),OR(CA22="D",CA22="A",CA22="S",CA22="C",CA22="H",CA22="B",CA22="T",CA22="E",CA22="SB")),AND(OR(BZ22="D",BZ22="A",BZ22="S",BZ22="C",BZ22="H",BZ22="B",BZ22="T",BZ22="E",BZ22="SB"),OR(BX22="D",BX22="A",BX22="S",BX22="C",BX22="H",BX22="T",BX22="E",BX22="SB")),AND(OR(BZ22="D",BZ22="A",BZ22="S",BZ22="C",BZ22="H",BZ22="T",BZ22="E",BZ22="SB"),OR(CB22="D",CB22="A",CB22="S",CB22="C",CB22="H",CB22="B",CB22="T",CB22="E",CB22="SB")),AND(OR(BZ22="D",BZ22="A",BZ22="S",BZ22="C",BZ22="H",BZ22="B",BZ22="T",BZ22="E",BZ22="SB"),OR(BW22="D",BW22="A",BW22="S",BW22="C",BW22="T",BW22="SB")),AND(OR(BZ22="D",BZ22="A",BZ22="S",BZ22="C",BZ22="T",BZ22="SB"),OR(CC22="D",CC22="A",CC22="S",CC22="C",CC22="H",CC22="B",CC22="T",CC22="E",CC22="SB")),AND(OR(BZ22="D",BZ22="A",BZ22="S",BZ22="C",BZ22="H",BZ22="B",BZ22="T",BZ22="E",BZ22="SB"),OR(BV22="S")),AND(OR(BZ22="S"),OR(CD22="D",CD22="A",CD22="S",CD22="C",CD22="H",CD22="B",CD22="T",CD22="E",CD22="SB")),AND(BZ22="H",OR($Z10="No",$Z10="")))</formula>
    </cfRule>
  </conditionalFormatting>
  <conditionalFormatting sqref="CA22:CA25">
    <cfRule type="expression" priority="112" dxfId="1" stopIfTrue="1">
      <formula>OR(AND(OR(CA22="D",CA22="A",CA22="S",CA22="C",CA22="H",CA22="B",CA22="T",CA22="E",CA22="SB"),OR(BZ22="D",BZ22="A",BZ22="S",BZ22="C",BZ22="H",BZ22="B",BZ22="T",BZ22="E",BZ22="SB")),AND(OR(CA22="D",CA22="A",CA22="S",CA22="C",CA22="H",CA22="B",CA22="T",CA22="E",CA22="SB"),OR(CB22="D",CB22="A",CB22="S",CB22="C",CB22="H",CB22="B",CB22="T",CB22="E",CB22="SB")),AND(OR(CA22="D",CA22="A",CA22="S",CA22="C",CA22="H",CA22="B",CA22="T",CA22="E",CA22="SB"),OR(BY22="D",BY22="A",BY22="S",BY22="C",BY22="H",BY22="T",BY22="E",BY22="SB")),AND(OR(CA22="D",CA22="A",CA22="S",CA22="C",CA22="H",CA22="T",CA22="E",CA22="SB"),OR(CC22="D",CC22="A",CC22="S",CC22="C",CC22="H",CC22="B",CC22="T",CC22="E",CC22="SB")),AND(OR(CA22="D",CA22="A",CA22="S",CA22="C",CA22="H",CA22="B",CA22="T",CA22="E",CA22="SB"),OR(BX22="D",BX22="A",BX22="S",BX22="C",BX22="T",BX22="SB")),AND(OR(CA22="D",CA22="A",CA22="S",CA22="C",CA22="T",CA22="SB"),OR(CD22="D",CD22="A",CD22="S",CD22="C",CD22="H",CD22="B",CD22="T",CD22="E",CD22="SB")),AND(OR(CA22="D",CA22="A",CA22="S",CA22="C",CA22="H",CA22="B",CA22="T",CA22="E",CA22="SB"),OR(BW22="S")),AND(CA22="H",OR($Z10="No",$Z10="")))</formula>
    </cfRule>
  </conditionalFormatting>
  <conditionalFormatting sqref="CB22:CB25">
    <cfRule type="expression" priority="113" dxfId="1" stopIfTrue="1">
      <formula>OR(AND(OR(CB22="D",CB22="A",CB22="S",CB22="C",CB22="H",CB22="B",CB22="T",CB22="E",CB22="SB"),OR(CA22="D",CA22="A",CA22="S",CA22="C",CA22="H",CA22="B",CA22="T",CA22="E",CA22="SB")),AND(OR(CB22="D",CB22="A",CB22="S",CB22="C",CB22="H",CB22="B",CB22="T",CB22="E",CB22="SB"),OR(CC22="D",CC22="A",CC22="S",CC22="C",CC22="H",CC22="B",CC22="T",CC22="E",CC22="SB")),AND(OR(CB22="D",CB22="A",CB22="S",CB22="C",CB22="H",CB22="B",CB22="T",CB22="E",CB22="SB"),OR(BZ22="D",BZ22="A",BZ22="S",BZ22="C",BZ22="H",BZ22="T",BZ22="E",BZ22="SB")),AND(OR(CB22="D",CB22="A",CB22="S",CB22="C",CB22="H",CB22="T",CB22="E",CB22="SB"),OR(CD22="D",CD22="A",CD22="S",CD22="C",CD22="H",CD22="B",CD22="T",CD22="E",CD22="SB")),AND(OR(CB22="D",CB22="A",CB22="S",CB22="C",CB22="H",CB22="B",CB22="T",CB22="E",CB22="SB"),OR(BY22="D",BY22="A",BY22="S",BY22="C",BY22="T",BY22="SB")),AND(OR(CB22="D",CB22="A",CB22="S",CB22="C",CB22="H",CB22="B",CB22="T",CB22="E",CB22="SB"),OR(BX22="S")),AND(CB22="H",OR($Z10="No",$Z10="")))</formula>
    </cfRule>
  </conditionalFormatting>
  <conditionalFormatting sqref="CC22:CC25">
    <cfRule type="expression" priority="114" dxfId="1" stopIfTrue="1">
      <formula>OR(AND(OR(CC22="D",CC22="A",CC22="S",CC22="C",CC22="H",CC22="B",CC22="T",CC22="E",CC22="SB"),OR(CB22="D",CB22="A",CB22="S",CB22="C",CB22="H",CB22="B",CB22="T",CB22="E",CB22="SB")),AND(OR(CC22="D",CC22="A",CC22="S",CC22="C",CC22="H",CC22="B",CC22="T",CC22="E",CC22="SB"),OR(CD22="D",CD22="A",CD22="S",CD22="C",CD22="H",CD22="B",CD22="T",CD22="E",CD22="SB")),AND(OR(CC22="D",CC22="A",CC22="S",CC22="C",CC22="H",CC22="B",CC22="T",CC22="E",CC22="SB"),OR(CA22="D",CA22="A",CA22="S",CA22="C",CA22="H",CA22="T",CA22="E",CA22="SB")),AND(OR(CC22="D",CC22="A",CC22="S",CC22="C",CC22="H",CC22="B",CC22="T",CC22="E",CC22="SB"),OR(BZ22="D",BZ22="A",BZ22="S",BZ22="C",BZ22="T",BZ22="SB")),AND(OR(CC22="D",CC22="A",CC22="S",CC22="C",CC22="H",CC22="B",CC22="T",CC22="E",CC22="SB"),OR(BY22="S")),AND(CC22="H",OR($Z10="No",$Z10="")))</formula>
    </cfRule>
  </conditionalFormatting>
  <conditionalFormatting sqref="CD22:CD25">
    <cfRule type="expression" priority="115" dxfId="1" stopIfTrue="1">
      <formula>OR(AND(OR(CD22="D",CD22="A",CD22="S",CD22="C",CD22="H",CD22="B",CD22="T",CD22="E",CD22="SB"),OR(CC22="D",CC22="A",CC22="S",CC22="C",CC22="H",CC22="B",CC22="T",CC22="E",CC22="SB")),AND(OR(CD22="D",CD22="A",CD22="S",CD22="C",CD22="H",CD22="B",CD22="T",CD22="E",CD22="SB"),OR(CB22="D",CB22="A",CB22="S",CB22="C",CB22="H",CB22="T",CB22="E",CB22="SB")),AND(OR(CD22="D",CD22="A",CD22="S",CD22="C",CD22="H",CD22="B",CD22="T",CD22="E",CD22="SB"),OR(CA22="D",CA22="A",CA22="S",CA22="C",CA22="T",CA22="SB")),AND(OR(CD22="D",CD22="A",CD22="S",CD22="C",CD22="H",CD22="B",CD22="T",CD22="E",CD22="SB"),OR(BZ22="S")),AND(CD22="H",OR($Z10="No",$Z10="")))</formula>
    </cfRule>
  </conditionalFormatting>
  <conditionalFormatting sqref="C22:CD25">
    <cfRule type="cellIs" priority="116" operator="equal" dxfId="6">
      <formula>"D"</formula>
    </cfRule>
    <cfRule type="cellIs" priority="117" operator="equal" dxfId="7">
      <formula>"A"</formula>
    </cfRule>
    <cfRule type="cellIs" priority="118" operator="equal" dxfId="8">
      <formula>"S"</formula>
    </cfRule>
    <cfRule type="cellIs" priority="119" operator="equal" dxfId="9">
      <formula>"C"</formula>
    </cfRule>
    <cfRule type="cellIs" priority="120" operator="equal" dxfId="10">
      <formula>"H"</formula>
    </cfRule>
    <cfRule type="cellIs" priority="121" operator="equal" dxfId="11">
      <formula>"B"</formula>
    </cfRule>
    <cfRule type="cellIs" priority="122" operator="equal" dxfId="12">
      <formula>"T"</formula>
    </cfRule>
    <cfRule type="cellIs" priority="123" operator="equal" dxfId="13">
      <formula>"E"</formula>
    </cfRule>
    <cfRule type="cellIs" priority="124" operator="equal" dxfId="14">
      <formula>"SB"</formula>
    </cfRule>
    <cfRule type="cellIs" priority="125" operator="equal" dxfId="15">
      <formula>"P"</formula>
    </cfRule>
    <cfRule type="cellIs" priority="126" operator="equal" dxfId="16">
      <formula>"R"</formula>
    </cfRule>
    <cfRule type="cellIs" priority="127" operator="equal" dxfId="17">
      <formula>"X"</formula>
    </cfRule>
    <cfRule type="cellIs" priority="128" operator="equal" dxfId="18">
      <formula>"ST&gt;1"</formula>
    </cfRule>
    <cfRule type="cellIs" priority="129" operator="equal" dxfId="18">
      <formula>"ST&gt;2"</formula>
    </cfRule>
    <cfRule type="cellIs" priority="130" operator="equal" dxfId="18">
      <formula>"ST&gt;3"</formula>
    </cfRule>
    <cfRule type="cellIs" priority="131" operator="equal" dxfId="18">
      <formula>"ST&gt;4"</formula>
    </cfRule>
    <cfRule type="cellIs" priority="132" operator="equal" dxfId="18">
      <formula>"ST&gt;5"</formula>
    </cfRule>
  </conditionalFormatting>
  <conditionalFormatting sqref="C22:CD22">
    <cfRule type="expression" priority="133" dxfId="1" stopIfTrue="1">
      <formula>C26=1</formula>
    </cfRule>
  </conditionalFormatting>
  <conditionalFormatting sqref="V4:X4">
    <cfRule type="expression" priority="134" dxfId="0" stopIfTrue="1">
      <formula>COUNTIF($C$22:$CD$22,"P")&gt;0</formula>
    </cfRule>
    <cfRule type="expression" priority="135" dxfId="19">
      <formula>AND(COUNTIF($C$22:$CD$22,"D")+COUNTIF($C$22:$CD$22,"ST&gt;*")&gt;0,COUNTIF($C$22:$CD$22,"P")=0,$V$4="")</formula>
    </cfRule>
  </conditionalFormatting>
  <conditionalFormatting sqref="C23:CD23">
    <cfRule type="expression" priority="136" dxfId="1" stopIfTrue="1">
      <formula>C27=1</formula>
    </cfRule>
  </conditionalFormatting>
  <conditionalFormatting sqref="V5:X5">
    <cfRule type="expression" priority="137" dxfId="0" stopIfTrue="1">
      <formula>COUNTIF($C$23:$CD$23,"P")&gt;0</formula>
    </cfRule>
    <cfRule type="expression" priority="138" dxfId="19">
      <formula>AND(COUNTIF($C$23:$CD$23,"D")+COUNTIF($C$23:$CD$23,"ST&gt;*")&gt;0,COUNTIF($C$23:$CD$23,"P")=0,$V$5="")</formula>
    </cfRule>
  </conditionalFormatting>
  <conditionalFormatting sqref="C24:CD24">
    <cfRule type="expression" priority="139" dxfId="1" stopIfTrue="1">
      <formula>C28=1</formula>
    </cfRule>
  </conditionalFormatting>
  <conditionalFormatting sqref="V6:X6">
    <cfRule type="expression" priority="140" dxfId="0" stopIfTrue="1">
      <formula>COUNTIF($C$24:$CD$24,"P")&gt;0</formula>
    </cfRule>
    <cfRule type="expression" priority="141" dxfId="19">
      <formula>AND(COUNTIF($C$24:$CD$24,"D")+COUNTIF($C$24:$CD$24,"ST&gt;*")&gt;0,COUNTIF($C$24:$CD$24,"P")=0,$V$6="")</formula>
    </cfRule>
  </conditionalFormatting>
  <conditionalFormatting sqref="C25:CD25">
    <cfRule type="expression" priority="142" dxfId="1" stopIfTrue="1">
      <formula>C29=1</formula>
    </cfRule>
  </conditionalFormatting>
  <conditionalFormatting sqref="V7:X7">
    <cfRule type="expression" priority="143" dxfId="0" stopIfTrue="1">
      <formula>COUNTIF($C$25:$CD$25,"P")&gt;0</formula>
    </cfRule>
    <cfRule type="expression" priority="144" dxfId="19">
      <formula>AND(COUNTIF($C$25:$CD$25,"D")+COUNTIF($C$25:$CD$25,"ST&gt;*")&gt;0,COUNTIF($C$25:$CD$25,"P")=0,$V$7="")</formula>
    </cfRule>
  </conditionalFormatting>
  <conditionalFormatting sqref="AE4:AG4">
    <cfRule type="expression" priority="145" dxfId="1">
      <formula>AND(OR($AD$10=TRUE,$AD$10="TRUE"),$AE$4&gt;=100)</formula>
    </cfRule>
  </conditionalFormatting>
  <conditionalFormatting sqref="AE5:AG5">
    <cfRule type="expression" priority="146" dxfId="1">
      <formula>AND(OR($AD$11=TRUE,$AD$11="TRUE"),$AE$5&gt;=100)</formula>
    </cfRule>
  </conditionalFormatting>
  <conditionalFormatting sqref="AE6:AG6">
    <cfRule type="expression" priority="147" dxfId="1">
      <formula>AND(OR($AD$12=TRUE,$AD$12="TRUE"),$AE$6&gt;=100)</formula>
    </cfRule>
  </conditionalFormatting>
  <conditionalFormatting sqref="AE7:AG7">
    <cfRule type="expression" priority="148" dxfId="1">
      <formula>AND(OR($AD$13=TRUE,$AD$13="TRUE"),$AE$7&gt;=100)</formula>
    </cfRule>
  </conditionalFormatting>
  <conditionalFormatting sqref="AG43">
    <cfRule type="expression" priority="1" dxfId="1">
      <formula>AND(OR($AG$43=TRUE,$AG$43="TRUE"),NOT(OR($AD$43=TRUE,$AD$43="TRUE")))</formula>
    </cfRule>
  </conditionalFormatting>
  <conditionalFormatting sqref="AJ43">
    <cfRule type="expression" priority="2" dxfId="1">
      <formula>AND(OR($AJ$43=TRUE,$AJ$43="TRUE"),NOT(OR($AD$43=TRUE,$AD$43="TRUE")))</formula>
    </cfRule>
  </conditionalFormatting>
  <conditionalFormatting sqref="AM43">
    <cfRule type="expression" priority="3" dxfId="1">
      <formula>AND(OR($AM$43=TRUE,$AM$43="TRUE"),NOT(OR($AD$43=TRUE,$AD$43="TRUE")))</formula>
    </cfRule>
  </conditionalFormatting>
  <conditionalFormatting sqref="AG44">
    <cfRule type="expression" priority="4" dxfId="1">
      <formula>AND(OR($AG$44=TRUE,$AG$44="TRUE"),NOT(OR($AD$44=TRUE,$AD$44="TRUE")))</formula>
    </cfRule>
  </conditionalFormatting>
  <conditionalFormatting sqref="AJ44">
    <cfRule type="expression" priority="5" dxfId="1">
      <formula>AND(OR($AJ$44=TRUE,$AJ$44="TRUE"),NOT(OR($AD$44=TRUE,$AD$44="TRUE")))</formula>
    </cfRule>
  </conditionalFormatting>
  <conditionalFormatting sqref="AM44">
    <cfRule type="expression" priority="6" dxfId="1">
      <formula>AND(OR($AM$44=TRUE,$AM$44="TRUE"),NOT(OR($AD$44=TRUE,$AD$44="TRUE")))</formula>
    </cfRule>
  </conditionalFormatting>
  <conditionalFormatting sqref="AG45">
    <cfRule type="expression" priority="7" dxfId="1">
      <formula>AND(OR($AG$45=TRUE,$AG$45="TRUE"),NOT(OR($AD$45=TRUE,$AD$45="TRUE")))</formula>
    </cfRule>
  </conditionalFormatting>
  <conditionalFormatting sqref="AJ45">
    <cfRule type="expression" priority="8" dxfId="1">
      <formula>AND(OR($AJ$45=TRUE,$AJ$45="TRUE"),NOT(OR($AD$45=TRUE,$AD$45="TRUE")))</formula>
    </cfRule>
  </conditionalFormatting>
  <conditionalFormatting sqref="AM45">
    <cfRule type="expression" priority="9" dxfId="1">
      <formula>AND(OR($AM$45=TRUE,$AM$45="TRUE"),NOT(OR($AD$45=TRUE,$AD$45="TRUE")))</formula>
    </cfRule>
  </conditionalFormatting>
  <conditionalFormatting sqref="AG46">
    <cfRule type="expression" priority="10" dxfId="1">
      <formula>AND(OR($AG$46=TRUE,$AG$46="TRUE"),NOT(OR($AD$46=TRUE,$AD$46="TRUE")))</formula>
    </cfRule>
  </conditionalFormatting>
  <conditionalFormatting sqref="AJ46">
    <cfRule type="expression" priority="11" dxfId="1">
      <formula>AND(OR($AJ$46=TRUE,$AJ$46="TRUE"),NOT(OR($AD$46=TRUE,$AD$46="TRUE")))</formula>
    </cfRule>
  </conditionalFormatting>
  <conditionalFormatting sqref="AM46">
    <cfRule type="expression" priority="12" dxfId="1">
      <formula>AND(OR($AM$46=TRUE,$AM$46="TRUE"),NOT(OR($AD$46=TRUE,$AD$46="TRUE")))</formula>
    </cfRule>
  </conditionalFormatting>
  <conditionalFormatting sqref="BB43:BJ43">
    <cfRule type="expression" priority="13" dxfId="1">
      <formula>OR($BB$43="",$BH$43="",OR($BB$43=TRUE,$BB$43="TRUE")=OR($BH$43=TRUE,$BH$43="TRUE"))</formula>
    </cfRule>
  </conditionalFormatting>
  <conditionalFormatting sqref="BB44:BJ44">
    <cfRule type="expression" priority="14" dxfId="1">
      <formula>OR($BB$44="",$BH$44="",OR($BB$44=TRUE,$BB$44="TRUE")=OR($BH$44=TRUE,$BH$44="TRUE"))</formula>
    </cfRule>
  </conditionalFormatting>
  <conditionalFormatting sqref="BB45:BJ45">
    <cfRule type="expression" priority="15" dxfId="1">
      <formula>OR($BB$45="",$BH$45="",OR($BB$45=TRUE,$BB$45="TRUE")=OR($BH$45=TRUE,$BH$45="TRUE"))</formula>
    </cfRule>
  </conditionalFormatting>
  <conditionalFormatting sqref="BB46:BJ46">
    <cfRule type="expression" priority="16" dxfId="1">
      <formula>OR($BB$46="",$BH$46="",OR($BB$46=TRUE,$BB$46="TRUE")=OR($BH$46=TRUE,$BH$46="TRUE"))</formula>
    </cfRule>
  </conditionalFormatting>
  <conditionalFormatting sqref="AV43">
    <cfRule type="expression" priority="17" dxfId="1">
      <formula>AND(OR(AV43=TRUE,AV43="TRUE"),NOT(OR($AP$43=TRUE,$AP$43="TRUE")))</formula>
    </cfRule>
  </conditionalFormatting>
  <conditionalFormatting sqref="AY43">
    <cfRule type="expression" priority="18" dxfId="1">
      <formula>AND(OR(AY43=TRUE,AY43="TRUE"),NOT(OR($AP$43=TRUE,$AP$43="TRUE")))</formula>
    </cfRule>
  </conditionalFormatting>
  <conditionalFormatting sqref="AV43:BA43">
    <cfRule type="expression" priority="19" dxfId="0">
      <formula>NOT(OR($AP$43=TRUE,$AP$43="TRUE"))</formula>
    </cfRule>
  </conditionalFormatting>
  <conditionalFormatting sqref="AV44">
    <cfRule type="expression" priority="20" dxfId="1">
      <formula>AND(OR(AV44=TRUE,AV44="TRUE"),NOT(OR($AP$44=TRUE,$AP$44="TRUE")))</formula>
    </cfRule>
  </conditionalFormatting>
  <conditionalFormatting sqref="AY44">
    <cfRule type="expression" priority="21" dxfId="1">
      <formula>AND(OR(AY44=TRUE,AY44="TRUE"),NOT(OR($AP$44=TRUE,$AP$44="TRUE")))</formula>
    </cfRule>
  </conditionalFormatting>
  <conditionalFormatting sqref="AV44:BA44">
    <cfRule type="expression" priority="22" dxfId="0">
      <formula>NOT(OR($AP$44=TRUE,$AP$44="TRUE"))</formula>
    </cfRule>
  </conditionalFormatting>
  <conditionalFormatting sqref="AV45">
    <cfRule type="expression" priority="23" dxfId="1">
      <formula>AND(OR(AV45=TRUE,AV45="TRUE"),NOT(OR($AP$45=TRUE,$AP$45="TRUE")))</formula>
    </cfRule>
  </conditionalFormatting>
  <conditionalFormatting sqref="AY45">
    <cfRule type="expression" priority="24" dxfId="1">
      <formula>AND(OR(AY45=TRUE,AY45="TRUE"),NOT(OR($AP$45=TRUE,$AP$45="TRUE")))</formula>
    </cfRule>
  </conditionalFormatting>
  <conditionalFormatting sqref="AV45:BA45">
    <cfRule type="expression" priority="25" dxfId="0">
      <formula>NOT(OR($AP$45=TRUE,$AP$45="TRUE"))</formula>
    </cfRule>
  </conditionalFormatting>
  <conditionalFormatting sqref="AV46">
    <cfRule type="expression" priority="26" dxfId="1">
      <formula>AND(OR(AV46=TRUE,AV46="TRUE"),NOT(OR($AP$46=TRUE,$AP$46="TRUE")))</formula>
    </cfRule>
  </conditionalFormatting>
  <conditionalFormatting sqref="AY46">
    <cfRule type="expression" priority="27" dxfId="1">
      <formula>AND(OR(AY46=TRUE,AY46="TRUE"),NOT(OR($AP$46=TRUE,$AP$46="TRUE")))</formula>
    </cfRule>
  </conditionalFormatting>
  <conditionalFormatting sqref="AV46:BA46">
    <cfRule type="expression" priority="28" dxfId="0">
      <formula>NOT(OR($AP$46=TRUE,$AP$46="TRUE"))</formula>
    </cfRule>
  </conditionalFormatting>
  <conditionalFormatting sqref="B49:V49">
    <cfRule type="expression" priority="29" dxfId="2">
      <formula>OR($AD$43=TRUE,$AD$43="TRUE")</formula>
    </cfRule>
  </conditionalFormatting>
  <conditionalFormatting sqref="B50:V50">
    <cfRule type="expression" priority="30" dxfId="2">
      <formula>OR($AD$44=TRUE,$AD$44="TRUE")</formula>
    </cfRule>
  </conditionalFormatting>
  <conditionalFormatting sqref="B51:V51">
    <cfRule type="expression" priority="31" dxfId="2">
      <formula>OR($AD$45=TRUE,$AD$45="TRUE")</formula>
    </cfRule>
  </conditionalFormatting>
  <conditionalFormatting sqref="B52:V52">
    <cfRule type="expression" priority="32" dxfId="2">
      <formula>OR($AD$46=TRUE,$AD$46="TRUE")</formula>
    </cfRule>
  </conditionalFormatting>
  <conditionalFormatting sqref="B55:B58">
    <cfRule type="expression" priority="33" dxfId="3" stopIfTrue="1">
      <formula>LEFT(B55,6)="Notice"</formula>
    </cfRule>
    <cfRule type="expression" priority="34" dxfId="4">
      <formula>AND(B55&lt;&gt;"OK",B55&lt;&gt;"")</formula>
    </cfRule>
    <cfRule type="cellIs" priority="35" operator="equal" dxfId="5">
      <formula>"OK"</formula>
    </cfRule>
  </conditionalFormatting>
  <conditionalFormatting sqref="C55:C58">
    <cfRule type="expression" priority="36" dxfId="1" stopIfTrue="1">
      <formula>OR(AND(OR(C55="D",C55="A",C55="S",C55="C",C55="H",C55="B",C55="T",C55="E",C55="SB"),OR(D55="D",D55="A",D55="S",D55="C",D55="H",D55="B",D55="T",D55="E",D55="SB")),AND(OR(C55="D",C55="A",C55="S",C55="C",C55="H",C55="T",C55="E",C55="SB"),OR(E55="D",E55="A",E55="S",E55="C",E55="H",E55="B",E55="T",E55="E",E55="SB")),AND(OR(C55="D",C55="A",C55="S",C55="C",C55="T",C55="SB"),OR(F55="D",F55="A",F55="S",F55="C",F55="H",F55="B",F55="T",F55="E",F55="SB")),AND(OR(C55="S"),OR(G55="D",G55="A",G55="S",G55="C",G55="H",G55="B",G55="T",G55="E",G55="SB")),AND(C55="H",OR($Z43="No",$Z43="")))</formula>
    </cfRule>
  </conditionalFormatting>
  <conditionalFormatting sqref="D55:D58">
    <cfRule type="expression" priority="37" dxfId="1" stopIfTrue="1">
      <formula>OR(AND(OR(D55="D",D55="A",D55="S",D55="C",D55="H",D55="B",D55="T",D55="E",D55="SB"),OR(C55="D",C55="A",C55="S",C55="C",C55="H",C55="B",C55="T",C55="E",C55="SB")),AND(OR(D55="D",D55="A",D55="S",D55="C",D55="H",D55="B",D55="T",D55="E",D55="SB"),OR(E55="D",E55="A",E55="S",E55="C",E55="H",E55="B",E55="T",E55="E",E55="SB")),AND(OR(D55="D",D55="A",D55="S",D55="C",D55="H",D55="T",D55="E",D55="SB"),OR(F55="D",F55="A",F55="S",F55="C",F55="H",F55="B",F55="T",F55="E",F55="SB")),AND(OR(D55="D",D55="A",D55="S",D55="C",D55="T",D55="SB"),OR(G55="D",G55="A",G55="S",G55="C",G55="H",G55="B",G55="T",G55="E",G55="SB")),AND(OR(D55="S"),OR(H55="D",H55="A",H55="S",H55="C",H55="H",H55="B",H55="T",H55="E",H55="SB")),AND(D55="H",OR($Z43="No",$Z43="")))</formula>
    </cfRule>
  </conditionalFormatting>
  <conditionalFormatting sqref="E55:E58">
    <cfRule type="expression" priority="38" dxfId="1" stopIfTrue="1">
      <formula>OR(AND(OR(E55="D",E55="A",E55="S",E55="C",E55="H",E55="B",E55="T",E55="E",E55="SB"),OR(D55="D",D55="A",D55="S",D55="C",D55="H",D55="B",D55="T",D55="E",D55="SB")),AND(OR(E55="D",E55="A",E55="S",E55="C",E55="H",E55="B",E55="T",E55="E",E55="SB"),OR(F55="D",F55="A",F55="S",F55="C",F55="H",F55="B",F55="T",F55="E",F55="SB")),AND(OR(E55="D",E55="A",E55="S",E55="C",E55="H",E55="B",E55="T",E55="E",E55="SB"),OR(C55="D",C55="A",C55="S",C55="C",C55="H",C55="T",C55="E",C55="SB")),AND(OR(E55="D",E55="A",E55="S",E55="C",E55="H",E55="T",E55="E",E55="SB"),OR(G55="D",G55="A",G55="S",G55="C",G55="H",G55="B",G55="T",G55="E",G55="SB")),AND(OR(E55="D",E55="A",E55="S",E55="C",E55="T",E55="SB"),OR(H55="D",H55="A",H55="S",H55="C",H55="H",H55="B",H55="T",H55="E",H55="SB")),AND(OR(E55="S"),OR(I55="D",I55="A",I55="S",I55="C",I55="H",I55="B",I55="T",I55="E",I55="SB")),AND(E55="H",OR($Z43="No",$Z43="")))</formula>
    </cfRule>
  </conditionalFormatting>
  <conditionalFormatting sqref="F55:F58">
    <cfRule type="expression" priority="39" dxfId="1" stopIfTrue="1">
      <formula>OR(AND(OR(F55="D",F55="A",F55="S",F55="C",F55="H",F55="B",F55="T",F55="E",F55="SB"),OR(E55="D",E55="A",E55="S",E55="C",E55="H",E55="B",E55="T",E55="E",E55="SB")),AND(OR(F55="D",F55="A",F55="S",F55="C",F55="H",F55="B",F55="T",F55="E",F55="SB"),OR(G55="D",G55="A",G55="S",G55="C",G55="H",G55="B",G55="T",G55="E",G55="SB")),AND(OR(F55="D",F55="A",F55="S",F55="C",F55="H",F55="B",F55="T",F55="E",F55="SB"),OR(D55="D",D55="A",D55="S",D55="C",D55="H",D55="T",D55="E",D55="SB")),AND(OR(F55="D",F55="A",F55="S",F55="C",F55="H",F55="T",F55="E",F55="SB"),OR(H55="D",H55="A",H55="S",H55="C",H55="H",H55="B",H55="T",H55="E",H55="SB")),AND(OR(F55="D",F55="A",F55="S",F55="C",F55="H",F55="B",F55="T",F55="E",F55="SB"),OR(C55="D",C55="A",C55="S",C55="C",C55="T",C55="SB")),AND(OR(F55="D",F55="A",F55="S",F55="C",F55="T",F55="SB"),OR(I55="D",I55="A",I55="S",I55="C",I55="H",I55="B",I55="T",I55="E",I55="SB")),AND(OR(F55="S"),OR(J55="D",J55="A",J55="S",J55="C",J55="H",J55="B",J55="T",J55="E",J55="SB")),AND(F55="H",OR($Z43="No",$Z43="")))</formula>
    </cfRule>
  </conditionalFormatting>
  <conditionalFormatting sqref="G55:G58">
    <cfRule type="expression" priority="40" dxfId="1" stopIfTrue="1">
      <formula>OR(AND(OR(G55="D",G55="A",G55="S",G55="C",G55="H",G55="B",G55="T",G55="E",G55="SB"),OR(F55="D",F55="A",F55="S",F55="C",F55="H",F55="B",F55="T",F55="E",F55="SB")),AND(OR(G55="D",G55="A",G55="S",G55="C",G55="H",G55="B",G55="T",G55="E",G55="SB"),OR(H55="D",H55="A",H55="S",H55="C",H55="H",H55="B",H55="T",H55="E",H55="SB")),AND(OR(G55="D",G55="A",G55="S",G55="C",G55="H",G55="B",G55="T",G55="E",G55="SB"),OR(E55="D",E55="A",E55="S",E55="C",E55="H",E55="T",E55="E",E55="SB")),AND(OR(G55="D",G55="A",G55="S",G55="C",G55="H",G55="T",G55="E",G55="SB"),OR(I55="D",I55="A",I55="S",I55="C",I55="H",I55="B",I55="T",I55="E",I55="SB")),AND(OR(G55="D",G55="A",G55="S",G55="C",G55="H",G55="B",G55="T",G55="E",G55="SB"),OR(D55="D",D55="A",D55="S",D55="C",D55="T",D55="SB")),AND(OR(G55="D",G55="A",G55="S",G55="C",G55="T",G55="SB"),OR(J55="D",J55="A",J55="S",J55="C",J55="H",J55="B",J55="T",J55="E",J55="SB")),AND(OR(G55="D",G55="A",G55="S",G55="C",G55="H",G55="B",G55="T",G55="E",G55="SB"),OR(C55="S")),AND(OR(G55="S"),OR(K55="D",K55="A",K55="S",K55="C",K55="H",K55="B",K55="T",K55="E",K55="SB")),AND(G55="H",OR($Z43="No",$Z43="")))</formula>
    </cfRule>
  </conditionalFormatting>
  <conditionalFormatting sqref="H55:H58">
    <cfRule type="expression" priority="41" dxfId="1" stopIfTrue="1">
      <formula>OR(AND(OR(H55="D",H55="A",H55="S",H55="C",H55="H",H55="B",H55="T",H55="E",H55="SB"),OR(G55="D",G55="A",G55="S",G55="C",G55="H",G55="B",G55="T",G55="E",G55="SB")),AND(OR(H55="D",H55="A",H55="S",H55="C",H55="H",H55="B",H55="T",H55="E",H55="SB"),OR(I55="D",I55="A",I55="S",I55="C",I55="H",I55="B",I55="T",I55="E",I55="SB")),AND(OR(H55="D",H55="A",H55="S",H55="C",H55="H",H55="B",H55="T",H55="E",H55="SB"),OR(F55="D",F55="A",F55="S",F55="C",F55="H",F55="T",F55="E",F55="SB")),AND(OR(H55="D",H55="A",H55="S",H55="C",H55="H",H55="T",H55="E",H55="SB"),OR(J55="D",J55="A",J55="S",J55="C",J55="H",J55="B",J55="T",J55="E",J55="SB")),AND(OR(H55="D",H55="A",H55="S",H55="C",H55="H",H55="B",H55="T",H55="E",H55="SB"),OR(E55="D",E55="A",E55="S",E55="C",E55="T",E55="SB")),AND(OR(H55="D",H55="A",H55="S",H55="C",H55="T",H55="SB"),OR(K55="D",K55="A",K55="S",K55="C",K55="H",K55="B",K55="T",K55="E",K55="SB")),AND(OR(H55="D",H55="A",H55="S",H55="C",H55="H",H55="B",H55="T",H55="E",H55="SB"),OR(D55="S")),AND(OR(H55="S"),OR(L55="D",L55="A",L55="S",L55="C",L55="H",L55="B",L55="T",L55="E",L55="SB")),AND(H55="H",OR($Z43="No",$Z43="")))</formula>
    </cfRule>
  </conditionalFormatting>
  <conditionalFormatting sqref="I55:I58">
    <cfRule type="expression" priority="42" dxfId="1" stopIfTrue="1">
      <formula>OR(AND(OR(I55="D",I55="A",I55="S",I55="C",I55="H",I55="B",I55="T",I55="E",I55="SB"),OR(H55="D",H55="A",H55="S",H55="C",H55="H",H55="B",H55="T",H55="E",H55="SB")),AND(OR(I55="D",I55="A",I55="S",I55="C",I55="H",I55="B",I55="T",I55="E",I55="SB"),OR(J55="D",J55="A",J55="S",J55="C",J55="H",J55="B",J55="T",J55="E",J55="SB")),AND(OR(I55="D",I55="A",I55="S",I55="C",I55="H",I55="B",I55="T",I55="E",I55="SB"),OR(G55="D",G55="A",G55="S",G55="C",G55="H",G55="T",G55="E",G55="SB")),AND(OR(I55="D",I55="A",I55="S",I55="C",I55="H",I55="T",I55="E",I55="SB"),OR(K55="D",K55="A",K55="S",K55="C",K55="H",K55="B",K55="T",K55="E",K55="SB")),AND(OR(I55="D",I55="A",I55="S",I55="C",I55="H",I55="B",I55="T",I55="E",I55="SB"),OR(F55="D",F55="A",F55="S",F55="C",F55="T",F55="SB")),AND(OR(I55="D",I55="A",I55="S",I55="C",I55="T",I55="SB"),OR(L55="D",L55="A",L55="S",L55="C",L55="H",L55="B",L55="T",L55="E",L55="SB")),AND(OR(I55="D",I55="A",I55="S",I55="C",I55="H",I55="B",I55="T",I55="E",I55="SB"),OR(E55="S")),AND(OR(I55="S"),OR(M55="D",M55="A",M55="S",M55="C",M55="H",M55="B",M55="T",M55="E",M55="SB")),AND(I55="H",OR($Z43="No",$Z43="")))</formula>
    </cfRule>
  </conditionalFormatting>
  <conditionalFormatting sqref="J55:J58">
    <cfRule type="expression" priority="43" dxfId="1" stopIfTrue="1">
      <formula>OR(AND(OR(J55="D",J55="A",J55="S",J55="C",J55="H",J55="B",J55="T",J55="E",J55="SB"),OR(I55="D",I55="A",I55="S",I55="C",I55="H",I55="B",I55="T",I55="E",I55="SB")),AND(OR(J55="D",J55="A",J55="S",J55="C",J55="H",J55="B",J55="T",J55="E",J55="SB"),OR(K55="D",K55="A",K55="S",K55="C",K55="H",K55="B",K55="T",K55="E",K55="SB")),AND(OR(J55="D",J55="A",J55="S",J55="C",J55="H",J55="B",J55="T",J55="E",J55="SB"),OR(H55="D",H55="A",H55="S",H55="C",H55="H",H55="T",H55="E",H55="SB")),AND(OR(J55="D",J55="A",J55="S",J55="C",J55="H",J55="T",J55="E",J55="SB"),OR(L55="D",L55="A",L55="S",L55="C",L55="H",L55="B",L55="T",L55="E",L55="SB")),AND(OR(J55="D",J55="A",J55="S",J55="C",J55="H",J55="B",J55="T",J55="E",J55="SB"),OR(G55="D",G55="A",G55="S",G55="C",G55="T",G55="SB")),AND(OR(J55="D",J55="A",J55="S",J55="C",J55="T",J55="SB"),OR(M55="D",M55="A",M55="S",M55="C",M55="H",M55="B",M55="T",M55="E",M55="SB")),AND(OR(J55="D",J55="A",J55="S",J55="C",J55="H",J55="B",J55="T",J55="E",J55="SB"),OR(F55="S")),AND(OR(J55="S"),OR(N55="D",N55="A",N55="S",N55="C",N55="H",N55="B",N55="T",N55="E",N55="SB")),AND(J55="H",OR($Z43="No",$Z43="")))</formula>
    </cfRule>
  </conditionalFormatting>
  <conditionalFormatting sqref="K55:K58">
    <cfRule type="expression" priority="44" dxfId="1" stopIfTrue="1">
      <formula>OR(AND(OR(K55="D",K55="A",K55="S",K55="C",K55="H",K55="B",K55="T",K55="E",K55="SB"),OR(J55="D",J55="A",J55="S",J55="C",J55="H",J55="B",J55="T",J55="E",J55="SB")),AND(OR(K55="D",K55="A",K55="S",K55="C",K55="H",K55="B",K55="T",K55="E",K55="SB"),OR(L55="D",L55="A",L55="S",L55="C",L55="H",L55="B",L55="T",L55="E",L55="SB")),AND(OR(K55="D",K55="A",K55="S",K55="C",K55="H",K55="B",K55="T",K55="E",K55="SB"),OR(I55="D",I55="A",I55="S",I55="C",I55="H",I55="T",I55="E",I55="SB")),AND(OR(K55="D",K55="A",K55="S",K55="C",K55="H",K55="T",K55="E",K55="SB"),OR(M55="D",M55="A",M55="S",M55="C",M55="H",M55="B",M55="T",M55="E",M55="SB")),AND(OR(K55="D",K55="A",K55="S",K55="C",K55="H",K55="B",K55="T",K55="E",K55="SB"),OR(H55="D",H55="A",H55="S",H55="C",H55="T",H55="SB")),AND(OR(K55="D",K55="A",K55="S",K55="C",K55="T",K55="SB"),OR(N55="D",N55="A",N55="S",N55="C",N55="H",N55="B",N55="T",N55="E",N55="SB")),AND(OR(K55="D",K55="A",K55="S",K55="C",K55="H",K55="B",K55="T",K55="E",K55="SB"),OR(G55="S")),AND(OR(K55="S"),OR(O55="D",O55="A",O55="S",O55="C",O55="H",O55="B",O55="T",O55="E",O55="SB")),AND(K55="H",OR($Z43="No",$Z43="")))</formula>
    </cfRule>
  </conditionalFormatting>
  <conditionalFormatting sqref="L55:L58">
    <cfRule type="expression" priority="45" dxfId="1" stopIfTrue="1">
      <formula>OR(AND(OR(L55="D",L55="A",L55="S",L55="C",L55="H",L55="B",L55="T",L55="E",L55="SB"),OR(K55="D",K55="A",K55="S",K55="C",K55="H",K55="B",K55="T",K55="E",K55="SB")),AND(OR(L55="D",L55="A",L55="S",L55="C",L55="H",L55="B",L55="T",L55="E",L55="SB"),OR(M55="D",M55="A",M55="S",M55="C",M55="H",M55="B",M55="T",M55="E",M55="SB")),AND(OR(L55="D",L55="A",L55="S",L55="C",L55="H",L55="B",L55="T",L55="E",L55="SB"),OR(J55="D",J55="A",J55="S",J55="C",J55="H",J55="T",J55="E",J55="SB")),AND(OR(L55="D",L55="A",L55="S",L55="C",L55="H",L55="T",L55="E",L55="SB"),OR(N55="D",N55="A",N55="S",N55="C",N55="H",N55="B",N55="T",N55="E",N55="SB")),AND(OR(L55="D",L55="A",L55="S",L55="C",L55="H",L55="B",L55="T",L55="E",L55="SB"),OR(I55="D",I55="A",I55="S",I55="C",I55="T",I55="SB")),AND(OR(L55="D",L55="A",L55="S",L55="C",L55="T",L55="SB"),OR(O55="D",O55="A",O55="S",O55="C",O55="H",O55="B",O55="T",O55="E",O55="SB")),AND(OR(L55="D",L55="A",L55="S",L55="C",L55="H",L55="B",L55="T",L55="E",L55="SB"),OR(H55="S")),AND(OR(L55="S"),OR(P55="D",P55="A",P55="S",P55="C",P55="H",P55="B",P55="T",P55="E",P55="SB")),AND(L55="H",OR($Z43="No",$Z43="")))</formula>
    </cfRule>
  </conditionalFormatting>
  <conditionalFormatting sqref="M55:M58">
    <cfRule type="expression" priority="46" dxfId="1" stopIfTrue="1">
      <formula>OR(AND(OR(M55="D",M55="A",M55="S",M55="C",M55="H",M55="B",M55="T",M55="E",M55="SB"),OR(L55="D",L55="A",L55="S",L55="C",L55="H",L55="B",L55="T",L55="E",L55="SB")),AND(OR(M55="D",M55="A",M55="S",M55="C",M55="H",M55="B",M55="T",M55="E",M55="SB"),OR(N55="D",N55="A",N55="S",N55="C",N55="H",N55="B",N55="T",N55="E",N55="SB")),AND(OR(M55="D",M55="A",M55="S",M55="C",M55="H",M55="B",M55="T",M55="E",M55="SB"),OR(K55="D",K55="A",K55="S",K55="C",K55="H",K55="T",K55="E",K55="SB")),AND(OR(M55="D",M55="A",M55="S",M55="C",M55="H",M55="T",M55="E",M55="SB"),OR(O55="D",O55="A",O55="S",O55="C",O55="H",O55="B",O55="T",O55="E",O55="SB")),AND(OR(M55="D",M55="A",M55="S",M55="C",M55="H",M55="B",M55="T",M55="E",M55="SB"),OR(J55="D",J55="A",J55="S",J55="C",J55="T",J55="SB")),AND(OR(M55="D",M55="A",M55="S",M55="C",M55="T",M55="SB"),OR(P55="D",P55="A",P55="S",P55="C",P55="H",P55="B",P55="T",P55="E",P55="SB")),AND(OR(M55="D",M55="A",M55="S",M55="C",M55="H",M55="B",M55="T",M55="E",M55="SB"),OR(I55="S")),AND(OR(M55="S"),OR(Q55="D",Q55="A",Q55="S",Q55="C",Q55="H",Q55="B",Q55="T",Q55="E",Q55="SB")),AND(M55="H",OR($Z43="No",$Z43="")))</formula>
    </cfRule>
  </conditionalFormatting>
  <conditionalFormatting sqref="N55:N58">
    <cfRule type="expression" priority="47" dxfId="1" stopIfTrue="1">
      <formula>OR(AND(OR(N55="D",N55="A",N55="S",N55="C",N55="H",N55="B",N55="T",N55="E",N55="SB"),OR(M55="D",M55="A",M55="S",M55="C",M55="H",M55="B",M55="T",M55="E",M55="SB")),AND(OR(N55="D",N55="A",N55="S",N55="C",N55="H",N55="B",N55="T",N55="E",N55="SB"),OR(O55="D",O55="A",O55="S",O55="C",O55="H",O55="B",O55="T",O55="E",O55="SB")),AND(OR(N55="D",N55="A",N55="S",N55="C",N55="H",N55="B",N55="T",N55="E",N55="SB"),OR(L55="D",L55="A",L55="S",L55="C",L55="H",L55="T",L55="E",L55="SB")),AND(OR(N55="D",N55="A",N55="S",N55="C",N55="H",N55="T",N55="E",N55="SB"),OR(P55="D",P55="A",P55="S",P55="C",P55="H",P55="B",P55="T",P55="E",P55="SB")),AND(OR(N55="D",N55="A",N55="S",N55="C",N55="H",N55="B",N55="T",N55="E",N55="SB"),OR(K55="D",K55="A",K55="S",K55="C",K55="T",K55="SB")),AND(OR(N55="D",N55="A",N55="S",N55="C",N55="T",N55="SB"),OR(Q55="D",Q55="A",Q55="S",Q55="C",Q55="H",Q55="B",Q55="T",Q55="E",Q55="SB")),AND(OR(N55="D",N55="A",N55="S",N55="C",N55="H",N55="B",N55="T",N55="E",N55="SB"),OR(J55="S")),AND(OR(N55="S"),OR(R55="D",R55="A",R55="S",R55="C",R55="H",R55="B",R55="T",R55="E",R55="SB")),AND(N55="H",OR($Z43="No",$Z43="")))</formula>
    </cfRule>
  </conditionalFormatting>
  <conditionalFormatting sqref="O55:O58">
    <cfRule type="expression" priority="48" dxfId="1" stopIfTrue="1">
      <formula>OR(AND(OR(O55="D",O55="A",O55="S",O55="C",O55="H",O55="B",O55="T",O55="E",O55="SB"),OR(N55="D",N55="A",N55="S",N55="C",N55="H",N55="B",N55="T",N55="E",N55="SB")),AND(OR(O55="D",O55="A",O55="S",O55="C",O55="H",O55="B",O55="T",O55="E",O55="SB"),OR(P55="D",P55="A",P55="S",P55="C",P55="H",P55="B",P55="T",P55="E",P55="SB")),AND(OR(O55="D",O55="A",O55="S",O55="C",O55="H",O55="B",O55="T",O55="E",O55="SB"),OR(M55="D",M55="A",M55="S",M55="C",M55="H",M55="T",M55="E",M55="SB")),AND(OR(O55="D",O55="A",O55="S",O55="C",O55="H",O55="T",O55="E",O55="SB"),OR(Q55="D",Q55="A",Q55="S",Q55="C",Q55="H",Q55="B",Q55="T",Q55="E",Q55="SB")),AND(OR(O55="D",O55="A",O55="S",O55="C",O55="H",O55="B",O55="T",O55="E",O55="SB"),OR(L55="D",L55="A",L55="S",L55="C",L55="T",L55="SB")),AND(OR(O55="D",O55="A",O55="S",O55="C",O55="T",O55="SB"),OR(R55="D",R55="A",R55="S",R55="C",R55="H",R55="B",R55="T",R55="E",R55="SB")),AND(OR(O55="D",O55="A",O55="S",O55="C",O55="H",O55="B",O55="T",O55="E",O55="SB"),OR(K55="S")),AND(OR(O55="S"),OR(S55="D",S55="A",S55="S",S55="C",S55="H",S55="B",S55="T",S55="E",S55="SB")),AND(O55="H",OR($Z43="No",$Z43="")))</formula>
    </cfRule>
  </conditionalFormatting>
  <conditionalFormatting sqref="P55:P58">
    <cfRule type="expression" priority="49" dxfId="1" stopIfTrue="1">
      <formula>OR(AND(OR(P55="D",P55="A",P55="S",P55="C",P55="H",P55="B",P55="T",P55="E",P55="SB"),OR(O55="D",O55="A",O55="S",O55="C",O55="H",O55="B",O55="T",O55="E",O55="SB")),AND(OR(P55="D",P55="A",P55="S",P55="C",P55="H",P55="B",P55="T",P55="E",P55="SB"),OR(Q55="D",Q55="A",Q55="S",Q55="C",Q55="H",Q55="B",Q55="T",Q55="E",Q55="SB")),AND(OR(P55="D",P55="A",P55="S",P55="C",P55="H",P55="B",P55="T",P55="E",P55="SB"),OR(N55="D",N55="A",N55="S",N55="C",N55="H",N55="T",N55="E",N55="SB")),AND(OR(P55="D",P55="A",P55="S",P55="C",P55="H",P55="T",P55="E",P55="SB"),OR(R55="D",R55="A",R55="S",R55="C",R55="H",R55="B",R55="T",R55="E",R55="SB")),AND(OR(P55="D",P55="A",P55="S",P55="C",P55="H",P55="B",P55="T",P55="E",P55="SB"),OR(M55="D",M55="A",M55="S",M55="C",M55="T",M55="SB")),AND(OR(P55="D",P55="A",P55="S",P55="C",P55="T",P55="SB"),OR(S55="D",S55="A",S55="S",S55="C",S55="H",S55="B",S55="T",S55="E",S55="SB")),AND(OR(P55="D",P55="A",P55="S",P55="C",P55="H",P55="B",P55="T",P55="E",P55="SB"),OR(L55="S")),AND(OR(P55="S"),OR(T55="D",T55="A",T55="S",T55="C",T55="H",T55="B",T55="T",T55="E",T55="SB")),AND(P55="H",OR($Z43="No",$Z43="")))</formula>
    </cfRule>
  </conditionalFormatting>
  <conditionalFormatting sqref="Q55:Q58">
    <cfRule type="expression" priority="50" dxfId="1" stopIfTrue="1">
      <formula>OR(AND(OR(Q55="D",Q55="A",Q55="S",Q55="C",Q55="H",Q55="B",Q55="T",Q55="E",Q55="SB"),OR(P55="D",P55="A",P55="S",P55="C",P55="H",P55="B",P55="T",P55="E",P55="SB")),AND(OR(Q55="D",Q55="A",Q55="S",Q55="C",Q55="H",Q55="B",Q55="T",Q55="E",Q55="SB"),OR(R55="D",R55="A",R55="S",R55="C",R55="H",R55="B",R55="T",R55="E",R55="SB")),AND(OR(Q55="D",Q55="A",Q55="S",Q55="C",Q55="H",Q55="B",Q55="T",Q55="E",Q55="SB"),OR(O55="D",O55="A",O55="S",O55="C",O55="H",O55="T",O55="E",O55="SB")),AND(OR(Q55="D",Q55="A",Q55="S",Q55="C",Q55="H",Q55="T",Q55="E",Q55="SB"),OR(S55="D",S55="A",S55="S",S55="C",S55="H",S55="B",S55="T",S55="E",S55="SB")),AND(OR(Q55="D",Q55="A",Q55="S",Q55="C",Q55="H",Q55="B",Q55="T",Q55="E",Q55="SB"),OR(N55="D",N55="A",N55="S",N55="C",N55="T",N55="SB")),AND(OR(Q55="D",Q55="A",Q55="S",Q55="C",Q55="T",Q55="SB"),OR(T55="D",T55="A",T55="S",T55="C",T55="H",T55="B",T55="T",T55="E",T55="SB")),AND(OR(Q55="D",Q55="A",Q55="S",Q55="C",Q55="H",Q55="B",Q55="T",Q55="E",Q55="SB"),OR(M55="S")),AND(OR(Q55="S"),OR(U55="D",U55="A",U55="S",U55="C",U55="H",U55="B",U55="T",U55="E",U55="SB")),AND(Q55="H",OR($Z43="No",$Z43="")))</formula>
    </cfRule>
  </conditionalFormatting>
  <conditionalFormatting sqref="R55:R58">
    <cfRule type="expression" priority="51" dxfId="1" stopIfTrue="1">
      <formula>OR(AND(OR(R55="D",R55="A",R55="S",R55="C",R55="H",R55="B",R55="T",R55="E",R55="SB"),OR(Q55="D",Q55="A",Q55="S",Q55="C",Q55="H",Q55="B",Q55="T",Q55="E",Q55="SB")),AND(OR(R55="D",R55="A",R55="S",R55="C",R55="H",R55="B",R55="T",R55="E",R55="SB"),OR(S55="D",S55="A",S55="S",S55="C",S55="H",S55="B",S55="T",S55="E",S55="SB")),AND(OR(R55="D",R55="A",R55="S",R55="C",R55="H",R55="B",R55="T",R55="E",R55="SB"),OR(P55="D",P55="A",P55="S",P55="C",P55="H",P55="T",P55="E",P55="SB")),AND(OR(R55="D",R55="A",R55="S",R55="C",R55="H",R55="T",R55="E",R55="SB"),OR(T55="D",T55="A",T55="S",T55="C",T55="H",T55="B",T55="T",T55="E",T55="SB")),AND(OR(R55="D",R55="A",R55="S",R55="C",R55="H",R55="B",R55="T",R55="E",R55="SB"),OR(O55="D",O55="A",O55="S",O55="C",O55="T",O55="SB")),AND(OR(R55="D",R55="A",R55="S",R55="C",R55="T",R55="SB"),OR(U55="D",U55="A",U55="S",U55="C",U55="H",U55="B",U55="T",U55="E",U55="SB")),AND(OR(R55="D",R55="A",R55="S",R55="C",R55="H",R55="B",R55="T",R55="E",R55="SB"),OR(N55="S")),AND(OR(R55="S"),OR(V55="D",V55="A",V55="S",V55="C",V55="H",V55="B",V55="T",V55="E",V55="SB")),AND(R55="H",OR($Z43="No",$Z43="")))</formula>
    </cfRule>
  </conditionalFormatting>
  <conditionalFormatting sqref="S55:S58">
    <cfRule type="expression" priority="52" dxfId="1" stopIfTrue="1">
      <formula>OR(AND(OR(S55="D",S55="A",S55="S",S55="C",S55="H",S55="B",S55="T",S55="E",S55="SB"),OR(R55="D",R55="A",R55="S",R55="C",R55="H",R55="B",R55="T",R55="E",R55="SB")),AND(OR(S55="D",S55="A",S55="S",S55="C",S55="H",S55="B",S55="T",S55="E",S55="SB"),OR(T55="D",T55="A",T55="S",T55="C",T55="H",T55="B",T55="T",T55="E",T55="SB")),AND(OR(S55="D",S55="A",S55="S",S55="C",S55="H",S55="B",S55="T",S55="E",S55="SB"),OR(Q55="D",Q55="A",Q55="S",Q55="C",Q55="H",Q55="T",Q55="E",Q55="SB")),AND(OR(S55="D",S55="A",S55="S",S55="C",S55="H",S55="T",S55="E",S55="SB"),OR(U55="D",U55="A",U55="S",U55="C",U55="H",U55="B",U55="T",U55="E",U55="SB")),AND(OR(S55="D",S55="A",S55="S",S55="C",S55="H",S55="B",S55="T",S55="E",S55="SB"),OR(P55="D",P55="A",P55="S",P55="C",P55="T",P55="SB")),AND(OR(S55="D",S55="A",S55="S",S55="C",S55="T",S55="SB"),OR(V55="D",V55="A",V55="S",V55="C",V55="H",V55="B",V55="T",V55="E",V55="SB")),AND(OR(S55="D",S55="A",S55="S",S55="C",S55="H",S55="B",S55="T",S55="E",S55="SB"),OR(O55="S")),AND(OR(S55="S"),OR(W55="D",W55="A",W55="S",W55="C",W55="H",W55="B",W55="T",W55="E",W55="SB")),AND(S55="H",OR($Z43="No",$Z43="")))</formula>
    </cfRule>
  </conditionalFormatting>
  <conditionalFormatting sqref="T55:T58">
    <cfRule type="expression" priority="53" dxfId="1" stopIfTrue="1">
      <formula>OR(AND(OR(T55="D",T55="A",T55="S",T55="C",T55="H",T55="B",T55="T",T55="E",T55="SB"),OR(S55="D",S55="A",S55="S",S55="C",S55="H",S55="B",S55="T",S55="E",S55="SB")),AND(OR(T55="D",T55="A",T55="S",T55="C",T55="H",T55="B",T55="T",T55="E",T55="SB"),OR(U55="D",U55="A",U55="S",U55="C",U55="H",U55="B",U55="T",U55="E",U55="SB")),AND(OR(T55="D",T55="A",T55="S",T55="C",T55="H",T55="B",T55="T",T55="E",T55="SB"),OR(R55="D",R55="A",R55="S",R55="C",R55="H",R55="T",R55="E",R55="SB")),AND(OR(T55="D",T55="A",T55="S",T55="C",T55="H",T55="T",T55="E",T55="SB"),OR(V55="D",V55="A",V55="S",V55="C",V55="H",V55="B",V55="T",V55="E",V55="SB")),AND(OR(T55="D",T55="A",T55="S",T55="C",T55="H",T55="B",T55="T",T55="E",T55="SB"),OR(Q55="D",Q55="A",Q55="S",Q55="C",Q55="T",Q55="SB")),AND(OR(T55="D",T55="A",T55="S",T55="C",T55="T",T55="SB"),OR(W55="D",W55="A",W55="S",W55="C",W55="H",W55="B",W55="T",W55="E",W55="SB")),AND(OR(T55="D",T55="A",T55="S",T55="C",T55="H",T55="B",T55="T",T55="E",T55="SB"),OR(P55="S")),AND(OR(T55="S"),OR(X55="D",X55="A",X55="S",X55="C",X55="H",X55="B",X55="T",X55="E",X55="SB")),AND(T55="H",OR($Z43="No",$Z43="")))</formula>
    </cfRule>
  </conditionalFormatting>
  <conditionalFormatting sqref="U55:U58">
    <cfRule type="expression" priority="54" dxfId="1" stopIfTrue="1">
      <formula>OR(AND(OR(U55="D",U55="A",U55="S",U55="C",U55="H",U55="B",U55="T",U55="E",U55="SB"),OR(T55="D",T55="A",T55="S",T55="C",T55="H",T55="B",T55="T",T55="E",T55="SB")),AND(OR(U55="D",U55="A",U55="S",U55="C",U55="H",U55="B",U55="T",U55="E",U55="SB"),OR(V55="D",V55="A",V55="S",V55="C",V55="H",V55="B",V55="T",V55="E",V55="SB")),AND(OR(U55="D",U55="A",U55="S",U55="C",U55="H",U55="B",U55="T",U55="E",U55="SB"),OR(S55="D",S55="A",S55="S",S55="C",S55="H",S55="T",S55="E",S55="SB")),AND(OR(U55="D",U55="A",U55="S",U55="C",U55="H",U55="T",U55="E",U55="SB"),OR(W55="D",W55="A",W55="S",W55="C",W55="H",W55="B",W55="T",W55="E",W55="SB")),AND(OR(U55="D",U55="A",U55="S",U55="C",U55="H",U55="B",U55="T",U55="E",U55="SB"),OR(R55="D",R55="A",R55="S",R55="C",R55="T",R55="SB")),AND(OR(U55="D",U55="A",U55="S",U55="C",U55="T",U55="SB"),OR(X55="D",X55="A",X55="S",X55="C",X55="H",X55="B",X55="T",X55="E",X55="SB")),AND(OR(U55="D",U55="A",U55="S",U55="C",U55="H",U55="B",U55="T",U55="E",U55="SB"),OR(Q55="S")),AND(OR(U55="S"),OR(Y55="D",Y55="A",Y55="S",Y55="C",Y55="H",Y55="B",Y55="T",Y55="E",Y55="SB")),AND(U55="H",OR($Z43="No",$Z43="")))</formula>
    </cfRule>
  </conditionalFormatting>
  <conditionalFormatting sqref="V55:V58">
    <cfRule type="expression" priority="55" dxfId="1" stopIfTrue="1">
      <formula>OR(AND(OR(V55="D",V55="A",V55="S",V55="C",V55="H",V55="B",V55="T",V55="E",V55="SB"),OR(U55="D",U55="A",U55="S",U55="C",U55="H",U55="B",U55="T",U55="E",U55="SB")),AND(OR(V55="D",V55="A",V55="S",V55="C",V55="H",V55="B",V55="T",V55="E",V55="SB"),OR(W55="D",W55="A",W55="S",W55="C",W55="H",W55="B",W55="T",W55="E",W55="SB")),AND(OR(V55="D",V55="A",V55="S",V55="C",V55="H",V55="B",V55="T",V55="E",V55="SB"),OR(T55="D",T55="A",T55="S",T55="C",T55="H",T55="T",T55="E",T55="SB")),AND(OR(V55="D",V55="A",V55="S",V55="C",V55="H",V55="T",V55="E",V55="SB"),OR(X55="D",X55="A",X55="S",X55="C",X55="H",X55="B",X55="T",X55="E",X55="SB")),AND(OR(V55="D",V55="A",V55="S",V55="C",V55="H",V55="B",V55="T",V55="E",V55="SB"),OR(S55="D",S55="A",S55="S",S55="C",S55="T",S55="SB")),AND(OR(V55="D",V55="A",V55="S",V55="C",V55="T",V55="SB"),OR(Y55="D",Y55="A",Y55="S",Y55="C",Y55="H",Y55="B",Y55="T",Y55="E",Y55="SB")),AND(OR(V55="D",V55="A",V55="S",V55="C",V55="H",V55="B",V55="T",V55="E",V55="SB"),OR(R55="S")),AND(OR(V55="S"),OR(Z55="D",Z55="A",Z55="S",Z55="C",Z55="H",Z55="B",Z55="T",Z55="E",Z55="SB")),AND(V55="H",OR($Z43="No",$Z43="")))</formula>
    </cfRule>
  </conditionalFormatting>
  <conditionalFormatting sqref="W55:W58">
    <cfRule type="expression" priority="56" dxfId="1" stopIfTrue="1">
      <formula>OR(AND(OR(W55="D",W55="A",W55="S",W55="C",W55="H",W55="B",W55="T",W55="E",W55="SB"),OR(V55="D",V55="A",V55="S",V55="C",V55="H",V55="B",V55="T",V55="E",V55="SB")),AND(OR(W55="D",W55="A",W55="S",W55="C",W55="H",W55="B",W55="T",W55="E",W55="SB"),OR(X55="D",X55="A",X55="S",X55="C",X55="H",X55="B",X55="T",X55="E",X55="SB")),AND(OR(W55="D",W55="A",W55="S",W55="C",W55="H",W55="B",W55="T",W55="E",W55="SB"),OR(U55="D",U55="A",U55="S",U55="C",U55="H",U55="T",U55="E",U55="SB")),AND(OR(W55="D",W55="A",W55="S",W55="C",W55="H",W55="T",W55="E",W55="SB"),OR(Y55="D",Y55="A",Y55="S",Y55="C",Y55="H",Y55="B",Y55="T",Y55="E",Y55="SB")),AND(OR(W55="D",W55="A",W55="S",W55="C",W55="H",W55="B",W55="T",W55="E",W55="SB"),OR(T55="D",T55="A",T55="S",T55="C",T55="T",T55="SB")),AND(OR(W55="D",W55="A",W55="S",W55="C",W55="T",W55="SB"),OR(Z55="D",Z55="A",Z55="S",Z55="C",Z55="H",Z55="B",Z55="T",Z55="E",Z55="SB")),AND(OR(W55="D",W55="A",W55="S",W55="C",W55="H",W55="B",W55="T",W55="E",W55="SB"),OR(S55="S")),AND(OR(W55="S"),OR(AA55="D",AA55="A",AA55="S",AA55="C",AA55="H",AA55="B",AA55="T",AA55="E",AA55="SB")),AND(W55="H",OR($Z43="No",$Z43="")))</formula>
    </cfRule>
  </conditionalFormatting>
  <conditionalFormatting sqref="X55:X58">
    <cfRule type="expression" priority="57" dxfId="1" stopIfTrue="1">
      <formula>OR(AND(OR(X55="D",X55="A",X55="S",X55="C",X55="H",X55="B",X55="T",X55="E",X55="SB"),OR(W55="D",W55="A",W55="S",W55="C",W55="H",W55="B",W55="T",W55="E",W55="SB")),AND(OR(X55="D",X55="A",X55="S",X55="C",X55="H",X55="B",X55="T",X55="E",X55="SB"),OR(Y55="D",Y55="A",Y55="S",Y55="C",Y55="H",Y55="B",Y55="T",Y55="E",Y55="SB")),AND(OR(X55="D",X55="A",X55="S",X55="C",X55="H",X55="B",X55="T",X55="E",X55="SB"),OR(V55="D",V55="A",V55="S",V55="C",V55="H",V55="T",V55="E",V55="SB")),AND(OR(X55="D",X55="A",X55="S",X55="C",X55="H",X55="T",X55="E",X55="SB"),OR(Z55="D",Z55="A",Z55="S",Z55="C",Z55="H",Z55="B",Z55="T",Z55="E",Z55="SB")),AND(OR(X55="D",X55="A",X55="S",X55="C",X55="H",X55="B",X55="T",X55="E",X55="SB"),OR(U55="D",U55="A",U55="S",U55="C",U55="T",U55="SB")),AND(OR(X55="D",X55="A",X55="S",X55="C",X55="T",X55="SB"),OR(AA55="D",AA55="A",AA55="S",AA55="C",AA55="H",AA55="B",AA55="T",AA55="E",AA55="SB")),AND(OR(X55="D",X55="A",X55="S",X55="C",X55="H",X55="B",X55="T",X55="E",X55="SB"),OR(T55="S")),AND(OR(X55="S"),OR(AB55="D",AB55="A",AB55="S",AB55="C",AB55="H",AB55="B",AB55="T",AB55="E",AB55="SB")),AND(X55="H",OR($Z43="No",$Z43="")))</formula>
    </cfRule>
  </conditionalFormatting>
  <conditionalFormatting sqref="Y55:Y58">
    <cfRule type="expression" priority="58" dxfId="1" stopIfTrue="1">
      <formula>OR(AND(OR(Y55="D",Y55="A",Y55="S",Y55="C",Y55="H",Y55="B",Y55="T",Y55="E",Y55="SB"),OR(X55="D",X55="A",X55="S",X55="C",X55="H",X55="B",X55="T",X55="E",X55="SB")),AND(OR(Y55="D",Y55="A",Y55="S",Y55="C",Y55="H",Y55="B",Y55="T",Y55="E",Y55="SB"),OR(Z55="D",Z55="A",Z55="S",Z55="C",Z55="H",Z55="B",Z55="T",Z55="E",Z55="SB")),AND(OR(Y55="D",Y55="A",Y55="S",Y55="C",Y55="H",Y55="B",Y55="T",Y55="E",Y55="SB"),OR(W55="D",W55="A",W55="S",W55="C",W55="H",W55="T",W55="E",W55="SB")),AND(OR(Y55="D",Y55="A",Y55="S",Y55="C",Y55="H",Y55="T",Y55="E",Y55="SB"),OR(AA55="D",AA55="A",AA55="S",AA55="C",AA55="H",AA55="B",AA55="T",AA55="E",AA55="SB")),AND(OR(Y55="D",Y55="A",Y55="S",Y55="C",Y55="H",Y55="B",Y55="T",Y55="E",Y55="SB"),OR(V55="D",V55="A",V55="S",V55="C",V55="T",V55="SB")),AND(OR(Y55="D",Y55="A",Y55="S",Y55="C",Y55="T",Y55="SB"),OR(AB55="D",AB55="A",AB55="S",AB55="C",AB55="H",AB55="B",AB55="T",AB55="E",AB55="SB")),AND(OR(Y55="D",Y55="A",Y55="S",Y55="C",Y55="H",Y55="B",Y55="T",Y55="E",Y55="SB"),OR(U55="S")),AND(OR(Y55="S"),OR(AC55="D",AC55="A",AC55="S",AC55="C",AC55="H",AC55="B",AC55="T",AC55="E",AC55="SB")),AND(Y55="H",OR($Z43="No",$Z43="")))</formula>
    </cfRule>
  </conditionalFormatting>
  <conditionalFormatting sqref="Z55:Z58">
    <cfRule type="expression" priority="59" dxfId="1" stopIfTrue="1">
      <formula>OR(AND(OR(Z55="D",Z55="A",Z55="S",Z55="C",Z55="H",Z55="B",Z55="T",Z55="E",Z55="SB"),OR(Y55="D",Y55="A",Y55="S",Y55="C",Y55="H",Y55="B",Y55="T",Y55="E",Y55="SB")),AND(OR(Z55="D",Z55="A",Z55="S",Z55="C",Z55="H",Z55="B",Z55="T",Z55="E",Z55="SB"),OR(AA55="D",AA55="A",AA55="S",AA55="C",AA55="H",AA55="B",AA55="T",AA55="E",AA55="SB")),AND(OR(Z55="D",Z55="A",Z55="S",Z55="C",Z55="H",Z55="B",Z55="T",Z55="E",Z55="SB"),OR(X55="D",X55="A",X55="S",X55="C",X55="H",X55="T",X55="E",X55="SB")),AND(OR(Z55="D",Z55="A",Z55="S",Z55="C",Z55="H",Z55="T",Z55="E",Z55="SB"),OR(AB55="D",AB55="A",AB55="S",AB55="C",AB55="H",AB55="B",AB55="T",AB55="E",AB55="SB")),AND(OR(Z55="D",Z55="A",Z55="S",Z55="C",Z55="H",Z55="B",Z55="T",Z55="E",Z55="SB"),OR(W55="D",W55="A",W55="S",W55="C",W55="T",W55="SB")),AND(OR(Z55="D",Z55="A",Z55="S",Z55="C",Z55="T",Z55="SB"),OR(AC55="D",AC55="A",AC55="S",AC55="C",AC55="H",AC55="B",AC55="T",AC55="E",AC55="SB")),AND(OR(Z55="D",Z55="A",Z55="S",Z55="C",Z55="H",Z55="B",Z55="T",Z55="E",Z55="SB"),OR(V55="S")),AND(OR(Z55="S"),OR(AD55="D",AD55="A",AD55="S",AD55="C",AD55="H",AD55="B",AD55="T",AD55="E",AD55="SB")),AND(Z55="H",OR($Z43="No",$Z43="")))</formula>
    </cfRule>
  </conditionalFormatting>
  <conditionalFormatting sqref="AA55:AA58">
    <cfRule type="expression" priority="60" dxfId="1" stopIfTrue="1">
      <formula>OR(AND(OR(AA55="D",AA55="A",AA55="S",AA55="C",AA55="H",AA55="B",AA55="T",AA55="E",AA55="SB"),OR(Z55="D",Z55="A",Z55="S",Z55="C",Z55="H",Z55="B",Z55="T",Z55="E",Z55="SB")),AND(OR(AA55="D",AA55="A",AA55="S",AA55="C",AA55="H",AA55="B",AA55="T",AA55="E",AA55="SB"),OR(AB55="D",AB55="A",AB55="S",AB55="C",AB55="H",AB55="B",AB55="T",AB55="E",AB55="SB")),AND(OR(AA55="D",AA55="A",AA55="S",AA55="C",AA55="H",AA55="B",AA55="T",AA55="E",AA55="SB"),OR(Y55="D",Y55="A",Y55="S",Y55="C",Y55="H",Y55="T",Y55="E",Y55="SB")),AND(OR(AA55="D",AA55="A",AA55="S",AA55="C",AA55="H",AA55="T",AA55="E",AA55="SB"),OR(AC55="D",AC55="A",AC55="S",AC55="C",AC55="H",AC55="B",AC55="T",AC55="E",AC55="SB")),AND(OR(AA55="D",AA55="A",AA55="S",AA55="C",AA55="H",AA55="B",AA55="T",AA55="E",AA55="SB"),OR(X55="D",X55="A",X55="S",X55="C",X55="T",X55="SB")),AND(OR(AA55="D",AA55="A",AA55="S",AA55="C",AA55="T",AA55="SB"),OR(AD55="D",AD55="A",AD55="S",AD55="C",AD55="H",AD55="B",AD55="T",AD55="E",AD55="SB")),AND(OR(AA55="D",AA55="A",AA55="S",AA55="C",AA55="H",AA55="B",AA55="T",AA55="E",AA55="SB"),OR(W55="S")),AND(OR(AA55="S"),OR(AE55="D",AE55="A",AE55="S",AE55="C",AE55="H",AE55="B",AE55="T",AE55="E",AE55="SB")),AND(AA55="H",OR($Z43="No",$Z43="")))</formula>
    </cfRule>
  </conditionalFormatting>
  <conditionalFormatting sqref="AB55:AB58">
    <cfRule type="expression" priority="61" dxfId="1" stopIfTrue="1">
      <formula>OR(AND(OR(AB55="D",AB55="A",AB55="S",AB55="C",AB55="H",AB55="B",AB55="T",AB55="E",AB55="SB"),OR(AA55="D",AA55="A",AA55="S",AA55="C",AA55="H",AA55="B",AA55="T",AA55="E",AA55="SB")),AND(OR(AB55="D",AB55="A",AB55="S",AB55="C",AB55="H",AB55="B",AB55="T",AB55="E",AB55="SB"),OR(AC55="D",AC55="A",AC55="S",AC55="C",AC55="H",AC55="B",AC55="T",AC55="E",AC55="SB")),AND(OR(AB55="D",AB55="A",AB55="S",AB55="C",AB55="H",AB55="B",AB55="T",AB55="E",AB55="SB"),OR(Z55="D",Z55="A",Z55="S",Z55="C",Z55="H",Z55="T",Z55="E",Z55="SB")),AND(OR(AB55="D",AB55="A",AB55="S",AB55="C",AB55="H",AB55="T",AB55="E",AB55="SB"),OR(AD55="D",AD55="A",AD55="S",AD55="C",AD55="H",AD55="B",AD55="T",AD55="E",AD55="SB")),AND(OR(AB55="D",AB55="A",AB55="S",AB55="C",AB55="H",AB55="B",AB55="T",AB55="E",AB55="SB"),OR(Y55="D",Y55="A",Y55="S",Y55="C",Y55="T",Y55="SB")),AND(OR(AB55="D",AB55="A",AB55="S",AB55="C",AB55="T",AB55="SB"),OR(AE55="D",AE55="A",AE55="S",AE55="C",AE55="H",AE55="B",AE55="T",AE55="E",AE55="SB")),AND(OR(AB55="D",AB55="A",AB55="S",AB55="C",AB55="H",AB55="B",AB55="T",AB55="E",AB55="SB"),OR(X55="S")),AND(OR(AB55="S"),OR(AF55="D",AF55="A",AF55="S",AF55="C",AF55="H",AF55="B",AF55="T",AF55="E",AF55="SB")),AND(AB55="H",OR($Z43="No",$Z43="")))</formula>
    </cfRule>
  </conditionalFormatting>
  <conditionalFormatting sqref="AC55:AC58">
    <cfRule type="expression" priority="62" dxfId="1" stopIfTrue="1">
      <formula>OR(AND(OR(AC55="D",AC55="A",AC55="S",AC55="C",AC55="H",AC55="B",AC55="T",AC55="E",AC55="SB"),OR(AB55="D",AB55="A",AB55="S",AB55="C",AB55="H",AB55="B",AB55="T",AB55="E",AB55="SB")),AND(OR(AC55="D",AC55="A",AC55="S",AC55="C",AC55="H",AC55="B",AC55="T",AC55="E",AC55="SB"),OR(AD55="D",AD55="A",AD55="S",AD55="C",AD55="H",AD55="B",AD55="T",AD55="E",AD55="SB")),AND(OR(AC55="D",AC55="A",AC55="S",AC55="C",AC55="H",AC55="B",AC55="T",AC55="E",AC55="SB"),OR(AA55="D",AA55="A",AA55="S",AA55="C",AA55="H",AA55="T",AA55="E",AA55="SB")),AND(OR(AC55="D",AC55="A",AC55="S",AC55="C",AC55="H",AC55="T",AC55="E",AC55="SB"),OR(AE55="D",AE55="A",AE55="S",AE55="C",AE55="H",AE55="B",AE55="T",AE55="E",AE55="SB")),AND(OR(AC55="D",AC55="A",AC55="S",AC55="C",AC55="H",AC55="B",AC55="T",AC55="E",AC55="SB"),OR(Z55="D",Z55="A",Z55="S",Z55="C",Z55="T",Z55="SB")),AND(OR(AC55="D",AC55="A",AC55="S",AC55="C",AC55="T",AC55="SB"),OR(AF55="D",AF55="A",AF55="S",AF55="C",AF55="H",AF55="B",AF55="T",AF55="E",AF55="SB")),AND(OR(AC55="D",AC55="A",AC55="S",AC55="C",AC55="H",AC55="B",AC55="T",AC55="E",AC55="SB"),OR(Y55="S")),AND(OR(AC55="S"),OR(AG55="D",AG55="A",AG55="S",AG55="C",AG55="H",AG55="B",AG55="T",AG55="E",AG55="SB")),AND(AC55="H",OR($Z43="No",$Z43="")))</formula>
    </cfRule>
  </conditionalFormatting>
  <conditionalFormatting sqref="AD55:AD58">
    <cfRule type="expression" priority="63" dxfId="1" stopIfTrue="1">
      <formula>OR(AND(OR(AD55="D",AD55="A",AD55="S",AD55="C",AD55="H",AD55="B",AD55="T",AD55="E",AD55="SB"),OR(AC55="D",AC55="A",AC55="S",AC55="C",AC55="H",AC55="B",AC55="T",AC55="E",AC55="SB")),AND(OR(AD55="D",AD55="A",AD55="S",AD55="C",AD55="H",AD55="B",AD55="T",AD55="E",AD55="SB"),OR(AE55="D",AE55="A",AE55="S",AE55="C",AE55="H",AE55="B",AE55="T",AE55="E",AE55="SB")),AND(OR(AD55="D",AD55="A",AD55="S",AD55="C",AD55="H",AD55="B",AD55="T",AD55="E",AD55="SB"),OR(AB55="D",AB55="A",AB55="S",AB55="C",AB55="H",AB55="T",AB55="E",AB55="SB")),AND(OR(AD55="D",AD55="A",AD55="S",AD55="C",AD55="H",AD55="T",AD55="E",AD55="SB"),OR(AF55="D",AF55="A",AF55="S",AF55="C",AF55="H",AF55="B",AF55="T",AF55="E",AF55="SB")),AND(OR(AD55="D",AD55="A",AD55="S",AD55="C",AD55="H",AD55="B",AD55="T",AD55="E",AD55="SB"),OR(AA55="D",AA55="A",AA55="S",AA55="C",AA55="T",AA55="SB")),AND(OR(AD55="D",AD55="A",AD55="S",AD55="C",AD55="T",AD55="SB"),OR(AG55="D",AG55="A",AG55="S",AG55="C",AG55="H",AG55="B",AG55="T",AG55="E",AG55="SB")),AND(OR(AD55="D",AD55="A",AD55="S",AD55="C",AD55="H",AD55="B",AD55="T",AD55="E",AD55="SB"),OR(Z55="S")),AND(OR(AD55="S"),OR(AH55="D",AH55="A",AH55="S",AH55="C",AH55="H",AH55="B",AH55="T",AH55="E",AH55="SB")),AND(AD55="H",OR($Z43="No",$Z43="")))</formula>
    </cfRule>
  </conditionalFormatting>
  <conditionalFormatting sqref="AE55:AE58">
    <cfRule type="expression" priority="64" dxfId="1" stopIfTrue="1">
      <formula>OR(AND(OR(AE55="D",AE55="A",AE55="S",AE55="C",AE55="H",AE55="B",AE55="T",AE55="E",AE55="SB"),OR(AD55="D",AD55="A",AD55="S",AD55="C",AD55="H",AD55="B",AD55="T",AD55="E",AD55="SB")),AND(OR(AE55="D",AE55="A",AE55="S",AE55="C",AE55="H",AE55="B",AE55="T",AE55="E",AE55="SB"),OR(AF55="D",AF55="A",AF55="S",AF55="C",AF55="H",AF55="B",AF55="T",AF55="E",AF55="SB")),AND(OR(AE55="D",AE55="A",AE55="S",AE55="C",AE55="H",AE55="B",AE55="T",AE55="E",AE55="SB"),OR(AC55="D",AC55="A",AC55="S",AC55="C",AC55="H",AC55="T",AC55="E",AC55="SB")),AND(OR(AE55="D",AE55="A",AE55="S",AE55="C",AE55="H",AE55="T",AE55="E",AE55="SB"),OR(AG55="D",AG55="A",AG55="S",AG55="C",AG55="H",AG55="B",AG55="T",AG55="E",AG55="SB")),AND(OR(AE55="D",AE55="A",AE55="S",AE55="C",AE55="H",AE55="B",AE55="T",AE55="E",AE55="SB"),OR(AB55="D",AB55="A",AB55="S",AB55="C",AB55="T",AB55="SB")),AND(OR(AE55="D",AE55="A",AE55="S",AE55="C",AE55="T",AE55="SB"),OR(AH55="D",AH55="A",AH55="S",AH55="C",AH55="H",AH55="B",AH55="T",AH55="E",AH55="SB")),AND(OR(AE55="D",AE55="A",AE55="S",AE55="C",AE55="H",AE55="B",AE55="T",AE55="E",AE55="SB"),OR(AA55="S")),AND(OR(AE55="S"),OR(AI55="D",AI55="A",AI55="S",AI55="C",AI55="H",AI55="B",AI55="T",AI55="E",AI55="SB")),AND(AE55="H",OR($Z43="No",$Z43="")))</formula>
    </cfRule>
  </conditionalFormatting>
  <conditionalFormatting sqref="AF55:AF58">
    <cfRule type="expression" priority="65" dxfId="1" stopIfTrue="1">
      <formula>OR(AND(OR(AF55="D",AF55="A",AF55="S",AF55="C",AF55="H",AF55="B",AF55="T",AF55="E",AF55="SB"),OR(AE55="D",AE55="A",AE55="S",AE55="C",AE55="H",AE55="B",AE55="T",AE55="E",AE55="SB")),AND(OR(AF55="D",AF55="A",AF55="S",AF55="C",AF55="H",AF55="B",AF55="T",AF55="E",AF55="SB"),OR(AG55="D",AG55="A",AG55="S",AG55="C",AG55="H",AG55="B",AG55="T",AG55="E",AG55="SB")),AND(OR(AF55="D",AF55="A",AF55="S",AF55="C",AF55="H",AF55="B",AF55="T",AF55="E",AF55="SB"),OR(AD55="D",AD55="A",AD55="S",AD55="C",AD55="H",AD55="T",AD55="E",AD55="SB")),AND(OR(AF55="D",AF55="A",AF55="S",AF55="C",AF55="H",AF55="T",AF55="E",AF55="SB"),OR(AH55="D",AH55="A",AH55="S",AH55="C",AH55="H",AH55="B",AH55="T",AH55="E",AH55="SB")),AND(OR(AF55="D",AF55="A",AF55="S",AF55="C",AF55="H",AF55="B",AF55="T",AF55="E",AF55="SB"),OR(AC55="D",AC55="A",AC55="S",AC55="C",AC55="T",AC55="SB")),AND(OR(AF55="D",AF55="A",AF55="S",AF55="C",AF55="T",AF55="SB"),OR(AI55="D",AI55="A",AI55="S",AI55="C",AI55="H",AI55="B",AI55="T",AI55="E",AI55="SB")),AND(OR(AF55="D",AF55="A",AF55="S",AF55="C",AF55="H",AF55="B",AF55="T",AF55="E",AF55="SB"),OR(AB55="S")),AND(OR(AF55="S"),OR(AJ55="D",AJ55="A",AJ55="S",AJ55="C",AJ55="H",AJ55="B",AJ55="T",AJ55="E",AJ55="SB")),AND(AF55="H",OR($Z43="No",$Z43="")))</formula>
    </cfRule>
  </conditionalFormatting>
  <conditionalFormatting sqref="AG55:AG58">
    <cfRule type="expression" priority="66" dxfId="1" stopIfTrue="1">
      <formula>OR(AND(OR(AG55="D",AG55="A",AG55="S",AG55="C",AG55="H",AG55="B",AG55="T",AG55="E",AG55="SB"),OR(AF55="D",AF55="A",AF55="S",AF55="C",AF55="H",AF55="B",AF55="T",AF55="E",AF55="SB")),AND(OR(AG55="D",AG55="A",AG55="S",AG55="C",AG55="H",AG55="B",AG55="T",AG55="E",AG55="SB"),OR(AH55="D",AH55="A",AH55="S",AH55="C",AH55="H",AH55="B",AH55="T",AH55="E",AH55="SB")),AND(OR(AG55="D",AG55="A",AG55="S",AG55="C",AG55="H",AG55="B",AG55="T",AG55="E",AG55="SB"),OR(AE55="D",AE55="A",AE55="S",AE55="C",AE55="H",AE55="T",AE55="E",AE55="SB")),AND(OR(AG55="D",AG55="A",AG55="S",AG55="C",AG55="H",AG55="T",AG55="E",AG55="SB"),OR(AI55="D",AI55="A",AI55="S",AI55="C",AI55="H",AI55="B",AI55="T",AI55="E",AI55="SB")),AND(OR(AG55="D",AG55="A",AG55="S",AG55="C",AG55="H",AG55="B",AG55="T",AG55="E",AG55="SB"),OR(AD55="D",AD55="A",AD55="S",AD55="C",AD55="T",AD55="SB")),AND(OR(AG55="D",AG55="A",AG55="S",AG55="C",AG55="T",AG55="SB"),OR(AJ55="D",AJ55="A",AJ55="S",AJ55="C",AJ55="H",AJ55="B",AJ55="T",AJ55="E",AJ55="SB")),AND(OR(AG55="D",AG55="A",AG55="S",AG55="C",AG55="H",AG55="B",AG55="T",AG55="E",AG55="SB"),OR(AC55="S")),AND(OR(AG55="S"),OR(AK55="D",AK55="A",AK55="S",AK55="C",AK55="H",AK55="B",AK55="T",AK55="E",AK55="SB")),AND(AG55="H",OR($Z43="No",$Z43="")))</formula>
    </cfRule>
  </conditionalFormatting>
  <conditionalFormatting sqref="AH55:AH58">
    <cfRule type="expression" priority="67" dxfId="1" stopIfTrue="1">
      <formula>OR(AND(OR(AH55="D",AH55="A",AH55="S",AH55="C",AH55="H",AH55="B",AH55="T",AH55="E",AH55="SB"),OR(AG55="D",AG55="A",AG55="S",AG55="C",AG55="H",AG55="B",AG55="T",AG55="E",AG55="SB")),AND(OR(AH55="D",AH55="A",AH55="S",AH55="C",AH55="H",AH55="B",AH55="T",AH55="E",AH55="SB"),OR(AI55="D",AI55="A",AI55="S",AI55="C",AI55="H",AI55="B",AI55="T",AI55="E",AI55="SB")),AND(OR(AH55="D",AH55="A",AH55="S",AH55="C",AH55="H",AH55="B",AH55="T",AH55="E",AH55="SB"),OR(AF55="D",AF55="A",AF55="S",AF55="C",AF55="H",AF55="T",AF55="E",AF55="SB")),AND(OR(AH55="D",AH55="A",AH55="S",AH55="C",AH55="H",AH55="T",AH55="E",AH55="SB"),OR(AJ55="D",AJ55="A",AJ55="S",AJ55="C",AJ55="H",AJ55="B",AJ55="T",AJ55="E",AJ55="SB")),AND(OR(AH55="D",AH55="A",AH55="S",AH55="C",AH55="H",AH55="B",AH55="T",AH55="E",AH55="SB"),OR(AE55="D",AE55="A",AE55="S",AE55="C",AE55="T",AE55="SB")),AND(OR(AH55="D",AH55="A",AH55="S",AH55="C",AH55="T",AH55="SB"),OR(AK55="D",AK55="A",AK55="S",AK55="C",AK55="H",AK55="B",AK55="T",AK55="E",AK55="SB")),AND(OR(AH55="D",AH55="A",AH55="S",AH55="C",AH55="H",AH55="B",AH55="T",AH55="E",AH55="SB"),OR(AD55="S")),AND(OR(AH55="S"),OR(AL55="D",AL55="A",AL55="S",AL55="C",AL55="H",AL55="B",AL55="T",AL55="E",AL55="SB")),AND(AH55="H",OR($Z43="No",$Z43="")))</formula>
    </cfRule>
  </conditionalFormatting>
  <conditionalFormatting sqref="AI55:AI58">
    <cfRule type="expression" priority="68" dxfId="1" stopIfTrue="1">
      <formula>OR(AND(OR(AI55="D",AI55="A",AI55="S",AI55="C",AI55="H",AI55="B",AI55="T",AI55="E",AI55="SB"),OR(AH55="D",AH55="A",AH55="S",AH55="C",AH55="H",AH55="B",AH55="T",AH55="E",AH55="SB")),AND(OR(AI55="D",AI55="A",AI55="S",AI55="C",AI55="H",AI55="B",AI55="T",AI55="E",AI55="SB"),OR(AJ55="D",AJ55="A",AJ55="S",AJ55="C",AJ55="H",AJ55="B",AJ55="T",AJ55="E",AJ55="SB")),AND(OR(AI55="D",AI55="A",AI55="S",AI55="C",AI55="H",AI55="B",AI55="T",AI55="E",AI55="SB"),OR(AG55="D",AG55="A",AG55="S",AG55="C",AG55="H",AG55="T",AG55="E",AG55="SB")),AND(OR(AI55="D",AI55="A",AI55="S",AI55="C",AI55="H",AI55="T",AI55="E",AI55="SB"),OR(AK55="D",AK55="A",AK55="S",AK55="C",AK55="H",AK55="B",AK55="T",AK55="E",AK55="SB")),AND(OR(AI55="D",AI55="A",AI55="S",AI55="C",AI55="H",AI55="B",AI55="T",AI55="E",AI55="SB"),OR(AF55="D",AF55="A",AF55="S",AF55="C",AF55="T",AF55="SB")),AND(OR(AI55="D",AI55="A",AI55="S",AI55="C",AI55="T",AI55="SB"),OR(AL55="D",AL55="A",AL55="S",AL55="C",AL55="H",AL55="B",AL55="T",AL55="E",AL55="SB")),AND(OR(AI55="D",AI55="A",AI55="S",AI55="C",AI55="H",AI55="B",AI55="T",AI55="E",AI55="SB"),OR(AE55="S")),AND(OR(AI55="S"),OR(AM55="D",AM55="A",AM55="S",AM55="C",AM55="H",AM55="B",AM55="T",AM55="E",AM55="SB")),AND(AI55="H",OR($Z43="No",$Z43="")))</formula>
    </cfRule>
  </conditionalFormatting>
  <conditionalFormatting sqref="AJ55:AJ58">
    <cfRule type="expression" priority="69" dxfId="1" stopIfTrue="1">
      <formula>OR(AND(OR(AJ55="D",AJ55="A",AJ55="S",AJ55="C",AJ55="H",AJ55="B",AJ55="T",AJ55="E",AJ55="SB"),OR(AI55="D",AI55="A",AI55="S",AI55="C",AI55="H",AI55="B",AI55="T",AI55="E",AI55="SB")),AND(OR(AJ55="D",AJ55="A",AJ55="S",AJ55="C",AJ55="H",AJ55="B",AJ55="T",AJ55="E",AJ55="SB"),OR(AK55="D",AK55="A",AK55="S",AK55="C",AK55="H",AK55="B",AK55="T",AK55="E",AK55="SB")),AND(OR(AJ55="D",AJ55="A",AJ55="S",AJ55="C",AJ55="H",AJ55="B",AJ55="T",AJ55="E",AJ55="SB"),OR(AH55="D",AH55="A",AH55="S",AH55="C",AH55="H",AH55="T",AH55="E",AH55="SB")),AND(OR(AJ55="D",AJ55="A",AJ55="S",AJ55="C",AJ55="H",AJ55="T",AJ55="E",AJ55="SB"),OR(AL55="D",AL55="A",AL55="S",AL55="C",AL55="H",AL55="B",AL55="T",AL55="E",AL55="SB")),AND(OR(AJ55="D",AJ55="A",AJ55="S",AJ55="C",AJ55="H",AJ55="B",AJ55="T",AJ55="E",AJ55="SB"),OR(AG55="D",AG55="A",AG55="S",AG55="C",AG55="T",AG55="SB")),AND(OR(AJ55="D",AJ55="A",AJ55="S",AJ55="C",AJ55="T",AJ55="SB"),OR(AM55="D",AM55="A",AM55="S",AM55="C",AM55="H",AM55="B",AM55="T",AM55="E",AM55="SB")),AND(OR(AJ55="D",AJ55="A",AJ55="S",AJ55="C",AJ55="H",AJ55="B",AJ55="T",AJ55="E",AJ55="SB"),OR(AF55="S")),AND(OR(AJ55="S"),OR(AN55="D",AN55="A",AN55="S",AN55="C",AN55="H",AN55="B",AN55="T",AN55="E",AN55="SB")),AND(AJ55="H",OR($Z43="No",$Z43="")))</formula>
    </cfRule>
  </conditionalFormatting>
  <conditionalFormatting sqref="AK55:AK58">
    <cfRule type="expression" priority="70" dxfId="1" stopIfTrue="1">
      <formula>OR(AND(OR(AK55="D",AK55="A",AK55="S",AK55="C",AK55="H",AK55="B",AK55="T",AK55="E",AK55="SB"),OR(AJ55="D",AJ55="A",AJ55="S",AJ55="C",AJ55="H",AJ55="B",AJ55="T",AJ55="E",AJ55="SB")),AND(OR(AK55="D",AK55="A",AK55="S",AK55="C",AK55="H",AK55="B",AK55="T",AK55="E",AK55="SB"),OR(AL55="D",AL55="A",AL55="S",AL55="C",AL55="H",AL55="B",AL55="T",AL55="E",AL55="SB")),AND(OR(AK55="D",AK55="A",AK55="S",AK55="C",AK55="H",AK55="B",AK55="T",AK55="E",AK55="SB"),OR(AI55="D",AI55="A",AI55="S",AI55="C",AI55="H",AI55="T",AI55="E",AI55="SB")),AND(OR(AK55="D",AK55="A",AK55="S",AK55="C",AK55="H",AK55="T",AK55="E",AK55="SB"),OR(AM55="D",AM55="A",AM55="S",AM55="C",AM55="H",AM55="B",AM55="T",AM55="E",AM55="SB")),AND(OR(AK55="D",AK55="A",AK55="S",AK55="C",AK55="H",AK55="B",AK55="T",AK55="E",AK55="SB"),OR(AH55="D",AH55="A",AH55="S",AH55="C",AH55="T",AH55="SB")),AND(OR(AK55="D",AK55="A",AK55="S",AK55="C",AK55="T",AK55="SB"),OR(AN55="D",AN55="A",AN55="S",AN55="C",AN55="H",AN55="B",AN55="T",AN55="E",AN55="SB")),AND(OR(AK55="D",AK55="A",AK55="S",AK55="C",AK55="H",AK55="B",AK55="T",AK55="E",AK55="SB"),OR(AG55="S")),AND(OR(AK55="S"),OR(AO55="D",AO55="A",AO55="S",AO55="C",AO55="H",AO55="B",AO55="T",AO55="E",AO55="SB")),AND(AK55="H",OR($Z43="No",$Z43="")))</formula>
    </cfRule>
  </conditionalFormatting>
  <conditionalFormatting sqref="AL55:AL58">
    <cfRule type="expression" priority="71" dxfId="1" stopIfTrue="1">
      <formula>OR(AND(OR(AL55="D",AL55="A",AL55="S",AL55="C",AL55="H",AL55="B",AL55="T",AL55="E",AL55="SB"),OR(AK55="D",AK55="A",AK55="S",AK55="C",AK55="H",AK55="B",AK55="T",AK55="E",AK55="SB")),AND(OR(AL55="D",AL55="A",AL55="S",AL55="C",AL55="H",AL55="B",AL55="T",AL55="E",AL55="SB"),OR(AM55="D",AM55="A",AM55="S",AM55="C",AM55="H",AM55="B",AM55="T",AM55="E",AM55="SB")),AND(OR(AL55="D",AL55="A",AL55="S",AL55="C",AL55="H",AL55="B",AL55="T",AL55="E",AL55="SB"),OR(AJ55="D",AJ55="A",AJ55="S",AJ55="C",AJ55="H",AJ55="T",AJ55="E",AJ55="SB")),AND(OR(AL55="D",AL55="A",AL55="S",AL55="C",AL55="H",AL55="T",AL55="E",AL55="SB"),OR(AN55="D",AN55="A",AN55="S",AN55="C",AN55="H",AN55="B",AN55="T",AN55="E",AN55="SB")),AND(OR(AL55="D",AL55="A",AL55="S",AL55="C",AL55="H",AL55="B",AL55="T",AL55="E",AL55="SB"),OR(AI55="D",AI55="A",AI55="S",AI55="C",AI55="T",AI55="SB")),AND(OR(AL55="D",AL55="A",AL55="S",AL55="C",AL55="T",AL55="SB"),OR(AO55="D",AO55="A",AO55="S",AO55="C",AO55="H",AO55="B",AO55="T",AO55="E",AO55="SB")),AND(OR(AL55="D",AL55="A",AL55="S",AL55="C",AL55="H",AL55="B",AL55="T",AL55="E",AL55="SB"),OR(AH55="S")),AND(OR(AL55="S"),OR(AP55="D",AP55="A",AP55="S",AP55="C",AP55="H",AP55="B",AP55="T",AP55="E",AP55="SB")),AND(AL55="H",OR($Z43="No",$Z43="")))</formula>
    </cfRule>
  </conditionalFormatting>
  <conditionalFormatting sqref="AM55:AM58">
    <cfRule type="expression" priority="72" dxfId="1" stopIfTrue="1">
      <formula>OR(AND(OR(AM55="D",AM55="A",AM55="S",AM55="C",AM55="H",AM55="B",AM55="T",AM55="E",AM55="SB"),OR(AL55="D",AL55="A",AL55="S",AL55="C",AL55="H",AL55="B",AL55="T",AL55="E",AL55="SB")),AND(OR(AM55="D",AM55="A",AM55="S",AM55="C",AM55="H",AM55="B",AM55="T",AM55="E",AM55="SB"),OR(AN55="D",AN55="A",AN55="S",AN55="C",AN55="H",AN55="B",AN55="T",AN55="E",AN55="SB")),AND(OR(AM55="D",AM55="A",AM55="S",AM55="C",AM55="H",AM55="B",AM55="T",AM55="E",AM55="SB"),OR(AK55="D",AK55="A",AK55="S",AK55="C",AK55="H",AK55="T",AK55="E",AK55="SB")),AND(OR(AM55="D",AM55="A",AM55="S",AM55="C",AM55="H",AM55="T",AM55="E",AM55="SB"),OR(AO55="D",AO55="A",AO55="S",AO55="C",AO55="H",AO55="B",AO55="T",AO55="E",AO55="SB")),AND(OR(AM55="D",AM55="A",AM55="S",AM55="C",AM55="H",AM55="B",AM55="T",AM55="E",AM55="SB"),OR(AJ55="D",AJ55="A",AJ55="S",AJ55="C",AJ55="T",AJ55="SB")),AND(OR(AM55="D",AM55="A",AM55="S",AM55="C",AM55="T",AM55="SB"),OR(AP55="D",AP55="A",AP55="S",AP55="C",AP55="H",AP55="B",AP55="T",AP55="E",AP55="SB")),AND(OR(AM55="D",AM55="A",AM55="S",AM55="C",AM55="H",AM55="B",AM55="T",AM55="E",AM55="SB"),OR(AI55="S")),AND(OR(AM55="S"),OR(AQ55="D",AQ55="A",AQ55="S",AQ55="C",AQ55="H",AQ55="B",AQ55="T",AQ55="E",AQ55="SB")),AND(AM55="H",OR($Z43="No",$Z43="")))</formula>
    </cfRule>
  </conditionalFormatting>
  <conditionalFormatting sqref="AN55:AN58">
    <cfRule type="expression" priority="73" dxfId="1" stopIfTrue="1">
      <formula>OR(AND(OR(AN55="D",AN55="A",AN55="S",AN55="C",AN55="H",AN55="B",AN55="T",AN55="E",AN55="SB"),OR(AM55="D",AM55="A",AM55="S",AM55="C",AM55="H",AM55="B",AM55="T",AM55="E",AM55="SB")),AND(OR(AN55="D",AN55="A",AN55="S",AN55="C",AN55="H",AN55="B",AN55="T",AN55="E",AN55="SB"),OR(AO55="D",AO55="A",AO55="S",AO55="C",AO55="H",AO55="B",AO55="T",AO55="E",AO55="SB")),AND(OR(AN55="D",AN55="A",AN55="S",AN55="C",AN55="H",AN55="B",AN55="T",AN55="E",AN55="SB"),OR(AL55="D",AL55="A",AL55="S",AL55="C",AL55="H",AL55="T",AL55="E",AL55="SB")),AND(OR(AN55="D",AN55="A",AN55="S",AN55="C",AN55="H",AN55="T",AN55="E",AN55="SB"),OR(AP55="D",AP55="A",AP55="S",AP55="C",AP55="H",AP55="B",AP55="T",AP55="E",AP55="SB")),AND(OR(AN55="D",AN55="A",AN55="S",AN55="C",AN55="H",AN55="B",AN55="T",AN55="E",AN55="SB"),OR(AK55="D",AK55="A",AK55="S",AK55="C",AK55="T",AK55="SB")),AND(OR(AN55="D",AN55="A",AN55="S",AN55="C",AN55="T",AN55="SB"),OR(AQ55="D",AQ55="A",AQ55="S",AQ55="C",AQ55="H",AQ55="B",AQ55="T",AQ55="E",AQ55="SB")),AND(OR(AN55="D",AN55="A",AN55="S",AN55="C",AN55="H",AN55="B",AN55="T",AN55="E",AN55="SB"),OR(AJ55="S")),AND(OR(AN55="S"),OR(AR55="D",AR55="A",AR55="S",AR55="C",AR55="H",AR55="B",AR55="T",AR55="E",AR55="SB")),AND(AN55="H",OR($Z43="No",$Z43="")))</formula>
    </cfRule>
  </conditionalFormatting>
  <conditionalFormatting sqref="AO55:AO58">
    <cfRule type="expression" priority="74" dxfId="1" stopIfTrue="1">
      <formula>OR(AND(OR(AO55="D",AO55="A",AO55="S",AO55="C",AO55="H",AO55="B",AO55="T",AO55="E",AO55="SB"),OR(AN55="D",AN55="A",AN55="S",AN55="C",AN55="H",AN55="B",AN55="T",AN55="E",AN55="SB")),AND(OR(AO55="D",AO55="A",AO55="S",AO55="C",AO55="H",AO55="B",AO55="T",AO55="E",AO55="SB"),OR(AP55="D",AP55="A",AP55="S",AP55="C",AP55="H",AP55="B",AP55="T",AP55="E",AP55="SB")),AND(OR(AO55="D",AO55="A",AO55="S",AO55="C",AO55="H",AO55="B",AO55="T",AO55="E",AO55="SB"),OR(AM55="D",AM55="A",AM55="S",AM55="C",AM55="H",AM55="T",AM55="E",AM55="SB")),AND(OR(AO55="D",AO55="A",AO55="S",AO55="C",AO55="H",AO55="T",AO55="E",AO55="SB"),OR(AQ55="D",AQ55="A",AQ55="S",AQ55="C",AQ55="H",AQ55="B",AQ55="T",AQ55="E",AQ55="SB")),AND(OR(AO55="D",AO55="A",AO55="S",AO55="C",AO55="H",AO55="B",AO55="T",AO55="E",AO55="SB"),OR(AL55="D",AL55="A",AL55="S",AL55="C",AL55="T",AL55="SB")),AND(OR(AO55="D",AO55="A",AO55="S",AO55="C",AO55="T",AO55="SB"),OR(AR55="D",AR55="A",AR55="S",AR55="C",AR55="H",AR55="B",AR55="T",AR55="E",AR55="SB")),AND(OR(AO55="D",AO55="A",AO55="S",AO55="C",AO55="H",AO55="B",AO55="T",AO55="E",AO55="SB"),OR(AK55="S")),AND(OR(AO55="S"),OR(AS55="D",AS55="A",AS55="S",AS55="C",AS55="H",AS55="B",AS55="T",AS55="E",AS55="SB")),AND(AO55="H",OR($Z43="No",$Z43="")))</formula>
    </cfRule>
  </conditionalFormatting>
  <conditionalFormatting sqref="AP55:AP58">
    <cfRule type="expression" priority="75" dxfId="1" stopIfTrue="1">
      <formula>OR(AND(OR(AP55="D",AP55="A",AP55="S",AP55="C",AP55="H",AP55="B",AP55="T",AP55="E",AP55="SB"),OR(AO55="D",AO55="A",AO55="S",AO55="C",AO55="H",AO55="B",AO55="T",AO55="E",AO55="SB")),AND(OR(AP55="D",AP55="A",AP55="S",AP55="C",AP55="H",AP55="B",AP55="T",AP55="E",AP55="SB"),OR(AQ55="D",AQ55="A",AQ55="S",AQ55="C",AQ55="H",AQ55="B",AQ55="T",AQ55="E",AQ55="SB")),AND(OR(AP55="D",AP55="A",AP55="S",AP55="C",AP55="H",AP55="B",AP55="T",AP55="E",AP55="SB"),OR(AN55="D",AN55="A",AN55="S",AN55="C",AN55="H",AN55="T",AN55="E",AN55="SB")),AND(OR(AP55="D",AP55="A",AP55="S",AP55="C",AP55="H",AP55="T",AP55="E",AP55="SB"),OR(AR55="D",AR55="A",AR55="S",AR55="C",AR55="H",AR55="B",AR55="T",AR55="E",AR55="SB")),AND(OR(AP55="D",AP55="A",AP55="S",AP55="C",AP55="H",AP55="B",AP55="T",AP55="E",AP55="SB"),OR(AM55="D",AM55="A",AM55="S",AM55="C",AM55="T",AM55="SB")),AND(OR(AP55="D",AP55="A",AP55="S",AP55="C",AP55="T",AP55="SB"),OR(AS55="D",AS55="A",AS55="S",AS55="C",AS55="H",AS55="B",AS55="T",AS55="E",AS55="SB")),AND(OR(AP55="D",AP55="A",AP55="S",AP55="C",AP55="H",AP55="B",AP55="T",AP55="E",AP55="SB"),OR(AL55="S")),AND(OR(AP55="S"),OR(AT55="D",AT55="A",AT55="S",AT55="C",AT55="H",AT55="B",AT55="T",AT55="E",AT55="SB")),AND(AP55="H",OR($Z43="No",$Z43="")))</formula>
    </cfRule>
  </conditionalFormatting>
  <conditionalFormatting sqref="AQ55:AQ58">
    <cfRule type="expression" priority="76" dxfId="1" stopIfTrue="1">
      <formula>OR(AND(OR(AQ55="D",AQ55="A",AQ55="S",AQ55="C",AQ55="H",AQ55="B",AQ55="T",AQ55="E",AQ55="SB"),OR(AP55="D",AP55="A",AP55="S",AP55="C",AP55="H",AP55="B",AP55="T",AP55="E",AP55="SB")),AND(OR(AQ55="D",AQ55="A",AQ55="S",AQ55="C",AQ55="H",AQ55="B",AQ55="T",AQ55="E",AQ55="SB"),OR(AR55="D",AR55="A",AR55="S",AR55="C",AR55="H",AR55="B",AR55="T",AR55="E",AR55="SB")),AND(OR(AQ55="D",AQ55="A",AQ55="S",AQ55="C",AQ55="H",AQ55="B",AQ55="T",AQ55="E",AQ55="SB"),OR(AO55="D",AO55="A",AO55="S",AO55="C",AO55="H",AO55="T",AO55="E",AO55="SB")),AND(OR(AQ55="D",AQ55="A",AQ55="S",AQ55="C",AQ55="H",AQ55="T",AQ55="E",AQ55="SB"),OR(AS55="D",AS55="A",AS55="S",AS55="C",AS55="H",AS55="B",AS55="T",AS55="E",AS55="SB")),AND(OR(AQ55="D",AQ55="A",AQ55="S",AQ55="C",AQ55="H",AQ55="B",AQ55="T",AQ55="E",AQ55="SB"),OR(AN55="D",AN55="A",AN55="S",AN55="C",AN55="T",AN55="SB")),AND(OR(AQ55="D",AQ55="A",AQ55="S",AQ55="C",AQ55="T",AQ55="SB"),OR(AT55="D",AT55="A",AT55="S",AT55="C",AT55="H",AT55="B",AT55="T",AT55="E",AT55="SB")),AND(OR(AQ55="D",AQ55="A",AQ55="S",AQ55="C",AQ55="H",AQ55="B",AQ55="T",AQ55="E",AQ55="SB"),OR(AM55="S")),AND(OR(AQ55="S"),OR(AU55="D",AU55="A",AU55="S",AU55="C",AU55="H",AU55="B",AU55="T",AU55="E",AU55="SB")),AND(AQ55="H",OR($Z43="No",$Z43="")))</formula>
    </cfRule>
  </conditionalFormatting>
  <conditionalFormatting sqref="AR55:AR58">
    <cfRule type="expression" priority="77" dxfId="1" stopIfTrue="1">
      <formula>OR(AND(OR(AR55="D",AR55="A",AR55="S",AR55="C",AR55="H",AR55="B",AR55="T",AR55="E",AR55="SB"),OR(AQ55="D",AQ55="A",AQ55="S",AQ55="C",AQ55="H",AQ55="B",AQ55="T",AQ55="E",AQ55="SB")),AND(OR(AR55="D",AR55="A",AR55="S",AR55="C",AR55="H",AR55="B",AR55="T",AR55="E",AR55="SB"),OR(AS55="D",AS55="A",AS55="S",AS55="C",AS55="H",AS55="B",AS55="T",AS55="E",AS55="SB")),AND(OR(AR55="D",AR55="A",AR55="S",AR55="C",AR55="H",AR55="B",AR55="T",AR55="E",AR55="SB"),OR(AP55="D",AP55="A",AP55="S",AP55="C",AP55="H",AP55="T",AP55="E",AP55="SB")),AND(OR(AR55="D",AR55="A",AR55="S",AR55="C",AR55="H",AR55="T",AR55="E",AR55="SB"),OR(AT55="D",AT55="A",AT55="S",AT55="C",AT55="H",AT55="B",AT55="T",AT55="E",AT55="SB")),AND(OR(AR55="D",AR55="A",AR55="S",AR55="C",AR55="H",AR55="B",AR55="T",AR55="E",AR55="SB"),OR(AO55="D",AO55="A",AO55="S",AO55="C",AO55="T",AO55="SB")),AND(OR(AR55="D",AR55="A",AR55="S",AR55="C",AR55="T",AR55="SB"),OR(AU55="D",AU55="A",AU55="S",AU55="C",AU55="H",AU55="B",AU55="T",AU55="E",AU55="SB")),AND(OR(AR55="D",AR55="A",AR55="S",AR55="C",AR55="H",AR55="B",AR55="T",AR55="E",AR55="SB"),OR(AN55="S")),AND(OR(AR55="S"),OR(AV55="D",AV55="A",AV55="S",AV55="C",AV55="H",AV55="B",AV55="T",AV55="E",AV55="SB")),AND(AR55="H",OR($Z43="No",$Z43="")))</formula>
    </cfRule>
  </conditionalFormatting>
  <conditionalFormatting sqref="AS55:AS58">
    <cfRule type="expression" priority="78" dxfId="1" stopIfTrue="1">
      <formula>OR(AND(OR(AS55="D",AS55="A",AS55="S",AS55="C",AS55="H",AS55="B",AS55="T",AS55="E",AS55="SB"),OR(AR55="D",AR55="A",AR55="S",AR55="C",AR55="H",AR55="B",AR55="T",AR55="E",AR55="SB")),AND(OR(AS55="D",AS55="A",AS55="S",AS55="C",AS55="H",AS55="B",AS55="T",AS55="E",AS55="SB"),OR(AT55="D",AT55="A",AT55="S",AT55="C",AT55="H",AT55="B",AT55="T",AT55="E",AT55="SB")),AND(OR(AS55="D",AS55="A",AS55="S",AS55="C",AS55="H",AS55="B",AS55="T",AS55="E",AS55="SB"),OR(AQ55="D",AQ55="A",AQ55="S",AQ55="C",AQ55="H",AQ55="T",AQ55="E",AQ55="SB")),AND(OR(AS55="D",AS55="A",AS55="S",AS55="C",AS55="H",AS55="T",AS55="E",AS55="SB"),OR(AU55="D",AU55="A",AU55="S",AU55="C",AU55="H",AU55="B",AU55="T",AU55="E",AU55="SB")),AND(OR(AS55="D",AS55="A",AS55="S",AS55="C",AS55="H",AS55="B",AS55="T",AS55="E",AS55="SB"),OR(AP55="D",AP55="A",AP55="S",AP55="C",AP55="T",AP55="SB")),AND(OR(AS55="D",AS55="A",AS55="S",AS55="C",AS55="T",AS55="SB"),OR(AV55="D",AV55="A",AV55="S",AV55="C",AV55="H",AV55="B",AV55="T",AV55="E",AV55="SB")),AND(OR(AS55="D",AS55="A",AS55="S",AS55="C",AS55="H",AS55="B",AS55="T",AS55="E",AS55="SB"),OR(AO55="S")),AND(OR(AS55="S"),OR(AW55="D",AW55="A",AW55="S",AW55="C",AW55="H",AW55="B",AW55="T",AW55="E",AW55="SB")),AND(AS55="H",OR($Z43="No",$Z43="")))</formula>
    </cfRule>
  </conditionalFormatting>
  <conditionalFormatting sqref="AT55:AT58">
    <cfRule type="expression" priority="79" dxfId="1" stopIfTrue="1">
      <formula>OR(AND(OR(AT55="D",AT55="A",AT55="S",AT55="C",AT55="H",AT55="B",AT55="T",AT55="E",AT55="SB"),OR(AS55="D",AS55="A",AS55="S",AS55="C",AS55="H",AS55="B",AS55="T",AS55="E",AS55="SB")),AND(OR(AT55="D",AT55="A",AT55="S",AT55="C",AT55="H",AT55="B",AT55="T",AT55="E",AT55="SB"),OR(AU55="D",AU55="A",AU55="S",AU55="C",AU55="H",AU55="B",AU55="T",AU55="E",AU55="SB")),AND(OR(AT55="D",AT55="A",AT55="S",AT55="C",AT55="H",AT55="B",AT55="T",AT55="E",AT55="SB"),OR(AR55="D",AR55="A",AR55="S",AR55="C",AR55="H",AR55="T",AR55="E",AR55="SB")),AND(OR(AT55="D",AT55="A",AT55="S",AT55="C",AT55="H",AT55="T",AT55="E",AT55="SB"),OR(AV55="D",AV55="A",AV55="S",AV55="C",AV55="H",AV55="B",AV55="T",AV55="E",AV55="SB")),AND(OR(AT55="D",AT55="A",AT55="S",AT55="C",AT55="H",AT55="B",AT55="T",AT55="E",AT55="SB"),OR(AQ55="D",AQ55="A",AQ55="S",AQ55="C",AQ55="T",AQ55="SB")),AND(OR(AT55="D",AT55="A",AT55="S",AT55="C",AT55="T",AT55="SB"),OR(AW55="D",AW55="A",AW55="S",AW55="C",AW55="H",AW55="B",AW55="T",AW55="E",AW55="SB")),AND(OR(AT55="D",AT55="A",AT55="S",AT55="C",AT55="H",AT55="B",AT55="T",AT55="E",AT55="SB"),OR(AP55="S")),AND(OR(AT55="S"),OR(AX55="D",AX55="A",AX55="S",AX55="C",AX55="H",AX55="B",AX55="T",AX55="E",AX55="SB")),AND(AT55="H",OR($Z43="No",$Z43="")))</formula>
    </cfRule>
  </conditionalFormatting>
  <conditionalFormatting sqref="AU55:AU58">
    <cfRule type="expression" priority="80" dxfId="1" stopIfTrue="1">
      <formula>OR(AND(OR(AU55="D",AU55="A",AU55="S",AU55="C",AU55="H",AU55="B",AU55="T",AU55="E",AU55="SB"),OR(AT55="D",AT55="A",AT55="S",AT55="C",AT55="H",AT55="B",AT55="T",AT55="E",AT55="SB")),AND(OR(AU55="D",AU55="A",AU55="S",AU55="C",AU55="H",AU55="B",AU55="T",AU55="E",AU55="SB"),OR(AV55="D",AV55="A",AV55="S",AV55="C",AV55="H",AV55="B",AV55="T",AV55="E",AV55="SB")),AND(OR(AU55="D",AU55="A",AU55="S",AU55="C",AU55="H",AU55="B",AU55="T",AU55="E",AU55="SB"),OR(AS55="D",AS55="A",AS55="S",AS55="C",AS55="H",AS55="T",AS55="E",AS55="SB")),AND(OR(AU55="D",AU55="A",AU55="S",AU55="C",AU55="H",AU55="T",AU55="E",AU55="SB"),OR(AW55="D",AW55="A",AW55="S",AW55="C",AW55="H",AW55="B",AW55="T",AW55="E",AW55="SB")),AND(OR(AU55="D",AU55="A",AU55="S",AU55="C",AU55="H",AU55="B",AU55="T",AU55="E",AU55="SB"),OR(AR55="D",AR55="A",AR55="S",AR55="C",AR55="T",AR55="SB")),AND(OR(AU55="D",AU55="A",AU55="S",AU55="C",AU55="T",AU55="SB"),OR(AX55="D",AX55="A",AX55="S",AX55="C",AX55="H",AX55="B",AX55="T",AX55="E",AX55="SB")),AND(OR(AU55="D",AU55="A",AU55="S",AU55="C",AU55="H",AU55="B",AU55="T",AU55="E",AU55="SB"),OR(AQ55="S")),AND(OR(AU55="S"),OR(AY55="D",AY55="A",AY55="S",AY55="C",AY55="H",AY55="B",AY55="T",AY55="E",AY55="SB")),AND(AU55="H",OR($Z43="No",$Z43="")))</formula>
    </cfRule>
  </conditionalFormatting>
  <conditionalFormatting sqref="AV55:AV58">
    <cfRule type="expression" priority="81" dxfId="1" stopIfTrue="1">
      <formula>OR(AND(OR(AV55="D",AV55="A",AV55="S",AV55="C",AV55="H",AV55="B",AV55="T",AV55="E",AV55="SB"),OR(AU55="D",AU55="A",AU55="S",AU55="C",AU55="H",AU55="B",AU55="T",AU55="E",AU55="SB")),AND(OR(AV55="D",AV55="A",AV55="S",AV55="C",AV55="H",AV55="B",AV55="T",AV55="E",AV55="SB"),OR(AW55="D",AW55="A",AW55="S",AW55="C",AW55="H",AW55="B",AW55="T",AW55="E",AW55="SB")),AND(OR(AV55="D",AV55="A",AV55="S",AV55="C",AV55="H",AV55="B",AV55="T",AV55="E",AV55="SB"),OR(AT55="D",AT55="A",AT55="S",AT55="C",AT55="H",AT55="T",AT55="E",AT55="SB")),AND(OR(AV55="D",AV55="A",AV55="S",AV55="C",AV55="H",AV55="T",AV55="E",AV55="SB"),OR(AX55="D",AX55="A",AX55="S",AX55="C",AX55="H",AX55="B",AX55="T",AX55="E",AX55="SB")),AND(OR(AV55="D",AV55="A",AV55="S",AV55="C",AV55="H",AV55="B",AV55="T",AV55="E",AV55="SB"),OR(AS55="D",AS55="A",AS55="S",AS55="C",AS55="T",AS55="SB")),AND(OR(AV55="D",AV55="A",AV55="S",AV55="C",AV55="T",AV55="SB"),OR(AY55="D",AY55="A",AY55="S",AY55="C",AY55="H",AY55="B",AY55="T",AY55="E",AY55="SB")),AND(OR(AV55="D",AV55="A",AV55="S",AV55="C",AV55="H",AV55="B",AV55="T",AV55="E",AV55="SB"),OR(AR55="S")),AND(OR(AV55="S"),OR(AZ55="D",AZ55="A",AZ55="S",AZ55="C",AZ55="H",AZ55="B",AZ55="T",AZ55="E",AZ55="SB")),AND(AV55="H",OR($Z43="No",$Z43="")))</formula>
    </cfRule>
  </conditionalFormatting>
  <conditionalFormatting sqref="AW55:AW58">
    <cfRule type="expression" priority="82" dxfId="1" stopIfTrue="1">
      <formula>OR(AND(OR(AW55="D",AW55="A",AW55="S",AW55="C",AW55="H",AW55="B",AW55="T",AW55="E",AW55="SB"),OR(AV55="D",AV55="A",AV55="S",AV55="C",AV55="H",AV55="B",AV55="T",AV55="E",AV55="SB")),AND(OR(AW55="D",AW55="A",AW55="S",AW55="C",AW55="H",AW55="B",AW55="T",AW55="E",AW55="SB"),OR(AX55="D",AX55="A",AX55="S",AX55="C",AX55="H",AX55="B",AX55="T",AX55="E",AX55="SB")),AND(OR(AW55="D",AW55="A",AW55="S",AW55="C",AW55="H",AW55="B",AW55="T",AW55="E",AW55="SB"),OR(AU55="D",AU55="A",AU55="S",AU55="C",AU55="H",AU55="T",AU55="E",AU55="SB")),AND(OR(AW55="D",AW55="A",AW55="S",AW55="C",AW55="H",AW55="T",AW55="E",AW55="SB"),OR(AY55="D",AY55="A",AY55="S",AY55="C",AY55="H",AY55="B",AY55="T",AY55="E",AY55="SB")),AND(OR(AW55="D",AW55="A",AW55="S",AW55="C",AW55="H",AW55="B",AW55="T",AW55="E",AW55="SB"),OR(AT55="D",AT55="A",AT55="S",AT55="C",AT55="T",AT55="SB")),AND(OR(AW55="D",AW55="A",AW55="S",AW55="C",AW55="T",AW55="SB"),OR(AZ55="D",AZ55="A",AZ55="S",AZ55="C",AZ55="H",AZ55="B",AZ55="T",AZ55="E",AZ55="SB")),AND(OR(AW55="D",AW55="A",AW55="S",AW55="C",AW55="H",AW55="B",AW55="T",AW55="E",AW55="SB"),OR(AS55="S")),AND(OR(AW55="S"),OR(BA55="D",BA55="A",BA55="S",BA55="C",BA55="H",BA55="B",BA55="T",BA55="E",BA55="SB")),AND(AW55="H",OR($Z43="No",$Z43="")))</formula>
    </cfRule>
  </conditionalFormatting>
  <conditionalFormatting sqref="AX55:AX58">
    <cfRule type="expression" priority="83" dxfId="1" stopIfTrue="1">
      <formula>OR(AND(OR(AX55="D",AX55="A",AX55="S",AX55="C",AX55="H",AX55="B",AX55="T",AX55="E",AX55="SB"),OR(AW55="D",AW55="A",AW55="S",AW55="C",AW55="H",AW55="B",AW55="T",AW55="E",AW55="SB")),AND(OR(AX55="D",AX55="A",AX55="S",AX55="C",AX55="H",AX55="B",AX55="T",AX55="E",AX55="SB"),OR(AY55="D",AY55="A",AY55="S",AY55="C",AY55="H",AY55="B",AY55="T",AY55="E",AY55="SB")),AND(OR(AX55="D",AX55="A",AX55="S",AX55="C",AX55="H",AX55="B",AX55="T",AX55="E",AX55="SB"),OR(AV55="D",AV55="A",AV55="S",AV55="C",AV55="H",AV55="T",AV55="E",AV55="SB")),AND(OR(AX55="D",AX55="A",AX55="S",AX55="C",AX55="H",AX55="T",AX55="E",AX55="SB"),OR(AZ55="D",AZ55="A",AZ55="S",AZ55="C",AZ55="H",AZ55="B",AZ55="T",AZ55="E",AZ55="SB")),AND(OR(AX55="D",AX55="A",AX55="S",AX55="C",AX55="H",AX55="B",AX55="T",AX55="E",AX55="SB"),OR(AU55="D",AU55="A",AU55="S",AU55="C",AU55="T",AU55="SB")),AND(OR(AX55="D",AX55="A",AX55="S",AX55="C",AX55="T",AX55="SB"),OR(BA55="D",BA55="A",BA55="S",BA55="C",BA55="H",BA55="B",BA55="T",BA55="E",BA55="SB")),AND(OR(AX55="D",AX55="A",AX55="S",AX55="C",AX55="H",AX55="B",AX55="T",AX55="E",AX55="SB"),OR(AT55="S")),AND(OR(AX55="S"),OR(BB55="D",BB55="A",BB55="S",BB55="C",BB55="H",BB55="B",BB55="T",BB55="E",BB55="SB")),AND(AX55="H",OR($Z43="No",$Z43="")))</formula>
    </cfRule>
  </conditionalFormatting>
  <conditionalFormatting sqref="AY55:AY58">
    <cfRule type="expression" priority="84" dxfId="1" stopIfTrue="1">
      <formula>OR(AND(OR(AY55="D",AY55="A",AY55="S",AY55="C",AY55="H",AY55="B",AY55="T",AY55="E",AY55="SB"),OR(AX55="D",AX55="A",AX55="S",AX55="C",AX55="H",AX55="B",AX55="T",AX55="E",AX55="SB")),AND(OR(AY55="D",AY55="A",AY55="S",AY55="C",AY55="H",AY55="B",AY55="T",AY55="E",AY55="SB"),OR(AZ55="D",AZ55="A",AZ55="S",AZ55="C",AZ55="H",AZ55="B",AZ55="T",AZ55="E",AZ55="SB")),AND(OR(AY55="D",AY55="A",AY55="S",AY55="C",AY55="H",AY55="B",AY55="T",AY55="E",AY55="SB"),OR(AW55="D",AW55="A",AW55="S",AW55="C",AW55="H",AW55="T",AW55="E",AW55="SB")),AND(OR(AY55="D",AY55="A",AY55="S",AY55="C",AY55="H",AY55="T",AY55="E",AY55="SB"),OR(BA55="D",BA55="A",BA55="S",BA55="C",BA55="H",BA55="B",BA55="T",BA55="E",BA55="SB")),AND(OR(AY55="D",AY55="A",AY55="S",AY55="C",AY55="H",AY55="B",AY55="T",AY55="E",AY55="SB"),OR(AV55="D",AV55="A",AV55="S",AV55="C",AV55="T",AV55="SB")),AND(OR(AY55="D",AY55="A",AY55="S",AY55="C",AY55="T",AY55="SB"),OR(BB55="D",BB55="A",BB55="S",BB55="C",BB55="H",BB55="B",BB55="T",BB55="E",BB55="SB")),AND(OR(AY55="D",AY55="A",AY55="S",AY55="C",AY55="H",AY55="B",AY55="T",AY55="E",AY55="SB"),OR(AU55="S")),AND(OR(AY55="S"),OR(BC55="D",BC55="A",BC55="S",BC55="C",BC55="H",BC55="B",BC55="T",BC55="E",BC55="SB")),AND(AY55="H",OR($Z43="No",$Z43="")))</formula>
    </cfRule>
  </conditionalFormatting>
  <conditionalFormatting sqref="AZ55:AZ58">
    <cfRule type="expression" priority="85" dxfId="1" stopIfTrue="1">
      <formula>OR(AND(OR(AZ55="D",AZ55="A",AZ55="S",AZ55="C",AZ55="H",AZ55="B",AZ55="T",AZ55="E",AZ55="SB"),OR(AY55="D",AY55="A",AY55="S",AY55="C",AY55="H",AY55="B",AY55="T",AY55="E",AY55="SB")),AND(OR(AZ55="D",AZ55="A",AZ55="S",AZ55="C",AZ55="H",AZ55="B",AZ55="T",AZ55="E",AZ55="SB"),OR(BA55="D",BA55="A",BA55="S",BA55="C",BA55="H",BA55="B",BA55="T",BA55="E",BA55="SB")),AND(OR(AZ55="D",AZ55="A",AZ55="S",AZ55="C",AZ55="H",AZ55="B",AZ55="T",AZ55="E",AZ55="SB"),OR(AX55="D",AX55="A",AX55="S",AX55="C",AX55="H",AX55="T",AX55="E",AX55="SB")),AND(OR(AZ55="D",AZ55="A",AZ55="S",AZ55="C",AZ55="H",AZ55="T",AZ55="E",AZ55="SB"),OR(BB55="D",BB55="A",BB55="S",BB55="C",BB55="H",BB55="B",BB55="T",BB55="E",BB55="SB")),AND(OR(AZ55="D",AZ55="A",AZ55="S",AZ55="C",AZ55="H",AZ55="B",AZ55="T",AZ55="E",AZ55="SB"),OR(AW55="D",AW55="A",AW55="S",AW55="C",AW55="T",AW55="SB")),AND(OR(AZ55="D",AZ55="A",AZ55="S",AZ55="C",AZ55="T",AZ55="SB"),OR(BC55="D",BC55="A",BC55="S",BC55="C",BC55="H",BC55="B",BC55="T",BC55="E",BC55="SB")),AND(OR(AZ55="D",AZ55="A",AZ55="S",AZ55="C",AZ55="H",AZ55="B",AZ55="T",AZ55="E",AZ55="SB"),OR(AV55="S")),AND(OR(AZ55="S"),OR(BD55="D",BD55="A",BD55="S",BD55="C",BD55="H",BD55="B",BD55="T",BD55="E",BD55="SB")),AND(AZ55="H",OR($Z43="No",$Z43="")))</formula>
    </cfRule>
  </conditionalFormatting>
  <conditionalFormatting sqref="BA55:BA58">
    <cfRule type="expression" priority="86" dxfId="1" stopIfTrue="1">
      <formula>OR(AND(OR(BA55="D",BA55="A",BA55="S",BA55="C",BA55="H",BA55="B",BA55="T",BA55="E",BA55="SB"),OR(AZ55="D",AZ55="A",AZ55="S",AZ55="C",AZ55="H",AZ55="B",AZ55="T",AZ55="E",AZ55="SB")),AND(OR(BA55="D",BA55="A",BA55="S",BA55="C",BA55="H",BA55="B",BA55="T",BA55="E",BA55="SB"),OR(BB55="D",BB55="A",BB55="S",BB55="C",BB55="H",BB55="B",BB55="T",BB55="E",BB55="SB")),AND(OR(BA55="D",BA55="A",BA55="S",BA55="C",BA55="H",BA55="B",BA55="T",BA55="E",BA55="SB"),OR(AY55="D",AY55="A",AY55="S",AY55="C",AY55="H",AY55="T",AY55="E",AY55="SB")),AND(OR(BA55="D",BA55="A",BA55="S",BA55="C",BA55="H",BA55="T",BA55="E",BA55="SB"),OR(BC55="D",BC55="A",BC55="S",BC55="C",BC55="H",BC55="B",BC55="T",BC55="E",BC55="SB")),AND(OR(BA55="D",BA55="A",BA55="S",BA55="C",BA55="H",BA55="B",BA55="T",BA55="E",BA55="SB"),OR(AX55="D",AX55="A",AX55="S",AX55="C",AX55="T",AX55="SB")),AND(OR(BA55="D",BA55="A",BA55="S",BA55="C",BA55="T",BA55="SB"),OR(BD55="D",BD55="A",BD55="S",BD55="C",BD55="H",BD55="B",BD55="T",BD55="E",BD55="SB")),AND(OR(BA55="D",BA55="A",BA55="S",BA55="C",BA55="H",BA55="B",BA55="T",BA55="E",BA55="SB"),OR(AW55="S")),AND(OR(BA55="S"),OR(BE55="D",BE55="A",BE55="S",BE55="C",BE55="H",BE55="B",BE55="T",BE55="E",BE55="SB")),AND(BA55="H",OR($Z43="No",$Z43="")))</formula>
    </cfRule>
  </conditionalFormatting>
  <conditionalFormatting sqref="BB55:BB58">
    <cfRule type="expression" priority="87" dxfId="1" stopIfTrue="1">
      <formula>OR(AND(OR(BB55="D",BB55="A",BB55="S",BB55="C",BB55="H",BB55="B",BB55="T",BB55="E",BB55="SB"),OR(BA55="D",BA55="A",BA55="S",BA55="C",BA55="H",BA55="B",BA55="T",BA55="E",BA55="SB")),AND(OR(BB55="D",BB55="A",BB55="S",BB55="C",BB55="H",BB55="B",BB55="T",BB55="E",BB55="SB"),OR(BC55="D",BC55="A",BC55="S",BC55="C",BC55="H",BC55="B",BC55="T",BC55="E",BC55="SB")),AND(OR(BB55="D",BB55="A",BB55="S",BB55="C",BB55="H",BB55="B",BB55="T",BB55="E",BB55="SB"),OR(AZ55="D",AZ55="A",AZ55="S",AZ55="C",AZ55="H",AZ55="T",AZ55="E",AZ55="SB")),AND(OR(BB55="D",BB55="A",BB55="S",BB55="C",BB55="H",BB55="T",BB55="E",BB55="SB"),OR(BD55="D",BD55="A",BD55="S",BD55="C",BD55="H",BD55="B",BD55="T",BD55="E",BD55="SB")),AND(OR(BB55="D",BB55="A",BB55="S",BB55="C",BB55="H",BB55="B",BB55="T",BB55="E",BB55="SB"),OR(AY55="D",AY55="A",AY55="S",AY55="C",AY55="T",AY55="SB")),AND(OR(BB55="D",BB55="A",BB55="S",BB55="C",BB55="T",BB55="SB"),OR(BE55="D",BE55="A",BE55="S",BE55="C",BE55="H",BE55="B",BE55="T",BE55="E",BE55="SB")),AND(OR(BB55="D",BB55="A",BB55="S",BB55="C",BB55="H",BB55="B",BB55="T",BB55="E",BB55="SB"),OR(AX55="S")),AND(OR(BB55="S"),OR(BF55="D",BF55="A",BF55="S",BF55="C",BF55="H",BF55="B",BF55="T",BF55="E",BF55="SB")),AND(BB55="H",OR($Z43="No",$Z43="")))</formula>
    </cfRule>
  </conditionalFormatting>
  <conditionalFormatting sqref="BC55:BC58">
    <cfRule type="expression" priority="88" dxfId="1" stopIfTrue="1">
      <formula>OR(AND(OR(BC55="D",BC55="A",BC55="S",BC55="C",BC55="H",BC55="B",BC55="T",BC55="E",BC55="SB"),OR(BB55="D",BB55="A",BB55="S",BB55="C",BB55="H",BB55="B",BB55="T",BB55="E",BB55="SB")),AND(OR(BC55="D",BC55="A",BC55="S",BC55="C",BC55="H",BC55="B",BC55="T",BC55="E",BC55="SB"),OR(BD55="D",BD55="A",BD55="S",BD55="C",BD55="H",BD55="B",BD55="T",BD55="E",BD55="SB")),AND(OR(BC55="D",BC55="A",BC55="S",BC55="C",BC55="H",BC55="B",BC55="T",BC55="E",BC55="SB"),OR(BA55="D",BA55="A",BA55="S",BA55="C",BA55="H",BA55="T",BA55="E",BA55="SB")),AND(OR(BC55="D",BC55="A",BC55="S",BC55="C",BC55="H",BC55="T",BC55="E",BC55="SB"),OR(BE55="D",BE55="A",BE55="S",BE55="C",BE55="H",BE55="B",BE55="T",BE55="E",BE55="SB")),AND(OR(BC55="D",BC55="A",BC55="S",BC55="C",BC55="H",BC55="B",BC55="T",BC55="E",BC55="SB"),OR(AZ55="D",AZ55="A",AZ55="S",AZ55="C",AZ55="T",AZ55="SB")),AND(OR(BC55="D",BC55="A",BC55="S",BC55="C",BC55="T",BC55="SB"),OR(BF55="D",BF55="A",BF55="S",BF55="C",BF55="H",BF55="B",BF55="T",BF55="E",BF55="SB")),AND(OR(BC55="D",BC55="A",BC55="S",BC55="C",BC55="H",BC55="B",BC55="T",BC55="E",BC55="SB"),OR(AY55="S")),AND(OR(BC55="S"),OR(BG55="D",BG55="A",BG55="S",BG55="C",BG55="H",BG55="B",BG55="T",BG55="E",BG55="SB")),AND(BC55="H",OR($Z43="No",$Z43="")))</formula>
    </cfRule>
  </conditionalFormatting>
  <conditionalFormatting sqref="BD55:BD58">
    <cfRule type="expression" priority="89" dxfId="1" stopIfTrue="1">
      <formula>OR(AND(OR(BD55="D",BD55="A",BD55="S",BD55="C",BD55="H",BD55="B",BD55="T",BD55="E",BD55="SB"),OR(BC55="D",BC55="A",BC55="S",BC55="C",BC55="H",BC55="B",BC55="T",BC55="E",BC55="SB")),AND(OR(BD55="D",BD55="A",BD55="S",BD55="C",BD55="H",BD55="B",BD55="T",BD55="E",BD55="SB"),OR(BE55="D",BE55="A",BE55="S",BE55="C",BE55="H",BE55="B",BE55="T",BE55="E",BE55="SB")),AND(OR(BD55="D",BD55="A",BD55="S",BD55="C",BD55="H",BD55="B",BD55="T",BD55="E",BD55="SB"),OR(BB55="D",BB55="A",BB55="S",BB55="C",BB55="H",BB55="T",BB55="E",BB55="SB")),AND(OR(BD55="D",BD55="A",BD55="S",BD55="C",BD55="H",BD55="T",BD55="E",BD55="SB"),OR(BF55="D",BF55="A",BF55="S",BF55="C",BF55="H",BF55="B",BF55="T",BF55="E",BF55="SB")),AND(OR(BD55="D",BD55="A",BD55="S",BD55="C",BD55="H",BD55="B",BD55="T",BD55="E",BD55="SB"),OR(BA55="D",BA55="A",BA55="S",BA55="C",BA55="T",BA55="SB")),AND(OR(BD55="D",BD55="A",BD55="S",BD55="C",BD55="T",BD55="SB"),OR(BG55="D",BG55="A",BG55="S",BG55="C",BG55="H",BG55="B",BG55="T",BG55="E",BG55="SB")),AND(OR(BD55="D",BD55="A",BD55="S",BD55="C",BD55="H",BD55="B",BD55="T",BD55="E",BD55="SB"),OR(AZ55="S")),AND(OR(BD55="S"),OR(BH55="D",BH55="A",BH55="S",BH55="C",BH55="H",BH55="B",BH55="T",BH55="E",BH55="SB")),AND(BD55="H",OR($Z43="No",$Z43="")))</formula>
    </cfRule>
  </conditionalFormatting>
  <conditionalFormatting sqref="BE55:BE58">
    <cfRule type="expression" priority="90" dxfId="1" stopIfTrue="1">
      <formula>OR(AND(OR(BE55="D",BE55="A",BE55="S",BE55="C",BE55="H",BE55="B",BE55="T",BE55="E",BE55="SB"),OR(BD55="D",BD55="A",BD55="S",BD55="C",BD55="H",BD55="B",BD55="T",BD55="E",BD55="SB")),AND(OR(BE55="D",BE55="A",BE55="S",BE55="C",BE55="H",BE55="B",BE55="T",BE55="E",BE55="SB"),OR(BF55="D",BF55="A",BF55="S",BF55="C",BF55="H",BF55="B",BF55="T",BF55="E",BF55="SB")),AND(OR(BE55="D",BE55="A",BE55="S",BE55="C",BE55="H",BE55="B",BE55="T",BE55="E",BE55="SB"),OR(BC55="D",BC55="A",BC55="S",BC55="C",BC55="H",BC55="T",BC55="E",BC55="SB")),AND(OR(BE55="D",BE55="A",BE55="S",BE55="C",BE55="H",BE55="T",BE55="E",BE55="SB"),OR(BG55="D",BG55="A",BG55="S",BG55="C",BG55="H",BG55="B",BG55="T",BG55="E",BG55="SB")),AND(OR(BE55="D",BE55="A",BE55="S",BE55="C",BE55="H",BE55="B",BE55="T",BE55="E",BE55="SB"),OR(BB55="D",BB55="A",BB55="S",BB55="C",BB55="T",BB55="SB")),AND(OR(BE55="D",BE55="A",BE55="S",BE55="C",BE55="T",BE55="SB"),OR(BH55="D",BH55="A",BH55="S",BH55="C",BH55="H",BH55="B",BH55="T",BH55="E",BH55="SB")),AND(OR(BE55="D",BE55="A",BE55="S",BE55="C",BE55="H",BE55="B",BE55="T",BE55="E",BE55="SB"),OR(BA55="S")),AND(OR(BE55="S"),OR(BI55="D",BI55="A",BI55="S",BI55="C",BI55="H",BI55="B",BI55="T",BI55="E",BI55="SB")),AND(BE55="H",OR($Z43="No",$Z43="")))</formula>
    </cfRule>
  </conditionalFormatting>
  <conditionalFormatting sqref="BF55:BF58">
    <cfRule type="expression" priority="91" dxfId="1" stopIfTrue="1">
      <formula>OR(AND(OR(BF55="D",BF55="A",BF55="S",BF55="C",BF55="H",BF55="B",BF55="T",BF55="E",BF55="SB"),OR(BE55="D",BE55="A",BE55="S",BE55="C",BE55="H",BE55="B",BE55="T",BE55="E",BE55="SB")),AND(OR(BF55="D",BF55="A",BF55="S",BF55="C",BF55="H",BF55="B",BF55="T",BF55="E",BF55="SB"),OR(BG55="D",BG55="A",BG55="S",BG55="C",BG55="H",BG55="B",BG55="T",BG55="E",BG55="SB")),AND(OR(BF55="D",BF55="A",BF55="S",BF55="C",BF55="H",BF55="B",BF55="T",BF55="E",BF55="SB"),OR(BD55="D",BD55="A",BD55="S",BD55="C",BD55="H",BD55="T",BD55="E",BD55="SB")),AND(OR(BF55="D",BF55="A",BF55="S",BF55="C",BF55="H",BF55="T",BF55="E",BF55="SB"),OR(BH55="D",BH55="A",BH55="S",BH55="C",BH55="H",BH55="B",BH55="T",BH55="E",BH55="SB")),AND(OR(BF55="D",BF55="A",BF55="S",BF55="C",BF55="H",BF55="B",BF55="T",BF55="E",BF55="SB"),OR(BC55="D",BC55="A",BC55="S",BC55="C",BC55="T",BC55="SB")),AND(OR(BF55="D",BF55="A",BF55="S",BF55="C",BF55="T",BF55="SB"),OR(BI55="D",BI55="A",BI55="S",BI55="C",BI55="H",BI55="B",BI55="T",BI55="E",BI55="SB")),AND(OR(BF55="D",BF55="A",BF55="S",BF55="C",BF55="H",BF55="B",BF55="T",BF55="E",BF55="SB"),OR(BB55="S")),AND(OR(BF55="S"),OR(BJ55="D",BJ55="A",BJ55="S",BJ55="C",BJ55="H",BJ55="B",BJ55="T",BJ55="E",BJ55="SB")),AND(BF55="H",OR($Z43="No",$Z43="")))</formula>
    </cfRule>
  </conditionalFormatting>
  <conditionalFormatting sqref="BG55:BG58">
    <cfRule type="expression" priority="92" dxfId="1" stopIfTrue="1">
      <formula>OR(AND(OR(BG55="D",BG55="A",BG55="S",BG55="C",BG55="H",BG55="B",BG55="T",BG55="E",BG55="SB"),OR(BF55="D",BF55="A",BF55="S",BF55="C",BF55="H",BF55="B",BF55="T",BF55="E",BF55="SB")),AND(OR(BG55="D",BG55="A",BG55="S",BG55="C",BG55="H",BG55="B",BG55="T",BG55="E",BG55="SB"),OR(BH55="D",BH55="A",BH55="S",BH55="C",BH55="H",BH55="B",BH55="T",BH55="E",BH55="SB")),AND(OR(BG55="D",BG55="A",BG55="S",BG55="C",BG55="H",BG55="B",BG55="T",BG55="E",BG55="SB"),OR(BE55="D",BE55="A",BE55="S",BE55="C",BE55="H",BE55="T",BE55="E",BE55="SB")),AND(OR(BG55="D",BG55="A",BG55="S",BG55="C",BG55="H",BG55="T",BG55="E",BG55="SB"),OR(BI55="D",BI55="A",BI55="S",BI55="C",BI55="H",BI55="B",BI55="T",BI55="E",BI55="SB")),AND(OR(BG55="D",BG55="A",BG55="S",BG55="C",BG55="H",BG55="B",BG55="T",BG55="E",BG55="SB"),OR(BD55="D",BD55="A",BD55="S",BD55="C",BD55="T",BD55="SB")),AND(OR(BG55="D",BG55="A",BG55="S",BG55="C",BG55="T",BG55="SB"),OR(BJ55="D",BJ55="A",BJ55="S",BJ55="C",BJ55="H",BJ55="B",BJ55="T",BJ55="E",BJ55="SB")),AND(OR(BG55="D",BG55="A",BG55="S",BG55="C",BG55="H",BG55="B",BG55="T",BG55="E",BG55="SB"),OR(BC55="S")),AND(OR(BG55="S"),OR(BK55="D",BK55="A",BK55="S",BK55="C",BK55="H",BK55="B",BK55="T",BK55="E",BK55="SB")),AND(BG55="H",OR($Z43="No",$Z43="")))</formula>
    </cfRule>
  </conditionalFormatting>
  <conditionalFormatting sqref="BH55:BH58">
    <cfRule type="expression" priority="93" dxfId="1" stopIfTrue="1">
      <formula>OR(AND(OR(BH55="D",BH55="A",BH55="S",BH55="C",BH55="H",BH55="B",BH55="T",BH55="E",BH55="SB"),OR(BG55="D",BG55="A",BG55="S",BG55="C",BG55="H",BG55="B",BG55="T",BG55="E",BG55="SB")),AND(OR(BH55="D",BH55="A",BH55="S",BH55="C",BH55="H",BH55="B",BH55="T",BH55="E",BH55="SB"),OR(BI55="D",BI55="A",BI55="S",BI55="C",BI55="H",BI55="B",BI55="T",BI55="E",BI55="SB")),AND(OR(BH55="D",BH55="A",BH55="S",BH55="C",BH55="H",BH55="B",BH55="T",BH55="E",BH55="SB"),OR(BF55="D",BF55="A",BF55="S",BF55="C",BF55="H",BF55="T",BF55="E",BF55="SB")),AND(OR(BH55="D",BH55="A",BH55="S",BH55="C",BH55="H",BH55="T",BH55="E",BH55="SB"),OR(BJ55="D",BJ55="A",BJ55="S",BJ55="C",BJ55="H",BJ55="B",BJ55="T",BJ55="E",BJ55="SB")),AND(OR(BH55="D",BH55="A",BH55="S",BH55="C",BH55="H",BH55="B",BH55="T",BH55="E",BH55="SB"),OR(BE55="D",BE55="A",BE55="S",BE55="C",BE55="T",BE55="SB")),AND(OR(BH55="D",BH55="A",BH55="S",BH55="C",BH55="T",BH55="SB"),OR(BK55="D",BK55="A",BK55="S",BK55="C",BK55="H",BK55="B",BK55="T",BK55="E",BK55="SB")),AND(OR(BH55="D",BH55="A",BH55="S",BH55="C",BH55="H",BH55="B",BH55="T",BH55="E",BH55="SB"),OR(BD55="S")),AND(OR(BH55="S"),OR(BL55="D",BL55="A",BL55="S",BL55="C",BL55="H",BL55="B",BL55="T",BL55="E",BL55="SB")),AND(BH55="H",OR($Z43="No",$Z43="")))</formula>
    </cfRule>
  </conditionalFormatting>
  <conditionalFormatting sqref="BI55:BI58">
    <cfRule type="expression" priority="94" dxfId="1" stopIfTrue="1">
      <formula>OR(AND(OR(BI55="D",BI55="A",BI55="S",BI55="C",BI55="H",BI55="B",BI55="T",BI55="E",BI55="SB"),OR(BH55="D",BH55="A",BH55="S",BH55="C",BH55="H",BH55="B",BH55="T",BH55="E",BH55="SB")),AND(OR(BI55="D",BI55="A",BI55="S",BI55="C",BI55="H",BI55="B",BI55="T",BI55="E",BI55="SB"),OR(BJ55="D",BJ55="A",BJ55="S",BJ55="C",BJ55="H",BJ55="B",BJ55="T",BJ55="E",BJ55="SB")),AND(OR(BI55="D",BI55="A",BI55="S",BI55="C",BI55="H",BI55="B",BI55="T",BI55="E",BI55="SB"),OR(BG55="D",BG55="A",BG55="S",BG55="C",BG55="H",BG55="T",BG55="E",BG55="SB")),AND(OR(BI55="D",BI55="A",BI55="S",BI55="C",BI55="H",BI55="T",BI55="E",BI55="SB"),OR(BK55="D",BK55="A",BK55="S",BK55="C",BK55="H",BK55="B",BK55="T",BK55="E",BK55="SB")),AND(OR(BI55="D",BI55="A",BI55="S",BI55="C",BI55="H",BI55="B",BI55="T",BI55="E",BI55="SB"),OR(BF55="D",BF55="A",BF55="S",BF55="C",BF55="T",BF55="SB")),AND(OR(BI55="D",BI55="A",BI55="S",BI55="C",BI55="T",BI55="SB"),OR(BL55="D",BL55="A",BL55="S",BL55="C",BL55="H",BL55="B",BL55="T",BL55="E",BL55="SB")),AND(OR(BI55="D",BI55="A",BI55="S",BI55="C",BI55="H",BI55="B",BI55="T",BI55="E",BI55="SB"),OR(BE55="S")),AND(OR(BI55="S"),OR(BM55="D",BM55="A",BM55="S",BM55="C",BM55="H",BM55="B",BM55="T",BM55="E",BM55="SB")),AND(BI55="H",OR($Z43="No",$Z43="")))</formula>
    </cfRule>
  </conditionalFormatting>
  <conditionalFormatting sqref="BJ55:BJ58">
    <cfRule type="expression" priority="95" dxfId="1" stopIfTrue="1">
      <formula>OR(AND(OR(BJ55="D",BJ55="A",BJ55="S",BJ55="C",BJ55="H",BJ55="B",BJ55="T",BJ55="E",BJ55="SB"),OR(BI55="D",BI55="A",BI55="S",BI55="C",BI55="H",BI55="B",BI55="T",BI55="E",BI55="SB")),AND(OR(BJ55="D",BJ55="A",BJ55="S",BJ55="C",BJ55="H",BJ55="B",BJ55="T",BJ55="E",BJ55="SB"),OR(BK55="D",BK55="A",BK55="S",BK55="C",BK55="H",BK55="B",BK55="T",BK55="E",BK55="SB")),AND(OR(BJ55="D",BJ55="A",BJ55="S",BJ55="C",BJ55="H",BJ55="B",BJ55="T",BJ55="E",BJ55="SB"),OR(BH55="D",BH55="A",BH55="S",BH55="C",BH55="H",BH55="T",BH55="E",BH55="SB")),AND(OR(BJ55="D",BJ55="A",BJ55="S",BJ55="C",BJ55="H",BJ55="T",BJ55="E",BJ55="SB"),OR(BL55="D",BL55="A",BL55="S",BL55="C",BL55="H",BL55="B",BL55="T",BL55="E",BL55="SB")),AND(OR(BJ55="D",BJ55="A",BJ55="S",BJ55="C",BJ55="H",BJ55="B",BJ55="T",BJ55="E",BJ55="SB"),OR(BG55="D",BG55="A",BG55="S",BG55="C",BG55="T",BG55="SB")),AND(OR(BJ55="D",BJ55="A",BJ55="S",BJ55="C",BJ55="T",BJ55="SB"),OR(BM55="D",BM55="A",BM55="S",BM55="C",BM55="H",BM55="B",BM55="T",BM55="E",BM55="SB")),AND(OR(BJ55="D",BJ55="A",BJ55="S",BJ55="C",BJ55="H",BJ55="B",BJ55="T",BJ55="E",BJ55="SB"),OR(BF55="S")),AND(OR(BJ55="S"),OR(BN55="D",BN55="A",BN55="S",BN55="C",BN55="H",BN55="B",BN55="T",BN55="E",BN55="SB")),AND(BJ55="H",OR($Z43="No",$Z43="")))</formula>
    </cfRule>
  </conditionalFormatting>
  <conditionalFormatting sqref="BK55:BK58">
    <cfRule type="expression" priority="96" dxfId="1" stopIfTrue="1">
      <formula>OR(AND(OR(BK55="D",BK55="A",BK55="S",BK55="C",BK55="H",BK55="B",BK55="T",BK55="E",BK55="SB"),OR(BJ55="D",BJ55="A",BJ55="S",BJ55="C",BJ55="H",BJ55="B",BJ55="T",BJ55="E",BJ55="SB")),AND(OR(BK55="D",BK55="A",BK55="S",BK55="C",BK55="H",BK55="B",BK55="T",BK55="E",BK55="SB"),OR(BL55="D",BL55="A",BL55="S",BL55="C",BL55="H",BL55="B",BL55="T",BL55="E",BL55="SB")),AND(OR(BK55="D",BK55="A",BK55="S",BK55="C",BK55="H",BK55="B",BK55="T",BK55="E",BK55="SB"),OR(BI55="D",BI55="A",BI55="S",BI55="C",BI55="H",BI55="T",BI55="E",BI55="SB")),AND(OR(BK55="D",BK55="A",BK55="S",BK55="C",BK55="H",BK55="T",BK55="E",BK55="SB"),OR(BM55="D",BM55="A",BM55="S",BM55="C",BM55="H",BM55="B",BM55="T",BM55="E",BM55="SB")),AND(OR(BK55="D",BK55="A",BK55="S",BK55="C",BK55="H",BK55="B",BK55="T",BK55="E",BK55="SB"),OR(BH55="D",BH55="A",BH55="S",BH55="C",BH55="T",BH55="SB")),AND(OR(BK55="D",BK55="A",BK55="S",BK55="C",BK55="T",BK55="SB"),OR(BN55="D",BN55="A",BN55="S",BN55="C",BN55="H",BN55="B",BN55="T",BN55="E",BN55="SB")),AND(OR(BK55="D",BK55="A",BK55="S",BK55="C",BK55="H",BK55="B",BK55="T",BK55="E",BK55="SB"),OR(BG55="S")),AND(OR(BK55="S"),OR(BO55="D",BO55="A",BO55="S",BO55="C",BO55="H",BO55="B",BO55="T",BO55="E",BO55="SB")),AND(BK55="H",OR($Z43="No",$Z43="")))</formula>
    </cfRule>
  </conditionalFormatting>
  <conditionalFormatting sqref="BL55:BL58">
    <cfRule type="expression" priority="97" dxfId="1" stopIfTrue="1">
      <formula>OR(AND(OR(BL55="D",BL55="A",BL55="S",BL55="C",BL55="H",BL55="B",BL55="T",BL55="E",BL55="SB"),OR(BK55="D",BK55="A",BK55="S",BK55="C",BK55="H",BK55="B",BK55="T",BK55="E",BK55="SB")),AND(OR(BL55="D",BL55="A",BL55="S",BL55="C",BL55="H",BL55="B",BL55="T",BL55="E",BL55="SB"),OR(BM55="D",BM55="A",BM55="S",BM55="C",BM55="H",BM55="B",BM55="T",BM55="E",BM55="SB")),AND(OR(BL55="D",BL55="A",BL55="S",BL55="C",BL55="H",BL55="B",BL55="T",BL55="E",BL55="SB"),OR(BJ55="D",BJ55="A",BJ55="S",BJ55="C",BJ55="H",BJ55="T",BJ55="E",BJ55="SB")),AND(OR(BL55="D",BL55="A",BL55="S",BL55="C",BL55="H",BL55="T",BL55="E",BL55="SB"),OR(BN55="D",BN55="A",BN55="S",BN55="C",BN55="H",BN55="B",BN55="T",BN55="E",BN55="SB")),AND(OR(BL55="D",BL55="A",BL55="S",BL55="C",BL55="H",BL55="B",BL55="T",BL55="E",BL55="SB"),OR(BI55="D",BI55="A",BI55="S",BI55="C",BI55="T",BI55="SB")),AND(OR(BL55="D",BL55="A",BL55="S",BL55="C",BL55="T",BL55="SB"),OR(BO55="D",BO55="A",BO55="S",BO55="C",BO55="H",BO55="B",BO55="T",BO55="E",BO55="SB")),AND(OR(BL55="D",BL55="A",BL55="S",BL55="C",BL55="H",BL55="B",BL55="T",BL55="E",BL55="SB"),OR(BH55="S")),AND(OR(BL55="S"),OR(BP55="D",BP55="A",BP55="S",BP55="C",BP55="H",BP55="B",BP55="T",BP55="E",BP55="SB")),AND(BL55="H",OR($Z43="No",$Z43="")))</formula>
    </cfRule>
  </conditionalFormatting>
  <conditionalFormatting sqref="BM55:BM58">
    <cfRule type="expression" priority="98" dxfId="1" stopIfTrue="1">
      <formula>OR(AND(OR(BM55="D",BM55="A",BM55="S",BM55="C",BM55="H",BM55="B",BM55="T",BM55="E",BM55="SB"),OR(BL55="D",BL55="A",BL55="S",BL55="C",BL55="H",BL55="B",BL55="T",BL55="E",BL55="SB")),AND(OR(BM55="D",BM55="A",BM55="S",BM55="C",BM55="H",BM55="B",BM55="T",BM55="E",BM55="SB"),OR(BN55="D",BN55="A",BN55="S",BN55="C",BN55="H",BN55="B",BN55="T",BN55="E",BN55="SB")),AND(OR(BM55="D",BM55="A",BM55="S",BM55="C",BM55="H",BM55="B",BM55="T",BM55="E",BM55="SB"),OR(BK55="D",BK55="A",BK55="S",BK55="C",BK55="H",BK55="T",BK55="E",BK55="SB")),AND(OR(BM55="D",BM55="A",BM55="S",BM55="C",BM55="H",BM55="T",BM55="E",BM55="SB"),OR(BO55="D",BO55="A",BO55="S",BO55="C",BO55="H",BO55="B",BO55="T",BO55="E",BO55="SB")),AND(OR(BM55="D",BM55="A",BM55="S",BM55="C",BM55="H",BM55="B",BM55="T",BM55="E",BM55="SB"),OR(BJ55="D",BJ55="A",BJ55="S",BJ55="C",BJ55="T",BJ55="SB")),AND(OR(BM55="D",BM55="A",BM55="S",BM55="C",BM55="T",BM55="SB"),OR(BP55="D",BP55="A",BP55="S",BP55="C",BP55="H",BP55="B",BP55="T",BP55="E",BP55="SB")),AND(OR(BM55="D",BM55="A",BM55="S",BM55="C",BM55="H",BM55="B",BM55="T",BM55="E",BM55="SB"),OR(BI55="S")),AND(OR(BM55="S"),OR(BQ55="D",BQ55="A",BQ55="S",BQ55="C",BQ55="H",BQ55="B",BQ55="T",BQ55="E",BQ55="SB")),AND(BM55="H",OR($Z43="No",$Z43="")))</formula>
    </cfRule>
  </conditionalFormatting>
  <conditionalFormatting sqref="BN55:BN58">
    <cfRule type="expression" priority="99" dxfId="1" stopIfTrue="1">
      <formula>OR(AND(OR(BN55="D",BN55="A",BN55="S",BN55="C",BN55="H",BN55="B",BN55="T",BN55="E",BN55="SB"),OR(BM55="D",BM55="A",BM55="S",BM55="C",BM55="H",BM55="B",BM55="T",BM55="E",BM55="SB")),AND(OR(BN55="D",BN55="A",BN55="S",BN55="C",BN55="H",BN55="B",BN55="T",BN55="E",BN55="SB"),OR(BO55="D",BO55="A",BO55="S",BO55="C",BO55="H",BO55="B",BO55="T",BO55="E",BO55="SB")),AND(OR(BN55="D",BN55="A",BN55="S",BN55="C",BN55="H",BN55="B",BN55="T",BN55="E",BN55="SB"),OR(BL55="D",BL55="A",BL55="S",BL55="C",BL55="H",BL55="T",BL55="E",BL55="SB")),AND(OR(BN55="D",BN55="A",BN55="S",BN55="C",BN55="H",BN55="T",BN55="E",BN55="SB"),OR(BP55="D",BP55="A",BP55="S",BP55="C",BP55="H",BP55="B",BP55="T",BP55="E",BP55="SB")),AND(OR(BN55="D",BN55="A",BN55="S",BN55="C",BN55="H",BN55="B",BN55="T",BN55="E",BN55="SB"),OR(BK55="D",BK55="A",BK55="S",BK55="C",BK55="T",BK55="SB")),AND(OR(BN55="D",BN55="A",BN55="S",BN55="C",BN55="T",BN55="SB"),OR(BQ55="D",BQ55="A",BQ55="S",BQ55="C",BQ55="H",BQ55="B",BQ55="T",BQ55="E",BQ55="SB")),AND(OR(BN55="D",BN55="A",BN55="S",BN55="C",BN55="H",BN55="B",BN55="T",BN55="E",BN55="SB"),OR(BJ55="S")),AND(OR(BN55="S"),OR(BR55="D",BR55="A",BR55="S",BR55="C",BR55="H",BR55="B",BR55="T",BR55="E",BR55="SB")),AND(BN55="H",OR($Z43="No",$Z43="")))</formula>
    </cfRule>
  </conditionalFormatting>
  <conditionalFormatting sqref="BO55:BO58">
    <cfRule type="expression" priority="100" dxfId="1" stopIfTrue="1">
      <formula>OR(AND(OR(BO55="D",BO55="A",BO55="S",BO55="C",BO55="H",BO55="B",BO55="T",BO55="E",BO55="SB"),OR(BN55="D",BN55="A",BN55="S",BN55="C",BN55="H",BN55="B",BN55="T",BN55="E",BN55="SB")),AND(OR(BO55="D",BO55="A",BO55="S",BO55="C",BO55="H",BO55="B",BO55="T",BO55="E",BO55="SB"),OR(BP55="D",BP55="A",BP55="S",BP55="C",BP55="H",BP55="B",BP55="T",BP55="E",BP55="SB")),AND(OR(BO55="D",BO55="A",BO55="S",BO55="C",BO55="H",BO55="B",BO55="T",BO55="E",BO55="SB"),OR(BM55="D",BM55="A",BM55="S",BM55="C",BM55="H",BM55="T",BM55="E",BM55="SB")),AND(OR(BO55="D",BO55="A",BO55="S",BO55="C",BO55="H",BO55="T",BO55="E",BO55="SB"),OR(BQ55="D",BQ55="A",BQ55="S",BQ55="C",BQ55="H",BQ55="B",BQ55="T",BQ55="E",BQ55="SB")),AND(OR(BO55="D",BO55="A",BO55="S",BO55="C",BO55="H",BO55="B",BO55="T",BO55="E",BO55="SB"),OR(BL55="D",BL55="A",BL55="S",BL55="C",BL55="T",BL55="SB")),AND(OR(BO55="D",BO55="A",BO55="S",BO55="C",BO55="T",BO55="SB"),OR(BR55="D",BR55="A",BR55="S",BR55="C",BR55="H",BR55="B",BR55="T",BR55="E",BR55="SB")),AND(OR(BO55="D",BO55="A",BO55="S",BO55="C",BO55="H",BO55="B",BO55="T",BO55="E",BO55="SB"),OR(BK55="S")),AND(OR(BO55="S"),OR(BS55="D",BS55="A",BS55="S",BS55="C",BS55="H",BS55="B",BS55="T",BS55="E",BS55="SB")),AND(BO55="H",OR($Z43="No",$Z43="")))</formula>
    </cfRule>
  </conditionalFormatting>
  <conditionalFormatting sqref="BP55:BP58">
    <cfRule type="expression" priority="101" dxfId="1" stopIfTrue="1">
      <formula>OR(AND(OR(BP55="D",BP55="A",BP55="S",BP55="C",BP55="H",BP55="B",BP55="T",BP55="E",BP55="SB"),OR(BO55="D",BO55="A",BO55="S",BO55="C",BO55="H",BO55="B",BO55="T",BO55="E",BO55="SB")),AND(OR(BP55="D",BP55="A",BP55="S",BP55="C",BP55="H",BP55="B",BP55="T",BP55="E",BP55="SB"),OR(BQ55="D",BQ55="A",BQ55="S",BQ55="C",BQ55="H",BQ55="B",BQ55="T",BQ55="E",BQ55="SB")),AND(OR(BP55="D",BP55="A",BP55="S",BP55="C",BP55="H",BP55="B",BP55="T",BP55="E",BP55="SB"),OR(BN55="D",BN55="A",BN55="S",BN55="C",BN55="H",BN55="T",BN55="E",BN55="SB")),AND(OR(BP55="D",BP55="A",BP55="S",BP55="C",BP55="H",BP55="T",BP55="E",BP55="SB"),OR(BR55="D",BR55="A",BR55="S",BR55="C",BR55="H",BR55="B",BR55="T",BR55="E",BR55="SB")),AND(OR(BP55="D",BP55="A",BP55="S",BP55="C",BP55="H",BP55="B",BP55="T",BP55="E",BP55="SB"),OR(BM55="D",BM55="A",BM55="S",BM55="C",BM55="T",BM55="SB")),AND(OR(BP55="D",BP55="A",BP55="S",BP55="C",BP55="T",BP55="SB"),OR(BS55="D",BS55="A",BS55="S",BS55="C",BS55="H",BS55="B",BS55="T",BS55="E",BS55="SB")),AND(OR(BP55="D",BP55="A",BP55="S",BP55="C",BP55="H",BP55="B",BP55="T",BP55="E",BP55="SB"),OR(BL55="S")),AND(OR(BP55="S"),OR(BT55="D",BT55="A",BT55="S",BT55="C",BT55="H",BT55="B",BT55="T",BT55="E",BT55="SB")),AND(BP55="H",OR($Z43="No",$Z43="")))</formula>
    </cfRule>
  </conditionalFormatting>
  <conditionalFormatting sqref="BQ55:BQ58">
    <cfRule type="expression" priority="102" dxfId="1" stopIfTrue="1">
      <formula>OR(AND(OR(BQ55="D",BQ55="A",BQ55="S",BQ55="C",BQ55="H",BQ55="B",BQ55="T",BQ55="E",BQ55="SB"),OR(BP55="D",BP55="A",BP55="S",BP55="C",BP55="H",BP55="B",BP55="T",BP55="E",BP55="SB")),AND(OR(BQ55="D",BQ55="A",BQ55="S",BQ55="C",BQ55="H",BQ55="B",BQ55="T",BQ55="E",BQ55="SB"),OR(BR55="D",BR55="A",BR55="S",BR55="C",BR55="H",BR55="B",BR55="T",BR55="E",BR55="SB")),AND(OR(BQ55="D",BQ55="A",BQ55="S",BQ55="C",BQ55="H",BQ55="B",BQ55="T",BQ55="E",BQ55="SB"),OR(BO55="D",BO55="A",BO55="S",BO55="C",BO55="H",BO55="T",BO55="E",BO55="SB")),AND(OR(BQ55="D",BQ55="A",BQ55="S",BQ55="C",BQ55="H",BQ55="T",BQ55="E",BQ55="SB"),OR(BS55="D",BS55="A",BS55="S",BS55="C",BS55="H",BS55="B",BS55="T",BS55="E",BS55="SB")),AND(OR(BQ55="D",BQ55="A",BQ55="S",BQ55="C",BQ55="H",BQ55="B",BQ55="T",BQ55="E",BQ55="SB"),OR(BN55="D",BN55="A",BN55="S",BN55="C",BN55="T",BN55="SB")),AND(OR(BQ55="D",BQ55="A",BQ55="S",BQ55="C",BQ55="T",BQ55="SB"),OR(BT55="D",BT55="A",BT55="S",BT55="C",BT55="H",BT55="B",BT55="T",BT55="E",BT55="SB")),AND(OR(BQ55="D",BQ55="A",BQ55="S",BQ55="C",BQ55="H",BQ55="B",BQ55="T",BQ55="E",BQ55="SB"),OR(BM55="S")),AND(OR(BQ55="S"),OR(BU55="D",BU55="A",BU55="S",BU55="C",BU55="H",BU55="B",BU55="T",BU55="E",BU55="SB")),AND(BQ55="H",OR($Z43="No",$Z43="")))</formula>
    </cfRule>
  </conditionalFormatting>
  <conditionalFormatting sqref="BR55:BR58">
    <cfRule type="expression" priority="103" dxfId="1" stopIfTrue="1">
      <formula>OR(AND(OR(BR55="D",BR55="A",BR55="S",BR55="C",BR55="H",BR55="B",BR55="T",BR55="E",BR55="SB"),OR(BQ55="D",BQ55="A",BQ55="S",BQ55="C",BQ55="H",BQ55="B",BQ55="T",BQ55="E",BQ55="SB")),AND(OR(BR55="D",BR55="A",BR55="S",BR55="C",BR55="H",BR55="B",BR55="T",BR55="E",BR55="SB"),OR(BS55="D",BS55="A",BS55="S",BS55="C",BS55="H",BS55="B",BS55="T",BS55="E",BS55="SB")),AND(OR(BR55="D",BR55="A",BR55="S",BR55="C",BR55="H",BR55="B",BR55="T",BR55="E",BR55="SB"),OR(BP55="D",BP55="A",BP55="S",BP55="C",BP55="H",BP55="T",BP55="E",BP55="SB")),AND(OR(BR55="D",BR55="A",BR55="S",BR55="C",BR55="H",BR55="T",BR55="E",BR55="SB"),OR(BT55="D",BT55="A",BT55="S",BT55="C",BT55="H",BT55="B",BT55="T",BT55="E",BT55="SB")),AND(OR(BR55="D",BR55="A",BR55="S",BR55="C",BR55="H",BR55="B",BR55="T",BR55="E",BR55="SB"),OR(BO55="D",BO55="A",BO55="S",BO55="C",BO55="T",BO55="SB")),AND(OR(BR55="D",BR55="A",BR55="S",BR55="C",BR55="T",BR55="SB"),OR(BU55="D",BU55="A",BU55="S",BU55="C",BU55="H",BU55="B",BU55="T",BU55="E",BU55="SB")),AND(OR(BR55="D",BR55="A",BR55="S",BR55="C",BR55="H",BR55="B",BR55="T",BR55="E",BR55="SB"),OR(BN55="S")),AND(OR(BR55="S"),OR(BV55="D",BV55="A",BV55="S",BV55="C",BV55="H",BV55="B",BV55="T",BV55="E",BV55="SB")),AND(BR55="H",OR($Z43="No",$Z43="")))</formula>
    </cfRule>
  </conditionalFormatting>
  <conditionalFormatting sqref="BS55:BS58">
    <cfRule type="expression" priority="104" dxfId="1" stopIfTrue="1">
      <formula>OR(AND(OR(BS55="D",BS55="A",BS55="S",BS55="C",BS55="H",BS55="B",BS55="T",BS55="E",BS55="SB"),OR(BR55="D",BR55="A",BR55="S",BR55="C",BR55="H",BR55="B",BR55="T",BR55="E",BR55="SB")),AND(OR(BS55="D",BS55="A",BS55="S",BS55="C",BS55="H",BS55="B",BS55="T",BS55="E",BS55="SB"),OR(BT55="D",BT55="A",BT55="S",BT55="C",BT55="H",BT55="B",BT55="T",BT55="E",BT55="SB")),AND(OR(BS55="D",BS55="A",BS55="S",BS55="C",BS55="H",BS55="B",BS55="T",BS55="E",BS55="SB"),OR(BQ55="D",BQ55="A",BQ55="S",BQ55="C",BQ55="H",BQ55="T",BQ55="E",BQ55="SB")),AND(OR(BS55="D",BS55="A",BS55="S",BS55="C",BS55="H",BS55="T",BS55="E",BS55="SB"),OR(BU55="D",BU55="A",BU55="S",BU55="C",BU55="H",BU55="B",BU55="T",BU55="E",BU55="SB")),AND(OR(BS55="D",BS55="A",BS55="S",BS55="C",BS55="H",BS55="B",BS55="T",BS55="E",BS55="SB"),OR(BP55="D",BP55="A",BP55="S",BP55="C",BP55="T",BP55="SB")),AND(OR(BS55="D",BS55="A",BS55="S",BS55="C",BS55="T",BS55="SB"),OR(BV55="D",BV55="A",BV55="S",BV55="C",BV55="H",BV55="B",BV55="T",BV55="E",BV55="SB")),AND(OR(BS55="D",BS55="A",BS55="S",BS55="C",BS55="H",BS55="B",BS55="T",BS55="E",BS55="SB"),OR(BO55="S")),AND(OR(BS55="S"),OR(BW55="D",BW55="A",BW55="S",BW55="C",BW55="H",BW55="B",BW55="T",BW55="E",BW55="SB")),AND(BS55="H",OR($Z43="No",$Z43="")))</formula>
    </cfRule>
  </conditionalFormatting>
  <conditionalFormatting sqref="BT55:BT58">
    <cfRule type="expression" priority="105" dxfId="1" stopIfTrue="1">
      <formula>OR(AND(OR(BT55="D",BT55="A",BT55="S",BT55="C",BT55="H",BT55="B",BT55="T",BT55="E",BT55="SB"),OR(BS55="D",BS55="A",BS55="S",BS55="C",BS55="H",BS55="B",BS55="T",BS55="E",BS55="SB")),AND(OR(BT55="D",BT55="A",BT55="S",BT55="C",BT55="H",BT55="B",BT55="T",BT55="E",BT55="SB"),OR(BU55="D",BU55="A",BU55="S",BU55="C",BU55="H",BU55="B",BU55="T",BU55="E",BU55="SB")),AND(OR(BT55="D",BT55="A",BT55="S",BT55="C",BT55="H",BT55="B",BT55="T",BT55="E",BT55="SB"),OR(BR55="D",BR55="A",BR55="S",BR55="C",BR55="H",BR55="T",BR55="E",BR55="SB")),AND(OR(BT55="D",BT55="A",BT55="S",BT55="C",BT55="H",BT55="T",BT55="E",BT55="SB"),OR(BV55="D",BV55="A",BV55="S",BV55="C",BV55="H",BV55="B",BV55="T",BV55="E",BV55="SB")),AND(OR(BT55="D",BT55="A",BT55="S",BT55="C",BT55="H",BT55="B",BT55="T",BT55="E",BT55="SB"),OR(BQ55="D",BQ55="A",BQ55="S",BQ55="C",BQ55="T",BQ55="SB")),AND(OR(BT55="D",BT55="A",BT55="S",BT55="C",BT55="T",BT55="SB"),OR(BW55="D",BW55="A",BW55="S",BW55="C",BW55="H",BW55="B",BW55="T",BW55="E",BW55="SB")),AND(OR(BT55="D",BT55="A",BT55="S",BT55="C",BT55="H",BT55="B",BT55="T",BT55="E",BT55="SB"),OR(BP55="S")),AND(OR(BT55="S"),OR(BX55="D",BX55="A",BX55="S",BX55="C",BX55="H",BX55="B",BX55="T",BX55="E",BX55="SB")),AND(BT55="H",OR($Z43="No",$Z43="")))</formula>
    </cfRule>
  </conditionalFormatting>
  <conditionalFormatting sqref="BU55:BU58">
    <cfRule type="expression" priority="106" dxfId="1" stopIfTrue="1">
      <formula>OR(AND(OR(BU55="D",BU55="A",BU55="S",BU55="C",BU55="H",BU55="B",BU55="T",BU55="E",BU55="SB"),OR(BT55="D",BT55="A",BT55="S",BT55="C",BT55="H",BT55="B",BT55="T",BT55="E",BT55="SB")),AND(OR(BU55="D",BU55="A",BU55="S",BU55="C",BU55="H",BU55="B",BU55="T",BU55="E",BU55="SB"),OR(BV55="D",BV55="A",BV55="S",BV55="C",BV55="H",BV55="B",BV55="T",BV55="E",BV55="SB")),AND(OR(BU55="D",BU55="A",BU55="S",BU55="C",BU55="H",BU55="B",BU55="T",BU55="E",BU55="SB"),OR(BS55="D",BS55="A",BS55="S",BS55="C",BS55="H",BS55="T",BS55="E",BS55="SB")),AND(OR(BU55="D",BU55="A",BU55="S",BU55="C",BU55="H",BU55="T",BU55="E",BU55="SB"),OR(BW55="D",BW55="A",BW55="S",BW55="C",BW55="H",BW55="B",BW55="T",BW55="E",BW55="SB")),AND(OR(BU55="D",BU55="A",BU55="S",BU55="C",BU55="H",BU55="B",BU55="T",BU55="E",BU55="SB"),OR(BR55="D",BR55="A",BR55="S",BR55="C",BR55="T",BR55="SB")),AND(OR(BU55="D",BU55="A",BU55="S",BU55="C",BU55="T",BU55="SB"),OR(BX55="D",BX55="A",BX55="S",BX55="C",BX55="H",BX55="B",BX55="T",BX55="E",BX55="SB")),AND(OR(BU55="D",BU55="A",BU55="S",BU55="C",BU55="H",BU55="B",BU55="T",BU55="E",BU55="SB"),OR(BQ55="S")),AND(OR(BU55="S"),OR(BY55="D",BY55="A",BY55="S",BY55="C",BY55="H",BY55="B",BY55="T",BY55="E",BY55="SB")),AND(BU55="H",OR($Z43="No",$Z43="")))</formula>
    </cfRule>
  </conditionalFormatting>
  <conditionalFormatting sqref="BV55:BV58">
    <cfRule type="expression" priority="107" dxfId="1" stopIfTrue="1">
      <formula>OR(AND(OR(BV55="D",BV55="A",BV55="S",BV55="C",BV55="H",BV55="B",BV55="T",BV55="E",BV55="SB"),OR(BU55="D",BU55="A",BU55="S",BU55="C",BU55="H",BU55="B",BU55="T",BU55="E",BU55="SB")),AND(OR(BV55="D",BV55="A",BV55="S",BV55="C",BV55="H",BV55="B",BV55="T",BV55="E",BV55="SB"),OR(BW55="D",BW55="A",BW55="S",BW55="C",BW55="H",BW55="B",BW55="T",BW55="E",BW55="SB")),AND(OR(BV55="D",BV55="A",BV55="S",BV55="C",BV55="H",BV55="B",BV55="T",BV55="E",BV55="SB"),OR(BT55="D",BT55="A",BT55="S",BT55="C",BT55="H",BT55="T",BT55="E",BT55="SB")),AND(OR(BV55="D",BV55="A",BV55="S",BV55="C",BV55="H",BV55="T",BV55="E",BV55="SB"),OR(BX55="D",BX55="A",BX55="S",BX55="C",BX55="H",BX55="B",BX55="T",BX55="E",BX55="SB")),AND(OR(BV55="D",BV55="A",BV55="S",BV55="C",BV55="H",BV55="B",BV55="T",BV55="E",BV55="SB"),OR(BS55="D",BS55="A",BS55="S",BS55="C",BS55="T",BS55="SB")),AND(OR(BV55="D",BV55="A",BV55="S",BV55="C",BV55="T",BV55="SB"),OR(BY55="D",BY55="A",BY55="S",BY55="C",BY55="H",BY55="B",BY55="T",BY55="E",BY55="SB")),AND(OR(BV55="D",BV55="A",BV55="S",BV55="C",BV55="H",BV55="B",BV55="T",BV55="E",BV55="SB"),OR(BR55="S")),AND(OR(BV55="S"),OR(BZ55="D",BZ55="A",BZ55="S",BZ55="C",BZ55="H",BZ55="B",BZ55="T",BZ55="E",BZ55="SB")),AND(BV55="H",OR($Z43="No",$Z43="")))</formula>
    </cfRule>
  </conditionalFormatting>
  <conditionalFormatting sqref="BW55:BW58">
    <cfRule type="expression" priority="108" dxfId="1" stopIfTrue="1">
      <formula>OR(AND(OR(BW55="D",BW55="A",BW55="S",BW55="C",BW55="H",BW55="B",BW55="T",BW55="E",BW55="SB"),OR(BV55="D",BV55="A",BV55="S",BV55="C",BV55="H",BV55="B",BV55="T",BV55="E",BV55="SB")),AND(OR(BW55="D",BW55="A",BW55="S",BW55="C",BW55="H",BW55="B",BW55="T",BW55="E",BW55="SB"),OR(BX55="D",BX55="A",BX55="S",BX55="C",BX55="H",BX55="B",BX55="T",BX55="E",BX55="SB")),AND(OR(BW55="D",BW55="A",BW55="S",BW55="C",BW55="H",BW55="B",BW55="T",BW55="E",BW55="SB"),OR(BU55="D",BU55="A",BU55="S",BU55="C",BU55="H",BU55="T",BU55="E",BU55="SB")),AND(OR(BW55="D",BW55="A",BW55="S",BW55="C",BW55="H",BW55="T",BW55="E",BW55="SB"),OR(BY55="D",BY55="A",BY55="S",BY55="C",BY55="H",BY55="B",BY55="T",BY55="E",BY55="SB")),AND(OR(BW55="D",BW55="A",BW55="S",BW55="C",BW55="H",BW55="B",BW55="T",BW55="E",BW55="SB"),OR(BT55="D",BT55="A",BT55="S",BT55="C",BT55="T",BT55="SB")),AND(OR(BW55="D",BW55="A",BW55="S",BW55="C",BW55="T",BW55="SB"),OR(BZ55="D",BZ55="A",BZ55="S",BZ55="C",BZ55="H",BZ55="B",BZ55="T",BZ55="E",BZ55="SB")),AND(OR(BW55="D",BW55="A",BW55="S",BW55="C",BW55="H",BW55="B",BW55="T",BW55="E",BW55="SB"),OR(BS55="S")),AND(OR(BW55="S"),OR(CA55="D",CA55="A",CA55="S",CA55="C",CA55="H",CA55="B",CA55="T",CA55="E",CA55="SB")),AND(BW55="H",OR($Z43="No",$Z43="")))</formula>
    </cfRule>
  </conditionalFormatting>
  <conditionalFormatting sqref="BX55:BX58">
    <cfRule type="expression" priority="109" dxfId="1" stopIfTrue="1">
      <formula>OR(AND(OR(BX55="D",BX55="A",BX55="S",BX55="C",BX55="H",BX55="B",BX55="T",BX55="E",BX55="SB"),OR(BW55="D",BW55="A",BW55="S",BW55="C",BW55="H",BW55="B",BW55="T",BW55="E",BW55="SB")),AND(OR(BX55="D",BX55="A",BX55="S",BX55="C",BX55="H",BX55="B",BX55="T",BX55="E",BX55="SB"),OR(BY55="D",BY55="A",BY55="S",BY55="C",BY55="H",BY55="B",BY55="T",BY55="E",BY55="SB")),AND(OR(BX55="D",BX55="A",BX55="S",BX55="C",BX55="H",BX55="B",BX55="T",BX55="E",BX55="SB"),OR(BV55="D",BV55="A",BV55="S",BV55="C",BV55="H",BV55="T",BV55="E",BV55="SB")),AND(OR(BX55="D",BX55="A",BX55="S",BX55="C",BX55="H",BX55="T",BX55="E",BX55="SB"),OR(BZ55="D",BZ55="A",BZ55="S",BZ55="C",BZ55="H",BZ55="B",BZ55="T",BZ55="E",BZ55="SB")),AND(OR(BX55="D",BX55="A",BX55="S",BX55="C",BX55="H",BX55="B",BX55="T",BX55="E",BX55="SB"),OR(BU55="D",BU55="A",BU55="S",BU55="C",BU55="T",BU55="SB")),AND(OR(BX55="D",BX55="A",BX55="S",BX55="C",BX55="T",BX55="SB"),OR(CA55="D",CA55="A",CA55="S",CA55="C",CA55="H",CA55="B",CA55="T",CA55="E",CA55="SB")),AND(OR(BX55="D",BX55="A",BX55="S",BX55="C",BX55="H",BX55="B",BX55="T",BX55="E",BX55="SB"),OR(BT55="S")),AND(OR(BX55="S"),OR(CB55="D",CB55="A",CB55="S",CB55="C",CB55="H",CB55="B",CB55="T",CB55="E",CB55="SB")),AND(BX55="H",OR($Z43="No",$Z43="")))</formula>
    </cfRule>
  </conditionalFormatting>
  <conditionalFormatting sqref="BY55:BY58">
    <cfRule type="expression" priority="110" dxfId="1" stopIfTrue="1">
      <formula>OR(AND(OR(BY55="D",BY55="A",BY55="S",BY55="C",BY55="H",BY55="B",BY55="T",BY55="E",BY55="SB"),OR(BX55="D",BX55="A",BX55="S",BX55="C",BX55="H",BX55="B",BX55="T",BX55="E",BX55="SB")),AND(OR(BY55="D",BY55="A",BY55="S",BY55="C",BY55="H",BY55="B",BY55="T",BY55="E",BY55="SB"),OR(BZ55="D",BZ55="A",BZ55="S",BZ55="C",BZ55="H",BZ55="B",BZ55="T",BZ55="E",BZ55="SB")),AND(OR(BY55="D",BY55="A",BY55="S",BY55="C",BY55="H",BY55="B",BY55="T",BY55="E",BY55="SB"),OR(BW55="D",BW55="A",BW55="S",BW55="C",BW55="H",BW55="T",BW55="E",BW55="SB")),AND(OR(BY55="D",BY55="A",BY55="S",BY55="C",BY55="H",BY55="T",BY55="E",BY55="SB"),OR(CA55="D",CA55="A",CA55="S",CA55="C",CA55="H",CA55="B",CA55="T",CA55="E",CA55="SB")),AND(OR(BY55="D",BY55="A",BY55="S",BY55="C",BY55="H",BY55="B",BY55="T",BY55="E",BY55="SB"),OR(BV55="D",BV55="A",BV55="S",BV55="C",BV55="T",BV55="SB")),AND(OR(BY55="D",BY55="A",BY55="S",BY55="C",BY55="T",BY55="SB"),OR(CB55="D",CB55="A",CB55="S",CB55="C",CB55="H",CB55="B",CB55="T",CB55="E",CB55="SB")),AND(OR(BY55="D",BY55="A",BY55="S",BY55="C",BY55="H",BY55="B",BY55="T",BY55="E",BY55="SB"),OR(BU55="S")),AND(OR(BY55="S"),OR(CC55="D",CC55="A",CC55="S",CC55="C",CC55="H",CC55="B",CC55="T",CC55="E",CC55="SB")),AND(BY55="H",OR($Z43="No",$Z43="")))</formula>
    </cfRule>
  </conditionalFormatting>
  <conditionalFormatting sqref="BZ55:BZ58">
    <cfRule type="expression" priority="111" dxfId="1" stopIfTrue="1">
      <formula>OR(AND(OR(BZ55="D",BZ55="A",BZ55="S",BZ55="C",BZ55="H",BZ55="B",BZ55="T",BZ55="E",BZ55="SB"),OR(BY55="D",BY55="A",BY55="S",BY55="C",BY55="H",BY55="B",BY55="T",BY55="E",BY55="SB")),AND(OR(BZ55="D",BZ55="A",BZ55="S",BZ55="C",BZ55="H",BZ55="B",BZ55="T",BZ55="E",BZ55="SB"),OR(CA55="D",CA55="A",CA55="S",CA55="C",CA55="H",CA55="B",CA55="T",CA55="E",CA55="SB")),AND(OR(BZ55="D",BZ55="A",BZ55="S",BZ55="C",BZ55="H",BZ55="B",BZ55="T",BZ55="E",BZ55="SB"),OR(BX55="D",BX55="A",BX55="S",BX55="C",BX55="H",BX55="T",BX55="E",BX55="SB")),AND(OR(BZ55="D",BZ55="A",BZ55="S",BZ55="C",BZ55="H",BZ55="T",BZ55="E",BZ55="SB"),OR(CB55="D",CB55="A",CB55="S",CB55="C",CB55="H",CB55="B",CB55="T",CB55="E",CB55="SB")),AND(OR(BZ55="D",BZ55="A",BZ55="S",BZ55="C",BZ55="H",BZ55="B",BZ55="T",BZ55="E",BZ55="SB"),OR(BW55="D",BW55="A",BW55="S",BW55="C",BW55="T",BW55="SB")),AND(OR(BZ55="D",BZ55="A",BZ55="S",BZ55="C",BZ55="T",BZ55="SB"),OR(CC55="D",CC55="A",CC55="S",CC55="C",CC55="H",CC55="B",CC55="T",CC55="E",CC55="SB")),AND(OR(BZ55="D",BZ55="A",BZ55="S",BZ55="C",BZ55="H",BZ55="B",BZ55="T",BZ55="E",BZ55="SB"),OR(BV55="S")),AND(OR(BZ55="S"),OR(CD55="D",CD55="A",CD55="S",CD55="C",CD55="H",CD55="B",CD55="T",CD55="E",CD55="SB")),AND(BZ55="H",OR($Z43="No",$Z43="")))</formula>
    </cfRule>
  </conditionalFormatting>
  <conditionalFormatting sqref="CA55:CA58">
    <cfRule type="expression" priority="112" dxfId="1" stopIfTrue="1">
      <formula>OR(AND(OR(CA55="D",CA55="A",CA55="S",CA55="C",CA55="H",CA55="B",CA55="T",CA55="E",CA55="SB"),OR(BZ55="D",BZ55="A",BZ55="S",BZ55="C",BZ55="H",BZ55="B",BZ55="T",BZ55="E",BZ55="SB")),AND(OR(CA55="D",CA55="A",CA55="S",CA55="C",CA55="H",CA55="B",CA55="T",CA55="E",CA55="SB"),OR(CB55="D",CB55="A",CB55="S",CB55="C",CB55="H",CB55="B",CB55="T",CB55="E",CB55="SB")),AND(OR(CA55="D",CA55="A",CA55="S",CA55="C",CA55="H",CA55="B",CA55="T",CA55="E",CA55="SB"),OR(BY55="D",BY55="A",BY55="S",BY55="C",BY55="H",BY55="T",BY55="E",BY55="SB")),AND(OR(CA55="D",CA55="A",CA55="S",CA55="C",CA55="H",CA55="T",CA55="E",CA55="SB"),OR(CC55="D",CC55="A",CC55="S",CC55="C",CC55="H",CC55="B",CC55="T",CC55="E",CC55="SB")),AND(OR(CA55="D",CA55="A",CA55="S",CA55="C",CA55="H",CA55="B",CA55="T",CA55="E",CA55="SB"),OR(BX55="D",BX55="A",BX55="S",BX55="C",BX55="T",BX55="SB")),AND(OR(CA55="D",CA55="A",CA55="S",CA55="C",CA55="T",CA55="SB"),OR(CD55="D",CD55="A",CD55="S",CD55="C",CD55="H",CD55="B",CD55="T",CD55="E",CD55="SB")),AND(OR(CA55="D",CA55="A",CA55="S",CA55="C",CA55="H",CA55="B",CA55="T",CA55="E",CA55="SB"),OR(BW55="S")),AND(CA55="H",OR($Z43="No",$Z43="")))</formula>
    </cfRule>
  </conditionalFormatting>
  <conditionalFormatting sqref="CB55:CB58">
    <cfRule type="expression" priority="113" dxfId="1" stopIfTrue="1">
      <formula>OR(AND(OR(CB55="D",CB55="A",CB55="S",CB55="C",CB55="H",CB55="B",CB55="T",CB55="E",CB55="SB"),OR(CA55="D",CA55="A",CA55="S",CA55="C",CA55="H",CA55="B",CA55="T",CA55="E",CA55="SB")),AND(OR(CB55="D",CB55="A",CB55="S",CB55="C",CB55="H",CB55="B",CB55="T",CB55="E",CB55="SB"),OR(CC55="D",CC55="A",CC55="S",CC55="C",CC55="H",CC55="B",CC55="T",CC55="E",CC55="SB")),AND(OR(CB55="D",CB55="A",CB55="S",CB55="C",CB55="H",CB55="B",CB55="T",CB55="E",CB55="SB"),OR(BZ55="D",BZ55="A",BZ55="S",BZ55="C",BZ55="H",BZ55="T",BZ55="E",BZ55="SB")),AND(OR(CB55="D",CB55="A",CB55="S",CB55="C",CB55="H",CB55="T",CB55="E",CB55="SB"),OR(CD55="D",CD55="A",CD55="S",CD55="C",CD55="H",CD55="B",CD55="T",CD55="E",CD55="SB")),AND(OR(CB55="D",CB55="A",CB55="S",CB55="C",CB55="H",CB55="B",CB55="T",CB55="E",CB55="SB"),OR(BY55="D",BY55="A",BY55="S",BY55="C",BY55="T",BY55="SB")),AND(OR(CB55="D",CB55="A",CB55="S",CB55="C",CB55="H",CB55="B",CB55="T",CB55="E",CB55="SB"),OR(BX55="S")),AND(CB55="H",OR($Z43="No",$Z43="")))</formula>
    </cfRule>
  </conditionalFormatting>
  <conditionalFormatting sqref="CC55:CC58">
    <cfRule type="expression" priority="114" dxfId="1" stopIfTrue="1">
      <formula>OR(AND(OR(CC55="D",CC55="A",CC55="S",CC55="C",CC55="H",CC55="B",CC55="T",CC55="E",CC55="SB"),OR(CB55="D",CB55="A",CB55="S",CB55="C",CB55="H",CB55="B",CB55="T",CB55="E",CB55="SB")),AND(OR(CC55="D",CC55="A",CC55="S",CC55="C",CC55="H",CC55="B",CC55="T",CC55="E",CC55="SB"),OR(CD55="D",CD55="A",CD55="S",CD55="C",CD55="H",CD55="B",CD55="T",CD55="E",CD55="SB")),AND(OR(CC55="D",CC55="A",CC55="S",CC55="C",CC55="H",CC55="B",CC55="T",CC55="E",CC55="SB"),OR(CA55="D",CA55="A",CA55="S",CA55="C",CA55="H",CA55="T",CA55="E",CA55="SB")),AND(OR(CC55="D",CC55="A",CC55="S",CC55="C",CC55="H",CC55="B",CC55="T",CC55="E",CC55="SB"),OR(BZ55="D",BZ55="A",BZ55="S",BZ55="C",BZ55="T",BZ55="SB")),AND(OR(CC55="D",CC55="A",CC55="S",CC55="C",CC55="H",CC55="B",CC55="T",CC55="E",CC55="SB"),OR(BY55="S")),AND(CC55="H",OR($Z43="No",$Z43="")))</formula>
    </cfRule>
  </conditionalFormatting>
  <conditionalFormatting sqref="CD55:CD58">
    <cfRule type="expression" priority="115" dxfId="1" stopIfTrue="1">
      <formula>OR(AND(OR(CD55="D",CD55="A",CD55="S",CD55="C",CD55="H",CD55="B",CD55="T",CD55="E",CD55="SB"),OR(CC55="D",CC55="A",CC55="S",CC55="C",CC55="H",CC55="B",CC55="T",CC55="E",CC55="SB")),AND(OR(CD55="D",CD55="A",CD55="S",CD55="C",CD55="H",CD55="B",CD55="T",CD55="E",CD55="SB"),OR(CB55="D",CB55="A",CB55="S",CB55="C",CB55="H",CB55="T",CB55="E",CB55="SB")),AND(OR(CD55="D",CD55="A",CD55="S",CD55="C",CD55="H",CD55="B",CD55="T",CD55="E",CD55="SB"),OR(CA55="D",CA55="A",CA55="S",CA55="C",CA55="T",CA55="SB")),AND(OR(CD55="D",CD55="A",CD55="S",CD55="C",CD55="H",CD55="B",CD55="T",CD55="E",CD55="SB"),OR(BZ55="S")),AND(CD55="H",OR($Z43="No",$Z43="")))</formula>
    </cfRule>
  </conditionalFormatting>
  <conditionalFormatting sqref="C55:CD58">
    <cfRule type="cellIs" priority="116" operator="equal" dxfId="6">
      <formula>"D"</formula>
    </cfRule>
    <cfRule type="cellIs" priority="117" operator="equal" dxfId="7">
      <formula>"A"</formula>
    </cfRule>
    <cfRule type="cellIs" priority="118" operator="equal" dxfId="8">
      <formula>"S"</formula>
    </cfRule>
    <cfRule type="cellIs" priority="119" operator="equal" dxfId="9">
      <formula>"C"</formula>
    </cfRule>
    <cfRule type="cellIs" priority="120" operator="equal" dxfId="10">
      <formula>"H"</formula>
    </cfRule>
    <cfRule type="cellIs" priority="121" operator="equal" dxfId="11">
      <formula>"B"</formula>
    </cfRule>
    <cfRule type="cellIs" priority="122" operator="equal" dxfId="12">
      <formula>"T"</formula>
    </cfRule>
    <cfRule type="cellIs" priority="123" operator="equal" dxfId="13">
      <formula>"E"</formula>
    </cfRule>
    <cfRule type="cellIs" priority="124" operator="equal" dxfId="14">
      <formula>"SB"</formula>
    </cfRule>
    <cfRule type="cellIs" priority="125" operator="equal" dxfId="15">
      <formula>"P"</formula>
    </cfRule>
    <cfRule type="cellIs" priority="126" operator="equal" dxfId="16">
      <formula>"R"</formula>
    </cfRule>
    <cfRule type="cellIs" priority="127" operator="equal" dxfId="17">
      <formula>"X"</formula>
    </cfRule>
    <cfRule type="cellIs" priority="128" operator="equal" dxfId="18">
      <formula>"ST&gt;1"</formula>
    </cfRule>
    <cfRule type="cellIs" priority="129" operator="equal" dxfId="18">
      <formula>"ST&gt;2"</formula>
    </cfRule>
    <cfRule type="cellIs" priority="130" operator="equal" dxfId="18">
      <formula>"ST&gt;3"</formula>
    </cfRule>
    <cfRule type="cellIs" priority="131" operator="equal" dxfId="18">
      <formula>"ST&gt;4"</formula>
    </cfRule>
    <cfRule type="cellIs" priority="132" operator="equal" dxfId="18">
      <formula>"ST&gt;5"</formula>
    </cfRule>
  </conditionalFormatting>
  <conditionalFormatting sqref="C55:CD55">
    <cfRule type="expression" priority="133" dxfId="1" stopIfTrue="1">
      <formula>C59=1</formula>
    </cfRule>
  </conditionalFormatting>
  <conditionalFormatting sqref="V37:X37">
    <cfRule type="expression" priority="134" dxfId="0" stopIfTrue="1">
      <formula>COUNTIF($C$55:$CD$55,"P")&gt;0</formula>
    </cfRule>
    <cfRule type="expression" priority="135" dxfId="19">
      <formula>AND(COUNTIF($C$55:$CD$55,"D")+COUNTIF($C$55:$CD$55,"ST&gt;*")&gt;0,COUNTIF($C$55:$CD$55,"P")=0,$V$37="")</formula>
    </cfRule>
  </conditionalFormatting>
  <conditionalFormatting sqref="C56:CD56">
    <cfRule type="expression" priority="136" dxfId="1" stopIfTrue="1">
      <formula>C60=1</formula>
    </cfRule>
  </conditionalFormatting>
  <conditionalFormatting sqref="V38:X38">
    <cfRule type="expression" priority="137" dxfId="0" stopIfTrue="1">
      <formula>COUNTIF($C$56:$CD$56,"P")&gt;0</formula>
    </cfRule>
    <cfRule type="expression" priority="138" dxfId="19">
      <formula>AND(COUNTIF($C$56:$CD$56,"D")+COUNTIF($C$56:$CD$56,"ST&gt;*")&gt;0,COUNTIF($C$56:$CD$56,"P")=0,$V$38="")</formula>
    </cfRule>
  </conditionalFormatting>
  <conditionalFormatting sqref="C57:CD57">
    <cfRule type="expression" priority="139" dxfId="1" stopIfTrue="1">
      <formula>C61=1</formula>
    </cfRule>
  </conditionalFormatting>
  <conditionalFormatting sqref="V39:X39">
    <cfRule type="expression" priority="140" dxfId="0" stopIfTrue="1">
      <formula>COUNTIF($C$57:$CD$57,"P")&gt;0</formula>
    </cfRule>
    <cfRule type="expression" priority="141" dxfId="19">
      <formula>AND(COUNTIF($C$57:$CD$57,"D")+COUNTIF($C$57:$CD$57,"ST&gt;*")&gt;0,COUNTIF($C$57:$CD$57,"P")=0,$V$39="")</formula>
    </cfRule>
  </conditionalFormatting>
  <conditionalFormatting sqref="C58:CD58">
    <cfRule type="expression" priority="142" dxfId="1" stopIfTrue="1">
      <formula>C62=1</formula>
    </cfRule>
  </conditionalFormatting>
  <conditionalFormatting sqref="V40:X40">
    <cfRule type="expression" priority="143" dxfId="0" stopIfTrue="1">
      <formula>COUNTIF($C$58:$CD$58,"P")&gt;0</formula>
    </cfRule>
    <cfRule type="expression" priority="144" dxfId="19">
      <formula>AND(COUNTIF($C$58:$CD$58,"D")+COUNTIF($C$58:$CD$58,"ST&gt;*")&gt;0,COUNTIF($C$58:$CD$58,"P")=0,$V$40="")</formula>
    </cfRule>
  </conditionalFormatting>
  <conditionalFormatting sqref="AE37:AG37">
    <cfRule type="expression" priority="145" dxfId="1">
      <formula>AND(OR($AD$43=TRUE,$AD$43="TRUE"),$AE$37&gt;=100)</formula>
    </cfRule>
  </conditionalFormatting>
  <conditionalFormatting sqref="AE38:AG38">
    <cfRule type="expression" priority="146" dxfId="1">
      <formula>AND(OR($AD$44=TRUE,$AD$44="TRUE"),$AE$38&gt;=100)</formula>
    </cfRule>
  </conditionalFormatting>
  <conditionalFormatting sqref="AE39:AG39">
    <cfRule type="expression" priority="147" dxfId="1">
      <formula>AND(OR($AD$45=TRUE,$AD$45="TRUE"),$AE$39&gt;=100)</formula>
    </cfRule>
  </conditionalFormatting>
  <conditionalFormatting sqref="AE40:AG40">
    <cfRule type="expression" priority="148" dxfId="1">
      <formula>AND(OR($AD$46=TRUE,$AD$46="TRUE"),$AE$40&gt;=100)</formula>
    </cfRule>
  </conditionalFormatting>
  <dataValidations count="256">
    <dataValidation sqref="BT10 BT11 BT12 BT13 BT43 BT44 BT45 BT46" showDropDown="0" showInputMessage="0" showErrorMessage="0" allowBlank="1" type="list">
      <formula1>"TRUE,FALSE"</formula1>
    </dataValidation>
    <dataValidation sqref="C4 C5 C6 C7" showDropDown="0" showInputMessage="0" showErrorMessage="0" allowBlank="1" type="whole" operator="between">
      <formula1>0</formula1>
      <formula2>100</formula2>
    </dataValidation>
    <dataValidation sqref="F4 F5 F6 F7 L4 L5 L6 L7 O4 O5 O6 O7 R4 R5 R6 R7 T10 T11 T12 T13" showDropDown="0" showInputMessage="0" showErrorMessage="0" allowBlank="1" type="list">
      <formula1>"TRUE,FALSE"</formula1>
    </dataValidation>
    <dataValidation sqref="I4 I5 I6 I7" showDropDown="0" showInputMessage="0" showErrorMessage="0" allowBlank="1" type="list">
      <formula1>"Piety,Zeal"</formula1>
    </dataValidation>
    <dataValidation sqref="B10 B11 B12 B13" showDropDown="0" showInputMessage="0" showErrorMessage="0" allowBlank="1" type="list">
      <formula1>"Torva full helm,Oathplate helm"</formula1>
    </dataValidation>
    <dataValidation sqref="C10 C11 C12 C13" showDropDown="0" showInputMessage="0" showErrorMessage="0" allowBlank="1" type="list">
      <formula1>"Torva platebody,Oathplate chest"</formula1>
    </dataValidation>
    <dataValidation sqref="G10 G11 G12 G13" showDropDown="0" showInputMessage="0" showErrorMessage="0" allowBlank="1" type="list">
      <formula1>"Torva platelegs,Oathplate legs"</formula1>
    </dataValidation>
    <dataValidation sqref="K10 K11 K12 K13" showDropDown="0" showInputMessage="0" showErrorMessage="0" allowBlank="1" type="list">
      <formula1>"Rancour,Blood fury,Both"</formula1>
    </dataValidation>
    <dataValidation sqref="N10 N11 N12 N13" showDropDown="0" showInputMessage="0" showErrorMessage="0" allowBlank="1" type="whole" operator="between">
      <formula1>1</formula1>
      <formula2>121</formula2>
    </dataValidation>
    <dataValidation sqref="Q10 Q11 Q12 Q13" showDropDown="0" showInputMessage="0" showErrorMessage="0" allowBlank="1" type="list">
      <formula1>"West,East,None"</formula1>
    </dataValidation>
    <dataValidation sqref="W10 W11 W12 W13" showDropDown="0" showInputMessage="0" showErrorMessage="0" allowBlank="1" type="whole" operator="between">
      <formula1>0</formula1>
      <formula2>9</formula2>
    </dataValidation>
    <dataValidation sqref="Z10 Z11 Z12 Z13" showDropDown="0" showInputMessage="0" showErrorMessage="0" allowBlank="1" type="list">
      <formula1>"No,Breaker,Ayak,Swift blade"</formula1>
    </dataValidation>
    <dataValidation sqref="BN10 BN11 BN12 BN13"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BQ10 BQ11 BQ12 BQ13"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10 AD11 AD12 AD13 AG10 AG11 AG12 AG13 AJ10 AJ11 AJ12 AJ13 AM10 AM11 AM12 AM13 AP10 AP11 AP12 AP13" showDropDown="0" showInputMessage="0" showErrorMessage="0" allowBlank="1" type="list">
      <formula1>"TRUE,FALSE"</formula1>
    </dataValidation>
    <dataValidation sqref="BB10 BB11 BB12 BB13 BH10 BH11 BH12 BH13" showDropDown="0" showInputMessage="1" showErrorMessage="0" allowBlank="1" promptTitle="East / West Boak" prompt="Required. The side this player moves to when a purple crab spawns (East or West boak pattern). One of East Boak / West Boak TRUE, the other FALSE." type="list">
      <formula1>"TRUE,FALSE"</formula1>
    </dataValidation>
    <dataValidation sqref="BE10 BE11 BE12 BE13" showDropDown="0" showInputMessage="1" showErrorMessage="1" allowBlank="1" errorTitle="East Pattern" error="Pick A or 0-T (B, C and FLEX aren't available yet)." promptTitle="East Pattern" prompt="Used when East Boak is TRUE. A = the standard East boak pattern (can't attack on ticks 0, 4, 7-9, 12-14 from the spawning attack). 0-T = no ticks lost: keeps attacking at the normal pace. B, C and FLEX are coming later." type="list">
      <formula1>"A,0-T"</formula1>
    </dataValidation>
    <dataValidation sqref="AS10" showDropDown="0" showInputMessage="0" showErrorMessage="1" allowBlank="1" errorTitle="hornPriority" error="hornPriority must be a whole number 1-5 and can't be used by two players. Lowest number receives the horn buff first." type="custom">
      <formula1>AND(ISNUMBER(AS10),AS10&gt;=1,AS10&lt;=5,COUNTIF($AS$10:$AS$13,AS10)=1)</formula1>
    </dataValidation>
    <dataValidation sqref="AV10"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0"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1" showDropDown="0" showInputMessage="0" showErrorMessage="1" allowBlank="1" errorTitle="hornPriority" error="hornPriority must be a whole number 1-5 and can't be used by two players. Lowest number receives the horn buff first." type="custom">
      <formula1>AND(ISNUMBER(AS11),AS11&gt;=1,AS11&lt;=5,COUNTIF($AS$10:$AS$13,AS11)=1)</formula1>
    </dataValidation>
    <dataValidation sqref="AV1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2" showDropDown="0" showInputMessage="0" showErrorMessage="1" allowBlank="1" errorTitle="hornPriority" error="hornPriority must be a whole number 1-5 and can't be used by two players. Lowest number receives the horn buff first." type="custom">
      <formula1>AND(ISNUMBER(AS12),AS12&gt;=1,AS12&lt;=5,COUNTIF($AS$10:$AS$13,AS12)=1)</formula1>
    </dataValidation>
    <dataValidation sqref="AV12"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2"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3" showDropDown="0" showInputMessage="0" showErrorMessage="1" allowBlank="1" errorTitle="hornPriority" error="hornPriority must be a whole number 1-5 and can't be used by two players. Lowest number receives the horn buff first." type="custom">
      <formula1>AND(ISNUMBER(AS13),AS13&gt;=1,AS13&lt;=5,COUNTIF($AS$10:$AS$13,AS13)=1)</formula1>
    </dataValidation>
    <dataValidation sqref="AV1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C16 C17 C18 C19 G16 G17 G18 G19" showDropDown="0" showInputMessage="0" showErrorMessage="0" allowBlank="1" type="list">
      <formula1>"Ancestral,Virtus"</formula1>
    </dataValidation>
    <dataValidation sqref="B16 B17 B18 B19" showDropDown="0" showInputMessage="0" showErrorMessage="0" allowBlank="1" type="list">
      <formula1>"Ancestral,Virtus,Take off,None"</formula1>
    </dataValidation>
    <dataValidation sqref="K16 K17 K18 K19" showDropDown="0" showInputMessage="0" showErrorMessage="0" allowBlank="1" type="list">
      <formula1>"Imbued sara,Infernal"</formula1>
    </dataValidation>
    <dataValidation sqref="C22:C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22="D",C22="A",C22="S",C22="C",C22="H",C22="B",C22="T",C22="E",C22="SB",C22="P",C22="R",C22="X",C22="ST&gt;1",C22="ST&gt;2",C22="ST&gt;3",C22="ST&gt;4",C22="ST&gt;5"),NOT(OR(AND(OR(C22="D",C22="A",C22="S",C22="C",C22="H",C22="B",C22="T",C22="E",C22="SB"),OR(D22="D",D22="A",D22="S",D22="C",D22="H",D22="B",D22="T",D22="E",D22="SB")),AND(OR(C22="D",C22="A",C22="S",C22="C",C22="H",C22="T",C22="E",C22="SB"),OR(E22="D",E22="A",E22="S",E22="C",E22="H",E22="B",E22="T",E22="E",E22="SB")),AND(OR(C22="D",C22="A",C22="S",C22="C",C22="T",C22="SB"),OR(F22="D",F22="A",F22="S",F22="C",F22="H",F22="B",F22="T",F22="E",F22="SB")),AND(OR(C22="S"),OR(G22="D",G22="A",G22="S",G22="C",G22="H",G22="B",G22="T",G22="E",G22="SB")),AND(C22="H",OR($Z10="No",$Z10="")))))</formula1>
    </dataValidation>
    <dataValidation sqref="D22:D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22="D",D22="A",D22="S",D22="C",D22="H",D22="B",D22="T",D22="E",D22="SB",D22="P",D22="R",D22="X",D22="ST&gt;1",D22="ST&gt;2",D22="ST&gt;3",D22="ST&gt;4",D22="ST&gt;5"),NOT(OR(AND(OR(D22="D",D22="A",D22="S",D22="C",D22="H",D22="B",D22="T",D22="E",D22="SB"),OR(C22="D",C22="A",C22="S",C22="C",C22="H",C22="B",C22="T",C22="E",C22="SB")),AND(OR(D22="D",D22="A",D22="S",D22="C",D22="H",D22="B",D22="T",D22="E",D22="SB"),OR(E22="D",E22="A",E22="S",E22="C",E22="H",E22="B",E22="T",E22="E",E22="SB")),AND(OR(D22="D",D22="A",D22="S",D22="C",D22="H",D22="T",D22="E",D22="SB"),OR(F22="D",F22="A",F22="S",F22="C",F22="H",F22="B",F22="T",F22="E",F22="SB")),AND(OR(D22="D",D22="A",D22="S",D22="C",D22="T",D22="SB"),OR(G22="D",G22="A",G22="S",G22="C",G22="H",G22="B",G22="T",G22="E",G22="SB")),AND(OR(D22="S"),OR(H22="D",H22="A",H22="S",H22="C",H22="H",H22="B",H22="T",H22="E",H22="SB")),AND(D22="H",OR($Z10="No",$Z10="")))))</formula1>
    </dataValidation>
    <dataValidation sqref="E22:E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22="D",E22="A",E22="S",E22="C",E22="H",E22="B",E22="T",E22="E",E22="SB",E22="P",E22="R",E22="X",E22="ST&gt;1",E22="ST&gt;2",E22="ST&gt;3",E22="ST&gt;4",E22="ST&gt;5"),NOT(OR(AND(OR(E22="D",E22="A",E22="S",E22="C",E22="H",E22="B",E22="T",E22="E",E22="SB"),OR(D22="D",D22="A",D22="S",D22="C",D22="H",D22="B",D22="T",D22="E",D22="SB")),AND(OR(E22="D",E22="A",E22="S",E22="C",E22="H",E22="B",E22="T",E22="E",E22="SB"),OR(F22="D",F22="A",F22="S",F22="C",F22="H",F22="B",F22="T",F22="E",F22="SB")),AND(OR(E22="D",E22="A",E22="S",E22="C",E22="H",E22="B",E22="T",E22="E",E22="SB"),OR(C22="D",C22="A",C22="S",C22="C",C22="H",C22="T",C22="E",C22="SB")),AND(OR(E22="D",E22="A",E22="S",E22="C",E22="H",E22="T",E22="E",E22="SB"),OR(G22="D",G22="A",G22="S",G22="C",G22="H",G22="B",G22="T",G22="E",G22="SB")),AND(OR(E22="D",E22="A",E22="S",E22="C",E22="T",E22="SB"),OR(H22="D",H22="A",H22="S",H22="C",H22="H",H22="B",H22="T",H22="E",H22="SB")),AND(OR(E22="S"),OR(I22="D",I22="A",I22="S",I22="C",I22="H",I22="B",I22="T",I22="E",I22="SB")),AND(E22="H",OR($Z10="No",$Z10="")))))</formula1>
    </dataValidation>
    <dataValidation sqref="F22:F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22="D",F22="A",F22="S",F22="C",F22="H",F22="B",F22="T",F22="E",F22="SB",F22="P",F22="R",F22="X",F22="ST&gt;1",F22="ST&gt;2",F22="ST&gt;3",F22="ST&gt;4",F22="ST&gt;5"),NOT(OR(AND(OR(F22="D",F22="A",F22="S",F22="C",F22="H",F22="B",F22="T",F22="E",F22="SB"),OR(E22="D",E22="A",E22="S",E22="C",E22="H",E22="B",E22="T",E22="E",E22="SB")),AND(OR(F22="D",F22="A",F22="S",F22="C",F22="H",F22="B",F22="T",F22="E",F22="SB"),OR(G22="D",G22="A",G22="S",G22="C",G22="H",G22="B",G22="T",G22="E",G22="SB")),AND(OR(F22="D",F22="A",F22="S",F22="C",F22="H",F22="B",F22="T",F22="E",F22="SB"),OR(D22="D",D22="A",D22="S",D22="C",D22="H",D22="T",D22="E",D22="SB")),AND(OR(F22="D",F22="A",F22="S",F22="C",F22="H",F22="T",F22="E",F22="SB"),OR(H22="D",H22="A",H22="S",H22="C",H22="H",H22="B",H22="T",H22="E",H22="SB")),AND(OR(F22="D",F22="A",F22="S",F22="C",F22="H",F22="B",F22="T",F22="E",F22="SB"),OR(C22="D",C22="A",C22="S",C22="C",C22="T",C22="SB")),AND(OR(F22="D",F22="A",F22="S",F22="C",F22="T",F22="SB"),OR(I22="D",I22="A",I22="S",I22="C",I22="H",I22="B",I22="T",I22="E",I22="SB")),AND(OR(F22="S"),OR(J22="D",J22="A",J22="S",J22="C",J22="H",J22="B",J22="T",J22="E",J22="SB")),AND(F22="H",OR($Z10="No",$Z10="")))))</formula1>
    </dataValidation>
    <dataValidation sqref="G22:G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22="D",G22="A",G22="S",G22="C",G22="H",G22="B",G22="T",G22="E",G22="SB",G22="P",G22="R",G22="X",G22="ST&gt;1",G22="ST&gt;2",G22="ST&gt;3",G22="ST&gt;4",G22="ST&gt;5"),NOT(OR(AND(OR(G22="D",G22="A",G22="S",G22="C",G22="H",G22="B",G22="T",G22="E",G22="SB"),OR(F22="D",F22="A",F22="S",F22="C",F22="H",F22="B",F22="T",F22="E",F22="SB")),AND(OR(G22="D",G22="A",G22="S",G22="C",G22="H",G22="B",G22="T",G22="E",G22="SB"),OR(H22="D",H22="A",H22="S",H22="C",H22="H",H22="B",H22="T",H22="E",H22="SB")),AND(OR(G22="D",G22="A",G22="S",G22="C",G22="H",G22="B",G22="T",G22="E",G22="SB"),OR(E22="D",E22="A",E22="S",E22="C",E22="H",E22="T",E22="E",E22="SB")),AND(OR(G22="D",G22="A",G22="S",G22="C",G22="H",G22="T",G22="E",G22="SB"),OR(I22="D",I22="A",I22="S",I22="C",I22="H",I22="B",I22="T",I22="E",I22="SB")),AND(OR(G22="D",G22="A",G22="S",G22="C",G22="H",G22="B",G22="T",G22="E",G22="SB"),OR(D22="D",D22="A",D22="S",D22="C",D22="T",D22="SB")),AND(OR(G22="D",G22="A",G22="S",G22="C",G22="T",G22="SB"),OR(J22="D",J22="A",J22="S",J22="C",J22="H",J22="B",J22="T",J22="E",J22="SB")),AND(OR(G22="D",G22="A",G22="S",G22="C",G22="H",G22="B",G22="T",G22="E",G22="SB"),OR(C22="S")),AND(OR(G22="S"),OR(K22="D",K22="A",K22="S",K22="C",K22="H",K22="B",K22="T",K22="E",K22="SB")),AND(G22="H",OR($Z10="No",$Z10="")))))</formula1>
    </dataValidation>
    <dataValidation sqref="H22:H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22="D",H22="A",H22="S",H22="C",H22="H",H22="B",H22="T",H22="E",H22="SB",H22="P",H22="R",H22="X",H22="ST&gt;1",H22="ST&gt;2",H22="ST&gt;3",H22="ST&gt;4",H22="ST&gt;5"),NOT(OR(AND(OR(H22="D",H22="A",H22="S",H22="C",H22="H",H22="B",H22="T",H22="E",H22="SB"),OR(G22="D",G22="A",G22="S",G22="C",G22="H",G22="B",G22="T",G22="E",G22="SB")),AND(OR(H22="D",H22="A",H22="S",H22="C",H22="H",H22="B",H22="T",H22="E",H22="SB"),OR(I22="D",I22="A",I22="S",I22="C",I22="H",I22="B",I22="T",I22="E",I22="SB")),AND(OR(H22="D",H22="A",H22="S",H22="C",H22="H",H22="B",H22="T",H22="E",H22="SB"),OR(F22="D",F22="A",F22="S",F22="C",F22="H",F22="T",F22="E",F22="SB")),AND(OR(H22="D",H22="A",H22="S",H22="C",H22="H",H22="T",H22="E",H22="SB"),OR(J22="D",J22="A",J22="S",J22="C",J22="H",J22="B",J22="T",J22="E",J22="SB")),AND(OR(H22="D",H22="A",H22="S",H22="C",H22="H",H22="B",H22="T",H22="E",H22="SB"),OR(E22="D",E22="A",E22="S",E22="C",E22="T",E22="SB")),AND(OR(H22="D",H22="A",H22="S",H22="C",H22="T",H22="SB"),OR(K22="D",K22="A",K22="S",K22="C",K22="H",K22="B",K22="T",K22="E",K22="SB")),AND(OR(H22="D",H22="A",H22="S",H22="C",H22="H",H22="B",H22="T",H22="E",H22="SB"),OR(D22="S")),AND(OR(H22="S"),OR(L22="D",L22="A",L22="S",L22="C",L22="H",L22="B",L22="T",L22="E",L22="SB")),AND(H22="H",OR($Z10="No",$Z10="")))))</formula1>
    </dataValidation>
    <dataValidation sqref="I22:I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22="D",I22="A",I22="S",I22="C",I22="H",I22="B",I22="T",I22="E",I22="SB",I22="P",I22="R",I22="X",I22="ST&gt;1",I22="ST&gt;2",I22="ST&gt;3",I22="ST&gt;4",I22="ST&gt;5"),NOT(OR(AND(OR(I22="D",I22="A",I22="S",I22="C",I22="H",I22="B",I22="T",I22="E",I22="SB"),OR(H22="D",H22="A",H22="S",H22="C",H22="H",H22="B",H22="T",H22="E",H22="SB")),AND(OR(I22="D",I22="A",I22="S",I22="C",I22="H",I22="B",I22="T",I22="E",I22="SB"),OR(J22="D",J22="A",J22="S",J22="C",J22="H",J22="B",J22="T",J22="E",J22="SB")),AND(OR(I22="D",I22="A",I22="S",I22="C",I22="H",I22="B",I22="T",I22="E",I22="SB"),OR(G22="D",G22="A",G22="S",G22="C",G22="H",G22="T",G22="E",G22="SB")),AND(OR(I22="D",I22="A",I22="S",I22="C",I22="H",I22="T",I22="E",I22="SB"),OR(K22="D",K22="A",K22="S",K22="C",K22="H",K22="B",K22="T",K22="E",K22="SB")),AND(OR(I22="D",I22="A",I22="S",I22="C",I22="H",I22="B",I22="T",I22="E",I22="SB"),OR(F22="D",F22="A",F22="S",F22="C",F22="T",F22="SB")),AND(OR(I22="D",I22="A",I22="S",I22="C",I22="T",I22="SB"),OR(L22="D",L22="A",L22="S",L22="C",L22="H",L22="B",L22="T",L22="E",L22="SB")),AND(OR(I22="D",I22="A",I22="S",I22="C",I22="H",I22="B",I22="T",I22="E",I22="SB"),OR(E22="S")),AND(OR(I22="S"),OR(M22="D",M22="A",M22="S",M22="C",M22="H",M22="B",M22="T",M22="E",M22="SB")),AND(I22="H",OR($Z10="No",$Z10="")))))</formula1>
    </dataValidation>
    <dataValidation sqref="J22:J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22="D",J22="A",J22="S",J22="C",J22="H",J22="B",J22="T",J22="E",J22="SB",J22="P",J22="R",J22="X",J22="ST&gt;1",J22="ST&gt;2",J22="ST&gt;3",J22="ST&gt;4",J22="ST&gt;5"),NOT(OR(AND(OR(J22="D",J22="A",J22="S",J22="C",J22="H",J22="B",J22="T",J22="E",J22="SB"),OR(I22="D",I22="A",I22="S",I22="C",I22="H",I22="B",I22="T",I22="E",I22="SB")),AND(OR(J22="D",J22="A",J22="S",J22="C",J22="H",J22="B",J22="T",J22="E",J22="SB"),OR(K22="D",K22="A",K22="S",K22="C",K22="H",K22="B",K22="T",K22="E",K22="SB")),AND(OR(J22="D",J22="A",J22="S",J22="C",J22="H",J22="B",J22="T",J22="E",J22="SB"),OR(H22="D",H22="A",H22="S",H22="C",H22="H",H22="T",H22="E",H22="SB")),AND(OR(J22="D",J22="A",J22="S",J22="C",J22="H",J22="T",J22="E",J22="SB"),OR(L22="D",L22="A",L22="S",L22="C",L22="H",L22="B",L22="T",L22="E",L22="SB")),AND(OR(J22="D",J22="A",J22="S",J22="C",J22="H",J22="B",J22="T",J22="E",J22="SB"),OR(G22="D",G22="A",G22="S",G22="C",G22="T",G22="SB")),AND(OR(J22="D",J22="A",J22="S",J22="C",J22="T",J22="SB"),OR(M22="D",M22="A",M22="S",M22="C",M22="H",M22="B",M22="T",M22="E",M22="SB")),AND(OR(J22="D",J22="A",J22="S",J22="C",J22="H",J22="B",J22="T",J22="E",J22="SB"),OR(F22="S")),AND(OR(J22="S"),OR(N22="D",N22="A",N22="S",N22="C",N22="H",N22="B",N22="T",N22="E",N22="SB")),AND(J22="H",OR($Z10="No",$Z10="")))))</formula1>
    </dataValidation>
    <dataValidation sqref="K22:K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22="D",K22="A",K22="S",K22="C",K22="H",K22="B",K22="T",K22="E",K22="SB",K22="P",K22="R",K22="X",K22="ST&gt;1",K22="ST&gt;2",K22="ST&gt;3",K22="ST&gt;4",K22="ST&gt;5"),NOT(OR(AND(OR(K22="D",K22="A",K22="S",K22="C",K22="H",K22="B",K22="T",K22="E",K22="SB"),OR(J22="D",J22="A",J22="S",J22="C",J22="H",J22="B",J22="T",J22="E",J22="SB")),AND(OR(K22="D",K22="A",K22="S",K22="C",K22="H",K22="B",K22="T",K22="E",K22="SB"),OR(L22="D",L22="A",L22="S",L22="C",L22="H",L22="B",L22="T",L22="E",L22="SB")),AND(OR(K22="D",K22="A",K22="S",K22="C",K22="H",K22="B",K22="T",K22="E",K22="SB"),OR(I22="D",I22="A",I22="S",I22="C",I22="H",I22="T",I22="E",I22="SB")),AND(OR(K22="D",K22="A",K22="S",K22="C",K22="H",K22="T",K22="E",K22="SB"),OR(M22="D",M22="A",M22="S",M22="C",M22="H",M22="B",M22="T",M22="E",M22="SB")),AND(OR(K22="D",K22="A",K22="S",K22="C",K22="H",K22="B",K22="T",K22="E",K22="SB"),OR(H22="D",H22="A",H22="S",H22="C",H22="T",H22="SB")),AND(OR(K22="D",K22="A",K22="S",K22="C",K22="T",K22="SB"),OR(N22="D",N22="A",N22="S",N22="C",N22="H",N22="B",N22="T",N22="E",N22="SB")),AND(OR(K22="D",K22="A",K22="S",K22="C",K22="H",K22="B",K22="T",K22="E",K22="SB"),OR(G22="S")),AND(OR(K22="S"),OR(O22="D",O22="A",O22="S",O22="C",O22="H",O22="B",O22="T",O22="E",O22="SB")),AND(K22="H",OR($Z10="No",$Z10="")))))</formula1>
    </dataValidation>
    <dataValidation sqref="L22:L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22="D",L22="A",L22="S",L22="C",L22="H",L22="B",L22="T",L22="E",L22="SB",L22="P",L22="R",L22="X",L22="ST&gt;1",L22="ST&gt;2",L22="ST&gt;3",L22="ST&gt;4",L22="ST&gt;5"),NOT(OR(AND(OR(L22="D",L22="A",L22="S",L22="C",L22="H",L22="B",L22="T",L22="E",L22="SB"),OR(K22="D",K22="A",K22="S",K22="C",K22="H",K22="B",K22="T",K22="E",K22="SB")),AND(OR(L22="D",L22="A",L22="S",L22="C",L22="H",L22="B",L22="T",L22="E",L22="SB"),OR(M22="D",M22="A",M22="S",M22="C",M22="H",M22="B",M22="T",M22="E",M22="SB")),AND(OR(L22="D",L22="A",L22="S",L22="C",L22="H",L22="B",L22="T",L22="E",L22="SB"),OR(J22="D",J22="A",J22="S",J22="C",J22="H",J22="T",J22="E",J22="SB")),AND(OR(L22="D",L22="A",L22="S",L22="C",L22="H",L22="T",L22="E",L22="SB"),OR(N22="D",N22="A",N22="S",N22="C",N22="H",N22="B",N22="T",N22="E",N22="SB")),AND(OR(L22="D",L22="A",L22="S",L22="C",L22="H",L22="B",L22="T",L22="E",L22="SB"),OR(I22="D",I22="A",I22="S",I22="C",I22="T",I22="SB")),AND(OR(L22="D",L22="A",L22="S",L22="C",L22="T",L22="SB"),OR(O22="D",O22="A",O22="S",O22="C",O22="H",O22="B",O22="T",O22="E",O22="SB")),AND(OR(L22="D",L22="A",L22="S",L22="C",L22="H",L22="B",L22="T",L22="E",L22="SB"),OR(H22="S")),AND(OR(L22="S"),OR(P22="D",P22="A",P22="S",P22="C",P22="H",P22="B",P22="T",P22="E",P22="SB")),AND(L22="H",OR($Z10="No",$Z10="")))))</formula1>
    </dataValidation>
    <dataValidation sqref="M22:M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22="D",M22="A",M22="S",M22="C",M22="H",M22="B",M22="T",M22="E",M22="SB",M22="P",M22="R",M22="X",M22="ST&gt;1",M22="ST&gt;2",M22="ST&gt;3",M22="ST&gt;4",M22="ST&gt;5"),NOT(OR(AND(OR(M22="D",M22="A",M22="S",M22="C",M22="H",M22="B",M22="T",M22="E",M22="SB"),OR(L22="D",L22="A",L22="S",L22="C",L22="H",L22="B",L22="T",L22="E",L22="SB")),AND(OR(M22="D",M22="A",M22="S",M22="C",M22="H",M22="B",M22="T",M22="E",M22="SB"),OR(N22="D",N22="A",N22="S",N22="C",N22="H",N22="B",N22="T",N22="E",N22="SB")),AND(OR(M22="D",M22="A",M22="S",M22="C",M22="H",M22="B",M22="T",M22="E",M22="SB"),OR(K22="D",K22="A",K22="S",K22="C",K22="H",K22="T",K22="E",K22="SB")),AND(OR(M22="D",M22="A",M22="S",M22="C",M22="H",M22="T",M22="E",M22="SB"),OR(O22="D",O22="A",O22="S",O22="C",O22="H",O22="B",O22="T",O22="E",O22="SB")),AND(OR(M22="D",M22="A",M22="S",M22="C",M22="H",M22="B",M22="T",M22="E",M22="SB"),OR(J22="D",J22="A",J22="S",J22="C",J22="T",J22="SB")),AND(OR(M22="D",M22="A",M22="S",M22="C",M22="T",M22="SB"),OR(P22="D",P22="A",P22="S",P22="C",P22="H",P22="B",P22="T",P22="E",P22="SB")),AND(OR(M22="D",M22="A",M22="S",M22="C",M22="H",M22="B",M22="T",M22="E",M22="SB"),OR(I22="S")),AND(OR(M22="S"),OR(Q22="D",Q22="A",Q22="S",Q22="C",Q22="H",Q22="B",Q22="T",Q22="E",Q22="SB")),AND(M22="H",OR($Z10="No",$Z10="")))))</formula1>
    </dataValidation>
    <dataValidation sqref="N22:N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22="D",N22="A",N22="S",N22="C",N22="H",N22="B",N22="T",N22="E",N22="SB",N22="P",N22="R",N22="X",N22="ST&gt;1",N22="ST&gt;2",N22="ST&gt;3",N22="ST&gt;4",N22="ST&gt;5"),NOT(OR(AND(OR(N22="D",N22="A",N22="S",N22="C",N22="H",N22="B",N22="T",N22="E",N22="SB"),OR(M22="D",M22="A",M22="S",M22="C",M22="H",M22="B",M22="T",M22="E",M22="SB")),AND(OR(N22="D",N22="A",N22="S",N22="C",N22="H",N22="B",N22="T",N22="E",N22="SB"),OR(O22="D",O22="A",O22="S",O22="C",O22="H",O22="B",O22="T",O22="E",O22="SB")),AND(OR(N22="D",N22="A",N22="S",N22="C",N22="H",N22="B",N22="T",N22="E",N22="SB"),OR(L22="D",L22="A",L22="S",L22="C",L22="H",L22="T",L22="E",L22="SB")),AND(OR(N22="D",N22="A",N22="S",N22="C",N22="H",N22="T",N22="E",N22="SB"),OR(P22="D",P22="A",P22="S",P22="C",P22="H",P22="B",P22="T",P22="E",P22="SB")),AND(OR(N22="D",N22="A",N22="S",N22="C",N22="H",N22="B",N22="T",N22="E",N22="SB"),OR(K22="D",K22="A",K22="S",K22="C",K22="T",K22="SB")),AND(OR(N22="D",N22="A",N22="S",N22="C",N22="T",N22="SB"),OR(Q22="D",Q22="A",Q22="S",Q22="C",Q22="H",Q22="B",Q22="T",Q22="E",Q22="SB")),AND(OR(N22="D",N22="A",N22="S",N22="C",N22="H",N22="B",N22="T",N22="E",N22="SB"),OR(J22="S")),AND(OR(N22="S"),OR(R22="D",R22="A",R22="S",R22="C",R22="H",R22="B",R22="T",R22="E",R22="SB")),AND(N22="H",OR($Z10="No",$Z10="")))))</formula1>
    </dataValidation>
    <dataValidation sqref="O22:O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22="D",O22="A",O22="S",O22="C",O22="H",O22="B",O22="T",O22="E",O22="SB",O22="P",O22="R",O22="X",O22="ST&gt;1",O22="ST&gt;2",O22="ST&gt;3",O22="ST&gt;4",O22="ST&gt;5"),NOT(OR(AND(OR(O22="D",O22="A",O22="S",O22="C",O22="H",O22="B",O22="T",O22="E",O22="SB"),OR(N22="D",N22="A",N22="S",N22="C",N22="H",N22="B",N22="T",N22="E",N22="SB")),AND(OR(O22="D",O22="A",O22="S",O22="C",O22="H",O22="B",O22="T",O22="E",O22="SB"),OR(P22="D",P22="A",P22="S",P22="C",P22="H",P22="B",P22="T",P22="E",P22="SB")),AND(OR(O22="D",O22="A",O22="S",O22="C",O22="H",O22="B",O22="T",O22="E",O22="SB"),OR(M22="D",M22="A",M22="S",M22="C",M22="H",M22="T",M22="E",M22="SB")),AND(OR(O22="D",O22="A",O22="S",O22="C",O22="H",O22="T",O22="E",O22="SB"),OR(Q22="D",Q22="A",Q22="S",Q22="C",Q22="H",Q22="B",Q22="T",Q22="E",Q22="SB")),AND(OR(O22="D",O22="A",O22="S",O22="C",O22="H",O22="B",O22="T",O22="E",O22="SB"),OR(L22="D",L22="A",L22="S",L22="C",L22="T",L22="SB")),AND(OR(O22="D",O22="A",O22="S",O22="C",O22="T",O22="SB"),OR(R22="D",R22="A",R22="S",R22="C",R22="H",R22="B",R22="T",R22="E",R22="SB")),AND(OR(O22="D",O22="A",O22="S",O22="C",O22="H",O22="B",O22="T",O22="E",O22="SB"),OR(K22="S")),AND(OR(O22="S"),OR(S22="D",S22="A",S22="S",S22="C",S22="H",S22="B",S22="T",S22="E",S22="SB")),AND(O22="H",OR($Z10="No",$Z10="")))))</formula1>
    </dataValidation>
    <dataValidation sqref="P22:P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22="D",P22="A",P22="S",P22="C",P22="H",P22="B",P22="T",P22="E",P22="SB",P22="P",P22="R",P22="X",P22="ST&gt;1",P22="ST&gt;2",P22="ST&gt;3",P22="ST&gt;4",P22="ST&gt;5"),NOT(OR(AND(OR(P22="D",P22="A",P22="S",P22="C",P22="H",P22="B",P22="T",P22="E",P22="SB"),OR(O22="D",O22="A",O22="S",O22="C",O22="H",O22="B",O22="T",O22="E",O22="SB")),AND(OR(P22="D",P22="A",P22="S",P22="C",P22="H",P22="B",P22="T",P22="E",P22="SB"),OR(Q22="D",Q22="A",Q22="S",Q22="C",Q22="H",Q22="B",Q22="T",Q22="E",Q22="SB")),AND(OR(P22="D",P22="A",P22="S",P22="C",P22="H",P22="B",P22="T",P22="E",P22="SB"),OR(N22="D",N22="A",N22="S",N22="C",N22="H",N22="T",N22="E",N22="SB")),AND(OR(P22="D",P22="A",P22="S",P22="C",P22="H",P22="T",P22="E",P22="SB"),OR(R22="D",R22="A",R22="S",R22="C",R22="H",R22="B",R22="T",R22="E",R22="SB")),AND(OR(P22="D",P22="A",P22="S",P22="C",P22="H",P22="B",P22="T",P22="E",P22="SB"),OR(M22="D",M22="A",M22="S",M22="C",M22="T",M22="SB")),AND(OR(P22="D",P22="A",P22="S",P22="C",P22="T",P22="SB"),OR(S22="D",S22="A",S22="S",S22="C",S22="H",S22="B",S22="T",S22="E",S22="SB")),AND(OR(P22="D",P22="A",P22="S",P22="C",P22="H",P22="B",P22="T",P22="E",P22="SB"),OR(L22="S")),AND(OR(P22="S"),OR(T22="D",T22="A",T22="S",T22="C",T22="H",T22="B",T22="T",T22="E",T22="SB")),AND(P22="H",OR($Z10="No",$Z10="")))))</formula1>
    </dataValidation>
    <dataValidation sqref="Q22:Q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22="D",Q22="A",Q22="S",Q22="C",Q22="H",Q22="B",Q22="T",Q22="E",Q22="SB",Q22="P",Q22="R",Q22="X",Q22="ST&gt;1",Q22="ST&gt;2",Q22="ST&gt;3",Q22="ST&gt;4",Q22="ST&gt;5"),NOT(OR(AND(OR(Q22="D",Q22="A",Q22="S",Q22="C",Q22="H",Q22="B",Q22="T",Q22="E",Q22="SB"),OR(P22="D",P22="A",P22="S",P22="C",P22="H",P22="B",P22="T",P22="E",P22="SB")),AND(OR(Q22="D",Q22="A",Q22="S",Q22="C",Q22="H",Q22="B",Q22="T",Q22="E",Q22="SB"),OR(R22="D",R22="A",R22="S",R22="C",R22="H",R22="B",R22="T",R22="E",R22="SB")),AND(OR(Q22="D",Q22="A",Q22="S",Q22="C",Q22="H",Q22="B",Q22="T",Q22="E",Q22="SB"),OR(O22="D",O22="A",O22="S",O22="C",O22="H",O22="T",O22="E",O22="SB")),AND(OR(Q22="D",Q22="A",Q22="S",Q22="C",Q22="H",Q22="T",Q22="E",Q22="SB"),OR(S22="D",S22="A",S22="S",S22="C",S22="H",S22="B",S22="T",S22="E",S22="SB")),AND(OR(Q22="D",Q22="A",Q22="S",Q22="C",Q22="H",Q22="B",Q22="T",Q22="E",Q22="SB"),OR(N22="D",N22="A",N22="S",N22="C",N22="T",N22="SB")),AND(OR(Q22="D",Q22="A",Q22="S",Q22="C",Q22="T",Q22="SB"),OR(T22="D",T22="A",T22="S",T22="C",T22="H",T22="B",T22="T",T22="E",T22="SB")),AND(OR(Q22="D",Q22="A",Q22="S",Q22="C",Q22="H",Q22="B",Q22="T",Q22="E",Q22="SB"),OR(M22="S")),AND(OR(Q22="S"),OR(U22="D",U22="A",U22="S",U22="C",U22="H",U22="B",U22="T",U22="E",U22="SB")),AND(Q22="H",OR($Z10="No",$Z10="")))))</formula1>
    </dataValidation>
    <dataValidation sqref="R22:R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22="D",R22="A",R22="S",R22="C",R22="H",R22="B",R22="T",R22="E",R22="SB",R22="P",R22="R",R22="X",R22="ST&gt;1",R22="ST&gt;2",R22="ST&gt;3",R22="ST&gt;4",R22="ST&gt;5"),NOT(OR(AND(OR(R22="D",R22="A",R22="S",R22="C",R22="H",R22="B",R22="T",R22="E",R22="SB"),OR(Q22="D",Q22="A",Q22="S",Q22="C",Q22="H",Q22="B",Q22="T",Q22="E",Q22="SB")),AND(OR(R22="D",R22="A",R22="S",R22="C",R22="H",R22="B",R22="T",R22="E",R22="SB"),OR(S22="D",S22="A",S22="S",S22="C",S22="H",S22="B",S22="T",S22="E",S22="SB")),AND(OR(R22="D",R22="A",R22="S",R22="C",R22="H",R22="B",R22="T",R22="E",R22="SB"),OR(P22="D",P22="A",P22="S",P22="C",P22="H",P22="T",P22="E",P22="SB")),AND(OR(R22="D",R22="A",R22="S",R22="C",R22="H",R22="T",R22="E",R22="SB"),OR(T22="D",T22="A",T22="S",T22="C",T22="H",T22="B",T22="T",T22="E",T22="SB")),AND(OR(R22="D",R22="A",R22="S",R22="C",R22="H",R22="B",R22="T",R22="E",R22="SB"),OR(O22="D",O22="A",O22="S",O22="C",O22="T",O22="SB")),AND(OR(R22="D",R22="A",R22="S",R22="C",R22="T",R22="SB"),OR(U22="D",U22="A",U22="S",U22="C",U22="H",U22="B",U22="T",U22="E",U22="SB")),AND(OR(R22="D",R22="A",R22="S",R22="C",R22="H",R22="B",R22="T",R22="E",R22="SB"),OR(N22="S")),AND(OR(R22="S"),OR(V22="D",V22="A",V22="S",V22="C",V22="H",V22="B",V22="T",V22="E",V22="SB")),AND(R22="H",OR($Z10="No",$Z10="")))))</formula1>
    </dataValidation>
    <dataValidation sqref="S22:S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22="D",S22="A",S22="S",S22="C",S22="H",S22="B",S22="T",S22="E",S22="SB",S22="P",S22="R",S22="X",S22="ST&gt;1",S22="ST&gt;2",S22="ST&gt;3",S22="ST&gt;4",S22="ST&gt;5"),NOT(OR(AND(OR(S22="D",S22="A",S22="S",S22="C",S22="H",S22="B",S22="T",S22="E",S22="SB"),OR(R22="D",R22="A",R22="S",R22="C",R22="H",R22="B",R22="T",R22="E",R22="SB")),AND(OR(S22="D",S22="A",S22="S",S22="C",S22="H",S22="B",S22="T",S22="E",S22="SB"),OR(T22="D",T22="A",T22="S",T22="C",T22="H",T22="B",T22="T",T22="E",T22="SB")),AND(OR(S22="D",S22="A",S22="S",S22="C",S22="H",S22="B",S22="T",S22="E",S22="SB"),OR(Q22="D",Q22="A",Q22="S",Q22="C",Q22="H",Q22="T",Q22="E",Q22="SB")),AND(OR(S22="D",S22="A",S22="S",S22="C",S22="H",S22="T",S22="E",S22="SB"),OR(U22="D",U22="A",U22="S",U22="C",U22="H",U22="B",U22="T",U22="E",U22="SB")),AND(OR(S22="D",S22="A",S22="S",S22="C",S22="H",S22="B",S22="T",S22="E",S22="SB"),OR(P22="D",P22="A",P22="S",P22="C",P22="T",P22="SB")),AND(OR(S22="D",S22="A",S22="S",S22="C",S22="T",S22="SB"),OR(V22="D",V22="A",V22="S",V22="C",V22="H",V22="B",V22="T",V22="E",V22="SB")),AND(OR(S22="D",S22="A",S22="S",S22="C",S22="H",S22="B",S22="T",S22="E",S22="SB"),OR(O22="S")),AND(OR(S22="S"),OR(W22="D",W22="A",W22="S",W22="C",W22="H",W22="B",W22="T",W22="E",W22="SB")),AND(S22="H",OR($Z10="No",$Z10="")))))</formula1>
    </dataValidation>
    <dataValidation sqref="T22:T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22="D",T22="A",T22="S",T22="C",T22="H",T22="B",T22="T",T22="E",T22="SB",T22="P",T22="R",T22="X",T22="ST&gt;1",T22="ST&gt;2",T22="ST&gt;3",T22="ST&gt;4",T22="ST&gt;5"),NOT(OR(AND(OR(T22="D",T22="A",T22="S",T22="C",T22="H",T22="B",T22="T",T22="E",T22="SB"),OR(S22="D",S22="A",S22="S",S22="C",S22="H",S22="B",S22="T",S22="E",S22="SB")),AND(OR(T22="D",T22="A",T22="S",T22="C",T22="H",T22="B",T22="T",T22="E",T22="SB"),OR(U22="D",U22="A",U22="S",U22="C",U22="H",U22="B",U22="T",U22="E",U22="SB")),AND(OR(T22="D",T22="A",T22="S",T22="C",T22="H",T22="B",T22="T",T22="E",T22="SB"),OR(R22="D",R22="A",R22="S",R22="C",R22="H",R22="T",R22="E",R22="SB")),AND(OR(T22="D",T22="A",T22="S",T22="C",T22="H",T22="T",T22="E",T22="SB"),OR(V22="D",V22="A",V22="S",V22="C",V22="H",V22="B",V22="T",V22="E",V22="SB")),AND(OR(T22="D",T22="A",T22="S",T22="C",T22="H",T22="B",T22="T",T22="E",T22="SB"),OR(Q22="D",Q22="A",Q22="S",Q22="C",Q22="T",Q22="SB")),AND(OR(T22="D",T22="A",T22="S",T22="C",T22="T",T22="SB"),OR(W22="D",W22="A",W22="S",W22="C",W22="H",W22="B",W22="T",W22="E",W22="SB")),AND(OR(T22="D",T22="A",T22="S",T22="C",T22="H",T22="B",T22="T",T22="E",T22="SB"),OR(P22="S")),AND(OR(T22="S"),OR(X22="D",X22="A",X22="S",X22="C",X22="H",X22="B",X22="T",X22="E",X22="SB")),AND(T22="H",OR($Z10="No",$Z10="")))))</formula1>
    </dataValidation>
    <dataValidation sqref="U22:U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22="D",U22="A",U22="S",U22="C",U22="H",U22="B",U22="T",U22="E",U22="SB",U22="P",U22="R",U22="X",U22="ST&gt;1",U22="ST&gt;2",U22="ST&gt;3",U22="ST&gt;4",U22="ST&gt;5"),NOT(OR(AND(OR(U22="D",U22="A",U22="S",U22="C",U22="H",U22="B",U22="T",U22="E",U22="SB"),OR(T22="D",T22="A",T22="S",T22="C",T22="H",T22="B",T22="T",T22="E",T22="SB")),AND(OR(U22="D",U22="A",U22="S",U22="C",U22="H",U22="B",U22="T",U22="E",U22="SB"),OR(V22="D",V22="A",V22="S",V22="C",V22="H",V22="B",V22="T",V22="E",V22="SB")),AND(OR(U22="D",U22="A",U22="S",U22="C",U22="H",U22="B",U22="T",U22="E",U22="SB"),OR(S22="D",S22="A",S22="S",S22="C",S22="H",S22="T",S22="E",S22="SB")),AND(OR(U22="D",U22="A",U22="S",U22="C",U22="H",U22="T",U22="E",U22="SB"),OR(W22="D",W22="A",W22="S",W22="C",W22="H",W22="B",W22="T",W22="E",W22="SB")),AND(OR(U22="D",U22="A",U22="S",U22="C",U22="H",U22="B",U22="T",U22="E",U22="SB"),OR(R22="D",R22="A",R22="S",R22="C",R22="T",R22="SB")),AND(OR(U22="D",U22="A",U22="S",U22="C",U22="T",U22="SB"),OR(X22="D",X22="A",X22="S",X22="C",X22="H",X22="B",X22="T",X22="E",X22="SB")),AND(OR(U22="D",U22="A",U22="S",U22="C",U22="H",U22="B",U22="T",U22="E",U22="SB"),OR(Q22="S")),AND(OR(U22="S"),OR(Y22="D",Y22="A",Y22="S",Y22="C",Y22="H",Y22="B",Y22="T",Y22="E",Y22="SB")),AND(U22="H",OR($Z10="No",$Z10="")))))</formula1>
    </dataValidation>
    <dataValidation sqref="V22:V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22="D",V22="A",V22="S",V22="C",V22="H",V22="B",V22="T",V22="E",V22="SB",V22="P",V22="R",V22="X",V22="ST&gt;1",V22="ST&gt;2",V22="ST&gt;3",V22="ST&gt;4",V22="ST&gt;5"),NOT(OR(AND(OR(V22="D",V22="A",V22="S",V22="C",V22="H",V22="B",V22="T",V22="E",V22="SB"),OR(U22="D",U22="A",U22="S",U22="C",U22="H",U22="B",U22="T",U22="E",U22="SB")),AND(OR(V22="D",V22="A",V22="S",V22="C",V22="H",V22="B",V22="T",V22="E",V22="SB"),OR(W22="D",W22="A",W22="S",W22="C",W22="H",W22="B",W22="T",W22="E",W22="SB")),AND(OR(V22="D",V22="A",V22="S",V22="C",V22="H",V22="B",V22="T",V22="E",V22="SB"),OR(T22="D",T22="A",T22="S",T22="C",T22="H",T22="T",T22="E",T22="SB")),AND(OR(V22="D",V22="A",V22="S",V22="C",V22="H",V22="T",V22="E",V22="SB"),OR(X22="D",X22="A",X22="S",X22="C",X22="H",X22="B",X22="T",X22="E",X22="SB")),AND(OR(V22="D",V22="A",V22="S",V22="C",V22="H",V22="B",V22="T",V22="E",V22="SB"),OR(S22="D",S22="A",S22="S",S22="C",S22="T",S22="SB")),AND(OR(V22="D",V22="A",V22="S",V22="C",V22="T",V22="SB"),OR(Y22="D",Y22="A",Y22="S",Y22="C",Y22="H",Y22="B",Y22="T",Y22="E",Y22="SB")),AND(OR(V22="D",V22="A",V22="S",V22="C",V22="H",V22="B",V22="T",V22="E",V22="SB"),OR(R22="S")),AND(OR(V22="S"),OR(Z22="D",Z22="A",Z22="S",Z22="C",Z22="H",Z22="B",Z22="T",Z22="E",Z22="SB")),AND(V22="H",OR($Z10="No",$Z10="")))))</formula1>
    </dataValidation>
    <dataValidation sqref="W22:W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22="D",W22="A",W22="S",W22="C",W22="H",W22="B",W22="T",W22="E",W22="SB",W22="P",W22="R",W22="X",W22="ST&gt;1",W22="ST&gt;2",W22="ST&gt;3",W22="ST&gt;4",W22="ST&gt;5"),NOT(OR(AND(OR(W22="D",W22="A",W22="S",W22="C",W22="H",W22="B",W22="T",W22="E",W22="SB"),OR(V22="D",V22="A",V22="S",V22="C",V22="H",V22="B",V22="T",V22="E",V22="SB")),AND(OR(W22="D",W22="A",W22="S",W22="C",W22="H",W22="B",W22="T",W22="E",W22="SB"),OR(X22="D",X22="A",X22="S",X22="C",X22="H",X22="B",X22="T",X22="E",X22="SB")),AND(OR(W22="D",W22="A",W22="S",W22="C",W22="H",W22="B",W22="T",W22="E",W22="SB"),OR(U22="D",U22="A",U22="S",U22="C",U22="H",U22="T",U22="E",U22="SB")),AND(OR(W22="D",W22="A",W22="S",W22="C",W22="H",W22="T",W22="E",W22="SB"),OR(Y22="D",Y22="A",Y22="S",Y22="C",Y22="H",Y22="B",Y22="T",Y22="E",Y22="SB")),AND(OR(W22="D",W22="A",W22="S",W22="C",W22="H",W22="B",W22="T",W22="E",W22="SB"),OR(T22="D",T22="A",T22="S",T22="C",T22="T",T22="SB")),AND(OR(W22="D",W22="A",W22="S",W22="C",W22="T",W22="SB"),OR(Z22="D",Z22="A",Z22="S",Z22="C",Z22="H",Z22="B",Z22="T",Z22="E",Z22="SB")),AND(OR(W22="D",W22="A",W22="S",W22="C",W22="H",W22="B",W22="T",W22="E",W22="SB"),OR(S22="S")),AND(OR(W22="S"),OR(AA22="D",AA22="A",AA22="S",AA22="C",AA22="H",AA22="B",AA22="T",AA22="E",AA22="SB")),AND(W22="H",OR($Z10="No",$Z10="")))))</formula1>
    </dataValidation>
    <dataValidation sqref="X22:X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22="D",X22="A",X22="S",X22="C",X22="H",X22="B",X22="T",X22="E",X22="SB",X22="P",X22="R",X22="X",X22="ST&gt;1",X22="ST&gt;2",X22="ST&gt;3",X22="ST&gt;4",X22="ST&gt;5"),NOT(OR(AND(OR(X22="D",X22="A",X22="S",X22="C",X22="H",X22="B",X22="T",X22="E",X22="SB"),OR(W22="D",W22="A",W22="S",W22="C",W22="H",W22="B",W22="T",W22="E",W22="SB")),AND(OR(X22="D",X22="A",X22="S",X22="C",X22="H",X22="B",X22="T",X22="E",X22="SB"),OR(Y22="D",Y22="A",Y22="S",Y22="C",Y22="H",Y22="B",Y22="T",Y22="E",Y22="SB")),AND(OR(X22="D",X22="A",X22="S",X22="C",X22="H",X22="B",X22="T",X22="E",X22="SB"),OR(V22="D",V22="A",V22="S",V22="C",V22="H",V22="T",V22="E",V22="SB")),AND(OR(X22="D",X22="A",X22="S",X22="C",X22="H",X22="T",X22="E",X22="SB"),OR(Z22="D",Z22="A",Z22="S",Z22="C",Z22="H",Z22="B",Z22="T",Z22="E",Z22="SB")),AND(OR(X22="D",X22="A",X22="S",X22="C",X22="H",X22="B",X22="T",X22="E",X22="SB"),OR(U22="D",U22="A",U22="S",U22="C",U22="T",U22="SB")),AND(OR(X22="D",X22="A",X22="S",X22="C",X22="T",X22="SB"),OR(AA22="D",AA22="A",AA22="S",AA22="C",AA22="H",AA22="B",AA22="T",AA22="E",AA22="SB")),AND(OR(X22="D",X22="A",X22="S",X22="C",X22="H",X22="B",X22="T",X22="E",X22="SB"),OR(T22="S")),AND(OR(X22="S"),OR(AB22="D",AB22="A",AB22="S",AB22="C",AB22="H",AB22="B",AB22="T",AB22="E",AB22="SB")),AND(X22="H",OR($Z10="No",$Z10="")))))</formula1>
    </dataValidation>
    <dataValidation sqref="Y22:Y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22="D",Y22="A",Y22="S",Y22="C",Y22="H",Y22="B",Y22="T",Y22="E",Y22="SB",Y22="P",Y22="R",Y22="X",Y22="ST&gt;1",Y22="ST&gt;2",Y22="ST&gt;3",Y22="ST&gt;4",Y22="ST&gt;5"),NOT(OR(AND(OR(Y22="D",Y22="A",Y22="S",Y22="C",Y22="H",Y22="B",Y22="T",Y22="E",Y22="SB"),OR(X22="D",X22="A",X22="S",X22="C",X22="H",X22="B",X22="T",X22="E",X22="SB")),AND(OR(Y22="D",Y22="A",Y22="S",Y22="C",Y22="H",Y22="B",Y22="T",Y22="E",Y22="SB"),OR(Z22="D",Z22="A",Z22="S",Z22="C",Z22="H",Z22="B",Z22="T",Z22="E",Z22="SB")),AND(OR(Y22="D",Y22="A",Y22="S",Y22="C",Y22="H",Y22="B",Y22="T",Y22="E",Y22="SB"),OR(W22="D",W22="A",W22="S",W22="C",W22="H",W22="T",W22="E",W22="SB")),AND(OR(Y22="D",Y22="A",Y22="S",Y22="C",Y22="H",Y22="T",Y22="E",Y22="SB"),OR(AA22="D",AA22="A",AA22="S",AA22="C",AA22="H",AA22="B",AA22="T",AA22="E",AA22="SB")),AND(OR(Y22="D",Y22="A",Y22="S",Y22="C",Y22="H",Y22="B",Y22="T",Y22="E",Y22="SB"),OR(V22="D",V22="A",V22="S",V22="C",V22="T",V22="SB")),AND(OR(Y22="D",Y22="A",Y22="S",Y22="C",Y22="T",Y22="SB"),OR(AB22="D",AB22="A",AB22="S",AB22="C",AB22="H",AB22="B",AB22="T",AB22="E",AB22="SB")),AND(OR(Y22="D",Y22="A",Y22="S",Y22="C",Y22="H",Y22="B",Y22="T",Y22="E",Y22="SB"),OR(U22="S")),AND(OR(Y22="S"),OR(AC22="D",AC22="A",AC22="S",AC22="C",AC22="H",AC22="B",AC22="T",AC22="E",AC22="SB")),AND(Y22="H",OR($Z10="No",$Z10="")))))</formula1>
    </dataValidation>
    <dataValidation sqref="Z22:Z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22="D",Z22="A",Z22="S",Z22="C",Z22="H",Z22="B",Z22="T",Z22="E",Z22="SB",Z22="P",Z22="R",Z22="X",Z22="ST&gt;1",Z22="ST&gt;2",Z22="ST&gt;3",Z22="ST&gt;4",Z22="ST&gt;5"),NOT(OR(AND(OR(Z22="D",Z22="A",Z22="S",Z22="C",Z22="H",Z22="B",Z22="T",Z22="E",Z22="SB"),OR(Y22="D",Y22="A",Y22="S",Y22="C",Y22="H",Y22="B",Y22="T",Y22="E",Y22="SB")),AND(OR(Z22="D",Z22="A",Z22="S",Z22="C",Z22="H",Z22="B",Z22="T",Z22="E",Z22="SB"),OR(AA22="D",AA22="A",AA22="S",AA22="C",AA22="H",AA22="B",AA22="T",AA22="E",AA22="SB")),AND(OR(Z22="D",Z22="A",Z22="S",Z22="C",Z22="H",Z22="B",Z22="T",Z22="E",Z22="SB"),OR(X22="D",X22="A",X22="S",X22="C",X22="H",X22="T",X22="E",X22="SB")),AND(OR(Z22="D",Z22="A",Z22="S",Z22="C",Z22="H",Z22="T",Z22="E",Z22="SB"),OR(AB22="D",AB22="A",AB22="S",AB22="C",AB22="H",AB22="B",AB22="T",AB22="E",AB22="SB")),AND(OR(Z22="D",Z22="A",Z22="S",Z22="C",Z22="H",Z22="B",Z22="T",Z22="E",Z22="SB"),OR(W22="D",W22="A",W22="S",W22="C",W22="T",W22="SB")),AND(OR(Z22="D",Z22="A",Z22="S",Z22="C",Z22="T",Z22="SB"),OR(AC22="D",AC22="A",AC22="S",AC22="C",AC22="H",AC22="B",AC22="T",AC22="E",AC22="SB")),AND(OR(Z22="D",Z22="A",Z22="S",Z22="C",Z22="H",Z22="B",Z22="T",Z22="E",Z22="SB"),OR(V22="S")),AND(OR(Z22="S"),OR(AD22="D",AD22="A",AD22="S",AD22="C",AD22="H",AD22="B",AD22="T",AD22="E",AD22="SB")),AND(Z22="H",OR($Z10="No",$Z10="")))))</formula1>
    </dataValidation>
    <dataValidation sqref="AA22:AA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22="D",AA22="A",AA22="S",AA22="C",AA22="H",AA22="B",AA22="T",AA22="E",AA22="SB",AA22="P",AA22="R",AA22="X",AA22="ST&gt;1",AA22="ST&gt;2",AA22="ST&gt;3",AA22="ST&gt;4",AA22="ST&gt;5"),NOT(OR(AND(OR(AA22="D",AA22="A",AA22="S",AA22="C",AA22="H",AA22="B",AA22="T",AA22="E",AA22="SB"),OR(Z22="D",Z22="A",Z22="S",Z22="C",Z22="H",Z22="B",Z22="T",Z22="E",Z22="SB")),AND(OR(AA22="D",AA22="A",AA22="S",AA22="C",AA22="H",AA22="B",AA22="T",AA22="E",AA22="SB"),OR(AB22="D",AB22="A",AB22="S",AB22="C",AB22="H",AB22="B",AB22="T",AB22="E",AB22="SB")),AND(OR(AA22="D",AA22="A",AA22="S",AA22="C",AA22="H",AA22="B",AA22="T",AA22="E",AA22="SB"),OR(Y22="D",Y22="A",Y22="S",Y22="C",Y22="H",Y22="T",Y22="E",Y22="SB")),AND(OR(AA22="D",AA22="A",AA22="S",AA22="C",AA22="H",AA22="T",AA22="E",AA22="SB"),OR(AC22="D",AC22="A",AC22="S",AC22="C",AC22="H",AC22="B",AC22="T",AC22="E",AC22="SB")),AND(OR(AA22="D",AA22="A",AA22="S",AA22="C",AA22="H",AA22="B",AA22="T",AA22="E",AA22="SB"),OR(X22="D",X22="A",X22="S",X22="C",X22="T",X22="SB")),AND(OR(AA22="D",AA22="A",AA22="S",AA22="C",AA22="T",AA22="SB"),OR(AD22="D",AD22="A",AD22="S",AD22="C",AD22="H",AD22="B",AD22="T",AD22="E",AD22="SB")),AND(OR(AA22="D",AA22="A",AA22="S",AA22="C",AA22="H",AA22="B",AA22="T",AA22="E",AA22="SB"),OR(W22="S")),AND(OR(AA22="S"),OR(AE22="D",AE22="A",AE22="S",AE22="C",AE22="H",AE22="B",AE22="T",AE22="E",AE22="SB")),AND(AA22="H",OR($Z10="No",$Z10="")))))</formula1>
    </dataValidation>
    <dataValidation sqref="AB22:AB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22="D",AB22="A",AB22="S",AB22="C",AB22="H",AB22="B",AB22="T",AB22="E",AB22="SB",AB22="P",AB22="R",AB22="X",AB22="ST&gt;1",AB22="ST&gt;2",AB22="ST&gt;3",AB22="ST&gt;4",AB22="ST&gt;5"),NOT(OR(AND(OR(AB22="D",AB22="A",AB22="S",AB22="C",AB22="H",AB22="B",AB22="T",AB22="E",AB22="SB"),OR(AA22="D",AA22="A",AA22="S",AA22="C",AA22="H",AA22="B",AA22="T",AA22="E",AA22="SB")),AND(OR(AB22="D",AB22="A",AB22="S",AB22="C",AB22="H",AB22="B",AB22="T",AB22="E",AB22="SB"),OR(AC22="D",AC22="A",AC22="S",AC22="C",AC22="H",AC22="B",AC22="T",AC22="E",AC22="SB")),AND(OR(AB22="D",AB22="A",AB22="S",AB22="C",AB22="H",AB22="B",AB22="T",AB22="E",AB22="SB"),OR(Z22="D",Z22="A",Z22="S",Z22="C",Z22="H",Z22="T",Z22="E",Z22="SB")),AND(OR(AB22="D",AB22="A",AB22="S",AB22="C",AB22="H",AB22="T",AB22="E",AB22="SB"),OR(AD22="D",AD22="A",AD22="S",AD22="C",AD22="H",AD22="B",AD22="T",AD22="E",AD22="SB")),AND(OR(AB22="D",AB22="A",AB22="S",AB22="C",AB22="H",AB22="B",AB22="T",AB22="E",AB22="SB"),OR(Y22="D",Y22="A",Y22="S",Y22="C",Y22="T",Y22="SB")),AND(OR(AB22="D",AB22="A",AB22="S",AB22="C",AB22="T",AB22="SB"),OR(AE22="D",AE22="A",AE22="S",AE22="C",AE22="H",AE22="B",AE22="T",AE22="E",AE22="SB")),AND(OR(AB22="D",AB22="A",AB22="S",AB22="C",AB22="H",AB22="B",AB22="T",AB22="E",AB22="SB"),OR(X22="S")),AND(OR(AB22="S"),OR(AF22="D",AF22="A",AF22="S",AF22="C",AF22="H",AF22="B",AF22="T",AF22="E",AF22="SB")),AND(AB22="H",OR($Z10="No",$Z10="")))))</formula1>
    </dataValidation>
    <dataValidation sqref="AC22:AC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22="D",AC22="A",AC22="S",AC22="C",AC22="H",AC22="B",AC22="T",AC22="E",AC22="SB",AC22="P",AC22="R",AC22="X",AC22="ST&gt;1",AC22="ST&gt;2",AC22="ST&gt;3",AC22="ST&gt;4",AC22="ST&gt;5"),NOT(OR(AND(OR(AC22="D",AC22="A",AC22="S",AC22="C",AC22="H",AC22="B",AC22="T",AC22="E",AC22="SB"),OR(AB22="D",AB22="A",AB22="S",AB22="C",AB22="H",AB22="B",AB22="T",AB22="E",AB22="SB")),AND(OR(AC22="D",AC22="A",AC22="S",AC22="C",AC22="H",AC22="B",AC22="T",AC22="E",AC22="SB"),OR(AD22="D",AD22="A",AD22="S",AD22="C",AD22="H",AD22="B",AD22="T",AD22="E",AD22="SB")),AND(OR(AC22="D",AC22="A",AC22="S",AC22="C",AC22="H",AC22="B",AC22="T",AC22="E",AC22="SB"),OR(AA22="D",AA22="A",AA22="S",AA22="C",AA22="H",AA22="T",AA22="E",AA22="SB")),AND(OR(AC22="D",AC22="A",AC22="S",AC22="C",AC22="H",AC22="T",AC22="E",AC22="SB"),OR(AE22="D",AE22="A",AE22="S",AE22="C",AE22="H",AE22="B",AE22="T",AE22="E",AE22="SB")),AND(OR(AC22="D",AC22="A",AC22="S",AC22="C",AC22="H",AC22="B",AC22="T",AC22="E",AC22="SB"),OR(Z22="D",Z22="A",Z22="S",Z22="C",Z22="T",Z22="SB")),AND(OR(AC22="D",AC22="A",AC22="S",AC22="C",AC22="T",AC22="SB"),OR(AF22="D",AF22="A",AF22="S",AF22="C",AF22="H",AF22="B",AF22="T",AF22="E",AF22="SB")),AND(OR(AC22="D",AC22="A",AC22="S",AC22="C",AC22="H",AC22="B",AC22="T",AC22="E",AC22="SB"),OR(Y22="S")),AND(OR(AC22="S"),OR(AG22="D",AG22="A",AG22="S",AG22="C",AG22="H",AG22="B",AG22="T",AG22="E",AG22="SB")),AND(AC22="H",OR($Z10="No",$Z10="")))))</formula1>
    </dataValidation>
    <dataValidation sqref="AD22:AD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22="D",AD22="A",AD22="S",AD22="C",AD22="H",AD22="B",AD22="T",AD22="E",AD22="SB",AD22="P",AD22="R",AD22="X",AD22="ST&gt;1",AD22="ST&gt;2",AD22="ST&gt;3",AD22="ST&gt;4",AD22="ST&gt;5"),NOT(OR(AND(OR(AD22="D",AD22="A",AD22="S",AD22="C",AD22="H",AD22="B",AD22="T",AD22="E",AD22="SB"),OR(AC22="D",AC22="A",AC22="S",AC22="C",AC22="H",AC22="B",AC22="T",AC22="E",AC22="SB")),AND(OR(AD22="D",AD22="A",AD22="S",AD22="C",AD22="H",AD22="B",AD22="T",AD22="E",AD22="SB"),OR(AE22="D",AE22="A",AE22="S",AE22="C",AE22="H",AE22="B",AE22="T",AE22="E",AE22="SB")),AND(OR(AD22="D",AD22="A",AD22="S",AD22="C",AD22="H",AD22="B",AD22="T",AD22="E",AD22="SB"),OR(AB22="D",AB22="A",AB22="S",AB22="C",AB22="H",AB22="T",AB22="E",AB22="SB")),AND(OR(AD22="D",AD22="A",AD22="S",AD22="C",AD22="H",AD22="T",AD22="E",AD22="SB"),OR(AF22="D",AF22="A",AF22="S",AF22="C",AF22="H",AF22="B",AF22="T",AF22="E",AF22="SB")),AND(OR(AD22="D",AD22="A",AD22="S",AD22="C",AD22="H",AD22="B",AD22="T",AD22="E",AD22="SB"),OR(AA22="D",AA22="A",AA22="S",AA22="C",AA22="T",AA22="SB")),AND(OR(AD22="D",AD22="A",AD22="S",AD22="C",AD22="T",AD22="SB"),OR(AG22="D",AG22="A",AG22="S",AG22="C",AG22="H",AG22="B",AG22="T",AG22="E",AG22="SB")),AND(OR(AD22="D",AD22="A",AD22="S",AD22="C",AD22="H",AD22="B",AD22="T",AD22="E",AD22="SB"),OR(Z22="S")),AND(OR(AD22="S"),OR(AH22="D",AH22="A",AH22="S",AH22="C",AH22="H",AH22="B",AH22="T",AH22="E",AH22="SB")),AND(AD22="H",OR($Z10="No",$Z10="")))))</formula1>
    </dataValidation>
    <dataValidation sqref="AE22:AE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22="D",AE22="A",AE22="S",AE22="C",AE22="H",AE22="B",AE22="T",AE22="E",AE22="SB",AE22="P",AE22="R",AE22="X",AE22="ST&gt;1",AE22="ST&gt;2",AE22="ST&gt;3",AE22="ST&gt;4",AE22="ST&gt;5"),NOT(OR(AND(OR(AE22="D",AE22="A",AE22="S",AE22="C",AE22="H",AE22="B",AE22="T",AE22="E",AE22="SB"),OR(AD22="D",AD22="A",AD22="S",AD22="C",AD22="H",AD22="B",AD22="T",AD22="E",AD22="SB")),AND(OR(AE22="D",AE22="A",AE22="S",AE22="C",AE22="H",AE22="B",AE22="T",AE22="E",AE22="SB"),OR(AF22="D",AF22="A",AF22="S",AF22="C",AF22="H",AF22="B",AF22="T",AF22="E",AF22="SB")),AND(OR(AE22="D",AE22="A",AE22="S",AE22="C",AE22="H",AE22="B",AE22="T",AE22="E",AE22="SB"),OR(AC22="D",AC22="A",AC22="S",AC22="C",AC22="H",AC22="T",AC22="E",AC22="SB")),AND(OR(AE22="D",AE22="A",AE22="S",AE22="C",AE22="H",AE22="T",AE22="E",AE22="SB"),OR(AG22="D",AG22="A",AG22="S",AG22="C",AG22="H",AG22="B",AG22="T",AG22="E",AG22="SB")),AND(OR(AE22="D",AE22="A",AE22="S",AE22="C",AE22="H",AE22="B",AE22="T",AE22="E",AE22="SB"),OR(AB22="D",AB22="A",AB22="S",AB22="C",AB22="T",AB22="SB")),AND(OR(AE22="D",AE22="A",AE22="S",AE22="C",AE22="T",AE22="SB"),OR(AH22="D",AH22="A",AH22="S",AH22="C",AH22="H",AH22="B",AH22="T",AH22="E",AH22="SB")),AND(OR(AE22="D",AE22="A",AE22="S",AE22="C",AE22="H",AE22="B",AE22="T",AE22="E",AE22="SB"),OR(AA22="S")),AND(OR(AE22="S"),OR(AI22="D",AI22="A",AI22="S",AI22="C",AI22="H",AI22="B",AI22="T",AI22="E",AI22="SB")),AND(AE22="H",OR($Z10="No",$Z10="")))))</formula1>
    </dataValidation>
    <dataValidation sqref="AF22:AF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22="D",AF22="A",AF22="S",AF22="C",AF22="H",AF22="B",AF22="T",AF22="E",AF22="SB",AF22="P",AF22="R",AF22="X",AF22="ST&gt;1",AF22="ST&gt;2",AF22="ST&gt;3",AF22="ST&gt;4",AF22="ST&gt;5"),NOT(OR(AND(OR(AF22="D",AF22="A",AF22="S",AF22="C",AF22="H",AF22="B",AF22="T",AF22="E",AF22="SB"),OR(AE22="D",AE22="A",AE22="S",AE22="C",AE22="H",AE22="B",AE22="T",AE22="E",AE22="SB")),AND(OR(AF22="D",AF22="A",AF22="S",AF22="C",AF22="H",AF22="B",AF22="T",AF22="E",AF22="SB"),OR(AG22="D",AG22="A",AG22="S",AG22="C",AG22="H",AG22="B",AG22="T",AG22="E",AG22="SB")),AND(OR(AF22="D",AF22="A",AF22="S",AF22="C",AF22="H",AF22="B",AF22="T",AF22="E",AF22="SB"),OR(AD22="D",AD22="A",AD22="S",AD22="C",AD22="H",AD22="T",AD22="E",AD22="SB")),AND(OR(AF22="D",AF22="A",AF22="S",AF22="C",AF22="H",AF22="T",AF22="E",AF22="SB"),OR(AH22="D",AH22="A",AH22="S",AH22="C",AH22="H",AH22="B",AH22="T",AH22="E",AH22="SB")),AND(OR(AF22="D",AF22="A",AF22="S",AF22="C",AF22="H",AF22="B",AF22="T",AF22="E",AF22="SB"),OR(AC22="D",AC22="A",AC22="S",AC22="C",AC22="T",AC22="SB")),AND(OR(AF22="D",AF22="A",AF22="S",AF22="C",AF22="T",AF22="SB"),OR(AI22="D",AI22="A",AI22="S",AI22="C",AI22="H",AI22="B",AI22="T",AI22="E",AI22="SB")),AND(OR(AF22="D",AF22="A",AF22="S",AF22="C",AF22="H",AF22="B",AF22="T",AF22="E",AF22="SB"),OR(AB22="S")),AND(OR(AF22="S"),OR(AJ22="D",AJ22="A",AJ22="S",AJ22="C",AJ22="H",AJ22="B",AJ22="T",AJ22="E",AJ22="SB")),AND(AF22="H",OR($Z10="No",$Z10="")))))</formula1>
    </dataValidation>
    <dataValidation sqref="AG22:AG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22="D",AG22="A",AG22="S",AG22="C",AG22="H",AG22="B",AG22="T",AG22="E",AG22="SB",AG22="P",AG22="R",AG22="X",AG22="ST&gt;1",AG22="ST&gt;2",AG22="ST&gt;3",AG22="ST&gt;4",AG22="ST&gt;5"),NOT(OR(AND(OR(AG22="D",AG22="A",AG22="S",AG22="C",AG22="H",AG22="B",AG22="T",AG22="E",AG22="SB"),OR(AF22="D",AF22="A",AF22="S",AF22="C",AF22="H",AF22="B",AF22="T",AF22="E",AF22="SB")),AND(OR(AG22="D",AG22="A",AG22="S",AG22="C",AG22="H",AG22="B",AG22="T",AG22="E",AG22="SB"),OR(AH22="D",AH22="A",AH22="S",AH22="C",AH22="H",AH22="B",AH22="T",AH22="E",AH22="SB")),AND(OR(AG22="D",AG22="A",AG22="S",AG22="C",AG22="H",AG22="B",AG22="T",AG22="E",AG22="SB"),OR(AE22="D",AE22="A",AE22="S",AE22="C",AE22="H",AE22="T",AE22="E",AE22="SB")),AND(OR(AG22="D",AG22="A",AG22="S",AG22="C",AG22="H",AG22="T",AG22="E",AG22="SB"),OR(AI22="D",AI22="A",AI22="S",AI22="C",AI22="H",AI22="B",AI22="T",AI22="E",AI22="SB")),AND(OR(AG22="D",AG22="A",AG22="S",AG22="C",AG22="H",AG22="B",AG22="T",AG22="E",AG22="SB"),OR(AD22="D",AD22="A",AD22="S",AD22="C",AD22="T",AD22="SB")),AND(OR(AG22="D",AG22="A",AG22="S",AG22="C",AG22="T",AG22="SB"),OR(AJ22="D",AJ22="A",AJ22="S",AJ22="C",AJ22="H",AJ22="B",AJ22="T",AJ22="E",AJ22="SB")),AND(OR(AG22="D",AG22="A",AG22="S",AG22="C",AG22="H",AG22="B",AG22="T",AG22="E",AG22="SB"),OR(AC22="S")),AND(OR(AG22="S"),OR(AK22="D",AK22="A",AK22="S",AK22="C",AK22="H",AK22="B",AK22="T",AK22="E",AK22="SB")),AND(AG22="H",OR($Z10="No",$Z10="")))))</formula1>
    </dataValidation>
    <dataValidation sqref="AH22:AH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22="D",AH22="A",AH22="S",AH22="C",AH22="H",AH22="B",AH22="T",AH22="E",AH22="SB",AH22="P",AH22="R",AH22="X",AH22="ST&gt;1",AH22="ST&gt;2",AH22="ST&gt;3",AH22="ST&gt;4",AH22="ST&gt;5"),NOT(OR(AND(OR(AH22="D",AH22="A",AH22="S",AH22="C",AH22="H",AH22="B",AH22="T",AH22="E",AH22="SB"),OR(AG22="D",AG22="A",AG22="S",AG22="C",AG22="H",AG22="B",AG22="T",AG22="E",AG22="SB")),AND(OR(AH22="D",AH22="A",AH22="S",AH22="C",AH22="H",AH22="B",AH22="T",AH22="E",AH22="SB"),OR(AI22="D",AI22="A",AI22="S",AI22="C",AI22="H",AI22="B",AI22="T",AI22="E",AI22="SB")),AND(OR(AH22="D",AH22="A",AH22="S",AH22="C",AH22="H",AH22="B",AH22="T",AH22="E",AH22="SB"),OR(AF22="D",AF22="A",AF22="S",AF22="C",AF22="H",AF22="T",AF22="E",AF22="SB")),AND(OR(AH22="D",AH22="A",AH22="S",AH22="C",AH22="H",AH22="T",AH22="E",AH22="SB"),OR(AJ22="D",AJ22="A",AJ22="S",AJ22="C",AJ22="H",AJ22="B",AJ22="T",AJ22="E",AJ22="SB")),AND(OR(AH22="D",AH22="A",AH22="S",AH22="C",AH22="H",AH22="B",AH22="T",AH22="E",AH22="SB"),OR(AE22="D",AE22="A",AE22="S",AE22="C",AE22="T",AE22="SB")),AND(OR(AH22="D",AH22="A",AH22="S",AH22="C",AH22="T",AH22="SB"),OR(AK22="D",AK22="A",AK22="S",AK22="C",AK22="H",AK22="B",AK22="T",AK22="E",AK22="SB")),AND(OR(AH22="D",AH22="A",AH22="S",AH22="C",AH22="H",AH22="B",AH22="T",AH22="E",AH22="SB"),OR(AD22="S")),AND(OR(AH22="S"),OR(AL22="D",AL22="A",AL22="S",AL22="C",AL22="H",AL22="B",AL22="T",AL22="E",AL22="SB")),AND(AH22="H",OR($Z10="No",$Z10="")))))</formula1>
    </dataValidation>
    <dataValidation sqref="AI22:AI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22="D",AI22="A",AI22="S",AI22="C",AI22="H",AI22="B",AI22="T",AI22="E",AI22="SB",AI22="P",AI22="R",AI22="X",AI22="ST&gt;1",AI22="ST&gt;2",AI22="ST&gt;3",AI22="ST&gt;4",AI22="ST&gt;5"),NOT(OR(AND(OR(AI22="D",AI22="A",AI22="S",AI22="C",AI22="H",AI22="B",AI22="T",AI22="E",AI22="SB"),OR(AH22="D",AH22="A",AH22="S",AH22="C",AH22="H",AH22="B",AH22="T",AH22="E",AH22="SB")),AND(OR(AI22="D",AI22="A",AI22="S",AI22="C",AI22="H",AI22="B",AI22="T",AI22="E",AI22="SB"),OR(AJ22="D",AJ22="A",AJ22="S",AJ22="C",AJ22="H",AJ22="B",AJ22="T",AJ22="E",AJ22="SB")),AND(OR(AI22="D",AI22="A",AI22="S",AI22="C",AI22="H",AI22="B",AI22="T",AI22="E",AI22="SB"),OR(AG22="D",AG22="A",AG22="S",AG22="C",AG22="H",AG22="T",AG22="E",AG22="SB")),AND(OR(AI22="D",AI22="A",AI22="S",AI22="C",AI22="H",AI22="T",AI22="E",AI22="SB"),OR(AK22="D",AK22="A",AK22="S",AK22="C",AK22="H",AK22="B",AK22="T",AK22="E",AK22="SB")),AND(OR(AI22="D",AI22="A",AI22="S",AI22="C",AI22="H",AI22="B",AI22="T",AI22="E",AI22="SB"),OR(AF22="D",AF22="A",AF22="S",AF22="C",AF22="T",AF22="SB")),AND(OR(AI22="D",AI22="A",AI22="S",AI22="C",AI22="T",AI22="SB"),OR(AL22="D",AL22="A",AL22="S",AL22="C",AL22="H",AL22="B",AL22="T",AL22="E",AL22="SB")),AND(OR(AI22="D",AI22="A",AI22="S",AI22="C",AI22="H",AI22="B",AI22="T",AI22="E",AI22="SB"),OR(AE22="S")),AND(OR(AI22="S"),OR(AM22="D",AM22="A",AM22="S",AM22="C",AM22="H",AM22="B",AM22="T",AM22="E",AM22="SB")),AND(AI22="H",OR($Z10="No",$Z10="")))))</formula1>
    </dataValidation>
    <dataValidation sqref="AJ22:AJ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22="D",AJ22="A",AJ22="S",AJ22="C",AJ22="H",AJ22="B",AJ22="T",AJ22="E",AJ22="SB",AJ22="P",AJ22="R",AJ22="X",AJ22="ST&gt;1",AJ22="ST&gt;2",AJ22="ST&gt;3",AJ22="ST&gt;4",AJ22="ST&gt;5"),NOT(OR(AND(OR(AJ22="D",AJ22="A",AJ22="S",AJ22="C",AJ22="H",AJ22="B",AJ22="T",AJ22="E",AJ22="SB"),OR(AI22="D",AI22="A",AI22="S",AI22="C",AI22="H",AI22="B",AI22="T",AI22="E",AI22="SB")),AND(OR(AJ22="D",AJ22="A",AJ22="S",AJ22="C",AJ22="H",AJ22="B",AJ22="T",AJ22="E",AJ22="SB"),OR(AK22="D",AK22="A",AK22="S",AK22="C",AK22="H",AK22="B",AK22="T",AK22="E",AK22="SB")),AND(OR(AJ22="D",AJ22="A",AJ22="S",AJ22="C",AJ22="H",AJ22="B",AJ22="T",AJ22="E",AJ22="SB"),OR(AH22="D",AH22="A",AH22="S",AH22="C",AH22="H",AH22="T",AH22="E",AH22="SB")),AND(OR(AJ22="D",AJ22="A",AJ22="S",AJ22="C",AJ22="H",AJ22="T",AJ22="E",AJ22="SB"),OR(AL22="D",AL22="A",AL22="S",AL22="C",AL22="H",AL22="B",AL22="T",AL22="E",AL22="SB")),AND(OR(AJ22="D",AJ22="A",AJ22="S",AJ22="C",AJ22="H",AJ22="B",AJ22="T",AJ22="E",AJ22="SB"),OR(AG22="D",AG22="A",AG22="S",AG22="C",AG22="T",AG22="SB")),AND(OR(AJ22="D",AJ22="A",AJ22="S",AJ22="C",AJ22="T",AJ22="SB"),OR(AM22="D",AM22="A",AM22="S",AM22="C",AM22="H",AM22="B",AM22="T",AM22="E",AM22="SB")),AND(OR(AJ22="D",AJ22="A",AJ22="S",AJ22="C",AJ22="H",AJ22="B",AJ22="T",AJ22="E",AJ22="SB"),OR(AF22="S")),AND(OR(AJ22="S"),OR(AN22="D",AN22="A",AN22="S",AN22="C",AN22="H",AN22="B",AN22="T",AN22="E",AN22="SB")),AND(AJ22="H",OR($Z10="No",$Z10="")))))</formula1>
    </dataValidation>
    <dataValidation sqref="AK22:AK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22="D",AK22="A",AK22="S",AK22="C",AK22="H",AK22="B",AK22="T",AK22="E",AK22="SB",AK22="P",AK22="R",AK22="X",AK22="ST&gt;1",AK22="ST&gt;2",AK22="ST&gt;3",AK22="ST&gt;4",AK22="ST&gt;5"),NOT(OR(AND(OR(AK22="D",AK22="A",AK22="S",AK22="C",AK22="H",AK22="B",AK22="T",AK22="E",AK22="SB"),OR(AJ22="D",AJ22="A",AJ22="S",AJ22="C",AJ22="H",AJ22="B",AJ22="T",AJ22="E",AJ22="SB")),AND(OR(AK22="D",AK22="A",AK22="S",AK22="C",AK22="H",AK22="B",AK22="T",AK22="E",AK22="SB"),OR(AL22="D",AL22="A",AL22="S",AL22="C",AL22="H",AL22="B",AL22="T",AL22="E",AL22="SB")),AND(OR(AK22="D",AK22="A",AK22="S",AK22="C",AK22="H",AK22="B",AK22="T",AK22="E",AK22="SB"),OR(AI22="D",AI22="A",AI22="S",AI22="C",AI22="H",AI22="T",AI22="E",AI22="SB")),AND(OR(AK22="D",AK22="A",AK22="S",AK22="C",AK22="H",AK22="T",AK22="E",AK22="SB"),OR(AM22="D",AM22="A",AM22="S",AM22="C",AM22="H",AM22="B",AM22="T",AM22="E",AM22="SB")),AND(OR(AK22="D",AK22="A",AK22="S",AK22="C",AK22="H",AK22="B",AK22="T",AK22="E",AK22="SB"),OR(AH22="D",AH22="A",AH22="S",AH22="C",AH22="T",AH22="SB")),AND(OR(AK22="D",AK22="A",AK22="S",AK22="C",AK22="T",AK22="SB"),OR(AN22="D",AN22="A",AN22="S",AN22="C",AN22="H",AN22="B",AN22="T",AN22="E",AN22="SB")),AND(OR(AK22="D",AK22="A",AK22="S",AK22="C",AK22="H",AK22="B",AK22="T",AK22="E",AK22="SB"),OR(AG22="S")),AND(OR(AK22="S"),OR(AO22="D",AO22="A",AO22="S",AO22="C",AO22="H",AO22="B",AO22="T",AO22="E",AO22="SB")),AND(AK22="H",OR($Z10="No",$Z10="")))))</formula1>
    </dataValidation>
    <dataValidation sqref="AL22:AL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22="D",AL22="A",AL22="S",AL22="C",AL22="H",AL22="B",AL22="T",AL22="E",AL22="SB",AL22="P",AL22="R",AL22="X",AL22="ST&gt;1",AL22="ST&gt;2",AL22="ST&gt;3",AL22="ST&gt;4",AL22="ST&gt;5"),NOT(OR(AND(OR(AL22="D",AL22="A",AL22="S",AL22="C",AL22="H",AL22="B",AL22="T",AL22="E",AL22="SB"),OR(AK22="D",AK22="A",AK22="S",AK22="C",AK22="H",AK22="B",AK22="T",AK22="E",AK22="SB")),AND(OR(AL22="D",AL22="A",AL22="S",AL22="C",AL22="H",AL22="B",AL22="T",AL22="E",AL22="SB"),OR(AM22="D",AM22="A",AM22="S",AM22="C",AM22="H",AM22="B",AM22="T",AM22="E",AM22="SB")),AND(OR(AL22="D",AL22="A",AL22="S",AL22="C",AL22="H",AL22="B",AL22="T",AL22="E",AL22="SB"),OR(AJ22="D",AJ22="A",AJ22="S",AJ22="C",AJ22="H",AJ22="T",AJ22="E",AJ22="SB")),AND(OR(AL22="D",AL22="A",AL22="S",AL22="C",AL22="H",AL22="T",AL22="E",AL22="SB"),OR(AN22="D",AN22="A",AN22="S",AN22="C",AN22="H",AN22="B",AN22="T",AN22="E",AN22="SB")),AND(OR(AL22="D",AL22="A",AL22="S",AL22="C",AL22="H",AL22="B",AL22="T",AL22="E",AL22="SB"),OR(AI22="D",AI22="A",AI22="S",AI22="C",AI22="T",AI22="SB")),AND(OR(AL22="D",AL22="A",AL22="S",AL22="C",AL22="T",AL22="SB"),OR(AO22="D",AO22="A",AO22="S",AO22="C",AO22="H",AO22="B",AO22="T",AO22="E",AO22="SB")),AND(OR(AL22="D",AL22="A",AL22="S",AL22="C",AL22="H",AL22="B",AL22="T",AL22="E",AL22="SB"),OR(AH22="S")),AND(OR(AL22="S"),OR(AP22="D",AP22="A",AP22="S",AP22="C",AP22="H",AP22="B",AP22="T",AP22="E",AP22="SB")),AND(AL22="H",OR($Z10="No",$Z10="")))))</formula1>
    </dataValidation>
    <dataValidation sqref="AM22:AM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22="D",AM22="A",AM22="S",AM22="C",AM22="H",AM22="B",AM22="T",AM22="E",AM22="SB",AM22="P",AM22="R",AM22="X",AM22="ST&gt;1",AM22="ST&gt;2",AM22="ST&gt;3",AM22="ST&gt;4",AM22="ST&gt;5"),NOT(OR(AND(OR(AM22="D",AM22="A",AM22="S",AM22="C",AM22="H",AM22="B",AM22="T",AM22="E",AM22="SB"),OR(AL22="D",AL22="A",AL22="S",AL22="C",AL22="H",AL22="B",AL22="T",AL22="E",AL22="SB")),AND(OR(AM22="D",AM22="A",AM22="S",AM22="C",AM22="H",AM22="B",AM22="T",AM22="E",AM22="SB"),OR(AN22="D",AN22="A",AN22="S",AN22="C",AN22="H",AN22="B",AN22="T",AN22="E",AN22="SB")),AND(OR(AM22="D",AM22="A",AM22="S",AM22="C",AM22="H",AM22="B",AM22="T",AM22="E",AM22="SB"),OR(AK22="D",AK22="A",AK22="S",AK22="C",AK22="H",AK22="T",AK22="E",AK22="SB")),AND(OR(AM22="D",AM22="A",AM22="S",AM22="C",AM22="H",AM22="T",AM22="E",AM22="SB"),OR(AO22="D",AO22="A",AO22="S",AO22="C",AO22="H",AO22="B",AO22="T",AO22="E",AO22="SB")),AND(OR(AM22="D",AM22="A",AM22="S",AM22="C",AM22="H",AM22="B",AM22="T",AM22="E",AM22="SB"),OR(AJ22="D",AJ22="A",AJ22="S",AJ22="C",AJ22="T",AJ22="SB")),AND(OR(AM22="D",AM22="A",AM22="S",AM22="C",AM22="T",AM22="SB"),OR(AP22="D",AP22="A",AP22="S",AP22="C",AP22="H",AP22="B",AP22="T",AP22="E",AP22="SB")),AND(OR(AM22="D",AM22="A",AM22="S",AM22="C",AM22="H",AM22="B",AM22="T",AM22="E",AM22="SB"),OR(AI22="S")),AND(OR(AM22="S"),OR(AQ22="D",AQ22="A",AQ22="S",AQ22="C",AQ22="H",AQ22="B",AQ22="T",AQ22="E",AQ22="SB")),AND(AM22="H",OR($Z10="No",$Z10="")))))</formula1>
    </dataValidation>
    <dataValidation sqref="AN22:AN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22="D",AN22="A",AN22="S",AN22="C",AN22="H",AN22="B",AN22="T",AN22="E",AN22="SB",AN22="P",AN22="R",AN22="X",AN22="ST&gt;1",AN22="ST&gt;2",AN22="ST&gt;3",AN22="ST&gt;4",AN22="ST&gt;5"),NOT(OR(AND(OR(AN22="D",AN22="A",AN22="S",AN22="C",AN22="H",AN22="B",AN22="T",AN22="E",AN22="SB"),OR(AM22="D",AM22="A",AM22="S",AM22="C",AM22="H",AM22="B",AM22="T",AM22="E",AM22="SB")),AND(OR(AN22="D",AN22="A",AN22="S",AN22="C",AN22="H",AN22="B",AN22="T",AN22="E",AN22="SB"),OR(AO22="D",AO22="A",AO22="S",AO22="C",AO22="H",AO22="B",AO22="T",AO22="E",AO22="SB")),AND(OR(AN22="D",AN22="A",AN22="S",AN22="C",AN22="H",AN22="B",AN22="T",AN22="E",AN22="SB"),OR(AL22="D",AL22="A",AL22="S",AL22="C",AL22="H",AL22="T",AL22="E",AL22="SB")),AND(OR(AN22="D",AN22="A",AN22="S",AN22="C",AN22="H",AN22="T",AN22="E",AN22="SB"),OR(AP22="D",AP22="A",AP22="S",AP22="C",AP22="H",AP22="B",AP22="T",AP22="E",AP22="SB")),AND(OR(AN22="D",AN22="A",AN22="S",AN22="C",AN22="H",AN22="B",AN22="T",AN22="E",AN22="SB"),OR(AK22="D",AK22="A",AK22="S",AK22="C",AK22="T",AK22="SB")),AND(OR(AN22="D",AN22="A",AN22="S",AN22="C",AN22="T",AN22="SB"),OR(AQ22="D",AQ22="A",AQ22="S",AQ22="C",AQ22="H",AQ22="B",AQ22="T",AQ22="E",AQ22="SB")),AND(OR(AN22="D",AN22="A",AN22="S",AN22="C",AN22="H",AN22="B",AN22="T",AN22="E",AN22="SB"),OR(AJ22="S")),AND(OR(AN22="S"),OR(AR22="D",AR22="A",AR22="S",AR22="C",AR22="H",AR22="B",AR22="T",AR22="E",AR22="SB")),AND(AN22="H",OR($Z10="No",$Z10="")))))</formula1>
    </dataValidation>
    <dataValidation sqref="AO22:AO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22="D",AO22="A",AO22="S",AO22="C",AO22="H",AO22="B",AO22="T",AO22="E",AO22="SB",AO22="P",AO22="R",AO22="X",AO22="ST&gt;1",AO22="ST&gt;2",AO22="ST&gt;3",AO22="ST&gt;4",AO22="ST&gt;5"),NOT(OR(AND(OR(AO22="D",AO22="A",AO22="S",AO22="C",AO22="H",AO22="B",AO22="T",AO22="E",AO22="SB"),OR(AN22="D",AN22="A",AN22="S",AN22="C",AN22="H",AN22="B",AN22="T",AN22="E",AN22="SB")),AND(OR(AO22="D",AO22="A",AO22="S",AO22="C",AO22="H",AO22="B",AO22="T",AO22="E",AO22="SB"),OR(AP22="D",AP22="A",AP22="S",AP22="C",AP22="H",AP22="B",AP22="T",AP22="E",AP22="SB")),AND(OR(AO22="D",AO22="A",AO22="S",AO22="C",AO22="H",AO22="B",AO22="T",AO22="E",AO22="SB"),OR(AM22="D",AM22="A",AM22="S",AM22="C",AM22="H",AM22="T",AM22="E",AM22="SB")),AND(OR(AO22="D",AO22="A",AO22="S",AO22="C",AO22="H",AO22="T",AO22="E",AO22="SB"),OR(AQ22="D",AQ22="A",AQ22="S",AQ22="C",AQ22="H",AQ22="B",AQ22="T",AQ22="E",AQ22="SB")),AND(OR(AO22="D",AO22="A",AO22="S",AO22="C",AO22="H",AO22="B",AO22="T",AO22="E",AO22="SB"),OR(AL22="D",AL22="A",AL22="S",AL22="C",AL22="T",AL22="SB")),AND(OR(AO22="D",AO22="A",AO22="S",AO22="C",AO22="T",AO22="SB"),OR(AR22="D",AR22="A",AR22="S",AR22="C",AR22="H",AR22="B",AR22="T",AR22="E",AR22="SB")),AND(OR(AO22="D",AO22="A",AO22="S",AO22="C",AO22="H",AO22="B",AO22="T",AO22="E",AO22="SB"),OR(AK22="S")),AND(OR(AO22="S"),OR(AS22="D",AS22="A",AS22="S",AS22="C",AS22="H",AS22="B",AS22="T",AS22="E",AS22="SB")),AND(AO22="H",OR($Z10="No",$Z10="")))))</formula1>
    </dataValidation>
    <dataValidation sqref="AP22:AP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22="D",AP22="A",AP22="S",AP22="C",AP22="H",AP22="B",AP22="T",AP22="E",AP22="SB",AP22="P",AP22="R",AP22="X",AP22="ST&gt;1",AP22="ST&gt;2",AP22="ST&gt;3",AP22="ST&gt;4",AP22="ST&gt;5"),NOT(OR(AND(OR(AP22="D",AP22="A",AP22="S",AP22="C",AP22="H",AP22="B",AP22="T",AP22="E",AP22="SB"),OR(AO22="D",AO22="A",AO22="S",AO22="C",AO22="H",AO22="B",AO22="T",AO22="E",AO22="SB")),AND(OR(AP22="D",AP22="A",AP22="S",AP22="C",AP22="H",AP22="B",AP22="T",AP22="E",AP22="SB"),OR(AQ22="D",AQ22="A",AQ22="S",AQ22="C",AQ22="H",AQ22="B",AQ22="T",AQ22="E",AQ22="SB")),AND(OR(AP22="D",AP22="A",AP22="S",AP22="C",AP22="H",AP22="B",AP22="T",AP22="E",AP22="SB"),OR(AN22="D",AN22="A",AN22="S",AN22="C",AN22="H",AN22="T",AN22="E",AN22="SB")),AND(OR(AP22="D",AP22="A",AP22="S",AP22="C",AP22="H",AP22="T",AP22="E",AP22="SB"),OR(AR22="D",AR22="A",AR22="S",AR22="C",AR22="H",AR22="B",AR22="T",AR22="E",AR22="SB")),AND(OR(AP22="D",AP22="A",AP22="S",AP22="C",AP22="H",AP22="B",AP22="T",AP22="E",AP22="SB"),OR(AM22="D",AM22="A",AM22="S",AM22="C",AM22="T",AM22="SB")),AND(OR(AP22="D",AP22="A",AP22="S",AP22="C",AP22="T",AP22="SB"),OR(AS22="D",AS22="A",AS22="S",AS22="C",AS22="H",AS22="B",AS22="T",AS22="E",AS22="SB")),AND(OR(AP22="D",AP22="A",AP22="S",AP22="C",AP22="H",AP22="B",AP22="T",AP22="E",AP22="SB"),OR(AL22="S")),AND(OR(AP22="S"),OR(AT22="D",AT22="A",AT22="S",AT22="C",AT22="H",AT22="B",AT22="T",AT22="E",AT22="SB")),AND(AP22="H",OR($Z10="No",$Z10="")))))</formula1>
    </dataValidation>
    <dataValidation sqref="AQ22:AQ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22="D",AQ22="A",AQ22="S",AQ22="C",AQ22="H",AQ22="B",AQ22="T",AQ22="E",AQ22="SB",AQ22="P",AQ22="R",AQ22="X",AQ22="ST&gt;1",AQ22="ST&gt;2",AQ22="ST&gt;3",AQ22="ST&gt;4",AQ22="ST&gt;5"),NOT(OR(AND(OR(AQ22="D",AQ22="A",AQ22="S",AQ22="C",AQ22="H",AQ22="B",AQ22="T",AQ22="E",AQ22="SB"),OR(AP22="D",AP22="A",AP22="S",AP22="C",AP22="H",AP22="B",AP22="T",AP22="E",AP22="SB")),AND(OR(AQ22="D",AQ22="A",AQ22="S",AQ22="C",AQ22="H",AQ22="B",AQ22="T",AQ22="E",AQ22="SB"),OR(AR22="D",AR22="A",AR22="S",AR22="C",AR22="H",AR22="B",AR22="T",AR22="E",AR22="SB")),AND(OR(AQ22="D",AQ22="A",AQ22="S",AQ22="C",AQ22="H",AQ22="B",AQ22="T",AQ22="E",AQ22="SB"),OR(AO22="D",AO22="A",AO22="S",AO22="C",AO22="H",AO22="T",AO22="E",AO22="SB")),AND(OR(AQ22="D",AQ22="A",AQ22="S",AQ22="C",AQ22="H",AQ22="T",AQ22="E",AQ22="SB"),OR(AS22="D",AS22="A",AS22="S",AS22="C",AS22="H",AS22="B",AS22="T",AS22="E",AS22="SB")),AND(OR(AQ22="D",AQ22="A",AQ22="S",AQ22="C",AQ22="H",AQ22="B",AQ22="T",AQ22="E",AQ22="SB"),OR(AN22="D",AN22="A",AN22="S",AN22="C",AN22="T",AN22="SB")),AND(OR(AQ22="D",AQ22="A",AQ22="S",AQ22="C",AQ22="T",AQ22="SB"),OR(AT22="D",AT22="A",AT22="S",AT22="C",AT22="H",AT22="B",AT22="T",AT22="E",AT22="SB")),AND(OR(AQ22="D",AQ22="A",AQ22="S",AQ22="C",AQ22="H",AQ22="B",AQ22="T",AQ22="E",AQ22="SB"),OR(AM22="S")),AND(OR(AQ22="S"),OR(AU22="D",AU22="A",AU22="S",AU22="C",AU22="H",AU22="B",AU22="T",AU22="E",AU22="SB")),AND(AQ22="H",OR($Z10="No",$Z10="")))))</formula1>
    </dataValidation>
    <dataValidation sqref="AR22:AR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22="D",AR22="A",AR22="S",AR22="C",AR22="H",AR22="B",AR22="T",AR22="E",AR22="SB",AR22="P",AR22="R",AR22="X",AR22="ST&gt;1",AR22="ST&gt;2",AR22="ST&gt;3",AR22="ST&gt;4",AR22="ST&gt;5"),NOT(OR(AND(OR(AR22="D",AR22="A",AR22="S",AR22="C",AR22="H",AR22="B",AR22="T",AR22="E",AR22="SB"),OR(AQ22="D",AQ22="A",AQ22="S",AQ22="C",AQ22="H",AQ22="B",AQ22="T",AQ22="E",AQ22="SB")),AND(OR(AR22="D",AR22="A",AR22="S",AR22="C",AR22="H",AR22="B",AR22="T",AR22="E",AR22="SB"),OR(AS22="D",AS22="A",AS22="S",AS22="C",AS22="H",AS22="B",AS22="T",AS22="E",AS22="SB")),AND(OR(AR22="D",AR22="A",AR22="S",AR22="C",AR22="H",AR22="B",AR22="T",AR22="E",AR22="SB"),OR(AP22="D",AP22="A",AP22="S",AP22="C",AP22="H",AP22="T",AP22="E",AP22="SB")),AND(OR(AR22="D",AR22="A",AR22="S",AR22="C",AR22="H",AR22="T",AR22="E",AR22="SB"),OR(AT22="D",AT22="A",AT22="S",AT22="C",AT22="H",AT22="B",AT22="T",AT22="E",AT22="SB")),AND(OR(AR22="D",AR22="A",AR22="S",AR22="C",AR22="H",AR22="B",AR22="T",AR22="E",AR22="SB"),OR(AO22="D",AO22="A",AO22="S",AO22="C",AO22="T",AO22="SB")),AND(OR(AR22="D",AR22="A",AR22="S",AR22="C",AR22="T",AR22="SB"),OR(AU22="D",AU22="A",AU22="S",AU22="C",AU22="H",AU22="B",AU22="T",AU22="E",AU22="SB")),AND(OR(AR22="D",AR22="A",AR22="S",AR22="C",AR22="H",AR22="B",AR22="T",AR22="E",AR22="SB"),OR(AN22="S")),AND(OR(AR22="S"),OR(AV22="D",AV22="A",AV22="S",AV22="C",AV22="H",AV22="B",AV22="T",AV22="E",AV22="SB")),AND(AR22="H",OR($Z10="No",$Z10="")))))</formula1>
    </dataValidation>
    <dataValidation sqref="AS22:AS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22="D",AS22="A",AS22="S",AS22="C",AS22="H",AS22="B",AS22="T",AS22="E",AS22="SB",AS22="P",AS22="R",AS22="X",AS22="ST&gt;1",AS22="ST&gt;2",AS22="ST&gt;3",AS22="ST&gt;4",AS22="ST&gt;5"),NOT(OR(AND(OR(AS22="D",AS22="A",AS22="S",AS22="C",AS22="H",AS22="B",AS22="T",AS22="E",AS22="SB"),OR(AR22="D",AR22="A",AR22="S",AR22="C",AR22="H",AR22="B",AR22="T",AR22="E",AR22="SB")),AND(OR(AS22="D",AS22="A",AS22="S",AS22="C",AS22="H",AS22="B",AS22="T",AS22="E",AS22="SB"),OR(AT22="D",AT22="A",AT22="S",AT22="C",AT22="H",AT22="B",AT22="T",AT22="E",AT22="SB")),AND(OR(AS22="D",AS22="A",AS22="S",AS22="C",AS22="H",AS22="B",AS22="T",AS22="E",AS22="SB"),OR(AQ22="D",AQ22="A",AQ22="S",AQ22="C",AQ22="H",AQ22="T",AQ22="E",AQ22="SB")),AND(OR(AS22="D",AS22="A",AS22="S",AS22="C",AS22="H",AS22="T",AS22="E",AS22="SB"),OR(AU22="D",AU22="A",AU22="S",AU22="C",AU22="H",AU22="B",AU22="T",AU22="E",AU22="SB")),AND(OR(AS22="D",AS22="A",AS22="S",AS22="C",AS22="H",AS22="B",AS22="T",AS22="E",AS22="SB"),OR(AP22="D",AP22="A",AP22="S",AP22="C",AP22="T",AP22="SB")),AND(OR(AS22="D",AS22="A",AS22="S",AS22="C",AS22="T",AS22="SB"),OR(AV22="D",AV22="A",AV22="S",AV22="C",AV22="H",AV22="B",AV22="T",AV22="E",AV22="SB")),AND(OR(AS22="D",AS22="A",AS22="S",AS22="C",AS22="H",AS22="B",AS22="T",AS22="E",AS22="SB"),OR(AO22="S")),AND(OR(AS22="S"),OR(AW22="D",AW22="A",AW22="S",AW22="C",AW22="H",AW22="B",AW22="T",AW22="E",AW22="SB")),AND(AS22="H",OR($Z10="No",$Z10="")))))</formula1>
    </dataValidation>
    <dataValidation sqref="AT22:AT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22="D",AT22="A",AT22="S",AT22="C",AT22="H",AT22="B",AT22="T",AT22="E",AT22="SB",AT22="P",AT22="R",AT22="X",AT22="ST&gt;1",AT22="ST&gt;2",AT22="ST&gt;3",AT22="ST&gt;4",AT22="ST&gt;5"),NOT(OR(AND(OR(AT22="D",AT22="A",AT22="S",AT22="C",AT22="H",AT22="B",AT22="T",AT22="E",AT22="SB"),OR(AS22="D",AS22="A",AS22="S",AS22="C",AS22="H",AS22="B",AS22="T",AS22="E",AS22="SB")),AND(OR(AT22="D",AT22="A",AT22="S",AT22="C",AT22="H",AT22="B",AT22="T",AT22="E",AT22="SB"),OR(AU22="D",AU22="A",AU22="S",AU22="C",AU22="H",AU22="B",AU22="T",AU22="E",AU22="SB")),AND(OR(AT22="D",AT22="A",AT22="S",AT22="C",AT22="H",AT22="B",AT22="T",AT22="E",AT22="SB"),OR(AR22="D",AR22="A",AR22="S",AR22="C",AR22="H",AR22="T",AR22="E",AR22="SB")),AND(OR(AT22="D",AT22="A",AT22="S",AT22="C",AT22="H",AT22="T",AT22="E",AT22="SB"),OR(AV22="D",AV22="A",AV22="S",AV22="C",AV22="H",AV22="B",AV22="T",AV22="E",AV22="SB")),AND(OR(AT22="D",AT22="A",AT22="S",AT22="C",AT22="H",AT22="B",AT22="T",AT22="E",AT22="SB"),OR(AQ22="D",AQ22="A",AQ22="S",AQ22="C",AQ22="T",AQ22="SB")),AND(OR(AT22="D",AT22="A",AT22="S",AT22="C",AT22="T",AT22="SB"),OR(AW22="D",AW22="A",AW22="S",AW22="C",AW22="H",AW22="B",AW22="T",AW22="E",AW22="SB")),AND(OR(AT22="D",AT22="A",AT22="S",AT22="C",AT22="H",AT22="B",AT22="T",AT22="E",AT22="SB"),OR(AP22="S")),AND(OR(AT22="S"),OR(AX22="D",AX22="A",AX22="S",AX22="C",AX22="H",AX22="B",AX22="T",AX22="E",AX22="SB")),AND(AT22="H",OR($Z10="No",$Z10="")))))</formula1>
    </dataValidation>
    <dataValidation sqref="AU22:AU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22="D",AU22="A",AU22="S",AU22="C",AU22="H",AU22="B",AU22="T",AU22="E",AU22="SB",AU22="P",AU22="R",AU22="X",AU22="ST&gt;1",AU22="ST&gt;2",AU22="ST&gt;3",AU22="ST&gt;4",AU22="ST&gt;5"),NOT(OR(AND(OR(AU22="D",AU22="A",AU22="S",AU22="C",AU22="H",AU22="B",AU22="T",AU22="E",AU22="SB"),OR(AT22="D",AT22="A",AT22="S",AT22="C",AT22="H",AT22="B",AT22="T",AT22="E",AT22="SB")),AND(OR(AU22="D",AU22="A",AU22="S",AU22="C",AU22="H",AU22="B",AU22="T",AU22="E",AU22="SB"),OR(AV22="D",AV22="A",AV22="S",AV22="C",AV22="H",AV22="B",AV22="T",AV22="E",AV22="SB")),AND(OR(AU22="D",AU22="A",AU22="S",AU22="C",AU22="H",AU22="B",AU22="T",AU22="E",AU22="SB"),OR(AS22="D",AS22="A",AS22="S",AS22="C",AS22="H",AS22="T",AS22="E",AS22="SB")),AND(OR(AU22="D",AU22="A",AU22="S",AU22="C",AU22="H",AU22="T",AU22="E",AU22="SB"),OR(AW22="D",AW22="A",AW22="S",AW22="C",AW22="H",AW22="B",AW22="T",AW22="E",AW22="SB")),AND(OR(AU22="D",AU22="A",AU22="S",AU22="C",AU22="H",AU22="B",AU22="T",AU22="E",AU22="SB"),OR(AR22="D",AR22="A",AR22="S",AR22="C",AR22="T",AR22="SB")),AND(OR(AU22="D",AU22="A",AU22="S",AU22="C",AU22="T",AU22="SB"),OR(AX22="D",AX22="A",AX22="S",AX22="C",AX22="H",AX22="B",AX22="T",AX22="E",AX22="SB")),AND(OR(AU22="D",AU22="A",AU22="S",AU22="C",AU22="H",AU22="B",AU22="T",AU22="E",AU22="SB"),OR(AQ22="S")),AND(OR(AU22="S"),OR(AY22="D",AY22="A",AY22="S",AY22="C",AY22="H",AY22="B",AY22="T",AY22="E",AY22="SB")),AND(AU22="H",OR($Z10="No",$Z10="")))))</formula1>
    </dataValidation>
    <dataValidation sqref="AV22:AV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22="D",AV22="A",AV22="S",AV22="C",AV22="H",AV22="B",AV22="T",AV22="E",AV22="SB",AV22="P",AV22="R",AV22="X",AV22="ST&gt;1",AV22="ST&gt;2",AV22="ST&gt;3",AV22="ST&gt;4",AV22="ST&gt;5"),NOT(OR(AND(OR(AV22="D",AV22="A",AV22="S",AV22="C",AV22="H",AV22="B",AV22="T",AV22="E",AV22="SB"),OR(AU22="D",AU22="A",AU22="S",AU22="C",AU22="H",AU22="B",AU22="T",AU22="E",AU22="SB")),AND(OR(AV22="D",AV22="A",AV22="S",AV22="C",AV22="H",AV22="B",AV22="T",AV22="E",AV22="SB"),OR(AW22="D",AW22="A",AW22="S",AW22="C",AW22="H",AW22="B",AW22="T",AW22="E",AW22="SB")),AND(OR(AV22="D",AV22="A",AV22="S",AV22="C",AV22="H",AV22="B",AV22="T",AV22="E",AV22="SB"),OR(AT22="D",AT22="A",AT22="S",AT22="C",AT22="H",AT22="T",AT22="E",AT22="SB")),AND(OR(AV22="D",AV22="A",AV22="S",AV22="C",AV22="H",AV22="T",AV22="E",AV22="SB"),OR(AX22="D",AX22="A",AX22="S",AX22="C",AX22="H",AX22="B",AX22="T",AX22="E",AX22="SB")),AND(OR(AV22="D",AV22="A",AV22="S",AV22="C",AV22="H",AV22="B",AV22="T",AV22="E",AV22="SB"),OR(AS22="D",AS22="A",AS22="S",AS22="C",AS22="T",AS22="SB")),AND(OR(AV22="D",AV22="A",AV22="S",AV22="C",AV22="T",AV22="SB"),OR(AY22="D",AY22="A",AY22="S",AY22="C",AY22="H",AY22="B",AY22="T",AY22="E",AY22="SB")),AND(OR(AV22="D",AV22="A",AV22="S",AV22="C",AV22="H",AV22="B",AV22="T",AV22="E",AV22="SB"),OR(AR22="S")),AND(OR(AV22="S"),OR(AZ22="D",AZ22="A",AZ22="S",AZ22="C",AZ22="H",AZ22="B",AZ22="T",AZ22="E",AZ22="SB")),AND(AV22="H",OR($Z10="No",$Z10="")))))</formula1>
    </dataValidation>
    <dataValidation sqref="AW22:AW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22="D",AW22="A",AW22="S",AW22="C",AW22="H",AW22="B",AW22="T",AW22="E",AW22="SB",AW22="P",AW22="R",AW22="X",AW22="ST&gt;1",AW22="ST&gt;2",AW22="ST&gt;3",AW22="ST&gt;4",AW22="ST&gt;5"),NOT(OR(AND(OR(AW22="D",AW22="A",AW22="S",AW22="C",AW22="H",AW22="B",AW22="T",AW22="E",AW22="SB"),OR(AV22="D",AV22="A",AV22="S",AV22="C",AV22="H",AV22="B",AV22="T",AV22="E",AV22="SB")),AND(OR(AW22="D",AW22="A",AW22="S",AW22="C",AW22="H",AW22="B",AW22="T",AW22="E",AW22="SB"),OR(AX22="D",AX22="A",AX22="S",AX22="C",AX22="H",AX22="B",AX22="T",AX22="E",AX22="SB")),AND(OR(AW22="D",AW22="A",AW22="S",AW22="C",AW22="H",AW22="B",AW22="T",AW22="E",AW22="SB"),OR(AU22="D",AU22="A",AU22="S",AU22="C",AU22="H",AU22="T",AU22="E",AU22="SB")),AND(OR(AW22="D",AW22="A",AW22="S",AW22="C",AW22="H",AW22="T",AW22="E",AW22="SB"),OR(AY22="D",AY22="A",AY22="S",AY22="C",AY22="H",AY22="B",AY22="T",AY22="E",AY22="SB")),AND(OR(AW22="D",AW22="A",AW22="S",AW22="C",AW22="H",AW22="B",AW22="T",AW22="E",AW22="SB"),OR(AT22="D",AT22="A",AT22="S",AT22="C",AT22="T",AT22="SB")),AND(OR(AW22="D",AW22="A",AW22="S",AW22="C",AW22="T",AW22="SB"),OR(AZ22="D",AZ22="A",AZ22="S",AZ22="C",AZ22="H",AZ22="B",AZ22="T",AZ22="E",AZ22="SB")),AND(OR(AW22="D",AW22="A",AW22="S",AW22="C",AW22="H",AW22="B",AW22="T",AW22="E",AW22="SB"),OR(AS22="S")),AND(OR(AW22="S"),OR(BA22="D",BA22="A",BA22="S",BA22="C",BA22="H",BA22="B",BA22="T",BA22="E",BA22="SB")),AND(AW22="H",OR($Z10="No",$Z10="")))))</formula1>
    </dataValidation>
    <dataValidation sqref="AX22:AX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22="D",AX22="A",AX22="S",AX22="C",AX22="H",AX22="B",AX22="T",AX22="E",AX22="SB",AX22="P",AX22="R",AX22="X",AX22="ST&gt;1",AX22="ST&gt;2",AX22="ST&gt;3",AX22="ST&gt;4",AX22="ST&gt;5"),NOT(OR(AND(OR(AX22="D",AX22="A",AX22="S",AX22="C",AX22="H",AX22="B",AX22="T",AX22="E",AX22="SB"),OR(AW22="D",AW22="A",AW22="S",AW22="C",AW22="H",AW22="B",AW22="T",AW22="E",AW22="SB")),AND(OR(AX22="D",AX22="A",AX22="S",AX22="C",AX22="H",AX22="B",AX22="T",AX22="E",AX22="SB"),OR(AY22="D",AY22="A",AY22="S",AY22="C",AY22="H",AY22="B",AY22="T",AY22="E",AY22="SB")),AND(OR(AX22="D",AX22="A",AX22="S",AX22="C",AX22="H",AX22="B",AX22="T",AX22="E",AX22="SB"),OR(AV22="D",AV22="A",AV22="S",AV22="C",AV22="H",AV22="T",AV22="E",AV22="SB")),AND(OR(AX22="D",AX22="A",AX22="S",AX22="C",AX22="H",AX22="T",AX22="E",AX22="SB"),OR(AZ22="D",AZ22="A",AZ22="S",AZ22="C",AZ22="H",AZ22="B",AZ22="T",AZ22="E",AZ22="SB")),AND(OR(AX22="D",AX22="A",AX22="S",AX22="C",AX22="H",AX22="B",AX22="T",AX22="E",AX22="SB"),OR(AU22="D",AU22="A",AU22="S",AU22="C",AU22="T",AU22="SB")),AND(OR(AX22="D",AX22="A",AX22="S",AX22="C",AX22="T",AX22="SB"),OR(BA22="D",BA22="A",BA22="S",BA22="C",BA22="H",BA22="B",BA22="T",BA22="E",BA22="SB")),AND(OR(AX22="D",AX22="A",AX22="S",AX22="C",AX22="H",AX22="B",AX22="T",AX22="E",AX22="SB"),OR(AT22="S")),AND(OR(AX22="S"),OR(BB22="D",BB22="A",BB22="S",BB22="C",BB22="H",BB22="B",BB22="T",BB22="E",BB22="SB")),AND(AX22="H",OR($Z10="No",$Z10="")))))</formula1>
    </dataValidation>
    <dataValidation sqref="AY22:AY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22="D",AY22="A",AY22="S",AY22="C",AY22="H",AY22="B",AY22="T",AY22="E",AY22="SB",AY22="P",AY22="R",AY22="X",AY22="ST&gt;1",AY22="ST&gt;2",AY22="ST&gt;3",AY22="ST&gt;4",AY22="ST&gt;5"),NOT(OR(AND(OR(AY22="D",AY22="A",AY22="S",AY22="C",AY22="H",AY22="B",AY22="T",AY22="E",AY22="SB"),OR(AX22="D",AX22="A",AX22="S",AX22="C",AX22="H",AX22="B",AX22="T",AX22="E",AX22="SB")),AND(OR(AY22="D",AY22="A",AY22="S",AY22="C",AY22="H",AY22="B",AY22="T",AY22="E",AY22="SB"),OR(AZ22="D",AZ22="A",AZ22="S",AZ22="C",AZ22="H",AZ22="B",AZ22="T",AZ22="E",AZ22="SB")),AND(OR(AY22="D",AY22="A",AY22="S",AY22="C",AY22="H",AY22="B",AY22="T",AY22="E",AY22="SB"),OR(AW22="D",AW22="A",AW22="S",AW22="C",AW22="H",AW22="T",AW22="E",AW22="SB")),AND(OR(AY22="D",AY22="A",AY22="S",AY22="C",AY22="H",AY22="T",AY22="E",AY22="SB"),OR(BA22="D",BA22="A",BA22="S",BA22="C",BA22="H",BA22="B",BA22="T",BA22="E",BA22="SB")),AND(OR(AY22="D",AY22="A",AY22="S",AY22="C",AY22="H",AY22="B",AY22="T",AY22="E",AY22="SB"),OR(AV22="D",AV22="A",AV22="S",AV22="C",AV22="T",AV22="SB")),AND(OR(AY22="D",AY22="A",AY22="S",AY22="C",AY22="T",AY22="SB"),OR(BB22="D",BB22="A",BB22="S",BB22="C",BB22="H",BB22="B",BB22="T",BB22="E",BB22="SB")),AND(OR(AY22="D",AY22="A",AY22="S",AY22="C",AY22="H",AY22="B",AY22="T",AY22="E",AY22="SB"),OR(AU22="S")),AND(OR(AY22="S"),OR(BC22="D",BC22="A",BC22="S",BC22="C",BC22="H",BC22="B",BC22="T",BC22="E",BC22="SB")),AND(AY22="H",OR($Z10="No",$Z10="")))))</formula1>
    </dataValidation>
    <dataValidation sqref="AZ22:AZ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22="D",AZ22="A",AZ22="S",AZ22="C",AZ22="H",AZ22="B",AZ22="T",AZ22="E",AZ22="SB",AZ22="P",AZ22="R",AZ22="X",AZ22="ST&gt;1",AZ22="ST&gt;2",AZ22="ST&gt;3",AZ22="ST&gt;4",AZ22="ST&gt;5"),NOT(OR(AND(OR(AZ22="D",AZ22="A",AZ22="S",AZ22="C",AZ22="H",AZ22="B",AZ22="T",AZ22="E",AZ22="SB"),OR(AY22="D",AY22="A",AY22="S",AY22="C",AY22="H",AY22="B",AY22="T",AY22="E",AY22="SB")),AND(OR(AZ22="D",AZ22="A",AZ22="S",AZ22="C",AZ22="H",AZ22="B",AZ22="T",AZ22="E",AZ22="SB"),OR(BA22="D",BA22="A",BA22="S",BA22="C",BA22="H",BA22="B",BA22="T",BA22="E",BA22="SB")),AND(OR(AZ22="D",AZ22="A",AZ22="S",AZ22="C",AZ22="H",AZ22="B",AZ22="T",AZ22="E",AZ22="SB"),OR(AX22="D",AX22="A",AX22="S",AX22="C",AX22="H",AX22="T",AX22="E",AX22="SB")),AND(OR(AZ22="D",AZ22="A",AZ22="S",AZ22="C",AZ22="H",AZ22="T",AZ22="E",AZ22="SB"),OR(BB22="D",BB22="A",BB22="S",BB22="C",BB22="H",BB22="B",BB22="T",BB22="E",BB22="SB")),AND(OR(AZ22="D",AZ22="A",AZ22="S",AZ22="C",AZ22="H",AZ22="B",AZ22="T",AZ22="E",AZ22="SB"),OR(AW22="D",AW22="A",AW22="S",AW22="C",AW22="T",AW22="SB")),AND(OR(AZ22="D",AZ22="A",AZ22="S",AZ22="C",AZ22="T",AZ22="SB"),OR(BC22="D",BC22="A",BC22="S",BC22="C",BC22="H",BC22="B",BC22="T",BC22="E",BC22="SB")),AND(OR(AZ22="D",AZ22="A",AZ22="S",AZ22="C",AZ22="H",AZ22="B",AZ22="T",AZ22="E",AZ22="SB"),OR(AV22="S")),AND(OR(AZ22="S"),OR(BD22="D",BD22="A",BD22="S",BD22="C",BD22="H",BD22="B",BD22="T",BD22="E",BD22="SB")),AND(AZ22="H",OR($Z10="No",$Z10="")))))</formula1>
    </dataValidation>
    <dataValidation sqref="BA22:BA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22="D",BA22="A",BA22="S",BA22="C",BA22="H",BA22="B",BA22="T",BA22="E",BA22="SB",BA22="P",BA22="R",BA22="X",BA22="ST&gt;1",BA22="ST&gt;2",BA22="ST&gt;3",BA22="ST&gt;4",BA22="ST&gt;5"),NOT(OR(AND(OR(BA22="D",BA22="A",BA22="S",BA22="C",BA22="H",BA22="B",BA22="T",BA22="E",BA22="SB"),OR(AZ22="D",AZ22="A",AZ22="S",AZ22="C",AZ22="H",AZ22="B",AZ22="T",AZ22="E",AZ22="SB")),AND(OR(BA22="D",BA22="A",BA22="S",BA22="C",BA22="H",BA22="B",BA22="T",BA22="E",BA22="SB"),OR(BB22="D",BB22="A",BB22="S",BB22="C",BB22="H",BB22="B",BB22="T",BB22="E",BB22="SB")),AND(OR(BA22="D",BA22="A",BA22="S",BA22="C",BA22="H",BA22="B",BA22="T",BA22="E",BA22="SB"),OR(AY22="D",AY22="A",AY22="S",AY22="C",AY22="H",AY22="T",AY22="E",AY22="SB")),AND(OR(BA22="D",BA22="A",BA22="S",BA22="C",BA22="H",BA22="T",BA22="E",BA22="SB"),OR(BC22="D",BC22="A",BC22="S",BC22="C",BC22="H",BC22="B",BC22="T",BC22="E",BC22="SB")),AND(OR(BA22="D",BA22="A",BA22="S",BA22="C",BA22="H",BA22="B",BA22="T",BA22="E",BA22="SB"),OR(AX22="D",AX22="A",AX22="S",AX22="C",AX22="T",AX22="SB")),AND(OR(BA22="D",BA22="A",BA22="S",BA22="C",BA22="T",BA22="SB"),OR(BD22="D",BD22="A",BD22="S",BD22="C",BD22="H",BD22="B",BD22="T",BD22="E",BD22="SB")),AND(OR(BA22="D",BA22="A",BA22="S",BA22="C",BA22="H",BA22="B",BA22="T",BA22="E",BA22="SB"),OR(AW22="S")),AND(OR(BA22="S"),OR(BE22="D",BE22="A",BE22="S",BE22="C",BE22="H",BE22="B",BE22="T",BE22="E",BE22="SB")),AND(BA22="H",OR($Z10="No",$Z10="")))))</formula1>
    </dataValidation>
    <dataValidation sqref="BB22:BB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22="D",BB22="A",BB22="S",BB22="C",BB22="H",BB22="B",BB22="T",BB22="E",BB22="SB",BB22="P",BB22="R",BB22="X",BB22="ST&gt;1",BB22="ST&gt;2",BB22="ST&gt;3",BB22="ST&gt;4",BB22="ST&gt;5"),NOT(OR(AND(OR(BB22="D",BB22="A",BB22="S",BB22="C",BB22="H",BB22="B",BB22="T",BB22="E",BB22="SB"),OR(BA22="D",BA22="A",BA22="S",BA22="C",BA22="H",BA22="B",BA22="T",BA22="E",BA22="SB")),AND(OR(BB22="D",BB22="A",BB22="S",BB22="C",BB22="H",BB22="B",BB22="T",BB22="E",BB22="SB"),OR(BC22="D",BC22="A",BC22="S",BC22="C",BC22="H",BC22="B",BC22="T",BC22="E",BC22="SB")),AND(OR(BB22="D",BB22="A",BB22="S",BB22="C",BB22="H",BB22="B",BB22="T",BB22="E",BB22="SB"),OR(AZ22="D",AZ22="A",AZ22="S",AZ22="C",AZ22="H",AZ22="T",AZ22="E",AZ22="SB")),AND(OR(BB22="D",BB22="A",BB22="S",BB22="C",BB22="H",BB22="T",BB22="E",BB22="SB"),OR(BD22="D",BD22="A",BD22="S",BD22="C",BD22="H",BD22="B",BD22="T",BD22="E",BD22="SB")),AND(OR(BB22="D",BB22="A",BB22="S",BB22="C",BB22="H",BB22="B",BB22="T",BB22="E",BB22="SB"),OR(AY22="D",AY22="A",AY22="S",AY22="C",AY22="T",AY22="SB")),AND(OR(BB22="D",BB22="A",BB22="S",BB22="C",BB22="T",BB22="SB"),OR(BE22="D",BE22="A",BE22="S",BE22="C",BE22="H",BE22="B",BE22="T",BE22="E",BE22="SB")),AND(OR(BB22="D",BB22="A",BB22="S",BB22="C",BB22="H",BB22="B",BB22="T",BB22="E",BB22="SB"),OR(AX22="S")),AND(OR(BB22="S"),OR(BF22="D",BF22="A",BF22="S",BF22="C",BF22="H",BF22="B",BF22="T",BF22="E",BF22="SB")),AND(BB22="H",OR($Z10="No",$Z10="")))))</formula1>
    </dataValidation>
    <dataValidation sqref="BC22:BC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22="D",BC22="A",BC22="S",BC22="C",BC22="H",BC22="B",BC22="T",BC22="E",BC22="SB",BC22="P",BC22="R",BC22="X",BC22="ST&gt;1",BC22="ST&gt;2",BC22="ST&gt;3",BC22="ST&gt;4",BC22="ST&gt;5"),NOT(OR(AND(OR(BC22="D",BC22="A",BC22="S",BC22="C",BC22="H",BC22="B",BC22="T",BC22="E",BC22="SB"),OR(BB22="D",BB22="A",BB22="S",BB22="C",BB22="H",BB22="B",BB22="T",BB22="E",BB22="SB")),AND(OR(BC22="D",BC22="A",BC22="S",BC22="C",BC22="H",BC22="B",BC22="T",BC22="E",BC22="SB"),OR(BD22="D",BD22="A",BD22="S",BD22="C",BD22="H",BD22="B",BD22="T",BD22="E",BD22="SB")),AND(OR(BC22="D",BC22="A",BC22="S",BC22="C",BC22="H",BC22="B",BC22="T",BC22="E",BC22="SB"),OR(BA22="D",BA22="A",BA22="S",BA22="C",BA22="H",BA22="T",BA22="E",BA22="SB")),AND(OR(BC22="D",BC22="A",BC22="S",BC22="C",BC22="H",BC22="T",BC22="E",BC22="SB"),OR(BE22="D",BE22="A",BE22="S",BE22="C",BE22="H",BE22="B",BE22="T",BE22="E",BE22="SB")),AND(OR(BC22="D",BC22="A",BC22="S",BC22="C",BC22="H",BC22="B",BC22="T",BC22="E",BC22="SB"),OR(AZ22="D",AZ22="A",AZ22="S",AZ22="C",AZ22="T",AZ22="SB")),AND(OR(BC22="D",BC22="A",BC22="S",BC22="C",BC22="T",BC22="SB"),OR(BF22="D",BF22="A",BF22="S",BF22="C",BF22="H",BF22="B",BF22="T",BF22="E",BF22="SB")),AND(OR(BC22="D",BC22="A",BC22="S",BC22="C",BC22="H",BC22="B",BC22="T",BC22="E",BC22="SB"),OR(AY22="S")),AND(OR(BC22="S"),OR(BG22="D",BG22="A",BG22="S",BG22="C",BG22="H",BG22="B",BG22="T",BG22="E",BG22="SB")),AND(BC22="H",OR($Z10="No",$Z10="")))))</formula1>
    </dataValidation>
    <dataValidation sqref="BD22:BD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22="D",BD22="A",BD22="S",BD22="C",BD22="H",BD22="B",BD22="T",BD22="E",BD22="SB",BD22="P",BD22="R",BD22="X",BD22="ST&gt;1",BD22="ST&gt;2",BD22="ST&gt;3",BD22="ST&gt;4",BD22="ST&gt;5"),NOT(OR(AND(OR(BD22="D",BD22="A",BD22="S",BD22="C",BD22="H",BD22="B",BD22="T",BD22="E",BD22="SB"),OR(BC22="D",BC22="A",BC22="S",BC22="C",BC22="H",BC22="B",BC22="T",BC22="E",BC22="SB")),AND(OR(BD22="D",BD22="A",BD22="S",BD22="C",BD22="H",BD22="B",BD22="T",BD22="E",BD22="SB"),OR(BE22="D",BE22="A",BE22="S",BE22="C",BE22="H",BE22="B",BE22="T",BE22="E",BE22="SB")),AND(OR(BD22="D",BD22="A",BD22="S",BD22="C",BD22="H",BD22="B",BD22="T",BD22="E",BD22="SB"),OR(BB22="D",BB22="A",BB22="S",BB22="C",BB22="H",BB22="T",BB22="E",BB22="SB")),AND(OR(BD22="D",BD22="A",BD22="S",BD22="C",BD22="H",BD22="T",BD22="E",BD22="SB"),OR(BF22="D",BF22="A",BF22="S",BF22="C",BF22="H",BF22="B",BF22="T",BF22="E",BF22="SB")),AND(OR(BD22="D",BD22="A",BD22="S",BD22="C",BD22="H",BD22="B",BD22="T",BD22="E",BD22="SB"),OR(BA22="D",BA22="A",BA22="S",BA22="C",BA22="T",BA22="SB")),AND(OR(BD22="D",BD22="A",BD22="S",BD22="C",BD22="T",BD22="SB"),OR(BG22="D",BG22="A",BG22="S",BG22="C",BG22="H",BG22="B",BG22="T",BG22="E",BG22="SB")),AND(OR(BD22="D",BD22="A",BD22="S",BD22="C",BD22="H",BD22="B",BD22="T",BD22="E",BD22="SB"),OR(AZ22="S")),AND(OR(BD22="S"),OR(BH22="D",BH22="A",BH22="S",BH22="C",BH22="H",BH22="B",BH22="T",BH22="E",BH22="SB")),AND(BD22="H",OR($Z10="No",$Z10="")))))</formula1>
    </dataValidation>
    <dataValidation sqref="BE22:BE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22="D",BE22="A",BE22="S",BE22="C",BE22="H",BE22="B",BE22="T",BE22="E",BE22="SB",BE22="P",BE22="R",BE22="X",BE22="ST&gt;1",BE22="ST&gt;2",BE22="ST&gt;3",BE22="ST&gt;4",BE22="ST&gt;5"),NOT(OR(AND(OR(BE22="D",BE22="A",BE22="S",BE22="C",BE22="H",BE22="B",BE22="T",BE22="E",BE22="SB"),OR(BD22="D",BD22="A",BD22="S",BD22="C",BD22="H",BD22="B",BD22="T",BD22="E",BD22="SB")),AND(OR(BE22="D",BE22="A",BE22="S",BE22="C",BE22="H",BE22="B",BE22="T",BE22="E",BE22="SB"),OR(BF22="D",BF22="A",BF22="S",BF22="C",BF22="H",BF22="B",BF22="T",BF22="E",BF22="SB")),AND(OR(BE22="D",BE22="A",BE22="S",BE22="C",BE22="H",BE22="B",BE22="T",BE22="E",BE22="SB"),OR(BC22="D",BC22="A",BC22="S",BC22="C",BC22="H",BC22="T",BC22="E",BC22="SB")),AND(OR(BE22="D",BE22="A",BE22="S",BE22="C",BE22="H",BE22="T",BE22="E",BE22="SB"),OR(BG22="D",BG22="A",BG22="S",BG22="C",BG22="H",BG22="B",BG22="T",BG22="E",BG22="SB")),AND(OR(BE22="D",BE22="A",BE22="S",BE22="C",BE22="H",BE22="B",BE22="T",BE22="E",BE22="SB"),OR(BB22="D",BB22="A",BB22="S",BB22="C",BB22="T",BB22="SB")),AND(OR(BE22="D",BE22="A",BE22="S",BE22="C",BE22="T",BE22="SB"),OR(BH22="D",BH22="A",BH22="S",BH22="C",BH22="H",BH22="B",BH22="T",BH22="E",BH22="SB")),AND(OR(BE22="D",BE22="A",BE22="S",BE22="C",BE22="H",BE22="B",BE22="T",BE22="E",BE22="SB"),OR(BA22="S")),AND(OR(BE22="S"),OR(BI22="D",BI22="A",BI22="S",BI22="C",BI22="H",BI22="B",BI22="T",BI22="E",BI22="SB")),AND(BE22="H",OR($Z10="No",$Z10="")))))</formula1>
    </dataValidation>
    <dataValidation sqref="BF22:BF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22="D",BF22="A",BF22="S",BF22="C",BF22="H",BF22="B",BF22="T",BF22="E",BF22="SB",BF22="P",BF22="R",BF22="X",BF22="ST&gt;1",BF22="ST&gt;2",BF22="ST&gt;3",BF22="ST&gt;4",BF22="ST&gt;5"),NOT(OR(AND(OR(BF22="D",BF22="A",BF22="S",BF22="C",BF22="H",BF22="B",BF22="T",BF22="E",BF22="SB"),OR(BE22="D",BE22="A",BE22="S",BE22="C",BE22="H",BE22="B",BE22="T",BE22="E",BE22="SB")),AND(OR(BF22="D",BF22="A",BF22="S",BF22="C",BF22="H",BF22="B",BF22="T",BF22="E",BF22="SB"),OR(BG22="D",BG22="A",BG22="S",BG22="C",BG22="H",BG22="B",BG22="T",BG22="E",BG22="SB")),AND(OR(BF22="D",BF22="A",BF22="S",BF22="C",BF22="H",BF22="B",BF22="T",BF22="E",BF22="SB"),OR(BD22="D",BD22="A",BD22="S",BD22="C",BD22="H",BD22="T",BD22="E",BD22="SB")),AND(OR(BF22="D",BF22="A",BF22="S",BF22="C",BF22="H",BF22="T",BF22="E",BF22="SB"),OR(BH22="D",BH22="A",BH22="S",BH22="C",BH22="H",BH22="B",BH22="T",BH22="E",BH22="SB")),AND(OR(BF22="D",BF22="A",BF22="S",BF22="C",BF22="H",BF22="B",BF22="T",BF22="E",BF22="SB"),OR(BC22="D",BC22="A",BC22="S",BC22="C",BC22="T",BC22="SB")),AND(OR(BF22="D",BF22="A",BF22="S",BF22="C",BF22="T",BF22="SB"),OR(BI22="D",BI22="A",BI22="S",BI22="C",BI22="H",BI22="B",BI22="T",BI22="E",BI22="SB")),AND(OR(BF22="D",BF22="A",BF22="S",BF22="C",BF22="H",BF22="B",BF22="T",BF22="E",BF22="SB"),OR(BB22="S")),AND(OR(BF22="S"),OR(BJ22="D",BJ22="A",BJ22="S",BJ22="C",BJ22="H",BJ22="B",BJ22="T",BJ22="E",BJ22="SB")),AND(BF22="H",OR($Z10="No",$Z10="")))))</formula1>
    </dataValidation>
    <dataValidation sqref="BG22:BG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22="D",BG22="A",BG22="S",BG22="C",BG22="H",BG22="B",BG22="T",BG22="E",BG22="SB",BG22="P",BG22="R",BG22="X",BG22="ST&gt;1",BG22="ST&gt;2",BG22="ST&gt;3",BG22="ST&gt;4",BG22="ST&gt;5"),NOT(OR(AND(OR(BG22="D",BG22="A",BG22="S",BG22="C",BG22="H",BG22="B",BG22="T",BG22="E",BG22="SB"),OR(BF22="D",BF22="A",BF22="S",BF22="C",BF22="H",BF22="B",BF22="T",BF22="E",BF22="SB")),AND(OR(BG22="D",BG22="A",BG22="S",BG22="C",BG22="H",BG22="B",BG22="T",BG22="E",BG22="SB"),OR(BH22="D",BH22="A",BH22="S",BH22="C",BH22="H",BH22="B",BH22="T",BH22="E",BH22="SB")),AND(OR(BG22="D",BG22="A",BG22="S",BG22="C",BG22="H",BG22="B",BG22="T",BG22="E",BG22="SB"),OR(BE22="D",BE22="A",BE22="S",BE22="C",BE22="H",BE22="T",BE22="E",BE22="SB")),AND(OR(BG22="D",BG22="A",BG22="S",BG22="C",BG22="H",BG22="T",BG22="E",BG22="SB"),OR(BI22="D",BI22="A",BI22="S",BI22="C",BI22="H",BI22="B",BI22="T",BI22="E",BI22="SB")),AND(OR(BG22="D",BG22="A",BG22="S",BG22="C",BG22="H",BG22="B",BG22="T",BG22="E",BG22="SB"),OR(BD22="D",BD22="A",BD22="S",BD22="C",BD22="T",BD22="SB")),AND(OR(BG22="D",BG22="A",BG22="S",BG22="C",BG22="T",BG22="SB"),OR(BJ22="D",BJ22="A",BJ22="S",BJ22="C",BJ22="H",BJ22="B",BJ22="T",BJ22="E",BJ22="SB")),AND(OR(BG22="D",BG22="A",BG22="S",BG22="C",BG22="H",BG22="B",BG22="T",BG22="E",BG22="SB"),OR(BC22="S")),AND(OR(BG22="S"),OR(BK22="D",BK22="A",BK22="S",BK22="C",BK22="H",BK22="B",BK22="T",BK22="E",BK22="SB")),AND(BG22="H",OR($Z10="No",$Z10="")))))</formula1>
    </dataValidation>
    <dataValidation sqref="BH22:BH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22="D",BH22="A",BH22="S",BH22="C",BH22="H",BH22="B",BH22="T",BH22="E",BH22="SB",BH22="P",BH22="R",BH22="X",BH22="ST&gt;1",BH22="ST&gt;2",BH22="ST&gt;3",BH22="ST&gt;4",BH22="ST&gt;5"),NOT(OR(AND(OR(BH22="D",BH22="A",BH22="S",BH22="C",BH22="H",BH22="B",BH22="T",BH22="E",BH22="SB"),OR(BG22="D",BG22="A",BG22="S",BG22="C",BG22="H",BG22="B",BG22="T",BG22="E",BG22="SB")),AND(OR(BH22="D",BH22="A",BH22="S",BH22="C",BH22="H",BH22="B",BH22="T",BH22="E",BH22="SB"),OR(BI22="D",BI22="A",BI22="S",BI22="C",BI22="H",BI22="B",BI22="T",BI22="E",BI22="SB")),AND(OR(BH22="D",BH22="A",BH22="S",BH22="C",BH22="H",BH22="B",BH22="T",BH22="E",BH22="SB"),OR(BF22="D",BF22="A",BF22="S",BF22="C",BF22="H",BF22="T",BF22="E",BF22="SB")),AND(OR(BH22="D",BH22="A",BH22="S",BH22="C",BH22="H",BH22="T",BH22="E",BH22="SB"),OR(BJ22="D",BJ22="A",BJ22="S",BJ22="C",BJ22="H",BJ22="B",BJ22="T",BJ22="E",BJ22="SB")),AND(OR(BH22="D",BH22="A",BH22="S",BH22="C",BH22="H",BH22="B",BH22="T",BH22="E",BH22="SB"),OR(BE22="D",BE22="A",BE22="S",BE22="C",BE22="T",BE22="SB")),AND(OR(BH22="D",BH22="A",BH22="S",BH22="C",BH22="T",BH22="SB"),OR(BK22="D",BK22="A",BK22="S",BK22="C",BK22="H",BK22="B",BK22="T",BK22="E",BK22="SB")),AND(OR(BH22="D",BH22="A",BH22="S",BH22="C",BH22="H",BH22="B",BH22="T",BH22="E",BH22="SB"),OR(BD22="S")),AND(OR(BH22="S"),OR(BL22="D",BL22="A",BL22="S",BL22="C",BL22="H",BL22="B",BL22="T",BL22="E",BL22="SB")),AND(BH22="H",OR($Z10="No",$Z10="")))))</formula1>
    </dataValidation>
    <dataValidation sqref="BI22:BI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22="D",BI22="A",BI22="S",BI22="C",BI22="H",BI22="B",BI22="T",BI22="E",BI22="SB",BI22="P",BI22="R",BI22="X",BI22="ST&gt;1",BI22="ST&gt;2",BI22="ST&gt;3",BI22="ST&gt;4",BI22="ST&gt;5"),NOT(OR(AND(OR(BI22="D",BI22="A",BI22="S",BI22="C",BI22="H",BI22="B",BI22="T",BI22="E",BI22="SB"),OR(BH22="D",BH22="A",BH22="S",BH22="C",BH22="H",BH22="B",BH22="T",BH22="E",BH22="SB")),AND(OR(BI22="D",BI22="A",BI22="S",BI22="C",BI22="H",BI22="B",BI22="T",BI22="E",BI22="SB"),OR(BJ22="D",BJ22="A",BJ22="S",BJ22="C",BJ22="H",BJ22="B",BJ22="T",BJ22="E",BJ22="SB")),AND(OR(BI22="D",BI22="A",BI22="S",BI22="C",BI22="H",BI22="B",BI22="T",BI22="E",BI22="SB"),OR(BG22="D",BG22="A",BG22="S",BG22="C",BG22="H",BG22="T",BG22="E",BG22="SB")),AND(OR(BI22="D",BI22="A",BI22="S",BI22="C",BI22="H",BI22="T",BI22="E",BI22="SB"),OR(BK22="D",BK22="A",BK22="S",BK22="C",BK22="H",BK22="B",BK22="T",BK22="E",BK22="SB")),AND(OR(BI22="D",BI22="A",BI22="S",BI22="C",BI22="H",BI22="B",BI22="T",BI22="E",BI22="SB"),OR(BF22="D",BF22="A",BF22="S",BF22="C",BF22="T",BF22="SB")),AND(OR(BI22="D",BI22="A",BI22="S",BI22="C",BI22="T",BI22="SB"),OR(BL22="D",BL22="A",BL22="S",BL22="C",BL22="H",BL22="B",BL22="T",BL22="E",BL22="SB")),AND(OR(BI22="D",BI22="A",BI22="S",BI22="C",BI22="H",BI22="B",BI22="T",BI22="E",BI22="SB"),OR(BE22="S")),AND(OR(BI22="S"),OR(BM22="D",BM22="A",BM22="S",BM22="C",BM22="H",BM22="B",BM22="T",BM22="E",BM22="SB")),AND(BI22="H",OR($Z10="No",$Z10="")))))</formula1>
    </dataValidation>
    <dataValidation sqref="BJ22:BJ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22="D",BJ22="A",BJ22="S",BJ22="C",BJ22="H",BJ22="B",BJ22="T",BJ22="E",BJ22="SB",BJ22="P",BJ22="R",BJ22="X",BJ22="ST&gt;1",BJ22="ST&gt;2",BJ22="ST&gt;3",BJ22="ST&gt;4",BJ22="ST&gt;5"),NOT(OR(AND(OR(BJ22="D",BJ22="A",BJ22="S",BJ22="C",BJ22="H",BJ22="B",BJ22="T",BJ22="E",BJ22="SB"),OR(BI22="D",BI22="A",BI22="S",BI22="C",BI22="H",BI22="B",BI22="T",BI22="E",BI22="SB")),AND(OR(BJ22="D",BJ22="A",BJ22="S",BJ22="C",BJ22="H",BJ22="B",BJ22="T",BJ22="E",BJ22="SB"),OR(BK22="D",BK22="A",BK22="S",BK22="C",BK22="H",BK22="B",BK22="T",BK22="E",BK22="SB")),AND(OR(BJ22="D",BJ22="A",BJ22="S",BJ22="C",BJ22="H",BJ22="B",BJ22="T",BJ22="E",BJ22="SB"),OR(BH22="D",BH22="A",BH22="S",BH22="C",BH22="H",BH22="T",BH22="E",BH22="SB")),AND(OR(BJ22="D",BJ22="A",BJ22="S",BJ22="C",BJ22="H",BJ22="T",BJ22="E",BJ22="SB"),OR(BL22="D",BL22="A",BL22="S",BL22="C",BL22="H",BL22="B",BL22="T",BL22="E",BL22="SB")),AND(OR(BJ22="D",BJ22="A",BJ22="S",BJ22="C",BJ22="H",BJ22="B",BJ22="T",BJ22="E",BJ22="SB"),OR(BG22="D",BG22="A",BG22="S",BG22="C",BG22="T",BG22="SB")),AND(OR(BJ22="D",BJ22="A",BJ22="S",BJ22="C",BJ22="T",BJ22="SB"),OR(BM22="D",BM22="A",BM22="S",BM22="C",BM22="H",BM22="B",BM22="T",BM22="E",BM22="SB")),AND(OR(BJ22="D",BJ22="A",BJ22="S",BJ22="C",BJ22="H",BJ22="B",BJ22="T",BJ22="E",BJ22="SB"),OR(BF22="S")),AND(OR(BJ22="S"),OR(BN22="D",BN22="A",BN22="S",BN22="C",BN22="H",BN22="B",BN22="T",BN22="E",BN22="SB")),AND(BJ22="H",OR($Z10="No",$Z10="")))))</formula1>
    </dataValidation>
    <dataValidation sqref="BK22:BK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22="D",BK22="A",BK22="S",BK22="C",BK22="H",BK22="B",BK22="T",BK22="E",BK22="SB",BK22="P",BK22="R",BK22="X",BK22="ST&gt;1",BK22="ST&gt;2",BK22="ST&gt;3",BK22="ST&gt;4",BK22="ST&gt;5"),NOT(OR(AND(OR(BK22="D",BK22="A",BK22="S",BK22="C",BK22="H",BK22="B",BK22="T",BK22="E",BK22="SB"),OR(BJ22="D",BJ22="A",BJ22="S",BJ22="C",BJ22="H",BJ22="B",BJ22="T",BJ22="E",BJ22="SB")),AND(OR(BK22="D",BK22="A",BK22="S",BK22="C",BK22="H",BK22="B",BK22="T",BK22="E",BK22="SB"),OR(BL22="D",BL22="A",BL22="S",BL22="C",BL22="H",BL22="B",BL22="T",BL22="E",BL22="SB")),AND(OR(BK22="D",BK22="A",BK22="S",BK22="C",BK22="H",BK22="B",BK22="T",BK22="E",BK22="SB"),OR(BI22="D",BI22="A",BI22="S",BI22="C",BI22="H",BI22="T",BI22="E",BI22="SB")),AND(OR(BK22="D",BK22="A",BK22="S",BK22="C",BK22="H",BK22="T",BK22="E",BK22="SB"),OR(BM22="D",BM22="A",BM22="S",BM22="C",BM22="H",BM22="B",BM22="T",BM22="E",BM22="SB")),AND(OR(BK22="D",BK22="A",BK22="S",BK22="C",BK22="H",BK22="B",BK22="T",BK22="E",BK22="SB"),OR(BH22="D",BH22="A",BH22="S",BH22="C",BH22="T",BH22="SB")),AND(OR(BK22="D",BK22="A",BK22="S",BK22="C",BK22="T",BK22="SB"),OR(BN22="D",BN22="A",BN22="S",BN22="C",BN22="H",BN22="B",BN22="T",BN22="E",BN22="SB")),AND(OR(BK22="D",BK22="A",BK22="S",BK22="C",BK22="H",BK22="B",BK22="T",BK22="E",BK22="SB"),OR(BG22="S")),AND(OR(BK22="S"),OR(BO22="D",BO22="A",BO22="S",BO22="C",BO22="H",BO22="B",BO22="T",BO22="E",BO22="SB")),AND(BK22="H",OR($Z10="No",$Z10="")))))</formula1>
    </dataValidation>
    <dataValidation sqref="BL22:BL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22="D",BL22="A",BL22="S",BL22="C",BL22="H",BL22="B",BL22="T",BL22="E",BL22="SB",BL22="P",BL22="R",BL22="X",BL22="ST&gt;1",BL22="ST&gt;2",BL22="ST&gt;3",BL22="ST&gt;4",BL22="ST&gt;5"),NOT(OR(AND(OR(BL22="D",BL22="A",BL22="S",BL22="C",BL22="H",BL22="B",BL22="T",BL22="E",BL22="SB"),OR(BK22="D",BK22="A",BK22="S",BK22="C",BK22="H",BK22="B",BK22="T",BK22="E",BK22="SB")),AND(OR(BL22="D",BL22="A",BL22="S",BL22="C",BL22="H",BL22="B",BL22="T",BL22="E",BL22="SB"),OR(BM22="D",BM22="A",BM22="S",BM22="C",BM22="H",BM22="B",BM22="T",BM22="E",BM22="SB")),AND(OR(BL22="D",BL22="A",BL22="S",BL22="C",BL22="H",BL22="B",BL22="T",BL22="E",BL22="SB"),OR(BJ22="D",BJ22="A",BJ22="S",BJ22="C",BJ22="H",BJ22="T",BJ22="E",BJ22="SB")),AND(OR(BL22="D",BL22="A",BL22="S",BL22="C",BL22="H",BL22="T",BL22="E",BL22="SB"),OR(BN22="D",BN22="A",BN22="S",BN22="C",BN22="H",BN22="B",BN22="T",BN22="E",BN22="SB")),AND(OR(BL22="D",BL22="A",BL22="S",BL22="C",BL22="H",BL22="B",BL22="T",BL22="E",BL22="SB"),OR(BI22="D",BI22="A",BI22="S",BI22="C",BI22="T",BI22="SB")),AND(OR(BL22="D",BL22="A",BL22="S",BL22="C",BL22="T",BL22="SB"),OR(BO22="D",BO22="A",BO22="S",BO22="C",BO22="H",BO22="B",BO22="T",BO22="E",BO22="SB")),AND(OR(BL22="D",BL22="A",BL22="S",BL22="C",BL22="H",BL22="B",BL22="T",BL22="E",BL22="SB"),OR(BH22="S")),AND(OR(BL22="S"),OR(BP22="D",BP22="A",BP22="S",BP22="C",BP22="H",BP22="B",BP22="T",BP22="E",BP22="SB")),AND(BL22="H",OR($Z10="No",$Z10="")))))</formula1>
    </dataValidation>
    <dataValidation sqref="BM22:BM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22="D",BM22="A",BM22="S",BM22="C",BM22="H",BM22="B",BM22="T",BM22="E",BM22="SB",BM22="P",BM22="R",BM22="X",BM22="ST&gt;1",BM22="ST&gt;2",BM22="ST&gt;3",BM22="ST&gt;4",BM22="ST&gt;5"),NOT(OR(AND(OR(BM22="D",BM22="A",BM22="S",BM22="C",BM22="H",BM22="B",BM22="T",BM22="E",BM22="SB"),OR(BL22="D",BL22="A",BL22="S",BL22="C",BL22="H",BL22="B",BL22="T",BL22="E",BL22="SB")),AND(OR(BM22="D",BM22="A",BM22="S",BM22="C",BM22="H",BM22="B",BM22="T",BM22="E",BM22="SB"),OR(BN22="D",BN22="A",BN22="S",BN22="C",BN22="H",BN22="B",BN22="T",BN22="E",BN22="SB")),AND(OR(BM22="D",BM22="A",BM22="S",BM22="C",BM22="H",BM22="B",BM22="T",BM22="E",BM22="SB"),OR(BK22="D",BK22="A",BK22="S",BK22="C",BK22="H",BK22="T",BK22="E",BK22="SB")),AND(OR(BM22="D",BM22="A",BM22="S",BM22="C",BM22="H",BM22="T",BM22="E",BM22="SB"),OR(BO22="D",BO22="A",BO22="S",BO22="C",BO22="H",BO22="B",BO22="T",BO22="E",BO22="SB")),AND(OR(BM22="D",BM22="A",BM22="S",BM22="C",BM22="H",BM22="B",BM22="T",BM22="E",BM22="SB"),OR(BJ22="D",BJ22="A",BJ22="S",BJ22="C",BJ22="T",BJ22="SB")),AND(OR(BM22="D",BM22="A",BM22="S",BM22="C",BM22="T",BM22="SB"),OR(BP22="D",BP22="A",BP22="S",BP22="C",BP22="H",BP22="B",BP22="T",BP22="E",BP22="SB")),AND(OR(BM22="D",BM22="A",BM22="S",BM22="C",BM22="H",BM22="B",BM22="T",BM22="E",BM22="SB"),OR(BI22="S")),AND(OR(BM22="S"),OR(BQ22="D",BQ22="A",BQ22="S",BQ22="C",BQ22="H",BQ22="B",BQ22="T",BQ22="E",BQ22="SB")),AND(BM22="H",OR($Z10="No",$Z10="")))))</formula1>
    </dataValidation>
    <dataValidation sqref="BN22:BN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22="D",BN22="A",BN22="S",BN22="C",BN22="H",BN22="B",BN22="T",BN22="E",BN22="SB",BN22="P",BN22="R",BN22="X",BN22="ST&gt;1",BN22="ST&gt;2",BN22="ST&gt;3",BN22="ST&gt;4",BN22="ST&gt;5"),NOT(OR(AND(OR(BN22="D",BN22="A",BN22="S",BN22="C",BN22="H",BN22="B",BN22="T",BN22="E",BN22="SB"),OR(BM22="D",BM22="A",BM22="S",BM22="C",BM22="H",BM22="B",BM22="T",BM22="E",BM22="SB")),AND(OR(BN22="D",BN22="A",BN22="S",BN22="C",BN22="H",BN22="B",BN22="T",BN22="E",BN22="SB"),OR(BO22="D",BO22="A",BO22="S",BO22="C",BO22="H",BO22="B",BO22="T",BO22="E",BO22="SB")),AND(OR(BN22="D",BN22="A",BN22="S",BN22="C",BN22="H",BN22="B",BN22="T",BN22="E",BN22="SB"),OR(BL22="D",BL22="A",BL22="S",BL22="C",BL22="H",BL22="T",BL22="E",BL22="SB")),AND(OR(BN22="D",BN22="A",BN22="S",BN22="C",BN22="H",BN22="T",BN22="E",BN22="SB"),OR(BP22="D",BP22="A",BP22="S",BP22="C",BP22="H",BP22="B",BP22="T",BP22="E",BP22="SB")),AND(OR(BN22="D",BN22="A",BN22="S",BN22="C",BN22="H",BN22="B",BN22="T",BN22="E",BN22="SB"),OR(BK22="D",BK22="A",BK22="S",BK22="C",BK22="T",BK22="SB")),AND(OR(BN22="D",BN22="A",BN22="S",BN22="C",BN22="T",BN22="SB"),OR(BQ22="D",BQ22="A",BQ22="S",BQ22="C",BQ22="H",BQ22="B",BQ22="T",BQ22="E",BQ22="SB")),AND(OR(BN22="D",BN22="A",BN22="S",BN22="C",BN22="H",BN22="B",BN22="T",BN22="E",BN22="SB"),OR(BJ22="S")),AND(OR(BN22="S"),OR(BR22="D",BR22="A",BR22="S",BR22="C",BR22="H",BR22="B",BR22="T",BR22="E",BR22="SB")),AND(BN22="H",OR($Z10="No",$Z10="")))))</formula1>
    </dataValidation>
    <dataValidation sqref="BO22:BO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22="D",BO22="A",BO22="S",BO22="C",BO22="H",BO22="B",BO22="T",BO22="E",BO22="SB",BO22="P",BO22="R",BO22="X",BO22="ST&gt;1",BO22="ST&gt;2",BO22="ST&gt;3",BO22="ST&gt;4",BO22="ST&gt;5"),NOT(OR(AND(OR(BO22="D",BO22="A",BO22="S",BO22="C",BO22="H",BO22="B",BO22="T",BO22="E",BO22="SB"),OR(BN22="D",BN22="A",BN22="S",BN22="C",BN22="H",BN22="B",BN22="T",BN22="E",BN22="SB")),AND(OR(BO22="D",BO22="A",BO22="S",BO22="C",BO22="H",BO22="B",BO22="T",BO22="E",BO22="SB"),OR(BP22="D",BP22="A",BP22="S",BP22="C",BP22="H",BP22="B",BP22="T",BP22="E",BP22="SB")),AND(OR(BO22="D",BO22="A",BO22="S",BO22="C",BO22="H",BO22="B",BO22="T",BO22="E",BO22="SB"),OR(BM22="D",BM22="A",BM22="S",BM22="C",BM22="H",BM22="T",BM22="E",BM22="SB")),AND(OR(BO22="D",BO22="A",BO22="S",BO22="C",BO22="H",BO22="T",BO22="E",BO22="SB"),OR(BQ22="D",BQ22="A",BQ22="S",BQ22="C",BQ22="H",BQ22="B",BQ22="T",BQ22="E",BQ22="SB")),AND(OR(BO22="D",BO22="A",BO22="S",BO22="C",BO22="H",BO22="B",BO22="T",BO22="E",BO22="SB"),OR(BL22="D",BL22="A",BL22="S",BL22="C",BL22="T",BL22="SB")),AND(OR(BO22="D",BO22="A",BO22="S",BO22="C",BO22="T",BO22="SB"),OR(BR22="D",BR22="A",BR22="S",BR22="C",BR22="H",BR22="B",BR22="T",BR22="E",BR22="SB")),AND(OR(BO22="D",BO22="A",BO22="S",BO22="C",BO22="H",BO22="B",BO22="T",BO22="E",BO22="SB"),OR(BK22="S")),AND(OR(BO22="S"),OR(BS22="D",BS22="A",BS22="S",BS22="C",BS22="H",BS22="B",BS22="T",BS22="E",BS22="SB")),AND(BO22="H",OR($Z10="No",$Z10="")))))</formula1>
    </dataValidation>
    <dataValidation sqref="BP22:BP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22="D",BP22="A",BP22="S",BP22="C",BP22="H",BP22="B",BP22="T",BP22="E",BP22="SB",BP22="P",BP22="R",BP22="X",BP22="ST&gt;1",BP22="ST&gt;2",BP22="ST&gt;3",BP22="ST&gt;4",BP22="ST&gt;5"),NOT(OR(AND(OR(BP22="D",BP22="A",BP22="S",BP22="C",BP22="H",BP22="B",BP22="T",BP22="E",BP22="SB"),OR(BO22="D",BO22="A",BO22="S",BO22="C",BO22="H",BO22="B",BO22="T",BO22="E",BO22="SB")),AND(OR(BP22="D",BP22="A",BP22="S",BP22="C",BP22="H",BP22="B",BP22="T",BP22="E",BP22="SB"),OR(BQ22="D",BQ22="A",BQ22="S",BQ22="C",BQ22="H",BQ22="B",BQ22="T",BQ22="E",BQ22="SB")),AND(OR(BP22="D",BP22="A",BP22="S",BP22="C",BP22="H",BP22="B",BP22="T",BP22="E",BP22="SB"),OR(BN22="D",BN22="A",BN22="S",BN22="C",BN22="H",BN22="T",BN22="E",BN22="SB")),AND(OR(BP22="D",BP22="A",BP22="S",BP22="C",BP22="H",BP22="T",BP22="E",BP22="SB"),OR(BR22="D",BR22="A",BR22="S",BR22="C",BR22="H",BR22="B",BR22="T",BR22="E",BR22="SB")),AND(OR(BP22="D",BP22="A",BP22="S",BP22="C",BP22="H",BP22="B",BP22="T",BP22="E",BP22="SB"),OR(BM22="D",BM22="A",BM22="S",BM22="C",BM22="T",BM22="SB")),AND(OR(BP22="D",BP22="A",BP22="S",BP22="C",BP22="T",BP22="SB"),OR(BS22="D",BS22="A",BS22="S",BS22="C",BS22="H",BS22="B",BS22="T",BS22="E",BS22="SB")),AND(OR(BP22="D",BP22="A",BP22="S",BP22="C",BP22="H",BP22="B",BP22="T",BP22="E",BP22="SB"),OR(BL22="S")),AND(OR(BP22="S"),OR(BT22="D",BT22="A",BT22="S",BT22="C",BT22="H",BT22="B",BT22="T",BT22="E",BT22="SB")),AND(BP22="H",OR($Z10="No",$Z10="")))))</formula1>
    </dataValidation>
    <dataValidation sqref="BQ22:BQ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22="D",BQ22="A",BQ22="S",BQ22="C",BQ22="H",BQ22="B",BQ22="T",BQ22="E",BQ22="SB",BQ22="P",BQ22="R",BQ22="X",BQ22="ST&gt;1",BQ22="ST&gt;2",BQ22="ST&gt;3",BQ22="ST&gt;4",BQ22="ST&gt;5"),NOT(OR(AND(OR(BQ22="D",BQ22="A",BQ22="S",BQ22="C",BQ22="H",BQ22="B",BQ22="T",BQ22="E",BQ22="SB"),OR(BP22="D",BP22="A",BP22="S",BP22="C",BP22="H",BP22="B",BP22="T",BP22="E",BP22="SB")),AND(OR(BQ22="D",BQ22="A",BQ22="S",BQ22="C",BQ22="H",BQ22="B",BQ22="T",BQ22="E",BQ22="SB"),OR(BR22="D",BR22="A",BR22="S",BR22="C",BR22="H",BR22="B",BR22="T",BR22="E",BR22="SB")),AND(OR(BQ22="D",BQ22="A",BQ22="S",BQ22="C",BQ22="H",BQ22="B",BQ22="T",BQ22="E",BQ22="SB"),OR(BO22="D",BO22="A",BO22="S",BO22="C",BO22="H",BO22="T",BO22="E",BO22="SB")),AND(OR(BQ22="D",BQ22="A",BQ22="S",BQ22="C",BQ22="H",BQ22="T",BQ22="E",BQ22="SB"),OR(BS22="D",BS22="A",BS22="S",BS22="C",BS22="H",BS22="B",BS22="T",BS22="E",BS22="SB")),AND(OR(BQ22="D",BQ22="A",BQ22="S",BQ22="C",BQ22="H",BQ22="B",BQ22="T",BQ22="E",BQ22="SB"),OR(BN22="D",BN22="A",BN22="S",BN22="C",BN22="T",BN22="SB")),AND(OR(BQ22="D",BQ22="A",BQ22="S",BQ22="C",BQ22="T",BQ22="SB"),OR(BT22="D",BT22="A",BT22="S",BT22="C",BT22="H",BT22="B",BT22="T",BT22="E",BT22="SB")),AND(OR(BQ22="D",BQ22="A",BQ22="S",BQ22="C",BQ22="H",BQ22="B",BQ22="T",BQ22="E",BQ22="SB"),OR(BM22="S")),AND(OR(BQ22="S"),OR(BU22="D",BU22="A",BU22="S",BU22="C",BU22="H",BU22="B",BU22="T",BU22="E",BU22="SB")),AND(BQ22="H",OR($Z10="No",$Z10="")))))</formula1>
    </dataValidation>
    <dataValidation sqref="BR22:BR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22="D",BR22="A",BR22="S",BR22="C",BR22="H",BR22="B",BR22="T",BR22="E",BR22="SB",BR22="P",BR22="R",BR22="X",BR22="ST&gt;1",BR22="ST&gt;2",BR22="ST&gt;3",BR22="ST&gt;4",BR22="ST&gt;5"),NOT(OR(AND(OR(BR22="D",BR22="A",BR22="S",BR22="C",BR22="H",BR22="B",BR22="T",BR22="E",BR22="SB"),OR(BQ22="D",BQ22="A",BQ22="S",BQ22="C",BQ22="H",BQ22="B",BQ22="T",BQ22="E",BQ22="SB")),AND(OR(BR22="D",BR22="A",BR22="S",BR22="C",BR22="H",BR22="B",BR22="T",BR22="E",BR22="SB"),OR(BS22="D",BS22="A",BS22="S",BS22="C",BS22="H",BS22="B",BS22="T",BS22="E",BS22="SB")),AND(OR(BR22="D",BR22="A",BR22="S",BR22="C",BR22="H",BR22="B",BR22="T",BR22="E",BR22="SB"),OR(BP22="D",BP22="A",BP22="S",BP22="C",BP22="H",BP22="T",BP22="E",BP22="SB")),AND(OR(BR22="D",BR22="A",BR22="S",BR22="C",BR22="H",BR22="T",BR22="E",BR22="SB"),OR(BT22="D",BT22="A",BT22="S",BT22="C",BT22="H",BT22="B",BT22="T",BT22="E",BT22="SB")),AND(OR(BR22="D",BR22="A",BR22="S",BR22="C",BR22="H",BR22="B",BR22="T",BR22="E",BR22="SB"),OR(BO22="D",BO22="A",BO22="S",BO22="C",BO22="T",BO22="SB")),AND(OR(BR22="D",BR22="A",BR22="S",BR22="C",BR22="T",BR22="SB"),OR(BU22="D",BU22="A",BU22="S",BU22="C",BU22="H",BU22="B",BU22="T",BU22="E",BU22="SB")),AND(OR(BR22="D",BR22="A",BR22="S",BR22="C",BR22="H",BR22="B",BR22="T",BR22="E",BR22="SB"),OR(BN22="S")),AND(OR(BR22="S"),OR(BV22="D",BV22="A",BV22="S",BV22="C",BV22="H",BV22="B",BV22="T",BV22="E",BV22="SB")),AND(BR22="H",OR($Z10="No",$Z10="")))))</formula1>
    </dataValidation>
    <dataValidation sqref="BS22:BS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22="D",BS22="A",BS22="S",BS22="C",BS22="H",BS22="B",BS22="T",BS22="E",BS22="SB",BS22="P",BS22="R",BS22="X",BS22="ST&gt;1",BS22="ST&gt;2",BS22="ST&gt;3",BS22="ST&gt;4",BS22="ST&gt;5"),NOT(OR(AND(OR(BS22="D",BS22="A",BS22="S",BS22="C",BS22="H",BS22="B",BS22="T",BS22="E",BS22="SB"),OR(BR22="D",BR22="A",BR22="S",BR22="C",BR22="H",BR22="B",BR22="T",BR22="E",BR22="SB")),AND(OR(BS22="D",BS22="A",BS22="S",BS22="C",BS22="H",BS22="B",BS22="T",BS22="E",BS22="SB"),OR(BT22="D",BT22="A",BT22="S",BT22="C",BT22="H",BT22="B",BT22="T",BT22="E",BT22="SB")),AND(OR(BS22="D",BS22="A",BS22="S",BS22="C",BS22="H",BS22="B",BS22="T",BS22="E",BS22="SB"),OR(BQ22="D",BQ22="A",BQ22="S",BQ22="C",BQ22="H",BQ22="T",BQ22="E",BQ22="SB")),AND(OR(BS22="D",BS22="A",BS22="S",BS22="C",BS22="H",BS22="T",BS22="E",BS22="SB"),OR(BU22="D",BU22="A",BU22="S",BU22="C",BU22="H",BU22="B",BU22="T",BU22="E",BU22="SB")),AND(OR(BS22="D",BS22="A",BS22="S",BS22="C",BS22="H",BS22="B",BS22="T",BS22="E",BS22="SB"),OR(BP22="D",BP22="A",BP22="S",BP22="C",BP22="T",BP22="SB")),AND(OR(BS22="D",BS22="A",BS22="S",BS22="C",BS22="T",BS22="SB"),OR(BV22="D",BV22="A",BV22="S",BV22="C",BV22="H",BV22="B",BV22="T",BV22="E",BV22="SB")),AND(OR(BS22="D",BS22="A",BS22="S",BS22="C",BS22="H",BS22="B",BS22="T",BS22="E",BS22="SB"),OR(BO22="S")),AND(OR(BS22="S"),OR(BW22="D",BW22="A",BW22="S",BW22="C",BW22="H",BW22="B",BW22="T",BW22="E",BW22="SB")),AND(BS22="H",OR($Z10="No",$Z10="")))))</formula1>
    </dataValidation>
    <dataValidation sqref="BT22:BT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22="D",BT22="A",BT22="S",BT22="C",BT22="H",BT22="B",BT22="T",BT22="E",BT22="SB",BT22="P",BT22="R",BT22="X",BT22="ST&gt;1",BT22="ST&gt;2",BT22="ST&gt;3",BT22="ST&gt;4",BT22="ST&gt;5"),NOT(OR(AND(OR(BT22="D",BT22="A",BT22="S",BT22="C",BT22="H",BT22="B",BT22="T",BT22="E",BT22="SB"),OR(BS22="D",BS22="A",BS22="S",BS22="C",BS22="H",BS22="B",BS22="T",BS22="E",BS22="SB")),AND(OR(BT22="D",BT22="A",BT22="S",BT22="C",BT22="H",BT22="B",BT22="T",BT22="E",BT22="SB"),OR(BU22="D",BU22="A",BU22="S",BU22="C",BU22="H",BU22="B",BU22="T",BU22="E",BU22="SB")),AND(OR(BT22="D",BT22="A",BT22="S",BT22="C",BT22="H",BT22="B",BT22="T",BT22="E",BT22="SB"),OR(BR22="D",BR22="A",BR22="S",BR22="C",BR22="H",BR22="T",BR22="E",BR22="SB")),AND(OR(BT22="D",BT22="A",BT22="S",BT22="C",BT22="H",BT22="T",BT22="E",BT22="SB"),OR(BV22="D",BV22="A",BV22="S",BV22="C",BV22="H",BV22="B",BV22="T",BV22="E",BV22="SB")),AND(OR(BT22="D",BT22="A",BT22="S",BT22="C",BT22="H",BT22="B",BT22="T",BT22="E",BT22="SB"),OR(BQ22="D",BQ22="A",BQ22="S",BQ22="C",BQ22="T",BQ22="SB")),AND(OR(BT22="D",BT22="A",BT22="S",BT22="C",BT22="T",BT22="SB"),OR(BW22="D",BW22="A",BW22="S",BW22="C",BW22="H",BW22="B",BW22="T",BW22="E",BW22="SB")),AND(OR(BT22="D",BT22="A",BT22="S",BT22="C",BT22="H",BT22="B",BT22="T",BT22="E",BT22="SB"),OR(BP22="S")),AND(OR(BT22="S"),OR(BX22="D",BX22="A",BX22="S",BX22="C",BX22="H",BX22="B",BX22="T",BX22="E",BX22="SB")),AND(BT22="H",OR($Z10="No",$Z10="")))))</formula1>
    </dataValidation>
    <dataValidation sqref="BU22:BU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22="D",BU22="A",BU22="S",BU22="C",BU22="H",BU22="B",BU22="T",BU22="E",BU22="SB",BU22="P",BU22="R",BU22="X",BU22="ST&gt;1",BU22="ST&gt;2",BU22="ST&gt;3",BU22="ST&gt;4",BU22="ST&gt;5"),NOT(OR(AND(OR(BU22="D",BU22="A",BU22="S",BU22="C",BU22="H",BU22="B",BU22="T",BU22="E",BU22="SB"),OR(BT22="D",BT22="A",BT22="S",BT22="C",BT22="H",BT22="B",BT22="T",BT22="E",BT22="SB")),AND(OR(BU22="D",BU22="A",BU22="S",BU22="C",BU22="H",BU22="B",BU22="T",BU22="E",BU22="SB"),OR(BV22="D",BV22="A",BV22="S",BV22="C",BV22="H",BV22="B",BV22="T",BV22="E",BV22="SB")),AND(OR(BU22="D",BU22="A",BU22="S",BU22="C",BU22="H",BU22="B",BU22="T",BU22="E",BU22="SB"),OR(BS22="D",BS22="A",BS22="S",BS22="C",BS22="H",BS22="T",BS22="E",BS22="SB")),AND(OR(BU22="D",BU22="A",BU22="S",BU22="C",BU22="H",BU22="T",BU22="E",BU22="SB"),OR(BW22="D",BW22="A",BW22="S",BW22="C",BW22="H",BW22="B",BW22="T",BW22="E",BW22="SB")),AND(OR(BU22="D",BU22="A",BU22="S",BU22="C",BU22="H",BU22="B",BU22="T",BU22="E",BU22="SB"),OR(BR22="D",BR22="A",BR22="S",BR22="C",BR22="T",BR22="SB")),AND(OR(BU22="D",BU22="A",BU22="S",BU22="C",BU22="T",BU22="SB"),OR(BX22="D",BX22="A",BX22="S",BX22="C",BX22="H",BX22="B",BX22="T",BX22="E",BX22="SB")),AND(OR(BU22="D",BU22="A",BU22="S",BU22="C",BU22="H",BU22="B",BU22="T",BU22="E",BU22="SB"),OR(BQ22="S")),AND(OR(BU22="S"),OR(BY22="D",BY22="A",BY22="S",BY22="C",BY22="H",BY22="B",BY22="T",BY22="E",BY22="SB")),AND(BU22="H",OR($Z10="No",$Z10="")))))</formula1>
    </dataValidation>
    <dataValidation sqref="BV22:BV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22="D",BV22="A",BV22="S",BV22="C",BV22="H",BV22="B",BV22="T",BV22="E",BV22="SB",BV22="P",BV22="R",BV22="X",BV22="ST&gt;1",BV22="ST&gt;2",BV22="ST&gt;3",BV22="ST&gt;4",BV22="ST&gt;5"),NOT(OR(AND(OR(BV22="D",BV22="A",BV22="S",BV22="C",BV22="H",BV22="B",BV22="T",BV22="E",BV22="SB"),OR(BU22="D",BU22="A",BU22="S",BU22="C",BU22="H",BU22="B",BU22="T",BU22="E",BU22="SB")),AND(OR(BV22="D",BV22="A",BV22="S",BV22="C",BV22="H",BV22="B",BV22="T",BV22="E",BV22="SB"),OR(BW22="D",BW22="A",BW22="S",BW22="C",BW22="H",BW22="B",BW22="T",BW22="E",BW22="SB")),AND(OR(BV22="D",BV22="A",BV22="S",BV22="C",BV22="H",BV22="B",BV22="T",BV22="E",BV22="SB"),OR(BT22="D",BT22="A",BT22="S",BT22="C",BT22="H",BT22="T",BT22="E",BT22="SB")),AND(OR(BV22="D",BV22="A",BV22="S",BV22="C",BV22="H",BV22="T",BV22="E",BV22="SB"),OR(BX22="D",BX22="A",BX22="S",BX22="C",BX22="H",BX22="B",BX22="T",BX22="E",BX22="SB")),AND(OR(BV22="D",BV22="A",BV22="S",BV22="C",BV22="H",BV22="B",BV22="T",BV22="E",BV22="SB"),OR(BS22="D",BS22="A",BS22="S",BS22="C",BS22="T",BS22="SB")),AND(OR(BV22="D",BV22="A",BV22="S",BV22="C",BV22="T",BV22="SB"),OR(BY22="D",BY22="A",BY22="S",BY22="C",BY22="H",BY22="B",BY22="T",BY22="E",BY22="SB")),AND(OR(BV22="D",BV22="A",BV22="S",BV22="C",BV22="H",BV22="B",BV22="T",BV22="E",BV22="SB"),OR(BR22="S")),AND(OR(BV22="S"),OR(BZ22="D",BZ22="A",BZ22="S",BZ22="C",BZ22="H",BZ22="B",BZ22="T",BZ22="E",BZ22="SB")),AND(BV22="H",OR($Z10="No",$Z10="")))))</formula1>
    </dataValidation>
    <dataValidation sqref="BW22:BW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22="D",BW22="A",BW22="S",BW22="C",BW22="H",BW22="B",BW22="T",BW22="E",BW22="SB",BW22="P",BW22="R",BW22="X",BW22="ST&gt;1",BW22="ST&gt;2",BW22="ST&gt;3",BW22="ST&gt;4",BW22="ST&gt;5"),NOT(OR(AND(OR(BW22="D",BW22="A",BW22="S",BW22="C",BW22="H",BW22="B",BW22="T",BW22="E",BW22="SB"),OR(BV22="D",BV22="A",BV22="S",BV22="C",BV22="H",BV22="B",BV22="T",BV22="E",BV22="SB")),AND(OR(BW22="D",BW22="A",BW22="S",BW22="C",BW22="H",BW22="B",BW22="T",BW22="E",BW22="SB"),OR(BX22="D",BX22="A",BX22="S",BX22="C",BX22="H",BX22="B",BX22="T",BX22="E",BX22="SB")),AND(OR(BW22="D",BW22="A",BW22="S",BW22="C",BW22="H",BW22="B",BW22="T",BW22="E",BW22="SB"),OR(BU22="D",BU22="A",BU22="S",BU22="C",BU22="H",BU22="T",BU22="E",BU22="SB")),AND(OR(BW22="D",BW22="A",BW22="S",BW22="C",BW22="H",BW22="T",BW22="E",BW22="SB"),OR(BY22="D",BY22="A",BY22="S",BY22="C",BY22="H",BY22="B",BY22="T",BY22="E",BY22="SB")),AND(OR(BW22="D",BW22="A",BW22="S",BW22="C",BW22="H",BW22="B",BW22="T",BW22="E",BW22="SB"),OR(BT22="D",BT22="A",BT22="S",BT22="C",BT22="T",BT22="SB")),AND(OR(BW22="D",BW22="A",BW22="S",BW22="C",BW22="T",BW22="SB"),OR(BZ22="D",BZ22="A",BZ22="S",BZ22="C",BZ22="H",BZ22="B",BZ22="T",BZ22="E",BZ22="SB")),AND(OR(BW22="D",BW22="A",BW22="S",BW22="C",BW22="H",BW22="B",BW22="T",BW22="E",BW22="SB"),OR(BS22="S")),AND(OR(BW22="S"),OR(CA22="D",CA22="A",CA22="S",CA22="C",CA22="H",CA22="B",CA22="T",CA22="E",CA22="SB")),AND(BW22="H",OR($Z10="No",$Z10="")))))</formula1>
    </dataValidation>
    <dataValidation sqref="BX22:BX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22="D",BX22="A",BX22="S",BX22="C",BX22="H",BX22="B",BX22="T",BX22="E",BX22="SB",BX22="P",BX22="R",BX22="X",BX22="ST&gt;1",BX22="ST&gt;2",BX22="ST&gt;3",BX22="ST&gt;4",BX22="ST&gt;5"),NOT(OR(AND(OR(BX22="D",BX22="A",BX22="S",BX22="C",BX22="H",BX22="B",BX22="T",BX22="E",BX22="SB"),OR(BW22="D",BW22="A",BW22="S",BW22="C",BW22="H",BW22="B",BW22="T",BW22="E",BW22="SB")),AND(OR(BX22="D",BX22="A",BX22="S",BX22="C",BX22="H",BX22="B",BX22="T",BX22="E",BX22="SB"),OR(BY22="D",BY22="A",BY22="S",BY22="C",BY22="H",BY22="B",BY22="T",BY22="E",BY22="SB")),AND(OR(BX22="D",BX22="A",BX22="S",BX22="C",BX22="H",BX22="B",BX22="T",BX22="E",BX22="SB"),OR(BV22="D",BV22="A",BV22="S",BV22="C",BV22="H",BV22="T",BV22="E",BV22="SB")),AND(OR(BX22="D",BX22="A",BX22="S",BX22="C",BX22="H",BX22="T",BX22="E",BX22="SB"),OR(BZ22="D",BZ22="A",BZ22="S",BZ22="C",BZ22="H",BZ22="B",BZ22="T",BZ22="E",BZ22="SB")),AND(OR(BX22="D",BX22="A",BX22="S",BX22="C",BX22="H",BX22="B",BX22="T",BX22="E",BX22="SB"),OR(BU22="D",BU22="A",BU22="S",BU22="C",BU22="T",BU22="SB")),AND(OR(BX22="D",BX22="A",BX22="S",BX22="C",BX22="T",BX22="SB"),OR(CA22="D",CA22="A",CA22="S",CA22="C",CA22="H",CA22="B",CA22="T",CA22="E",CA22="SB")),AND(OR(BX22="D",BX22="A",BX22="S",BX22="C",BX22="H",BX22="B",BX22="T",BX22="E",BX22="SB"),OR(BT22="S")),AND(OR(BX22="S"),OR(CB22="D",CB22="A",CB22="S",CB22="C",CB22="H",CB22="B",CB22="T",CB22="E",CB22="SB")),AND(BX22="H",OR($Z10="No",$Z10="")))))</formula1>
    </dataValidation>
    <dataValidation sqref="BY22:BY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22="D",BY22="A",BY22="S",BY22="C",BY22="H",BY22="B",BY22="T",BY22="E",BY22="SB",BY22="P",BY22="R",BY22="X",BY22="ST&gt;1",BY22="ST&gt;2",BY22="ST&gt;3",BY22="ST&gt;4",BY22="ST&gt;5"),NOT(OR(AND(OR(BY22="D",BY22="A",BY22="S",BY22="C",BY22="H",BY22="B",BY22="T",BY22="E",BY22="SB"),OR(BX22="D",BX22="A",BX22="S",BX22="C",BX22="H",BX22="B",BX22="T",BX22="E",BX22="SB")),AND(OR(BY22="D",BY22="A",BY22="S",BY22="C",BY22="H",BY22="B",BY22="T",BY22="E",BY22="SB"),OR(BZ22="D",BZ22="A",BZ22="S",BZ22="C",BZ22="H",BZ22="B",BZ22="T",BZ22="E",BZ22="SB")),AND(OR(BY22="D",BY22="A",BY22="S",BY22="C",BY22="H",BY22="B",BY22="T",BY22="E",BY22="SB"),OR(BW22="D",BW22="A",BW22="S",BW22="C",BW22="H",BW22="T",BW22="E",BW22="SB")),AND(OR(BY22="D",BY22="A",BY22="S",BY22="C",BY22="H",BY22="T",BY22="E",BY22="SB"),OR(CA22="D",CA22="A",CA22="S",CA22="C",CA22="H",CA22="B",CA22="T",CA22="E",CA22="SB")),AND(OR(BY22="D",BY22="A",BY22="S",BY22="C",BY22="H",BY22="B",BY22="T",BY22="E",BY22="SB"),OR(BV22="D",BV22="A",BV22="S",BV22="C",BV22="T",BV22="SB")),AND(OR(BY22="D",BY22="A",BY22="S",BY22="C",BY22="T",BY22="SB"),OR(CB22="D",CB22="A",CB22="S",CB22="C",CB22="H",CB22="B",CB22="T",CB22="E",CB22="SB")),AND(OR(BY22="D",BY22="A",BY22="S",BY22="C",BY22="H",BY22="B",BY22="T",BY22="E",BY22="SB"),OR(BU22="S")),AND(OR(BY22="S"),OR(CC22="D",CC22="A",CC22="S",CC22="C",CC22="H",CC22="B",CC22="T",CC22="E",CC22="SB")),AND(BY22="H",OR($Z10="No",$Z10="")))))</formula1>
    </dataValidation>
    <dataValidation sqref="BZ22:BZ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22="D",BZ22="A",BZ22="S",BZ22="C",BZ22="H",BZ22="B",BZ22="T",BZ22="E",BZ22="SB",BZ22="P",BZ22="R",BZ22="X",BZ22="ST&gt;1",BZ22="ST&gt;2",BZ22="ST&gt;3",BZ22="ST&gt;4",BZ22="ST&gt;5"),NOT(OR(AND(OR(BZ22="D",BZ22="A",BZ22="S",BZ22="C",BZ22="H",BZ22="B",BZ22="T",BZ22="E",BZ22="SB"),OR(BY22="D",BY22="A",BY22="S",BY22="C",BY22="H",BY22="B",BY22="T",BY22="E",BY22="SB")),AND(OR(BZ22="D",BZ22="A",BZ22="S",BZ22="C",BZ22="H",BZ22="B",BZ22="T",BZ22="E",BZ22="SB"),OR(CA22="D",CA22="A",CA22="S",CA22="C",CA22="H",CA22="B",CA22="T",CA22="E",CA22="SB")),AND(OR(BZ22="D",BZ22="A",BZ22="S",BZ22="C",BZ22="H",BZ22="B",BZ22="T",BZ22="E",BZ22="SB"),OR(BX22="D",BX22="A",BX22="S",BX22="C",BX22="H",BX22="T",BX22="E",BX22="SB")),AND(OR(BZ22="D",BZ22="A",BZ22="S",BZ22="C",BZ22="H",BZ22="T",BZ22="E",BZ22="SB"),OR(CB22="D",CB22="A",CB22="S",CB22="C",CB22="H",CB22="B",CB22="T",CB22="E",CB22="SB")),AND(OR(BZ22="D",BZ22="A",BZ22="S",BZ22="C",BZ22="H",BZ22="B",BZ22="T",BZ22="E",BZ22="SB"),OR(BW22="D",BW22="A",BW22="S",BW22="C",BW22="T",BW22="SB")),AND(OR(BZ22="D",BZ22="A",BZ22="S",BZ22="C",BZ22="T",BZ22="SB"),OR(CC22="D",CC22="A",CC22="S",CC22="C",CC22="H",CC22="B",CC22="T",CC22="E",CC22="SB")),AND(OR(BZ22="D",BZ22="A",BZ22="S",BZ22="C",BZ22="H",BZ22="B",BZ22="T",BZ22="E",BZ22="SB"),OR(BV22="S")),AND(OR(BZ22="S"),OR(CD22="D",CD22="A",CD22="S",CD22="C",CD22="H",CD22="B",CD22="T",CD22="E",CD22="SB")),AND(BZ22="H",OR($Z10="No",$Z10="")))))</formula1>
    </dataValidation>
    <dataValidation sqref="CA22:CA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22="D",CA22="A",CA22="S",CA22="C",CA22="H",CA22="B",CA22="T",CA22="E",CA22="SB",CA22="P",CA22="R",CA22="X",CA22="ST&gt;1",CA22="ST&gt;2",CA22="ST&gt;3",CA22="ST&gt;4",CA22="ST&gt;5"),NOT(OR(AND(OR(CA22="D",CA22="A",CA22="S",CA22="C",CA22="H",CA22="B",CA22="T",CA22="E",CA22="SB"),OR(BZ22="D",BZ22="A",BZ22="S",BZ22="C",BZ22="H",BZ22="B",BZ22="T",BZ22="E",BZ22="SB")),AND(OR(CA22="D",CA22="A",CA22="S",CA22="C",CA22="H",CA22="B",CA22="T",CA22="E",CA22="SB"),OR(CB22="D",CB22="A",CB22="S",CB22="C",CB22="H",CB22="B",CB22="T",CB22="E",CB22="SB")),AND(OR(CA22="D",CA22="A",CA22="S",CA22="C",CA22="H",CA22="B",CA22="T",CA22="E",CA22="SB"),OR(BY22="D",BY22="A",BY22="S",BY22="C",BY22="H",BY22="T",BY22="E",BY22="SB")),AND(OR(CA22="D",CA22="A",CA22="S",CA22="C",CA22="H",CA22="T",CA22="E",CA22="SB"),OR(CC22="D",CC22="A",CC22="S",CC22="C",CC22="H",CC22="B",CC22="T",CC22="E",CC22="SB")),AND(OR(CA22="D",CA22="A",CA22="S",CA22="C",CA22="H",CA22="B",CA22="T",CA22="E",CA22="SB"),OR(BX22="D",BX22="A",BX22="S",BX22="C",BX22="T",BX22="SB")),AND(OR(CA22="D",CA22="A",CA22="S",CA22="C",CA22="T",CA22="SB"),OR(CD22="D",CD22="A",CD22="S",CD22="C",CD22="H",CD22="B",CD22="T",CD22="E",CD22="SB")),AND(OR(CA22="D",CA22="A",CA22="S",CA22="C",CA22="H",CA22="B",CA22="T",CA22="E",CA22="SB"),OR(BW22="S")),AND(CA22="H",OR($Z10="No",$Z10="")))))</formula1>
    </dataValidation>
    <dataValidation sqref="CB22:CB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22="D",CB22="A",CB22="S",CB22="C",CB22="H",CB22="B",CB22="T",CB22="E",CB22="SB",CB22="P",CB22="R",CB22="X",CB22="ST&gt;1",CB22="ST&gt;2",CB22="ST&gt;3",CB22="ST&gt;4",CB22="ST&gt;5"),NOT(OR(AND(OR(CB22="D",CB22="A",CB22="S",CB22="C",CB22="H",CB22="B",CB22="T",CB22="E",CB22="SB"),OR(CA22="D",CA22="A",CA22="S",CA22="C",CA22="H",CA22="B",CA22="T",CA22="E",CA22="SB")),AND(OR(CB22="D",CB22="A",CB22="S",CB22="C",CB22="H",CB22="B",CB22="T",CB22="E",CB22="SB"),OR(CC22="D",CC22="A",CC22="S",CC22="C",CC22="H",CC22="B",CC22="T",CC22="E",CC22="SB")),AND(OR(CB22="D",CB22="A",CB22="S",CB22="C",CB22="H",CB22="B",CB22="T",CB22="E",CB22="SB"),OR(BZ22="D",BZ22="A",BZ22="S",BZ22="C",BZ22="H",BZ22="T",BZ22="E",BZ22="SB")),AND(OR(CB22="D",CB22="A",CB22="S",CB22="C",CB22="H",CB22="T",CB22="E",CB22="SB"),OR(CD22="D",CD22="A",CD22="S",CD22="C",CD22="H",CD22="B",CD22="T",CD22="E",CD22="SB")),AND(OR(CB22="D",CB22="A",CB22="S",CB22="C",CB22="H",CB22="B",CB22="T",CB22="E",CB22="SB"),OR(BY22="D",BY22="A",BY22="S",BY22="C",BY22="T",BY22="SB")),AND(OR(CB22="D",CB22="A",CB22="S",CB22="C",CB22="H",CB22="B",CB22="T",CB22="E",CB22="SB"),OR(BX22="S")),AND(CB22="H",OR($Z10="No",$Z10="")))))</formula1>
    </dataValidation>
    <dataValidation sqref="CC22:CC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22="D",CC22="A",CC22="S",CC22="C",CC22="H",CC22="B",CC22="T",CC22="E",CC22="SB",CC22="P",CC22="R",CC22="X",CC22="ST&gt;1",CC22="ST&gt;2",CC22="ST&gt;3",CC22="ST&gt;4",CC22="ST&gt;5"),NOT(OR(AND(OR(CC22="D",CC22="A",CC22="S",CC22="C",CC22="H",CC22="B",CC22="T",CC22="E",CC22="SB"),OR(CB22="D",CB22="A",CB22="S",CB22="C",CB22="H",CB22="B",CB22="T",CB22="E",CB22="SB")),AND(OR(CC22="D",CC22="A",CC22="S",CC22="C",CC22="H",CC22="B",CC22="T",CC22="E",CC22="SB"),OR(CD22="D",CD22="A",CD22="S",CD22="C",CD22="H",CD22="B",CD22="T",CD22="E",CD22="SB")),AND(OR(CC22="D",CC22="A",CC22="S",CC22="C",CC22="H",CC22="B",CC22="T",CC22="E",CC22="SB"),OR(CA22="D",CA22="A",CA22="S",CA22="C",CA22="H",CA22="T",CA22="E",CA22="SB")),AND(OR(CC22="D",CC22="A",CC22="S",CC22="C",CC22="H",CC22="B",CC22="T",CC22="E",CC22="SB"),OR(BZ22="D",BZ22="A",BZ22="S",BZ22="C",BZ22="T",BZ22="SB")),AND(OR(CC22="D",CC22="A",CC22="S",CC22="C",CC22="H",CC22="B",CC22="T",CC22="E",CC22="SB"),OR(BY22="S")),AND(CC22="H",OR($Z10="No",$Z10="")))))</formula1>
    </dataValidation>
    <dataValidation sqref="CD22:CD25"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22="D",CD22="A",CD22="S",CD22="C",CD22="H",CD22="B",CD22="T",CD22="E",CD22="SB",CD22="P",CD22="R",CD22="X",CD22="ST&gt;1",CD22="ST&gt;2",CD22="ST&gt;3",CD22="ST&gt;4",CD22="ST&gt;5"),NOT(OR(AND(OR(CD22="D",CD22="A",CD22="S",CD22="C",CD22="H",CD22="B",CD22="T",CD22="E",CD22="SB"),OR(CC22="D",CC22="A",CC22="S",CC22="C",CC22="H",CC22="B",CC22="T",CC22="E",CC22="SB")),AND(OR(CD22="D",CD22="A",CD22="S",CD22="C",CD22="H",CD22="B",CD22="T",CD22="E",CD22="SB"),OR(CB22="D",CB22="A",CB22="S",CB22="C",CB22="H",CB22="T",CB22="E",CB22="SB")),AND(OR(CD22="D",CD22="A",CD22="S",CD22="C",CD22="H",CD22="B",CD22="T",CD22="E",CD22="SB"),OR(CA22="D",CA22="A",CA22="S",CA22="C",CA22="T",CA22="SB")),AND(OR(CD22="D",CD22="A",CD22="S",CD22="C",CD22="H",CD22="B",CD22="T",CD22="E",CD22="SB"),OR(BZ22="S")),AND(CD22="H",OR($Z10="No",$Z10="")))))</formula1>
    </dataValidation>
    <dataValidation sqref="V4"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COUNTIF($C$22:$CD$22,"P")=0</formula1>
    </dataValidation>
    <dataValidation sqref="V5"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COUNTIF($C$23:$CD$23,"P")=0</formula1>
    </dataValidation>
    <dataValidation sqref="V6"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COUNTIF($C$24:$CD$24,"P")=0</formula1>
    </dataValidation>
    <dataValidation sqref="V7"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COUNTIF($C$25:$CD$25,"P")=0</formula1>
    </dataValidation>
    <dataValidation sqref="BF4"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80</formula2>
    </dataValidation>
    <dataValidation sqref="BJ4"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4"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4"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BV4" showDropDown="0" showInputMessage="1" showErrorMessage="0" allowBlank="0" promptTitle="Purple HP %" prompt="If a purple crab spawns with Verzik at or below this % of P2 HP, the Purple DC leaves it until the reds shield, then blowpipes it until it pops (no red crab swing) and hits Verzik from r11." type="decimal" operator="between">
      <formula1>1</formula1>
      <formula2>100</formula2>
    </dataValidation>
    <dataValidation sqref="CD4" showDropDown="0" showInputMessage="1" showErrorMessage="0" allowBlank="0" promptTitle="P2 Scythe last hit threshold" prompt="Reds r40: a player with 30-49% spec (not a P2 horn player) uses a crystal halberd spec, unless Verzik's P2 HP is under this % - then a scythe." type="decimal" operator="between">
      <formula1>0</formula1>
      <formula2>100</formula2>
    </dataValidation>
    <dataValidation sqref="BZ4" showDropDown="0" showInputMessage="1" showErrorMessage="0" allowBlank="0" promptTitle="Tornado hit %" prompt="Chance each player is hit by the tornado when Verzik drops below 20% in P3 (estimate)." type="decimal" operator="between">
      <formula1>0</formula1>
      <formula2>100</formula2>
    </dataValidation>
    <dataValidation sqref="CH4" showDropDown="0" showInputMessage="1" showErrorMessage="0" allowBlank="0" promptTitle="Brew sips" prompt="Saradomin brew sips the whole team has for Verzik (default 12 per player)." type="decimal" operator="between">
      <formula1>0</formula1>
      <formula2>999</formula2>
    </dataValidation>
    <dataValidation sqref="CL4"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CP4" showDropDown="0" showInputMessage="1" showErrorMessage="0" allowBlank="0" promptTitle="Restore sips" prompt="Super restore sips for the whole team (default 6 per player)." type="decimal" operator="between">
      <formula1>0</formula1>
      <formula2>999</formula2>
    </dataValidation>
    <dataValidation sqref="CT4" showDropDown="0" showInputMessage="1" showErrorMessage="0" allowBlank="0" promptTitle="Sharks" prompt="Sharks for the whole team (default 3 per player)." type="decimal" operator="between">
      <formula1>0</formula1>
      <formula2>999</formula2>
    </dataValidation>
    <dataValidation sqref="AE4 AE5 AE6 AE7 AH4 AH5 AH6 AH7 AX4 AX5 AX6 AX7" showDropDown="0" showInputMessage="0" showErrorMessage="0" allowBlank="1" type="whole" operator="between">
      <formula1>0</formula1>
      <formula2>100</formula2>
    </dataValidation>
    <dataValidation sqref="C37 C38 C39 C40" showDropDown="0" showInputMessage="0" showErrorMessage="0" allowBlank="1" type="whole" operator="between">
      <formula1>0</formula1>
      <formula2>100</formula2>
    </dataValidation>
    <dataValidation sqref="F37 F38 F39 F40 L37 L38 L39 L40 O37 O38 O39 O40 R37 R38 R39 R40 T43 T44 T45 T46" showDropDown="0" showInputMessage="0" showErrorMessage="0" allowBlank="1" type="list">
      <formula1>"TRUE,FALSE"</formula1>
    </dataValidation>
    <dataValidation sqref="I37 I38 I39 I40" showDropDown="0" showInputMessage="0" showErrorMessage="0" allowBlank="1" type="list">
      <formula1>"Piety,Zeal"</formula1>
    </dataValidation>
    <dataValidation sqref="B43 B44 B45 B46" showDropDown="0" showInputMessage="0" showErrorMessage="0" allowBlank="1" type="list">
      <formula1>"Torva full helm,Oathplate helm"</formula1>
    </dataValidation>
    <dataValidation sqref="C43 C44 C45 C46" showDropDown="0" showInputMessage="0" showErrorMessage="0" allowBlank="1" type="list">
      <formula1>"Torva platebody,Oathplate chest"</formula1>
    </dataValidation>
    <dataValidation sqref="G43 G44 G45 G46" showDropDown="0" showInputMessage="0" showErrorMessage="0" allowBlank="1" type="list">
      <formula1>"Torva platelegs,Oathplate legs"</formula1>
    </dataValidation>
    <dataValidation sqref="K43 K44 K45 K46" showDropDown="0" showInputMessage="0" showErrorMessage="0" allowBlank="1" type="list">
      <formula1>"Rancour,Blood fury,Both"</formula1>
    </dataValidation>
    <dataValidation sqref="N43 N44 N45 N46" showDropDown="0" showInputMessage="0" showErrorMessage="0" allowBlank="1" type="whole" operator="between">
      <formula1>1</formula1>
      <formula2>121</formula2>
    </dataValidation>
    <dataValidation sqref="Q43 Q44 Q45 Q46" showDropDown="0" showInputMessage="0" showErrorMessage="0" allowBlank="1" type="list">
      <formula1>"West,East,None"</formula1>
    </dataValidation>
    <dataValidation sqref="W43 W44 W45 W46" showDropDown="0" showInputMessage="0" showErrorMessage="0" allowBlank="1" type="whole" operator="between">
      <formula1>0</formula1>
      <formula2>9</formula2>
    </dataValidation>
    <dataValidation sqref="Z43 Z44 Z45 Z46" showDropDown="0" showInputMessage="0" showErrorMessage="0" allowBlank="1" type="list">
      <formula1>"No,Breaker,Ayak,Swift blade"</formula1>
    </dataValidation>
    <dataValidation sqref="BN43 BN44 BN45 BN46"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BQ43 BQ44 BQ45 BQ46"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43 AD44 AD45 AD46 AG43 AG44 AG45 AG46 AJ43 AJ44 AJ45 AJ46 AM43 AM44 AM45 AM46 AP43 AP44 AP45 AP46" showDropDown="0" showInputMessage="0" showErrorMessage="0" allowBlank="1" type="list">
      <formula1>"TRUE,FALSE"</formula1>
    </dataValidation>
    <dataValidation sqref="BB43 BB44 BB45 BB46 BH43 BH44 BH45 BH46" showDropDown="0" showInputMessage="1" showErrorMessage="0" allowBlank="1" promptTitle="East / West Boak" prompt="Required. The side this player moves to when a purple crab spawns (East or West boak pattern). One of East Boak / West Boak TRUE, the other FALSE." type="list">
      <formula1>"TRUE,FALSE"</formula1>
    </dataValidation>
    <dataValidation sqref="BE43 BE44 BE45 BE46" showDropDown="0" showInputMessage="1" showErrorMessage="1" allowBlank="1" errorTitle="East Pattern" error="Pick A or 0-T (B, C and FLEX aren't available yet)." promptTitle="East Pattern" prompt="Used when East Boak is TRUE. A = the standard East boak pattern (can't attack on ticks 0, 4, 7-9, 12-14 from the spawning attack). 0-T = no ticks lost: keeps attacking at the normal pace. B, C and FLEX are coming later." type="list">
      <formula1>"A,0-T"</formula1>
    </dataValidation>
    <dataValidation sqref="AS43" showDropDown="0" showInputMessage="0" showErrorMessage="1" allowBlank="1" errorTitle="hornPriority" error="hornPriority must be a whole number 1-5 and can't be used by two players. Lowest number receives the horn buff first." type="custom">
      <formula1>AND(ISNUMBER(AS43),AS43&gt;=1,AS43&lt;=5,COUNTIF($AS$43:$AS$46,AS43)=1)</formula1>
    </dataValidation>
    <dataValidation sqref="AV4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4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44" showDropDown="0" showInputMessage="0" showErrorMessage="1" allowBlank="1" errorTitle="hornPriority" error="hornPriority must be a whole number 1-5 and can't be used by two players. Lowest number receives the horn buff first." type="custom">
      <formula1>AND(ISNUMBER(AS44),AS44&gt;=1,AS44&lt;=5,COUNTIF($AS$43:$AS$46,AS44)=1)</formula1>
    </dataValidation>
    <dataValidation sqref="AV44"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44"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45" showDropDown="0" showInputMessage="0" showErrorMessage="1" allowBlank="1" errorTitle="hornPriority" error="hornPriority must be a whole number 1-5 and can't be used by two players. Lowest number receives the horn buff first." type="custom">
      <formula1>AND(ISNUMBER(AS45),AS45&gt;=1,AS45&lt;=5,COUNTIF($AS$43:$AS$46,AS45)=1)</formula1>
    </dataValidation>
    <dataValidation sqref="AV45"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45"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46" showDropDown="0" showInputMessage="0" showErrorMessage="1" allowBlank="1" errorTitle="hornPriority" error="hornPriority must be a whole number 1-5 and can't be used by two players. Lowest number receives the horn buff first." type="custom">
      <formula1>AND(ISNUMBER(AS46),AS46&gt;=1,AS46&lt;=5,COUNTIF($AS$43:$AS$46,AS46)=1)</formula1>
    </dataValidation>
    <dataValidation sqref="AV46"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46" showDropDown="0" showInputMessage="1" showErrorMessage="1" allowBlank="1" errorTitle="Horn" error="Pick TRUE or FALSE (Horn must also be TRUE for this to apply)." promptTitle="Horn" prompt="Only used when Horn is TRUE for this player." type="list">
      <formula1>"TRUE,FALSE"</formula1>
    </dataValidation>
    <dataValidation sqref="C49 C50 C51 C52 G49 G50 G51 G52" showDropDown="0" showInputMessage="0" showErrorMessage="0" allowBlank="1" type="list">
      <formula1>"Ancestral,Virtus"</formula1>
    </dataValidation>
    <dataValidation sqref="B49 B50 B51 B52" showDropDown="0" showInputMessage="0" showErrorMessage="0" allowBlank="1" type="list">
      <formula1>"Ancestral,Virtus,Take off,None"</formula1>
    </dataValidation>
    <dataValidation sqref="K49 K50 K51 K52" showDropDown="0" showInputMessage="0" showErrorMessage="0" allowBlank="1" type="list">
      <formula1>"Imbued sara,Infernal"</formula1>
    </dataValidation>
    <dataValidation sqref="C55:C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55="D",C55="A",C55="S",C55="C",C55="H",C55="B",C55="T",C55="E",C55="SB",C55="P",C55="R",C55="X",C55="ST&gt;1",C55="ST&gt;2",C55="ST&gt;3",C55="ST&gt;4",C55="ST&gt;5"),NOT(OR(AND(OR(C55="D",C55="A",C55="S",C55="C",C55="H",C55="B",C55="T",C55="E",C55="SB"),OR(D55="D",D55="A",D55="S",D55="C",D55="H",D55="B",D55="T",D55="E",D55="SB")),AND(OR(C55="D",C55="A",C55="S",C55="C",C55="H",C55="T",C55="E",C55="SB"),OR(E55="D",E55="A",E55="S",E55="C",E55="H",E55="B",E55="T",E55="E",E55="SB")),AND(OR(C55="D",C55="A",C55="S",C55="C",C55="T",C55="SB"),OR(F55="D",F55="A",F55="S",F55="C",F55="H",F55="B",F55="T",F55="E",F55="SB")),AND(OR(C55="S"),OR(G55="D",G55="A",G55="S",G55="C",G55="H",G55="B",G55="T",G55="E",G55="SB")),AND(C55="H",OR($Z43="No",$Z43="")))))</formula1>
    </dataValidation>
    <dataValidation sqref="D55:D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55="D",D55="A",D55="S",D55="C",D55="H",D55="B",D55="T",D55="E",D55="SB",D55="P",D55="R",D55="X",D55="ST&gt;1",D55="ST&gt;2",D55="ST&gt;3",D55="ST&gt;4",D55="ST&gt;5"),NOT(OR(AND(OR(D55="D",D55="A",D55="S",D55="C",D55="H",D55="B",D55="T",D55="E",D55="SB"),OR(C55="D",C55="A",C55="S",C55="C",C55="H",C55="B",C55="T",C55="E",C55="SB")),AND(OR(D55="D",D55="A",D55="S",D55="C",D55="H",D55="B",D55="T",D55="E",D55="SB"),OR(E55="D",E55="A",E55="S",E55="C",E55="H",E55="B",E55="T",E55="E",E55="SB")),AND(OR(D55="D",D55="A",D55="S",D55="C",D55="H",D55="T",D55="E",D55="SB"),OR(F55="D",F55="A",F55="S",F55="C",F55="H",F55="B",F55="T",F55="E",F55="SB")),AND(OR(D55="D",D55="A",D55="S",D55="C",D55="T",D55="SB"),OR(G55="D",G55="A",G55="S",G55="C",G55="H",G55="B",G55="T",G55="E",G55="SB")),AND(OR(D55="S"),OR(H55="D",H55="A",H55="S",H55="C",H55="H",H55="B",H55="T",H55="E",H55="SB")),AND(D55="H",OR($Z43="No",$Z43="")))))</formula1>
    </dataValidation>
    <dataValidation sqref="E55:E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55="D",E55="A",E55="S",E55="C",E55="H",E55="B",E55="T",E55="E",E55="SB",E55="P",E55="R",E55="X",E55="ST&gt;1",E55="ST&gt;2",E55="ST&gt;3",E55="ST&gt;4",E55="ST&gt;5"),NOT(OR(AND(OR(E55="D",E55="A",E55="S",E55="C",E55="H",E55="B",E55="T",E55="E",E55="SB"),OR(D55="D",D55="A",D55="S",D55="C",D55="H",D55="B",D55="T",D55="E",D55="SB")),AND(OR(E55="D",E55="A",E55="S",E55="C",E55="H",E55="B",E55="T",E55="E",E55="SB"),OR(F55="D",F55="A",F55="S",F55="C",F55="H",F55="B",F55="T",F55="E",F55="SB")),AND(OR(E55="D",E55="A",E55="S",E55="C",E55="H",E55="B",E55="T",E55="E",E55="SB"),OR(C55="D",C55="A",C55="S",C55="C",C55="H",C55="T",C55="E",C55="SB")),AND(OR(E55="D",E55="A",E55="S",E55="C",E55="H",E55="T",E55="E",E55="SB"),OR(G55="D",G55="A",G55="S",G55="C",G55="H",G55="B",G55="T",G55="E",G55="SB")),AND(OR(E55="D",E55="A",E55="S",E55="C",E55="T",E55="SB"),OR(H55="D",H55="A",H55="S",H55="C",H55="H",H55="B",H55="T",H55="E",H55="SB")),AND(OR(E55="S"),OR(I55="D",I55="A",I55="S",I55="C",I55="H",I55="B",I55="T",I55="E",I55="SB")),AND(E55="H",OR($Z43="No",$Z43="")))))</formula1>
    </dataValidation>
    <dataValidation sqref="F55:F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55="D",F55="A",F55="S",F55="C",F55="H",F55="B",F55="T",F55="E",F55="SB",F55="P",F55="R",F55="X",F55="ST&gt;1",F55="ST&gt;2",F55="ST&gt;3",F55="ST&gt;4",F55="ST&gt;5"),NOT(OR(AND(OR(F55="D",F55="A",F55="S",F55="C",F55="H",F55="B",F55="T",F55="E",F55="SB"),OR(E55="D",E55="A",E55="S",E55="C",E55="H",E55="B",E55="T",E55="E",E55="SB")),AND(OR(F55="D",F55="A",F55="S",F55="C",F55="H",F55="B",F55="T",F55="E",F55="SB"),OR(G55="D",G55="A",G55="S",G55="C",G55="H",G55="B",G55="T",G55="E",G55="SB")),AND(OR(F55="D",F55="A",F55="S",F55="C",F55="H",F55="B",F55="T",F55="E",F55="SB"),OR(D55="D",D55="A",D55="S",D55="C",D55="H",D55="T",D55="E",D55="SB")),AND(OR(F55="D",F55="A",F55="S",F55="C",F55="H",F55="T",F55="E",F55="SB"),OR(H55="D",H55="A",H55="S",H55="C",H55="H",H55="B",H55="T",H55="E",H55="SB")),AND(OR(F55="D",F55="A",F55="S",F55="C",F55="H",F55="B",F55="T",F55="E",F55="SB"),OR(C55="D",C55="A",C55="S",C55="C",C55="T",C55="SB")),AND(OR(F55="D",F55="A",F55="S",F55="C",F55="T",F55="SB"),OR(I55="D",I55="A",I55="S",I55="C",I55="H",I55="B",I55="T",I55="E",I55="SB")),AND(OR(F55="S"),OR(J55="D",J55="A",J55="S",J55="C",J55="H",J55="B",J55="T",J55="E",J55="SB")),AND(F55="H",OR($Z43="No",$Z43="")))))</formula1>
    </dataValidation>
    <dataValidation sqref="G55:G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55="D",G55="A",G55="S",G55="C",G55="H",G55="B",G55="T",G55="E",G55="SB",G55="P",G55="R",G55="X",G55="ST&gt;1",G55="ST&gt;2",G55="ST&gt;3",G55="ST&gt;4",G55="ST&gt;5"),NOT(OR(AND(OR(G55="D",G55="A",G55="S",G55="C",G55="H",G55="B",G55="T",G55="E",G55="SB"),OR(F55="D",F55="A",F55="S",F55="C",F55="H",F55="B",F55="T",F55="E",F55="SB")),AND(OR(G55="D",G55="A",G55="S",G55="C",G55="H",G55="B",G55="T",G55="E",G55="SB"),OR(H55="D",H55="A",H55="S",H55="C",H55="H",H55="B",H55="T",H55="E",H55="SB")),AND(OR(G55="D",G55="A",G55="S",G55="C",G55="H",G55="B",G55="T",G55="E",G55="SB"),OR(E55="D",E55="A",E55="S",E55="C",E55="H",E55="T",E55="E",E55="SB")),AND(OR(G55="D",G55="A",G55="S",G55="C",G55="H",G55="T",G55="E",G55="SB"),OR(I55="D",I55="A",I55="S",I55="C",I55="H",I55="B",I55="T",I55="E",I55="SB")),AND(OR(G55="D",G55="A",G55="S",G55="C",G55="H",G55="B",G55="T",G55="E",G55="SB"),OR(D55="D",D55="A",D55="S",D55="C",D55="T",D55="SB")),AND(OR(G55="D",G55="A",G55="S",G55="C",G55="T",G55="SB"),OR(J55="D",J55="A",J55="S",J55="C",J55="H",J55="B",J55="T",J55="E",J55="SB")),AND(OR(G55="D",G55="A",G55="S",G55="C",G55="H",G55="B",G55="T",G55="E",G55="SB"),OR(C55="S")),AND(OR(G55="S"),OR(K55="D",K55="A",K55="S",K55="C",K55="H",K55="B",K55="T",K55="E",K55="SB")),AND(G55="H",OR($Z43="No",$Z43="")))))</formula1>
    </dataValidation>
    <dataValidation sqref="H55:H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55="D",H55="A",H55="S",H55="C",H55="H",H55="B",H55="T",H55="E",H55="SB",H55="P",H55="R",H55="X",H55="ST&gt;1",H55="ST&gt;2",H55="ST&gt;3",H55="ST&gt;4",H55="ST&gt;5"),NOT(OR(AND(OR(H55="D",H55="A",H55="S",H55="C",H55="H",H55="B",H55="T",H55="E",H55="SB"),OR(G55="D",G55="A",G55="S",G55="C",G55="H",G55="B",G55="T",G55="E",G55="SB")),AND(OR(H55="D",H55="A",H55="S",H55="C",H55="H",H55="B",H55="T",H55="E",H55="SB"),OR(I55="D",I55="A",I55="S",I55="C",I55="H",I55="B",I55="T",I55="E",I55="SB")),AND(OR(H55="D",H55="A",H55="S",H55="C",H55="H",H55="B",H55="T",H55="E",H55="SB"),OR(F55="D",F55="A",F55="S",F55="C",F55="H",F55="T",F55="E",F55="SB")),AND(OR(H55="D",H55="A",H55="S",H55="C",H55="H",H55="T",H55="E",H55="SB"),OR(J55="D",J55="A",J55="S",J55="C",J55="H",J55="B",J55="T",J55="E",J55="SB")),AND(OR(H55="D",H55="A",H55="S",H55="C",H55="H",H55="B",H55="T",H55="E",H55="SB"),OR(E55="D",E55="A",E55="S",E55="C",E55="T",E55="SB")),AND(OR(H55="D",H55="A",H55="S",H55="C",H55="T",H55="SB"),OR(K55="D",K55="A",K55="S",K55="C",K55="H",K55="B",K55="T",K55="E",K55="SB")),AND(OR(H55="D",H55="A",H55="S",H55="C",H55="H",H55="B",H55="T",H55="E",H55="SB"),OR(D55="S")),AND(OR(H55="S"),OR(L55="D",L55="A",L55="S",L55="C",L55="H",L55="B",L55="T",L55="E",L55="SB")),AND(H55="H",OR($Z43="No",$Z43="")))))</formula1>
    </dataValidation>
    <dataValidation sqref="I55:I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55="D",I55="A",I55="S",I55="C",I55="H",I55="B",I55="T",I55="E",I55="SB",I55="P",I55="R",I55="X",I55="ST&gt;1",I55="ST&gt;2",I55="ST&gt;3",I55="ST&gt;4",I55="ST&gt;5"),NOT(OR(AND(OR(I55="D",I55="A",I55="S",I55="C",I55="H",I55="B",I55="T",I55="E",I55="SB"),OR(H55="D",H55="A",H55="S",H55="C",H55="H",H55="B",H55="T",H55="E",H55="SB")),AND(OR(I55="D",I55="A",I55="S",I55="C",I55="H",I55="B",I55="T",I55="E",I55="SB"),OR(J55="D",J55="A",J55="S",J55="C",J55="H",J55="B",J55="T",J55="E",J55="SB")),AND(OR(I55="D",I55="A",I55="S",I55="C",I55="H",I55="B",I55="T",I55="E",I55="SB"),OR(G55="D",G55="A",G55="S",G55="C",G55="H",G55="T",G55="E",G55="SB")),AND(OR(I55="D",I55="A",I55="S",I55="C",I55="H",I55="T",I55="E",I55="SB"),OR(K55="D",K55="A",K55="S",K55="C",K55="H",K55="B",K55="T",K55="E",K55="SB")),AND(OR(I55="D",I55="A",I55="S",I55="C",I55="H",I55="B",I55="T",I55="E",I55="SB"),OR(F55="D",F55="A",F55="S",F55="C",F55="T",F55="SB")),AND(OR(I55="D",I55="A",I55="S",I55="C",I55="T",I55="SB"),OR(L55="D",L55="A",L55="S",L55="C",L55="H",L55="B",L55="T",L55="E",L55="SB")),AND(OR(I55="D",I55="A",I55="S",I55="C",I55="H",I55="B",I55="T",I55="E",I55="SB"),OR(E55="S")),AND(OR(I55="S"),OR(M55="D",M55="A",M55="S",M55="C",M55="H",M55="B",M55="T",M55="E",M55="SB")),AND(I55="H",OR($Z43="No",$Z43="")))))</formula1>
    </dataValidation>
    <dataValidation sqref="J55:J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55="D",J55="A",J55="S",J55="C",J55="H",J55="B",J55="T",J55="E",J55="SB",J55="P",J55="R",J55="X",J55="ST&gt;1",J55="ST&gt;2",J55="ST&gt;3",J55="ST&gt;4",J55="ST&gt;5"),NOT(OR(AND(OR(J55="D",J55="A",J55="S",J55="C",J55="H",J55="B",J55="T",J55="E",J55="SB"),OR(I55="D",I55="A",I55="S",I55="C",I55="H",I55="B",I55="T",I55="E",I55="SB")),AND(OR(J55="D",J55="A",J55="S",J55="C",J55="H",J55="B",J55="T",J55="E",J55="SB"),OR(K55="D",K55="A",K55="S",K55="C",K55="H",K55="B",K55="T",K55="E",K55="SB")),AND(OR(J55="D",J55="A",J55="S",J55="C",J55="H",J55="B",J55="T",J55="E",J55="SB"),OR(H55="D",H55="A",H55="S",H55="C",H55="H",H55="T",H55="E",H55="SB")),AND(OR(J55="D",J55="A",J55="S",J55="C",J55="H",J55="T",J55="E",J55="SB"),OR(L55="D",L55="A",L55="S",L55="C",L55="H",L55="B",L55="T",L55="E",L55="SB")),AND(OR(J55="D",J55="A",J55="S",J55="C",J55="H",J55="B",J55="T",J55="E",J55="SB"),OR(G55="D",G55="A",G55="S",G55="C",G55="T",G55="SB")),AND(OR(J55="D",J55="A",J55="S",J55="C",J55="T",J55="SB"),OR(M55="D",M55="A",M55="S",M55="C",M55="H",M55="B",M55="T",M55="E",M55="SB")),AND(OR(J55="D",J55="A",J55="S",J55="C",J55="H",J55="B",J55="T",J55="E",J55="SB"),OR(F55="S")),AND(OR(J55="S"),OR(N55="D",N55="A",N55="S",N55="C",N55="H",N55="B",N55="T",N55="E",N55="SB")),AND(J55="H",OR($Z43="No",$Z43="")))))</formula1>
    </dataValidation>
    <dataValidation sqref="K55:K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55="D",K55="A",K55="S",K55="C",K55="H",K55="B",K55="T",K55="E",K55="SB",K55="P",K55="R",K55="X",K55="ST&gt;1",K55="ST&gt;2",K55="ST&gt;3",K55="ST&gt;4",K55="ST&gt;5"),NOT(OR(AND(OR(K55="D",K55="A",K55="S",K55="C",K55="H",K55="B",K55="T",K55="E",K55="SB"),OR(J55="D",J55="A",J55="S",J55="C",J55="H",J55="B",J55="T",J55="E",J55="SB")),AND(OR(K55="D",K55="A",K55="S",K55="C",K55="H",K55="B",K55="T",K55="E",K55="SB"),OR(L55="D",L55="A",L55="S",L55="C",L55="H",L55="B",L55="T",L55="E",L55="SB")),AND(OR(K55="D",K55="A",K55="S",K55="C",K55="H",K55="B",K55="T",K55="E",K55="SB"),OR(I55="D",I55="A",I55="S",I55="C",I55="H",I55="T",I55="E",I55="SB")),AND(OR(K55="D",K55="A",K55="S",K55="C",K55="H",K55="T",K55="E",K55="SB"),OR(M55="D",M55="A",M55="S",M55="C",M55="H",M55="B",M55="T",M55="E",M55="SB")),AND(OR(K55="D",K55="A",K55="S",K55="C",K55="H",K55="B",K55="T",K55="E",K55="SB"),OR(H55="D",H55="A",H55="S",H55="C",H55="T",H55="SB")),AND(OR(K55="D",K55="A",K55="S",K55="C",K55="T",K55="SB"),OR(N55="D",N55="A",N55="S",N55="C",N55="H",N55="B",N55="T",N55="E",N55="SB")),AND(OR(K55="D",K55="A",K55="S",K55="C",K55="H",K55="B",K55="T",K55="E",K55="SB"),OR(G55="S")),AND(OR(K55="S"),OR(O55="D",O55="A",O55="S",O55="C",O55="H",O55="B",O55="T",O55="E",O55="SB")),AND(K55="H",OR($Z43="No",$Z43="")))))</formula1>
    </dataValidation>
    <dataValidation sqref="L55:L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55="D",L55="A",L55="S",L55="C",L55="H",L55="B",L55="T",L55="E",L55="SB",L55="P",L55="R",L55="X",L55="ST&gt;1",L55="ST&gt;2",L55="ST&gt;3",L55="ST&gt;4",L55="ST&gt;5"),NOT(OR(AND(OR(L55="D",L55="A",L55="S",L55="C",L55="H",L55="B",L55="T",L55="E",L55="SB"),OR(K55="D",K55="A",K55="S",K55="C",K55="H",K55="B",K55="T",K55="E",K55="SB")),AND(OR(L55="D",L55="A",L55="S",L55="C",L55="H",L55="B",L55="T",L55="E",L55="SB"),OR(M55="D",M55="A",M55="S",M55="C",M55="H",M55="B",M55="T",M55="E",M55="SB")),AND(OR(L55="D",L55="A",L55="S",L55="C",L55="H",L55="B",L55="T",L55="E",L55="SB"),OR(J55="D",J55="A",J55="S",J55="C",J55="H",J55="T",J55="E",J55="SB")),AND(OR(L55="D",L55="A",L55="S",L55="C",L55="H",L55="T",L55="E",L55="SB"),OR(N55="D",N55="A",N55="S",N55="C",N55="H",N55="B",N55="T",N55="E",N55="SB")),AND(OR(L55="D",L55="A",L55="S",L55="C",L55="H",L55="B",L55="T",L55="E",L55="SB"),OR(I55="D",I55="A",I55="S",I55="C",I55="T",I55="SB")),AND(OR(L55="D",L55="A",L55="S",L55="C",L55="T",L55="SB"),OR(O55="D",O55="A",O55="S",O55="C",O55="H",O55="B",O55="T",O55="E",O55="SB")),AND(OR(L55="D",L55="A",L55="S",L55="C",L55="H",L55="B",L55="T",L55="E",L55="SB"),OR(H55="S")),AND(OR(L55="S"),OR(P55="D",P55="A",P55="S",P55="C",P55="H",P55="B",P55="T",P55="E",P55="SB")),AND(L55="H",OR($Z43="No",$Z43="")))))</formula1>
    </dataValidation>
    <dataValidation sqref="M55:M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55="D",M55="A",M55="S",M55="C",M55="H",M55="B",M55="T",M55="E",M55="SB",M55="P",M55="R",M55="X",M55="ST&gt;1",M55="ST&gt;2",M55="ST&gt;3",M55="ST&gt;4",M55="ST&gt;5"),NOT(OR(AND(OR(M55="D",M55="A",M55="S",M55="C",M55="H",M55="B",M55="T",M55="E",M55="SB"),OR(L55="D",L55="A",L55="S",L55="C",L55="H",L55="B",L55="T",L55="E",L55="SB")),AND(OR(M55="D",M55="A",M55="S",M55="C",M55="H",M55="B",M55="T",M55="E",M55="SB"),OR(N55="D",N55="A",N55="S",N55="C",N55="H",N55="B",N55="T",N55="E",N55="SB")),AND(OR(M55="D",M55="A",M55="S",M55="C",M55="H",M55="B",M55="T",M55="E",M55="SB"),OR(K55="D",K55="A",K55="S",K55="C",K55="H",K55="T",K55="E",K55="SB")),AND(OR(M55="D",M55="A",M55="S",M55="C",M55="H",M55="T",M55="E",M55="SB"),OR(O55="D",O55="A",O55="S",O55="C",O55="H",O55="B",O55="T",O55="E",O55="SB")),AND(OR(M55="D",M55="A",M55="S",M55="C",M55="H",M55="B",M55="T",M55="E",M55="SB"),OR(J55="D",J55="A",J55="S",J55="C",J55="T",J55="SB")),AND(OR(M55="D",M55="A",M55="S",M55="C",M55="T",M55="SB"),OR(P55="D",P55="A",P55="S",P55="C",P55="H",P55="B",P55="T",P55="E",P55="SB")),AND(OR(M55="D",M55="A",M55="S",M55="C",M55="H",M55="B",M55="T",M55="E",M55="SB"),OR(I55="S")),AND(OR(M55="S"),OR(Q55="D",Q55="A",Q55="S",Q55="C",Q55="H",Q55="B",Q55="T",Q55="E",Q55="SB")),AND(M55="H",OR($Z43="No",$Z43="")))))</formula1>
    </dataValidation>
    <dataValidation sqref="N55:N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55="D",N55="A",N55="S",N55="C",N55="H",N55="B",N55="T",N55="E",N55="SB",N55="P",N55="R",N55="X",N55="ST&gt;1",N55="ST&gt;2",N55="ST&gt;3",N55="ST&gt;4",N55="ST&gt;5"),NOT(OR(AND(OR(N55="D",N55="A",N55="S",N55="C",N55="H",N55="B",N55="T",N55="E",N55="SB"),OR(M55="D",M55="A",M55="S",M55="C",M55="H",M55="B",M55="T",M55="E",M55="SB")),AND(OR(N55="D",N55="A",N55="S",N55="C",N55="H",N55="B",N55="T",N55="E",N55="SB"),OR(O55="D",O55="A",O55="S",O55="C",O55="H",O55="B",O55="T",O55="E",O55="SB")),AND(OR(N55="D",N55="A",N55="S",N55="C",N55="H",N55="B",N55="T",N55="E",N55="SB"),OR(L55="D",L55="A",L55="S",L55="C",L55="H",L55="T",L55="E",L55="SB")),AND(OR(N55="D",N55="A",N55="S",N55="C",N55="H",N55="T",N55="E",N55="SB"),OR(P55="D",P55="A",P55="S",P55="C",P55="H",P55="B",P55="T",P55="E",P55="SB")),AND(OR(N55="D",N55="A",N55="S",N55="C",N55="H",N55="B",N55="T",N55="E",N55="SB"),OR(K55="D",K55="A",K55="S",K55="C",K55="T",K55="SB")),AND(OR(N55="D",N55="A",N55="S",N55="C",N55="T",N55="SB"),OR(Q55="D",Q55="A",Q55="S",Q55="C",Q55="H",Q55="B",Q55="T",Q55="E",Q55="SB")),AND(OR(N55="D",N55="A",N55="S",N55="C",N55="H",N55="B",N55="T",N55="E",N55="SB"),OR(J55="S")),AND(OR(N55="S"),OR(R55="D",R55="A",R55="S",R55="C",R55="H",R55="B",R55="T",R55="E",R55="SB")),AND(N55="H",OR($Z43="No",$Z43="")))))</formula1>
    </dataValidation>
    <dataValidation sqref="O55:O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55="D",O55="A",O55="S",O55="C",O55="H",O55="B",O55="T",O55="E",O55="SB",O55="P",O55="R",O55="X",O55="ST&gt;1",O55="ST&gt;2",O55="ST&gt;3",O55="ST&gt;4",O55="ST&gt;5"),NOT(OR(AND(OR(O55="D",O55="A",O55="S",O55="C",O55="H",O55="B",O55="T",O55="E",O55="SB"),OR(N55="D",N55="A",N55="S",N55="C",N55="H",N55="B",N55="T",N55="E",N55="SB")),AND(OR(O55="D",O55="A",O55="S",O55="C",O55="H",O55="B",O55="T",O55="E",O55="SB"),OR(P55="D",P55="A",P55="S",P55="C",P55="H",P55="B",P55="T",P55="E",P55="SB")),AND(OR(O55="D",O55="A",O55="S",O55="C",O55="H",O55="B",O55="T",O55="E",O55="SB"),OR(M55="D",M55="A",M55="S",M55="C",M55="H",M55="T",M55="E",M55="SB")),AND(OR(O55="D",O55="A",O55="S",O55="C",O55="H",O55="T",O55="E",O55="SB"),OR(Q55="D",Q55="A",Q55="S",Q55="C",Q55="H",Q55="B",Q55="T",Q55="E",Q55="SB")),AND(OR(O55="D",O55="A",O55="S",O55="C",O55="H",O55="B",O55="T",O55="E",O55="SB"),OR(L55="D",L55="A",L55="S",L55="C",L55="T",L55="SB")),AND(OR(O55="D",O55="A",O55="S",O55="C",O55="T",O55="SB"),OR(R55="D",R55="A",R55="S",R55="C",R55="H",R55="B",R55="T",R55="E",R55="SB")),AND(OR(O55="D",O55="A",O55="S",O55="C",O55="H",O55="B",O55="T",O55="E",O55="SB"),OR(K55="S")),AND(OR(O55="S"),OR(S55="D",S55="A",S55="S",S55="C",S55="H",S55="B",S55="T",S55="E",S55="SB")),AND(O55="H",OR($Z43="No",$Z43="")))))</formula1>
    </dataValidation>
    <dataValidation sqref="P55:P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55="D",P55="A",P55="S",P55="C",P55="H",P55="B",P55="T",P55="E",P55="SB",P55="P",P55="R",P55="X",P55="ST&gt;1",P55="ST&gt;2",P55="ST&gt;3",P55="ST&gt;4",P55="ST&gt;5"),NOT(OR(AND(OR(P55="D",P55="A",P55="S",P55="C",P55="H",P55="B",P55="T",P55="E",P55="SB"),OR(O55="D",O55="A",O55="S",O55="C",O55="H",O55="B",O55="T",O55="E",O55="SB")),AND(OR(P55="D",P55="A",P55="S",P55="C",P55="H",P55="B",P55="T",P55="E",P55="SB"),OR(Q55="D",Q55="A",Q55="S",Q55="C",Q55="H",Q55="B",Q55="T",Q55="E",Q55="SB")),AND(OR(P55="D",P55="A",P55="S",P55="C",P55="H",P55="B",P55="T",P55="E",P55="SB"),OR(N55="D",N55="A",N55="S",N55="C",N55="H",N55="T",N55="E",N55="SB")),AND(OR(P55="D",P55="A",P55="S",P55="C",P55="H",P55="T",P55="E",P55="SB"),OR(R55="D",R55="A",R55="S",R55="C",R55="H",R55="B",R55="T",R55="E",R55="SB")),AND(OR(P55="D",P55="A",P55="S",P55="C",P55="H",P55="B",P55="T",P55="E",P55="SB"),OR(M55="D",M55="A",M55="S",M55="C",M55="T",M55="SB")),AND(OR(P55="D",P55="A",P55="S",P55="C",P55="T",P55="SB"),OR(S55="D",S55="A",S55="S",S55="C",S55="H",S55="B",S55="T",S55="E",S55="SB")),AND(OR(P55="D",P55="A",P55="S",P55="C",P55="H",P55="B",P55="T",P55="E",P55="SB"),OR(L55="S")),AND(OR(P55="S"),OR(T55="D",T55="A",T55="S",T55="C",T55="H",T55="B",T55="T",T55="E",T55="SB")),AND(P55="H",OR($Z43="No",$Z43="")))))</formula1>
    </dataValidation>
    <dataValidation sqref="Q55:Q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55="D",Q55="A",Q55="S",Q55="C",Q55="H",Q55="B",Q55="T",Q55="E",Q55="SB",Q55="P",Q55="R",Q55="X",Q55="ST&gt;1",Q55="ST&gt;2",Q55="ST&gt;3",Q55="ST&gt;4",Q55="ST&gt;5"),NOT(OR(AND(OR(Q55="D",Q55="A",Q55="S",Q55="C",Q55="H",Q55="B",Q55="T",Q55="E",Q55="SB"),OR(P55="D",P55="A",P55="S",P55="C",P55="H",P55="B",P55="T",P55="E",P55="SB")),AND(OR(Q55="D",Q55="A",Q55="S",Q55="C",Q55="H",Q55="B",Q55="T",Q55="E",Q55="SB"),OR(R55="D",R55="A",R55="S",R55="C",R55="H",R55="B",R55="T",R55="E",R55="SB")),AND(OR(Q55="D",Q55="A",Q55="S",Q55="C",Q55="H",Q55="B",Q55="T",Q55="E",Q55="SB"),OR(O55="D",O55="A",O55="S",O55="C",O55="H",O55="T",O55="E",O55="SB")),AND(OR(Q55="D",Q55="A",Q55="S",Q55="C",Q55="H",Q55="T",Q55="E",Q55="SB"),OR(S55="D",S55="A",S55="S",S55="C",S55="H",S55="B",S55="T",S55="E",S55="SB")),AND(OR(Q55="D",Q55="A",Q55="S",Q55="C",Q55="H",Q55="B",Q55="T",Q55="E",Q55="SB"),OR(N55="D",N55="A",N55="S",N55="C",N55="T",N55="SB")),AND(OR(Q55="D",Q55="A",Q55="S",Q55="C",Q55="T",Q55="SB"),OR(T55="D",T55="A",T55="S",T55="C",T55="H",T55="B",T55="T",T55="E",T55="SB")),AND(OR(Q55="D",Q55="A",Q55="S",Q55="C",Q55="H",Q55="B",Q55="T",Q55="E",Q55="SB"),OR(M55="S")),AND(OR(Q55="S"),OR(U55="D",U55="A",U55="S",U55="C",U55="H",U55="B",U55="T",U55="E",U55="SB")),AND(Q55="H",OR($Z43="No",$Z43="")))))</formula1>
    </dataValidation>
    <dataValidation sqref="R55:R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55="D",R55="A",R55="S",R55="C",R55="H",R55="B",R55="T",R55="E",R55="SB",R55="P",R55="R",R55="X",R55="ST&gt;1",R55="ST&gt;2",R55="ST&gt;3",R55="ST&gt;4",R55="ST&gt;5"),NOT(OR(AND(OR(R55="D",R55="A",R55="S",R55="C",R55="H",R55="B",R55="T",R55="E",R55="SB"),OR(Q55="D",Q55="A",Q55="S",Q55="C",Q55="H",Q55="B",Q55="T",Q55="E",Q55="SB")),AND(OR(R55="D",R55="A",R55="S",R55="C",R55="H",R55="B",R55="T",R55="E",R55="SB"),OR(S55="D",S55="A",S55="S",S55="C",S55="H",S55="B",S55="T",S55="E",S55="SB")),AND(OR(R55="D",R55="A",R55="S",R55="C",R55="H",R55="B",R55="T",R55="E",R55="SB"),OR(P55="D",P55="A",P55="S",P55="C",P55="H",P55="T",P55="E",P55="SB")),AND(OR(R55="D",R55="A",R55="S",R55="C",R55="H",R55="T",R55="E",R55="SB"),OR(T55="D",T55="A",T55="S",T55="C",T55="H",T55="B",T55="T",T55="E",T55="SB")),AND(OR(R55="D",R55="A",R55="S",R55="C",R55="H",R55="B",R55="T",R55="E",R55="SB"),OR(O55="D",O55="A",O55="S",O55="C",O55="T",O55="SB")),AND(OR(R55="D",R55="A",R55="S",R55="C",R55="T",R55="SB"),OR(U55="D",U55="A",U55="S",U55="C",U55="H",U55="B",U55="T",U55="E",U55="SB")),AND(OR(R55="D",R55="A",R55="S",R55="C",R55="H",R55="B",R55="T",R55="E",R55="SB"),OR(N55="S")),AND(OR(R55="S"),OR(V55="D",V55="A",V55="S",V55="C",V55="H",V55="B",V55="T",V55="E",V55="SB")),AND(R55="H",OR($Z43="No",$Z43="")))))</formula1>
    </dataValidation>
    <dataValidation sqref="S55:S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55="D",S55="A",S55="S",S55="C",S55="H",S55="B",S55="T",S55="E",S55="SB",S55="P",S55="R",S55="X",S55="ST&gt;1",S55="ST&gt;2",S55="ST&gt;3",S55="ST&gt;4",S55="ST&gt;5"),NOT(OR(AND(OR(S55="D",S55="A",S55="S",S55="C",S55="H",S55="B",S55="T",S55="E",S55="SB"),OR(R55="D",R55="A",R55="S",R55="C",R55="H",R55="B",R55="T",R55="E",R55="SB")),AND(OR(S55="D",S55="A",S55="S",S55="C",S55="H",S55="B",S55="T",S55="E",S55="SB"),OR(T55="D",T55="A",T55="S",T55="C",T55="H",T55="B",T55="T",T55="E",T55="SB")),AND(OR(S55="D",S55="A",S55="S",S55="C",S55="H",S55="B",S55="T",S55="E",S55="SB"),OR(Q55="D",Q55="A",Q55="S",Q55="C",Q55="H",Q55="T",Q55="E",Q55="SB")),AND(OR(S55="D",S55="A",S55="S",S55="C",S55="H",S55="T",S55="E",S55="SB"),OR(U55="D",U55="A",U55="S",U55="C",U55="H",U55="B",U55="T",U55="E",U55="SB")),AND(OR(S55="D",S55="A",S55="S",S55="C",S55="H",S55="B",S55="T",S55="E",S55="SB"),OR(P55="D",P55="A",P55="S",P55="C",P55="T",P55="SB")),AND(OR(S55="D",S55="A",S55="S",S55="C",S55="T",S55="SB"),OR(V55="D",V55="A",V55="S",V55="C",V55="H",V55="B",V55="T",V55="E",V55="SB")),AND(OR(S55="D",S55="A",S55="S",S55="C",S55="H",S55="B",S55="T",S55="E",S55="SB"),OR(O55="S")),AND(OR(S55="S"),OR(W55="D",W55="A",W55="S",W55="C",W55="H",W55="B",W55="T",W55="E",W55="SB")),AND(S55="H",OR($Z43="No",$Z43="")))))</formula1>
    </dataValidation>
    <dataValidation sqref="T55:T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55="D",T55="A",T55="S",T55="C",T55="H",T55="B",T55="T",T55="E",T55="SB",T55="P",T55="R",T55="X",T55="ST&gt;1",T55="ST&gt;2",T55="ST&gt;3",T55="ST&gt;4",T55="ST&gt;5"),NOT(OR(AND(OR(T55="D",T55="A",T55="S",T55="C",T55="H",T55="B",T55="T",T55="E",T55="SB"),OR(S55="D",S55="A",S55="S",S55="C",S55="H",S55="B",S55="T",S55="E",S55="SB")),AND(OR(T55="D",T55="A",T55="S",T55="C",T55="H",T55="B",T55="T",T55="E",T55="SB"),OR(U55="D",U55="A",U55="S",U55="C",U55="H",U55="B",U55="T",U55="E",U55="SB")),AND(OR(T55="D",T55="A",T55="S",T55="C",T55="H",T55="B",T55="T",T55="E",T55="SB"),OR(R55="D",R55="A",R55="S",R55="C",R55="H",R55="T",R55="E",R55="SB")),AND(OR(T55="D",T55="A",T55="S",T55="C",T55="H",T55="T",T55="E",T55="SB"),OR(V55="D",V55="A",V55="S",V55="C",V55="H",V55="B",V55="T",V55="E",V55="SB")),AND(OR(T55="D",T55="A",T55="S",T55="C",T55="H",T55="B",T55="T",T55="E",T55="SB"),OR(Q55="D",Q55="A",Q55="S",Q55="C",Q55="T",Q55="SB")),AND(OR(T55="D",T55="A",T55="S",T55="C",T55="T",T55="SB"),OR(W55="D",W55="A",W55="S",W55="C",W55="H",W55="B",W55="T",W55="E",W55="SB")),AND(OR(T55="D",T55="A",T55="S",T55="C",T55="H",T55="B",T55="T",T55="E",T55="SB"),OR(P55="S")),AND(OR(T55="S"),OR(X55="D",X55="A",X55="S",X55="C",X55="H",X55="B",X55="T",X55="E",X55="SB")),AND(T55="H",OR($Z43="No",$Z43="")))))</formula1>
    </dataValidation>
    <dataValidation sqref="U55:U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55="D",U55="A",U55="S",U55="C",U55="H",U55="B",U55="T",U55="E",U55="SB",U55="P",U55="R",U55="X",U55="ST&gt;1",U55="ST&gt;2",U55="ST&gt;3",U55="ST&gt;4",U55="ST&gt;5"),NOT(OR(AND(OR(U55="D",U55="A",U55="S",U55="C",U55="H",U55="B",U55="T",U55="E",U55="SB"),OR(T55="D",T55="A",T55="S",T55="C",T55="H",T55="B",T55="T",T55="E",T55="SB")),AND(OR(U55="D",U55="A",U55="S",U55="C",U55="H",U55="B",U55="T",U55="E",U55="SB"),OR(V55="D",V55="A",V55="S",V55="C",V55="H",V55="B",V55="T",V55="E",V55="SB")),AND(OR(U55="D",U55="A",U55="S",U55="C",U55="H",U55="B",U55="T",U55="E",U55="SB"),OR(S55="D",S55="A",S55="S",S55="C",S55="H",S55="T",S55="E",S55="SB")),AND(OR(U55="D",U55="A",U55="S",U55="C",U55="H",U55="T",U55="E",U55="SB"),OR(W55="D",W55="A",W55="S",W55="C",W55="H",W55="B",W55="T",W55="E",W55="SB")),AND(OR(U55="D",U55="A",U55="S",U55="C",U55="H",U55="B",U55="T",U55="E",U55="SB"),OR(R55="D",R55="A",R55="S",R55="C",R55="T",R55="SB")),AND(OR(U55="D",U55="A",U55="S",U55="C",U55="T",U55="SB"),OR(X55="D",X55="A",X55="S",X55="C",X55="H",X55="B",X55="T",X55="E",X55="SB")),AND(OR(U55="D",U55="A",U55="S",U55="C",U55="H",U55="B",U55="T",U55="E",U55="SB"),OR(Q55="S")),AND(OR(U55="S"),OR(Y55="D",Y55="A",Y55="S",Y55="C",Y55="H",Y55="B",Y55="T",Y55="E",Y55="SB")),AND(U55="H",OR($Z43="No",$Z43="")))))</formula1>
    </dataValidation>
    <dataValidation sqref="V55:V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55="D",V55="A",V55="S",V55="C",V55="H",V55="B",V55="T",V55="E",V55="SB",V55="P",V55="R",V55="X",V55="ST&gt;1",V55="ST&gt;2",V55="ST&gt;3",V55="ST&gt;4",V55="ST&gt;5"),NOT(OR(AND(OR(V55="D",V55="A",V55="S",V55="C",V55="H",V55="B",V55="T",V55="E",V55="SB"),OR(U55="D",U55="A",U55="S",U55="C",U55="H",U55="B",U55="T",U55="E",U55="SB")),AND(OR(V55="D",V55="A",V55="S",V55="C",V55="H",V55="B",V55="T",V55="E",V55="SB"),OR(W55="D",W55="A",W55="S",W55="C",W55="H",W55="B",W55="T",W55="E",W55="SB")),AND(OR(V55="D",V55="A",V55="S",V55="C",V55="H",V55="B",V55="T",V55="E",V55="SB"),OR(T55="D",T55="A",T55="S",T55="C",T55="H",T55="T",T55="E",T55="SB")),AND(OR(V55="D",V55="A",V55="S",V55="C",V55="H",V55="T",V55="E",V55="SB"),OR(X55="D",X55="A",X55="S",X55="C",X55="H",X55="B",X55="T",X55="E",X55="SB")),AND(OR(V55="D",V55="A",V55="S",V55="C",V55="H",V55="B",V55="T",V55="E",V55="SB"),OR(S55="D",S55="A",S55="S",S55="C",S55="T",S55="SB")),AND(OR(V55="D",V55="A",V55="S",V55="C",V55="T",V55="SB"),OR(Y55="D",Y55="A",Y55="S",Y55="C",Y55="H",Y55="B",Y55="T",Y55="E",Y55="SB")),AND(OR(V55="D",V55="A",V55="S",V55="C",V55="H",V55="B",V55="T",V55="E",V55="SB"),OR(R55="S")),AND(OR(V55="S"),OR(Z55="D",Z55="A",Z55="S",Z55="C",Z55="H",Z55="B",Z55="T",Z55="E",Z55="SB")),AND(V55="H",OR($Z43="No",$Z43="")))))</formula1>
    </dataValidation>
    <dataValidation sqref="W55:W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55="D",W55="A",W55="S",W55="C",W55="H",W55="B",W55="T",W55="E",W55="SB",W55="P",W55="R",W55="X",W55="ST&gt;1",W55="ST&gt;2",W55="ST&gt;3",W55="ST&gt;4",W55="ST&gt;5"),NOT(OR(AND(OR(W55="D",W55="A",W55="S",W55="C",W55="H",W55="B",W55="T",W55="E",W55="SB"),OR(V55="D",V55="A",V55="S",V55="C",V55="H",V55="B",V55="T",V55="E",V55="SB")),AND(OR(W55="D",W55="A",W55="S",W55="C",W55="H",W55="B",W55="T",W55="E",W55="SB"),OR(X55="D",X55="A",X55="S",X55="C",X55="H",X55="B",X55="T",X55="E",X55="SB")),AND(OR(W55="D",W55="A",W55="S",W55="C",W55="H",W55="B",W55="T",W55="E",W55="SB"),OR(U55="D",U55="A",U55="S",U55="C",U55="H",U55="T",U55="E",U55="SB")),AND(OR(W55="D",W55="A",W55="S",W55="C",W55="H",W55="T",W55="E",W55="SB"),OR(Y55="D",Y55="A",Y55="S",Y55="C",Y55="H",Y55="B",Y55="T",Y55="E",Y55="SB")),AND(OR(W55="D",W55="A",W55="S",W55="C",W55="H",W55="B",W55="T",W55="E",W55="SB"),OR(T55="D",T55="A",T55="S",T55="C",T55="T",T55="SB")),AND(OR(W55="D",W55="A",W55="S",W55="C",W55="T",W55="SB"),OR(Z55="D",Z55="A",Z55="S",Z55="C",Z55="H",Z55="B",Z55="T",Z55="E",Z55="SB")),AND(OR(W55="D",W55="A",W55="S",W55="C",W55="H",W55="B",W55="T",W55="E",W55="SB"),OR(S55="S")),AND(OR(W55="S"),OR(AA55="D",AA55="A",AA55="S",AA55="C",AA55="H",AA55="B",AA55="T",AA55="E",AA55="SB")),AND(W55="H",OR($Z43="No",$Z43="")))))</formula1>
    </dataValidation>
    <dataValidation sqref="X55:X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55="D",X55="A",X55="S",X55="C",X55="H",X55="B",X55="T",X55="E",X55="SB",X55="P",X55="R",X55="X",X55="ST&gt;1",X55="ST&gt;2",X55="ST&gt;3",X55="ST&gt;4",X55="ST&gt;5"),NOT(OR(AND(OR(X55="D",X55="A",X55="S",X55="C",X55="H",X55="B",X55="T",X55="E",X55="SB"),OR(W55="D",W55="A",W55="S",W55="C",W55="H",W55="B",W55="T",W55="E",W55="SB")),AND(OR(X55="D",X55="A",X55="S",X55="C",X55="H",X55="B",X55="T",X55="E",X55="SB"),OR(Y55="D",Y55="A",Y55="S",Y55="C",Y55="H",Y55="B",Y55="T",Y55="E",Y55="SB")),AND(OR(X55="D",X55="A",X55="S",X55="C",X55="H",X55="B",X55="T",X55="E",X55="SB"),OR(V55="D",V55="A",V55="S",V55="C",V55="H",V55="T",V55="E",V55="SB")),AND(OR(X55="D",X55="A",X55="S",X55="C",X55="H",X55="T",X55="E",X55="SB"),OR(Z55="D",Z55="A",Z55="S",Z55="C",Z55="H",Z55="B",Z55="T",Z55="E",Z55="SB")),AND(OR(X55="D",X55="A",X55="S",X55="C",X55="H",X55="B",X55="T",X55="E",X55="SB"),OR(U55="D",U55="A",U55="S",U55="C",U55="T",U55="SB")),AND(OR(X55="D",X55="A",X55="S",X55="C",X55="T",X55="SB"),OR(AA55="D",AA55="A",AA55="S",AA55="C",AA55="H",AA55="B",AA55="T",AA55="E",AA55="SB")),AND(OR(X55="D",X55="A",X55="S",X55="C",X55="H",X55="B",X55="T",X55="E",X55="SB"),OR(T55="S")),AND(OR(X55="S"),OR(AB55="D",AB55="A",AB55="S",AB55="C",AB55="H",AB55="B",AB55="T",AB55="E",AB55="SB")),AND(X55="H",OR($Z43="No",$Z43="")))))</formula1>
    </dataValidation>
    <dataValidation sqref="Y55:Y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55="D",Y55="A",Y55="S",Y55="C",Y55="H",Y55="B",Y55="T",Y55="E",Y55="SB",Y55="P",Y55="R",Y55="X",Y55="ST&gt;1",Y55="ST&gt;2",Y55="ST&gt;3",Y55="ST&gt;4",Y55="ST&gt;5"),NOT(OR(AND(OR(Y55="D",Y55="A",Y55="S",Y55="C",Y55="H",Y55="B",Y55="T",Y55="E",Y55="SB"),OR(X55="D",X55="A",X55="S",X55="C",X55="H",X55="B",X55="T",X55="E",X55="SB")),AND(OR(Y55="D",Y55="A",Y55="S",Y55="C",Y55="H",Y55="B",Y55="T",Y55="E",Y55="SB"),OR(Z55="D",Z55="A",Z55="S",Z55="C",Z55="H",Z55="B",Z55="T",Z55="E",Z55="SB")),AND(OR(Y55="D",Y55="A",Y55="S",Y55="C",Y55="H",Y55="B",Y55="T",Y55="E",Y55="SB"),OR(W55="D",W55="A",W55="S",W55="C",W55="H",W55="T",W55="E",W55="SB")),AND(OR(Y55="D",Y55="A",Y55="S",Y55="C",Y55="H",Y55="T",Y55="E",Y55="SB"),OR(AA55="D",AA55="A",AA55="S",AA55="C",AA55="H",AA55="B",AA55="T",AA55="E",AA55="SB")),AND(OR(Y55="D",Y55="A",Y55="S",Y55="C",Y55="H",Y55="B",Y55="T",Y55="E",Y55="SB"),OR(V55="D",V55="A",V55="S",V55="C",V55="T",V55="SB")),AND(OR(Y55="D",Y55="A",Y55="S",Y55="C",Y55="T",Y55="SB"),OR(AB55="D",AB55="A",AB55="S",AB55="C",AB55="H",AB55="B",AB55="T",AB55="E",AB55="SB")),AND(OR(Y55="D",Y55="A",Y55="S",Y55="C",Y55="H",Y55="B",Y55="T",Y55="E",Y55="SB"),OR(U55="S")),AND(OR(Y55="S"),OR(AC55="D",AC55="A",AC55="S",AC55="C",AC55="H",AC55="B",AC55="T",AC55="E",AC55="SB")),AND(Y55="H",OR($Z43="No",$Z43="")))))</formula1>
    </dataValidation>
    <dataValidation sqref="Z55:Z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55="D",Z55="A",Z55="S",Z55="C",Z55="H",Z55="B",Z55="T",Z55="E",Z55="SB",Z55="P",Z55="R",Z55="X",Z55="ST&gt;1",Z55="ST&gt;2",Z55="ST&gt;3",Z55="ST&gt;4",Z55="ST&gt;5"),NOT(OR(AND(OR(Z55="D",Z55="A",Z55="S",Z55="C",Z55="H",Z55="B",Z55="T",Z55="E",Z55="SB"),OR(Y55="D",Y55="A",Y55="S",Y55="C",Y55="H",Y55="B",Y55="T",Y55="E",Y55="SB")),AND(OR(Z55="D",Z55="A",Z55="S",Z55="C",Z55="H",Z55="B",Z55="T",Z55="E",Z55="SB"),OR(AA55="D",AA55="A",AA55="S",AA55="C",AA55="H",AA55="B",AA55="T",AA55="E",AA55="SB")),AND(OR(Z55="D",Z55="A",Z55="S",Z55="C",Z55="H",Z55="B",Z55="T",Z55="E",Z55="SB"),OR(X55="D",X55="A",X55="S",X55="C",X55="H",X55="T",X55="E",X55="SB")),AND(OR(Z55="D",Z55="A",Z55="S",Z55="C",Z55="H",Z55="T",Z55="E",Z55="SB"),OR(AB55="D",AB55="A",AB55="S",AB55="C",AB55="H",AB55="B",AB55="T",AB55="E",AB55="SB")),AND(OR(Z55="D",Z55="A",Z55="S",Z55="C",Z55="H",Z55="B",Z55="T",Z55="E",Z55="SB"),OR(W55="D",W55="A",W55="S",W55="C",W55="T",W55="SB")),AND(OR(Z55="D",Z55="A",Z55="S",Z55="C",Z55="T",Z55="SB"),OR(AC55="D",AC55="A",AC55="S",AC55="C",AC55="H",AC55="B",AC55="T",AC55="E",AC55="SB")),AND(OR(Z55="D",Z55="A",Z55="S",Z55="C",Z55="H",Z55="B",Z55="T",Z55="E",Z55="SB"),OR(V55="S")),AND(OR(Z55="S"),OR(AD55="D",AD55="A",AD55="S",AD55="C",AD55="H",AD55="B",AD55="T",AD55="E",AD55="SB")),AND(Z55="H",OR($Z43="No",$Z43="")))))</formula1>
    </dataValidation>
    <dataValidation sqref="AA55:AA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55="D",AA55="A",AA55="S",AA55="C",AA55="H",AA55="B",AA55="T",AA55="E",AA55="SB",AA55="P",AA55="R",AA55="X",AA55="ST&gt;1",AA55="ST&gt;2",AA55="ST&gt;3",AA55="ST&gt;4",AA55="ST&gt;5"),NOT(OR(AND(OR(AA55="D",AA55="A",AA55="S",AA55="C",AA55="H",AA55="B",AA55="T",AA55="E",AA55="SB"),OR(Z55="D",Z55="A",Z55="S",Z55="C",Z55="H",Z55="B",Z55="T",Z55="E",Z55="SB")),AND(OR(AA55="D",AA55="A",AA55="S",AA55="C",AA55="H",AA55="B",AA55="T",AA55="E",AA55="SB"),OR(AB55="D",AB55="A",AB55="S",AB55="C",AB55="H",AB55="B",AB55="T",AB55="E",AB55="SB")),AND(OR(AA55="D",AA55="A",AA55="S",AA55="C",AA55="H",AA55="B",AA55="T",AA55="E",AA55="SB"),OR(Y55="D",Y55="A",Y55="S",Y55="C",Y55="H",Y55="T",Y55="E",Y55="SB")),AND(OR(AA55="D",AA55="A",AA55="S",AA55="C",AA55="H",AA55="T",AA55="E",AA55="SB"),OR(AC55="D",AC55="A",AC55="S",AC55="C",AC55="H",AC55="B",AC55="T",AC55="E",AC55="SB")),AND(OR(AA55="D",AA55="A",AA55="S",AA55="C",AA55="H",AA55="B",AA55="T",AA55="E",AA55="SB"),OR(X55="D",X55="A",X55="S",X55="C",X55="T",X55="SB")),AND(OR(AA55="D",AA55="A",AA55="S",AA55="C",AA55="T",AA55="SB"),OR(AD55="D",AD55="A",AD55="S",AD55="C",AD55="H",AD55="B",AD55="T",AD55="E",AD55="SB")),AND(OR(AA55="D",AA55="A",AA55="S",AA55="C",AA55="H",AA55="B",AA55="T",AA55="E",AA55="SB"),OR(W55="S")),AND(OR(AA55="S"),OR(AE55="D",AE55="A",AE55="S",AE55="C",AE55="H",AE55="B",AE55="T",AE55="E",AE55="SB")),AND(AA55="H",OR($Z43="No",$Z43="")))))</formula1>
    </dataValidation>
    <dataValidation sqref="AB55:AB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55="D",AB55="A",AB55="S",AB55="C",AB55="H",AB55="B",AB55="T",AB55="E",AB55="SB",AB55="P",AB55="R",AB55="X",AB55="ST&gt;1",AB55="ST&gt;2",AB55="ST&gt;3",AB55="ST&gt;4",AB55="ST&gt;5"),NOT(OR(AND(OR(AB55="D",AB55="A",AB55="S",AB55="C",AB55="H",AB55="B",AB55="T",AB55="E",AB55="SB"),OR(AA55="D",AA55="A",AA55="S",AA55="C",AA55="H",AA55="B",AA55="T",AA55="E",AA55="SB")),AND(OR(AB55="D",AB55="A",AB55="S",AB55="C",AB55="H",AB55="B",AB55="T",AB55="E",AB55="SB"),OR(AC55="D",AC55="A",AC55="S",AC55="C",AC55="H",AC55="B",AC55="T",AC55="E",AC55="SB")),AND(OR(AB55="D",AB55="A",AB55="S",AB55="C",AB55="H",AB55="B",AB55="T",AB55="E",AB55="SB"),OR(Z55="D",Z55="A",Z55="S",Z55="C",Z55="H",Z55="T",Z55="E",Z55="SB")),AND(OR(AB55="D",AB55="A",AB55="S",AB55="C",AB55="H",AB55="T",AB55="E",AB55="SB"),OR(AD55="D",AD55="A",AD55="S",AD55="C",AD55="H",AD55="B",AD55="T",AD55="E",AD55="SB")),AND(OR(AB55="D",AB55="A",AB55="S",AB55="C",AB55="H",AB55="B",AB55="T",AB55="E",AB55="SB"),OR(Y55="D",Y55="A",Y55="S",Y55="C",Y55="T",Y55="SB")),AND(OR(AB55="D",AB55="A",AB55="S",AB55="C",AB55="T",AB55="SB"),OR(AE55="D",AE55="A",AE55="S",AE55="C",AE55="H",AE55="B",AE55="T",AE55="E",AE55="SB")),AND(OR(AB55="D",AB55="A",AB55="S",AB55="C",AB55="H",AB55="B",AB55="T",AB55="E",AB55="SB"),OR(X55="S")),AND(OR(AB55="S"),OR(AF55="D",AF55="A",AF55="S",AF55="C",AF55="H",AF55="B",AF55="T",AF55="E",AF55="SB")),AND(AB55="H",OR($Z43="No",$Z43="")))))</formula1>
    </dataValidation>
    <dataValidation sqref="AC55:AC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55="D",AC55="A",AC55="S",AC55="C",AC55="H",AC55="B",AC55="T",AC55="E",AC55="SB",AC55="P",AC55="R",AC55="X",AC55="ST&gt;1",AC55="ST&gt;2",AC55="ST&gt;3",AC55="ST&gt;4",AC55="ST&gt;5"),NOT(OR(AND(OR(AC55="D",AC55="A",AC55="S",AC55="C",AC55="H",AC55="B",AC55="T",AC55="E",AC55="SB"),OR(AB55="D",AB55="A",AB55="S",AB55="C",AB55="H",AB55="B",AB55="T",AB55="E",AB55="SB")),AND(OR(AC55="D",AC55="A",AC55="S",AC55="C",AC55="H",AC55="B",AC55="T",AC55="E",AC55="SB"),OR(AD55="D",AD55="A",AD55="S",AD55="C",AD55="H",AD55="B",AD55="T",AD55="E",AD55="SB")),AND(OR(AC55="D",AC55="A",AC55="S",AC55="C",AC55="H",AC55="B",AC55="T",AC55="E",AC55="SB"),OR(AA55="D",AA55="A",AA55="S",AA55="C",AA55="H",AA55="T",AA55="E",AA55="SB")),AND(OR(AC55="D",AC55="A",AC55="S",AC55="C",AC55="H",AC55="T",AC55="E",AC55="SB"),OR(AE55="D",AE55="A",AE55="S",AE55="C",AE55="H",AE55="B",AE55="T",AE55="E",AE55="SB")),AND(OR(AC55="D",AC55="A",AC55="S",AC55="C",AC55="H",AC55="B",AC55="T",AC55="E",AC55="SB"),OR(Z55="D",Z55="A",Z55="S",Z55="C",Z55="T",Z55="SB")),AND(OR(AC55="D",AC55="A",AC55="S",AC55="C",AC55="T",AC55="SB"),OR(AF55="D",AF55="A",AF55="S",AF55="C",AF55="H",AF55="B",AF55="T",AF55="E",AF55="SB")),AND(OR(AC55="D",AC55="A",AC55="S",AC55="C",AC55="H",AC55="B",AC55="T",AC55="E",AC55="SB"),OR(Y55="S")),AND(OR(AC55="S"),OR(AG55="D",AG55="A",AG55="S",AG55="C",AG55="H",AG55="B",AG55="T",AG55="E",AG55="SB")),AND(AC55="H",OR($Z43="No",$Z43="")))))</formula1>
    </dataValidation>
    <dataValidation sqref="AD55:AD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55="D",AD55="A",AD55="S",AD55="C",AD55="H",AD55="B",AD55="T",AD55="E",AD55="SB",AD55="P",AD55="R",AD55="X",AD55="ST&gt;1",AD55="ST&gt;2",AD55="ST&gt;3",AD55="ST&gt;4",AD55="ST&gt;5"),NOT(OR(AND(OR(AD55="D",AD55="A",AD55="S",AD55="C",AD55="H",AD55="B",AD55="T",AD55="E",AD55="SB"),OR(AC55="D",AC55="A",AC55="S",AC55="C",AC55="H",AC55="B",AC55="T",AC55="E",AC55="SB")),AND(OR(AD55="D",AD55="A",AD55="S",AD55="C",AD55="H",AD55="B",AD55="T",AD55="E",AD55="SB"),OR(AE55="D",AE55="A",AE55="S",AE55="C",AE55="H",AE55="B",AE55="T",AE55="E",AE55="SB")),AND(OR(AD55="D",AD55="A",AD55="S",AD55="C",AD55="H",AD55="B",AD55="T",AD55="E",AD55="SB"),OR(AB55="D",AB55="A",AB55="S",AB55="C",AB55="H",AB55="T",AB55="E",AB55="SB")),AND(OR(AD55="D",AD55="A",AD55="S",AD55="C",AD55="H",AD55="T",AD55="E",AD55="SB"),OR(AF55="D",AF55="A",AF55="S",AF55="C",AF55="H",AF55="B",AF55="T",AF55="E",AF55="SB")),AND(OR(AD55="D",AD55="A",AD55="S",AD55="C",AD55="H",AD55="B",AD55="T",AD55="E",AD55="SB"),OR(AA55="D",AA55="A",AA55="S",AA55="C",AA55="T",AA55="SB")),AND(OR(AD55="D",AD55="A",AD55="S",AD55="C",AD55="T",AD55="SB"),OR(AG55="D",AG55="A",AG55="S",AG55="C",AG55="H",AG55="B",AG55="T",AG55="E",AG55="SB")),AND(OR(AD55="D",AD55="A",AD55="S",AD55="C",AD55="H",AD55="B",AD55="T",AD55="E",AD55="SB"),OR(Z55="S")),AND(OR(AD55="S"),OR(AH55="D",AH55="A",AH55="S",AH55="C",AH55="H",AH55="B",AH55="T",AH55="E",AH55="SB")),AND(AD55="H",OR($Z43="No",$Z43="")))))</formula1>
    </dataValidation>
    <dataValidation sqref="AE55:AE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55="D",AE55="A",AE55="S",AE55="C",AE55="H",AE55="B",AE55="T",AE55="E",AE55="SB",AE55="P",AE55="R",AE55="X",AE55="ST&gt;1",AE55="ST&gt;2",AE55="ST&gt;3",AE55="ST&gt;4",AE55="ST&gt;5"),NOT(OR(AND(OR(AE55="D",AE55="A",AE55="S",AE55="C",AE55="H",AE55="B",AE55="T",AE55="E",AE55="SB"),OR(AD55="D",AD55="A",AD55="S",AD55="C",AD55="H",AD55="B",AD55="T",AD55="E",AD55="SB")),AND(OR(AE55="D",AE55="A",AE55="S",AE55="C",AE55="H",AE55="B",AE55="T",AE55="E",AE55="SB"),OR(AF55="D",AF55="A",AF55="S",AF55="C",AF55="H",AF55="B",AF55="T",AF55="E",AF55="SB")),AND(OR(AE55="D",AE55="A",AE55="S",AE55="C",AE55="H",AE55="B",AE55="T",AE55="E",AE55="SB"),OR(AC55="D",AC55="A",AC55="S",AC55="C",AC55="H",AC55="T",AC55="E",AC55="SB")),AND(OR(AE55="D",AE55="A",AE55="S",AE55="C",AE55="H",AE55="T",AE55="E",AE55="SB"),OR(AG55="D",AG55="A",AG55="S",AG55="C",AG55="H",AG55="B",AG55="T",AG55="E",AG55="SB")),AND(OR(AE55="D",AE55="A",AE55="S",AE55="C",AE55="H",AE55="B",AE55="T",AE55="E",AE55="SB"),OR(AB55="D",AB55="A",AB55="S",AB55="C",AB55="T",AB55="SB")),AND(OR(AE55="D",AE55="A",AE55="S",AE55="C",AE55="T",AE55="SB"),OR(AH55="D",AH55="A",AH55="S",AH55="C",AH55="H",AH55="B",AH55="T",AH55="E",AH55="SB")),AND(OR(AE55="D",AE55="A",AE55="S",AE55="C",AE55="H",AE55="B",AE55="T",AE55="E",AE55="SB"),OR(AA55="S")),AND(OR(AE55="S"),OR(AI55="D",AI55="A",AI55="S",AI55="C",AI55="H",AI55="B",AI55="T",AI55="E",AI55="SB")),AND(AE55="H",OR($Z43="No",$Z43="")))))</formula1>
    </dataValidation>
    <dataValidation sqref="AF55:AF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55="D",AF55="A",AF55="S",AF55="C",AF55="H",AF55="B",AF55="T",AF55="E",AF55="SB",AF55="P",AF55="R",AF55="X",AF55="ST&gt;1",AF55="ST&gt;2",AF55="ST&gt;3",AF55="ST&gt;4",AF55="ST&gt;5"),NOT(OR(AND(OR(AF55="D",AF55="A",AF55="S",AF55="C",AF55="H",AF55="B",AF55="T",AF55="E",AF55="SB"),OR(AE55="D",AE55="A",AE55="S",AE55="C",AE55="H",AE55="B",AE55="T",AE55="E",AE55="SB")),AND(OR(AF55="D",AF55="A",AF55="S",AF55="C",AF55="H",AF55="B",AF55="T",AF55="E",AF55="SB"),OR(AG55="D",AG55="A",AG55="S",AG55="C",AG55="H",AG55="B",AG55="T",AG55="E",AG55="SB")),AND(OR(AF55="D",AF55="A",AF55="S",AF55="C",AF55="H",AF55="B",AF55="T",AF55="E",AF55="SB"),OR(AD55="D",AD55="A",AD55="S",AD55="C",AD55="H",AD55="T",AD55="E",AD55="SB")),AND(OR(AF55="D",AF55="A",AF55="S",AF55="C",AF55="H",AF55="T",AF55="E",AF55="SB"),OR(AH55="D",AH55="A",AH55="S",AH55="C",AH55="H",AH55="B",AH55="T",AH55="E",AH55="SB")),AND(OR(AF55="D",AF55="A",AF55="S",AF55="C",AF55="H",AF55="B",AF55="T",AF55="E",AF55="SB"),OR(AC55="D",AC55="A",AC55="S",AC55="C",AC55="T",AC55="SB")),AND(OR(AF55="D",AF55="A",AF55="S",AF55="C",AF55="T",AF55="SB"),OR(AI55="D",AI55="A",AI55="S",AI55="C",AI55="H",AI55="B",AI55="T",AI55="E",AI55="SB")),AND(OR(AF55="D",AF55="A",AF55="S",AF55="C",AF55="H",AF55="B",AF55="T",AF55="E",AF55="SB"),OR(AB55="S")),AND(OR(AF55="S"),OR(AJ55="D",AJ55="A",AJ55="S",AJ55="C",AJ55="H",AJ55="B",AJ55="T",AJ55="E",AJ55="SB")),AND(AF55="H",OR($Z43="No",$Z43="")))))</formula1>
    </dataValidation>
    <dataValidation sqref="AG55:AG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55="D",AG55="A",AG55="S",AG55="C",AG55="H",AG55="B",AG55="T",AG55="E",AG55="SB",AG55="P",AG55="R",AG55="X",AG55="ST&gt;1",AG55="ST&gt;2",AG55="ST&gt;3",AG55="ST&gt;4",AG55="ST&gt;5"),NOT(OR(AND(OR(AG55="D",AG55="A",AG55="S",AG55="C",AG55="H",AG55="B",AG55="T",AG55="E",AG55="SB"),OR(AF55="D",AF55="A",AF55="S",AF55="C",AF55="H",AF55="B",AF55="T",AF55="E",AF55="SB")),AND(OR(AG55="D",AG55="A",AG55="S",AG55="C",AG55="H",AG55="B",AG55="T",AG55="E",AG55="SB"),OR(AH55="D",AH55="A",AH55="S",AH55="C",AH55="H",AH55="B",AH55="T",AH55="E",AH55="SB")),AND(OR(AG55="D",AG55="A",AG55="S",AG55="C",AG55="H",AG55="B",AG55="T",AG55="E",AG55="SB"),OR(AE55="D",AE55="A",AE55="S",AE55="C",AE55="H",AE55="T",AE55="E",AE55="SB")),AND(OR(AG55="D",AG55="A",AG55="S",AG55="C",AG55="H",AG55="T",AG55="E",AG55="SB"),OR(AI55="D",AI55="A",AI55="S",AI55="C",AI55="H",AI55="B",AI55="T",AI55="E",AI55="SB")),AND(OR(AG55="D",AG55="A",AG55="S",AG55="C",AG55="H",AG55="B",AG55="T",AG55="E",AG55="SB"),OR(AD55="D",AD55="A",AD55="S",AD55="C",AD55="T",AD55="SB")),AND(OR(AG55="D",AG55="A",AG55="S",AG55="C",AG55="T",AG55="SB"),OR(AJ55="D",AJ55="A",AJ55="S",AJ55="C",AJ55="H",AJ55="B",AJ55="T",AJ55="E",AJ55="SB")),AND(OR(AG55="D",AG55="A",AG55="S",AG55="C",AG55="H",AG55="B",AG55="T",AG55="E",AG55="SB"),OR(AC55="S")),AND(OR(AG55="S"),OR(AK55="D",AK55="A",AK55="S",AK55="C",AK55="H",AK55="B",AK55="T",AK55="E",AK55="SB")),AND(AG55="H",OR($Z43="No",$Z43="")))))</formula1>
    </dataValidation>
    <dataValidation sqref="AH55:AH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55="D",AH55="A",AH55="S",AH55="C",AH55="H",AH55="B",AH55="T",AH55="E",AH55="SB",AH55="P",AH55="R",AH55="X",AH55="ST&gt;1",AH55="ST&gt;2",AH55="ST&gt;3",AH55="ST&gt;4",AH55="ST&gt;5"),NOT(OR(AND(OR(AH55="D",AH55="A",AH55="S",AH55="C",AH55="H",AH55="B",AH55="T",AH55="E",AH55="SB"),OR(AG55="D",AG55="A",AG55="S",AG55="C",AG55="H",AG55="B",AG55="T",AG55="E",AG55="SB")),AND(OR(AH55="D",AH55="A",AH55="S",AH55="C",AH55="H",AH55="B",AH55="T",AH55="E",AH55="SB"),OR(AI55="D",AI55="A",AI55="S",AI55="C",AI55="H",AI55="B",AI55="T",AI55="E",AI55="SB")),AND(OR(AH55="D",AH55="A",AH55="S",AH55="C",AH55="H",AH55="B",AH55="T",AH55="E",AH55="SB"),OR(AF55="D",AF55="A",AF55="S",AF55="C",AF55="H",AF55="T",AF55="E",AF55="SB")),AND(OR(AH55="D",AH55="A",AH55="S",AH55="C",AH55="H",AH55="T",AH55="E",AH55="SB"),OR(AJ55="D",AJ55="A",AJ55="S",AJ55="C",AJ55="H",AJ55="B",AJ55="T",AJ55="E",AJ55="SB")),AND(OR(AH55="D",AH55="A",AH55="S",AH55="C",AH55="H",AH55="B",AH55="T",AH55="E",AH55="SB"),OR(AE55="D",AE55="A",AE55="S",AE55="C",AE55="T",AE55="SB")),AND(OR(AH55="D",AH55="A",AH55="S",AH55="C",AH55="T",AH55="SB"),OR(AK55="D",AK55="A",AK55="S",AK55="C",AK55="H",AK55="B",AK55="T",AK55="E",AK55="SB")),AND(OR(AH55="D",AH55="A",AH55="S",AH55="C",AH55="H",AH55="B",AH55="T",AH55="E",AH55="SB"),OR(AD55="S")),AND(OR(AH55="S"),OR(AL55="D",AL55="A",AL55="S",AL55="C",AL55="H",AL55="B",AL55="T",AL55="E",AL55="SB")),AND(AH55="H",OR($Z43="No",$Z43="")))))</formula1>
    </dataValidation>
    <dataValidation sqref="AI55:AI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55="D",AI55="A",AI55="S",AI55="C",AI55="H",AI55="B",AI55="T",AI55="E",AI55="SB",AI55="P",AI55="R",AI55="X",AI55="ST&gt;1",AI55="ST&gt;2",AI55="ST&gt;3",AI55="ST&gt;4",AI55="ST&gt;5"),NOT(OR(AND(OR(AI55="D",AI55="A",AI55="S",AI55="C",AI55="H",AI55="B",AI55="T",AI55="E",AI55="SB"),OR(AH55="D",AH55="A",AH55="S",AH55="C",AH55="H",AH55="B",AH55="T",AH55="E",AH55="SB")),AND(OR(AI55="D",AI55="A",AI55="S",AI55="C",AI55="H",AI55="B",AI55="T",AI55="E",AI55="SB"),OR(AJ55="D",AJ55="A",AJ55="S",AJ55="C",AJ55="H",AJ55="B",AJ55="T",AJ55="E",AJ55="SB")),AND(OR(AI55="D",AI55="A",AI55="S",AI55="C",AI55="H",AI55="B",AI55="T",AI55="E",AI55="SB"),OR(AG55="D",AG55="A",AG55="S",AG55="C",AG55="H",AG55="T",AG55="E",AG55="SB")),AND(OR(AI55="D",AI55="A",AI55="S",AI55="C",AI55="H",AI55="T",AI55="E",AI55="SB"),OR(AK55="D",AK55="A",AK55="S",AK55="C",AK55="H",AK55="B",AK55="T",AK55="E",AK55="SB")),AND(OR(AI55="D",AI55="A",AI55="S",AI55="C",AI55="H",AI55="B",AI55="T",AI55="E",AI55="SB"),OR(AF55="D",AF55="A",AF55="S",AF55="C",AF55="T",AF55="SB")),AND(OR(AI55="D",AI55="A",AI55="S",AI55="C",AI55="T",AI55="SB"),OR(AL55="D",AL55="A",AL55="S",AL55="C",AL55="H",AL55="B",AL55="T",AL55="E",AL55="SB")),AND(OR(AI55="D",AI55="A",AI55="S",AI55="C",AI55="H",AI55="B",AI55="T",AI55="E",AI55="SB"),OR(AE55="S")),AND(OR(AI55="S"),OR(AM55="D",AM55="A",AM55="S",AM55="C",AM55="H",AM55="B",AM55="T",AM55="E",AM55="SB")),AND(AI55="H",OR($Z43="No",$Z43="")))))</formula1>
    </dataValidation>
    <dataValidation sqref="AJ55:AJ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55="D",AJ55="A",AJ55="S",AJ55="C",AJ55="H",AJ55="B",AJ55="T",AJ55="E",AJ55="SB",AJ55="P",AJ55="R",AJ55="X",AJ55="ST&gt;1",AJ55="ST&gt;2",AJ55="ST&gt;3",AJ55="ST&gt;4",AJ55="ST&gt;5"),NOT(OR(AND(OR(AJ55="D",AJ55="A",AJ55="S",AJ55="C",AJ55="H",AJ55="B",AJ55="T",AJ55="E",AJ55="SB"),OR(AI55="D",AI55="A",AI55="S",AI55="C",AI55="H",AI55="B",AI55="T",AI55="E",AI55="SB")),AND(OR(AJ55="D",AJ55="A",AJ55="S",AJ55="C",AJ55="H",AJ55="B",AJ55="T",AJ55="E",AJ55="SB"),OR(AK55="D",AK55="A",AK55="S",AK55="C",AK55="H",AK55="B",AK55="T",AK55="E",AK55="SB")),AND(OR(AJ55="D",AJ55="A",AJ55="S",AJ55="C",AJ55="H",AJ55="B",AJ55="T",AJ55="E",AJ55="SB"),OR(AH55="D",AH55="A",AH55="S",AH55="C",AH55="H",AH55="T",AH55="E",AH55="SB")),AND(OR(AJ55="D",AJ55="A",AJ55="S",AJ55="C",AJ55="H",AJ55="T",AJ55="E",AJ55="SB"),OR(AL55="D",AL55="A",AL55="S",AL55="C",AL55="H",AL55="B",AL55="T",AL55="E",AL55="SB")),AND(OR(AJ55="D",AJ55="A",AJ55="S",AJ55="C",AJ55="H",AJ55="B",AJ55="T",AJ55="E",AJ55="SB"),OR(AG55="D",AG55="A",AG55="S",AG55="C",AG55="T",AG55="SB")),AND(OR(AJ55="D",AJ55="A",AJ55="S",AJ55="C",AJ55="T",AJ55="SB"),OR(AM55="D",AM55="A",AM55="S",AM55="C",AM55="H",AM55="B",AM55="T",AM55="E",AM55="SB")),AND(OR(AJ55="D",AJ55="A",AJ55="S",AJ55="C",AJ55="H",AJ55="B",AJ55="T",AJ55="E",AJ55="SB"),OR(AF55="S")),AND(OR(AJ55="S"),OR(AN55="D",AN55="A",AN55="S",AN55="C",AN55="H",AN55="B",AN55="T",AN55="E",AN55="SB")),AND(AJ55="H",OR($Z43="No",$Z43="")))))</formula1>
    </dataValidation>
    <dataValidation sqref="AK55:AK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55="D",AK55="A",AK55="S",AK55="C",AK55="H",AK55="B",AK55="T",AK55="E",AK55="SB",AK55="P",AK55="R",AK55="X",AK55="ST&gt;1",AK55="ST&gt;2",AK55="ST&gt;3",AK55="ST&gt;4",AK55="ST&gt;5"),NOT(OR(AND(OR(AK55="D",AK55="A",AK55="S",AK55="C",AK55="H",AK55="B",AK55="T",AK55="E",AK55="SB"),OR(AJ55="D",AJ55="A",AJ55="S",AJ55="C",AJ55="H",AJ55="B",AJ55="T",AJ55="E",AJ55="SB")),AND(OR(AK55="D",AK55="A",AK55="S",AK55="C",AK55="H",AK55="B",AK55="T",AK55="E",AK55="SB"),OR(AL55="D",AL55="A",AL55="S",AL55="C",AL55="H",AL55="B",AL55="T",AL55="E",AL55="SB")),AND(OR(AK55="D",AK55="A",AK55="S",AK55="C",AK55="H",AK55="B",AK55="T",AK55="E",AK55="SB"),OR(AI55="D",AI55="A",AI55="S",AI55="C",AI55="H",AI55="T",AI55="E",AI55="SB")),AND(OR(AK55="D",AK55="A",AK55="S",AK55="C",AK55="H",AK55="T",AK55="E",AK55="SB"),OR(AM55="D",AM55="A",AM55="S",AM55="C",AM55="H",AM55="B",AM55="T",AM55="E",AM55="SB")),AND(OR(AK55="D",AK55="A",AK55="S",AK55="C",AK55="H",AK55="B",AK55="T",AK55="E",AK55="SB"),OR(AH55="D",AH55="A",AH55="S",AH55="C",AH55="T",AH55="SB")),AND(OR(AK55="D",AK55="A",AK55="S",AK55="C",AK55="T",AK55="SB"),OR(AN55="D",AN55="A",AN55="S",AN55="C",AN55="H",AN55="B",AN55="T",AN55="E",AN55="SB")),AND(OR(AK55="D",AK55="A",AK55="S",AK55="C",AK55="H",AK55="B",AK55="T",AK55="E",AK55="SB"),OR(AG55="S")),AND(OR(AK55="S"),OR(AO55="D",AO55="A",AO55="S",AO55="C",AO55="H",AO55="B",AO55="T",AO55="E",AO55="SB")),AND(AK55="H",OR($Z43="No",$Z43="")))))</formula1>
    </dataValidation>
    <dataValidation sqref="AL55:AL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55="D",AL55="A",AL55="S",AL55="C",AL55="H",AL55="B",AL55="T",AL55="E",AL55="SB",AL55="P",AL55="R",AL55="X",AL55="ST&gt;1",AL55="ST&gt;2",AL55="ST&gt;3",AL55="ST&gt;4",AL55="ST&gt;5"),NOT(OR(AND(OR(AL55="D",AL55="A",AL55="S",AL55="C",AL55="H",AL55="B",AL55="T",AL55="E",AL55="SB"),OR(AK55="D",AK55="A",AK55="S",AK55="C",AK55="H",AK55="B",AK55="T",AK55="E",AK55="SB")),AND(OR(AL55="D",AL55="A",AL55="S",AL55="C",AL55="H",AL55="B",AL55="T",AL55="E",AL55="SB"),OR(AM55="D",AM55="A",AM55="S",AM55="C",AM55="H",AM55="B",AM55="T",AM55="E",AM55="SB")),AND(OR(AL55="D",AL55="A",AL55="S",AL55="C",AL55="H",AL55="B",AL55="T",AL55="E",AL55="SB"),OR(AJ55="D",AJ55="A",AJ55="S",AJ55="C",AJ55="H",AJ55="T",AJ55="E",AJ55="SB")),AND(OR(AL55="D",AL55="A",AL55="S",AL55="C",AL55="H",AL55="T",AL55="E",AL55="SB"),OR(AN55="D",AN55="A",AN55="S",AN55="C",AN55="H",AN55="B",AN55="T",AN55="E",AN55="SB")),AND(OR(AL55="D",AL55="A",AL55="S",AL55="C",AL55="H",AL55="B",AL55="T",AL55="E",AL55="SB"),OR(AI55="D",AI55="A",AI55="S",AI55="C",AI55="T",AI55="SB")),AND(OR(AL55="D",AL55="A",AL55="S",AL55="C",AL55="T",AL55="SB"),OR(AO55="D",AO55="A",AO55="S",AO55="C",AO55="H",AO55="B",AO55="T",AO55="E",AO55="SB")),AND(OR(AL55="D",AL55="A",AL55="S",AL55="C",AL55="H",AL55="B",AL55="T",AL55="E",AL55="SB"),OR(AH55="S")),AND(OR(AL55="S"),OR(AP55="D",AP55="A",AP55="S",AP55="C",AP55="H",AP55="B",AP55="T",AP55="E",AP55="SB")),AND(AL55="H",OR($Z43="No",$Z43="")))))</formula1>
    </dataValidation>
    <dataValidation sqref="AM55:AM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55="D",AM55="A",AM55="S",AM55="C",AM55="H",AM55="B",AM55="T",AM55="E",AM55="SB",AM55="P",AM55="R",AM55="X",AM55="ST&gt;1",AM55="ST&gt;2",AM55="ST&gt;3",AM55="ST&gt;4",AM55="ST&gt;5"),NOT(OR(AND(OR(AM55="D",AM55="A",AM55="S",AM55="C",AM55="H",AM55="B",AM55="T",AM55="E",AM55="SB"),OR(AL55="D",AL55="A",AL55="S",AL55="C",AL55="H",AL55="B",AL55="T",AL55="E",AL55="SB")),AND(OR(AM55="D",AM55="A",AM55="S",AM55="C",AM55="H",AM55="B",AM55="T",AM55="E",AM55="SB"),OR(AN55="D",AN55="A",AN55="S",AN55="C",AN55="H",AN55="B",AN55="T",AN55="E",AN55="SB")),AND(OR(AM55="D",AM55="A",AM55="S",AM55="C",AM55="H",AM55="B",AM55="T",AM55="E",AM55="SB"),OR(AK55="D",AK55="A",AK55="S",AK55="C",AK55="H",AK55="T",AK55="E",AK55="SB")),AND(OR(AM55="D",AM55="A",AM55="S",AM55="C",AM55="H",AM55="T",AM55="E",AM55="SB"),OR(AO55="D",AO55="A",AO55="S",AO55="C",AO55="H",AO55="B",AO55="T",AO55="E",AO55="SB")),AND(OR(AM55="D",AM55="A",AM55="S",AM55="C",AM55="H",AM55="B",AM55="T",AM55="E",AM55="SB"),OR(AJ55="D",AJ55="A",AJ55="S",AJ55="C",AJ55="T",AJ55="SB")),AND(OR(AM55="D",AM55="A",AM55="S",AM55="C",AM55="T",AM55="SB"),OR(AP55="D",AP55="A",AP55="S",AP55="C",AP55="H",AP55="B",AP55="T",AP55="E",AP55="SB")),AND(OR(AM55="D",AM55="A",AM55="S",AM55="C",AM55="H",AM55="B",AM55="T",AM55="E",AM55="SB"),OR(AI55="S")),AND(OR(AM55="S"),OR(AQ55="D",AQ55="A",AQ55="S",AQ55="C",AQ55="H",AQ55="B",AQ55="T",AQ55="E",AQ55="SB")),AND(AM55="H",OR($Z43="No",$Z43="")))))</formula1>
    </dataValidation>
    <dataValidation sqref="AN55:AN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55="D",AN55="A",AN55="S",AN55="C",AN55="H",AN55="B",AN55="T",AN55="E",AN55="SB",AN55="P",AN55="R",AN55="X",AN55="ST&gt;1",AN55="ST&gt;2",AN55="ST&gt;3",AN55="ST&gt;4",AN55="ST&gt;5"),NOT(OR(AND(OR(AN55="D",AN55="A",AN55="S",AN55="C",AN55="H",AN55="B",AN55="T",AN55="E",AN55="SB"),OR(AM55="D",AM55="A",AM55="S",AM55="C",AM55="H",AM55="B",AM55="T",AM55="E",AM55="SB")),AND(OR(AN55="D",AN55="A",AN55="S",AN55="C",AN55="H",AN55="B",AN55="T",AN55="E",AN55="SB"),OR(AO55="D",AO55="A",AO55="S",AO55="C",AO55="H",AO55="B",AO55="T",AO55="E",AO55="SB")),AND(OR(AN55="D",AN55="A",AN55="S",AN55="C",AN55="H",AN55="B",AN55="T",AN55="E",AN55="SB"),OR(AL55="D",AL55="A",AL55="S",AL55="C",AL55="H",AL55="T",AL55="E",AL55="SB")),AND(OR(AN55="D",AN55="A",AN55="S",AN55="C",AN55="H",AN55="T",AN55="E",AN55="SB"),OR(AP55="D",AP55="A",AP55="S",AP55="C",AP55="H",AP55="B",AP55="T",AP55="E",AP55="SB")),AND(OR(AN55="D",AN55="A",AN55="S",AN55="C",AN55="H",AN55="B",AN55="T",AN55="E",AN55="SB"),OR(AK55="D",AK55="A",AK55="S",AK55="C",AK55="T",AK55="SB")),AND(OR(AN55="D",AN55="A",AN55="S",AN55="C",AN55="T",AN55="SB"),OR(AQ55="D",AQ55="A",AQ55="S",AQ55="C",AQ55="H",AQ55="B",AQ55="T",AQ55="E",AQ55="SB")),AND(OR(AN55="D",AN55="A",AN55="S",AN55="C",AN55="H",AN55="B",AN55="T",AN55="E",AN55="SB"),OR(AJ55="S")),AND(OR(AN55="S"),OR(AR55="D",AR55="A",AR55="S",AR55="C",AR55="H",AR55="B",AR55="T",AR55="E",AR55="SB")),AND(AN55="H",OR($Z43="No",$Z43="")))))</formula1>
    </dataValidation>
    <dataValidation sqref="AO55:AO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55="D",AO55="A",AO55="S",AO55="C",AO55="H",AO55="B",AO55="T",AO55="E",AO55="SB",AO55="P",AO55="R",AO55="X",AO55="ST&gt;1",AO55="ST&gt;2",AO55="ST&gt;3",AO55="ST&gt;4",AO55="ST&gt;5"),NOT(OR(AND(OR(AO55="D",AO55="A",AO55="S",AO55="C",AO55="H",AO55="B",AO55="T",AO55="E",AO55="SB"),OR(AN55="D",AN55="A",AN55="S",AN55="C",AN55="H",AN55="B",AN55="T",AN55="E",AN55="SB")),AND(OR(AO55="D",AO55="A",AO55="S",AO55="C",AO55="H",AO55="B",AO55="T",AO55="E",AO55="SB"),OR(AP55="D",AP55="A",AP55="S",AP55="C",AP55="H",AP55="B",AP55="T",AP55="E",AP55="SB")),AND(OR(AO55="D",AO55="A",AO55="S",AO55="C",AO55="H",AO55="B",AO55="T",AO55="E",AO55="SB"),OR(AM55="D",AM55="A",AM55="S",AM55="C",AM55="H",AM55="T",AM55="E",AM55="SB")),AND(OR(AO55="D",AO55="A",AO55="S",AO55="C",AO55="H",AO55="T",AO55="E",AO55="SB"),OR(AQ55="D",AQ55="A",AQ55="S",AQ55="C",AQ55="H",AQ55="B",AQ55="T",AQ55="E",AQ55="SB")),AND(OR(AO55="D",AO55="A",AO55="S",AO55="C",AO55="H",AO55="B",AO55="T",AO55="E",AO55="SB"),OR(AL55="D",AL55="A",AL55="S",AL55="C",AL55="T",AL55="SB")),AND(OR(AO55="D",AO55="A",AO55="S",AO55="C",AO55="T",AO55="SB"),OR(AR55="D",AR55="A",AR55="S",AR55="C",AR55="H",AR55="B",AR55="T",AR55="E",AR55="SB")),AND(OR(AO55="D",AO55="A",AO55="S",AO55="C",AO55="H",AO55="B",AO55="T",AO55="E",AO55="SB"),OR(AK55="S")),AND(OR(AO55="S"),OR(AS55="D",AS55="A",AS55="S",AS55="C",AS55="H",AS55="B",AS55="T",AS55="E",AS55="SB")),AND(AO55="H",OR($Z43="No",$Z43="")))))</formula1>
    </dataValidation>
    <dataValidation sqref="AP55:AP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55="D",AP55="A",AP55="S",AP55="C",AP55="H",AP55="B",AP55="T",AP55="E",AP55="SB",AP55="P",AP55="R",AP55="X",AP55="ST&gt;1",AP55="ST&gt;2",AP55="ST&gt;3",AP55="ST&gt;4",AP55="ST&gt;5"),NOT(OR(AND(OR(AP55="D",AP55="A",AP55="S",AP55="C",AP55="H",AP55="B",AP55="T",AP55="E",AP55="SB"),OR(AO55="D",AO55="A",AO55="S",AO55="C",AO55="H",AO55="B",AO55="T",AO55="E",AO55="SB")),AND(OR(AP55="D",AP55="A",AP55="S",AP55="C",AP55="H",AP55="B",AP55="T",AP55="E",AP55="SB"),OR(AQ55="D",AQ55="A",AQ55="S",AQ55="C",AQ55="H",AQ55="B",AQ55="T",AQ55="E",AQ55="SB")),AND(OR(AP55="D",AP55="A",AP55="S",AP55="C",AP55="H",AP55="B",AP55="T",AP55="E",AP55="SB"),OR(AN55="D",AN55="A",AN55="S",AN55="C",AN55="H",AN55="T",AN55="E",AN55="SB")),AND(OR(AP55="D",AP55="A",AP55="S",AP55="C",AP55="H",AP55="T",AP55="E",AP55="SB"),OR(AR55="D",AR55="A",AR55="S",AR55="C",AR55="H",AR55="B",AR55="T",AR55="E",AR55="SB")),AND(OR(AP55="D",AP55="A",AP55="S",AP55="C",AP55="H",AP55="B",AP55="T",AP55="E",AP55="SB"),OR(AM55="D",AM55="A",AM55="S",AM55="C",AM55="T",AM55="SB")),AND(OR(AP55="D",AP55="A",AP55="S",AP55="C",AP55="T",AP55="SB"),OR(AS55="D",AS55="A",AS55="S",AS55="C",AS55="H",AS55="B",AS55="T",AS55="E",AS55="SB")),AND(OR(AP55="D",AP55="A",AP55="S",AP55="C",AP55="H",AP55="B",AP55="T",AP55="E",AP55="SB"),OR(AL55="S")),AND(OR(AP55="S"),OR(AT55="D",AT55="A",AT55="S",AT55="C",AT55="H",AT55="B",AT55="T",AT55="E",AT55="SB")),AND(AP55="H",OR($Z43="No",$Z43="")))))</formula1>
    </dataValidation>
    <dataValidation sqref="AQ55:AQ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55="D",AQ55="A",AQ55="S",AQ55="C",AQ55="H",AQ55="B",AQ55="T",AQ55="E",AQ55="SB",AQ55="P",AQ55="R",AQ55="X",AQ55="ST&gt;1",AQ55="ST&gt;2",AQ55="ST&gt;3",AQ55="ST&gt;4",AQ55="ST&gt;5"),NOT(OR(AND(OR(AQ55="D",AQ55="A",AQ55="S",AQ55="C",AQ55="H",AQ55="B",AQ55="T",AQ55="E",AQ55="SB"),OR(AP55="D",AP55="A",AP55="S",AP55="C",AP55="H",AP55="B",AP55="T",AP55="E",AP55="SB")),AND(OR(AQ55="D",AQ55="A",AQ55="S",AQ55="C",AQ55="H",AQ55="B",AQ55="T",AQ55="E",AQ55="SB"),OR(AR55="D",AR55="A",AR55="S",AR55="C",AR55="H",AR55="B",AR55="T",AR55="E",AR55="SB")),AND(OR(AQ55="D",AQ55="A",AQ55="S",AQ55="C",AQ55="H",AQ55="B",AQ55="T",AQ55="E",AQ55="SB"),OR(AO55="D",AO55="A",AO55="S",AO55="C",AO55="H",AO55="T",AO55="E",AO55="SB")),AND(OR(AQ55="D",AQ55="A",AQ55="S",AQ55="C",AQ55="H",AQ55="T",AQ55="E",AQ55="SB"),OR(AS55="D",AS55="A",AS55="S",AS55="C",AS55="H",AS55="B",AS55="T",AS55="E",AS55="SB")),AND(OR(AQ55="D",AQ55="A",AQ55="S",AQ55="C",AQ55="H",AQ55="B",AQ55="T",AQ55="E",AQ55="SB"),OR(AN55="D",AN55="A",AN55="S",AN55="C",AN55="T",AN55="SB")),AND(OR(AQ55="D",AQ55="A",AQ55="S",AQ55="C",AQ55="T",AQ55="SB"),OR(AT55="D",AT55="A",AT55="S",AT55="C",AT55="H",AT55="B",AT55="T",AT55="E",AT55="SB")),AND(OR(AQ55="D",AQ55="A",AQ55="S",AQ55="C",AQ55="H",AQ55="B",AQ55="T",AQ55="E",AQ55="SB"),OR(AM55="S")),AND(OR(AQ55="S"),OR(AU55="D",AU55="A",AU55="S",AU55="C",AU55="H",AU55="B",AU55="T",AU55="E",AU55="SB")),AND(AQ55="H",OR($Z43="No",$Z43="")))))</formula1>
    </dataValidation>
    <dataValidation sqref="AR55:AR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55="D",AR55="A",AR55="S",AR55="C",AR55="H",AR55="B",AR55="T",AR55="E",AR55="SB",AR55="P",AR55="R",AR55="X",AR55="ST&gt;1",AR55="ST&gt;2",AR55="ST&gt;3",AR55="ST&gt;4",AR55="ST&gt;5"),NOT(OR(AND(OR(AR55="D",AR55="A",AR55="S",AR55="C",AR55="H",AR55="B",AR55="T",AR55="E",AR55="SB"),OR(AQ55="D",AQ55="A",AQ55="S",AQ55="C",AQ55="H",AQ55="B",AQ55="T",AQ55="E",AQ55="SB")),AND(OR(AR55="D",AR55="A",AR55="S",AR55="C",AR55="H",AR55="B",AR55="T",AR55="E",AR55="SB"),OR(AS55="D",AS55="A",AS55="S",AS55="C",AS55="H",AS55="B",AS55="T",AS55="E",AS55="SB")),AND(OR(AR55="D",AR55="A",AR55="S",AR55="C",AR55="H",AR55="B",AR55="T",AR55="E",AR55="SB"),OR(AP55="D",AP55="A",AP55="S",AP55="C",AP55="H",AP55="T",AP55="E",AP55="SB")),AND(OR(AR55="D",AR55="A",AR55="S",AR55="C",AR55="H",AR55="T",AR55="E",AR55="SB"),OR(AT55="D",AT55="A",AT55="S",AT55="C",AT55="H",AT55="B",AT55="T",AT55="E",AT55="SB")),AND(OR(AR55="D",AR55="A",AR55="S",AR55="C",AR55="H",AR55="B",AR55="T",AR55="E",AR55="SB"),OR(AO55="D",AO55="A",AO55="S",AO55="C",AO55="T",AO55="SB")),AND(OR(AR55="D",AR55="A",AR55="S",AR55="C",AR55="T",AR55="SB"),OR(AU55="D",AU55="A",AU55="S",AU55="C",AU55="H",AU55="B",AU55="T",AU55="E",AU55="SB")),AND(OR(AR55="D",AR55="A",AR55="S",AR55="C",AR55="H",AR55="B",AR55="T",AR55="E",AR55="SB"),OR(AN55="S")),AND(OR(AR55="S"),OR(AV55="D",AV55="A",AV55="S",AV55="C",AV55="H",AV55="B",AV55="T",AV55="E",AV55="SB")),AND(AR55="H",OR($Z43="No",$Z43="")))))</formula1>
    </dataValidation>
    <dataValidation sqref="AS55:AS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55="D",AS55="A",AS55="S",AS55="C",AS55="H",AS55="B",AS55="T",AS55="E",AS55="SB",AS55="P",AS55="R",AS55="X",AS55="ST&gt;1",AS55="ST&gt;2",AS55="ST&gt;3",AS55="ST&gt;4",AS55="ST&gt;5"),NOT(OR(AND(OR(AS55="D",AS55="A",AS55="S",AS55="C",AS55="H",AS55="B",AS55="T",AS55="E",AS55="SB"),OR(AR55="D",AR55="A",AR55="S",AR55="C",AR55="H",AR55="B",AR55="T",AR55="E",AR55="SB")),AND(OR(AS55="D",AS55="A",AS55="S",AS55="C",AS55="H",AS55="B",AS55="T",AS55="E",AS55="SB"),OR(AT55="D",AT55="A",AT55="S",AT55="C",AT55="H",AT55="B",AT55="T",AT55="E",AT55="SB")),AND(OR(AS55="D",AS55="A",AS55="S",AS55="C",AS55="H",AS55="B",AS55="T",AS55="E",AS55="SB"),OR(AQ55="D",AQ55="A",AQ55="S",AQ55="C",AQ55="H",AQ55="T",AQ55="E",AQ55="SB")),AND(OR(AS55="D",AS55="A",AS55="S",AS55="C",AS55="H",AS55="T",AS55="E",AS55="SB"),OR(AU55="D",AU55="A",AU55="S",AU55="C",AU55="H",AU55="B",AU55="T",AU55="E",AU55="SB")),AND(OR(AS55="D",AS55="A",AS55="S",AS55="C",AS55="H",AS55="B",AS55="T",AS55="E",AS55="SB"),OR(AP55="D",AP55="A",AP55="S",AP55="C",AP55="T",AP55="SB")),AND(OR(AS55="D",AS55="A",AS55="S",AS55="C",AS55="T",AS55="SB"),OR(AV55="D",AV55="A",AV55="S",AV55="C",AV55="H",AV55="B",AV55="T",AV55="E",AV55="SB")),AND(OR(AS55="D",AS55="A",AS55="S",AS55="C",AS55="H",AS55="B",AS55="T",AS55="E",AS55="SB"),OR(AO55="S")),AND(OR(AS55="S"),OR(AW55="D",AW55="A",AW55="S",AW55="C",AW55="H",AW55="B",AW55="T",AW55="E",AW55="SB")),AND(AS55="H",OR($Z43="No",$Z43="")))))</formula1>
    </dataValidation>
    <dataValidation sqref="AT55:AT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55="D",AT55="A",AT55="S",AT55="C",AT55="H",AT55="B",AT55="T",AT55="E",AT55="SB",AT55="P",AT55="R",AT55="X",AT55="ST&gt;1",AT55="ST&gt;2",AT55="ST&gt;3",AT55="ST&gt;4",AT55="ST&gt;5"),NOT(OR(AND(OR(AT55="D",AT55="A",AT55="S",AT55="C",AT55="H",AT55="B",AT55="T",AT55="E",AT55="SB"),OR(AS55="D",AS55="A",AS55="S",AS55="C",AS55="H",AS55="B",AS55="T",AS55="E",AS55="SB")),AND(OR(AT55="D",AT55="A",AT55="S",AT55="C",AT55="H",AT55="B",AT55="T",AT55="E",AT55="SB"),OR(AU55="D",AU55="A",AU55="S",AU55="C",AU55="H",AU55="B",AU55="T",AU55="E",AU55="SB")),AND(OR(AT55="D",AT55="A",AT55="S",AT55="C",AT55="H",AT55="B",AT55="T",AT55="E",AT55="SB"),OR(AR55="D",AR55="A",AR55="S",AR55="C",AR55="H",AR55="T",AR55="E",AR55="SB")),AND(OR(AT55="D",AT55="A",AT55="S",AT55="C",AT55="H",AT55="T",AT55="E",AT55="SB"),OR(AV55="D",AV55="A",AV55="S",AV55="C",AV55="H",AV55="B",AV55="T",AV55="E",AV55="SB")),AND(OR(AT55="D",AT55="A",AT55="S",AT55="C",AT55="H",AT55="B",AT55="T",AT55="E",AT55="SB"),OR(AQ55="D",AQ55="A",AQ55="S",AQ55="C",AQ55="T",AQ55="SB")),AND(OR(AT55="D",AT55="A",AT55="S",AT55="C",AT55="T",AT55="SB"),OR(AW55="D",AW55="A",AW55="S",AW55="C",AW55="H",AW55="B",AW55="T",AW55="E",AW55="SB")),AND(OR(AT55="D",AT55="A",AT55="S",AT55="C",AT55="H",AT55="B",AT55="T",AT55="E",AT55="SB"),OR(AP55="S")),AND(OR(AT55="S"),OR(AX55="D",AX55="A",AX55="S",AX55="C",AX55="H",AX55="B",AX55="T",AX55="E",AX55="SB")),AND(AT55="H",OR($Z43="No",$Z43="")))))</formula1>
    </dataValidation>
    <dataValidation sqref="AU55:AU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55="D",AU55="A",AU55="S",AU55="C",AU55="H",AU55="B",AU55="T",AU55="E",AU55="SB",AU55="P",AU55="R",AU55="X",AU55="ST&gt;1",AU55="ST&gt;2",AU55="ST&gt;3",AU55="ST&gt;4",AU55="ST&gt;5"),NOT(OR(AND(OR(AU55="D",AU55="A",AU55="S",AU55="C",AU55="H",AU55="B",AU55="T",AU55="E",AU55="SB"),OR(AT55="D",AT55="A",AT55="S",AT55="C",AT55="H",AT55="B",AT55="T",AT55="E",AT55="SB")),AND(OR(AU55="D",AU55="A",AU55="S",AU55="C",AU55="H",AU55="B",AU55="T",AU55="E",AU55="SB"),OR(AV55="D",AV55="A",AV55="S",AV55="C",AV55="H",AV55="B",AV55="T",AV55="E",AV55="SB")),AND(OR(AU55="D",AU55="A",AU55="S",AU55="C",AU55="H",AU55="B",AU55="T",AU55="E",AU55="SB"),OR(AS55="D",AS55="A",AS55="S",AS55="C",AS55="H",AS55="T",AS55="E",AS55="SB")),AND(OR(AU55="D",AU55="A",AU55="S",AU55="C",AU55="H",AU55="T",AU55="E",AU55="SB"),OR(AW55="D",AW55="A",AW55="S",AW55="C",AW55="H",AW55="B",AW55="T",AW55="E",AW55="SB")),AND(OR(AU55="D",AU55="A",AU55="S",AU55="C",AU55="H",AU55="B",AU55="T",AU55="E",AU55="SB"),OR(AR55="D",AR55="A",AR55="S",AR55="C",AR55="T",AR55="SB")),AND(OR(AU55="D",AU55="A",AU55="S",AU55="C",AU55="T",AU55="SB"),OR(AX55="D",AX55="A",AX55="S",AX55="C",AX55="H",AX55="B",AX55="T",AX55="E",AX55="SB")),AND(OR(AU55="D",AU55="A",AU55="S",AU55="C",AU55="H",AU55="B",AU55="T",AU55="E",AU55="SB"),OR(AQ55="S")),AND(OR(AU55="S"),OR(AY55="D",AY55="A",AY55="S",AY55="C",AY55="H",AY55="B",AY55="T",AY55="E",AY55="SB")),AND(AU55="H",OR($Z43="No",$Z43="")))))</formula1>
    </dataValidation>
    <dataValidation sqref="AV55:AV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55="D",AV55="A",AV55="S",AV55="C",AV55="H",AV55="B",AV55="T",AV55="E",AV55="SB",AV55="P",AV55="R",AV55="X",AV55="ST&gt;1",AV55="ST&gt;2",AV55="ST&gt;3",AV55="ST&gt;4",AV55="ST&gt;5"),NOT(OR(AND(OR(AV55="D",AV55="A",AV55="S",AV55="C",AV55="H",AV55="B",AV55="T",AV55="E",AV55="SB"),OR(AU55="D",AU55="A",AU55="S",AU55="C",AU55="H",AU55="B",AU55="T",AU55="E",AU55="SB")),AND(OR(AV55="D",AV55="A",AV55="S",AV55="C",AV55="H",AV55="B",AV55="T",AV55="E",AV55="SB"),OR(AW55="D",AW55="A",AW55="S",AW55="C",AW55="H",AW55="B",AW55="T",AW55="E",AW55="SB")),AND(OR(AV55="D",AV55="A",AV55="S",AV55="C",AV55="H",AV55="B",AV55="T",AV55="E",AV55="SB"),OR(AT55="D",AT55="A",AT55="S",AT55="C",AT55="H",AT55="T",AT55="E",AT55="SB")),AND(OR(AV55="D",AV55="A",AV55="S",AV55="C",AV55="H",AV55="T",AV55="E",AV55="SB"),OR(AX55="D",AX55="A",AX55="S",AX55="C",AX55="H",AX55="B",AX55="T",AX55="E",AX55="SB")),AND(OR(AV55="D",AV55="A",AV55="S",AV55="C",AV55="H",AV55="B",AV55="T",AV55="E",AV55="SB"),OR(AS55="D",AS55="A",AS55="S",AS55="C",AS55="T",AS55="SB")),AND(OR(AV55="D",AV55="A",AV55="S",AV55="C",AV55="T",AV55="SB"),OR(AY55="D",AY55="A",AY55="S",AY55="C",AY55="H",AY55="B",AY55="T",AY55="E",AY55="SB")),AND(OR(AV55="D",AV55="A",AV55="S",AV55="C",AV55="H",AV55="B",AV55="T",AV55="E",AV55="SB"),OR(AR55="S")),AND(OR(AV55="S"),OR(AZ55="D",AZ55="A",AZ55="S",AZ55="C",AZ55="H",AZ55="B",AZ55="T",AZ55="E",AZ55="SB")),AND(AV55="H",OR($Z43="No",$Z43="")))))</formula1>
    </dataValidation>
    <dataValidation sqref="AW55:AW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55="D",AW55="A",AW55="S",AW55="C",AW55="H",AW55="B",AW55="T",AW55="E",AW55="SB",AW55="P",AW55="R",AW55="X",AW55="ST&gt;1",AW55="ST&gt;2",AW55="ST&gt;3",AW55="ST&gt;4",AW55="ST&gt;5"),NOT(OR(AND(OR(AW55="D",AW55="A",AW55="S",AW55="C",AW55="H",AW55="B",AW55="T",AW55="E",AW55="SB"),OR(AV55="D",AV55="A",AV55="S",AV55="C",AV55="H",AV55="B",AV55="T",AV55="E",AV55="SB")),AND(OR(AW55="D",AW55="A",AW55="S",AW55="C",AW55="H",AW55="B",AW55="T",AW55="E",AW55="SB"),OR(AX55="D",AX55="A",AX55="S",AX55="C",AX55="H",AX55="B",AX55="T",AX55="E",AX55="SB")),AND(OR(AW55="D",AW55="A",AW55="S",AW55="C",AW55="H",AW55="B",AW55="T",AW55="E",AW55="SB"),OR(AU55="D",AU55="A",AU55="S",AU55="C",AU55="H",AU55="T",AU55="E",AU55="SB")),AND(OR(AW55="D",AW55="A",AW55="S",AW55="C",AW55="H",AW55="T",AW55="E",AW55="SB"),OR(AY55="D",AY55="A",AY55="S",AY55="C",AY55="H",AY55="B",AY55="T",AY55="E",AY55="SB")),AND(OR(AW55="D",AW55="A",AW55="S",AW55="C",AW55="H",AW55="B",AW55="T",AW55="E",AW55="SB"),OR(AT55="D",AT55="A",AT55="S",AT55="C",AT55="T",AT55="SB")),AND(OR(AW55="D",AW55="A",AW55="S",AW55="C",AW55="T",AW55="SB"),OR(AZ55="D",AZ55="A",AZ55="S",AZ55="C",AZ55="H",AZ55="B",AZ55="T",AZ55="E",AZ55="SB")),AND(OR(AW55="D",AW55="A",AW55="S",AW55="C",AW55="H",AW55="B",AW55="T",AW55="E",AW55="SB"),OR(AS55="S")),AND(OR(AW55="S"),OR(BA55="D",BA55="A",BA55="S",BA55="C",BA55="H",BA55="B",BA55="T",BA55="E",BA55="SB")),AND(AW55="H",OR($Z43="No",$Z43="")))))</formula1>
    </dataValidation>
    <dataValidation sqref="AX55:AX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55="D",AX55="A",AX55="S",AX55="C",AX55="H",AX55="B",AX55="T",AX55="E",AX55="SB",AX55="P",AX55="R",AX55="X",AX55="ST&gt;1",AX55="ST&gt;2",AX55="ST&gt;3",AX55="ST&gt;4",AX55="ST&gt;5"),NOT(OR(AND(OR(AX55="D",AX55="A",AX55="S",AX55="C",AX55="H",AX55="B",AX55="T",AX55="E",AX55="SB"),OR(AW55="D",AW55="A",AW55="S",AW55="C",AW55="H",AW55="B",AW55="T",AW55="E",AW55="SB")),AND(OR(AX55="D",AX55="A",AX55="S",AX55="C",AX55="H",AX55="B",AX55="T",AX55="E",AX55="SB"),OR(AY55="D",AY55="A",AY55="S",AY55="C",AY55="H",AY55="B",AY55="T",AY55="E",AY55="SB")),AND(OR(AX55="D",AX55="A",AX55="S",AX55="C",AX55="H",AX55="B",AX55="T",AX55="E",AX55="SB"),OR(AV55="D",AV55="A",AV55="S",AV55="C",AV55="H",AV55="T",AV55="E",AV55="SB")),AND(OR(AX55="D",AX55="A",AX55="S",AX55="C",AX55="H",AX55="T",AX55="E",AX55="SB"),OR(AZ55="D",AZ55="A",AZ55="S",AZ55="C",AZ55="H",AZ55="B",AZ55="T",AZ55="E",AZ55="SB")),AND(OR(AX55="D",AX55="A",AX55="S",AX55="C",AX55="H",AX55="B",AX55="T",AX55="E",AX55="SB"),OR(AU55="D",AU55="A",AU55="S",AU55="C",AU55="T",AU55="SB")),AND(OR(AX55="D",AX55="A",AX55="S",AX55="C",AX55="T",AX55="SB"),OR(BA55="D",BA55="A",BA55="S",BA55="C",BA55="H",BA55="B",BA55="T",BA55="E",BA55="SB")),AND(OR(AX55="D",AX55="A",AX55="S",AX55="C",AX55="H",AX55="B",AX55="T",AX55="E",AX55="SB"),OR(AT55="S")),AND(OR(AX55="S"),OR(BB55="D",BB55="A",BB55="S",BB55="C",BB55="H",BB55="B",BB55="T",BB55="E",BB55="SB")),AND(AX55="H",OR($Z43="No",$Z43="")))))</formula1>
    </dataValidation>
    <dataValidation sqref="AY55:AY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55="D",AY55="A",AY55="S",AY55="C",AY55="H",AY55="B",AY55="T",AY55="E",AY55="SB",AY55="P",AY55="R",AY55="X",AY55="ST&gt;1",AY55="ST&gt;2",AY55="ST&gt;3",AY55="ST&gt;4",AY55="ST&gt;5"),NOT(OR(AND(OR(AY55="D",AY55="A",AY55="S",AY55="C",AY55="H",AY55="B",AY55="T",AY55="E",AY55="SB"),OR(AX55="D",AX55="A",AX55="S",AX55="C",AX55="H",AX55="B",AX55="T",AX55="E",AX55="SB")),AND(OR(AY55="D",AY55="A",AY55="S",AY55="C",AY55="H",AY55="B",AY55="T",AY55="E",AY55="SB"),OR(AZ55="D",AZ55="A",AZ55="S",AZ55="C",AZ55="H",AZ55="B",AZ55="T",AZ55="E",AZ55="SB")),AND(OR(AY55="D",AY55="A",AY55="S",AY55="C",AY55="H",AY55="B",AY55="T",AY55="E",AY55="SB"),OR(AW55="D",AW55="A",AW55="S",AW55="C",AW55="H",AW55="T",AW55="E",AW55="SB")),AND(OR(AY55="D",AY55="A",AY55="S",AY55="C",AY55="H",AY55="T",AY55="E",AY55="SB"),OR(BA55="D",BA55="A",BA55="S",BA55="C",BA55="H",BA55="B",BA55="T",BA55="E",BA55="SB")),AND(OR(AY55="D",AY55="A",AY55="S",AY55="C",AY55="H",AY55="B",AY55="T",AY55="E",AY55="SB"),OR(AV55="D",AV55="A",AV55="S",AV55="C",AV55="T",AV55="SB")),AND(OR(AY55="D",AY55="A",AY55="S",AY55="C",AY55="T",AY55="SB"),OR(BB55="D",BB55="A",BB55="S",BB55="C",BB55="H",BB55="B",BB55="T",BB55="E",BB55="SB")),AND(OR(AY55="D",AY55="A",AY55="S",AY55="C",AY55="H",AY55="B",AY55="T",AY55="E",AY55="SB"),OR(AU55="S")),AND(OR(AY55="S"),OR(BC55="D",BC55="A",BC55="S",BC55="C",BC55="H",BC55="B",BC55="T",BC55="E",BC55="SB")),AND(AY55="H",OR($Z43="No",$Z43="")))))</formula1>
    </dataValidation>
    <dataValidation sqref="AZ55:AZ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55="D",AZ55="A",AZ55="S",AZ55="C",AZ55="H",AZ55="B",AZ55="T",AZ55="E",AZ55="SB",AZ55="P",AZ55="R",AZ55="X",AZ55="ST&gt;1",AZ55="ST&gt;2",AZ55="ST&gt;3",AZ55="ST&gt;4",AZ55="ST&gt;5"),NOT(OR(AND(OR(AZ55="D",AZ55="A",AZ55="S",AZ55="C",AZ55="H",AZ55="B",AZ55="T",AZ55="E",AZ55="SB"),OR(AY55="D",AY55="A",AY55="S",AY55="C",AY55="H",AY55="B",AY55="T",AY55="E",AY55="SB")),AND(OR(AZ55="D",AZ55="A",AZ55="S",AZ55="C",AZ55="H",AZ55="B",AZ55="T",AZ55="E",AZ55="SB"),OR(BA55="D",BA55="A",BA55="S",BA55="C",BA55="H",BA55="B",BA55="T",BA55="E",BA55="SB")),AND(OR(AZ55="D",AZ55="A",AZ55="S",AZ55="C",AZ55="H",AZ55="B",AZ55="T",AZ55="E",AZ55="SB"),OR(AX55="D",AX55="A",AX55="S",AX55="C",AX55="H",AX55="T",AX55="E",AX55="SB")),AND(OR(AZ55="D",AZ55="A",AZ55="S",AZ55="C",AZ55="H",AZ55="T",AZ55="E",AZ55="SB"),OR(BB55="D",BB55="A",BB55="S",BB55="C",BB55="H",BB55="B",BB55="T",BB55="E",BB55="SB")),AND(OR(AZ55="D",AZ55="A",AZ55="S",AZ55="C",AZ55="H",AZ55="B",AZ55="T",AZ55="E",AZ55="SB"),OR(AW55="D",AW55="A",AW55="S",AW55="C",AW55="T",AW55="SB")),AND(OR(AZ55="D",AZ55="A",AZ55="S",AZ55="C",AZ55="T",AZ55="SB"),OR(BC55="D",BC55="A",BC55="S",BC55="C",BC55="H",BC55="B",BC55="T",BC55="E",BC55="SB")),AND(OR(AZ55="D",AZ55="A",AZ55="S",AZ55="C",AZ55="H",AZ55="B",AZ55="T",AZ55="E",AZ55="SB"),OR(AV55="S")),AND(OR(AZ55="S"),OR(BD55="D",BD55="A",BD55="S",BD55="C",BD55="H",BD55="B",BD55="T",BD55="E",BD55="SB")),AND(AZ55="H",OR($Z43="No",$Z43="")))))</formula1>
    </dataValidation>
    <dataValidation sqref="BA55:BA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55="D",BA55="A",BA55="S",BA55="C",BA55="H",BA55="B",BA55="T",BA55="E",BA55="SB",BA55="P",BA55="R",BA55="X",BA55="ST&gt;1",BA55="ST&gt;2",BA55="ST&gt;3",BA55="ST&gt;4",BA55="ST&gt;5"),NOT(OR(AND(OR(BA55="D",BA55="A",BA55="S",BA55="C",BA55="H",BA55="B",BA55="T",BA55="E",BA55="SB"),OR(AZ55="D",AZ55="A",AZ55="S",AZ55="C",AZ55="H",AZ55="B",AZ55="T",AZ55="E",AZ55="SB")),AND(OR(BA55="D",BA55="A",BA55="S",BA55="C",BA55="H",BA55="B",BA55="T",BA55="E",BA55="SB"),OR(BB55="D",BB55="A",BB55="S",BB55="C",BB55="H",BB55="B",BB55="T",BB55="E",BB55="SB")),AND(OR(BA55="D",BA55="A",BA55="S",BA55="C",BA55="H",BA55="B",BA55="T",BA55="E",BA55="SB"),OR(AY55="D",AY55="A",AY55="S",AY55="C",AY55="H",AY55="T",AY55="E",AY55="SB")),AND(OR(BA55="D",BA55="A",BA55="S",BA55="C",BA55="H",BA55="T",BA55="E",BA55="SB"),OR(BC55="D",BC55="A",BC55="S",BC55="C",BC55="H",BC55="B",BC55="T",BC55="E",BC55="SB")),AND(OR(BA55="D",BA55="A",BA55="S",BA55="C",BA55="H",BA55="B",BA55="T",BA55="E",BA55="SB"),OR(AX55="D",AX55="A",AX55="S",AX55="C",AX55="T",AX55="SB")),AND(OR(BA55="D",BA55="A",BA55="S",BA55="C",BA55="T",BA55="SB"),OR(BD55="D",BD55="A",BD55="S",BD55="C",BD55="H",BD55="B",BD55="T",BD55="E",BD55="SB")),AND(OR(BA55="D",BA55="A",BA55="S",BA55="C",BA55="H",BA55="B",BA55="T",BA55="E",BA55="SB"),OR(AW55="S")),AND(OR(BA55="S"),OR(BE55="D",BE55="A",BE55="S",BE55="C",BE55="H",BE55="B",BE55="T",BE55="E",BE55="SB")),AND(BA55="H",OR($Z43="No",$Z43="")))))</formula1>
    </dataValidation>
    <dataValidation sqref="BB55:BB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55="D",BB55="A",BB55="S",BB55="C",BB55="H",BB55="B",BB55="T",BB55="E",BB55="SB",BB55="P",BB55="R",BB55="X",BB55="ST&gt;1",BB55="ST&gt;2",BB55="ST&gt;3",BB55="ST&gt;4",BB55="ST&gt;5"),NOT(OR(AND(OR(BB55="D",BB55="A",BB55="S",BB55="C",BB55="H",BB55="B",BB55="T",BB55="E",BB55="SB"),OR(BA55="D",BA55="A",BA55="S",BA55="C",BA55="H",BA55="B",BA55="T",BA55="E",BA55="SB")),AND(OR(BB55="D",BB55="A",BB55="S",BB55="C",BB55="H",BB55="B",BB55="T",BB55="E",BB55="SB"),OR(BC55="D",BC55="A",BC55="S",BC55="C",BC55="H",BC55="B",BC55="T",BC55="E",BC55="SB")),AND(OR(BB55="D",BB55="A",BB55="S",BB55="C",BB55="H",BB55="B",BB55="T",BB55="E",BB55="SB"),OR(AZ55="D",AZ55="A",AZ55="S",AZ55="C",AZ55="H",AZ55="T",AZ55="E",AZ55="SB")),AND(OR(BB55="D",BB55="A",BB55="S",BB55="C",BB55="H",BB55="T",BB55="E",BB55="SB"),OR(BD55="D",BD55="A",BD55="S",BD55="C",BD55="H",BD55="B",BD55="T",BD55="E",BD55="SB")),AND(OR(BB55="D",BB55="A",BB55="S",BB55="C",BB55="H",BB55="B",BB55="T",BB55="E",BB55="SB"),OR(AY55="D",AY55="A",AY55="S",AY55="C",AY55="T",AY55="SB")),AND(OR(BB55="D",BB55="A",BB55="S",BB55="C",BB55="T",BB55="SB"),OR(BE55="D",BE55="A",BE55="S",BE55="C",BE55="H",BE55="B",BE55="T",BE55="E",BE55="SB")),AND(OR(BB55="D",BB55="A",BB55="S",BB55="C",BB55="H",BB55="B",BB55="T",BB55="E",BB55="SB"),OR(AX55="S")),AND(OR(BB55="S"),OR(BF55="D",BF55="A",BF55="S",BF55="C",BF55="H",BF55="B",BF55="T",BF55="E",BF55="SB")),AND(BB55="H",OR($Z43="No",$Z43="")))))</formula1>
    </dataValidation>
    <dataValidation sqref="BC55:BC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55="D",BC55="A",BC55="S",BC55="C",BC55="H",BC55="B",BC55="T",BC55="E",BC55="SB",BC55="P",BC55="R",BC55="X",BC55="ST&gt;1",BC55="ST&gt;2",BC55="ST&gt;3",BC55="ST&gt;4",BC55="ST&gt;5"),NOT(OR(AND(OR(BC55="D",BC55="A",BC55="S",BC55="C",BC55="H",BC55="B",BC55="T",BC55="E",BC55="SB"),OR(BB55="D",BB55="A",BB55="S",BB55="C",BB55="H",BB55="B",BB55="T",BB55="E",BB55="SB")),AND(OR(BC55="D",BC55="A",BC55="S",BC55="C",BC55="H",BC55="B",BC55="T",BC55="E",BC55="SB"),OR(BD55="D",BD55="A",BD55="S",BD55="C",BD55="H",BD55="B",BD55="T",BD55="E",BD55="SB")),AND(OR(BC55="D",BC55="A",BC55="S",BC55="C",BC55="H",BC55="B",BC55="T",BC55="E",BC55="SB"),OR(BA55="D",BA55="A",BA55="S",BA55="C",BA55="H",BA55="T",BA55="E",BA55="SB")),AND(OR(BC55="D",BC55="A",BC55="S",BC55="C",BC55="H",BC55="T",BC55="E",BC55="SB"),OR(BE55="D",BE55="A",BE55="S",BE55="C",BE55="H",BE55="B",BE55="T",BE55="E",BE55="SB")),AND(OR(BC55="D",BC55="A",BC55="S",BC55="C",BC55="H",BC55="B",BC55="T",BC55="E",BC55="SB"),OR(AZ55="D",AZ55="A",AZ55="S",AZ55="C",AZ55="T",AZ55="SB")),AND(OR(BC55="D",BC55="A",BC55="S",BC55="C",BC55="T",BC55="SB"),OR(BF55="D",BF55="A",BF55="S",BF55="C",BF55="H",BF55="B",BF55="T",BF55="E",BF55="SB")),AND(OR(BC55="D",BC55="A",BC55="S",BC55="C",BC55="H",BC55="B",BC55="T",BC55="E",BC55="SB"),OR(AY55="S")),AND(OR(BC55="S"),OR(BG55="D",BG55="A",BG55="S",BG55="C",BG55="H",BG55="B",BG55="T",BG55="E",BG55="SB")),AND(BC55="H",OR($Z43="No",$Z43="")))))</formula1>
    </dataValidation>
    <dataValidation sqref="BD55:BD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55="D",BD55="A",BD55="S",BD55="C",BD55="H",BD55="B",BD55="T",BD55="E",BD55="SB",BD55="P",BD55="R",BD55="X",BD55="ST&gt;1",BD55="ST&gt;2",BD55="ST&gt;3",BD55="ST&gt;4",BD55="ST&gt;5"),NOT(OR(AND(OR(BD55="D",BD55="A",BD55="S",BD55="C",BD55="H",BD55="B",BD55="T",BD55="E",BD55="SB"),OR(BC55="D",BC55="A",BC55="S",BC55="C",BC55="H",BC55="B",BC55="T",BC55="E",BC55="SB")),AND(OR(BD55="D",BD55="A",BD55="S",BD55="C",BD55="H",BD55="B",BD55="T",BD55="E",BD55="SB"),OR(BE55="D",BE55="A",BE55="S",BE55="C",BE55="H",BE55="B",BE55="T",BE55="E",BE55="SB")),AND(OR(BD55="D",BD55="A",BD55="S",BD55="C",BD55="H",BD55="B",BD55="T",BD55="E",BD55="SB"),OR(BB55="D",BB55="A",BB55="S",BB55="C",BB55="H",BB55="T",BB55="E",BB55="SB")),AND(OR(BD55="D",BD55="A",BD55="S",BD55="C",BD55="H",BD55="T",BD55="E",BD55="SB"),OR(BF55="D",BF55="A",BF55="S",BF55="C",BF55="H",BF55="B",BF55="T",BF55="E",BF55="SB")),AND(OR(BD55="D",BD55="A",BD55="S",BD55="C",BD55="H",BD55="B",BD55="T",BD55="E",BD55="SB"),OR(BA55="D",BA55="A",BA55="S",BA55="C",BA55="T",BA55="SB")),AND(OR(BD55="D",BD55="A",BD55="S",BD55="C",BD55="T",BD55="SB"),OR(BG55="D",BG55="A",BG55="S",BG55="C",BG55="H",BG55="B",BG55="T",BG55="E",BG55="SB")),AND(OR(BD55="D",BD55="A",BD55="S",BD55="C",BD55="H",BD55="B",BD55="T",BD55="E",BD55="SB"),OR(AZ55="S")),AND(OR(BD55="S"),OR(BH55="D",BH55="A",BH55="S",BH55="C",BH55="H",BH55="B",BH55="T",BH55="E",BH55="SB")),AND(BD55="H",OR($Z43="No",$Z43="")))))</formula1>
    </dataValidation>
    <dataValidation sqref="BE55:BE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55="D",BE55="A",BE55="S",BE55="C",BE55="H",BE55="B",BE55="T",BE55="E",BE55="SB",BE55="P",BE55="R",BE55="X",BE55="ST&gt;1",BE55="ST&gt;2",BE55="ST&gt;3",BE55="ST&gt;4",BE55="ST&gt;5"),NOT(OR(AND(OR(BE55="D",BE55="A",BE55="S",BE55="C",BE55="H",BE55="B",BE55="T",BE55="E",BE55="SB"),OR(BD55="D",BD55="A",BD55="S",BD55="C",BD55="H",BD55="B",BD55="T",BD55="E",BD55="SB")),AND(OR(BE55="D",BE55="A",BE55="S",BE55="C",BE55="H",BE55="B",BE55="T",BE55="E",BE55="SB"),OR(BF55="D",BF55="A",BF55="S",BF55="C",BF55="H",BF55="B",BF55="T",BF55="E",BF55="SB")),AND(OR(BE55="D",BE55="A",BE55="S",BE55="C",BE55="H",BE55="B",BE55="T",BE55="E",BE55="SB"),OR(BC55="D",BC55="A",BC55="S",BC55="C",BC55="H",BC55="T",BC55="E",BC55="SB")),AND(OR(BE55="D",BE55="A",BE55="S",BE55="C",BE55="H",BE55="T",BE55="E",BE55="SB"),OR(BG55="D",BG55="A",BG55="S",BG55="C",BG55="H",BG55="B",BG55="T",BG55="E",BG55="SB")),AND(OR(BE55="D",BE55="A",BE55="S",BE55="C",BE55="H",BE55="B",BE55="T",BE55="E",BE55="SB"),OR(BB55="D",BB55="A",BB55="S",BB55="C",BB55="T",BB55="SB")),AND(OR(BE55="D",BE55="A",BE55="S",BE55="C",BE55="T",BE55="SB"),OR(BH55="D",BH55="A",BH55="S",BH55="C",BH55="H",BH55="B",BH55="T",BH55="E",BH55="SB")),AND(OR(BE55="D",BE55="A",BE55="S",BE55="C",BE55="H",BE55="B",BE55="T",BE55="E",BE55="SB"),OR(BA55="S")),AND(OR(BE55="S"),OR(BI55="D",BI55="A",BI55="S",BI55="C",BI55="H",BI55="B",BI55="T",BI55="E",BI55="SB")),AND(BE55="H",OR($Z43="No",$Z43="")))))</formula1>
    </dataValidation>
    <dataValidation sqref="BF55:BF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55="D",BF55="A",BF55="S",BF55="C",BF55="H",BF55="B",BF55="T",BF55="E",BF55="SB",BF55="P",BF55="R",BF55="X",BF55="ST&gt;1",BF55="ST&gt;2",BF55="ST&gt;3",BF55="ST&gt;4",BF55="ST&gt;5"),NOT(OR(AND(OR(BF55="D",BF55="A",BF55="S",BF55="C",BF55="H",BF55="B",BF55="T",BF55="E",BF55="SB"),OR(BE55="D",BE55="A",BE55="S",BE55="C",BE55="H",BE55="B",BE55="T",BE55="E",BE55="SB")),AND(OR(BF55="D",BF55="A",BF55="S",BF55="C",BF55="H",BF55="B",BF55="T",BF55="E",BF55="SB"),OR(BG55="D",BG55="A",BG55="S",BG55="C",BG55="H",BG55="B",BG55="T",BG55="E",BG55="SB")),AND(OR(BF55="D",BF55="A",BF55="S",BF55="C",BF55="H",BF55="B",BF55="T",BF55="E",BF55="SB"),OR(BD55="D",BD55="A",BD55="S",BD55="C",BD55="H",BD55="T",BD55="E",BD55="SB")),AND(OR(BF55="D",BF55="A",BF55="S",BF55="C",BF55="H",BF55="T",BF55="E",BF55="SB"),OR(BH55="D",BH55="A",BH55="S",BH55="C",BH55="H",BH55="B",BH55="T",BH55="E",BH55="SB")),AND(OR(BF55="D",BF55="A",BF55="S",BF55="C",BF55="H",BF55="B",BF55="T",BF55="E",BF55="SB"),OR(BC55="D",BC55="A",BC55="S",BC55="C",BC55="T",BC55="SB")),AND(OR(BF55="D",BF55="A",BF55="S",BF55="C",BF55="T",BF55="SB"),OR(BI55="D",BI55="A",BI55="S",BI55="C",BI55="H",BI55="B",BI55="T",BI55="E",BI55="SB")),AND(OR(BF55="D",BF55="A",BF55="S",BF55="C",BF55="H",BF55="B",BF55="T",BF55="E",BF55="SB"),OR(BB55="S")),AND(OR(BF55="S"),OR(BJ55="D",BJ55="A",BJ55="S",BJ55="C",BJ55="H",BJ55="B",BJ55="T",BJ55="E",BJ55="SB")),AND(BF55="H",OR($Z43="No",$Z43="")))))</formula1>
    </dataValidation>
    <dataValidation sqref="BG55:BG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55="D",BG55="A",BG55="S",BG55="C",BG55="H",BG55="B",BG55="T",BG55="E",BG55="SB",BG55="P",BG55="R",BG55="X",BG55="ST&gt;1",BG55="ST&gt;2",BG55="ST&gt;3",BG55="ST&gt;4",BG55="ST&gt;5"),NOT(OR(AND(OR(BG55="D",BG55="A",BG55="S",BG55="C",BG55="H",BG55="B",BG55="T",BG55="E",BG55="SB"),OR(BF55="D",BF55="A",BF55="S",BF55="C",BF55="H",BF55="B",BF55="T",BF55="E",BF55="SB")),AND(OR(BG55="D",BG55="A",BG55="S",BG55="C",BG55="H",BG55="B",BG55="T",BG55="E",BG55="SB"),OR(BH55="D",BH55="A",BH55="S",BH55="C",BH55="H",BH55="B",BH55="T",BH55="E",BH55="SB")),AND(OR(BG55="D",BG55="A",BG55="S",BG55="C",BG55="H",BG55="B",BG55="T",BG55="E",BG55="SB"),OR(BE55="D",BE55="A",BE55="S",BE55="C",BE55="H",BE55="T",BE55="E",BE55="SB")),AND(OR(BG55="D",BG55="A",BG55="S",BG55="C",BG55="H",BG55="T",BG55="E",BG55="SB"),OR(BI55="D",BI55="A",BI55="S",BI55="C",BI55="H",BI55="B",BI55="T",BI55="E",BI55="SB")),AND(OR(BG55="D",BG55="A",BG55="S",BG55="C",BG55="H",BG55="B",BG55="T",BG55="E",BG55="SB"),OR(BD55="D",BD55="A",BD55="S",BD55="C",BD55="T",BD55="SB")),AND(OR(BG55="D",BG55="A",BG55="S",BG55="C",BG55="T",BG55="SB"),OR(BJ55="D",BJ55="A",BJ55="S",BJ55="C",BJ55="H",BJ55="B",BJ55="T",BJ55="E",BJ55="SB")),AND(OR(BG55="D",BG55="A",BG55="S",BG55="C",BG55="H",BG55="B",BG55="T",BG55="E",BG55="SB"),OR(BC55="S")),AND(OR(BG55="S"),OR(BK55="D",BK55="A",BK55="S",BK55="C",BK55="H",BK55="B",BK55="T",BK55="E",BK55="SB")),AND(BG55="H",OR($Z43="No",$Z43="")))))</formula1>
    </dataValidation>
    <dataValidation sqref="BH55:BH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55="D",BH55="A",BH55="S",BH55="C",BH55="H",BH55="B",BH55="T",BH55="E",BH55="SB",BH55="P",BH55="R",BH55="X",BH55="ST&gt;1",BH55="ST&gt;2",BH55="ST&gt;3",BH55="ST&gt;4",BH55="ST&gt;5"),NOT(OR(AND(OR(BH55="D",BH55="A",BH55="S",BH55="C",BH55="H",BH55="B",BH55="T",BH55="E",BH55="SB"),OR(BG55="D",BG55="A",BG55="S",BG55="C",BG55="H",BG55="B",BG55="T",BG55="E",BG55="SB")),AND(OR(BH55="D",BH55="A",BH55="S",BH55="C",BH55="H",BH55="B",BH55="T",BH55="E",BH55="SB"),OR(BI55="D",BI55="A",BI55="S",BI55="C",BI55="H",BI55="B",BI55="T",BI55="E",BI55="SB")),AND(OR(BH55="D",BH55="A",BH55="S",BH55="C",BH55="H",BH55="B",BH55="T",BH55="E",BH55="SB"),OR(BF55="D",BF55="A",BF55="S",BF55="C",BF55="H",BF55="T",BF55="E",BF55="SB")),AND(OR(BH55="D",BH55="A",BH55="S",BH55="C",BH55="H",BH55="T",BH55="E",BH55="SB"),OR(BJ55="D",BJ55="A",BJ55="S",BJ55="C",BJ55="H",BJ55="B",BJ55="T",BJ55="E",BJ55="SB")),AND(OR(BH55="D",BH55="A",BH55="S",BH55="C",BH55="H",BH55="B",BH55="T",BH55="E",BH55="SB"),OR(BE55="D",BE55="A",BE55="S",BE55="C",BE55="T",BE55="SB")),AND(OR(BH55="D",BH55="A",BH55="S",BH55="C",BH55="T",BH55="SB"),OR(BK55="D",BK55="A",BK55="S",BK55="C",BK55="H",BK55="B",BK55="T",BK55="E",BK55="SB")),AND(OR(BH55="D",BH55="A",BH55="S",BH55="C",BH55="H",BH55="B",BH55="T",BH55="E",BH55="SB"),OR(BD55="S")),AND(OR(BH55="S"),OR(BL55="D",BL55="A",BL55="S",BL55="C",BL55="H",BL55="B",BL55="T",BL55="E",BL55="SB")),AND(BH55="H",OR($Z43="No",$Z43="")))))</formula1>
    </dataValidation>
    <dataValidation sqref="BI55:BI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55="D",BI55="A",BI55="S",BI55="C",BI55="H",BI55="B",BI55="T",BI55="E",BI55="SB",BI55="P",BI55="R",BI55="X",BI55="ST&gt;1",BI55="ST&gt;2",BI55="ST&gt;3",BI55="ST&gt;4",BI55="ST&gt;5"),NOT(OR(AND(OR(BI55="D",BI55="A",BI55="S",BI55="C",BI55="H",BI55="B",BI55="T",BI55="E",BI55="SB"),OR(BH55="D",BH55="A",BH55="S",BH55="C",BH55="H",BH55="B",BH55="T",BH55="E",BH55="SB")),AND(OR(BI55="D",BI55="A",BI55="S",BI55="C",BI55="H",BI55="B",BI55="T",BI55="E",BI55="SB"),OR(BJ55="D",BJ55="A",BJ55="S",BJ55="C",BJ55="H",BJ55="B",BJ55="T",BJ55="E",BJ55="SB")),AND(OR(BI55="D",BI55="A",BI55="S",BI55="C",BI55="H",BI55="B",BI55="T",BI55="E",BI55="SB"),OR(BG55="D",BG55="A",BG55="S",BG55="C",BG55="H",BG55="T",BG55="E",BG55="SB")),AND(OR(BI55="D",BI55="A",BI55="S",BI55="C",BI55="H",BI55="T",BI55="E",BI55="SB"),OR(BK55="D",BK55="A",BK55="S",BK55="C",BK55="H",BK55="B",BK55="T",BK55="E",BK55="SB")),AND(OR(BI55="D",BI55="A",BI55="S",BI55="C",BI55="H",BI55="B",BI55="T",BI55="E",BI55="SB"),OR(BF55="D",BF55="A",BF55="S",BF55="C",BF55="T",BF55="SB")),AND(OR(BI55="D",BI55="A",BI55="S",BI55="C",BI55="T",BI55="SB"),OR(BL55="D",BL55="A",BL55="S",BL55="C",BL55="H",BL55="B",BL55="T",BL55="E",BL55="SB")),AND(OR(BI55="D",BI55="A",BI55="S",BI55="C",BI55="H",BI55="B",BI55="T",BI55="E",BI55="SB"),OR(BE55="S")),AND(OR(BI55="S"),OR(BM55="D",BM55="A",BM55="S",BM55="C",BM55="H",BM55="B",BM55="T",BM55="E",BM55="SB")),AND(BI55="H",OR($Z43="No",$Z43="")))))</formula1>
    </dataValidation>
    <dataValidation sqref="BJ55:BJ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55="D",BJ55="A",BJ55="S",BJ55="C",BJ55="H",BJ55="B",BJ55="T",BJ55="E",BJ55="SB",BJ55="P",BJ55="R",BJ55="X",BJ55="ST&gt;1",BJ55="ST&gt;2",BJ55="ST&gt;3",BJ55="ST&gt;4",BJ55="ST&gt;5"),NOT(OR(AND(OR(BJ55="D",BJ55="A",BJ55="S",BJ55="C",BJ55="H",BJ55="B",BJ55="T",BJ55="E",BJ55="SB"),OR(BI55="D",BI55="A",BI55="S",BI55="C",BI55="H",BI55="B",BI55="T",BI55="E",BI55="SB")),AND(OR(BJ55="D",BJ55="A",BJ55="S",BJ55="C",BJ55="H",BJ55="B",BJ55="T",BJ55="E",BJ55="SB"),OR(BK55="D",BK55="A",BK55="S",BK55="C",BK55="H",BK55="B",BK55="T",BK55="E",BK55="SB")),AND(OR(BJ55="D",BJ55="A",BJ55="S",BJ55="C",BJ55="H",BJ55="B",BJ55="T",BJ55="E",BJ55="SB"),OR(BH55="D",BH55="A",BH55="S",BH55="C",BH55="H",BH55="T",BH55="E",BH55="SB")),AND(OR(BJ55="D",BJ55="A",BJ55="S",BJ55="C",BJ55="H",BJ55="T",BJ55="E",BJ55="SB"),OR(BL55="D",BL55="A",BL55="S",BL55="C",BL55="H",BL55="B",BL55="T",BL55="E",BL55="SB")),AND(OR(BJ55="D",BJ55="A",BJ55="S",BJ55="C",BJ55="H",BJ55="B",BJ55="T",BJ55="E",BJ55="SB"),OR(BG55="D",BG55="A",BG55="S",BG55="C",BG55="T",BG55="SB")),AND(OR(BJ55="D",BJ55="A",BJ55="S",BJ55="C",BJ55="T",BJ55="SB"),OR(BM55="D",BM55="A",BM55="S",BM55="C",BM55="H",BM55="B",BM55="T",BM55="E",BM55="SB")),AND(OR(BJ55="D",BJ55="A",BJ55="S",BJ55="C",BJ55="H",BJ55="B",BJ55="T",BJ55="E",BJ55="SB"),OR(BF55="S")),AND(OR(BJ55="S"),OR(BN55="D",BN55="A",BN55="S",BN55="C",BN55="H",BN55="B",BN55="T",BN55="E",BN55="SB")),AND(BJ55="H",OR($Z43="No",$Z43="")))))</formula1>
    </dataValidation>
    <dataValidation sqref="BK55:BK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55="D",BK55="A",BK55="S",BK55="C",BK55="H",BK55="B",BK55="T",BK55="E",BK55="SB",BK55="P",BK55="R",BK55="X",BK55="ST&gt;1",BK55="ST&gt;2",BK55="ST&gt;3",BK55="ST&gt;4",BK55="ST&gt;5"),NOT(OR(AND(OR(BK55="D",BK55="A",BK55="S",BK55="C",BK55="H",BK55="B",BK55="T",BK55="E",BK55="SB"),OR(BJ55="D",BJ55="A",BJ55="S",BJ55="C",BJ55="H",BJ55="B",BJ55="T",BJ55="E",BJ55="SB")),AND(OR(BK55="D",BK55="A",BK55="S",BK55="C",BK55="H",BK55="B",BK55="T",BK55="E",BK55="SB"),OR(BL55="D",BL55="A",BL55="S",BL55="C",BL55="H",BL55="B",BL55="T",BL55="E",BL55="SB")),AND(OR(BK55="D",BK55="A",BK55="S",BK55="C",BK55="H",BK55="B",BK55="T",BK55="E",BK55="SB"),OR(BI55="D",BI55="A",BI55="S",BI55="C",BI55="H",BI55="T",BI55="E",BI55="SB")),AND(OR(BK55="D",BK55="A",BK55="S",BK55="C",BK55="H",BK55="T",BK55="E",BK55="SB"),OR(BM55="D",BM55="A",BM55="S",BM55="C",BM55="H",BM55="B",BM55="T",BM55="E",BM55="SB")),AND(OR(BK55="D",BK55="A",BK55="S",BK55="C",BK55="H",BK55="B",BK55="T",BK55="E",BK55="SB"),OR(BH55="D",BH55="A",BH55="S",BH55="C",BH55="T",BH55="SB")),AND(OR(BK55="D",BK55="A",BK55="S",BK55="C",BK55="T",BK55="SB"),OR(BN55="D",BN55="A",BN55="S",BN55="C",BN55="H",BN55="B",BN55="T",BN55="E",BN55="SB")),AND(OR(BK55="D",BK55="A",BK55="S",BK55="C",BK55="H",BK55="B",BK55="T",BK55="E",BK55="SB"),OR(BG55="S")),AND(OR(BK55="S"),OR(BO55="D",BO55="A",BO55="S",BO55="C",BO55="H",BO55="B",BO55="T",BO55="E",BO55="SB")),AND(BK55="H",OR($Z43="No",$Z43="")))))</formula1>
    </dataValidation>
    <dataValidation sqref="BL55:BL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55="D",BL55="A",BL55="S",BL55="C",BL55="H",BL55="B",BL55="T",BL55="E",BL55="SB",BL55="P",BL55="R",BL55="X",BL55="ST&gt;1",BL55="ST&gt;2",BL55="ST&gt;3",BL55="ST&gt;4",BL55="ST&gt;5"),NOT(OR(AND(OR(BL55="D",BL55="A",BL55="S",BL55="C",BL55="H",BL55="B",BL55="T",BL55="E",BL55="SB"),OR(BK55="D",BK55="A",BK55="S",BK55="C",BK55="H",BK55="B",BK55="T",BK55="E",BK55="SB")),AND(OR(BL55="D",BL55="A",BL55="S",BL55="C",BL55="H",BL55="B",BL55="T",BL55="E",BL55="SB"),OR(BM55="D",BM55="A",BM55="S",BM55="C",BM55="H",BM55="B",BM55="T",BM55="E",BM55="SB")),AND(OR(BL55="D",BL55="A",BL55="S",BL55="C",BL55="H",BL55="B",BL55="T",BL55="E",BL55="SB"),OR(BJ55="D",BJ55="A",BJ55="S",BJ55="C",BJ55="H",BJ55="T",BJ55="E",BJ55="SB")),AND(OR(BL55="D",BL55="A",BL55="S",BL55="C",BL55="H",BL55="T",BL55="E",BL55="SB"),OR(BN55="D",BN55="A",BN55="S",BN55="C",BN55="H",BN55="B",BN55="T",BN55="E",BN55="SB")),AND(OR(BL55="D",BL55="A",BL55="S",BL55="C",BL55="H",BL55="B",BL55="T",BL55="E",BL55="SB"),OR(BI55="D",BI55="A",BI55="S",BI55="C",BI55="T",BI55="SB")),AND(OR(BL55="D",BL55="A",BL55="S",BL55="C",BL55="T",BL55="SB"),OR(BO55="D",BO55="A",BO55="S",BO55="C",BO55="H",BO55="B",BO55="T",BO55="E",BO55="SB")),AND(OR(BL55="D",BL55="A",BL55="S",BL55="C",BL55="H",BL55="B",BL55="T",BL55="E",BL55="SB"),OR(BH55="S")),AND(OR(BL55="S"),OR(BP55="D",BP55="A",BP55="S",BP55="C",BP55="H",BP55="B",BP55="T",BP55="E",BP55="SB")),AND(BL55="H",OR($Z43="No",$Z43="")))))</formula1>
    </dataValidation>
    <dataValidation sqref="BM55:BM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55="D",BM55="A",BM55="S",BM55="C",BM55="H",BM55="B",BM55="T",BM55="E",BM55="SB",BM55="P",BM55="R",BM55="X",BM55="ST&gt;1",BM55="ST&gt;2",BM55="ST&gt;3",BM55="ST&gt;4",BM55="ST&gt;5"),NOT(OR(AND(OR(BM55="D",BM55="A",BM55="S",BM55="C",BM55="H",BM55="B",BM55="T",BM55="E",BM55="SB"),OR(BL55="D",BL55="A",BL55="S",BL55="C",BL55="H",BL55="B",BL55="T",BL55="E",BL55="SB")),AND(OR(BM55="D",BM55="A",BM55="S",BM55="C",BM55="H",BM55="B",BM55="T",BM55="E",BM55="SB"),OR(BN55="D",BN55="A",BN55="S",BN55="C",BN55="H",BN55="B",BN55="T",BN55="E",BN55="SB")),AND(OR(BM55="D",BM55="A",BM55="S",BM55="C",BM55="H",BM55="B",BM55="T",BM55="E",BM55="SB"),OR(BK55="D",BK55="A",BK55="S",BK55="C",BK55="H",BK55="T",BK55="E",BK55="SB")),AND(OR(BM55="D",BM55="A",BM55="S",BM55="C",BM55="H",BM55="T",BM55="E",BM55="SB"),OR(BO55="D",BO55="A",BO55="S",BO55="C",BO55="H",BO55="B",BO55="T",BO55="E",BO55="SB")),AND(OR(BM55="D",BM55="A",BM55="S",BM55="C",BM55="H",BM55="B",BM55="T",BM55="E",BM55="SB"),OR(BJ55="D",BJ55="A",BJ55="S",BJ55="C",BJ55="T",BJ55="SB")),AND(OR(BM55="D",BM55="A",BM55="S",BM55="C",BM55="T",BM55="SB"),OR(BP55="D",BP55="A",BP55="S",BP55="C",BP55="H",BP55="B",BP55="T",BP55="E",BP55="SB")),AND(OR(BM55="D",BM55="A",BM55="S",BM55="C",BM55="H",BM55="B",BM55="T",BM55="E",BM55="SB"),OR(BI55="S")),AND(OR(BM55="S"),OR(BQ55="D",BQ55="A",BQ55="S",BQ55="C",BQ55="H",BQ55="B",BQ55="T",BQ55="E",BQ55="SB")),AND(BM55="H",OR($Z43="No",$Z43="")))))</formula1>
    </dataValidation>
    <dataValidation sqref="BN55:BN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55="D",BN55="A",BN55="S",BN55="C",BN55="H",BN55="B",BN55="T",BN55="E",BN55="SB",BN55="P",BN55="R",BN55="X",BN55="ST&gt;1",BN55="ST&gt;2",BN55="ST&gt;3",BN55="ST&gt;4",BN55="ST&gt;5"),NOT(OR(AND(OR(BN55="D",BN55="A",BN55="S",BN55="C",BN55="H",BN55="B",BN55="T",BN55="E",BN55="SB"),OR(BM55="D",BM55="A",BM55="S",BM55="C",BM55="H",BM55="B",BM55="T",BM55="E",BM55="SB")),AND(OR(BN55="D",BN55="A",BN55="S",BN55="C",BN55="H",BN55="B",BN55="T",BN55="E",BN55="SB"),OR(BO55="D",BO55="A",BO55="S",BO55="C",BO55="H",BO55="B",BO55="T",BO55="E",BO55="SB")),AND(OR(BN55="D",BN55="A",BN55="S",BN55="C",BN55="H",BN55="B",BN55="T",BN55="E",BN55="SB"),OR(BL55="D",BL55="A",BL55="S",BL55="C",BL55="H",BL55="T",BL55="E",BL55="SB")),AND(OR(BN55="D",BN55="A",BN55="S",BN55="C",BN55="H",BN55="T",BN55="E",BN55="SB"),OR(BP55="D",BP55="A",BP55="S",BP55="C",BP55="H",BP55="B",BP55="T",BP55="E",BP55="SB")),AND(OR(BN55="D",BN55="A",BN55="S",BN55="C",BN55="H",BN55="B",BN55="T",BN55="E",BN55="SB"),OR(BK55="D",BK55="A",BK55="S",BK55="C",BK55="T",BK55="SB")),AND(OR(BN55="D",BN55="A",BN55="S",BN55="C",BN55="T",BN55="SB"),OR(BQ55="D",BQ55="A",BQ55="S",BQ55="C",BQ55="H",BQ55="B",BQ55="T",BQ55="E",BQ55="SB")),AND(OR(BN55="D",BN55="A",BN55="S",BN55="C",BN55="H",BN55="B",BN55="T",BN55="E",BN55="SB"),OR(BJ55="S")),AND(OR(BN55="S"),OR(BR55="D",BR55="A",BR55="S",BR55="C",BR55="H",BR55="B",BR55="T",BR55="E",BR55="SB")),AND(BN55="H",OR($Z43="No",$Z43="")))))</formula1>
    </dataValidation>
    <dataValidation sqref="BO55:BO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55="D",BO55="A",BO55="S",BO55="C",BO55="H",BO55="B",BO55="T",BO55="E",BO55="SB",BO55="P",BO55="R",BO55="X",BO55="ST&gt;1",BO55="ST&gt;2",BO55="ST&gt;3",BO55="ST&gt;4",BO55="ST&gt;5"),NOT(OR(AND(OR(BO55="D",BO55="A",BO55="S",BO55="C",BO55="H",BO55="B",BO55="T",BO55="E",BO55="SB"),OR(BN55="D",BN55="A",BN55="S",BN55="C",BN55="H",BN55="B",BN55="T",BN55="E",BN55="SB")),AND(OR(BO55="D",BO55="A",BO55="S",BO55="C",BO55="H",BO55="B",BO55="T",BO55="E",BO55="SB"),OR(BP55="D",BP55="A",BP55="S",BP55="C",BP55="H",BP55="B",BP55="T",BP55="E",BP55="SB")),AND(OR(BO55="D",BO55="A",BO55="S",BO55="C",BO55="H",BO55="B",BO55="T",BO55="E",BO55="SB"),OR(BM55="D",BM55="A",BM55="S",BM55="C",BM55="H",BM55="T",BM55="E",BM55="SB")),AND(OR(BO55="D",BO55="A",BO55="S",BO55="C",BO55="H",BO55="T",BO55="E",BO55="SB"),OR(BQ55="D",BQ55="A",BQ55="S",BQ55="C",BQ55="H",BQ55="B",BQ55="T",BQ55="E",BQ55="SB")),AND(OR(BO55="D",BO55="A",BO55="S",BO55="C",BO55="H",BO55="B",BO55="T",BO55="E",BO55="SB"),OR(BL55="D",BL55="A",BL55="S",BL55="C",BL55="T",BL55="SB")),AND(OR(BO55="D",BO55="A",BO55="S",BO55="C",BO55="T",BO55="SB"),OR(BR55="D",BR55="A",BR55="S",BR55="C",BR55="H",BR55="B",BR55="T",BR55="E",BR55="SB")),AND(OR(BO55="D",BO55="A",BO55="S",BO55="C",BO55="H",BO55="B",BO55="T",BO55="E",BO55="SB"),OR(BK55="S")),AND(OR(BO55="S"),OR(BS55="D",BS55="A",BS55="S",BS55="C",BS55="H",BS55="B",BS55="T",BS55="E",BS55="SB")),AND(BO55="H",OR($Z43="No",$Z43="")))))</formula1>
    </dataValidation>
    <dataValidation sqref="BP55:BP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55="D",BP55="A",BP55="S",BP55="C",BP55="H",BP55="B",BP55="T",BP55="E",BP55="SB",BP55="P",BP55="R",BP55="X",BP55="ST&gt;1",BP55="ST&gt;2",BP55="ST&gt;3",BP55="ST&gt;4",BP55="ST&gt;5"),NOT(OR(AND(OR(BP55="D",BP55="A",BP55="S",BP55="C",BP55="H",BP55="B",BP55="T",BP55="E",BP55="SB"),OR(BO55="D",BO55="A",BO55="S",BO55="C",BO55="H",BO55="B",BO55="T",BO55="E",BO55="SB")),AND(OR(BP55="D",BP55="A",BP55="S",BP55="C",BP55="H",BP55="B",BP55="T",BP55="E",BP55="SB"),OR(BQ55="D",BQ55="A",BQ55="S",BQ55="C",BQ55="H",BQ55="B",BQ55="T",BQ55="E",BQ55="SB")),AND(OR(BP55="D",BP55="A",BP55="S",BP55="C",BP55="H",BP55="B",BP55="T",BP55="E",BP55="SB"),OR(BN55="D",BN55="A",BN55="S",BN55="C",BN55="H",BN55="T",BN55="E",BN55="SB")),AND(OR(BP55="D",BP55="A",BP55="S",BP55="C",BP55="H",BP55="T",BP55="E",BP55="SB"),OR(BR55="D",BR55="A",BR55="S",BR55="C",BR55="H",BR55="B",BR55="T",BR55="E",BR55="SB")),AND(OR(BP55="D",BP55="A",BP55="S",BP55="C",BP55="H",BP55="B",BP55="T",BP55="E",BP55="SB"),OR(BM55="D",BM55="A",BM55="S",BM55="C",BM55="T",BM55="SB")),AND(OR(BP55="D",BP55="A",BP55="S",BP55="C",BP55="T",BP55="SB"),OR(BS55="D",BS55="A",BS55="S",BS55="C",BS55="H",BS55="B",BS55="T",BS55="E",BS55="SB")),AND(OR(BP55="D",BP55="A",BP55="S",BP55="C",BP55="H",BP55="B",BP55="T",BP55="E",BP55="SB"),OR(BL55="S")),AND(OR(BP55="S"),OR(BT55="D",BT55="A",BT55="S",BT55="C",BT55="H",BT55="B",BT55="T",BT55="E",BT55="SB")),AND(BP55="H",OR($Z43="No",$Z43="")))))</formula1>
    </dataValidation>
    <dataValidation sqref="BQ55:BQ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55="D",BQ55="A",BQ55="S",BQ55="C",BQ55="H",BQ55="B",BQ55="T",BQ55="E",BQ55="SB",BQ55="P",BQ55="R",BQ55="X",BQ55="ST&gt;1",BQ55="ST&gt;2",BQ55="ST&gt;3",BQ55="ST&gt;4",BQ55="ST&gt;5"),NOT(OR(AND(OR(BQ55="D",BQ55="A",BQ55="S",BQ55="C",BQ55="H",BQ55="B",BQ55="T",BQ55="E",BQ55="SB"),OR(BP55="D",BP55="A",BP55="S",BP55="C",BP55="H",BP55="B",BP55="T",BP55="E",BP55="SB")),AND(OR(BQ55="D",BQ55="A",BQ55="S",BQ55="C",BQ55="H",BQ55="B",BQ55="T",BQ55="E",BQ55="SB"),OR(BR55="D",BR55="A",BR55="S",BR55="C",BR55="H",BR55="B",BR55="T",BR55="E",BR55="SB")),AND(OR(BQ55="D",BQ55="A",BQ55="S",BQ55="C",BQ55="H",BQ55="B",BQ55="T",BQ55="E",BQ55="SB"),OR(BO55="D",BO55="A",BO55="S",BO55="C",BO55="H",BO55="T",BO55="E",BO55="SB")),AND(OR(BQ55="D",BQ55="A",BQ55="S",BQ55="C",BQ55="H",BQ55="T",BQ55="E",BQ55="SB"),OR(BS55="D",BS55="A",BS55="S",BS55="C",BS55="H",BS55="B",BS55="T",BS55="E",BS55="SB")),AND(OR(BQ55="D",BQ55="A",BQ55="S",BQ55="C",BQ55="H",BQ55="B",BQ55="T",BQ55="E",BQ55="SB"),OR(BN55="D",BN55="A",BN55="S",BN55="C",BN55="T",BN55="SB")),AND(OR(BQ55="D",BQ55="A",BQ55="S",BQ55="C",BQ55="T",BQ55="SB"),OR(BT55="D",BT55="A",BT55="S",BT55="C",BT55="H",BT55="B",BT55="T",BT55="E",BT55="SB")),AND(OR(BQ55="D",BQ55="A",BQ55="S",BQ55="C",BQ55="H",BQ55="B",BQ55="T",BQ55="E",BQ55="SB"),OR(BM55="S")),AND(OR(BQ55="S"),OR(BU55="D",BU55="A",BU55="S",BU55="C",BU55="H",BU55="B",BU55="T",BU55="E",BU55="SB")),AND(BQ55="H",OR($Z43="No",$Z43="")))))</formula1>
    </dataValidation>
    <dataValidation sqref="BR55:BR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55="D",BR55="A",BR55="S",BR55="C",BR55="H",BR55="B",BR55="T",BR55="E",BR55="SB",BR55="P",BR55="R",BR55="X",BR55="ST&gt;1",BR55="ST&gt;2",BR55="ST&gt;3",BR55="ST&gt;4",BR55="ST&gt;5"),NOT(OR(AND(OR(BR55="D",BR55="A",BR55="S",BR55="C",BR55="H",BR55="B",BR55="T",BR55="E",BR55="SB"),OR(BQ55="D",BQ55="A",BQ55="S",BQ55="C",BQ55="H",BQ55="B",BQ55="T",BQ55="E",BQ55="SB")),AND(OR(BR55="D",BR55="A",BR55="S",BR55="C",BR55="H",BR55="B",BR55="T",BR55="E",BR55="SB"),OR(BS55="D",BS55="A",BS55="S",BS55="C",BS55="H",BS55="B",BS55="T",BS55="E",BS55="SB")),AND(OR(BR55="D",BR55="A",BR55="S",BR55="C",BR55="H",BR55="B",BR55="T",BR55="E",BR55="SB"),OR(BP55="D",BP55="A",BP55="S",BP55="C",BP55="H",BP55="T",BP55="E",BP55="SB")),AND(OR(BR55="D",BR55="A",BR55="S",BR55="C",BR55="H",BR55="T",BR55="E",BR55="SB"),OR(BT55="D",BT55="A",BT55="S",BT55="C",BT55="H",BT55="B",BT55="T",BT55="E",BT55="SB")),AND(OR(BR55="D",BR55="A",BR55="S",BR55="C",BR55="H",BR55="B",BR55="T",BR55="E",BR55="SB"),OR(BO55="D",BO55="A",BO55="S",BO55="C",BO55="T",BO55="SB")),AND(OR(BR55="D",BR55="A",BR55="S",BR55="C",BR55="T",BR55="SB"),OR(BU55="D",BU55="A",BU55="S",BU55="C",BU55="H",BU55="B",BU55="T",BU55="E",BU55="SB")),AND(OR(BR55="D",BR55="A",BR55="S",BR55="C",BR55="H",BR55="B",BR55="T",BR55="E",BR55="SB"),OR(BN55="S")),AND(OR(BR55="S"),OR(BV55="D",BV55="A",BV55="S",BV55="C",BV55="H",BV55="B",BV55="T",BV55="E",BV55="SB")),AND(BR55="H",OR($Z43="No",$Z43="")))))</formula1>
    </dataValidation>
    <dataValidation sqref="BS55:BS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55="D",BS55="A",BS55="S",BS55="C",BS55="H",BS55="B",BS55="T",BS55="E",BS55="SB",BS55="P",BS55="R",BS55="X",BS55="ST&gt;1",BS55="ST&gt;2",BS55="ST&gt;3",BS55="ST&gt;4",BS55="ST&gt;5"),NOT(OR(AND(OR(BS55="D",BS55="A",BS55="S",BS55="C",BS55="H",BS55="B",BS55="T",BS55="E",BS55="SB"),OR(BR55="D",BR55="A",BR55="S",BR55="C",BR55="H",BR55="B",BR55="T",BR55="E",BR55="SB")),AND(OR(BS55="D",BS55="A",BS55="S",BS55="C",BS55="H",BS55="B",BS55="T",BS55="E",BS55="SB"),OR(BT55="D",BT55="A",BT55="S",BT55="C",BT55="H",BT55="B",BT55="T",BT55="E",BT55="SB")),AND(OR(BS55="D",BS55="A",BS55="S",BS55="C",BS55="H",BS55="B",BS55="T",BS55="E",BS55="SB"),OR(BQ55="D",BQ55="A",BQ55="S",BQ55="C",BQ55="H",BQ55="T",BQ55="E",BQ55="SB")),AND(OR(BS55="D",BS55="A",BS55="S",BS55="C",BS55="H",BS55="T",BS55="E",BS55="SB"),OR(BU55="D",BU55="A",BU55="S",BU55="C",BU55="H",BU55="B",BU55="T",BU55="E",BU55="SB")),AND(OR(BS55="D",BS55="A",BS55="S",BS55="C",BS55="H",BS55="B",BS55="T",BS55="E",BS55="SB"),OR(BP55="D",BP55="A",BP55="S",BP55="C",BP55="T",BP55="SB")),AND(OR(BS55="D",BS55="A",BS55="S",BS55="C",BS55="T",BS55="SB"),OR(BV55="D",BV55="A",BV55="S",BV55="C",BV55="H",BV55="B",BV55="T",BV55="E",BV55="SB")),AND(OR(BS55="D",BS55="A",BS55="S",BS55="C",BS55="H",BS55="B",BS55="T",BS55="E",BS55="SB"),OR(BO55="S")),AND(OR(BS55="S"),OR(BW55="D",BW55="A",BW55="S",BW55="C",BW55="H",BW55="B",BW55="T",BW55="E",BW55="SB")),AND(BS55="H",OR($Z43="No",$Z43="")))))</formula1>
    </dataValidation>
    <dataValidation sqref="BT55:BT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55="D",BT55="A",BT55="S",BT55="C",BT55="H",BT55="B",BT55="T",BT55="E",BT55="SB",BT55="P",BT55="R",BT55="X",BT55="ST&gt;1",BT55="ST&gt;2",BT55="ST&gt;3",BT55="ST&gt;4",BT55="ST&gt;5"),NOT(OR(AND(OR(BT55="D",BT55="A",BT55="S",BT55="C",BT55="H",BT55="B",BT55="T",BT55="E",BT55="SB"),OR(BS55="D",BS55="A",BS55="S",BS55="C",BS55="H",BS55="B",BS55="T",BS55="E",BS55="SB")),AND(OR(BT55="D",BT55="A",BT55="S",BT55="C",BT55="H",BT55="B",BT55="T",BT55="E",BT55="SB"),OR(BU55="D",BU55="A",BU55="S",BU55="C",BU55="H",BU55="B",BU55="T",BU55="E",BU55="SB")),AND(OR(BT55="D",BT55="A",BT55="S",BT55="C",BT55="H",BT55="B",BT55="T",BT55="E",BT55="SB"),OR(BR55="D",BR55="A",BR55="S",BR55="C",BR55="H",BR55="T",BR55="E",BR55="SB")),AND(OR(BT55="D",BT55="A",BT55="S",BT55="C",BT55="H",BT55="T",BT55="E",BT55="SB"),OR(BV55="D",BV55="A",BV55="S",BV55="C",BV55="H",BV55="B",BV55="T",BV55="E",BV55="SB")),AND(OR(BT55="D",BT55="A",BT55="S",BT55="C",BT55="H",BT55="B",BT55="T",BT55="E",BT55="SB"),OR(BQ55="D",BQ55="A",BQ55="S",BQ55="C",BQ55="T",BQ55="SB")),AND(OR(BT55="D",BT55="A",BT55="S",BT55="C",BT55="T",BT55="SB"),OR(BW55="D",BW55="A",BW55="S",BW55="C",BW55="H",BW55="B",BW55="T",BW55="E",BW55="SB")),AND(OR(BT55="D",BT55="A",BT55="S",BT55="C",BT55="H",BT55="B",BT55="T",BT55="E",BT55="SB"),OR(BP55="S")),AND(OR(BT55="S"),OR(BX55="D",BX55="A",BX55="S",BX55="C",BX55="H",BX55="B",BX55="T",BX55="E",BX55="SB")),AND(BT55="H",OR($Z43="No",$Z43="")))))</formula1>
    </dataValidation>
    <dataValidation sqref="BU55:BU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55="D",BU55="A",BU55="S",BU55="C",BU55="H",BU55="B",BU55="T",BU55="E",BU55="SB",BU55="P",BU55="R",BU55="X",BU55="ST&gt;1",BU55="ST&gt;2",BU55="ST&gt;3",BU55="ST&gt;4",BU55="ST&gt;5"),NOT(OR(AND(OR(BU55="D",BU55="A",BU55="S",BU55="C",BU55="H",BU55="B",BU55="T",BU55="E",BU55="SB"),OR(BT55="D",BT55="A",BT55="S",BT55="C",BT55="H",BT55="B",BT55="T",BT55="E",BT55="SB")),AND(OR(BU55="D",BU55="A",BU55="S",BU55="C",BU55="H",BU55="B",BU55="T",BU55="E",BU55="SB"),OR(BV55="D",BV55="A",BV55="S",BV55="C",BV55="H",BV55="B",BV55="T",BV55="E",BV55="SB")),AND(OR(BU55="D",BU55="A",BU55="S",BU55="C",BU55="H",BU55="B",BU55="T",BU55="E",BU55="SB"),OR(BS55="D",BS55="A",BS55="S",BS55="C",BS55="H",BS55="T",BS55="E",BS55="SB")),AND(OR(BU55="D",BU55="A",BU55="S",BU55="C",BU55="H",BU55="T",BU55="E",BU55="SB"),OR(BW55="D",BW55="A",BW55="S",BW55="C",BW55="H",BW55="B",BW55="T",BW55="E",BW55="SB")),AND(OR(BU55="D",BU55="A",BU55="S",BU55="C",BU55="H",BU55="B",BU55="T",BU55="E",BU55="SB"),OR(BR55="D",BR55="A",BR55="S",BR55="C",BR55="T",BR55="SB")),AND(OR(BU55="D",BU55="A",BU55="S",BU55="C",BU55="T",BU55="SB"),OR(BX55="D",BX55="A",BX55="S",BX55="C",BX55="H",BX55="B",BX55="T",BX55="E",BX55="SB")),AND(OR(BU55="D",BU55="A",BU55="S",BU55="C",BU55="H",BU55="B",BU55="T",BU55="E",BU55="SB"),OR(BQ55="S")),AND(OR(BU55="S"),OR(BY55="D",BY55="A",BY55="S",BY55="C",BY55="H",BY55="B",BY55="T",BY55="E",BY55="SB")),AND(BU55="H",OR($Z43="No",$Z43="")))))</formula1>
    </dataValidation>
    <dataValidation sqref="BV55:BV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55="D",BV55="A",BV55="S",BV55="C",BV55="H",BV55="B",BV55="T",BV55="E",BV55="SB",BV55="P",BV55="R",BV55="X",BV55="ST&gt;1",BV55="ST&gt;2",BV55="ST&gt;3",BV55="ST&gt;4",BV55="ST&gt;5"),NOT(OR(AND(OR(BV55="D",BV55="A",BV55="S",BV55="C",BV55="H",BV55="B",BV55="T",BV55="E",BV55="SB"),OR(BU55="D",BU55="A",BU55="S",BU55="C",BU55="H",BU55="B",BU55="T",BU55="E",BU55="SB")),AND(OR(BV55="D",BV55="A",BV55="S",BV55="C",BV55="H",BV55="B",BV55="T",BV55="E",BV55="SB"),OR(BW55="D",BW55="A",BW55="S",BW55="C",BW55="H",BW55="B",BW55="T",BW55="E",BW55="SB")),AND(OR(BV55="D",BV55="A",BV55="S",BV55="C",BV55="H",BV55="B",BV55="T",BV55="E",BV55="SB"),OR(BT55="D",BT55="A",BT55="S",BT55="C",BT55="H",BT55="T",BT55="E",BT55="SB")),AND(OR(BV55="D",BV55="A",BV55="S",BV55="C",BV55="H",BV55="T",BV55="E",BV55="SB"),OR(BX55="D",BX55="A",BX55="S",BX55="C",BX55="H",BX55="B",BX55="T",BX55="E",BX55="SB")),AND(OR(BV55="D",BV55="A",BV55="S",BV55="C",BV55="H",BV55="B",BV55="T",BV55="E",BV55="SB"),OR(BS55="D",BS55="A",BS55="S",BS55="C",BS55="T",BS55="SB")),AND(OR(BV55="D",BV55="A",BV55="S",BV55="C",BV55="T",BV55="SB"),OR(BY55="D",BY55="A",BY55="S",BY55="C",BY55="H",BY55="B",BY55="T",BY55="E",BY55="SB")),AND(OR(BV55="D",BV55="A",BV55="S",BV55="C",BV55="H",BV55="B",BV55="T",BV55="E",BV55="SB"),OR(BR55="S")),AND(OR(BV55="S"),OR(BZ55="D",BZ55="A",BZ55="S",BZ55="C",BZ55="H",BZ55="B",BZ55="T",BZ55="E",BZ55="SB")),AND(BV55="H",OR($Z43="No",$Z43="")))))</formula1>
    </dataValidation>
    <dataValidation sqref="BW55:BW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55="D",BW55="A",BW55="S",BW55="C",BW55="H",BW55="B",BW55="T",BW55="E",BW55="SB",BW55="P",BW55="R",BW55="X",BW55="ST&gt;1",BW55="ST&gt;2",BW55="ST&gt;3",BW55="ST&gt;4",BW55="ST&gt;5"),NOT(OR(AND(OR(BW55="D",BW55="A",BW55="S",BW55="C",BW55="H",BW55="B",BW55="T",BW55="E",BW55="SB"),OR(BV55="D",BV55="A",BV55="S",BV55="C",BV55="H",BV55="B",BV55="T",BV55="E",BV55="SB")),AND(OR(BW55="D",BW55="A",BW55="S",BW55="C",BW55="H",BW55="B",BW55="T",BW55="E",BW55="SB"),OR(BX55="D",BX55="A",BX55="S",BX55="C",BX55="H",BX55="B",BX55="T",BX55="E",BX55="SB")),AND(OR(BW55="D",BW55="A",BW55="S",BW55="C",BW55="H",BW55="B",BW55="T",BW55="E",BW55="SB"),OR(BU55="D",BU55="A",BU55="S",BU55="C",BU55="H",BU55="T",BU55="E",BU55="SB")),AND(OR(BW55="D",BW55="A",BW55="S",BW55="C",BW55="H",BW55="T",BW55="E",BW55="SB"),OR(BY55="D",BY55="A",BY55="S",BY55="C",BY55="H",BY55="B",BY55="T",BY55="E",BY55="SB")),AND(OR(BW55="D",BW55="A",BW55="S",BW55="C",BW55="H",BW55="B",BW55="T",BW55="E",BW55="SB"),OR(BT55="D",BT55="A",BT55="S",BT55="C",BT55="T",BT55="SB")),AND(OR(BW55="D",BW55="A",BW55="S",BW55="C",BW55="T",BW55="SB"),OR(BZ55="D",BZ55="A",BZ55="S",BZ55="C",BZ55="H",BZ55="B",BZ55="T",BZ55="E",BZ55="SB")),AND(OR(BW55="D",BW55="A",BW55="S",BW55="C",BW55="H",BW55="B",BW55="T",BW55="E",BW55="SB"),OR(BS55="S")),AND(OR(BW55="S"),OR(CA55="D",CA55="A",CA55="S",CA55="C",CA55="H",CA55="B",CA55="T",CA55="E",CA55="SB")),AND(BW55="H",OR($Z43="No",$Z43="")))))</formula1>
    </dataValidation>
    <dataValidation sqref="BX55:BX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55="D",BX55="A",BX55="S",BX55="C",BX55="H",BX55="B",BX55="T",BX55="E",BX55="SB",BX55="P",BX55="R",BX55="X",BX55="ST&gt;1",BX55="ST&gt;2",BX55="ST&gt;3",BX55="ST&gt;4",BX55="ST&gt;5"),NOT(OR(AND(OR(BX55="D",BX55="A",BX55="S",BX55="C",BX55="H",BX55="B",BX55="T",BX55="E",BX55="SB"),OR(BW55="D",BW55="A",BW55="S",BW55="C",BW55="H",BW55="B",BW55="T",BW55="E",BW55="SB")),AND(OR(BX55="D",BX55="A",BX55="S",BX55="C",BX55="H",BX55="B",BX55="T",BX55="E",BX55="SB"),OR(BY55="D",BY55="A",BY55="S",BY55="C",BY55="H",BY55="B",BY55="T",BY55="E",BY55="SB")),AND(OR(BX55="D",BX55="A",BX55="S",BX55="C",BX55="H",BX55="B",BX55="T",BX55="E",BX55="SB"),OR(BV55="D",BV55="A",BV55="S",BV55="C",BV55="H",BV55="T",BV55="E",BV55="SB")),AND(OR(BX55="D",BX55="A",BX55="S",BX55="C",BX55="H",BX55="T",BX55="E",BX55="SB"),OR(BZ55="D",BZ55="A",BZ55="S",BZ55="C",BZ55="H",BZ55="B",BZ55="T",BZ55="E",BZ55="SB")),AND(OR(BX55="D",BX55="A",BX55="S",BX55="C",BX55="H",BX55="B",BX55="T",BX55="E",BX55="SB"),OR(BU55="D",BU55="A",BU55="S",BU55="C",BU55="T",BU55="SB")),AND(OR(BX55="D",BX55="A",BX55="S",BX55="C",BX55="T",BX55="SB"),OR(CA55="D",CA55="A",CA55="S",CA55="C",CA55="H",CA55="B",CA55="T",CA55="E",CA55="SB")),AND(OR(BX55="D",BX55="A",BX55="S",BX55="C",BX55="H",BX55="B",BX55="T",BX55="E",BX55="SB"),OR(BT55="S")),AND(OR(BX55="S"),OR(CB55="D",CB55="A",CB55="S",CB55="C",CB55="H",CB55="B",CB55="T",CB55="E",CB55="SB")),AND(BX55="H",OR($Z43="No",$Z43="")))))</formula1>
    </dataValidation>
    <dataValidation sqref="BY55:BY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55="D",BY55="A",BY55="S",BY55="C",BY55="H",BY55="B",BY55="T",BY55="E",BY55="SB",BY55="P",BY55="R",BY55="X",BY55="ST&gt;1",BY55="ST&gt;2",BY55="ST&gt;3",BY55="ST&gt;4",BY55="ST&gt;5"),NOT(OR(AND(OR(BY55="D",BY55="A",BY55="S",BY55="C",BY55="H",BY55="B",BY55="T",BY55="E",BY55="SB"),OR(BX55="D",BX55="A",BX55="S",BX55="C",BX55="H",BX55="B",BX55="T",BX55="E",BX55="SB")),AND(OR(BY55="D",BY55="A",BY55="S",BY55="C",BY55="H",BY55="B",BY55="T",BY55="E",BY55="SB"),OR(BZ55="D",BZ55="A",BZ55="S",BZ55="C",BZ55="H",BZ55="B",BZ55="T",BZ55="E",BZ55="SB")),AND(OR(BY55="D",BY55="A",BY55="S",BY55="C",BY55="H",BY55="B",BY55="T",BY55="E",BY55="SB"),OR(BW55="D",BW55="A",BW55="S",BW55="C",BW55="H",BW55="T",BW55="E",BW55="SB")),AND(OR(BY55="D",BY55="A",BY55="S",BY55="C",BY55="H",BY55="T",BY55="E",BY55="SB"),OR(CA55="D",CA55="A",CA55="S",CA55="C",CA55="H",CA55="B",CA55="T",CA55="E",CA55="SB")),AND(OR(BY55="D",BY55="A",BY55="S",BY55="C",BY55="H",BY55="B",BY55="T",BY55="E",BY55="SB"),OR(BV55="D",BV55="A",BV55="S",BV55="C",BV55="T",BV55="SB")),AND(OR(BY55="D",BY55="A",BY55="S",BY55="C",BY55="T",BY55="SB"),OR(CB55="D",CB55="A",CB55="S",CB55="C",CB55="H",CB55="B",CB55="T",CB55="E",CB55="SB")),AND(OR(BY55="D",BY55="A",BY55="S",BY55="C",BY55="H",BY55="B",BY55="T",BY55="E",BY55="SB"),OR(BU55="S")),AND(OR(BY55="S"),OR(CC55="D",CC55="A",CC55="S",CC55="C",CC55="H",CC55="B",CC55="T",CC55="E",CC55="SB")),AND(BY55="H",OR($Z43="No",$Z43="")))))</formula1>
    </dataValidation>
    <dataValidation sqref="BZ55:BZ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55="D",BZ55="A",BZ55="S",BZ55="C",BZ55="H",BZ55="B",BZ55="T",BZ55="E",BZ55="SB",BZ55="P",BZ55="R",BZ55="X",BZ55="ST&gt;1",BZ55="ST&gt;2",BZ55="ST&gt;3",BZ55="ST&gt;4",BZ55="ST&gt;5"),NOT(OR(AND(OR(BZ55="D",BZ55="A",BZ55="S",BZ55="C",BZ55="H",BZ55="B",BZ55="T",BZ55="E",BZ55="SB"),OR(BY55="D",BY55="A",BY55="S",BY55="C",BY55="H",BY55="B",BY55="T",BY55="E",BY55="SB")),AND(OR(BZ55="D",BZ55="A",BZ55="S",BZ55="C",BZ55="H",BZ55="B",BZ55="T",BZ55="E",BZ55="SB"),OR(CA55="D",CA55="A",CA55="S",CA55="C",CA55="H",CA55="B",CA55="T",CA55="E",CA55="SB")),AND(OR(BZ55="D",BZ55="A",BZ55="S",BZ55="C",BZ55="H",BZ55="B",BZ55="T",BZ55="E",BZ55="SB"),OR(BX55="D",BX55="A",BX55="S",BX55="C",BX55="H",BX55="T",BX55="E",BX55="SB")),AND(OR(BZ55="D",BZ55="A",BZ55="S",BZ55="C",BZ55="H",BZ55="T",BZ55="E",BZ55="SB"),OR(CB55="D",CB55="A",CB55="S",CB55="C",CB55="H",CB55="B",CB55="T",CB55="E",CB55="SB")),AND(OR(BZ55="D",BZ55="A",BZ55="S",BZ55="C",BZ55="H",BZ55="B",BZ55="T",BZ55="E",BZ55="SB"),OR(BW55="D",BW55="A",BW55="S",BW55="C",BW55="T",BW55="SB")),AND(OR(BZ55="D",BZ55="A",BZ55="S",BZ55="C",BZ55="T",BZ55="SB"),OR(CC55="D",CC55="A",CC55="S",CC55="C",CC55="H",CC55="B",CC55="T",CC55="E",CC55="SB")),AND(OR(BZ55="D",BZ55="A",BZ55="S",BZ55="C",BZ55="H",BZ55="B",BZ55="T",BZ55="E",BZ55="SB"),OR(BV55="S")),AND(OR(BZ55="S"),OR(CD55="D",CD55="A",CD55="S",CD55="C",CD55="H",CD55="B",CD55="T",CD55="E",CD55="SB")),AND(BZ55="H",OR($Z43="No",$Z43="")))))</formula1>
    </dataValidation>
    <dataValidation sqref="CA55:CA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55="D",CA55="A",CA55="S",CA55="C",CA55="H",CA55="B",CA55="T",CA55="E",CA55="SB",CA55="P",CA55="R",CA55="X",CA55="ST&gt;1",CA55="ST&gt;2",CA55="ST&gt;3",CA55="ST&gt;4",CA55="ST&gt;5"),NOT(OR(AND(OR(CA55="D",CA55="A",CA55="S",CA55="C",CA55="H",CA55="B",CA55="T",CA55="E",CA55="SB"),OR(BZ55="D",BZ55="A",BZ55="S",BZ55="C",BZ55="H",BZ55="B",BZ55="T",BZ55="E",BZ55="SB")),AND(OR(CA55="D",CA55="A",CA55="S",CA55="C",CA55="H",CA55="B",CA55="T",CA55="E",CA55="SB"),OR(CB55="D",CB55="A",CB55="S",CB55="C",CB55="H",CB55="B",CB55="T",CB55="E",CB55="SB")),AND(OR(CA55="D",CA55="A",CA55="S",CA55="C",CA55="H",CA55="B",CA55="T",CA55="E",CA55="SB"),OR(BY55="D",BY55="A",BY55="S",BY55="C",BY55="H",BY55="T",BY55="E",BY55="SB")),AND(OR(CA55="D",CA55="A",CA55="S",CA55="C",CA55="H",CA55="T",CA55="E",CA55="SB"),OR(CC55="D",CC55="A",CC55="S",CC55="C",CC55="H",CC55="B",CC55="T",CC55="E",CC55="SB")),AND(OR(CA55="D",CA55="A",CA55="S",CA55="C",CA55="H",CA55="B",CA55="T",CA55="E",CA55="SB"),OR(BX55="D",BX55="A",BX55="S",BX55="C",BX55="T",BX55="SB")),AND(OR(CA55="D",CA55="A",CA55="S",CA55="C",CA55="T",CA55="SB"),OR(CD55="D",CD55="A",CD55="S",CD55="C",CD55="H",CD55="B",CD55="T",CD55="E",CD55="SB")),AND(OR(CA55="D",CA55="A",CA55="S",CA55="C",CA55="H",CA55="B",CA55="T",CA55="E",CA55="SB"),OR(BW55="S")),AND(CA55="H",OR($Z43="No",$Z43="")))))</formula1>
    </dataValidation>
    <dataValidation sqref="CB55:CB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55="D",CB55="A",CB55="S",CB55="C",CB55="H",CB55="B",CB55="T",CB55="E",CB55="SB",CB55="P",CB55="R",CB55="X",CB55="ST&gt;1",CB55="ST&gt;2",CB55="ST&gt;3",CB55="ST&gt;4",CB55="ST&gt;5"),NOT(OR(AND(OR(CB55="D",CB55="A",CB55="S",CB55="C",CB55="H",CB55="B",CB55="T",CB55="E",CB55="SB"),OR(CA55="D",CA55="A",CA55="S",CA55="C",CA55="H",CA55="B",CA55="T",CA55="E",CA55="SB")),AND(OR(CB55="D",CB55="A",CB55="S",CB55="C",CB55="H",CB55="B",CB55="T",CB55="E",CB55="SB"),OR(CC55="D",CC55="A",CC55="S",CC55="C",CC55="H",CC55="B",CC55="T",CC55="E",CC55="SB")),AND(OR(CB55="D",CB55="A",CB55="S",CB55="C",CB55="H",CB55="B",CB55="T",CB55="E",CB55="SB"),OR(BZ55="D",BZ55="A",BZ55="S",BZ55="C",BZ55="H",BZ55="T",BZ55="E",BZ55="SB")),AND(OR(CB55="D",CB55="A",CB55="S",CB55="C",CB55="H",CB55="T",CB55="E",CB55="SB"),OR(CD55="D",CD55="A",CD55="S",CD55="C",CD55="H",CD55="B",CD55="T",CD55="E",CD55="SB")),AND(OR(CB55="D",CB55="A",CB55="S",CB55="C",CB55="H",CB55="B",CB55="T",CB55="E",CB55="SB"),OR(BY55="D",BY55="A",BY55="S",BY55="C",BY55="T",BY55="SB")),AND(OR(CB55="D",CB55="A",CB55="S",CB55="C",CB55="H",CB55="B",CB55="T",CB55="E",CB55="SB"),OR(BX55="S")),AND(CB55="H",OR($Z43="No",$Z43="")))))</formula1>
    </dataValidation>
    <dataValidation sqref="CC55:CC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55="D",CC55="A",CC55="S",CC55="C",CC55="H",CC55="B",CC55="T",CC55="E",CC55="SB",CC55="P",CC55="R",CC55="X",CC55="ST&gt;1",CC55="ST&gt;2",CC55="ST&gt;3",CC55="ST&gt;4",CC55="ST&gt;5"),NOT(OR(AND(OR(CC55="D",CC55="A",CC55="S",CC55="C",CC55="H",CC55="B",CC55="T",CC55="E",CC55="SB"),OR(CB55="D",CB55="A",CB55="S",CB55="C",CB55="H",CB55="B",CB55="T",CB55="E",CB55="SB")),AND(OR(CC55="D",CC55="A",CC55="S",CC55="C",CC55="H",CC55="B",CC55="T",CC55="E",CC55="SB"),OR(CD55="D",CD55="A",CD55="S",CD55="C",CD55="H",CD55="B",CD55="T",CD55="E",CD55="SB")),AND(OR(CC55="D",CC55="A",CC55="S",CC55="C",CC55="H",CC55="B",CC55="T",CC55="E",CC55="SB"),OR(CA55="D",CA55="A",CA55="S",CA55="C",CA55="H",CA55="T",CA55="E",CA55="SB")),AND(OR(CC55="D",CC55="A",CC55="S",CC55="C",CC55="H",CC55="B",CC55="T",CC55="E",CC55="SB"),OR(BZ55="D",BZ55="A",BZ55="S",BZ55="C",BZ55="T",BZ55="SB")),AND(OR(CC55="D",CC55="A",CC55="S",CC55="C",CC55="H",CC55="B",CC55="T",CC55="E",CC55="SB"),OR(BY55="S")),AND(CC55="H",OR($Z43="No",$Z43="")))))</formula1>
    </dataValidation>
    <dataValidation sqref="CD55:CD58"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55="D",CD55="A",CD55="S",CD55="C",CD55="H",CD55="B",CD55="T",CD55="E",CD55="SB",CD55="P",CD55="R",CD55="X",CD55="ST&gt;1",CD55="ST&gt;2",CD55="ST&gt;3",CD55="ST&gt;4",CD55="ST&gt;5"),NOT(OR(AND(OR(CD55="D",CD55="A",CD55="S",CD55="C",CD55="H",CD55="B",CD55="T",CD55="E",CD55="SB"),OR(CC55="D",CC55="A",CC55="S",CC55="C",CC55="H",CC55="B",CC55="T",CC55="E",CC55="SB")),AND(OR(CD55="D",CD55="A",CD55="S",CD55="C",CD55="H",CD55="B",CD55="T",CD55="E",CD55="SB"),OR(CB55="D",CB55="A",CB55="S",CB55="C",CB55="H",CB55="T",CB55="E",CB55="SB")),AND(OR(CD55="D",CD55="A",CD55="S",CD55="C",CD55="H",CD55="B",CD55="T",CD55="E",CD55="SB"),OR(CA55="D",CA55="A",CA55="S",CA55="C",CA55="T",CA55="SB")),AND(OR(CD55="D",CD55="A",CD55="S",CD55="C",CD55="H",CD55="B",CD55="T",CD55="E",CD55="SB"),OR(BZ55="S")),AND(CD55="H",OR($Z43="No",$Z43="")))))</formula1>
    </dataValidation>
    <dataValidation sqref="V37"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COUNTIF($C$55:$CD$55,"P")=0</formula1>
    </dataValidation>
    <dataValidation sqref="V38"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COUNTIF($C$56:$CD$56,"P")=0</formula1>
    </dataValidation>
    <dataValidation sqref="V39"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COUNTIF($C$57:$CD$57,"P")=0</formula1>
    </dataValidation>
    <dataValidation sqref="V40"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COUNTIF($C$58:$CD$58,"P")=0</formula1>
    </dataValidation>
    <dataValidation sqref="BF37"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80</formula2>
    </dataValidation>
    <dataValidation sqref="BJ37"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37"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37"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BV37" showDropDown="0" showInputMessage="1" showErrorMessage="0" allowBlank="0" promptTitle="Purple HP %" prompt="If a purple crab spawns with Verzik at or below this % of P2 HP, the Purple DC leaves it until the reds shield, then blowpipes it until it pops (no red crab swing) and hits Verzik from r11." type="decimal" operator="between">
      <formula1>1</formula1>
      <formula2>100</formula2>
    </dataValidation>
    <dataValidation sqref="CD37" showDropDown="0" showInputMessage="1" showErrorMessage="0" allowBlank="0" promptTitle="P2 Scythe last hit threshold" prompt="Reds r40: a player with 30-49% spec (not a P2 horn player) uses a crystal halberd spec, unless Verzik's P2 HP is under this % - then a scythe." type="decimal" operator="between">
      <formula1>0</formula1>
      <formula2>100</formula2>
    </dataValidation>
    <dataValidation sqref="BZ37" showDropDown="0" showInputMessage="1" showErrorMessage="0" allowBlank="0" promptTitle="Tornado hit %" prompt="Chance each player is hit by the tornado when Verzik drops below 20% in P3 (estimate)." type="decimal" operator="between">
      <formula1>0</formula1>
      <formula2>100</formula2>
    </dataValidation>
    <dataValidation sqref="CH37" showDropDown="0" showInputMessage="1" showErrorMessage="0" allowBlank="0" promptTitle="Brew sips" prompt="Saradomin brew sips the whole team has for Verzik (default 12 per player)." type="decimal" operator="between">
      <formula1>0</formula1>
      <formula2>999</formula2>
    </dataValidation>
    <dataValidation sqref="CL37"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CP37" showDropDown="0" showInputMessage="1" showErrorMessage="0" allowBlank="0" promptTitle="Restore sips" prompt="Super restore sips for the whole team (default 6 per player)." type="decimal" operator="between">
      <formula1>0</formula1>
      <formula2>999</formula2>
    </dataValidation>
    <dataValidation sqref="CT37" showDropDown="0" showInputMessage="1" showErrorMessage="0" allowBlank="0" promptTitle="Sharks" prompt="Sharks for the whole team (default 3 per player)." type="decimal" operator="between">
      <formula1>0</formula1>
      <formula2>999</formula2>
    </dataValidation>
    <dataValidation sqref="AE37 AE38 AE39 AE40 AH37 AH38 AH39 AH40 AX37 AX38 AX39 AX40" showDropDown="0" showInputMessage="0" showErrorMessage="0" allowBlank="1" type="whole" operator="between">
      <formula1>0</formula1>
      <formula2>100</formula2>
    </dataValidation>
    <dataValidation sqref="CW4 CW37" showDropDown="0" showInputMessage="1" showErrorMessage="1" allowBlank="1" promptTitle="East bounce tech" prompt="P2, before reds: on the first N of Verzik's attacks (0-3) the East Boak players attack on her attack tick instead of waiting a tick, chancing her bounce (50%, one of them). The bounced player's next attack is a ZCB (quiver, rupture, Rigour). Stops after 2 bounces. 0 = off." type="list">
      <formula1>"0,1,2,3"</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Y72"/>
  <sheetViews>
    <sheetView workbookViewId="0">
      <pane xSplit="2" topLeftCell="C1" activePane="topRight" state="frozen"/>
      <selection pane="topRight" activeCell="A1" sqref="A1"/>
    </sheetView>
  </sheetViews>
  <sheetFormatPr baseColWidth="8" defaultRowHeight="15"/>
  <cols>
    <col width="12" customWidth="1" min="1" max="1"/>
    <col width="34"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5" customWidth="1" min="34" max="34"/>
    <col width="5" customWidth="1" min="35" max="35"/>
    <col width="5" customWidth="1" min="36" max="36"/>
    <col width="5" customWidth="1" min="37" max="37"/>
    <col width="5" customWidth="1" min="38" max="38"/>
    <col width="5" customWidth="1" min="39" max="39"/>
    <col width="5" customWidth="1" min="40" max="40"/>
    <col width="5" customWidth="1" min="41" max="41"/>
    <col width="5" customWidth="1" min="42" max="42"/>
    <col width="5" customWidth="1" min="43" max="43"/>
    <col width="5" customWidth="1" min="44" max="44"/>
    <col width="5" customWidth="1" min="45" max="45"/>
    <col width="5" customWidth="1" min="46" max="46"/>
    <col width="5" customWidth="1" min="47" max="47"/>
    <col width="5" customWidth="1" min="48" max="48"/>
    <col width="5" customWidth="1" min="49" max="49"/>
    <col width="5" customWidth="1" min="50" max="50"/>
    <col width="5" customWidth="1" min="51" max="51"/>
    <col width="5" customWidth="1" min="52" max="52"/>
    <col width="5" customWidth="1" min="53" max="53"/>
    <col width="5" customWidth="1" min="54" max="54"/>
    <col width="5" customWidth="1" min="55" max="55"/>
    <col width="5" customWidth="1" min="56" max="56"/>
    <col width="5" customWidth="1" min="57" max="57"/>
    <col width="5" customWidth="1" min="58" max="58"/>
    <col width="5" customWidth="1" min="59" max="59"/>
    <col width="5" customWidth="1" min="60" max="60"/>
    <col width="5" customWidth="1" min="61" max="61"/>
    <col width="5" customWidth="1" min="62" max="62"/>
    <col width="5" customWidth="1" min="63" max="63"/>
    <col width="5" customWidth="1" min="64" max="64"/>
    <col width="5" customWidth="1" min="65" max="65"/>
    <col width="5" customWidth="1" min="66" max="66"/>
    <col width="5" customWidth="1" min="67" max="67"/>
    <col width="5" customWidth="1" min="68" max="68"/>
    <col width="5" customWidth="1" min="69" max="69"/>
    <col width="5" customWidth="1" min="70" max="70"/>
    <col width="5" customWidth="1" min="71" max="71"/>
    <col width="5" customWidth="1" min="72" max="72"/>
    <col width="5" customWidth="1" min="73" max="73"/>
    <col width="5" customWidth="1" min="74" max="74"/>
    <col width="5" customWidth="1" min="75" max="75"/>
    <col width="5" customWidth="1" min="76" max="76"/>
    <col width="5" customWidth="1" min="77" max="77"/>
    <col width="5" customWidth="1" min="78" max="78"/>
    <col width="5" customWidth="1" min="79" max="79"/>
    <col width="5" customWidth="1" min="80" max="80"/>
    <col width="5" customWidth="1" min="81" max="81"/>
    <col width="5" customWidth="1" min="82" max="82"/>
    <col width="5" customWidth="1" min="101" max="103"/>
  </cols>
  <sheetData>
    <row r="1">
      <c r="A1" s="27" t="inlineStr">
        <is>
          <t>5-man chart</t>
        </is>
      </c>
    </row>
    <row r="2">
      <c r="Y2" s="28" t="inlineStr">
        <is>
          <t>P2 spec</t>
        </is>
      </c>
      <c r="Z2" s="29" t="n"/>
      <c r="AA2" s="29" t="n"/>
      <c r="AB2" s="29" t="n"/>
      <c r="AC2" s="29" t="n"/>
      <c r="AD2" s="29" t="n"/>
      <c r="AE2" s="29" t="n"/>
      <c r="AF2" s="29" t="n"/>
      <c r="AG2" s="29" t="n"/>
      <c r="AH2" s="29" t="n"/>
      <c r="AI2" s="29" t="n"/>
      <c r="AJ2" s="29" t="n"/>
      <c r="AK2" s="29" t="n"/>
      <c r="AL2" s="29" t="n"/>
      <c r="AM2" s="29" t="n"/>
      <c r="AN2" s="29" t="n"/>
      <c r="AO2" s="29" t="n"/>
      <c r="AP2" s="30" t="n"/>
      <c r="AR2" s="28" t="inlineStr">
        <is>
          <t>P3 spec</t>
        </is>
      </c>
      <c r="AS2" s="29" t="n"/>
      <c r="AT2" s="29" t="n"/>
      <c r="AU2" s="29" t="n"/>
      <c r="AV2" s="29" t="n"/>
      <c r="AW2" s="29" t="n"/>
      <c r="AX2" s="29" t="n"/>
      <c r="AY2" s="29" t="n"/>
      <c r="AZ2" s="29" t="n"/>
      <c r="BA2" s="29" t="n"/>
      <c r="BB2" s="29" t="n"/>
      <c r="BC2" s="30" t="n"/>
    </row>
    <row r="3" ht="30" customHeight="1">
      <c r="A3" s="31" t="inlineStr">
        <is>
          <t>Player</t>
        </is>
      </c>
      <c r="B3" s="32" t="inlineStr">
        <is>
          <t>Name</t>
        </is>
      </c>
      <c r="C3" s="32" t="inlineStr">
        <is>
          <t>startSpec (%)</t>
        </is>
      </c>
      <c r="D3" s="29" t="n"/>
      <c r="E3" s="30" t="n"/>
      <c r="F3" s="32" t="inlineStr">
        <is>
          <t>lightbearerOn</t>
        </is>
      </c>
      <c r="G3" s="29" t="n"/>
      <c r="H3" s="30" t="n"/>
      <c r="I3" s="32" t="inlineStr">
        <is>
          <t>meleePrayer</t>
        </is>
      </c>
      <c r="J3" s="29" t="n"/>
      <c r="K3" s="30" t="n"/>
      <c r="L3" s="32" t="inlineStr">
        <is>
          <t>PurpleDC</t>
        </is>
      </c>
      <c r="M3" s="29" t="n"/>
      <c r="N3" s="30" t="n"/>
      <c r="O3" s="32" t="inlineStr">
        <is>
          <t>WestDC</t>
        </is>
      </c>
      <c r="P3" s="29" t="n"/>
      <c r="Q3" s="30" t="n"/>
      <c r="R3" s="32" t="inlineStr">
        <is>
          <t>EastDC</t>
        </is>
      </c>
      <c r="S3" s="29" t="n"/>
      <c r="T3" s="30" t="n"/>
      <c r="V3" s="32" t="inlineStr">
        <is>
          <t>Custom Surge Timing</t>
        </is>
      </c>
      <c r="W3" s="29" t="n"/>
      <c r="X3" s="30" t="n"/>
      <c r="Y3" s="32" t="inlineStr">
        <is>
          <t>End spec</t>
        </is>
      </c>
      <c r="Z3" s="29" t="n"/>
      <c r="AA3" s="30" t="n"/>
      <c r="AB3" s="32" t="inlineStr">
        <is>
          <t>Purple crab</t>
        </is>
      </c>
      <c r="AC3" s="29" t="n"/>
      <c r="AD3" s="30" t="n"/>
      <c r="AE3" s="32" t="inlineStr">
        <is>
          <t>Target spec</t>
        </is>
      </c>
      <c r="AF3" s="29" t="n"/>
      <c r="AG3" s="30" t="n"/>
      <c r="AH3" s="32" t="inlineStr">
        <is>
          <t>Ring switch %</t>
        </is>
      </c>
      <c r="AI3" s="29" t="n"/>
      <c r="AJ3" s="30" t="n"/>
      <c r="AK3" s="32" t="inlineStr">
        <is>
          <t>Room Time</t>
        </is>
      </c>
      <c r="AL3" s="29" t="n"/>
      <c r="AM3" s="30" t="n"/>
      <c r="AN3" s="32" t="inlineStr">
        <is>
          <t>LB swings</t>
        </is>
      </c>
      <c r="AO3" s="29" t="n"/>
      <c r="AP3" s="30" t="n"/>
      <c r="AR3" s="32" t="inlineStr">
        <is>
          <t>West/East DC +</t>
        </is>
      </c>
      <c r="AS3" s="29" t="n"/>
      <c r="AT3" s="30" t="n"/>
      <c r="AU3" s="32" t="inlineStr">
        <is>
          <t>Spec used</t>
        </is>
      </c>
      <c r="AV3" s="29" t="n"/>
      <c r="AW3" s="30" t="n"/>
      <c r="AX3" s="32" t="inlineStr">
        <is>
          <t>P3 target spec</t>
        </is>
      </c>
      <c r="AY3" s="29" t="n"/>
      <c r="AZ3" s="30" t="n"/>
      <c r="BA3" s="32" t="inlineStr">
        <is>
          <t>Time of regen</t>
        </is>
      </c>
      <c r="BB3" s="29" t="n"/>
      <c r="BC3" s="30" t="n"/>
      <c r="BF3" s="33" t="inlineStr">
        <is>
          <t>Death tick</t>
        </is>
      </c>
      <c r="BG3" s="29" t="n"/>
      <c r="BH3" s="30" t="n"/>
      <c r="BJ3" s="32" t="inlineStr">
        <is>
          <t>Deep proc HP %</t>
        </is>
      </c>
      <c r="BK3" s="29" t="n"/>
      <c r="BL3" s="30" t="n"/>
      <c r="BN3" s="32" t="inlineStr">
        <is>
          <t>P3 halberd HP %</t>
        </is>
      </c>
      <c r="BO3" s="29" t="n"/>
      <c r="BP3" s="30" t="n"/>
      <c r="BR3" s="32" t="inlineStr">
        <is>
          <t>Dawn threshold %</t>
        </is>
      </c>
      <c r="BS3" s="29" t="n"/>
      <c r="BT3" s="30" t="n"/>
      <c r="BV3" s="32" t="inlineStr">
        <is>
          <t>Purple HP %</t>
        </is>
      </c>
      <c r="BW3" s="29" t="n"/>
      <c r="BX3" s="30" t="n"/>
      <c r="BZ3" s="32" t="inlineStr">
        <is>
          <t>Tornado hit %</t>
        </is>
      </c>
      <c r="CA3" s="29" t="n"/>
      <c r="CB3" s="30" t="n"/>
      <c r="CD3" s="32" t="inlineStr">
        <is>
          <t>P2 Scythe last hit threshold</t>
        </is>
      </c>
      <c r="CE3" s="29" t="n"/>
      <c r="CF3" s="30" t="n"/>
      <c r="CH3" s="32" t="inlineStr">
        <is>
          <t>Brew sips</t>
        </is>
      </c>
      <c r="CI3" s="29" t="n"/>
      <c r="CJ3" s="30" t="n"/>
      <c r="CL3" s="32" t="inlineStr">
        <is>
          <t>SCB sips</t>
        </is>
      </c>
      <c r="CM3" s="29" t="n"/>
      <c r="CN3" s="30" t="n"/>
      <c r="CP3" s="32" t="inlineStr">
        <is>
          <t>Restore sips</t>
        </is>
      </c>
      <c r="CQ3" s="29" t="n"/>
      <c r="CR3" s="30" t="n"/>
      <c r="CT3" s="32" t="inlineStr">
        <is>
          <t>Sharks</t>
        </is>
      </c>
      <c r="CU3" s="29" t="n"/>
      <c r="CV3" s="30" t="n"/>
      <c r="CW3" s="32" t="inlineStr">
        <is>
          <t>East bounce tech</t>
        </is>
      </c>
      <c r="CX3" s="29" t="n"/>
      <c r="CY3" s="30" t="n"/>
    </row>
    <row r="4">
      <c r="A4" s="34" t="inlineStr">
        <is>
          <t>Player 1</t>
        </is>
      </c>
      <c r="B4" s="35" t="n"/>
      <c r="C4" s="35" t="n"/>
      <c r="D4" s="29" t="n"/>
      <c r="E4" s="30" t="n"/>
      <c r="F4" s="52" t="b">
        <v>0</v>
      </c>
      <c r="G4" s="29" t="n"/>
      <c r="H4" s="30" t="n"/>
      <c r="I4" s="35" t="n"/>
      <c r="J4" s="29" t="n"/>
      <c r="K4" s="30" t="n"/>
      <c r="L4" s="52" t="b">
        <v>0</v>
      </c>
      <c r="M4" s="29" t="n"/>
      <c r="N4" s="30" t="n"/>
      <c r="O4" s="52" t="b">
        <v>0</v>
      </c>
      <c r="P4" s="29" t="n"/>
      <c r="Q4" s="30" t="n"/>
      <c r="R4" s="52" t="b">
        <v>0</v>
      </c>
      <c r="S4" s="29" t="n"/>
      <c r="T4" s="30" t="n"/>
      <c r="V4" s="38" t="n"/>
      <c r="W4" s="29" t="n"/>
      <c r="X4" s="30" t="n"/>
      <c r="Y4" s="39">
        <f>'calc'!C210</f>
        <v/>
      </c>
      <c r="Z4" s="29" t="n"/>
      <c r="AA4" s="30" t="n"/>
      <c r="AB4" s="39">
        <f>IF(OR($L$4=TRUE,$L$4="TRUE",$L$4="Yes"),"+15","-")</f>
        <v/>
      </c>
      <c r="AC4" s="29" t="n"/>
      <c r="AD4" s="30" t="n"/>
      <c r="AE4" s="35" t="n"/>
      <c r="AF4" s="29" t="n"/>
      <c r="AG4" s="30" t="n"/>
      <c r="AH4" s="35" t="n"/>
      <c r="AI4" s="29" t="n"/>
      <c r="AJ4" s="30" t="n"/>
      <c r="AK4" s="39">
        <f>IF($AE$4&lt;&gt;"",INT('calc'!P210*0.6/60)&amp;":"&amp;TEXT(MOD('calc'!P210*0.6,60),"00.0"),"-")</f>
        <v/>
      </c>
      <c r="AL4" s="29" t="n"/>
      <c r="AM4" s="30" t="n"/>
      <c r="AN4" s="39">
        <f>IF(OR($F$4=TRUE,$F$4="TRUE",$F$4="Yes"),'calc'!J210,"-")</f>
        <v/>
      </c>
      <c r="AO4" s="29" t="n"/>
      <c r="AP4" s="30" t="n"/>
      <c r="AR4" s="39">
        <f>IF(15*(OR($O$4=TRUE,$O$4="TRUE",$O$4="Yes"))+15*(OR($R$4=TRUE,$R$4="TRUE",$R$4="Yes"))&gt;0,"+"&amp;(15*(OR($O$4=TRUE,$O$4="TRUE",$O$4="Yes"))+15*(OR($R$4=TRUE,$R$4="TRUE",$R$4="Yes"))),"-")</f>
        <v/>
      </c>
      <c r="AS4" s="29" t="n"/>
      <c r="AT4" s="30" t="n"/>
      <c r="AU4" s="39">
        <f>IF($AE$4="",0,$AE$4)</f>
        <v/>
      </c>
      <c r="AV4" s="29" t="n"/>
      <c r="AW4" s="30" t="n"/>
      <c r="AX4" s="35" t="n">
        <v>30</v>
      </c>
      <c r="AY4" s="29" t="n"/>
      <c r="AZ4" s="30" t="n"/>
      <c r="BA4" s="39">
        <f>IF('calc'!L210=0,"Ready",INT('calc'!M210*0.6/60)&amp;":"&amp;TEXT(MOD('calc'!M210*0.6,60),"00.0"))</f>
        <v/>
      </c>
      <c r="BB4" s="29" t="n"/>
      <c r="BC4" s="30" t="n"/>
      <c r="BF4" s="35" t="n"/>
      <c r="BG4" s="29" t="n"/>
      <c r="BH4" s="30" t="n"/>
      <c r="BJ4" s="35" t="n">
        <v>42</v>
      </c>
      <c r="BK4" s="29" t="n"/>
      <c r="BL4" s="30" t="n"/>
      <c r="BN4" s="35" t="n">
        <v>7</v>
      </c>
      <c r="BO4" s="29" t="n"/>
      <c r="BP4" s="30" t="n"/>
      <c r="BR4" s="35" t="n"/>
      <c r="BS4" s="29" t="n"/>
      <c r="BT4" s="30" t="n"/>
      <c r="BV4" s="35" t="n">
        <v>40</v>
      </c>
      <c r="BW4" s="29" t="n"/>
      <c r="BX4" s="30" t="n"/>
      <c r="BZ4" s="35" t="n">
        <v>2</v>
      </c>
      <c r="CA4" s="29" t="n"/>
      <c r="CB4" s="30" t="n"/>
      <c r="CD4" s="35" t="n">
        <v>8.5</v>
      </c>
      <c r="CE4" s="29" t="n"/>
      <c r="CF4" s="30" t="n"/>
      <c r="CH4" s="35" t="n">
        <v>60</v>
      </c>
      <c r="CI4" s="29" t="n"/>
      <c r="CJ4" s="30" t="n"/>
      <c r="CL4" s="35" t="n">
        <v>10</v>
      </c>
      <c r="CM4" s="29" t="n"/>
      <c r="CN4" s="30" t="n"/>
      <c r="CP4" s="35" t="n">
        <v>30</v>
      </c>
      <c r="CQ4" s="29" t="n"/>
      <c r="CR4" s="30" t="n"/>
      <c r="CT4" s="35" t="n">
        <v>15</v>
      </c>
      <c r="CU4" s="29" t="n"/>
      <c r="CV4" s="30" t="n"/>
      <c r="CW4" s="35" t="n">
        <v>0</v>
      </c>
      <c r="CX4" s="29" t="n"/>
      <c r="CY4" s="30" t="n"/>
    </row>
    <row r="5">
      <c r="A5" s="34" t="inlineStr">
        <is>
          <t>Player 2</t>
        </is>
      </c>
      <c r="B5" s="35" t="n"/>
      <c r="C5" s="35" t="n"/>
      <c r="D5" s="29" t="n"/>
      <c r="E5" s="30" t="n"/>
      <c r="F5" s="52" t="b">
        <v>0</v>
      </c>
      <c r="G5" s="29" t="n"/>
      <c r="H5" s="30" t="n"/>
      <c r="I5" s="35" t="n"/>
      <c r="J5" s="29" t="n"/>
      <c r="K5" s="30" t="n"/>
      <c r="L5" s="52" t="b">
        <v>0</v>
      </c>
      <c r="M5" s="29" t="n"/>
      <c r="N5" s="30" t="n"/>
      <c r="O5" s="52" t="b">
        <v>0</v>
      </c>
      <c r="P5" s="29" t="n"/>
      <c r="Q5" s="30" t="n"/>
      <c r="R5" s="52" t="b">
        <v>0</v>
      </c>
      <c r="S5" s="29" t="n"/>
      <c r="T5" s="30" t="n"/>
      <c r="V5" s="38" t="n"/>
      <c r="W5" s="29" t="n"/>
      <c r="X5" s="30" t="n"/>
      <c r="Y5" s="39">
        <f>'calc'!C218</f>
        <v/>
      </c>
      <c r="Z5" s="29" t="n"/>
      <c r="AA5" s="30" t="n"/>
      <c r="AB5" s="39">
        <f>IF(OR($L$5=TRUE,$L$5="TRUE",$L$5="Yes"),"+15","-")</f>
        <v/>
      </c>
      <c r="AC5" s="29" t="n"/>
      <c r="AD5" s="30" t="n"/>
      <c r="AE5" s="35" t="n"/>
      <c r="AF5" s="29" t="n"/>
      <c r="AG5" s="30" t="n"/>
      <c r="AH5" s="35" t="n"/>
      <c r="AI5" s="29" t="n"/>
      <c r="AJ5" s="30" t="n"/>
      <c r="AK5" s="39">
        <f>IF($AE$5&lt;&gt;"",INT('calc'!P218*0.6/60)&amp;":"&amp;TEXT(MOD('calc'!P218*0.6,60),"00.0"),"-")</f>
        <v/>
      </c>
      <c r="AL5" s="29" t="n"/>
      <c r="AM5" s="30" t="n"/>
      <c r="AN5" s="39">
        <f>IF(OR($F$5=TRUE,$F$5="TRUE",$F$5="Yes"),'calc'!J218,"-")</f>
        <v/>
      </c>
      <c r="AO5" s="29" t="n"/>
      <c r="AP5" s="30" t="n"/>
      <c r="AR5" s="39">
        <f>IF(15*(OR($O$5=TRUE,$O$5="TRUE",$O$5="Yes"))+15*(OR($R$5=TRUE,$R$5="TRUE",$R$5="Yes"))&gt;0,"+"&amp;(15*(OR($O$5=TRUE,$O$5="TRUE",$O$5="Yes"))+15*(OR($R$5=TRUE,$R$5="TRUE",$R$5="Yes"))),"-")</f>
        <v/>
      </c>
      <c r="AS5" s="29" t="n"/>
      <c r="AT5" s="30" t="n"/>
      <c r="AU5" s="39">
        <f>IF($AE$5="",0,$AE$5)</f>
        <v/>
      </c>
      <c r="AV5" s="29" t="n"/>
      <c r="AW5" s="30" t="n"/>
      <c r="AX5" s="35" t="n">
        <v>30</v>
      </c>
      <c r="AY5" s="29" t="n"/>
      <c r="AZ5" s="30" t="n"/>
      <c r="BA5" s="39">
        <f>IF('calc'!L218=0,"Ready",INT('calc'!M218*0.6/60)&amp;":"&amp;TEXT(MOD('calc'!M218*0.6,60),"00.0"))</f>
        <v/>
      </c>
      <c r="BB5" s="29" t="n"/>
      <c r="BC5" s="30" t="n"/>
      <c r="BF5" s="42" t="inlineStr">
        <is>
          <t>blank = all chart specs used</t>
        </is>
      </c>
      <c r="BJ5" s="42" t="inlineStr">
        <is>
          <t>shadow + Deep proc players</t>
        </is>
      </c>
      <c r="BN5" s="42" t="inlineStr">
        <is>
          <t>% of P3 max HP</t>
        </is>
      </c>
      <c r="BR5" s="42" t="inlineStr">
        <is>
          <t>blank = off; attacks become scythes</t>
        </is>
      </c>
      <c r="BV5" s="42" t="inlineStr">
        <is>
          <t>left until the shield</t>
        </is>
      </c>
      <c r="BZ5" s="42" t="inlineStr">
        <is>
          <t>per player, P3</t>
        </is>
      </c>
      <c r="CD5" s="42" t="inlineStr">
        <is>
          <t>reds r40</t>
        </is>
      </c>
      <c r="CH5" s="42" t="inlineStr">
        <is>
          <t>team total</t>
        </is>
      </c>
      <c r="CL5" s="42" t="inlineStr">
        <is>
          <t>team total</t>
        </is>
      </c>
      <c r="CP5" s="42" t="inlineStr">
        <is>
          <t>team total</t>
        </is>
      </c>
      <c r="CT5" s="42" t="inlineStr">
        <is>
          <t>team total</t>
        </is>
      </c>
    </row>
    <row r="6">
      <c r="A6" s="34" t="inlineStr">
        <is>
          <t>Player 3</t>
        </is>
      </c>
      <c r="B6" s="35" t="n"/>
      <c r="C6" s="35" t="n"/>
      <c r="D6" s="29" t="n"/>
      <c r="E6" s="30" t="n"/>
      <c r="F6" s="52" t="b">
        <v>0</v>
      </c>
      <c r="G6" s="29" t="n"/>
      <c r="H6" s="30" t="n"/>
      <c r="I6" s="35" t="n"/>
      <c r="J6" s="29" t="n"/>
      <c r="K6" s="30" t="n"/>
      <c r="L6" s="52" t="b">
        <v>0</v>
      </c>
      <c r="M6" s="29" t="n"/>
      <c r="N6" s="30" t="n"/>
      <c r="O6" s="52" t="b">
        <v>0</v>
      </c>
      <c r="P6" s="29" t="n"/>
      <c r="Q6" s="30" t="n"/>
      <c r="R6" s="52" t="b">
        <v>0</v>
      </c>
      <c r="S6" s="29" t="n"/>
      <c r="T6" s="30" t="n"/>
      <c r="V6" s="38" t="n"/>
      <c r="W6" s="29" t="n"/>
      <c r="X6" s="30" t="n"/>
      <c r="Y6" s="39">
        <f>'calc'!C226</f>
        <v/>
      </c>
      <c r="Z6" s="29" t="n"/>
      <c r="AA6" s="30" t="n"/>
      <c r="AB6" s="39">
        <f>IF(OR($L$6=TRUE,$L$6="TRUE",$L$6="Yes"),"+15","-")</f>
        <v/>
      </c>
      <c r="AC6" s="29" t="n"/>
      <c r="AD6" s="30" t="n"/>
      <c r="AE6" s="35" t="n"/>
      <c r="AF6" s="29" t="n"/>
      <c r="AG6" s="30" t="n"/>
      <c r="AH6" s="35" t="n"/>
      <c r="AI6" s="29" t="n"/>
      <c r="AJ6" s="30" t="n"/>
      <c r="AK6" s="39">
        <f>IF($AE$6&lt;&gt;"",INT('calc'!P226*0.6/60)&amp;":"&amp;TEXT(MOD('calc'!P226*0.6,60),"00.0"),"-")</f>
        <v/>
      </c>
      <c r="AL6" s="29" t="n"/>
      <c r="AM6" s="30" t="n"/>
      <c r="AN6" s="39">
        <f>IF(OR($F$6=TRUE,$F$6="TRUE",$F$6="Yes"),'calc'!J226,"-")</f>
        <v/>
      </c>
      <c r="AO6" s="29" t="n"/>
      <c r="AP6" s="30" t="n"/>
      <c r="AR6" s="39">
        <f>IF(15*(OR($O$6=TRUE,$O$6="TRUE",$O$6="Yes"))+15*(OR($R$6=TRUE,$R$6="TRUE",$R$6="Yes"))&gt;0,"+"&amp;(15*(OR($O$6=TRUE,$O$6="TRUE",$O$6="Yes"))+15*(OR($R$6=TRUE,$R$6="TRUE",$R$6="Yes"))),"-")</f>
        <v/>
      </c>
      <c r="AS6" s="29" t="n"/>
      <c r="AT6" s="30" t="n"/>
      <c r="AU6" s="39">
        <f>IF($AE$6="",0,$AE$6)</f>
        <v/>
      </c>
      <c r="AV6" s="29" t="n"/>
      <c r="AW6" s="30" t="n"/>
      <c r="AX6" s="35" t="n">
        <v>30</v>
      </c>
      <c r="AY6" s="29" t="n"/>
      <c r="AZ6" s="30" t="n"/>
      <c r="BA6" s="39">
        <f>IF('calc'!L226=0,"Ready",INT('calc'!M226*0.6/60)&amp;":"&amp;TEXT(MOD('calc'!M226*0.6,60),"00.0"))</f>
        <v/>
      </c>
      <c r="BB6" s="29" t="n"/>
      <c r="BC6" s="30" t="n"/>
    </row>
    <row r="7">
      <c r="A7" s="34" t="inlineStr">
        <is>
          <t>Player 4</t>
        </is>
      </c>
      <c r="B7" s="35" t="n"/>
      <c r="C7" s="35" t="n"/>
      <c r="D7" s="29" t="n"/>
      <c r="E7" s="30" t="n"/>
      <c r="F7" s="52" t="b">
        <v>0</v>
      </c>
      <c r="G7" s="29" t="n"/>
      <c r="H7" s="30" t="n"/>
      <c r="I7" s="35" t="n"/>
      <c r="J7" s="29" t="n"/>
      <c r="K7" s="30" t="n"/>
      <c r="L7" s="52" t="b">
        <v>0</v>
      </c>
      <c r="M7" s="29" t="n"/>
      <c r="N7" s="30" t="n"/>
      <c r="O7" s="52" t="b">
        <v>0</v>
      </c>
      <c r="P7" s="29" t="n"/>
      <c r="Q7" s="30" t="n"/>
      <c r="R7" s="52" t="b">
        <v>0</v>
      </c>
      <c r="S7" s="29" t="n"/>
      <c r="T7" s="30" t="n"/>
      <c r="V7" s="38" t="n"/>
      <c r="W7" s="29" t="n"/>
      <c r="X7" s="30" t="n"/>
      <c r="Y7" s="39">
        <f>'calc'!C234</f>
        <v/>
      </c>
      <c r="Z7" s="29" t="n"/>
      <c r="AA7" s="30" t="n"/>
      <c r="AB7" s="39">
        <f>IF(OR($L$7=TRUE,$L$7="TRUE",$L$7="Yes"),"+15","-")</f>
        <v/>
      </c>
      <c r="AC7" s="29" t="n"/>
      <c r="AD7" s="30" t="n"/>
      <c r="AE7" s="35" t="n"/>
      <c r="AF7" s="29" t="n"/>
      <c r="AG7" s="30" t="n"/>
      <c r="AH7" s="35" t="n"/>
      <c r="AI7" s="29" t="n"/>
      <c r="AJ7" s="30" t="n"/>
      <c r="AK7" s="39">
        <f>IF($AE$7&lt;&gt;"",INT('calc'!P234*0.6/60)&amp;":"&amp;TEXT(MOD('calc'!P234*0.6,60),"00.0"),"-")</f>
        <v/>
      </c>
      <c r="AL7" s="29" t="n"/>
      <c r="AM7" s="30" t="n"/>
      <c r="AN7" s="39">
        <f>IF(OR($F$7=TRUE,$F$7="TRUE",$F$7="Yes"),'calc'!J234,"-")</f>
        <v/>
      </c>
      <c r="AO7" s="29" t="n"/>
      <c r="AP7" s="30" t="n"/>
      <c r="AR7" s="39">
        <f>IF(15*(OR($O$7=TRUE,$O$7="TRUE",$O$7="Yes"))+15*(OR($R$7=TRUE,$R$7="TRUE",$R$7="Yes"))&gt;0,"+"&amp;(15*(OR($O$7=TRUE,$O$7="TRUE",$O$7="Yes"))+15*(OR($R$7=TRUE,$R$7="TRUE",$R$7="Yes"))),"-")</f>
        <v/>
      </c>
      <c r="AS7" s="29" t="n"/>
      <c r="AT7" s="30" t="n"/>
      <c r="AU7" s="39">
        <f>IF($AE$7="",0,$AE$7)</f>
        <v/>
      </c>
      <c r="AV7" s="29" t="n"/>
      <c r="AW7" s="30" t="n"/>
      <c r="AX7" s="35" t="n">
        <v>30</v>
      </c>
      <c r="AY7" s="29" t="n"/>
      <c r="AZ7" s="30" t="n"/>
      <c r="BA7" s="39">
        <f>IF('calc'!L234=0,"Ready",INT('calc'!M234*0.6/60)&amp;":"&amp;TEXT(MOD('calc'!M234*0.6,60),"00.0"))</f>
        <v/>
      </c>
      <c r="BB7" s="29" t="n"/>
      <c r="BC7" s="30" t="n"/>
    </row>
    <row r="8">
      <c r="A8" s="34" t="inlineStr">
        <is>
          <t>Player 5</t>
        </is>
      </c>
      <c r="B8" s="35" t="n"/>
      <c r="C8" s="35" t="n"/>
      <c r="D8" s="29" t="n"/>
      <c r="E8" s="30" t="n"/>
      <c r="F8" s="52" t="b">
        <v>0</v>
      </c>
      <c r="G8" s="29" t="n"/>
      <c r="H8" s="30" t="n"/>
      <c r="I8" s="35" t="n"/>
      <c r="J8" s="29" t="n"/>
      <c r="K8" s="30" t="n"/>
      <c r="L8" s="52" t="b">
        <v>0</v>
      </c>
      <c r="M8" s="29" t="n"/>
      <c r="N8" s="30" t="n"/>
      <c r="O8" s="52" t="b">
        <v>0</v>
      </c>
      <c r="P8" s="29" t="n"/>
      <c r="Q8" s="30" t="n"/>
      <c r="R8" s="52" t="b">
        <v>0</v>
      </c>
      <c r="S8" s="29" t="n"/>
      <c r="T8" s="30" t="n"/>
      <c r="V8" s="38" t="n"/>
      <c r="W8" s="29" t="n"/>
      <c r="X8" s="30" t="n"/>
      <c r="Y8" s="39">
        <f>'calc'!C242</f>
        <v/>
      </c>
      <c r="Z8" s="29" t="n"/>
      <c r="AA8" s="30" t="n"/>
      <c r="AB8" s="39">
        <f>IF(OR($L$8=TRUE,$L$8="TRUE",$L$8="Yes"),"+15","-")</f>
        <v/>
      </c>
      <c r="AC8" s="29" t="n"/>
      <c r="AD8" s="30" t="n"/>
      <c r="AE8" s="35" t="n"/>
      <c r="AF8" s="29" t="n"/>
      <c r="AG8" s="30" t="n"/>
      <c r="AH8" s="35" t="n"/>
      <c r="AI8" s="29" t="n"/>
      <c r="AJ8" s="30" t="n"/>
      <c r="AK8" s="39">
        <f>IF($AE$8&lt;&gt;"",INT('calc'!P242*0.6/60)&amp;":"&amp;TEXT(MOD('calc'!P242*0.6,60),"00.0"),"-")</f>
        <v/>
      </c>
      <c r="AL8" s="29" t="n"/>
      <c r="AM8" s="30" t="n"/>
      <c r="AN8" s="39">
        <f>IF(OR($F$8=TRUE,$F$8="TRUE",$F$8="Yes"),'calc'!J242,"-")</f>
        <v/>
      </c>
      <c r="AO8" s="29" t="n"/>
      <c r="AP8" s="30" t="n"/>
      <c r="AR8" s="39">
        <f>IF(15*(OR($O$8=TRUE,$O$8="TRUE",$O$8="Yes"))+15*(OR($R$8=TRUE,$R$8="TRUE",$R$8="Yes"))&gt;0,"+"&amp;(15*(OR($O$8=TRUE,$O$8="TRUE",$O$8="Yes"))+15*(OR($R$8=TRUE,$R$8="TRUE",$R$8="Yes"))),"-")</f>
        <v/>
      </c>
      <c r="AS8" s="29" t="n"/>
      <c r="AT8" s="30" t="n"/>
      <c r="AU8" s="39">
        <f>IF($AE$8="",0,$AE$8)</f>
        <v/>
      </c>
      <c r="AV8" s="29" t="n"/>
      <c r="AW8" s="30" t="n"/>
      <c r="AX8" s="35" t="n">
        <v>30</v>
      </c>
      <c r="AY8" s="29" t="n"/>
      <c r="AZ8" s="30" t="n"/>
      <c r="BA8" s="39">
        <f>IF('calc'!L242=0,"Ready",INT('calc'!M242*0.6/60)&amp;":"&amp;TEXT(MOD('calc'!M242*0.6,60),"00.0"))</f>
        <v/>
      </c>
      <c r="BB8" s="29" t="n"/>
      <c r="BC8" s="30" t="n"/>
    </row>
    <row r="9">
      <c r="Y9" s="42">
        <f>"End spec = after each player's last spec action in the chart; regen keeps ticking from there. P1 dies on tick "&amp;IF($BF$4="",MIN('calc'!$C$248:'calc'!$CD$248),$BF$4)&amp;IF($BF$4="", " (50% kill chance, all chart specs used)"," (Death tick: Dawn specs / transfers after it not used; surges and R still count)")&amp;"; P2 from tick "&amp;(IF($BF$4="",MIN('calc'!$C$248:'calc'!$CD$248),$BF$4)+IF($BF$4="",19,21))&amp;". Times are room time."</f>
        <v/>
      </c>
    </row>
    <row r="10" ht="30" customHeight="1">
      <c r="A10" s="31" t="inlineStr">
        <is>
          <t>Player</t>
        </is>
      </c>
      <c r="B10" s="32" t="inlineStr">
        <is>
          <t>helm</t>
        </is>
      </c>
      <c r="C10" s="32" t="inlineStr">
        <is>
          <t>body</t>
        </is>
      </c>
      <c r="D10" s="29" t="n"/>
      <c r="E10" s="29" t="n"/>
      <c r="F10" s="30" t="n"/>
      <c r="G10" s="32" t="inlineStr">
        <is>
          <t>legs</t>
        </is>
      </c>
      <c r="H10" s="29" t="n"/>
      <c r="I10" s="29" t="n"/>
      <c r="J10" s="30" t="n"/>
      <c r="K10" s="32" t="inlineStr">
        <is>
          <t>amulet</t>
        </is>
      </c>
      <c r="L10" s="29" t="n"/>
      <c r="M10" s="30" t="n"/>
      <c r="N10" s="32" t="inlineStr">
        <is>
          <t>bloodFuryHp</t>
        </is>
      </c>
      <c r="O10" s="29" t="n"/>
      <c r="P10" s="30" t="n"/>
      <c r="Q10" s="32" t="inlineStr">
        <is>
          <t>redCrab</t>
        </is>
      </c>
      <c r="R10" s="29" t="n"/>
      <c r="S10" s="30" t="n"/>
      <c r="T10" s="32" t="inlineStr">
        <is>
          <t>bouncedZCB</t>
        </is>
      </c>
      <c r="U10" s="29" t="n"/>
      <c r="V10" s="30" t="n"/>
      <c r="W10" s="32" t="inlineStr">
        <is>
          <t>offPrayer</t>
        </is>
      </c>
      <c r="X10" s="29" t="n"/>
      <c r="Y10" s="30" t="n"/>
      <c r="Z10" s="32" t="inlineStr">
        <is>
          <t>has3Tick</t>
        </is>
      </c>
      <c r="AA10" s="29" t="n"/>
      <c r="AB10" s="29" t="n"/>
      <c r="AC10" s="30" t="n"/>
      <c r="AD10" s="32" t="inlineStr">
        <is>
          <t>Shadow</t>
        </is>
      </c>
      <c r="AE10" s="29" t="n"/>
      <c r="AF10" s="30" t="n"/>
      <c r="AG10" s="32" t="inlineStr">
        <is>
          <t>3:1</t>
        </is>
      </c>
      <c r="AH10" s="29" t="n"/>
      <c r="AI10" s="30" t="n"/>
      <c r="AJ10" s="32" t="inlineStr">
        <is>
          <t>Shadow while LB</t>
        </is>
      </c>
      <c r="AK10" s="29" t="n"/>
      <c r="AL10" s="30" t="n"/>
      <c r="AM10" s="32" t="inlineStr">
        <is>
          <t>Deep proc</t>
        </is>
      </c>
      <c r="AN10" s="29" t="n"/>
      <c r="AO10" s="30" t="n"/>
      <c r="AP10" s="32" t="inlineStr">
        <is>
          <t>Horn</t>
        </is>
      </c>
      <c r="AQ10" s="29" t="n"/>
      <c r="AR10" s="30" t="n"/>
      <c r="AS10" s="32" t="inlineStr">
        <is>
          <t>hornPriority</t>
        </is>
      </c>
      <c r="AT10" s="29" t="n"/>
      <c r="AU10" s="30" t="n"/>
      <c r="AV10" s="32" t="inlineStr">
        <is>
          <t>P2 horn</t>
        </is>
      </c>
      <c r="AW10" s="29" t="n"/>
      <c r="AX10" s="30" t="n"/>
      <c r="AY10" s="32" t="inlineStr">
        <is>
          <t>P3 horn</t>
        </is>
      </c>
      <c r="AZ10" s="29" t="n"/>
      <c r="BA10" s="30" t="n"/>
      <c r="BB10" s="32" t="inlineStr">
        <is>
          <t>East Boak</t>
        </is>
      </c>
      <c r="BC10" s="29" t="n"/>
      <c r="BD10" s="30" t="n"/>
      <c r="BE10" s="32" t="inlineStr">
        <is>
          <t>East Pattern</t>
        </is>
      </c>
      <c r="BF10" s="29" t="n"/>
      <c r="BG10" s="30" t="n"/>
      <c r="BH10" s="32" t="inlineStr">
        <is>
          <t>West Boak</t>
        </is>
      </c>
      <c r="BI10" s="29" t="n"/>
      <c r="BJ10" s="30" t="n"/>
      <c r="BK10" s="32" t="inlineStr">
        <is>
          <t>Phoenix necklaces</t>
        </is>
      </c>
      <c r="BL10" s="29" t="n"/>
      <c r="BM10" s="30" t="n"/>
      <c r="BN10" s="32" t="inlineStr">
        <is>
          <t>Redemption flick</t>
        </is>
      </c>
      <c r="BO10" s="29" t="n"/>
      <c r="BP10" s="30" t="n"/>
      <c r="BQ10" s="32" t="inlineStr">
        <is>
          <t>Pass green if death</t>
        </is>
      </c>
      <c r="BR10" s="29" t="n"/>
      <c r="BS10" s="30" t="n"/>
      <c r="BT10" s="32" t="inlineStr">
        <is>
          <t>Has BP</t>
        </is>
      </c>
    </row>
    <row r="11">
      <c r="A11" s="34" t="inlineStr">
        <is>
          <t>Player 1</t>
        </is>
      </c>
      <c r="B11" s="35" t="inlineStr">
        <is>
          <t>Torva full helm</t>
        </is>
      </c>
      <c r="C11" s="35" t="inlineStr">
        <is>
          <t>Oathplate chest</t>
        </is>
      </c>
      <c r="D11" s="29" t="n"/>
      <c r="E11" s="29" t="n"/>
      <c r="F11" s="30" t="n"/>
      <c r="G11" s="35" t="inlineStr">
        <is>
          <t>Oathplate legs</t>
        </is>
      </c>
      <c r="H11" s="29" t="n"/>
      <c r="I11" s="29" t="n"/>
      <c r="J11" s="30" t="n"/>
      <c r="K11" s="35" t="inlineStr">
        <is>
          <t>Rancour</t>
        </is>
      </c>
      <c r="L11" s="29" t="n"/>
      <c r="M11" s="30" t="n"/>
      <c r="N11" s="35" t="n"/>
      <c r="O11" s="29" t="n"/>
      <c r="P11" s="30" t="n"/>
      <c r="Q11" s="35" t="inlineStr">
        <is>
          <t>West</t>
        </is>
      </c>
      <c r="R11" s="29" t="n"/>
      <c r="S11" s="30" t="n"/>
      <c r="T11" s="52" t="b">
        <v>1</v>
      </c>
      <c r="U11" s="29" t="n"/>
      <c r="V11" s="30" t="n"/>
      <c r="W11" s="35" t="n">
        <v>0</v>
      </c>
      <c r="X11" s="29" t="n"/>
      <c r="Y11" s="30" t="n"/>
      <c r="Z11" s="35" t="inlineStr">
        <is>
          <t>No</t>
        </is>
      </c>
      <c r="AA11" s="29" t="n"/>
      <c r="AB11" s="29" t="n"/>
      <c r="AC11" s="30" t="n"/>
      <c r="AD11" s="52" t="b">
        <v>0</v>
      </c>
      <c r="AE11" s="29" t="n"/>
      <c r="AF11" s="30" t="n"/>
      <c r="AG11" s="52" t="b">
        <v>0</v>
      </c>
      <c r="AH11" s="29" t="n"/>
      <c r="AI11" s="30" t="n"/>
      <c r="AJ11" s="52" t="b">
        <v>0</v>
      </c>
      <c r="AK11" s="29" t="n"/>
      <c r="AL11" s="30" t="n"/>
      <c r="AM11" s="52" t="b">
        <v>0</v>
      </c>
      <c r="AN11" s="29" t="n"/>
      <c r="AO11" s="30" t="n"/>
      <c r="AP11" s="52" t="b">
        <v>0</v>
      </c>
      <c r="AQ11" s="29" t="n"/>
      <c r="AR11" s="30" t="n"/>
      <c r="AS11" s="35" t="n"/>
      <c r="AT11" s="29" t="n"/>
      <c r="AU11" s="30" t="n"/>
      <c r="AV11" s="52" t="b">
        <v>0</v>
      </c>
      <c r="AW11" s="29" t="n"/>
      <c r="AX11" s="30" t="n"/>
      <c r="AY11" s="52" t="b">
        <v>0</v>
      </c>
      <c r="AZ11" s="29" t="n"/>
      <c r="BA11" s="30" t="n"/>
      <c r="BB11" s="52" t="b">
        <v>0</v>
      </c>
      <c r="BC11" s="29" t="n"/>
      <c r="BD11" s="30" t="n"/>
      <c r="BE11" s="35" t="inlineStr">
        <is>
          <t>A</t>
        </is>
      </c>
      <c r="BF11" s="29" t="n"/>
      <c r="BG11" s="30" t="n"/>
      <c r="BH11" s="52" t="b">
        <v>0</v>
      </c>
      <c r="BI11" s="29" t="n"/>
      <c r="BJ11" s="30" t="n"/>
      <c r="BK11" s="35" t="n">
        <v>0</v>
      </c>
      <c r="BL11" s="29" t="n"/>
      <c r="BM11" s="30" t="n"/>
      <c r="BN11" s="52" t="b">
        <v>0</v>
      </c>
      <c r="BO11" s="29" t="n"/>
      <c r="BP11" s="30" t="n"/>
      <c r="BQ11" s="52" t="b">
        <v>1</v>
      </c>
      <c r="BR11" s="29" t="n"/>
      <c r="BS11" s="30" t="n"/>
      <c r="BT11" s="52" t="b">
        <v>1</v>
      </c>
    </row>
    <row r="12">
      <c r="A12" s="34" t="inlineStr">
        <is>
          <t>Player 2</t>
        </is>
      </c>
      <c r="B12" s="35" t="inlineStr">
        <is>
          <t>Torva full helm</t>
        </is>
      </c>
      <c r="C12" s="35" t="inlineStr">
        <is>
          <t>Oathplate chest</t>
        </is>
      </c>
      <c r="D12" s="29" t="n"/>
      <c r="E12" s="29" t="n"/>
      <c r="F12" s="30" t="n"/>
      <c r="G12" s="35" t="inlineStr">
        <is>
          <t>Oathplate legs</t>
        </is>
      </c>
      <c r="H12" s="29" t="n"/>
      <c r="I12" s="29" t="n"/>
      <c r="J12" s="30" t="n"/>
      <c r="K12" s="35" t="inlineStr">
        <is>
          <t>Rancour</t>
        </is>
      </c>
      <c r="L12" s="29" t="n"/>
      <c r="M12" s="30" t="n"/>
      <c r="N12" s="35" t="n"/>
      <c r="O12" s="29" t="n"/>
      <c r="P12" s="30" t="n"/>
      <c r="Q12" s="35" t="inlineStr">
        <is>
          <t>West</t>
        </is>
      </c>
      <c r="R12" s="29" t="n"/>
      <c r="S12" s="30" t="n"/>
      <c r="T12" s="52" t="b">
        <v>1</v>
      </c>
      <c r="U12" s="29" t="n"/>
      <c r="V12" s="30" t="n"/>
      <c r="W12" s="35" t="n">
        <v>0</v>
      </c>
      <c r="X12" s="29" t="n"/>
      <c r="Y12" s="30" t="n"/>
      <c r="Z12" s="35" t="inlineStr">
        <is>
          <t>No</t>
        </is>
      </c>
      <c r="AA12" s="29" t="n"/>
      <c r="AB12" s="29" t="n"/>
      <c r="AC12" s="30" t="n"/>
      <c r="AD12" s="52" t="b">
        <v>0</v>
      </c>
      <c r="AE12" s="29" t="n"/>
      <c r="AF12" s="30" t="n"/>
      <c r="AG12" s="52" t="b">
        <v>0</v>
      </c>
      <c r="AH12" s="29" t="n"/>
      <c r="AI12" s="30" t="n"/>
      <c r="AJ12" s="52" t="b">
        <v>0</v>
      </c>
      <c r="AK12" s="29" t="n"/>
      <c r="AL12" s="30" t="n"/>
      <c r="AM12" s="52" t="b">
        <v>0</v>
      </c>
      <c r="AN12" s="29" t="n"/>
      <c r="AO12" s="30" t="n"/>
      <c r="AP12" s="52" t="b">
        <v>0</v>
      </c>
      <c r="AQ12" s="29" t="n"/>
      <c r="AR12" s="30" t="n"/>
      <c r="AS12" s="35" t="n"/>
      <c r="AT12" s="29" t="n"/>
      <c r="AU12" s="30" t="n"/>
      <c r="AV12" s="52" t="b">
        <v>0</v>
      </c>
      <c r="AW12" s="29" t="n"/>
      <c r="AX12" s="30" t="n"/>
      <c r="AY12" s="52" t="b">
        <v>0</v>
      </c>
      <c r="AZ12" s="29" t="n"/>
      <c r="BA12" s="30" t="n"/>
      <c r="BB12" s="52" t="b">
        <v>0</v>
      </c>
      <c r="BC12" s="29" t="n"/>
      <c r="BD12" s="30" t="n"/>
      <c r="BE12" s="35" t="inlineStr">
        <is>
          <t>A</t>
        </is>
      </c>
      <c r="BF12" s="29" t="n"/>
      <c r="BG12" s="30" t="n"/>
      <c r="BH12" s="52" t="b">
        <v>0</v>
      </c>
      <c r="BI12" s="29" t="n"/>
      <c r="BJ12" s="30" t="n"/>
      <c r="BK12" s="35" t="n">
        <v>0</v>
      </c>
      <c r="BL12" s="29" t="n"/>
      <c r="BM12" s="30" t="n"/>
      <c r="BN12" s="52" t="b">
        <v>0</v>
      </c>
      <c r="BO12" s="29" t="n"/>
      <c r="BP12" s="30" t="n"/>
      <c r="BQ12" s="52" t="b">
        <v>1</v>
      </c>
      <c r="BR12" s="29" t="n"/>
      <c r="BS12" s="30" t="n"/>
      <c r="BT12" s="52" t="b">
        <v>1</v>
      </c>
    </row>
    <row r="13">
      <c r="A13" s="34" t="inlineStr">
        <is>
          <t>Player 3</t>
        </is>
      </c>
      <c r="B13" s="35" t="inlineStr">
        <is>
          <t>Torva full helm</t>
        </is>
      </c>
      <c r="C13" s="35" t="inlineStr">
        <is>
          <t>Oathplate chest</t>
        </is>
      </c>
      <c r="D13" s="29" t="n"/>
      <c r="E13" s="29" t="n"/>
      <c r="F13" s="30" t="n"/>
      <c r="G13" s="35" t="inlineStr">
        <is>
          <t>Oathplate legs</t>
        </is>
      </c>
      <c r="H13" s="29" t="n"/>
      <c r="I13" s="29" t="n"/>
      <c r="J13" s="30" t="n"/>
      <c r="K13" s="35" t="inlineStr">
        <is>
          <t>Rancour</t>
        </is>
      </c>
      <c r="L13" s="29" t="n"/>
      <c r="M13" s="30" t="n"/>
      <c r="N13" s="35" t="n"/>
      <c r="O13" s="29" t="n"/>
      <c r="P13" s="30" t="n"/>
      <c r="Q13" s="35" t="inlineStr">
        <is>
          <t>East</t>
        </is>
      </c>
      <c r="R13" s="29" t="n"/>
      <c r="S13" s="30" t="n"/>
      <c r="T13" s="52" t="b">
        <v>1</v>
      </c>
      <c r="U13" s="29" t="n"/>
      <c r="V13" s="30" t="n"/>
      <c r="W13" s="35" t="n">
        <v>0</v>
      </c>
      <c r="X13" s="29" t="n"/>
      <c r="Y13" s="30" t="n"/>
      <c r="Z13" s="35" t="inlineStr">
        <is>
          <t>No</t>
        </is>
      </c>
      <c r="AA13" s="29" t="n"/>
      <c r="AB13" s="29" t="n"/>
      <c r="AC13" s="30" t="n"/>
      <c r="AD13" s="52" t="b">
        <v>0</v>
      </c>
      <c r="AE13" s="29" t="n"/>
      <c r="AF13" s="30" t="n"/>
      <c r="AG13" s="52" t="b">
        <v>0</v>
      </c>
      <c r="AH13" s="29" t="n"/>
      <c r="AI13" s="30" t="n"/>
      <c r="AJ13" s="52" t="b">
        <v>0</v>
      </c>
      <c r="AK13" s="29" t="n"/>
      <c r="AL13" s="30" t="n"/>
      <c r="AM13" s="52" t="b">
        <v>0</v>
      </c>
      <c r="AN13" s="29" t="n"/>
      <c r="AO13" s="30" t="n"/>
      <c r="AP13" s="52" t="b">
        <v>0</v>
      </c>
      <c r="AQ13" s="29" t="n"/>
      <c r="AR13" s="30" t="n"/>
      <c r="AS13" s="35" t="n"/>
      <c r="AT13" s="29" t="n"/>
      <c r="AU13" s="30" t="n"/>
      <c r="AV13" s="52" t="b">
        <v>0</v>
      </c>
      <c r="AW13" s="29" t="n"/>
      <c r="AX13" s="30" t="n"/>
      <c r="AY13" s="52" t="b">
        <v>0</v>
      </c>
      <c r="AZ13" s="29" t="n"/>
      <c r="BA13" s="30" t="n"/>
      <c r="BB13" s="52" t="b">
        <v>0</v>
      </c>
      <c r="BC13" s="29" t="n"/>
      <c r="BD13" s="30" t="n"/>
      <c r="BE13" s="35" t="inlineStr">
        <is>
          <t>A</t>
        </is>
      </c>
      <c r="BF13" s="29" t="n"/>
      <c r="BG13" s="30" t="n"/>
      <c r="BH13" s="52" t="b">
        <v>0</v>
      </c>
      <c r="BI13" s="29" t="n"/>
      <c r="BJ13" s="30" t="n"/>
      <c r="BK13" s="35" t="n">
        <v>0</v>
      </c>
      <c r="BL13" s="29" t="n"/>
      <c r="BM13" s="30" t="n"/>
      <c r="BN13" s="52" t="b">
        <v>0</v>
      </c>
      <c r="BO13" s="29" t="n"/>
      <c r="BP13" s="30" t="n"/>
      <c r="BQ13" s="52" t="b">
        <v>1</v>
      </c>
      <c r="BR13" s="29" t="n"/>
      <c r="BS13" s="30" t="n"/>
      <c r="BT13" s="52" t="b">
        <v>1</v>
      </c>
    </row>
    <row r="14">
      <c r="A14" s="34" t="inlineStr">
        <is>
          <t>Player 4</t>
        </is>
      </c>
      <c r="B14" s="35" t="inlineStr">
        <is>
          <t>Torva full helm</t>
        </is>
      </c>
      <c r="C14" s="35" t="inlineStr">
        <is>
          <t>Oathplate chest</t>
        </is>
      </c>
      <c r="D14" s="29" t="n"/>
      <c r="E14" s="29" t="n"/>
      <c r="F14" s="30" t="n"/>
      <c r="G14" s="35" t="inlineStr">
        <is>
          <t>Oathplate legs</t>
        </is>
      </c>
      <c r="H14" s="29" t="n"/>
      <c r="I14" s="29" t="n"/>
      <c r="J14" s="30" t="n"/>
      <c r="K14" s="35" t="inlineStr">
        <is>
          <t>Rancour</t>
        </is>
      </c>
      <c r="L14" s="29" t="n"/>
      <c r="M14" s="30" t="n"/>
      <c r="N14" s="35" t="n"/>
      <c r="O14" s="29" t="n"/>
      <c r="P14" s="30" t="n"/>
      <c r="Q14" s="35" t="inlineStr">
        <is>
          <t>East</t>
        </is>
      </c>
      <c r="R14" s="29" t="n"/>
      <c r="S14" s="30" t="n"/>
      <c r="T14" s="52" t="b">
        <v>1</v>
      </c>
      <c r="U14" s="29" t="n"/>
      <c r="V14" s="30" t="n"/>
      <c r="W14" s="35" t="n">
        <v>0</v>
      </c>
      <c r="X14" s="29" t="n"/>
      <c r="Y14" s="30" t="n"/>
      <c r="Z14" s="35" t="inlineStr">
        <is>
          <t>No</t>
        </is>
      </c>
      <c r="AA14" s="29" t="n"/>
      <c r="AB14" s="29" t="n"/>
      <c r="AC14" s="30" t="n"/>
      <c r="AD14" s="52" t="b">
        <v>0</v>
      </c>
      <c r="AE14" s="29" t="n"/>
      <c r="AF14" s="30" t="n"/>
      <c r="AG14" s="52" t="b">
        <v>0</v>
      </c>
      <c r="AH14" s="29" t="n"/>
      <c r="AI14" s="30" t="n"/>
      <c r="AJ14" s="52" t="b">
        <v>0</v>
      </c>
      <c r="AK14" s="29" t="n"/>
      <c r="AL14" s="30" t="n"/>
      <c r="AM14" s="52" t="b">
        <v>0</v>
      </c>
      <c r="AN14" s="29" t="n"/>
      <c r="AO14" s="30" t="n"/>
      <c r="AP14" s="52" t="b">
        <v>0</v>
      </c>
      <c r="AQ14" s="29" t="n"/>
      <c r="AR14" s="30" t="n"/>
      <c r="AS14" s="35" t="n"/>
      <c r="AT14" s="29" t="n"/>
      <c r="AU14" s="30" t="n"/>
      <c r="AV14" s="52" t="b">
        <v>0</v>
      </c>
      <c r="AW14" s="29" t="n"/>
      <c r="AX14" s="30" t="n"/>
      <c r="AY14" s="52" t="b">
        <v>0</v>
      </c>
      <c r="AZ14" s="29" t="n"/>
      <c r="BA14" s="30" t="n"/>
      <c r="BB14" s="52" t="b">
        <v>0</v>
      </c>
      <c r="BC14" s="29" t="n"/>
      <c r="BD14" s="30" t="n"/>
      <c r="BE14" s="35" t="inlineStr">
        <is>
          <t>A</t>
        </is>
      </c>
      <c r="BF14" s="29" t="n"/>
      <c r="BG14" s="30" t="n"/>
      <c r="BH14" s="52" t="b">
        <v>0</v>
      </c>
      <c r="BI14" s="29" t="n"/>
      <c r="BJ14" s="30" t="n"/>
      <c r="BK14" s="35" t="n">
        <v>0</v>
      </c>
      <c r="BL14" s="29" t="n"/>
      <c r="BM14" s="30" t="n"/>
      <c r="BN14" s="52" t="b">
        <v>0</v>
      </c>
      <c r="BO14" s="29" t="n"/>
      <c r="BP14" s="30" t="n"/>
      <c r="BQ14" s="52" t="b">
        <v>1</v>
      </c>
      <c r="BR14" s="29" t="n"/>
      <c r="BS14" s="30" t="n"/>
      <c r="BT14" s="52" t="b">
        <v>1</v>
      </c>
    </row>
    <row r="15">
      <c r="A15" s="34" t="inlineStr">
        <is>
          <t>Player 5</t>
        </is>
      </c>
      <c r="B15" s="35" t="inlineStr">
        <is>
          <t>Torva full helm</t>
        </is>
      </c>
      <c r="C15" s="35" t="inlineStr">
        <is>
          <t>Oathplate chest</t>
        </is>
      </c>
      <c r="D15" s="29" t="n"/>
      <c r="E15" s="29" t="n"/>
      <c r="F15" s="30" t="n"/>
      <c r="G15" s="35" t="inlineStr">
        <is>
          <t>Oathplate legs</t>
        </is>
      </c>
      <c r="H15" s="29" t="n"/>
      <c r="I15" s="29" t="n"/>
      <c r="J15" s="30" t="n"/>
      <c r="K15" s="35" t="inlineStr">
        <is>
          <t>Rancour</t>
        </is>
      </c>
      <c r="L15" s="29" t="n"/>
      <c r="M15" s="30" t="n"/>
      <c r="N15" s="35" t="n"/>
      <c r="O15" s="29" t="n"/>
      <c r="P15" s="30" t="n"/>
      <c r="Q15" s="35" t="inlineStr">
        <is>
          <t>West</t>
        </is>
      </c>
      <c r="R15" s="29" t="n"/>
      <c r="S15" s="30" t="n"/>
      <c r="T15" s="52" t="b">
        <v>1</v>
      </c>
      <c r="U15" s="29" t="n"/>
      <c r="V15" s="30" t="n"/>
      <c r="W15" s="35" t="n">
        <v>0</v>
      </c>
      <c r="X15" s="29" t="n"/>
      <c r="Y15" s="30" t="n"/>
      <c r="Z15" s="35" t="inlineStr">
        <is>
          <t>No</t>
        </is>
      </c>
      <c r="AA15" s="29" t="n"/>
      <c r="AB15" s="29" t="n"/>
      <c r="AC15" s="30" t="n"/>
      <c r="AD15" s="52" t="b">
        <v>0</v>
      </c>
      <c r="AE15" s="29" t="n"/>
      <c r="AF15" s="30" t="n"/>
      <c r="AG15" s="52" t="b">
        <v>0</v>
      </c>
      <c r="AH15" s="29" t="n"/>
      <c r="AI15" s="30" t="n"/>
      <c r="AJ15" s="52" t="b">
        <v>0</v>
      </c>
      <c r="AK15" s="29" t="n"/>
      <c r="AL15" s="30" t="n"/>
      <c r="AM15" s="52" t="b">
        <v>0</v>
      </c>
      <c r="AN15" s="29" t="n"/>
      <c r="AO15" s="30" t="n"/>
      <c r="AP15" s="52" t="b">
        <v>0</v>
      </c>
      <c r="AQ15" s="29" t="n"/>
      <c r="AR15" s="30" t="n"/>
      <c r="AS15" s="35" t="n"/>
      <c r="AT15" s="29" t="n"/>
      <c r="AU15" s="30" t="n"/>
      <c r="AV15" s="52" t="b">
        <v>0</v>
      </c>
      <c r="AW15" s="29" t="n"/>
      <c r="AX15" s="30" t="n"/>
      <c r="AY15" s="52" t="b">
        <v>0</v>
      </c>
      <c r="AZ15" s="29" t="n"/>
      <c r="BA15" s="30" t="n"/>
      <c r="BB15" s="52" t="b">
        <v>0</v>
      </c>
      <c r="BC15" s="29" t="n"/>
      <c r="BD15" s="30" t="n"/>
      <c r="BE15" s="35" t="inlineStr">
        <is>
          <t>A</t>
        </is>
      </c>
      <c r="BF15" s="29" t="n"/>
      <c r="BG15" s="30" t="n"/>
      <c r="BH15" s="52" t="b">
        <v>0</v>
      </c>
      <c r="BI15" s="29" t="n"/>
      <c r="BJ15" s="30" t="n"/>
      <c r="BK15" s="35" t="n">
        <v>0</v>
      </c>
      <c r="BL15" s="29" t="n"/>
      <c r="BM15" s="30" t="n"/>
      <c r="BN15" s="52" t="b">
        <v>0</v>
      </c>
      <c r="BO15" s="29" t="n"/>
      <c r="BP15" s="30" t="n"/>
      <c r="BQ15" s="52" t="b">
        <v>1</v>
      </c>
      <c r="BR15" s="29" t="n"/>
      <c r="BS15" s="30" t="n"/>
      <c r="BT15" s="52" t="b">
        <v>1</v>
      </c>
    </row>
    <row r="17" ht="30" customHeight="1">
      <c r="A17" s="31" t="inlineStr">
        <is>
          <t>Mage gear</t>
        </is>
      </c>
      <c r="B17" s="32" t="inlineStr">
        <is>
          <t>mage helm</t>
        </is>
      </c>
      <c r="C17" s="32" t="inlineStr">
        <is>
          <t>mage body</t>
        </is>
      </c>
      <c r="D17" s="29" t="n"/>
      <c r="E17" s="29" t="n"/>
      <c r="F17" s="30" t="n"/>
      <c r="G17" s="32" t="inlineStr">
        <is>
          <t>mage legs</t>
        </is>
      </c>
      <c r="H17" s="29" t="n"/>
      <c r="I17" s="29" t="n"/>
      <c r="J17" s="30" t="n"/>
      <c r="K17" s="32" t="inlineStr">
        <is>
          <t>mage cape</t>
        </is>
      </c>
      <c r="L17" s="29" t="n"/>
      <c r="M17" s="30" t="n"/>
      <c r="N17" s="32" t="inlineStr">
        <is>
          <t>necklace</t>
        </is>
      </c>
      <c r="O17" s="29" t="n"/>
      <c r="P17" s="30" t="n"/>
      <c r="Q17" s="32" t="inlineStr">
        <is>
          <t>boots</t>
        </is>
      </c>
      <c r="R17" s="29" t="n"/>
      <c r="S17" s="30" t="n"/>
      <c r="T17" s="32" t="inlineStr">
        <is>
          <t>gloves</t>
        </is>
      </c>
      <c r="U17" s="29" t="n"/>
      <c r="V17" s="30" t="n"/>
    </row>
    <row r="18">
      <c r="A18" s="34" t="inlineStr">
        <is>
          <t>P1 mage</t>
        </is>
      </c>
      <c r="B18" s="43" t="inlineStr">
        <is>
          <t>Ancestral</t>
        </is>
      </c>
      <c r="C18" s="43" t="inlineStr">
        <is>
          <t>Ancestral</t>
        </is>
      </c>
      <c r="D18" s="29" t="n"/>
      <c r="E18" s="29" t="n"/>
      <c r="F18" s="30" t="n"/>
      <c r="G18" s="43" t="inlineStr">
        <is>
          <t>Ancestral</t>
        </is>
      </c>
      <c r="H18" s="29" t="n"/>
      <c r="I18" s="29" t="n"/>
      <c r="J18" s="30" t="n"/>
      <c r="K18" s="43" t="inlineStr">
        <is>
          <t>Imbued sara</t>
        </is>
      </c>
      <c r="L18" s="29" t="n"/>
      <c r="M18" s="30" t="n"/>
      <c r="N18" s="44" t="inlineStr">
        <is>
          <t>Occult</t>
        </is>
      </c>
      <c r="O18" s="29" t="n"/>
      <c r="P18" s="30" t="n"/>
      <c r="Q18" s="44" t="inlineStr">
        <is>
          <t>Treads</t>
        </is>
      </c>
      <c r="R18" s="29" t="n"/>
      <c r="S18" s="30" t="n"/>
      <c r="T18" s="44" t="inlineStr">
        <is>
          <t>Confliction</t>
        </is>
      </c>
      <c r="U18" s="29" t="n"/>
      <c r="V18" s="30" t="n"/>
    </row>
    <row r="19">
      <c r="A19" s="34" t="inlineStr">
        <is>
          <t>P2 mage</t>
        </is>
      </c>
      <c r="B19" s="43" t="inlineStr">
        <is>
          <t>Ancestral</t>
        </is>
      </c>
      <c r="C19" s="43" t="inlineStr">
        <is>
          <t>Ancestral</t>
        </is>
      </c>
      <c r="D19" s="29" t="n"/>
      <c r="E19" s="29" t="n"/>
      <c r="F19" s="30" t="n"/>
      <c r="G19" s="43" t="inlineStr">
        <is>
          <t>Ancestral</t>
        </is>
      </c>
      <c r="H19" s="29" t="n"/>
      <c r="I19" s="29" t="n"/>
      <c r="J19" s="30" t="n"/>
      <c r="K19" s="43" t="inlineStr">
        <is>
          <t>Imbued sara</t>
        </is>
      </c>
      <c r="L19" s="29" t="n"/>
      <c r="M19" s="30" t="n"/>
      <c r="N19" s="44" t="inlineStr">
        <is>
          <t>Occult</t>
        </is>
      </c>
      <c r="O19" s="29" t="n"/>
      <c r="P19" s="30" t="n"/>
      <c r="Q19" s="44" t="inlineStr">
        <is>
          <t>Treads</t>
        </is>
      </c>
      <c r="R19" s="29" t="n"/>
      <c r="S19" s="30" t="n"/>
      <c r="T19" s="44" t="inlineStr">
        <is>
          <t>Confliction</t>
        </is>
      </c>
      <c r="U19" s="29" t="n"/>
      <c r="V19" s="30" t="n"/>
    </row>
    <row r="20">
      <c r="A20" s="34" t="inlineStr">
        <is>
          <t>P3 mage</t>
        </is>
      </c>
      <c r="B20" s="43" t="inlineStr">
        <is>
          <t>Ancestral</t>
        </is>
      </c>
      <c r="C20" s="43" t="inlineStr">
        <is>
          <t>Ancestral</t>
        </is>
      </c>
      <c r="D20" s="29" t="n"/>
      <c r="E20" s="29" t="n"/>
      <c r="F20" s="30" t="n"/>
      <c r="G20" s="43" t="inlineStr">
        <is>
          <t>Ancestral</t>
        </is>
      </c>
      <c r="H20" s="29" t="n"/>
      <c r="I20" s="29" t="n"/>
      <c r="J20" s="30" t="n"/>
      <c r="K20" s="43" t="inlineStr">
        <is>
          <t>Imbued sara</t>
        </is>
      </c>
      <c r="L20" s="29" t="n"/>
      <c r="M20" s="30" t="n"/>
      <c r="N20" s="44" t="inlineStr">
        <is>
          <t>Occult</t>
        </is>
      </c>
      <c r="O20" s="29" t="n"/>
      <c r="P20" s="30" t="n"/>
      <c r="Q20" s="44" t="inlineStr">
        <is>
          <t>Treads</t>
        </is>
      </c>
      <c r="R20" s="29" t="n"/>
      <c r="S20" s="30" t="n"/>
      <c r="T20" s="44" t="inlineStr">
        <is>
          <t>Confliction</t>
        </is>
      </c>
      <c r="U20" s="29" t="n"/>
      <c r="V20" s="30" t="n"/>
    </row>
    <row r="21">
      <c r="A21" s="34" t="inlineStr">
        <is>
          <t>P4 mage</t>
        </is>
      </c>
      <c r="B21" s="43" t="inlineStr">
        <is>
          <t>Ancestral</t>
        </is>
      </c>
      <c r="C21" s="43" t="inlineStr">
        <is>
          <t>Ancestral</t>
        </is>
      </c>
      <c r="D21" s="29" t="n"/>
      <c r="E21" s="29" t="n"/>
      <c r="F21" s="30" t="n"/>
      <c r="G21" s="43" t="inlineStr">
        <is>
          <t>Ancestral</t>
        </is>
      </c>
      <c r="H21" s="29" t="n"/>
      <c r="I21" s="29" t="n"/>
      <c r="J21" s="30" t="n"/>
      <c r="K21" s="43" t="inlineStr">
        <is>
          <t>Imbued sara</t>
        </is>
      </c>
      <c r="L21" s="29" t="n"/>
      <c r="M21" s="30" t="n"/>
      <c r="N21" s="44" t="inlineStr">
        <is>
          <t>Occult</t>
        </is>
      </c>
      <c r="O21" s="29" t="n"/>
      <c r="P21" s="30" t="n"/>
      <c r="Q21" s="44" t="inlineStr">
        <is>
          <t>Treads</t>
        </is>
      </c>
      <c r="R21" s="29" t="n"/>
      <c r="S21" s="30" t="n"/>
      <c r="T21" s="44" t="inlineStr">
        <is>
          <t>Confliction</t>
        </is>
      </c>
      <c r="U21" s="29" t="n"/>
      <c r="V21" s="30" t="n"/>
    </row>
    <row r="22">
      <c r="A22" s="34" t="inlineStr">
        <is>
          <t>P5 mage</t>
        </is>
      </c>
      <c r="B22" s="43" t="inlineStr">
        <is>
          <t>Ancestral</t>
        </is>
      </c>
      <c r="C22" s="43" t="inlineStr">
        <is>
          <t>Ancestral</t>
        </is>
      </c>
      <c r="D22" s="29" t="n"/>
      <c r="E22" s="29" t="n"/>
      <c r="F22" s="30" t="n"/>
      <c r="G22" s="43" t="inlineStr">
        <is>
          <t>Ancestral</t>
        </is>
      </c>
      <c r="H22" s="29" t="n"/>
      <c r="I22" s="29" t="n"/>
      <c r="J22" s="30" t="n"/>
      <c r="K22" s="43" t="inlineStr">
        <is>
          <t>Imbued sara</t>
        </is>
      </c>
      <c r="L22" s="29" t="n"/>
      <c r="M22" s="30" t="n"/>
      <c r="N22" s="44" t="inlineStr">
        <is>
          <t>Occult</t>
        </is>
      </c>
      <c r="O22" s="29" t="n"/>
      <c r="P22" s="30" t="n"/>
      <c r="Q22" s="44" t="inlineStr">
        <is>
          <t>Treads</t>
        </is>
      </c>
      <c r="R22" s="29" t="n"/>
      <c r="S22" s="30" t="n"/>
      <c r="T22" s="44" t="inlineStr">
        <is>
          <t>Confliction</t>
        </is>
      </c>
      <c r="U22" s="29" t="n"/>
      <c r="V22" s="30" t="n"/>
    </row>
    <row r="23">
      <c r="B23" s="45" t="inlineStr">
        <is>
          <t>P1 kill chance % by tick (from 5%)</t>
        </is>
      </c>
      <c r="C23" s="46">
        <f>IF(AND(C$24&gt;=MIN('calc'!$C$247:'calc'!$CD$247),C$24&lt;=MIN('calc'!$C$249:'calc'!$CD$249)),ROUND('calc'!C246*100,1),"")</f>
        <v/>
      </c>
      <c r="D23" s="46">
        <f>IF(AND(D$24&gt;=MIN('calc'!$C$247:'calc'!$CD$247),D$24&lt;=MIN('calc'!$C$249:'calc'!$CD$249)),ROUND('calc'!D246*100,1),"")</f>
        <v/>
      </c>
      <c r="E23" s="46">
        <f>IF(AND(E$24&gt;=MIN('calc'!$C$247:'calc'!$CD$247),E$24&lt;=MIN('calc'!$C$249:'calc'!$CD$249)),ROUND('calc'!E246*100,1),"")</f>
        <v/>
      </c>
      <c r="F23" s="46">
        <f>IF(AND(F$24&gt;=MIN('calc'!$C$247:'calc'!$CD$247),F$24&lt;=MIN('calc'!$C$249:'calc'!$CD$249)),ROUND('calc'!F246*100,1),"")</f>
        <v/>
      </c>
      <c r="G23" s="46">
        <f>IF(AND(G$24&gt;=MIN('calc'!$C$247:'calc'!$CD$247),G$24&lt;=MIN('calc'!$C$249:'calc'!$CD$249)),ROUND('calc'!G246*100,1),"")</f>
        <v/>
      </c>
      <c r="H23" s="46">
        <f>IF(AND(H$24&gt;=MIN('calc'!$C$247:'calc'!$CD$247),H$24&lt;=MIN('calc'!$C$249:'calc'!$CD$249)),ROUND('calc'!H246*100,1),"")</f>
        <v/>
      </c>
      <c r="I23" s="46">
        <f>IF(AND(I$24&gt;=MIN('calc'!$C$247:'calc'!$CD$247),I$24&lt;=MIN('calc'!$C$249:'calc'!$CD$249)),ROUND('calc'!I246*100,1),"")</f>
        <v/>
      </c>
      <c r="J23" s="46">
        <f>IF(AND(J$24&gt;=MIN('calc'!$C$247:'calc'!$CD$247),J$24&lt;=MIN('calc'!$C$249:'calc'!$CD$249)),ROUND('calc'!J246*100,1),"")</f>
        <v/>
      </c>
      <c r="K23" s="46">
        <f>IF(AND(K$24&gt;=MIN('calc'!$C$247:'calc'!$CD$247),K$24&lt;=MIN('calc'!$C$249:'calc'!$CD$249)),ROUND('calc'!K246*100,1),"")</f>
        <v/>
      </c>
      <c r="L23" s="46">
        <f>IF(AND(L$24&gt;=MIN('calc'!$C$247:'calc'!$CD$247),L$24&lt;=MIN('calc'!$C$249:'calc'!$CD$249)),ROUND('calc'!L246*100,1),"")</f>
        <v/>
      </c>
      <c r="M23" s="46">
        <f>IF(AND(M$24&gt;=MIN('calc'!$C$247:'calc'!$CD$247),M$24&lt;=MIN('calc'!$C$249:'calc'!$CD$249)),ROUND('calc'!M246*100,1),"")</f>
        <v/>
      </c>
      <c r="N23" s="46">
        <f>IF(AND(N$24&gt;=MIN('calc'!$C$247:'calc'!$CD$247),N$24&lt;=MIN('calc'!$C$249:'calc'!$CD$249)),ROUND('calc'!N246*100,1),"")</f>
        <v/>
      </c>
      <c r="O23" s="46">
        <f>IF(AND(O$24&gt;=MIN('calc'!$C$247:'calc'!$CD$247),O$24&lt;=MIN('calc'!$C$249:'calc'!$CD$249)),ROUND('calc'!O246*100,1),"")</f>
        <v/>
      </c>
      <c r="P23" s="46">
        <f>IF(AND(P$24&gt;=MIN('calc'!$C$247:'calc'!$CD$247),P$24&lt;=MIN('calc'!$C$249:'calc'!$CD$249)),ROUND('calc'!P246*100,1),"")</f>
        <v/>
      </c>
      <c r="Q23" s="46">
        <f>IF(AND(Q$24&gt;=MIN('calc'!$C$247:'calc'!$CD$247),Q$24&lt;=MIN('calc'!$C$249:'calc'!$CD$249)),ROUND('calc'!Q246*100,1),"")</f>
        <v/>
      </c>
      <c r="R23" s="46">
        <f>IF(AND(R$24&gt;=MIN('calc'!$C$247:'calc'!$CD$247),R$24&lt;=MIN('calc'!$C$249:'calc'!$CD$249)),ROUND('calc'!R246*100,1),"")</f>
        <v/>
      </c>
      <c r="S23" s="46">
        <f>IF(AND(S$24&gt;=MIN('calc'!$C$247:'calc'!$CD$247),S$24&lt;=MIN('calc'!$C$249:'calc'!$CD$249)),ROUND('calc'!S246*100,1),"")</f>
        <v/>
      </c>
      <c r="T23" s="46">
        <f>IF(AND(T$24&gt;=MIN('calc'!$C$247:'calc'!$CD$247),T$24&lt;=MIN('calc'!$C$249:'calc'!$CD$249)),ROUND('calc'!T246*100,1),"")</f>
        <v/>
      </c>
      <c r="U23" s="46">
        <f>IF(AND(U$24&gt;=MIN('calc'!$C$247:'calc'!$CD$247),U$24&lt;=MIN('calc'!$C$249:'calc'!$CD$249)),ROUND('calc'!U246*100,1),"")</f>
        <v/>
      </c>
      <c r="V23" s="46">
        <f>IF(AND(V$24&gt;=MIN('calc'!$C$247:'calc'!$CD$247),V$24&lt;=MIN('calc'!$C$249:'calc'!$CD$249)),ROUND('calc'!V246*100,1),"")</f>
        <v/>
      </c>
      <c r="W23" s="46">
        <f>IF(AND(W$24&gt;=MIN('calc'!$C$247:'calc'!$CD$247),W$24&lt;=MIN('calc'!$C$249:'calc'!$CD$249)),ROUND('calc'!W246*100,1),"")</f>
        <v/>
      </c>
      <c r="X23" s="46">
        <f>IF(AND(X$24&gt;=MIN('calc'!$C$247:'calc'!$CD$247),X$24&lt;=MIN('calc'!$C$249:'calc'!$CD$249)),ROUND('calc'!X246*100,1),"")</f>
        <v/>
      </c>
      <c r="Y23" s="46">
        <f>IF(AND(Y$24&gt;=MIN('calc'!$C$247:'calc'!$CD$247),Y$24&lt;=MIN('calc'!$C$249:'calc'!$CD$249)),ROUND('calc'!Y246*100,1),"")</f>
        <v/>
      </c>
      <c r="Z23" s="46">
        <f>IF(AND(Z$24&gt;=MIN('calc'!$C$247:'calc'!$CD$247),Z$24&lt;=MIN('calc'!$C$249:'calc'!$CD$249)),ROUND('calc'!Z246*100,1),"")</f>
        <v/>
      </c>
      <c r="AA23" s="46">
        <f>IF(AND(AA$24&gt;=MIN('calc'!$C$247:'calc'!$CD$247),AA$24&lt;=MIN('calc'!$C$249:'calc'!$CD$249)),ROUND('calc'!AA246*100,1),"")</f>
        <v/>
      </c>
      <c r="AB23" s="46">
        <f>IF(AND(AB$24&gt;=MIN('calc'!$C$247:'calc'!$CD$247),AB$24&lt;=MIN('calc'!$C$249:'calc'!$CD$249)),ROUND('calc'!AB246*100,1),"")</f>
        <v/>
      </c>
      <c r="AC23" s="46">
        <f>IF(AND(AC$24&gt;=MIN('calc'!$C$247:'calc'!$CD$247),AC$24&lt;=MIN('calc'!$C$249:'calc'!$CD$249)),ROUND('calc'!AC246*100,1),"")</f>
        <v/>
      </c>
      <c r="AD23" s="46">
        <f>IF(AND(AD$24&gt;=MIN('calc'!$C$247:'calc'!$CD$247),AD$24&lt;=MIN('calc'!$C$249:'calc'!$CD$249)),ROUND('calc'!AD246*100,1),"")</f>
        <v/>
      </c>
      <c r="AE23" s="46">
        <f>IF(AND(AE$24&gt;=MIN('calc'!$C$247:'calc'!$CD$247),AE$24&lt;=MIN('calc'!$C$249:'calc'!$CD$249)),ROUND('calc'!AE246*100,1),"")</f>
        <v/>
      </c>
      <c r="AF23" s="46">
        <f>IF(AND(AF$24&gt;=MIN('calc'!$C$247:'calc'!$CD$247),AF$24&lt;=MIN('calc'!$C$249:'calc'!$CD$249)),ROUND('calc'!AF246*100,1),"")</f>
        <v/>
      </c>
      <c r="AG23" s="46">
        <f>IF(AND(AG$24&gt;=MIN('calc'!$C$247:'calc'!$CD$247),AG$24&lt;=MIN('calc'!$C$249:'calc'!$CD$249)),ROUND('calc'!AG246*100,1),"")</f>
        <v/>
      </c>
      <c r="AH23" s="46">
        <f>IF(AND(AH$24&gt;=MIN('calc'!$C$247:'calc'!$CD$247),AH$24&lt;=MIN('calc'!$C$249:'calc'!$CD$249)),ROUND('calc'!AH246*100,1),"")</f>
        <v/>
      </c>
      <c r="AI23" s="46">
        <f>IF(AND(AI$24&gt;=MIN('calc'!$C$247:'calc'!$CD$247),AI$24&lt;=MIN('calc'!$C$249:'calc'!$CD$249)),ROUND('calc'!AI246*100,1),"")</f>
        <v/>
      </c>
      <c r="AJ23" s="46">
        <f>IF(AND(AJ$24&gt;=MIN('calc'!$C$247:'calc'!$CD$247),AJ$24&lt;=MIN('calc'!$C$249:'calc'!$CD$249)),ROUND('calc'!AJ246*100,1),"")</f>
        <v/>
      </c>
      <c r="AK23" s="46">
        <f>IF(AND(AK$24&gt;=MIN('calc'!$C$247:'calc'!$CD$247),AK$24&lt;=MIN('calc'!$C$249:'calc'!$CD$249)),ROUND('calc'!AK246*100,1),"")</f>
        <v/>
      </c>
      <c r="AL23" s="46">
        <f>IF(AND(AL$24&gt;=MIN('calc'!$C$247:'calc'!$CD$247),AL$24&lt;=MIN('calc'!$C$249:'calc'!$CD$249)),ROUND('calc'!AL246*100,1),"")</f>
        <v/>
      </c>
      <c r="AM23" s="46">
        <f>IF(AND(AM$24&gt;=MIN('calc'!$C$247:'calc'!$CD$247),AM$24&lt;=MIN('calc'!$C$249:'calc'!$CD$249)),ROUND('calc'!AM246*100,1),"")</f>
        <v/>
      </c>
      <c r="AN23" s="46">
        <f>IF(AND(AN$24&gt;=MIN('calc'!$C$247:'calc'!$CD$247),AN$24&lt;=MIN('calc'!$C$249:'calc'!$CD$249)),ROUND('calc'!AN246*100,1),"")</f>
        <v/>
      </c>
      <c r="AO23" s="46">
        <f>IF(AND(AO$24&gt;=MIN('calc'!$C$247:'calc'!$CD$247),AO$24&lt;=MIN('calc'!$C$249:'calc'!$CD$249)),ROUND('calc'!AO246*100,1),"")</f>
        <v/>
      </c>
      <c r="AP23" s="46">
        <f>IF(AND(AP$24&gt;=MIN('calc'!$C$247:'calc'!$CD$247),AP$24&lt;=MIN('calc'!$C$249:'calc'!$CD$249)),ROUND('calc'!AP246*100,1),"")</f>
        <v/>
      </c>
      <c r="AQ23" s="46">
        <f>IF(AND(AQ$24&gt;=MIN('calc'!$C$247:'calc'!$CD$247),AQ$24&lt;=MIN('calc'!$C$249:'calc'!$CD$249)),ROUND('calc'!AQ246*100,1),"")</f>
        <v/>
      </c>
      <c r="AR23" s="46">
        <f>IF(AND(AR$24&gt;=MIN('calc'!$C$247:'calc'!$CD$247),AR$24&lt;=MIN('calc'!$C$249:'calc'!$CD$249)),ROUND('calc'!AR246*100,1),"")</f>
        <v/>
      </c>
      <c r="AS23" s="46">
        <f>IF(AND(AS$24&gt;=MIN('calc'!$C$247:'calc'!$CD$247),AS$24&lt;=MIN('calc'!$C$249:'calc'!$CD$249)),ROUND('calc'!AS246*100,1),"")</f>
        <v/>
      </c>
      <c r="AT23" s="46">
        <f>IF(AND(AT$24&gt;=MIN('calc'!$C$247:'calc'!$CD$247),AT$24&lt;=MIN('calc'!$C$249:'calc'!$CD$249)),ROUND('calc'!AT246*100,1),"")</f>
        <v/>
      </c>
      <c r="AU23" s="46">
        <f>IF(AND(AU$24&gt;=MIN('calc'!$C$247:'calc'!$CD$247),AU$24&lt;=MIN('calc'!$C$249:'calc'!$CD$249)),ROUND('calc'!AU246*100,1),"")</f>
        <v/>
      </c>
      <c r="AV23" s="46">
        <f>IF(AND(AV$24&gt;=MIN('calc'!$C$247:'calc'!$CD$247),AV$24&lt;=MIN('calc'!$C$249:'calc'!$CD$249)),ROUND('calc'!AV246*100,1),"")</f>
        <v/>
      </c>
      <c r="AW23" s="46">
        <f>IF(AND(AW$24&gt;=MIN('calc'!$C$247:'calc'!$CD$247),AW$24&lt;=MIN('calc'!$C$249:'calc'!$CD$249)),ROUND('calc'!AW246*100,1),"")</f>
        <v/>
      </c>
      <c r="AX23" s="46">
        <f>IF(AND(AX$24&gt;=MIN('calc'!$C$247:'calc'!$CD$247),AX$24&lt;=MIN('calc'!$C$249:'calc'!$CD$249)),ROUND('calc'!AX246*100,1),"")</f>
        <v/>
      </c>
      <c r="AY23" s="46">
        <f>IF(AND(AY$24&gt;=MIN('calc'!$C$247:'calc'!$CD$247),AY$24&lt;=MIN('calc'!$C$249:'calc'!$CD$249)),ROUND('calc'!AY246*100,1),"")</f>
        <v/>
      </c>
      <c r="AZ23" s="46">
        <f>IF(AND(AZ$24&gt;=MIN('calc'!$C$247:'calc'!$CD$247),AZ$24&lt;=MIN('calc'!$C$249:'calc'!$CD$249)),ROUND('calc'!AZ246*100,1),"")</f>
        <v/>
      </c>
      <c r="BA23" s="46">
        <f>IF(AND(BA$24&gt;=MIN('calc'!$C$247:'calc'!$CD$247),BA$24&lt;=MIN('calc'!$C$249:'calc'!$CD$249)),ROUND('calc'!BA246*100,1),"")</f>
        <v/>
      </c>
      <c r="BB23" s="46">
        <f>IF(AND(BB$24&gt;=MIN('calc'!$C$247:'calc'!$CD$247),BB$24&lt;=MIN('calc'!$C$249:'calc'!$CD$249)),ROUND('calc'!BB246*100,1),"")</f>
        <v/>
      </c>
      <c r="BC23" s="46">
        <f>IF(AND(BC$24&gt;=MIN('calc'!$C$247:'calc'!$CD$247),BC$24&lt;=MIN('calc'!$C$249:'calc'!$CD$249)),ROUND('calc'!BC246*100,1),"")</f>
        <v/>
      </c>
      <c r="BD23" s="46">
        <f>IF(AND(BD$24&gt;=MIN('calc'!$C$247:'calc'!$CD$247),BD$24&lt;=MIN('calc'!$C$249:'calc'!$CD$249)),ROUND('calc'!BD246*100,1),"")</f>
        <v/>
      </c>
      <c r="BE23" s="46">
        <f>IF(AND(BE$24&gt;=MIN('calc'!$C$247:'calc'!$CD$247),BE$24&lt;=MIN('calc'!$C$249:'calc'!$CD$249)),ROUND('calc'!BE246*100,1),"")</f>
        <v/>
      </c>
      <c r="BF23" s="46">
        <f>IF(AND(BF$24&gt;=MIN('calc'!$C$247:'calc'!$CD$247),BF$24&lt;=MIN('calc'!$C$249:'calc'!$CD$249)),ROUND('calc'!BF246*100,1),"")</f>
        <v/>
      </c>
      <c r="BG23" s="46">
        <f>IF(AND(BG$24&gt;=MIN('calc'!$C$247:'calc'!$CD$247),BG$24&lt;=MIN('calc'!$C$249:'calc'!$CD$249)),ROUND('calc'!BG246*100,1),"")</f>
        <v/>
      </c>
      <c r="BH23" s="46">
        <f>IF(AND(BH$24&gt;=MIN('calc'!$C$247:'calc'!$CD$247),BH$24&lt;=MIN('calc'!$C$249:'calc'!$CD$249)),ROUND('calc'!BH246*100,1),"")</f>
        <v/>
      </c>
      <c r="BI23" s="46">
        <f>IF(AND(BI$24&gt;=MIN('calc'!$C$247:'calc'!$CD$247),BI$24&lt;=MIN('calc'!$C$249:'calc'!$CD$249)),ROUND('calc'!BI246*100,1),"")</f>
        <v/>
      </c>
      <c r="BJ23" s="46">
        <f>IF(AND(BJ$24&gt;=MIN('calc'!$C$247:'calc'!$CD$247),BJ$24&lt;=MIN('calc'!$C$249:'calc'!$CD$249)),ROUND('calc'!BJ246*100,1),"")</f>
        <v/>
      </c>
      <c r="BK23" s="46">
        <f>IF(AND(BK$24&gt;=MIN('calc'!$C$247:'calc'!$CD$247),BK$24&lt;=MIN('calc'!$C$249:'calc'!$CD$249)),ROUND('calc'!BK246*100,1),"")</f>
        <v/>
      </c>
      <c r="BL23" s="46">
        <f>IF(AND(BL$24&gt;=MIN('calc'!$C$247:'calc'!$CD$247),BL$24&lt;=MIN('calc'!$C$249:'calc'!$CD$249)),ROUND('calc'!BL246*100,1),"")</f>
        <v/>
      </c>
      <c r="BM23" s="46">
        <f>IF(AND(BM$24&gt;=MIN('calc'!$C$247:'calc'!$CD$247),BM$24&lt;=MIN('calc'!$C$249:'calc'!$CD$249)),ROUND('calc'!BM246*100,1),"")</f>
        <v/>
      </c>
      <c r="BN23" s="46">
        <f>IF(AND(BN$24&gt;=MIN('calc'!$C$247:'calc'!$CD$247),BN$24&lt;=MIN('calc'!$C$249:'calc'!$CD$249)),ROUND('calc'!BN246*100,1),"")</f>
        <v/>
      </c>
      <c r="BO23" s="46">
        <f>IF(AND(BO$24&gt;=MIN('calc'!$C$247:'calc'!$CD$247),BO$24&lt;=MIN('calc'!$C$249:'calc'!$CD$249)),ROUND('calc'!BO246*100,1),"")</f>
        <v/>
      </c>
      <c r="BP23" s="46">
        <f>IF(AND(BP$24&gt;=MIN('calc'!$C$247:'calc'!$CD$247),BP$24&lt;=MIN('calc'!$C$249:'calc'!$CD$249)),ROUND('calc'!BP246*100,1),"")</f>
        <v/>
      </c>
      <c r="BQ23" s="46">
        <f>IF(AND(BQ$24&gt;=MIN('calc'!$C$247:'calc'!$CD$247),BQ$24&lt;=MIN('calc'!$C$249:'calc'!$CD$249)),ROUND('calc'!BQ246*100,1),"")</f>
        <v/>
      </c>
      <c r="BR23" s="46">
        <f>IF(AND(BR$24&gt;=MIN('calc'!$C$247:'calc'!$CD$247),BR$24&lt;=MIN('calc'!$C$249:'calc'!$CD$249)),ROUND('calc'!BR246*100,1),"")</f>
        <v/>
      </c>
      <c r="BS23" s="46">
        <f>IF(AND(BS$24&gt;=MIN('calc'!$C$247:'calc'!$CD$247),BS$24&lt;=MIN('calc'!$C$249:'calc'!$CD$249)),ROUND('calc'!BS246*100,1),"")</f>
        <v/>
      </c>
      <c r="BT23" s="46">
        <f>IF(AND(BT$24&gt;=MIN('calc'!$C$247:'calc'!$CD$247),BT$24&lt;=MIN('calc'!$C$249:'calc'!$CD$249)),ROUND('calc'!BT246*100,1),"")</f>
        <v/>
      </c>
      <c r="BU23" s="46">
        <f>IF(AND(BU$24&gt;=MIN('calc'!$C$247:'calc'!$CD$247),BU$24&lt;=MIN('calc'!$C$249:'calc'!$CD$249)),ROUND('calc'!BU246*100,1),"")</f>
        <v/>
      </c>
      <c r="BV23" s="46">
        <f>IF(AND(BV$24&gt;=MIN('calc'!$C$247:'calc'!$CD$247),BV$24&lt;=MIN('calc'!$C$249:'calc'!$CD$249)),ROUND('calc'!BV246*100,1),"")</f>
        <v/>
      </c>
      <c r="BW23" s="46">
        <f>IF(AND(BW$24&gt;=MIN('calc'!$C$247:'calc'!$CD$247),BW$24&lt;=MIN('calc'!$C$249:'calc'!$CD$249)),ROUND('calc'!BW246*100,1),"")</f>
        <v/>
      </c>
      <c r="BX23" s="46">
        <f>IF(AND(BX$24&gt;=MIN('calc'!$C$247:'calc'!$CD$247),BX$24&lt;=MIN('calc'!$C$249:'calc'!$CD$249)),ROUND('calc'!BX246*100,1),"")</f>
        <v/>
      </c>
      <c r="BY23" s="46">
        <f>IF(AND(BY$24&gt;=MIN('calc'!$C$247:'calc'!$CD$247),BY$24&lt;=MIN('calc'!$C$249:'calc'!$CD$249)),ROUND('calc'!BY246*100,1),"")</f>
        <v/>
      </c>
      <c r="BZ23" s="46">
        <f>IF(AND(BZ$24&gt;=MIN('calc'!$C$247:'calc'!$CD$247),BZ$24&lt;=MIN('calc'!$C$249:'calc'!$CD$249)),ROUND('calc'!BZ246*100,1),"")</f>
        <v/>
      </c>
      <c r="CA23" s="46">
        <f>IF(AND(CA$24&gt;=MIN('calc'!$C$247:'calc'!$CD$247),CA$24&lt;=MIN('calc'!$C$249:'calc'!$CD$249)),ROUND('calc'!CA246*100,1),"")</f>
        <v/>
      </c>
      <c r="CB23" s="46">
        <f>IF(AND(CB$24&gt;=MIN('calc'!$C$247:'calc'!$CD$247),CB$24&lt;=MIN('calc'!$C$249:'calc'!$CD$249)),ROUND('calc'!CB246*100,1),"")</f>
        <v/>
      </c>
      <c r="CC23" s="46">
        <f>IF(AND(CC$24&gt;=MIN('calc'!$C$247:'calc'!$CD$247),CC$24&lt;=MIN('calc'!$C$249:'calc'!$CD$249)),ROUND('calc'!CC246*100,1),"")</f>
        <v/>
      </c>
      <c r="CD23" s="46">
        <f>IF(AND(CD$24&gt;=MIN('calc'!$C$247:'calc'!$CD$247),CD$24&lt;=MIN('calc'!$C$249:'calc'!$CD$249)),ROUND('calc'!CD246*100,1),"")</f>
        <v/>
      </c>
    </row>
    <row r="24">
      <c r="A24" s="31" t="inlineStr">
        <is>
          <t>Tick</t>
        </is>
      </c>
      <c r="B24" s="31" t="inlineStr">
        <is>
          <t>Check</t>
        </is>
      </c>
      <c r="C24" s="28" t="n">
        <v>1</v>
      </c>
      <c r="D24" s="28" t="n">
        <v>2</v>
      </c>
      <c r="E24" s="28" t="n">
        <v>3</v>
      </c>
      <c r="F24" s="28" t="n">
        <v>4</v>
      </c>
      <c r="G24" s="28" t="n">
        <v>5</v>
      </c>
      <c r="H24" s="28" t="n">
        <v>6</v>
      </c>
      <c r="I24" s="28" t="n">
        <v>7</v>
      </c>
      <c r="J24" s="28" t="n">
        <v>8</v>
      </c>
      <c r="K24" s="28" t="n">
        <v>9</v>
      </c>
      <c r="L24" s="28" t="n">
        <v>10</v>
      </c>
      <c r="M24" s="28" t="n">
        <v>11</v>
      </c>
      <c r="N24" s="28" t="n">
        <v>12</v>
      </c>
      <c r="O24" s="28" t="n">
        <v>13</v>
      </c>
      <c r="P24" s="28" t="n">
        <v>14</v>
      </c>
      <c r="Q24" s="28" t="n">
        <v>15</v>
      </c>
      <c r="R24" s="28" t="n">
        <v>16</v>
      </c>
      <c r="S24" s="28" t="n">
        <v>17</v>
      </c>
      <c r="T24" s="28" t="n">
        <v>18</v>
      </c>
      <c r="U24" s="47" t="n">
        <v>19</v>
      </c>
      <c r="V24" s="28" t="n">
        <v>20</v>
      </c>
      <c r="W24" s="28" t="n">
        <v>21</v>
      </c>
      <c r="X24" s="28" t="n">
        <v>22</v>
      </c>
      <c r="Y24" s="28" t="n">
        <v>23</v>
      </c>
      <c r="Z24" s="28" t="n">
        <v>24</v>
      </c>
      <c r="AA24" s="28" t="n">
        <v>25</v>
      </c>
      <c r="AB24" s="28" t="n">
        <v>26</v>
      </c>
      <c r="AC24" s="28" t="n">
        <v>27</v>
      </c>
      <c r="AD24" s="28" t="n">
        <v>28</v>
      </c>
      <c r="AE24" s="28" t="n">
        <v>29</v>
      </c>
      <c r="AF24" s="28" t="n">
        <v>30</v>
      </c>
      <c r="AG24" s="28" t="n">
        <v>31</v>
      </c>
      <c r="AH24" s="28" t="n">
        <v>32</v>
      </c>
      <c r="AI24" s="47" t="n">
        <v>33</v>
      </c>
      <c r="AJ24" s="28" t="n">
        <v>34</v>
      </c>
      <c r="AK24" s="28" t="n">
        <v>35</v>
      </c>
      <c r="AL24" s="28" t="n">
        <v>36</v>
      </c>
      <c r="AM24" s="28" t="n">
        <v>37</v>
      </c>
      <c r="AN24" s="28" t="n">
        <v>38</v>
      </c>
      <c r="AO24" s="28" t="n">
        <v>39</v>
      </c>
      <c r="AP24" s="28" t="n">
        <v>40</v>
      </c>
      <c r="AQ24" s="28" t="n">
        <v>41</v>
      </c>
      <c r="AR24" s="28" t="n">
        <v>42</v>
      </c>
      <c r="AS24" s="28" t="n">
        <v>43</v>
      </c>
      <c r="AT24" s="28" t="n">
        <v>44</v>
      </c>
      <c r="AU24" s="28" t="n">
        <v>45</v>
      </c>
      <c r="AV24" s="28" t="n">
        <v>46</v>
      </c>
      <c r="AW24" s="47" t="n">
        <v>47</v>
      </c>
      <c r="AX24" s="28" t="n">
        <v>48</v>
      </c>
      <c r="AY24" s="28" t="n">
        <v>49</v>
      </c>
      <c r="AZ24" s="28" t="n">
        <v>50</v>
      </c>
      <c r="BA24" s="28" t="n">
        <v>51</v>
      </c>
      <c r="BB24" s="28" t="n">
        <v>52</v>
      </c>
      <c r="BC24" s="28" t="n">
        <v>53</v>
      </c>
      <c r="BD24" s="28" t="n">
        <v>54</v>
      </c>
      <c r="BE24" s="28" t="n">
        <v>55</v>
      </c>
      <c r="BF24" s="28" t="n">
        <v>56</v>
      </c>
      <c r="BG24" s="28" t="n">
        <v>57</v>
      </c>
      <c r="BH24" s="28" t="n">
        <v>58</v>
      </c>
      <c r="BI24" s="28" t="n">
        <v>59</v>
      </c>
      <c r="BJ24" s="28" t="n">
        <v>60</v>
      </c>
      <c r="BK24" s="47" t="n">
        <v>61</v>
      </c>
      <c r="BL24" s="28" t="n">
        <v>62</v>
      </c>
      <c r="BM24" s="28" t="n">
        <v>63</v>
      </c>
      <c r="BN24" s="28" t="n">
        <v>64</v>
      </c>
      <c r="BO24" s="28" t="n">
        <v>65</v>
      </c>
      <c r="BP24" s="28" t="n">
        <v>66</v>
      </c>
      <c r="BQ24" s="28" t="n">
        <v>67</v>
      </c>
      <c r="BR24" s="28" t="n">
        <v>68</v>
      </c>
      <c r="BS24" s="28" t="n">
        <v>69</v>
      </c>
      <c r="BT24" s="28" t="n">
        <v>70</v>
      </c>
      <c r="BU24" s="28" t="n">
        <v>71</v>
      </c>
      <c r="BV24" s="28" t="n">
        <v>72</v>
      </c>
      <c r="BW24" s="28" t="n">
        <v>73</v>
      </c>
      <c r="BX24" s="28" t="n">
        <v>74</v>
      </c>
      <c r="BY24" s="47" t="n">
        <v>75</v>
      </c>
      <c r="BZ24" s="28" t="n">
        <v>76</v>
      </c>
      <c r="CA24" s="28" t="n">
        <v>77</v>
      </c>
      <c r="CB24" s="28" t="n">
        <v>78</v>
      </c>
      <c r="CC24" s="28" t="n">
        <v>79</v>
      </c>
      <c r="CD24" s="28" t="n">
        <v>80</v>
      </c>
    </row>
    <row r="25">
      <c r="A25" s="34" t="inlineStr">
        <is>
          <t>Player 1</t>
        </is>
      </c>
      <c r="B25" s="34">
        <f>IF(SUMPRODUCT((LEFT($C$25:$CD$25,3)="ST&gt;")*('calc'!$C$204:'calc'!$CD$204&lt;100))&gt;0,"Spec transfer without 100% spec",IF(SUMPRODUCT(($C$25:$CD$25="D")*('calc'!$C$204:'calc'!$CD$204&lt;35))&gt;0,"Dawn spec without 35% spec (skipped)",IF(OR($BB$11="",$BH$11=""),"Set East Boak and West Boak (player table)",IF(OR($BB$11=TRUE,$BB$11="TRUE")=OR($BH$11=TRUE,$BH$11="TRUE"),"East Boak / West Boak: one TRUE, the other FALSE",IF(AND(ISNUMBER($AS$11),COUNTIF($AS$11:$AS$15,$AS$11)&gt;1),"hornPriority used twice",IF(AND(OR($AD$11=TRUE,$AD$11="TRUE"),$AE$4&gt;=100),"Shadow player can't have 100% Target spec",IF(AND(COUNTIF(C25:CD25,"H")&gt;0,OR($Z$11="No",$Z$11="")),"Please select 3t option in has3Tick",IF(SUMPRODUCT(ISNUMBER(MATCH(C25:CC25,{"D","A","S","C","H","B","T","E","SB"},0))*ISNUMBER(MATCH(D25:CD25,{"D","A","S","C","H","B","T","E","SB"},0)))+SUMPRODUCT(ISNUMBER(MATCH(C25:CB25,{"D","A","S","C","H","T","E","SB"},0))*ISNUMBER(MATCH(E25:CD25,{"D","A","S","C","H","B","T","E","SB"},0)))+SUMPRODUCT(ISNUMBER(MATCH(C25:CA25,{"D","A","S","C","T","SB"},0))*ISNUMBER(MATCH(F25:CD25,{"D","A","S","C","H","B","T","E","SB"},0)))+SUMPRODUCT(ISNUMBER(MATCH(C25:BZ25,{"S"},0))*ISNUMBER(MATCH(G25:CD25,{"D","A","S","C","H","B","T","E","SB"},0)))&gt;0,"Attack too soon (red cells)",IF(COUNTA(C25:CD25)=0,"",IF(AND(COUNTIF(C25:CD25,"D")+COUNTIF(C25:CD25,"ST&gt;*")&gt;0,COUNTIF(C25:CD25,"P")=0,$V$4=""),"Notice: Add Surge Pot (P) to the chart or set a Custom Surge Timing in the highlighted cell",IF(AND(ISNUMBER($C$4),$C$4&lt;100,COUNTIF(C25:CD25,"R")=0),"Notice: define first regen tick [R] on the chart","OK")))))))))))</f>
        <v/>
      </c>
      <c r="C25" s="39" t="n"/>
      <c r="D25" s="39" t="n"/>
      <c r="E25" s="39" t="n"/>
      <c r="F25" s="39" t="n"/>
      <c r="G25" s="39" t="n"/>
      <c r="H25" s="39" t="n"/>
      <c r="I25" s="39" t="n"/>
      <c r="J25" s="39" t="n"/>
      <c r="K25" s="39" t="n"/>
      <c r="L25" s="39" t="n"/>
      <c r="M25" s="39" t="n"/>
      <c r="N25" s="39" t="n"/>
      <c r="O25" s="39" t="n"/>
      <c r="P25" s="39" t="n"/>
      <c r="Q25" s="39" t="n"/>
      <c r="R25" s="39" t="n"/>
      <c r="S25" s="39" t="n"/>
      <c r="T25" s="39" t="n"/>
      <c r="U25" s="48" t="n"/>
      <c r="V25" s="39" t="n"/>
      <c r="W25" s="39" t="n"/>
      <c r="X25" s="39" t="n"/>
      <c r="Y25" s="39" t="n"/>
      <c r="Z25" s="39" t="n"/>
      <c r="AA25" s="39" t="n"/>
      <c r="AB25" s="39" t="n"/>
      <c r="AC25" s="39" t="n"/>
      <c r="AD25" s="39" t="n"/>
      <c r="AE25" s="39" t="n"/>
      <c r="AF25" s="39" t="n"/>
      <c r="AG25" s="39" t="n"/>
      <c r="AH25" s="39" t="n"/>
      <c r="AI25" s="48" t="n"/>
      <c r="AJ25" s="39" t="n"/>
      <c r="AK25" s="39" t="n"/>
      <c r="AL25" s="39" t="n"/>
      <c r="AM25" s="39" t="n"/>
      <c r="AN25" s="39" t="n"/>
      <c r="AO25" s="39" t="n"/>
      <c r="AP25" s="39" t="n"/>
      <c r="AQ25" s="39" t="n"/>
      <c r="AR25" s="39" t="n"/>
      <c r="AS25" s="39" t="n"/>
      <c r="AT25" s="39" t="n"/>
      <c r="AU25" s="39" t="n"/>
      <c r="AV25" s="39" t="n"/>
      <c r="AW25" s="48" t="n"/>
      <c r="AX25" s="39" t="n"/>
      <c r="AY25" s="39" t="n"/>
      <c r="AZ25" s="39" t="n"/>
      <c r="BA25" s="39" t="n"/>
      <c r="BB25" s="39" t="n"/>
      <c r="BC25" s="39" t="n"/>
      <c r="BD25" s="39" t="n"/>
      <c r="BE25" s="39" t="n"/>
      <c r="BF25" s="39" t="n"/>
      <c r="BG25" s="39" t="n"/>
      <c r="BH25" s="39" t="n"/>
      <c r="BI25" s="39" t="n"/>
      <c r="BJ25" s="39" t="n"/>
      <c r="BK25" s="48" t="n"/>
      <c r="BL25" s="39" t="n"/>
      <c r="BM25" s="39" t="n"/>
      <c r="BN25" s="39" t="n"/>
      <c r="BO25" s="39" t="n"/>
      <c r="BP25" s="39" t="n"/>
      <c r="BQ25" s="39" t="n"/>
      <c r="BR25" s="39" t="n"/>
      <c r="BS25" s="39" t="n"/>
      <c r="BT25" s="39" t="n"/>
      <c r="BU25" s="39" t="n"/>
      <c r="BV25" s="39" t="n"/>
      <c r="BW25" s="39" t="n"/>
      <c r="BX25" s="39" t="n"/>
      <c r="BY25" s="48" t="n"/>
      <c r="BZ25" s="39" t="n"/>
      <c r="CA25" s="39" t="n"/>
      <c r="CB25" s="39" t="n"/>
      <c r="CC25" s="39" t="n"/>
      <c r="CD25" s="39" t="n"/>
    </row>
    <row r="26">
      <c r="A26" s="34" t="inlineStr">
        <is>
          <t>Player 2</t>
        </is>
      </c>
      <c r="B26" s="34">
        <f>IF(SUMPRODUCT((LEFT($C$26:$CD$26,3)="ST&gt;")*('calc'!$C$212:'calc'!$CD$212&lt;100))&gt;0,"Spec transfer without 100% spec",IF(SUMPRODUCT(($C$26:$CD$26="D")*('calc'!$C$212:'calc'!$CD$212&lt;35))&gt;0,"Dawn spec without 35% spec (skipped)",IF(OR($BB$12="",$BH$12=""),"Set East Boak and West Boak (player table)",IF(OR($BB$12=TRUE,$BB$12="TRUE")=OR($BH$12=TRUE,$BH$12="TRUE"),"East Boak / West Boak: one TRUE, the other FALSE",IF(AND(ISNUMBER($AS$12),COUNTIF($AS$11:$AS$15,$AS$12)&gt;1),"hornPriority used twice",IF(AND(OR($AD$12=TRUE,$AD$12="TRUE"),$AE$5&gt;=100),"Shadow player can't have 100% Target spec",IF(AND(COUNTIF(C26:CD26,"H")&gt;0,OR($Z$12="No",$Z$12="")),"Please select 3t option in has3Tick",IF(SUMPRODUCT(ISNUMBER(MATCH(C26:CC26,{"D","A","S","C","H","B","T","E","SB"},0))*ISNUMBER(MATCH(D26:CD26,{"D","A","S","C","H","B","T","E","SB"},0)))+SUMPRODUCT(ISNUMBER(MATCH(C26:CB26,{"D","A","S","C","H","T","E","SB"},0))*ISNUMBER(MATCH(E26:CD26,{"D","A","S","C","H","B","T","E","SB"},0)))+SUMPRODUCT(ISNUMBER(MATCH(C26:CA26,{"D","A","S","C","T","SB"},0))*ISNUMBER(MATCH(F26:CD26,{"D","A","S","C","H","B","T","E","SB"},0)))+SUMPRODUCT(ISNUMBER(MATCH(C26:BZ26,{"S"},0))*ISNUMBER(MATCH(G26:CD26,{"D","A","S","C","H","B","T","E","SB"},0)))&gt;0,"Attack too soon (red cells)",IF(COUNTA(C26:CD26)=0,"",IF(AND(COUNTIF(C26:CD26,"D")+COUNTIF(C26:CD26,"ST&gt;*")&gt;0,COUNTIF(C26:CD26,"P")=0,$V$5=""),"Notice: Add Surge Pot (P) to the chart or set a Custom Surge Timing in the highlighted cell",IF(AND(ISNUMBER($C$5),$C$5&lt;100,COUNTIF(C26:CD26,"R")=0),"Notice: define first regen tick [R] on the chart","OK")))))))))))</f>
        <v/>
      </c>
      <c r="C26" s="39" t="n"/>
      <c r="D26" s="39" t="n"/>
      <c r="E26" s="39" t="n"/>
      <c r="F26" s="39" t="n"/>
      <c r="G26" s="39" t="n"/>
      <c r="H26" s="39" t="n"/>
      <c r="I26" s="39" t="n"/>
      <c r="J26" s="39" t="n"/>
      <c r="K26" s="39" t="n"/>
      <c r="L26" s="39" t="n"/>
      <c r="M26" s="39" t="n"/>
      <c r="N26" s="39" t="n"/>
      <c r="O26" s="39" t="n"/>
      <c r="P26" s="39" t="n"/>
      <c r="Q26" s="39" t="n"/>
      <c r="R26" s="39" t="n"/>
      <c r="S26" s="39" t="n"/>
      <c r="T26" s="39" t="n"/>
      <c r="U26" s="48" t="n"/>
      <c r="V26" s="39" t="n"/>
      <c r="W26" s="39" t="n"/>
      <c r="X26" s="39" t="n"/>
      <c r="Y26" s="39" t="n"/>
      <c r="Z26" s="39" t="n"/>
      <c r="AA26" s="39" t="n"/>
      <c r="AB26" s="39" t="n"/>
      <c r="AC26" s="39" t="n"/>
      <c r="AD26" s="39" t="n"/>
      <c r="AE26" s="39" t="n"/>
      <c r="AF26" s="39" t="n"/>
      <c r="AG26" s="39" t="n"/>
      <c r="AH26" s="39" t="n"/>
      <c r="AI26" s="48" t="n"/>
      <c r="AJ26" s="39" t="n"/>
      <c r="AK26" s="39" t="n"/>
      <c r="AL26" s="39" t="n"/>
      <c r="AM26" s="39" t="n"/>
      <c r="AN26" s="39" t="n"/>
      <c r="AO26" s="39" t="n"/>
      <c r="AP26" s="39" t="n"/>
      <c r="AQ26" s="39" t="n"/>
      <c r="AR26" s="39" t="n"/>
      <c r="AS26" s="39" t="n"/>
      <c r="AT26" s="39" t="n"/>
      <c r="AU26" s="39" t="n"/>
      <c r="AV26" s="39" t="n"/>
      <c r="AW26" s="48" t="n"/>
      <c r="AX26" s="39" t="n"/>
      <c r="AY26" s="39" t="n"/>
      <c r="AZ26" s="39" t="n"/>
      <c r="BA26" s="39" t="n"/>
      <c r="BB26" s="39" t="n"/>
      <c r="BC26" s="39" t="n"/>
      <c r="BD26" s="39" t="n"/>
      <c r="BE26" s="39" t="n"/>
      <c r="BF26" s="39" t="n"/>
      <c r="BG26" s="39" t="n"/>
      <c r="BH26" s="39" t="n"/>
      <c r="BI26" s="39" t="n"/>
      <c r="BJ26" s="39" t="n"/>
      <c r="BK26" s="48" t="n"/>
      <c r="BL26" s="39" t="n"/>
      <c r="BM26" s="39" t="n"/>
      <c r="BN26" s="39" t="n"/>
      <c r="BO26" s="39" t="n"/>
      <c r="BP26" s="39" t="n"/>
      <c r="BQ26" s="39" t="n"/>
      <c r="BR26" s="39" t="n"/>
      <c r="BS26" s="39" t="n"/>
      <c r="BT26" s="39" t="n"/>
      <c r="BU26" s="39" t="n"/>
      <c r="BV26" s="39" t="n"/>
      <c r="BW26" s="39" t="n"/>
      <c r="BX26" s="39" t="n"/>
      <c r="BY26" s="48" t="n"/>
      <c r="BZ26" s="39" t="n"/>
      <c r="CA26" s="39" t="n"/>
      <c r="CB26" s="39" t="n"/>
      <c r="CC26" s="39" t="n"/>
      <c r="CD26" s="39" t="n"/>
    </row>
    <row r="27">
      <c r="A27" s="34" t="inlineStr">
        <is>
          <t>Player 3</t>
        </is>
      </c>
      <c r="B27" s="34">
        <f>IF(SUMPRODUCT((LEFT($C$27:$CD$27,3)="ST&gt;")*('calc'!$C$220:'calc'!$CD$220&lt;100))&gt;0,"Spec transfer without 100% spec",IF(SUMPRODUCT(($C$27:$CD$27="D")*('calc'!$C$220:'calc'!$CD$220&lt;35))&gt;0,"Dawn spec without 35% spec (skipped)",IF(OR($BB$13="",$BH$13=""),"Set East Boak and West Boak (player table)",IF(OR($BB$13=TRUE,$BB$13="TRUE")=OR($BH$13=TRUE,$BH$13="TRUE"),"East Boak / West Boak: one TRUE, the other FALSE",IF(AND(ISNUMBER($AS$13),COUNTIF($AS$11:$AS$15,$AS$13)&gt;1),"hornPriority used twice",IF(AND(OR($AD$13=TRUE,$AD$13="TRUE"),$AE$6&gt;=100),"Shadow player can't have 100% Target spec",IF(AND(COUNTIF(C27:CD27,"H")&gt;0,OR($Z$13="No",$Z$13="")),"Please select 3t option in has3Tick",IF(SUMPRODUCT(ISNUMBER(MATCH(C27:CC27,{"D","A","S","C","H","B","T","E","SB"},0))*ISNUMBER(MATCH(D27:CD27,{"D","A","S","C","H","B","T","E","SB"},0)))+SUMPRODUCT(ISNUMBER(MATCH(C27:CB27,{"D","A","S","C","H","T","E","SB"},0))*ISNUMBER(MATCH(E27:CD27,{"D","A","S","C","H","B","T","E","SB"},0)))+SUMPRODUCT(ISNUMBER(MATCH(C27:CA27,{"D","A","S","C","T","SB"},0))*ISNUMBER(MATCH(F27:CD27,{"D","A","S","C","H","B","T","E","SB"},0)))+SUMPRODUCT(ISNUMBER(MATCH(C27:BZ27,{"S"},0))*ISNUMBER(MATCH(G27:CD27,{"D","A","S","C","H","B","T","E","SB"},0)))&gt;0,"Attack too soon (red cells)",IF(COUNTA(C27:CD27)=0,"",IF(AND(COUNTIF(C27:CD27,"D")+COUNTIF(C27:CD27,"ST&gt;*")&gt;0,COUNTIF(C27:CD27,"P")=0,$V$6=""),"Notice: Add Surge Pot (P) to the chart or set a Custom Surge Timing in the highlighted cell",IF(AND(ISNUMBER($C$6),$C$6&lt;100,COUNTIF(C27:CD27,"R")=0),"Notice: define first regen tick [R] on the chart","OK")))))))))))</f>
        <v/>
      </c>
      <c r="C27" s="39" t="n"/>
      <c r="D27" s="39" t="n"/>
      <c r="E27" s="39" t="n"/>
      <c r="F27" s="39" t="n"/>
      <c r="G27" s="39" t="n"/>
      <c r="H27" s="39" t="n"/>
      <c r="I27" s="39" t="n"/>
      <c r="J27" s="39" t="n"/>
      <c r="K27" s="39" t="n"/>
      <c r="L27" s="39" t="n"/>
      <c r="M27" s="39" t="n"/>
      <c r="N27" s="39" t="n"/>
      <c r="O27" s="39" t="n"/>
      <c r="P27" s="39" t="n"/>
      <c r="Q27" s="39" t="n"/>
      <c r="R27" s="39" t="n"/>
      <c r="S27" s="39" t="n"/>
      <c r="T27" s="39" t="n"/>
      <c r="U27" s="48" t="n"/>
      <c r="V27" s="39" t="n"/>
      <c r="W27" s="39" t="n"/>
      <c r="X27" s="39" t="n"/>
      <c r="Y27" s="39" t="n"/>
      <c r="Z27" s="39" t="n"/>
      <c r="AA27" s="39" t="n"/>
      <c r="AB27" s="39" t="n"/>
      <c r="AC27" s="39" t="n"/>
      <c r="AD27" s="39" t="n"/>
      <c r="AE27" s="39" t="n"/>
      <c r="AF27" s="39" t="n"/>
      <c r="AG27" s="39" t="n"/>
      <c r="AH27" s="39" t="n"/>
      <c r="AI27" s="48" t="n"/>
      <c r="AJ27" s="39" t="n"/>
      <c r="AK27" s="39" t="n"/>
      <c r="AL27" s="39" t="n"/>
      <c r="AM27" s="39" t="n"/>
      <c r="AN27" s="39" t="n"/>
      <c r="AO27" s="39" t="n"/>
      <c r="AP27" s="39" t="n"/>
      <c r="AQ27" s="39" t="n"/>
      <c r="AR27" s="39" t="n"/>
      <c r="AS27" s="39" t="n"/>
      <c r="AT27" s="39" t="n"/>
      <c r="AU27" s="39" t="n"/>
      <c r="AV27" s="39" t="n"/>
      <c r="AW27" s="48" t="n"/>
      <c r="AX27" s="39" t="n"/>
      <c r="AY27" s="39" t="n"/>
      <c r="AZ27" s="39" t="n"/>
      <c r="BA27" s="39" t="n"/>
      <c r="BB27" s="39" t="n"/>
      <c r="BC27" s="39" t="n"/>
      <c r="BD27" s="39" t="n"/>
      <c r="BE27" s="39" t="n"/>
      <c r="BF27" s="39" t="n"/>
      <c r="BG27" s="39" t="n"/>
      <c r="BH27" s="39" t="n"/>
      <c r="BI27" s="39" t="n"/>
      <c r="BJ27" s="39" t="n"/>
      <c r="BK27" s="48" t="n"/>
      <c r="BL27" s="39" t="n"/>
      <c r="BM27" s="39" t="n"/>
      <c r="BN27" s="39" t="n"/>
      <c r="BO27" s="39" t="n"/>
      <c r="BP27" s="39" t="n"/>
      <c r="BQ27" s="39" t="n"/>
      <c r="BR27" s="39" t="n"/>
      <c r="BS27" s="39" t="n"/>
      <c r="BT27" s="39" t="n"/>
      <c r="BU27" s="39" t="n"/>
      <c r="BV27" s="39" t="n"/>
      <c r="BW27" s="39" t="n"/>
      <c r="BX27" s="39" t="n"/>
      <c r="BY27" s="48" t="n"/>
      <c r="BZ27" s="39" t="n"/>
      <c r="CA27" s="39" t="n"/>
      <c r="CB27" s="39" t="n"/>
      <c r="CC27" s="39" t="n"/>
      <c r="CD27" s="39" t="n"/>
    </row>
    <row r="28">
      <c r="A28" s="34" t="inlineStr">
        <is>
          <t>Player 4</t>
        </is>
      </c>
      <c r="B28" s="34">
        <f>IF(SUMPRODUCT((LEFT($C$28:$CD$28,3)="ST&gt;")*('calc'!$C$228:'calc'!$CD$228&lt;100))&gt;0,"Spec transfer without 100% spec",IF(SUMPRODUCT(($C$28:$CD$28="D")*('calc'!$C$228:'calc'!$CD$228&lt;35))&gt;0,"Dawn spec without 35% spec (skipped)",IF(OR($BB$14="",$BH$14=""),"Set East Boak and West Boak (player table)",IF(OR($BB$14=TRUE,$BB$14="TRUE")=OR($BH$14=TRUE,$BH$14="TRUE"),"East Boak / West Boak: one TRUE, the other FALSE",IF(AND(ISNUMBER($AS$14),COUNTIF($AS$11:$AS$15,$AS$14)&gt;1),"hornPriority used twice",IF(AND(OR($AD$14=TRUE,$AD$14="TRUE"),$AE$7&gt;=100),"Shadow player can't have 100% Target spec",IF(AND(COUNTIF(C28:CD28,"H")&gt;0,OR($Z$14="No",$Z$14="")),"Please select 3t option in has3Tick",IF(SUMPRODUCT(ISNUMBER(MATCH(C28:CC28,{"D","A","S","C","H","B","T","E","SB"},0))*ISNUMBER(MATCH(D28:CD28,{"D","A","S","C","H","B","T","E","SB"},0)))+SUMPRODUCT(ISNUMBER(MATCH(C28:CB28,{"D","A","S","C","H","T","E","SB"},0))*ISNUMBER(MATCH(E28:CD28,{"D","A","S","C","H","B","T","E","SB"},0)))+SUMPRODUCT(ISNUMBER(MATCH(C28:CA28,{"D","A","S","C","T","SB"},0))*ISNUMBER(MATCH(F28:CD28,{"D","A","S","C","H","B","T","E","SB"},0)))+SUMPRODUCT(ISNUMBER(MATCH(C28:BZ28,{"S"},0))*ISNUMBER(MATCH(G28:CD28,{"D","A","S","C","H","B","T","E","SB"},0)))&gt;0,"Attack too soon (red cells)",IF(COUNTA(C28:CD28)=0,"",IF(AND(COUNTIF(C28:CD28,"D")+COUNTIF(C28:CD28,"ST&gt;*")&gt;0,COUNTIF(C28:CD28,"P")=0,$V$7=""),"Notice: Add Surge Pot (P) to the chart or set a Custom Surge Timing in the highlighted cell",IF(AND(ISNUMBER($C$7),$C$7&lt;100,COUNTIF(C28:CD28,"R")=0),"Notice: define first regen tick [R] on the chart","OK")))))))))))</f>
        <v/>
      </c>
      <c r="C28" s="39" t="n"/>
      <c r="D28" s="39" t="n"/>
      <c r="E28" s="39" t="n"/>
      <c r="F28" s="39" t="n"/>
      <c r="G28" s="39" t="n"/>
      <c r="H28" s="39" t="n"/>
      <c r="I28" s="39" t="n"/>
      <c r="J28" s="39" t="n"/>
      <c r="K28" s="39" t="n"/>
      <c r="L28" s="39" t="n"/>
      <c r="M28" s="39" t="n"/>
      <c r="N28" s="39" t="n"/>
      <c r="O28" s="39" t="n"/>
      <c r="P28" s="39" t="n"/>
      <c r="Q28" s="39" t="n"/>
      <c r="R28" s="39" t="n"/>
      <c r="S28" s="39" t="n"/>
      <c r="T28" s="39" t="n"/>
      <c r="U28" s="48" t="n"/>
      <c r="V28" s="39" t="n"/>
      <c r="W28" s="39" t="n"/>
      <c r="X28" s="39" t="n"/>
      <c r="Y28" s="39" t="n"/>
      <c r="Z28" s="39" t="n"/>
      <c r="AA28" s="39" t="n"/>
      <c r="AB28" s="39" t="n"/>
      <c r="AC28" s="39" t="n"/>
      <c r="AD28" s="39" t="n"/>
      <c r="AE28" s="39" t="n"/>
      <c r="AF28" s="39" t="n"/>
      <c r="AG28" s="39" t="n"/>
      <c r="AH28" s="39" t="n"/>
      <c r="AI28" s="48" t="n"/>
      <c r="AJ28" s="39" t="n"/>
      <c r="AK28" s="39" t="n"/>
      <c r="AL28" s="39" t="n"/>
      <c r="AM28" s="39" t="n"/>
      <c r="AN28" s="39" t="n"/>
      <c r="AO28" s="39" t="n"/>
      <c r="AP28" s="39" t="n"/>
      <c r="AQ28" s="39" t="n"/>
      <c r="AR28" s="39" t="n"/>
      <c r="AS28" s="39" t="n"/>
      <c r="AT28" s="39" t="n"/>
      <c r="AU28" s="39" t="n"/>
      <c r="AV28" s="39" t="n"/>
      <c r="AW28" s="48" t="n"/>
      <c r="AX28" s="39" t="n"/>
      <c r="AY28" s="39" t="n"/>
      <c r="AZ28" s="39" t="n"/>
      <c r="BA28" s="39" t="n"/>
      <c r="BB28" s="39" t="n"/>
      <c r="BC28" s="39" t="n"/>
      <c r="BD28" s="39" t="n"/>
      <c r="BE28" s="39" t="n"/>
      <c r="BF28" s="39" t="n"/>
      <c r="BG28" s="39" t="n"/>
      <c r="BH28" s="39" t="n"/>
      <c r="BI28" s="39" t="n"/>
      <c r="BJ28" s="39" t="n"/>
      <c r="BK28" s="48" t="n"/>
      <c r="BL28" s="39" t="n"/>
      <c r="BM28" s="39" t="n"/>
      <c r="BN28" s="39" t="n"/>
      <c r="BO28" s="39" t="n"/>
      <c r="BP28" s="39" t="n"/>
      <c r="BQ28" s="39" t="n"/>
      <c r="BR28" s="39" t="n"/>
      <c r="BS28" s="39" t="n"/>
      <c r="BT28" s="39" t="n"/>
      <c r="BU28" s="39" t="n"/>
      <c r="BV28" s="39" t="n"/>
      <c r="BW28" s="39" t="n"/>
      <c r="BX28" s="39" t="n"/>
      <c r="BY28" s="48" t="n"/>
      <c r="BZ28" s="39" t="n"/>
      <c r="CA28" s="39" t="n"/>
      <c r="CB28" s="39" t="n"/>
      <c r="CC28" s="39" t="n"/>
      <c r="CD28" s="39" t="n"/>
    </row>
    <row r="29">
      <c r="A29" s="34" t="inlineStr">
        <is>
          <t>Player 5</t>
        </is>
      </c>
      <c r="B29" s="34">
        <f>IF(SUMPRODUCT((LEFT($C$29:$CD$29,3)="ST&gt;")*('calc'!$C$236:'calc'!$CD$236&lt;100))&gt;0,"Spec transfer without 100% spec",IF(SUMPRODUCT(($C$29:$CD$29="D")*('calc'!$C$236:'calc'!$CD$236&lt;35))&gt;0,"Dawn spec without 35% spec (skipped)",IF(OR($BB$15="",$BH$15=""),"Set East Boak and West Boak (player table)",IF(OR($BB$15=TRUE,$BB$15="TRUE")=OR($BH$15=TRUE,$BH$15="TRUE"),"East Boak / West Boak: one TRUE, the other FALSE",IF(AND(ISNUMBER($AS$15),COUNTIF($AS$11:$AS$15,$AS$15)&gt;1),"hornPriority used twice",IF(AND(OR($AD$15=TRUE,$AD$15="TRUE"),$AE$8&gt;=100),"Shadow player can't have 100% Target spec",IF(AND(COUNTIF(C29:CD29,"H")&gt;0,OR($Z$15="No",$Z$15="")),"Please select 3t option in has3Tick",IF(SUMPRODUCT(ISNUMBER(MATCH(C29:CC29,{"D","A","S","C","H","B","T","E","SB"},0))*ISNUMBER(MATCH(D29:CD29,{"D","A","S","C","H","B","T","E","SB"},0)))+SUMPRODUCT(ISNUMBER(MATCH(C29:CB29,{"D","A","S","C","H","T","E","SB"},0))*ISNUMBER(MATCH(E29:CD29,{"D","A","S","C","H","B","T","E","SB"},0)))+SUMPRODUCT(ISNUMBER(MATCH(C29:CA29,{"D","A","S","C","T","SB"},0))*ISNUMBER(MATCH(F29:CD29,{"D","A","S","C","H","B","T","E","SB"},0)))+SUMPRODUCT(ISNUMBER(MATCH(C29:BZ29,{"S"},0))*ISNUMBER(MATCH(G29:CD29,{"D","A","S","C","H","B","T","E","SB"},0)))&gt;0,"Attack too soon (red cells)",IF(COUNTA(C29:CD29)=0,"",IF(AND(COUNTIF(C29:CD29,"D")+COUNTIF(C29:CD29,"ST&gt;*")&gt;0,COUNTIF(C29:CD29,"P")=0,$V$8=""),"Notice: Add Surge Pot (P) to the chart or set a Custom Surge Timing in the highlighted cell",IF(AND(ISNUMBER($C$8),$C$8&lt;100,COUNTIF(C29:CD29,"R")=0),"Notice: define first regen tick [R] on the chart","OK")))))))))))</f>
        <v/>
      </c>
      <c r="C29" s="39" t="n"/>
      <c r="D29" s="39" t="n"/>
      <c r="E29" s="39" t="n"/>
      <c r="F29" s="39" t="n"/>
      <c r="G29" s="39" t="n"/>
      <c r="H29" s="39" t="n"/>
      <c r="I29" s="39" t="n"/>
      <c r="J29" s="39" t="n"/>
      <c r="K29" s="39" t="n"/>
      <c r="L29" s="39" t="n"/>
      <c r="M29" s="39" t="n"/>
      <c r="N29" s="39" t="n"/>
      <c r="O29" s="39" t="n"/>
      <c r="P29" s="39" t="n"/>
      <c r="Q29" s="39" t="n"/>
      <c r="R29" s="39" t="n"/>
      <c r="S29" s="39" t="n"/>
      <c r="T29" s="39" t="n"/>
      <c r="U29" s="48" t="n"/>
      <c r="V29" s="39" t="n"/>
      <c r="W29" s="39" t="n"/>
      <c r="X29" s="39" t="n"/>
      <c r="Y29" s="39" t="n"/>
      <c r="Z29" s="39" t="n"/>
      <c r="AA29" s="39" t="n"/>
      <c r="AB29" s="39" t="n"/>
      <c r="AC29" s="39" t="n"/>
      <c r="AD29" s="39" t="n"/>
      <c r="AE29" s="39" t="n"/>
      <c r="AF29" s="39" t="n"/>
      <c r="AG29" s="39" t="n"/>
      <c r="AH29" s="39" t="n"/>
      <c r="AI29" s="48" t="n"/>
      <c r="AJ29" s="39" t="n"/>
      <c r="AK29" s="39" t="n"/>
      <c r="AL29" s="39" t="n"/>
      <c r="AM29" s="39" t="n"/>
      <c r="AN29" s="39" t="n"/>
      <c r="AO29" s="39" t="n"/>
      <c r="AP29" s="39" t="n"/>
      <c r="AQ29" s="39" t="n"/>
      <c r="AR29" s="39" t="n"/>
      <c r="AS29" s="39" t="n"/>
      <c r="AT29" s="39" t="n"/>
      <c r="AU29" s="39" t="n"/>
      <c r="AV29" s="39" t="n"/>
      <c r="AW29" s="48" t="n"/>
      <c r="AX29" s="39" t="n"/>
      <c r="AY29" s="39" t="n"/>
      <c r="AZ29" s="39" t="n"/>
      <c r="BA29" s="39" t="n"/>
      <c r="BB29" s="39" t="n"/>
      <c r="BC29" s="39" t="n"/>
      <c r="BD29" s="39" t="n"/>
      <c r="BE29" s="39" t="n"/>
      <c r="BF29" s="39" t="n"/>
      <c r="BG29" s="39" t="n"/>
      <c r="BH29" s="39" t="n"/>
      <c r="BI29" s="39" t="n"/>
      <c r="BJ29" s="39" t="n"/>
      <c r="BK29" s="48" t="n"/>
      <c r="BL29" s="39" t="n"/>
      <c r="BM29" s="39" t="n"/>
      <c r="BN29" s="39" t="n"/>
      <c r="BO29" s="39" t="n"/>
      <c r="BP29" s="39" t="n"/>
      <c r="BQ29" s="39" t="n"/>
      <c r="BR29" s="39" t="n"/>
      <c r="BS29" s="39" t="n"/>
      <c r="BT29" s="39" t="n"/>
      <c r="BU29" s="39" t="n"/>
      <c r="BV29" s="39" t="n"/>
      <c r="BW29" s="39" t="n"/>
      <c r="BX29" s="39" t="n"/>
      <c r="BY29" s="48" t="n"/>
      <c r="BZ29" s="39" t="n"/>
      <c r="CA29" s="39" t="n"/>
      <c r="CB29" s="39" t="n"/>
      <c r="CC29" s="39" t="n"/>
      <c r="CD29" s="39" t="n"/>
    </row>
    <row r="30" hidden="1">
      <c r="A30" s="42" t="inlineStr">
        <is>
          <t>P1 D energy</t>
        </is>
      </c>
      <c r="C30">
        <f>IF(AND(C25="D",'calc'!C204&lt;35),1,0)</f>
        <v/>
      </c>
      <c r="D30">
        <f>IF(AND(D25="D",'calc'!D204&lt;35),1,0)</f>
        <v/>
      </c>
      <c r="E30">
        <f>IF(AND(E25="D",'calc'!E204&lt;35),1,0)</f>
        <v/>
      </c>
      <c r="F30">
        <f>IF(AND(F25="D",'calc'!F204&lt;35),1,0)</f>
        <v/>
      </c>
      <c r="G30">
        <f>IF(AND(G25="D",'calc'!G204&lt;35),1,0)</f>
        <v/>
      </c>
      <c r="H30">
        <f>IF(AND(H25="D",'calc'!H204&lt;35),1,0)</f>
        <v/>
      </c>
      <c r="I30">
        <f>IF(AND(I25="D",'calc'!I204&lt;35),1,0)</f>
        <v/>
      </c>
      <c r="J30">
        <f>IF(AND(J25="D",'calc'!J204&lt;35),1,0)</f>
        <v/>
      </c>
      <c r="K30">
        <f>IF(AND(K25="D",'calc'!K204&lt;35),1,0)</f>
        <v/>
      </c>
      <c r="L30">
        <f>IF(AND(L25="D",'calc'!L204&lt;35),1,0)</f>
        <v/>
      </c>
      <c r="M30">
        <f>IF(AND(M25="D",'calc'!M204&lt;35),1,0)</f>
        <v/>
      </c>
      <c r="N30">
        <f>IF(AND(N25="D",'calc'!N204&lt;35),1,0)</f>
        <v/>
      </c>
      <c r="O30">
        <f>IF(AND(O25="D",'calc'!O204&lt;35),1,0)</f>
        <v/>
      </c>
      <c r="P30">
        <f>IF(AND(P25="D",'calc'!P204&lt;35),1,0)</f>
        <v/>
      </c>
      <c r="Q30">
        <f>IF(AND(Q25="D",'calc'!Q204&lt;35),1,0)</f>
        <v/>
      </c>
      <c r="R30">
        <f>IF(AND(R25="D",'calc'!R204&lt;35),1,0)</f>
        <v/>
      </c>
      <c r="S30">
        <f>IF(AND(S25="D",'calc'!S204&lt;35),1,0)</f>
        <v/>
      </c>
      <c r="T30">
        <f>IF(AND(T25="D",'calc'!T204&lt;35),1,0)</f>
        <v/>
      </c>
      <c r="U30">
        <f>IF(AND(U25="D",'calc'!U204&lt;35),1,0)</f>
        <v/>
      </c>
      <c r="V30">
        <f>IF(AND(V25="D",'calc'!V204&lt;35),1,0)</f>
        <v/>
      </c>
      <c r="W30">
        <f>IF(AND(W25="D",'calc'!W204&lt;35),1,0)</f>
        <v/>
      </c>
      <c r="X30">
        <f>IF(AND(X25="D",'calc'!X204&lt;35),1,0)</f>
        <v/>
      </c>
      <c r="Y30">
        <f>IF(AND(Y25="D",'calc'!Y204&lt;35),1,0)</f>
        <v/>
      </c>
      <c r="Z30">
        <f>IF(AND(Z25="D",'calc'!Z204&lt;35),1,0)</f>
        <v/>
      </c>
      <c r="AA30">
        <f>IF(AND(AA25="D",'calc'!AA204&lt;35),1,0)</f>
        <v/>
      </c>
      <c r="AB30">
        <f>IF(AND(AB25="D",'calc'!AB204&lt;35),1,0)</f>
        <v/>
      </c>
      <c r="AC30">
        <f>IF(AND(AC25="D",'calc'!AC204&lt;35),1,0)</f>
        <v/>
      </c>
      <c r="AD30">
        <f>IF(AND(AD25="D",'calc'!AD204&lt;35),1,0)</f>
        <v/>
      </c>
      <c r="AE30">
        <f>IF(AND(AE25="D",'calc'!AE204&lt;35),1,0)</f>
        <v/>
      </c>
      <c r="AF30">
        <f>IF(AND(AF25="D",'calc'!AF204&lt;35),1,0)</f>
        <v/>
      </c>
      <c r="AG30">
        <f>IF(AND(AG25="D",'calc'!AG204&lt;35),1,0)</f>
        <v/>
      </c>
      <c r="AH30">
        <f>IF(AND(AH25="D",'calc'!AH204&lt;35),1,0)</f>
        <v/>
      </c>
      <c r="AI30">
        <f>IF(AND(AI25="D",'calc'!AI204&lt;35),1,0)</f>
        <v/>
      </c>
      <c r="AJ30">
        <f>IF(AND(AJ25="D",'calc'!AJ204&lt;35),1,0)</f>
        <v/>
      </c>
      <c r="AK30">
        <f>IF(AND(AK25="D",'calc'!AK204&lt;35),1,0)</f>
        <v/>
      </c>
      <c r="AL30">
        <f>IF(AND(AL25="D",'calc'!AL204&lt;35),1,0)</f>
        <v/>
      </c>
      <c r="AM30">
        <f>IF(AND(AM25="D",'calc'!AM204&lt;35),1,0)</f>
        <v/>
      </c>
      <c r="AN30">
        <f>IF(AND(AN25="D",'calc'!AN204&lt;35),1,0)</f>
        <v/>
      </c>
      <c r="AO30">
        <f>IF(AND(AO25="D",'calc'!AO204&lt;35),1,0)</f>
        <v/>
      </c>
      <c r="AP30">
        <f>IF(AND(AP25="D",'calc'!AP204&lt;35),1,0)</f>
        <v/>
      </c>
      <c r="AQ30">
        <f>IF(AND(AQ25="D",'calc'!AQ204&lt;35),1,0)</f>
        <v/>
      </c>
      <c r="AR30">
        <f>IF(AND(AR25="D",'calc'!AR204&lt;35),1,0)</f>
        <v/>
      </c>
      <c r="AS30">
        <f>IF(AND(AS25="D",'calc'!AS204&lt;35),1,0)</f>
        <v/>
      </c>
      <c r="AT30">
        <f>IF(AND(AT25="D",'calc'!AT204&lt;35),1,0)</f>
        <v/>
      </c>
      <c r="AU30">
        <f>IF(AND(AU25="D",'calc'!AU204&lt;35),1,0)</f>
        <v/>
      </c>
      <c r="AV30">
        <f>IF(AND(AV25="D",'calc'!AV204&lt;35),1,0)</f>
        <v/>
      </c>
      <c r="AW30">
        <f>IF(AND(AW25="D",'calc'!AW204&lt;35),1,0)</f>
        <v/>
      </c>
      <c r="AX30">
        <f>IF(AND(AX25="D",'calc'!AX204&lt;35),1,0)</f>
        <v/>
      </c>
      <c r="AY30">
        <f>IF(AND(AY25="D",'calc'!AY204&lt;35),1,0)</f>
        <v/>
      </c>
      <c r="AZ30">
        <f>IF(AND(AZ25="D",'calc'!AZ204&lt;35),1,0)</f>
        <v/>
      </c>
      <c r="BA30">
        <f>IF(AND(BA25="D",'calc'!BA204&lt;35),1,0)</f>
        <v/>
      </c>
      <c r="BB30">
        <f>IF(AND(BB25="D",'calc'!BB204&lt;35),1,0)</f>
        <v/>
      </c>
      <c r="BC30">
        <f>IF(AND(BC25="D",'calc'!BC204&lt;35),1,0)</f>
        <v/>
      </c>
      <c r="BD30">
        <f>IF(AND(BD25="D",'calc'!BD204&lt;35),1,0)</f>
        <v/>
      </c>
      <c r="BE30">
        <f>IF(AND(BE25="D",'calc'!BE204&lt;35),1,0)</f>
        <v/>
      </c>
      <c r="BF30">
        <f>IF(AND(BF25="D",'calc'!BF204&lt;35),1,0)</f>
        <v/>
      </c>
      <c r="BG30">
        <f>IF(AND(BG25="D",'calc'!BG204&lt;35),1,0)</f>
        <v/>
      </c>
      <c r="BH30">
        <f>IF(AND(BH25="D",'calc'!BH204&lt;35),1,0)</f>
        <v/>
      </c>
      <c r="BI30">
        <f>IF(AND(BI25="D",'calc'!BI204&lt;35),1,0)</f>
        <v/>
      </c>
      <c r="BJ30">
        <f>IF(AND(BJ25="D",'calc'!BJ204&lt;35),1,0)</f>
        <v/>
      </c>
      <c r="BK30">
        <f>IF(AND(BK25="D",'calc'!BK204&lt;35),1,0)</f>
        <v/>
      </c>
      <c r="BL30">
        <f>IF(AND(BL25="D",'calc'!BL204&lt;35),1,0)</f>
        <v/>
      </c>
      <c r="BM30">
        <f>IF(AND(BM25="D",'calc'!BM204&lt;35),1,0)</f>
        <v/>
      </c>
      <c r="BN30">
        <f>IF(AND(BN25="D",'calc'!BN204&lt;35),1,0)</f>
        <v/>
      </c>
      <c r="BO30">
        <f>IF(AND(BO25="D",'calc'!BO204&lt;35),1,0)</f>
        <v/>
      </c>
      <c r="BP30">
        <f>IF(AND(BP25="D",'calc'!BP204&lt;35),1,0)</f>
        <v/>
      </c>
      <c r="BQ30">
        <f>IF(AND(BQ25="D",'calc'!BQ204&lt;35),1,0)</f>
        <v/>
      </c>
      <c r="BR30">
        <f>IF(AND(BR25="D",'calc'!BR204&lt;35),1,0)</f>
        <v/>
      </c>
      <c r="BS30">
        <f>IF(AND(BS25="D",'calc'!BS204&lt;35),1,0)</f>
        <v/>
      </c>
      <c r="BT30">
        <f>IF(AND(BT25="D",'calc'!BT204&lt;35),1,0)</f>
        <v/>
      </c>
      <c r="BU30">
        <f>IF(AND(BU25="D",'calc'!BU204&lt;35),1,0)</f>
        <v/>
      </c>
      <c r="BV30">
        <f>IF(AND(BV25="D",'calc'!BV204&lt;35),1,0)</f>
        <v/>
      </c>
      <c r="BW30">
        <f>IF(AND(BW25="D",'calc'!BW204&lt;35),1,0)</f>
        <v/>
      </c>
      <c r="BX30">
        <f>IF(AND(BX25="D",'calc'!BX204&lt;35),1,0)</f>
        <v/>
      </c>
      <c r="BY30">
        <f>IF(AND(BY25="D",'calc'!BY204&lt;35),1,0)</f>
        <v/>
      </c>
      <c r="BZ30">
        <f>IF(AND(BZ25="D",'calc'!BZ204&lt;35),1,0)</f>
        <v/>
      </c>
      <c r="CA30">
        <f>IF(AND(CA25="D",'calc'!CA204&lt;35),1,0)</f>
        <v/>
      </c>
      <c r="CB30">
        <f>IF(AND(CB25="D",'calc'!CB204&lt;35),1,0)</f>
        <v/>
      </c>
      <c r="CC30">
        <f>IF(AND(CC25="D",'calc'!CC204&lt;35),1,0)</f>
        <v/>
      </c>
      <c r="CD30">
        <f>IF(AND(CD25="D",'calc'!CD204&lt;35),1,0)</f>
        <v/>
      </c>
    </row>
    <row r="31" hidden="1">
      <c r="A31" s="42" t="inlineStr">
        <is>
          <t>P2 D energy</t>
        </is>
      </c>
      <c r="C31">
        <f>IF(AND(C26="D",'calc'!C212&lt;35),1,0)</f>
        <v/>
      </c>
      <c r="D31">
        <f>IF(AND(D26="D",'calc'!D212&lt;35),1,0)</f>
        <v/>
      </c>
      <c r="E31">
        <f>IF(AND(E26="D",'calc'!E212&lt;35),1,0)</f>
        <v/>
      </c>
      <c r="F31">
        <f>IF(AND(F26="D",'calc'!F212&lt;35),1,0)</f>
        <v/>
      </c>
      <c r="G31">
        <f>IF(AND(G26="D",'calc'!G212&lt;35),1,0)</f>
        <v/>
      </c>
      <c r="H31">
        <f>IF(AND(H26="D",'calc'!H212&lt;35),1,0)</f>
        <v/>
      </c>
      <c r="I31">
        <f>IF(AND(I26="D",'calc'!I212&lt;35),1,0)</f>
        <v/>
      </c>
      <c r="J31">
        <f>IF(AND(J26="D",'calc'!J212&lt;35),1,0)</f>
        <v/>
      </c>
      <c r="K31">
        <f>IF(AND(K26="D",'calc'!K212&lt;35),1,0)</f>
        <v/>
      </c>
      <c r="L31">
        <f>IF(AND(L26="D",'calc'!L212&lt;35),1,0)</f>
        <v/>
      </c>
      <c r="M31">
        <f>IF(AND(M26="D",'calc'!M212&lt;35),1,0)</f>
        <v/>
      </c>
      <c r="N31">
        <f>IF(AND(N26="D",'calc'!N212&lt;35),1,0)</f>
        <v/>
      </c>
      <c r="O31">
        <f>IF(AND(O26="D",'calc'!O212&lt;35),1,0)</f>
        <v/>
      </c>
      <c r="P31">
        <f>IF(AND(P26="D",'calc'!P212&lt;35),1,0)</f>
        <v/>
      </c>
      <c r="Q31">
        <f>IF(AND(Q26="D",'calc'!Q212&lt;35),1,0)</f>
        <v/>
      </c>
      <c r="R31">
        <f>IF(AND(R26="D",'calc'!R212&lt;35),1,0)</f>
        <v/>
      </c>
      <c r="S31">
        <f>IF(AND(S26="D",'calc'!S212&lt;35),1,0)</f>
        <v/>
      </c>
      <c r="T31">
        <f>IF(AND(T26="D",'calc'!T212&lt;35),1,0)</f>
        <v/>
      </c>
      <c r="U31">
        <f>IF(AND(U26="D",'calc'!U212&lt;35),1,0)</f>
        <v/>
      </c>
      <c r="V31">
        <f>IF(AND(V26="D",'calc'!V212&lt;35),1,0)</f>
        <v/>
      </c>
      <c r="W31">
        <f>IF(AND(W26="D",'calc'!W212&lt;35),1,0)</f>
        <v/>
      </c>
      <c r="X31">
        <f>IF(AND(X26="D",'calc'!X212&lt;35),1,0)</f>
        <v/>
      </c>
      <c r="Y31">
        <f>IF(AND(Y26="D",'calc'!Y212&lt;35),1,0)</f>
        <v/>
      </c>
      <c r="Z31">
        <f>IF(AND(Z26="D",'calc'!Z212&lt;35),1,0)</f>
        <v/>
      </c>
      <c r="AA31">
        <f>IF(AND(AA26="D",'calc'!AA212&lt;35),1,0)</f>
        <v/>
      </c>
      <c r="AB31">
        <f>IF(AND(AB26="D",'calc'!AB212&lt;35),1,0)</f>
        <v/>
      </c>
      <c r="AC31">
        <f>IF(AND(AC26="D",'calc'!AC212&lt;35),1,0)</f>
        <v/>
      </c>
      <c r="AD31">
        <f>IF(AND(AD26="D",'calc'!AD212&lt;35),1,0)</f>
        <v/>
      </c>
      <c r="AE31">
        <f>IF(AND(AE26="D",'calc'!AE212&lt;35),1,0)</f>
        <v/>
      </c>
      <c r="AF31">
        <f>IF(AND(AF26="D",'calc'!AF212&lt;35),1,0)</f>
        <v/>
      </c>
      <c r="AG31">
        <f>IF(AND(AG26="D",'calc'!AG212&lt;35),1,0)</f>
        <v/>
      </c>
      <c r="AH31">
        <f>IF(AND(AH26="D",'calc'!AH212&lt;35),1,0)</f>
        <v/>
      </c>
      <c r="AI31">
        <f>IF(AND(AI26="D",'calc'!AI212&lt;35),1,0)</f>
        <v/>
      </c>
      <c r="AJ31">
        <f>IF(AND(AJ26="D",'calc'!AJ212&lt;35),1,0)</f>
        <v/>
      </c>
      <c r="AK31">
        <f>IF(AND(AK26="D",'calc'!AK212&lt;35),1,0)</f>
        <v/>
      </c>
      <c r="AL31">
        <f>IF(AND(AL26="D",'calc'!AL212&lt;35),1,0)</f>
        <v/>
      </c>
      <c r="AM31">
        <f>IF(AND(AM26="D",'calc'!AM212&lt;35),1,0)</f>
        <v/>
      </c>
      <c r="AN31">
        <f>IF(AND(AN26="D",'calc'!AN212&lt;35),1,0)</f>
        <v/>
      </c>
      <c r="AO31">
        <f>IF(AND(AO26="D",'calc'!AO212&lt;35),1,0)</f>
        <v/>
      </c>
      <c r="AP31">
        <f>IF(AND(AP26="D",'calc'!AP212&lt;35),1,0)</f>
        <v/>
      </c>
      <c r="AQ31">
        <f>IF(AND(AQ26="D",'calc'!AQ212&lt;35),1,0)</f>
        <v/>
      </c>
      <c r="AR31">
        <f>IF(AND(AR26="D",'calc'!AR212&lt;35),1,0)</f>
        <v/>
      </c>
      <c r="AS31">
        <f>IF(AND(AS26="D",'calc'!AS212&lt;35),1,0)</f>
        <v/>
      </c>
      <c r="AT31">
        <f>IF(AND(AT26="D",'calc'!AT212&lt;35),1,0)</f>
        <v/>
      </c>
      <c r="AU31">
        <f>IF(AND(AU26="D",'calc'!AU212&lt;35),1,0)</f>
        <v/>
      </c>
      <c r="AV31">
        <f>IF(AND(AV26="D",'calc'!AV212&lt;35),1,0)</f>
        <v/>
      </c>
      <c r="AW31">
        <f>IF(AND(AW26="D",'calc'!AW212&lt;35),1,0)</f>
        <v/>
      </c>
      <c r="AX31">
        <f>IF(AND(AX26="D",'calc'!AX212&lt;35),1,0)</f>
        <v/>
      </c>
      <c r="AY31">
        <f>IF(AND(AY26="D",'calc'!AY212&lt;35),1,0)</f>
        <v/>
      </c>
      <c r="AZ31">
        <f>IF(AND(AZ26="D",'calc'!AZ212&lt;35),1,0)</f>
        <v/>
      </c>
      <c r="BA31">
        <f>IF(AND(BA26="D",'calc'!BA212&lt;35),1,0)</f>
        <v/>
      </c>
      <c r="BB31">
        <f>IF(AND(BB26="D",'calc'!BB212&lt;35),1,0)</f>
        <v/>
      </c>
      <c r="BC31">
        <f>IF(AND(BC26="D",'calc'!BC212&lt;35),1,0)</f>
        <v/>
      </c>
      <c r="BD31">
        <f>IF(AND(BD26="D",'calc'!BD212&lt;35),1,0)</f>
        <v/>
      </c>
      <c r="BE31">
        <f>IF(AND(BE26="D",'calc'!BE212&lt;35),1,0)</f>
        <v/>
      </c>
      <c r="BF31">
        <f>IF(AND(BF26="D",'calc'!BF212&lt;35),1,0)</f>
        <v/>
      </c>
      <c r="BG31">
        <f>IF(AND(BG26="D",'calc'!BG212&lt;35),1,0)</f>
        <v/>
      </c>
      <c r="BH31">
        <f>IF(AND(BH26="D",'calc'!BH212&lt;35),1,0)</f>
        <v/>
      </c>
      <c r="BI31">
        <f>IF(AND(BI26="D",'calc'!BI212&lt;35),1,0)</f>
        <v/>
      </c>
      <c r="BJ31">
        <f>IF(AND(BJ26="D",'calc'!BJ212&lt;35),1,0)</f>
        <v/>
      </c>
      <c r="BK31">
        <f>IF(AND(BK26="D",'calc'!BK212&lt;35),1,0)</f>
        <v/>
      </c>
      <c r="BL31">
        <f>IF(AND(BL26="D",'calc'!BL212&lt;35),1,0)</f>
        <v/>
      </c>
      <c r="BM31">
        <f>IF(AND(BM26="D",'calc'!BM212&lt;35),1,0)</f>
        <v/>
      </c>
      <c r="BN31">
        <f>IF(AND(BN26="D",'calc'!BN212&lt;35),1,0)</f>
        <v/>
      </c>
      <c r="BO31">
        <f>IF(AND(BO26="D",'calc'!BO212&lt;35),1,0)</f>
        <v/>
      </c>
      <c r="BP31">
        <f>IF(AND(BP26="D",'calc'!BP212&lt;35),1,0)</f>
        <v/>
      </c>
      <c r="BQ31">
        <f>IF(AND(BQ26="D",'calc'!BQ212&lt;35),1,0)</f>
        <v/>
      </c>
      <c r="BR31">
        <f>IF(AND(BR26="D",'calc'!BR212&lt;35),1,0)</f>
        <v/>
      </c>
      <c r="BS31">
        <f>IF(AND(BS26="D",'calc'!BS212&lt;35),1,0)</f>
        <v/>
      </c>
      <c r="BT31">
        <f>IF(AND(BT26="D",'calc'!BT212&lt;35),1,0)</f>
        <v/>
      </c>
      <c r="BU31">
        <f>IF(AND(BU26="D",'calc'!BU212&lt;35),1,0)</f>
        <v/>
      </c>
      <c r="BV31">
        <f>IF(AND(BV26="D",'calc'!BV212&lt;35),1,0)</f>
        <v/>
      </c>
      <c r="BW31">
        <f>IF(AND(BW26="D",'calc'!BW212&lt;35),1,0)</f>
        <v/>
      </c>
      <c r="BX31">
        <f>IF(AND(BX26="D",'calc'!BX212&lt;35),1,0)</f>
        <v/>
      </c>
      <c r="BY31">
        <f>IF(AND(BY26="D",'calc'!BY212&lt;35),1,0)</f>
        <v/>
      </c>
      <c r="BZ31">
        <f>IF(AND(BZ26="D",'calc'!BZ212&lt;35),1,0)</f>
        <v/>
      </c>
      <c r="CA31">
        <f>IF(AND(CA26="D",'calc'!CA212&lt;35),1,0)</f>
        <v/>
      </c>
      <c r="CB31">
        <f>IF(AND(CB26="D",'calc'!CB212&lt;35),1,0)</f>
        <v/>
      </c>
      <c r="CC31">
        <f>IF(AND(CC26="D",'calc'!CC212&lt;35),1,0)</f>
        <v/>
      </c>
      <c r="CD31">
        <f>IF(AND(CD26="D",'calc'!CD212&lt;35),1,0)</f>
        <v/>
      </c>
    </row>
    <row r="32" hidden="1">
      <c r="A32" s="42" t="inlineStr">
        <is>
          <t>P3 D energy</t>
        </is>
      </c>
      <c r="C32">
        <f>IF(AND(C27="D",'calc'!C220&lt;35),1,0)</f>
        <v/>
      </c>
      <c r="D32">
        <f>IF(AND(D27="D",'calc'!D220&lt;35),1,0)</f>
        <v/>
      </c>
      <c r="E32">
        <f>IF(AND(E27="D",'calc'!E220&lt;35),1,0)</f>
        <v/>
      </c>
      <c r="F32">
        <f>IF(AND(F27="D",'calc'!F220&lt;35),1,0)</f>
        <v/>
      </c>
      <c r="G32">
        <f>IF(AND(G27="D",'calc'!G220&lt;35),1,0)</f>
        <v/>
      </c>
      <c r="H32">
        <f>IF(AND(H27="D",'calc'!H220&lt;35),1,0)</f>
        <v/>
      </c>
      <c r="I32">
        <f>IF(AND(I27="D",'calc'!I220&lt;35),1,0)</f>
        <v/>
      </c>
      <c r="J32">
        <f>IF(AND(J27="D",'calc'!J220&lt;35),1,0)</f>
        <v/>
      </c>
      <c r="K32">
        <f>IF(AND(K27="D",'calc'!K220&lt;35),1,0)</f>
        <v/>
      </c>
      <c r="L32">
        <f>IF(AND(L27="D",'calc'!L220&lt;35),1,0)</f>
        <v/>
      </c>
      <c r="M32">
        <f>IF(AND(M27="D",'calc'!M220&lt;35),1,0)</f>
        <v/>
      </c>
      <c r="N32">
        <f>IF(AND(N27="D",'calc'!N220&lt;35),1,0)</f>
        <v/>
      </c>
      <c r="O32">
        <f>IF(AND(O27="D",'calc'!O220&lt;35),1,0)</f>
        <v/>
      </c>
      <c r="P32">
        <f>IF(AND(P27="D",'calc'!P220&lt;35),1,0)</f>
        <v/>
      </c>
      <c r="Q32">
        <f>IF(AND(Q27="D",'calc'!Q220&lt;35),1,0)</f>
        <v/>
      </c>
      <c r="R32">
        <f>IF(AND(R27="D",'calc'!R220&lt;35),1,0)</f>
        <v/>
      </c>
      <c r="S32">
        <f>IF(AND(S27="D",'calc'!S220&lt;35),1,0)</f>
        <v/>
      </c>
      <c r="T32">
        <f>IF(AND(T27="D",'calc'!T220&lt;35),1,0)</f>
        <v/>
      </c>
      <c r="U32">
        <f>IF(AND(U27="D",'calc'!U220&lt;35),1,0)</f>
        <v/>
      </c>
      <c r="V32">
        <f>IF(AND(V27="D",'calc'!V220&lt;35),1,0)</f>
        <v/>
      </c>
      <c r="W32">
        <f>IF(AND(W27="D",'calc'!W220&lt;35),1,0)</f>
        <v/>
      </c>
      <c r="X32">
        <f>IF(AND(X27="D",'calc'!X220&lt;35),1,0)</f>
        <v/>
      </c>
      <c r="Y32">
        <f>IF(AND(Y27="D",'calc'!Y220&lt;35),1,0)</f>
        <v/>
      </c>
      <c r="Z32">
        <f>IF(AND(Z27="D",'calc'!Z220&lt;35),1,0)</f>
        <v/>
      </c>
      <c r="AA32">
        <f>IF(AND(AA27="D",'calc'!AA220&lt;35),1,0)</f>
        <v/>
      </c>
      <c r="AB32">
        <f>IF(AND(AB27="D",'calc'!AB220&lt;35),1,0)</f>
        <v/>
      </c>
      <c r="AC32">
        <f>IF(AND(AC27="D",'calc'!AC220&lt;35),1,0)</f>
        <v/>
      </c>
      <c r="AD32">
        <f>IF(AND(AD27="D",'calc'!AD220&lt;35),1,0)</f>
        <v/>
      </c>
      <c r="AE32">
        <f>IF(AND(AE27="D",'calc'!AE220&lt;35),1,0)</f>
        <v/>
      </c>
      <c r="AF32">
        <f>IF(AND(AF27="D",'calc'!AF220&lt;35),1,0)</f>
        <v/>
      </c>
      <c r="AG32">
        <f>IF(AND(AG27="D",'calc'!AG220&lt;35),1,0)</f>
        <v/>
      </c>
      <c r="AH32">
        <f>IF(AND(AH27="D",'calc'!AH220&lt;35),1,0)</f>
        <v/>
      </c>
      <c r="AI32">
        <f>IF(AND(AI27="D",'calc'!AI220&lt;35),1,0)</f>
        <v/>
      </c>
      <c r="AJ32">
        <f>IF(AND(AJ27="D",'calc'!AJ220&lt;35),1,0)</f>
        <v/>
      </c>
      <c r="AK32">
        <f>IF(AND(AK27="D",'calc'!AK220&lt;35),1,0)</f>
        <v/>
      </c>
      <c r="AL32">
        <f>IF(AND(AL27="D",'calc'!AL220&lt;35),1,0)</f>
        <v/>
      </c>
      <c r="AM32">
        <f>IF(AND(AM27="D",'calc'!AM220&lt;35),1,0)</f>
        <v/>
      </c>
      <c r="AN32">
        <f>IF(AND(AN27="D",'calc'!AN220&lt;35),1,0)</f>
        <v/>
      </c>
      <c r="AO32">
        <f>IF(AND(AO27="D",'calc'!AO220&lt;35),1,0)</f>
        <v/>
      </c>
      <c r="AP32">
        <f>IF(AND(AP27="D",'calc'!AP220&lt;35),1,0)</f>
        <v/>
      </c>
      <c r="AQ32">
        <f>IF(AND(AQ27="D",'calc'!AQ220&lt;35),1,0)</f>
        <v/>
      </c>
      <c r="AR32">
        <f>IF(AND(AR27="D",'calc'!AR220&lt;35),1,0)</f>
        <v/>
      </c>
      <c r="AS32">
        <f>IF(AND(AS27="D",'calc'!AS220&lt;35),1,0)</f>
        <v/>
      </c>
      <c r="AT32">
        <f>IF(AND(AT27="D",'calc'!AT220&lt;35),1,0)</f>
        <v/>
      </c>
      <c r="AU32">
        <f>IF(AND(AU27="D",'calc'!AU220&lt;35),1,0)</f>
        <v/>
      </c>
      <c r="AV32">
        <f>IF(AND(AV27="D",'calc'!AV220&lt;35),1,0)</f>
        <v/>
      </c>
      <c r="AW32">
        <f>IF(AND(AW27="D",'calc'!AW220&lt;35),1,0)</f>
        <v/>
      </c>
      <c r="AX32">
        <f>IF(AND(AX27="D",'calc'!AX220&lt;35),1,0)</f>
        <v/>
      </c>
      <c r="AY32">
        <f>IF(AND(AY27="D",'calc'!AY220&lt;35),1,0)</f>
        <v/>
      </c>
      <c r="AZ32">
        <f>IF(AND(AZ27="D",'calc'!AZ220&lt;35),1,0)</f>
        <v/>
      </c>
      <c r="BA32">
        <f>IF(AND(BA27="D",'calc'!BA220&lt;35),1,0)</f>
        <v/>
      </c>
      <c r="BB32">
        <f>IF(AND(BB27="D",'calc'!BB220&lt;35),1,0)</f>
        <v/>
      </c>
      <c r="BC32">
        <f>IF(AND(BC27="D",'calc'!BC220&lt;35),1,0)</f>
        <v/>
      </c>
      <c r="BD32">
        <f>IF(AND(BD27="D",'calc'!BD220&lt;35),1,0)</f>
        <v/>
      </c>
      <c r="BE32">
        <f>IF(AND(BE27="D",'calc'!BE220&lt;35),1,0)</f>
        <v/>
      </c>
      <c r="BF32">
        <f>IF(AND(BF27="D",'calc'!BF220&lt;35),1,0)</f>
        <v/>
      </c>
      <c r="BG32">
        <f>IF(AND(BG27="D",'calc'!BG220&lt;35),1,0)</f>
        <v/>
      </c>
      <c r="BH32">
        <f>IF(AND(BH27="D",'calc'!BH220&lt;35),1,0)</f>
        <v/>
      </c>
      <c r="BI32">
        <f>IF(AND(BI27="D",'calc'!BI220&lt;35),1,0)</f>
        <v/>
      </c>
      <c r="BJ32">
        <f>IF(AND(BJ27="D",'calc'!BJ220&lt;35),1,0)</f>
        <v/>
      </c>
      <c r="BK32">
        <f>IF(AND(BK27="D",'calc'!BK220&lt;35),1,0)</f>
        <v/>
      </c>
      <c r="BL32">
        <f>IF(AND(BL27="D",'calc'!BL220&lt;35),1,0)</f>
        <v/>
      </c>
      <c r="BM32">
        <f>IF(AND(BM27="D",'calc'!BM220&lt;35),1,0)</f>
        <v/>
      </c>
      <c r="BN32">
        <f>IF(AND(BN27="D",'calc'!BN220&lt;35),1,0)</f>
        <v/>
      </c>
      <c r="BO32">
        <f>IF(AND(BO27="D",'calc'!BO220&lt;35),1,0)</f>
        <v/>
      </c>
      <c r="BP32">
        <f>IF(AND(BP27="D",'calc'!BP220&lt;35),1,0)</f>
        <v/>
      </c>
      <c r="BQ32">
        <f>IF(AND(BQ27="D",'calc'!BQ220&lt;35),1,0)</f>
        <v/>
      </c>
      <c r="BR32">
        <f>IF(AND(BR27="D",'calc'!BR220&lt;35),1,0)</f>
        <v/>
      </c>
      <c r="BS32">
        <f>IF(AND(BS27="D",'calc'!BS220&lt;35),1,0)</f>
        <v/>
      </c>
      <c r="BT32">
        <f>IF(AND(BT27="D",'calc'!BT220&lt;35),1,0)</f>
        <v/>
      </c>
      <c r="BU32">
        <f>IF(AND(BU27="D",'calc'!BU220&lt;35),1,0)</f>
        <v/>
      </c>
      <c r="BV32">
        <f>IF(AND(BV27="D",'calc'!BV220&lt;35),1,0)</f>
        <v/>
      </c>
      <c r="BW32">
        <f>IF(AND(BW27="D",'calc'!BW220&lt;35),1,0)</f>
        <v/>
      </c>
      <c r="BX32">
        <f>IF(AND(BX27="D",'calc'!BX220&lt;35),1,0)</f>
        <v/>
      </c>
      <c r="BY32">
        <f>IF(AND(BY27="D",'calc'!BY220&lt;35),1,0)</f>
        <v/>
      </c>
      <c r="BZ32">
        <f>IF(AND(BZ27="D",'calc'!BZ220&lt;35),1,0)</f>
        <v/>
      </c>
      <c r="CA32">
        <f>IF(AND(CA27="D",'calc'!CA220&lt;35),1,0)</f>
        <v/>
      </c>
      <c r="CB32">
        <f>IF(AND(CB27="D",'calc'!CB220&lt;35),1,0)</f>
        <v/>
      </c>
      <c r="CC32">
        <f>IF(AND(CC27="D",'calc'!CC220&lt;35),1,0)</f>
        <v/>
      </c>
      <c r="CD32">
        <f>IF(AND(CD27="D",'calc'!CD220&lt;35),1,0)</f>
        <v/>
      </c>
    </row>
    <row r="33" hidden="1">
      <c r="A33" s="42" t="inlineStr">
        <is>
          <t>P4 D energy</t>
        </is>
      </c>
      <c r="C33">
        <f>IF(AND(C28="D",'calc'!C228&lt;35),1,0)</f>
        <v/>
      </c>
      <c r="D33">
        <f>IF(AND(D28="D",'calc'!D228&lt;35),1,0)</f>
        <v/>
      </c>
      <c r="E33">
        <f>IF(AND(E28="D",'calc'!E228&lt;35),1,0)</f>
        <v/>
      </c>
      <c r="F33">
        <f>IF(AND(F28="D",'calc'!F228&lt;35),1,0)</f>
        <v/>
      </c>
      <c r="G33">
        <f>IF(AND(G28="D",'calc'!G228&lt;35),1,0)</f>
        <v/>
      </c>
      <c r="H33">
        <f>IF(AND(H28="D",'calc'!H228&lt;35),1,0)</f>
        <v/>
      </c>
      <c r="I33">
        <f>IF(AND(I28="D",'calc'!I228&lt;35),1,0)</f>
        <v/>
      </c>
      <c r="J33">
        <f>IF(AND(J28="D",'calc'!J228&lt;35),1,0)</f>
        <v/>
      </c>
      <c r="K33">
        <f>IF(AND(K28="D",'calc'!K228&lt;35),1,0)</f>
        <v/>
      </c>
      <c r="L33">
        <f>IF(AND(L28="D",'calc'!L228&lt;35),1,0)</f>
        <v/>
      </c>
      <c r="M33">
        <f>IF(AND(M28="D",'calc'!M228&lt;35),1,0)</f>
        <v/>
      </c>
      <c r="N33">
        <f>IF(AND(N28="D",'calc'!N228&lt;35),1,0)</f>
        <v/>
      </c>
      <c r="O33">
        <f>IF(AND(O28="D",'calc'!O228&lt;35),1,0)</f>
        <v/>
      </c>
      <c r="P33">
        <f>IF(AND(P28="D",'calc'!P228&lt;35),1,0)</f>
        <v/>
      </c>
      <c r="Q33">
        <f>IF(AND(Q28="D",'calc'!Q228&lt;35),1,0)</f>
        <v/>
      </c>
      <c r="R33">
        <f>IF(AND(R28="D",'calc'!R228&lt;35),1,0)</f>
        <v/>
      </c>
      <c r="S33">
        <f>IF(AND(S28="D",'calc'!S228&lt;35),1,0)</f>
        <v/>
      </c>
      <c r="T33">
        <f>IF(AND(T28="D",'calc'!T228&lt;35),1,0)</f>
        <v/>
      </c>
      <c r="U33">
        <f>IF(AND(U28="D",'calc'!U228&lt;35),1,0)</f>
        <v/>
      </c>
      <c r="V33">
        <f>IF(AND(V28="D",'calc'!V228&lt;35),1,0)</f>
        <v/>
      </c>
      <c r="W33">
        <f>IF(AND(W28="D",'calc'!W228&lt;35),1,0)</f>
        <v/>
      </c>
      <c r="X33">
        <f>IF(AND(X28="D",'calc'!X228&lt;35),1,0)</f>
        <v/>
      </c>
      <c r="Y33">
        <f>IF(AND(Y28="D",'calc'!Y228&lt;35),1,0)</f>
        <v/>
      </c>
      <c r="Z33">
        <f>IF(AND(Z28="D",'calc'!Z228&lt;35),1,0)</f>
        <v/>
      </c>
      <c r="AA33">
        <f>IF(AND(AA28="D",'calc'!AA228&lt;35),1,0)</f>
        <v/>
      </c>
      <c r="AB33">
        <f>IF(AND(AB28="D",'calc'!AB228&lt;35),1,0)</f>
        <v/>
      </c>
      <c r="AC33">
        <f>IF(AND(AC28="D",'calc'!AC228&lt;35),1,0)</f>
        <v/>
      </c>
      <c r="AD33">
        <f>IF(AND(AD28="D",'calc'!AD228&lt;35),1,0)</f>
        <v/>
      </c>
      <c r="AE33">
        <f>IF(AND(AE28="D",'calc'!AE228&lt;35),1,0)</f>
        <v/>
      </c>
      <c r="AF33">
        <f>IF(AND(AF28="D",'calc'!AF228&lt;35),1,0)</f>
        <v/>
      </c>
      <c r="AG33">
        <f>IF(AND(AG28="D",'calc'!AG228&lt;35),1,0)</f>
        <v/>
      </c>
      <c r="AH33">
        <f>IF(AND(AH28="D",'calc'!AH228&lt;35),1,0)</f>
        <v/>
      </c>
      <c r="AI33">
        <f>IF(AND(AI28="D",'calc'!AI228&lt;35),1,0)</f>
        <v/>
      </c>
      <c r="AJ33">
        <f>IF(AND(AJ28="D",'calc'!AJ228&lt;35),1,0)</f>
        <v/>
      </c>
      <c r="AK33">
        <f>IF(AND(AK28="D",'calc'!AK228&lt;35),1,0)</f>
        <v/>
      </c>
      <c r="AL33">
        <f>IF(AND(AL28="D",'calc'!AL228&lt;35),1,0)</f>
        <v/>
      </c>
      <c r="AM33">
        <f>IF(AND(AM28="D",'calc'!AM228&lt;35),1,0)</f>
        <v/>
      </c>
      <c r="AN33">
        <f>IF(AND(AN28="D",'calc'!AN228&lt;35),1,0)</f>
        <v/>
      </c>
      <c r="AO33">
        <f>IF(AND(AO28="D",'calc'!AO228&lt;35),1,0)</f>
        <v/>
      </c>
      <c r="AP33">
        <f>IF(AND(AP28="D",'calc'!AP228&lt;35),1,0)</f>
        <v/>
      </c>
      <c r="AQ33">
        <f>IF(AND(AQ28="D",'calc'!AQ228&lt;35),1,0)</f>
        <v/>
      </c>
      <c r="AR33">
        <f>IF(AND(AR28="D",'calc'!AR228&lt;35),1,0)</f>
        <v/>
      </c>
      <c r="AS33">
        <f>IF(AND(AS28="D",'calc'!AS228&lt;35),1,0)</f>
        <v/>
      </c>
      <c r="AT33">
        <f>IF(AND(AT28="D",'calc'!AT228&lt;35),1,0)</f>
        <v/>
      </c>
      <c r="AU33">
        <f>IF(AND(AU28="D",'calc'!AU228&lt;35),1,0)</f>
        <v/>
      </c>
      <c r="AV33">
        <f>IF(AND(AV28="D",'calc'!AV228&lt;35),1,0)</f>
        <v/>
      </c>
      <c r="AW33">
        <f>IF(AND(AW28="D",'calc'!AW228&lt;35),1,0)</f>
        <v/>
      </c>
      <c r="AX33">
        <f>IF(AND(AX28="D",'calc'!AX228&lt;35),1,0)</f>
        <v/>
      </c>
      <c r="AY33">
        <f>IF(AND(AY28="D",'calc'!AY228&lt;35),1,0)</f>
        <v/>
      </c>
      <c r="AZ33">
        <f>IF(AND(AZ28="D",'calc'!AZ228&lt;35),1,0)</f>
        <v/>
      </c>
      <c r="BA33">
        <f>IF(AND(BA28="D",'calc'!BA228&lt;35),1,0)</f>
        <v/>
      </c>
      <c r="BB33">
        <f>IF(AND(BB28="D",'calc'!BB228&lt;35),1,0)</f>
        <v/>
      </c>
      <c r="BC33">
        <f>IF(AND(BC28="D",'calc'!BC228&lt;35),1,0)</f>
        <v/>
      </c>
      <c r="BD33">
        <f>IF(AND(BD28="D",'calc'!BD228&lt;35),1,0)</f>
        <v/>
      </c>
      <c r="BE33">
        <f>IF(AND(BE28="D",'calc'!BE228&lt;35),1,0)</f>
        <v/>
      </c>
      <c r="BF33">
        <f>IF(AND(BF28="D",'calc'!BF228&lt;35),1,0)</f>
        <v/>
      </c>
      <c r="BG33">
        <f>IF(AND(BG28="D",'calc'!BG228&lt;35),1,0)</f>
        <v/>
      </c>
      <c r="BH33">
        <f>IF(AND(BH28="D",'calc'!BH228&lt;35),1,0)</f>
        <v/>
      </c>
      <c r="BI33">
        <f>IF(AND(BI28="D",'calc'!BI228&lt;35),1,0)</f>
        <v/>
      </c>
      <c r="BJ33">
        <f>IF(AND(BJ28="D",'calc'!BJ228&lt;35),1,0)</f>
        <v/>
      </c>
      <c r="BK33">
        <f>IF(AND(BK28="D",'calc'!BK228&lt;35),1,0)</f>
        <v/>
      </c>
      <c r="BL33">
        <f>IF(AND(BL28="D",'calc'!BL228&lt;35),1,0)</f>
        <v/>
      </c>
      <c r="BM33">
        <f>IF(AND(BM28="D",'calc'!BM228&lt;35),1,0)</f>
        <v/>
      </c>
      <c r="BN33">
        <f>IF(AND(BN28="D",'calc'!BN228&lt;35),1,0)</f>
        <v/>
      </c>
      <c r="BO33">
        <f>IF(AND(BO28="D",'calc'!BO228&lt;35),1,0)</f>
        <v/>
      </c>
      <c r="BP33">
        <f>IF(AND(BP28="D",'calc'!BP228&lt;35),1,0)</f>
        <v/>
      </c>
      <c r="BQ33">
        <f>IF(AND(BQ28="D",'calc'!BQ228&lt;35),1,0)</f>
        <v/>
      </c>
      <c r="BR33">
        <f>IF(AND(BR28="D",'calc'!BR228&lt;35),1,0)</f>
        <v/>
      </c>
      <c r="BS33">
        <f>IF(AND(BS28="D",'calc'!BS228&lt;35),1,0)</f>
        <v/>
      </c>
      <c r="BT33">
        <f>IF(AND(BT28="D",'calc'!BT228&lt;35),1,0)</f>
        <v/>
      </c>
      <c r="BU33">
        <f>IF(AND(BU28="D",'calc'!BU228&lt;35),1,0)</f>
        <v/>
      </c>
      <c r="BV33">
        <f>IF(AND(BV28="D",'calc'!BV228&lt;35),1,0)</f>
        <v/>
      </c>
      <c r="BW33">
        <f>IF(AND(BW28="D",'calc'!BW228&lt;35),1,0)</f>
        <v/>
      </c>
      <c r="BX33">
        <f>IF(AND(BX28="D",'calc'!BX228&lt;35),1,0)</f>
        <v/>
      </c>
      <c r="BY33">
        <f>IF(AND(BY28="D",'calc'!BY228&lt;35),1,0)</f>
        <v/>
      </c>
      <c r="BZ33">
        <f>IF(AND(BZ28="D",'calc'!BZ228&lt;35),1,0)</f>
        <v/>
      </c>
      <c r="CA33">
        <f>IF(AND(CA28="D",'calc'!CA228&lt;35),1,0)</f>
        <v/>
      </c>
      <c r="CB33">
        <f>IF(AND(CB28="D",'calc'!CB228&lt;35),1,0)</f>
        <v/>
      </c>
      <c r="CC33">
        <f>IF(AND(CC28="D",'calc'!CC228&lt;35),1,0)</f>
        <v/>
      </c>
      <c r="CD33">
        <f>IF(AND(CD28="D",'calc'!CD228&lt;35),1,0)</f>
        <v/>
      </c>
    </row>
    <row r="34" hidden="1">
      <c r="A34" s="42" t="inlineStr">
        <is>
          <t>P5 D energy</t>
        </is>
      </c>
      <c r="C34">
        <f>IF(AND(C29="D",'calc'!C236&lt;35),1,0)</f>
        <v/>
      </c>
      <c r="D34">
        <f>IF(AND(D29="D",'calc'!D236&lt;35),1,0)</f>
        <v/>
      </c>
      <c r="E34">
        <f>IF(AND(E29="D",'calc'!E236&lt;35),1,0)</f>
        <v/>
      </c>
      <c r="F34">
        <f>IF(AND(F29="D",'calc'!F236&lt;35),1,0)</f>
        <v/>
      </c>
      <c r="G34">
        <f>IF(AND(G29="D",'calc'!G236&lt;35),1,0)</f>
        <v/>
      </c>
      <c r="H34">
        <f>IF(AND(H29="D",'calc'!H236&lt;35),1,0)</f>
        <v/>
      </c>
      <c r="I34">
        <f>IF(AND(I29="D",'calc'!I236&lt;35),1,0)</f>
        <v/>
      </c>
      <c r="J34">
        <f>IF(AND(J29="D",'calc'!J236&lt;35),1,0)</f>
        <v/>
      </c>
      <c r="K34">
        <f>IF(AND(K29="D",'calc'!K236&lt;35),1,0)</f>
        <v/>
      </c>
      <c r="L34">
        <f>IF(AND(L29="D",'calc'!L236&lt;35),1,0)</f>
        <v/>
      </c>
      <c r="M34">
        <f>IF(AND(M29="D",'calc'!M236&lt;35),1,0)</f>
        <v/>
      </c>
      <c r="N34">
        <f>IF(AND(N29="D",'calc'!N236&lt;35),1,0)</f>
        <v/>
      </c>
      <c r="O34">
        <f>IF(AND(O29="D",'calc'!O236&lt;35),1,0)</f>
        <v/>
      </c>
      <c r="P34">
        <f>IF(AND(P29="D",'calc'!P236&lt;35),1,0)</f>
        <v/>
      </c>
      <c r="Q34">
        <f>IF(AND(Q29="D",'calc'!Q236&lt;35),1,0)</f>
        <v/>
      </c>
      <c r="R34">
        <f>IF(AND(R29="D",'calc'!R236&lt;35),1,0)</f>
        <v/>
      </c>
      <c r="S34">
        <f>IF(AND(S29="D",'calc'!S236&lt;35),1,0)</f>
        <v/>
      </c>
      <c r="T34">
        <f>IF(AND(T29="D",'calc'!T236&lt;35),1,0)</f>
        <v/>
      </c>
      <c r="U34">
        <f>IF(AND(U29="D",'calc'!U236&lt;35),1,0)</f>
        <v/>
      </c>
      <c r="V34">
        <f>IF(AND(V29="D",'calc'!V236&lt;35),1,0)</f>
        <v/>
      </c>
      <c r="W34">
        <f>IF(AND(W29="D",'calc'!W236&lt;35),1,0)</f>
        <v/>
      </c>
      <c r="X34">
        <f>IF(AND(X29="D",'calc'!X236&lt;35),1,0)</f>
        <v/>
      </c>
      <c r="Y34">
        <f>IF(AND(Y29="D",'calc'!Y236&lt;35),1,0)</f>
        <v/>
      </c>
      <c r="Z34">
        <f>IF(AND(Z29="D",'calc'!Z236&lt;35),1,0)</f>
        <v/>
      </c>
      <c r="AA34">
        <f>IF(AND(AA29="D",'calc'!AA236&lt;35),1,0)</f>
        <v/>
      </c>
      <c r="AB34">
        <f>IF(AND(AB29="D",'calc'!AB236&lt;35),1,0)</f>
        <v/>
      </c>
      <c r="AC34">
        <f>IF(AND(AC29="D",'calc'!AC236&lt;35),1,0)</f>
        <v/>
      </c>
      <c r="AD34">
        <f>IF(AND(AD29="D",'calc'!AD236&lt;35),1,0)</f>
        <v/>
      </c>
      <c r="AE34">
        <f>IF(AND(AE29="D",'calc'!AE236&lt;35),1,0)</f>
        <v/>
      </c>
      <c r="AF34">
        <f>IF(AND(AF29="D",'calc'!AF236&lt;35),1,0)</f>
        <v/>
      </c>
      <c r="AG34">
        <f>IF(AND(AG29="D",'calc'!AG236&lt;35),1,0)</f>
        <v/>
      </c>
      <c r="AH34">
        <f>IF(AND(AH29="D",'calc'!AH236&lt;35),1,0)</f>
        <v/>
      </c>
      <c r="AI34">
        <f>IF(AND(AI29="D",'calc'!AI236&lt;35),1,0)</f>
        <v/>
      </c>
      <c r="AJ34">
        <f>IF(AND(AJ29="D",'calc'!AJ236&lt;35),1,0)</f>
        <v/>
      </c>
      <c r="AK34">
        <f>IF(AND(AK29="D",'calc'!AK236&lt;35),1,0)</f>
        <v/>
      </c>
      <c r="AL34">
        <f>IF(AND(AL29="D",'calc'!AL236&lt;35),1,0)</f>
        <v/>
      </c>
      <c r="AM34">
        <f>IF(AND(AM29="D",'calc'!AM236&lt;35),1,0)</f>
        <v/>
      </c>
      <c r="AN34">
        <f>IF(AND(AN29="D",'calc'!AN236&lt;35),1,0)</f>
        <v/>
      </c>
      <c r="AO34">
        <f>IF(AND(AO29="D",'calc'!AO236&lt;35),1,0)</f>
        <v/>
      </c>
      <c r="AP34">
        <f>IF(AND(AP29="D",'calc'!AP236&lt;35),1,0)</f>
        <v/>
      </c>
      <c r="AQ34">
        <f>IF(AND(AQ29="D",'calc'!AQ236&lt;35),1,0)</f>
        <v/>
      </c>
      <c r="AR34">
        <f>IF(AND(AR29="D",'calc'!AR236&lt;35),1,0)</f>
        <v/>
      </c>
      <c r="AS34">
        <f>IF(AND(AS29="D",'calc'!AS236&lt;35),1,0)</f>
        <v/>
      </c>
      <c r="AT34">
        <f>IF(AND(AT29="D",'calc'!AT236&lt;35),1,0)</f>
        <v/>
      </c>
      <c r="AU34">
        <f>IF(AND(AU29="D",'calc'!AU236&lt;35),1,0)</f>
        <v/>
      </c>
      <c r="AV34">
        <f>IF(AND(AV29="D",'calc'!AV236&lt;35),1,0)</f>
        <v/>
      </c>
      <c r="AW34">
        <f>IF(AND(AW29="D",'calc'!AW236&lt;35),1,0)</f>
        <v/>
      </c>
      <c r="AX34">
        <f>IF(AND(AX29="D",'calc'!AX236&lt;35),1,0)</f>
        <v/>
      </c>
      <c r="AY34">
        <f>IF(AND(AY29="D",'calc'!AY236&lt;35),1,0)</f>
        <v/>
      </c>
      <c r="AZ34">
        <f>IF(AND(AZ29="D",'calc'!AZ236&lt;35),1,0)</f>
        <v/>
      </c>
      <c r="BA34">
        <f>IF(AND(BA29="D",'calc'!BA236&lt;35),1,0)</f>
        <v/>
      </c>
      <c r="BB34">
        <f>IF(AND(BB29="D",'calc'!BB236&lt;35),1,0)</f>
        <v/>
      </c>
      <c r="BC34">
        <f>IF(AND(BC29="D",'calc'!BC236&lt;35),1,0)</f>
        <v/>
      </c>
      <c r="BD34">
        <f>IF(AND(BD29="D",'calc'!BD236&lt;35),1,0)</f>
        <v/>
      </c>
      <c r="BE34">
        <f>IF(AND(BE29="D",'calc'!BE236&lt;35),1,0)</f>
        <v/>
      </c>
      <c r="BF34">
        <f>IF(AND(BF29="D",'calc'!BF236&lt;35),1,0)</f>
        <v/>
      </c>
      <c r="BG34">
        <f>IF(AND(BG29="D",'calc'!BG236&lt;35),1,0)</f>
        <v/>
      </c>
      <c r="BH34">
        <f>IF(AND(BH29="D",'calc'!BH236&lt;35),1,0)</f>
        <v/>
      </c>
      <c r="BI34">
        <f>IF(AND(BI29="D",'calc'!BI236&lt;35),1,0)</f>
        <v/>
      </c>
      <c r="BJ34">
        <f>IF(AND(BJ29="D",'calc'!BJ236&lt;35),1,0)</f>
        <v/>
      </c>
      <c r="BK34">
        <f>IF(AND(BK29="D",'calc'!BK236&lt;35),1,0)</f>
        <v/>
      </c>
      <c r="BL34">
        <f>IF(AND(BL29="D",'calc'!BL236&lt;35),1,0)</f>
        <v/>
      </c>
      <c r="BM34">
        <f>IF(AND(BM29="D",'calc'!BM236&lt;35),1,0)</f>
        <v/>
      </c>
      <c r="BN34">
        <f>IF(AND(BN29="D",'calc'!BN236&lt;35),1,0)</f>
        <v/>
      </c>
      <c r="BO34">
        <f>IF(AND(BO29="D",'calc'!BO236&lt;35),1,0)</f>
        <v/>
      </c>
      <c r="BP34">
        <f>IF(AND(BP29="D",'calc'!BP236&lt;35),1,0)</f>
        <v/>
      </c>
      <c r="BQ34">
        <f>IF(AND(BQ29="D",'calc'!BQ236&lt;35),1,0)</f>
        <v/>
      </c>
      <c r="BR34">
        <f>IF(AND(BR29="D",'calc'!BR236&lt;35),1,0)</f>
        <v/>
      </c>
      <c r="BS34">
        <f>IF(AND(BS29="D",'calc'!BS236&lt;35),1,0)</f>
        <v/>
      </c>
      <c r="BT34">
        <f>IF(AND(BT29="D",'calc'!BT236&lt;35),1,0)</f>
        <v/>
      </c>
      <c r="BU34">
        <f>IF(AND(BU29="D",'calc'!BU236&lt;35),1,0)</f>
        <v/>
      </c>
      <c r="BV34">
        <f>IF(AND(BV29="D",'calc'!BV236&lt;35),1,0)</f>
        <v/>
      </c>
      <c r="BW34">
        <f>IF(AND(BW29="D",'calc'!BW236&lt;35),1,0)</f>
        <v/>
      </c>
      <c r="BX34">
        <f>IF(AND(BX29="D",'calc'!BX236&lt;35),1,0)</f>
        <v/>
      </c>
      <c r="BY34">
        <f>IF(AND(BY29="D",'calc'!BY236&lt;35),1,0)</f>
        <v/>
      </c>
      <c r="BZ34">
        <f>IF(AND(BZ29="D",'calc'!BZ236&lt;35),1,0)</f>
        <v/>
      </c>
      <c r="CA34">
        <f>IF(AND(CA29="D",'calc'!CA236&lt;35),1,0)</f>
        <v/>
      </c>
      <c r="CB34">
        <f>IF(AND(CB29="D",'calc'!CB236&lt;35),1,0)</f>
        <v/>
      </c>
      <c r="CC34">
        <f>IF(AND(CC29="D",'calc'!CC236&lt;35),1,0)</f>
        <v/>
      </c>
      <c r="CD34">
        <f>IF(AND(CD29="D",'calc'!CD236&lt;35),1,0)</f>
        <v/>
      </c>
    </row>
    <row r="36">
      <c r="A36" s="49" t="n"/>
      <c r="B36" s="49" t="n"/>
      <c r="C36" s="49" t="n"/>
      <c r="D36" s="49" t="n"/>
      <c r="E36" s="49" t="n"/>
      <c r="F36" s="49" t="n"/>
      <c r="G36" s="49" t="n"/>
      <c r="H36" s="49" t="n"/>
      <c r="I36" s="49" t="n"/>
      <c r="J36" s="49" t="n"/>
      <c r="K36" s="49" t="n"/>
      <c r="L36" s="49" t="n"/>
      <c r="M36" s="49" t="n"/>
      <c r="N36" s="49" t="n"/>
      <c r="O36" s="49" t="n"/>
      <c r="P36" s="49" t="n"/>
      <c r="Q36" s="49" t="n"/>
      <c r="R36" s="49" t="n"/>
      <c r="S36" s="49" t="n"/>
      <c r="T36" s="49" t="n"/>
      <c r="U36" s="49" t="n"/>
      <c r="V36" s="49" t="n"/>
      <c r="W36" s="49" t="n"/>
      <c r="X36" s="49" t="n"/>
      <c r="Y36" s="49" t="n"/>
      <c r="Z36" s="49" t="n"/>
      <c r="AA36" s="49" t="n"/>
      <c r="AB36" s="49" t="n"/>
      <c r="AC36" s="49" t="n"/>
      <c r="AD36" s="49" t="n"/>
      <c r="AE36" s="49" t="n"/>
      <c r="AF36" s="49" t="n"/>
      <c r="AG36" s="49" t="n"/>
      <c r="AH36" s="49" t="n"/>
      <c r="AI36" s="49" t="n"/>
      <c r="AJ36" s="49" t="n"/>
      <c r="AK36" s="49" t="n"/>
      <c r="AL36" s="49" t="n"/>
      <c r="AM36" s="49" t="n"/>
      <c r="AN36" s="49" t="n"/>
      <c r="AO36" s="49" t="n"/>
      <c r="AP36" s="49" t="n"/>
      <c r="AQ36" s="49" t="n"/>
      <c r="AR36" s="49" t="n"/>
      <c r="AS36" s="49" t="n"/>
      <c r="AT36" s="49" t="n"/>
      <c r="AU36" s="49" t="n"/>
      <c r="AV36" s="49" t="n"/>
      <c r="AW36" s="49" t="n"/>
      <c r="AX36" s="49" t="n"/>
      <c r="AY36" s="49" t="n"/>
      <c r="AZ36" s="49" t="n"/>
      <c r="BA36" s="49" t="n"/>
      <c r="BB36" s="49" t="n"/>
      <c r="BC36" s="49" t="n"/>
      <c r="BD36" s="49" t="n"/>
      <c r="BE36" s="49" t="n"/>
      <c r="BF36" s="49" t="n"/>
      <c r="BG36" s="49" t="n"/>
      <c r="BH36" s="49" t="n"/>
      <c r="BI36" s="49" t="n"/>
      <c r="BJ36" s="49" t="n"/>
      <c r="BK36" s="49" t="n"/>
      <c r="BL36" s="49" t="n"/>
      <c r="BM36" s="49" t="n"/>
      <c r="BN36" s="49" t="n"/>
      <c r="BO36" s="49" t="n"/>
      <c r="BP36" s="49" t="n"/>
      <c r="BQ36" s="49" t="n"/>
      <c r="BR36" s="49" t="n"/>
      <c r="BS36" s="49" t="n"/>
      <c r="BT36" s="49" t="n"/>
      <c r="BU36" s="49" t="n"/>
      <c r="BV36" s="49" t="n"/>
      <c r="BW36" s="49" t="n"/>
      <c r="BX36" s="49" t="n"/>
      <c r="BY36" s="49" t="n"/>
      <c r="BZ36" s="49" t="n"/>
      <c r="CA36" s="49" t="n"/>
      <c r="CB36" s="49" t="n"/>
      <c r="CC36" s="49" t="n"/>
      <c r="CD36" s="49" t="n"/>
      <c r="CE36" s="49" t="n"/>
      <c r="CF36" s="49" t="n"/>
      <c r="CG36" s="49" t="n"/>
      <c r="CH36" s="49" t="n"/>
      <c r="CI36" s="49" t="n"/>
      <c r="CJ36" s="49" t="n"/>
      <c r="CK36" s="49" t="n"/>
      <c r="CL36" s="49" t="n"/>
      <c r="CM36" s="49" t="n"/>
      <c r="CN36" s="49" t="n"/>
      <c r="CO36" s="49" t="n"/>
      <c r="CP36" s="49" t="n"/>
      <c r="CQ36" s="49" t="n"/>
      <c r="CR36" s="49" t="n"/>
      <c r="CS36" s="49" t="n"/>
      <c r="CT36" s="49" t="n"/>
      <c r="CU36" s="49" t="n"/>
      <c r="CV36" s="49" t="n"/>
    </row>
    <row r="37">
      <c r="A37" s="50" t="inlineStr">
        <is>
          <t>SET B (optional) - fill in a second 5-man setup below to compare it against the one above. Leave it empty for a single result.</t>
        </is>
      </c>
    </row>
    <row r="39">
      <c r="A39" s="51" t="inlineStr">
        <is>
          <t>5-man chart - set B</t>
        </is>
      </c>
    </row>
    <row r="40">
      <c r="Y40" s="28" t="inlineStr">
        <is>
          <t>P2 spec</t>
        </is>
      </c>
      <c r="Z40" s="29" t="n"/>
      <c r="AA40" s="29" t="n"/>
      <c r="AB40" s="29" t="n"/>
      <c r="AC40" s="29" t="n"/>
      <c r="AD40" s="29" t="n"/>
      <c r="AE40" s="29" t="n"/>
      <c r="AF40" s="29" t="n"/>
      <c r="AG40" s="29" t="n"/>
      <c r="AH40" s="29" t="n"/>
      <c r="AI40" s="29" t="n"/>
      <c r="AJ40" s="29" t="n"/>
      <c r="AK40" s="29" t="n"/>
      <c r="AL40" s="29" t="n"/>
      <c r="AM40" s="29" t="n"/>
      <c r="AN40" s="29" t="n"/>
      <c r="AO40" s="29" t="n"/>
      <c r="AP40" s="30" t="n"/>
      <c r="AR40" s="28" t="inlineStr">
        <is>
          <t>P3 spec</t>
        </is>
      </c>
      <c r="AS40" s="29" t="n"/>
      <c r="AT40" s="29" t="n"/>
      <c r="AU40" s="29" t="n"/>
      <c r="AV40" s="29" t="n"/>
      <c r="AW40" s="29" t="n"/>
      <c r="AX40" s="29" t="n"/>
      <c r="AY40" s="29" t="n"/>
      <c r="AZ40" s="29" t="n"/>
      <c r="BA40" s="29" t="n"/>
      <c r="BB40" s="29" t="n"/>
      <c r="BC40" s="30" t="n"/>
    </row>
    <row r="41" ht="30" customHeight="1">
      <c r="A41" s="31" t="inlineStr">
        <is>
          <t>Player</t>
        </is>
      </c>
      <c r="B41" s="32" t="inlineStr">
        <is>
          <t>Name</t>
        </is>
      </c>
      <c r="C41" s="32" t="inlineStr">
        <is>
          <t>startSpec (%)</t>
        </is>
      </c>
      <c r="D41" s="29" t="n"/>
      <c r="E41" s="30" t="n"/>
      <c r="F41" s="32" t="inlineStr">
        <is>
          <t>lightbearerOn</t>
        </is>
      </c>
      <c r="G41" s="29" t="n"/>
      <c r="H41" s="30" t="n"/>
      <c r="I41" s="32" t="inlineStr">
        <is>
          <t>meleePrayer</t>
        </is>
      </c>
      <c r="J41" s="29" t="n"/>
      <c r="K41" s="30" t="n"/>
      <c r="L41" s="32" t="inlineStr">
        <is>
          <t>PurpleDC</t>
        </is>
      </c>
      <c r="M41" s="29" t="n"/>
      <c r="N41" s="30" t="n"/>
      <c r="O41" s="32" t="inlineStr">
        <is>
          <t>WestDC</t>
        </is>
      </c>
      <c r="P41" s="29" t="n"/>
      <c r="Q41" s="30" t="n"/>
      <c r="R41" s="32" t="inlineStr">
        <is>
          <t>EastDC</t>
        </is>
      </c>
      <c r="S41" s="29" t="n"/>
      <c r="T41" s="30" t="n"/>
      <c r="V41" s="32" t="inlineStr">
        <is>
          <t>Custom Surge Timing</t>
        </is>
      </c>
      <c r="W41" s="29" t="n"/>
      <c r="X41" s="30" t="n"/>
      <c r="Y41" s="32" t="inlineStr">
        <is>
          <t>End spec</t>
        </is>
      </c>
      <c r="Z41" s="29" t="n"/>
      <c r="AA41" s="30" t="n"/>
      <c r="AB41" s="32" t="inlineStr">
        <is>
          <t>Purple crab</t>
        </is>
      </c>
      <c r="AC41" s="29" t="n"/>
      <c r="AD41" s="30" t="n"/>
      <c r="AE41" s="32" t="inlineStr">
        <is>
          <t>Target spec</t>
        </is>
      </c>
      <c r="AF41" s="29" t="n"/>
      <c r="AG41" s="30" t="n"/>
      <c r="AH41" s="32" t="inlineStr">
        <is>
          <t>Ring switch %</t>
        </is>
      </c>
      <c r="AI41" s="29" t="n"/>
      <c r="AJ41" s="30" t="n"/>
      <c r="AK41" s="32" t="inlineStr">
        <is>
          <t>Room Time</t>
        </is>
      </c>
      <c r="AL41" s="29" t="n"/>
      <c r="AM41" s="30" t="n"/>
      <c r="AN41" s="32" t="inlineStr">
        <is>
          <t>LB swings</t>
        </is>
      </c>
      <c r="AO41" s="29" t="n"/>
      <c r="AP41" s="30" t="n"/>
      <c r="AR41" s="32" t="inlineStr">
        <is>
          <t>West/East DC +</t>
        </is>
      </c>
      <c r="AS41" s="29" t="n"/>
      <c r="AT41" s="30" t="n"/>
      <c r="AU41" s="32" t="inlineStr">
        <is>
          <t>Spec used</t>
        </is>
      </c>
      <c r="AV41" s="29" t="n"/>
      <c r="AW41" s="30" t="n"/>
      <c r="AX41" s="32" t="inlineStr">
        <is>
          <t>P3 target spec</t>
        </is>
      </c>
      <c r="AY41" s="29" t="n"/>
      <c r="AZ41" s="30" t="n"/>
      <c r="BA41" s="32" t="inlineStr">
        <is>
          <t>Time of regen</t>
        </is>
      </c>
      <c r="BB41" s="29" t="n"/>
      <c r="BC41" s="30" t="n"/>
      <c r="BF41" s="33" t="inlineStr">
        <is>
          <t>Death tick</t>
        </is>
      </c>
      <c r="BG41" s="29" t="n"/>
      <c r="BH41" s="30" t="n"/>
      <c r="BJ41" s="32" t="inlineStr">
        <is>
          <t>Deep proc HP %</t>
        </is>
      </c>
      <c r="BK41" s="29" t="n"/>
      <c r="BL41" s="30" t="n"/>
      <c r="BN41" s="32" t="inlineStr">
        <is>
          <t>P3 halberd HP %</t>
        </is>
      </c>
      <c r="BO41" s="29" t="n"/>
      <c r="BP41" s="30" t="n"/>
      <c r="BR41" s="32" t="inlineStr">
        <is>
          <t>Dawn threshold %</t>
        </is>
      </c>
      <c r="BS41" s="29" t="n"/>
      <c r="BT41" s="30" t="n"/>
      <c r="BV41" s="32" t="inlineStr">
        <is>
          <t>Purple HP %</t>
        </is>
      </c>
      <c r="BW41" s="29" t="n"/>
      <c r="BX41" s="30" t="n"/>
      <c r="BZ41" s="32" t="inlineStr">
        <is>
          <t>Tornado hit %</t>
        </is>
      </c>
      <c r="CA41" s="29" t="n"/>
      <c r="CB41" s="30" t="n"/>
      <c r="CD41" s="32" t="inlineStr">
        <is>
          <t>P2 Scythe last hit threshold</t>
        </is>
      </c>
      <c r="CE41" s="29" t="n"/>
      <c r="CF41" s="30" t="n"/>
      <c r="CH41" s="32" t="inlineStr">
        <is>
          <t>Brew sips</t>
        </is>
      </c>
      <c r="CI41" s="29" t="n"/>
      <c r="CJ41" s="30" t="n"/>
      <c r="CL41" s="32" t="inlineStr">
        <is>
          <t>SCB sips</t>
        </is>
      </c>
      <c r="CM41" s="29" t="n"/>
      <c r="CN41" s="30" t="n"/>
      <c r="CP41" s="32" t="inlineStr">
        <is>
          <t>Restore sips</t>
        </is>
      </c>
      <c r="CQ41" s="29" t="n"/>
      <c r="CR41" s="30" t="n"/>
      <c r="CT41" s="32" t="inlineStr">
        <is>
          <t>Sharks</t>
        </is>
      </c>
      <c r="CU41" s="29" t="n"/>
      <c r="CV41" s="30" t="n"/>
      <c r="CW41" s="32" t="inlineStr">
        <is>
          <t>East bounce tech</t>
        </is>
      </c>
      <c r="CX41" s="29" t="n"/>
      <c r="CY41" s="30" t="n"/>
    </row>
    <row r="42">
      <c r="A42" s="34" t="inlineStr">
        <is>
          <t>Player 1</t>
        </is>
      </c>
      <c r="B42" s="35" t="n"/>
      <c r="C42" s="35" t="n"/>
      <c r="D42" s="29" t="n"/>
      <c r="E42" s="30" t="n"/>
      <c r="F42" s="52" t="b">
        <v>0</v>
      </c>
      <c r="G42" s="29" t="n"/>
      <c r="H42" s="30" t="n"/>
      <c r="I42" s="35" t="n"/>
      <c r="J42" s="29" t="n"/>
      <c r="K42" s="30" t="n"/>
      <c r="L42" s="52" t="b">
        <v>0</v>
      </c>
      <c r="M42" s="29" t="n"/>
      <c r="N42" s="30" t="n"/>
      <c r="O42" s="52" t="b">
        <v>0</v>
      </c>
      <c r="P42" s="29" t="n"/>
      <c r="Q42" s="30" t="n"/>
      <c r="R42" s="52" t="b">
        <v>0</v>
      </c>
      <c r="S42" s="29" t="n"/>
      <c r="T42" s="30" t="n"/>
      <c r="V42" s="38" t="n"/>
      <c r="W42" s="29" t="n"/>
      <c r="X42" s="30" t="n"/>
      <c r="Y42" s="39">
        <f>'calc'!C258</f>
        <v/>
      </c>
      <c r="Z42" s="29" t="n"/>
      <c r="AA42" s="30" t="n"/>
      <c r="AB42" s="39">
        <f>IF(OR($L$42=TRUE,$L$42="TRUE",$L$42="Yes"),"+15","-")</f>
        <v/>
      </c>
      <c r="AC42" s="29" t="n"/>
      <c r="AD42" s="30" t="n"/>
      <c r="AE42" s="35" t="n"/>
      <c r="AF42" s="29" t="n"/>
      <c r="AG42" s="30" t="n"/>
      <c r="AH42" s="35" t="n"/>
      <c r="AI42" s="29" t="n"/>
      <c r="AJ42" s="30" t="n"/>
      <c r="AK42" s="39">
        <f>IF($AE$42&lt;&gt;"",INT('calc'!P258*0.6/60)&amp;":"&amp;TEXT(MOD('calc'!P258*0.6,60),"00.0"),"-")</f>
        <v/>
      </c>
      <c r="AL42" s="29" t="n"/>
      <c r="AM42" s="30" t="n"/>
      <c r="AN42" s="39">
        <f>IF(OR($F$42=TRUE,$F$42="TRUE",$F$42="Yes"),'calc'!J258,"-")</f>
        <v/>
      </c>
      <c r="AO42" s="29" t="n"/>
      <c r="AP42" s="30" t="n"/>
      <c r="AR42" s="39">
        <f>IF(15*(OR($O$42=TRUE,$O$42="TRUE",$O$42="Yes"))+15*(OR($R$42=TRUE,$R$42="TRUE",$R$42="Yes"))&gt;0,"+"&amp;(15*(OR($O$42=TRUE,$O$42="TRUE",$O$42="Yes"))+15*(OR($R$42=TRUE,$R$42="TRUE",$R$42="Yes"))),"-")</f>
        <v/>
      </c>
      <c r="AS42" s="29" t="n"/>
      <c r="AT42" s="30" t="n"/>
      <c r="AU42" s="39">
        <f>IF($AE$42="",0,$AE$42)</f>
        <v/>
      </c>
      <c r="AV42" s="29" t="n"/>
      <c r="AW42" s="30" t="n"/>
      <c r="AX42" s="35" t="n">
        <v>30</v>
      </c>
      <c r="AY42" s="29" t="n"/>
      <c r="AZ42" s="30" t="n"/>
      <c r="BA42" s="39">
        <f>IF('calc'!L258=0,"Ready",INT('calc'!M258*0.6/60)&amp;":"&amp;TEXT(MOD('calc'!M258*0.6,60),"00.0"))</f>
        <v/>
      </c>
      <c r="BB42" s="29" t="n"/>
      <c r="BC42" s="30" t="n"/>
      <c r="BF42" s="35" t="n"/>
      <c r="BG42" s="29" t="n"/>
      <c r="BH42" s="30" t="n"/>
      <c r="BJ42" s="35" t="n">
        <v>42</v>
      </c>
      <c r="BK42" s="29" t="n"/>
      <c r="BL42" s="30" t="n"/>
      <c r="BN42" s="35" t="n">
        <v>7</v>
      </c>
      <c r="BO42" s="29" t="n"/>
      <c r="BP42" s="30" t="n"/>
      <c r="BR42" s="35" t="n"/>
      <c r="BS42" s="29" t="n"/>
      <c r="BT42" s="30" t="n"/>
      <c r="BV42" s="35" t="n">
        <v>40</v>
      </c>
      <c r="BW42" s="29" t="n"/>
      <c r="BX42" s="30" t="n"/>
      <c r="BZ42" s="35" t="n">
        <v>2</v>
      </c>
      <c r="CA42" s="29" t="n"/>
      <c r="CB42" s="30" t="n"/>
      <c r="CD42" s="35" t="n">
        <v>8.5</v>
      </c>
      <c r="CE42" s="29" t="n"/>
      <c r="CF42" s="30" t="n"/>
      <c r="CH42" s="35" t="n">
        <v>60</v>
      </c>
      <c r="CI42" s="29" t="n"/>
      <c r="CJ42" s="30" t="n"/>
      <c r="CL42" s="35" t="n">
        <v>10</v>
      </c>
      <c r="CM42" s="29" t="n"/>
      <c r="CN42" s="30" t="n"/>
      <c r="CP42" s="35" t="n">
        <v>30</v>
      </c>
      <c r="CQ42" s="29" t="n"/>
      <c r="CR42" s="30" t="n"/>
      <c r="CT42" s="35" t="n">
        <v>15</v>
      </c>
      <c r="CU42" s="29" t="n"/>
      <c r="CV42" s="30" t="n"/>
      <c r="CW42" s="35" t="n">
        <v>0</v>
      </c>
      <c r="CX42" s="29" t="n"/>
      <c r="CY42" s="30" t="n"/>
    </row>
    <row r="43">
      <c r="A43" s="34" t="inlineStr">
        <is>
          <t>Player 2</t>
        </is>
      </c>
      <c r="B43" s="35" t="n"/>
      <c r="C43" s="35" t="n"/>
      <c r="D43" s="29" t="n"/>
      <c r="E43" s="30" t="n"/>
      <c r="F43" s="52" t="b">
        <v>0</v>
      </c>
      <c r="G43" s="29" t="n"/>
      <c r="H43" s="30" t="n"/>
      <c r="I43" s="35" t="n"/>
      <c r="J43" s="29" t="n"/>
      <c r="K43" s="30" t="n"/>
      <c r="L43" s="52" t="b">
        <v>0</v>
      </c>
      <c r="M43" s="29" t="n"/>
      <c r="N43" s="30" t="n"/>
      <c r="O43" s="52" t="b">
        <v>0</v>
      </c>
      <c r="P43" s="29" t="n"/>
      <c r="Q43" s="30" t="n"/>
      <c r="R43" s="52" t="b">
        <v>0</v>
      </c>
      <c r="S43" s="29" t="n"/>
      <c r="T43" s="30" t="n"/>
      <c r="V43" s="38" t="n"/>
      <c r="W43" s="29" t="n"/>
      <c r="X43" s="30" t="n"/>
      <c r="Y43" s="39">
        <f>'calc'!C266</f>
        <v/>
      </c>
      <c r="Z43" s="29" t="n"/>
      <c r="AA43" s="30" t="n"/>
      <c r="AB43" s="39">
        <f>IF(OR($L$43=TRUE,$L$43="TRUE",$L$43="Yes"),"+15","-")</f>
        <v/>
      </c>
      <c r="AC43" s="29" t="n"/>
      <c r="AD43" s="30" t="n"/>
      <c r="AE43" s="35" t="n"/>
      <c r="AF43" s="29" t="n"/>
      <c r="AG43" s="30" t="n"/>
      <c r="AH43" s="35" t="n"/>
      <c r="AI43" s="29" t="n"/>
      <c r="AJ43" s="30" t="n"/>
      <c r="AK43" s="39">
        <f>IF($AE$43&lt;&gt;"",INT('calc'!P266*0.6/60)&amp;":"&amp;TEXT(MOD('calc'!P266*0.6,60),"00.0"),"-")</f>
        <v/>
      </c>
      <c r="AL43" s="29" t="n"/>
      <c r="AM43" s="30" t="n"/>
      <c r="AN43" s="39">
        <f>IF(OR($F$43=TRUE,$F$43="TRUE",$F$43="Yes"),'calc'!J266,"-")</f>
        <v/>
      </c>
      <c r="AO43" s="29" t="n"/>
      <c r="AP43" s="30" t="n"/>
      <c r="AR43" s="39">
        <f>IF(15*(OR($O$43=TRUE,$O$43="TRUE",$O$43="Yes"))+15*(OR($R$43=TRUE,$R$43="TRUE",$R$43="Yes"))&gt;0,"+"&amp;(15*(OR($O$43=TRUE,$O$43="TRUE",$O$43="Yes"))+15*(OR($R$43=TRUE,$R$43="TRUE",$R$43="Yes"))),"-")</f>
        <v/>
      </c>
      <c r="AS43" s="29" t="n"/>
      <c r="AT43" s="30" t="n"/>
      <c r="AU43" s="39">
        <f>IF($AE$43="",0,$AE$43)</f>
        <v/>
      </c>
      <c r="AV43" s="29" t="n"/>
      <c r="AW43" s="30" t="n"/>
      <c r="AX43" s="35" t="n">
        <v>30</v>
      </c>
      <c r="AY43" s="29" t="n"/>
      <c r="AZ43" s="30" t="n"/>
      <c r="BA43" s="39">
        <f>IF('calc'!L266=0,"Ready",INT('calc'!M266*0.6/60)&amp;":"&amp;TEXT(MOD('calc'!M266*0.6,60),"00.0"))</f>
        <v/>
      </c>
      <c r="BB43" s="29" t="n"/>
      <c r="BC43" s="30" t="n"/>
      <c r="BF43" s="42" t="inlineStr">
        <is>
          <t>blank = all chart specs used</t>
        </is>
      </c>
      <c r="BJ43" s="42" t="inlineStr">
        <is>
          <t>shadow + Deep proc players</t>
        </is>
      </c>
      <c r="BN43" s="42" t="inlineStr">
        <is>
          <t>% of P3 max HP</t>
        </is>
      </c>
      <c r="BR43" s="42" t="inlineStr">
        <is>
          <t>blank = off; attacks become scythes</t>
        </is>
      </c>
      <c r="BV43" s="42" t="inlineStr">
        <is>
          <t>left until the shield</t>
        </is>
      </c>
      <c r="BZ43" s="42" t="inlineStr">
        <is>
          <t>per player, P3</t>
        </is>
      </c>
      <c r="CD43" s="42" t="inlineStr">
        <is>
          <t>reds r40</t>
        </is>
      </c>
      <c r="CH43" s="42" t="inlineStr">
        <is>
          <t>team total</t>
        </is>
      </c>
      <c r="CL43" s="42" t="inlineStr">
        <is>
          <t>team total</t>
        </is>
      </c>
      <c r="CP43" s="42" t="inlineStr">
        <is>
          <t>team total</t>
        </is>
      </c>
      <c r="CT43" s="42" t="inlineStr">
        <is>
          <t>team total</t>
        </is>
      </c>
    </row>
    <row r="44">
      <c r="A44" s="34" t="inlineStr">
        <is>
          <t>Player 3</t>
        </is>
      </c>
      <c r="B44" s="35" t="n"/>
      <c r="C44" s="35" t="n"/>
      <c r="D44" s="29" t="n"/>
      <c r="E44" s="30" t="n"/>
      <c r="F44" s="52" t="b">
        <v>0</v>
      </c>
      <c r="G44" s="29" t="n"/>
      <c r="H44" s="30" t="n"/>
      <c r="I44" s="35" t="n"/>
      <c r="J44" s="29" t="n"/>
      <c r="K44" s="30" t="n"/>
      <c r="L44" s="52" t="b">
        <v>0</v>
      </c>
      <c r="M44" s="29" t="n"/>
      <c r="N44" s="30" t="n"/>
      <c r="O44" s="52" t="b">
        <v>0</v>
      </c>
      <c r="P44" s="29" t="n"/>
      <c r="Q44" s="30" t="n"/>
      <c r="R44" s="52" t="b">
        <v>0</v>
      </c>
      <c r="S44" s="29" t="n"/>
      <c r="T44" s="30" t="n"/>
      <c r="V44" s="38" t="n"/>
      <c r="W44" s="29" t="n"/>
      <c r="X44" s="30" t="n"/>
      <c r="Y44" s="39">
        <f>'calc'!C274</f>
        <v/>
      </c>
      <c r="Z44" s="29" t="n"/>
      <c r="AA44" s="30" t="n"/>
      <c r="AB44" s="39">
        <f>IF(OR($L$44=TRUE,$L$44="TRUE",$L$44="Yes"),"+15","-")</f>
        <v/>
      </c>
      <c r="AC44" s="29" t="n"/>
      <c r="AD44" s="30" t="n"/>
      <c r="AE44" s="35" t="n"/>
      <c r="AF44" s="29" t="n"/>
      <c r="AG44" s="30" t="n"/>
      <c r="AH44" s="35" t="n"/>
      <c r="AI44" s="29" t="n"/>
      <c r="AJ44" s="30" t="n"/>
      <c r="AK44" s="39">
        <f>IF($AE$44&lt;&gt;"",INT('calc'!P274*0.6/60)&amp;":"&amp;TEXT(MOD('calc'!P274*0.6,60),"00.0"),"-")</f>
        <v/>
      </c>
      <c r="AL44" s="29" t="n"/>
      <c r="AM44" s="30" t="n"/>
      <c r="AN44" s="39">
        <f>IF(OR($F$44=TRUE,$F$44="TRUE",$F$44="Yes"),'calc'!J274,"-")</f>
        <v/>
      </c>
      <c r="AO44" s="29" t="n"/>
      <c r="AP44" s="30" t="n"/>
      <c r="AR44" s="39">
        <f>IF(15*(OR($O$44=TRUE,$O$44="TRUE",$O$44="Yes"))+15*(OR($R$44=TRUE,$R$44="TRUE",$R$44="Yes"))&gt;0,"+"&amp;(15*(OR($O$44=TRUE,$O$44="TRUE",$O$44="Yes"))+15*(OR($R$44=TRUE,$R$44="TRUE",$R$44="Yes"))),"-")</f>
        <v/>
      </c>
      <c r="AS44" s="29" t="n"/>
      <c r="AT44" s="30" t="n"/>
      <c r="AU44" s="39">
        <f>IF($AE$44="",0,$AE$44)</f>
        <v/>
      </c>
      <c r="AV44" s="29" t="n"/>
      <c r="AW44" s="30" t="n"/>
      <c r="AX44" s="35" t="n">
        <v>30</v>
      </c>
      <c r="AY44" s="29" t="n"/>
      <c r="AZ44" s="30" t="n"/>
      <c r="BA44" s="39">
        <f>IF('calc'!L274=0,"Ready",INT('calc'!M274*0.6/60)&amp;":"&amp;TEXT(MOD('calc'!M274*0.6,60),"00.0"))</f>
        <v/>
      </c>
      <c r="BB44" s="29" t="n"/>
      <c r="BC44" s="30" t="n"/>
    </row>
    <row r="45">
      <c r="A45" s="34" t="inlineStr">
        <is>
          <t>Player 4</t>
        </is>
      </c>
      <c r="B45" s="35" t="n"/>
      <c r="C45" s="35" t="n"/>
      <c r="D45" s="29" t="n"/>
      <c r="E45" s="30" t="n"/>
      <c r="F45" s="52" t="b">
        <v>0</v>
      </c>
      <c r="G45" s="29" t="n"/>
      <c r="H45" s="30" t="n"/>
      <c r="I45" s="35" t="n"/>
      <c r="J45" s="29" t="n"/>
      <c r="K45" s="30" t="n"/>
      <c r="L45" s="52" t="b">
        <v>0</v>
      </c>
      <c r="M45" s="29" t="n"/>
      <c r="N45" s="30" t="n"/>
      <c r="O45" s="52" t="b">
        <v>0</v>
      </c>
      <c r="P45" s="29" t="n"/>
      <c r="Q45" s="30" t="n"/>
      <c r="R45" s="52" t="b">
        <v>0</v>
      </c>
      <c r="S45" s="29" t="n"/>
      <c r="T45" s="30" t="n"/>
      <c r="V45" s="38" t="n"/>
      <c r="W45" s="29" t="n"/>
      <c r="X45" s="30" t="n"/>
      <c r="Y45" s="39">
        <f>'calc'!C282</f>
        <v/>
      </c>
      <c r="Z45" s="29" t="n"/>
      <c r="AA45" s="30" t="n"/>
      <c r="AB45" s="39">
        <f>IF(OR($L$45=TRUE,$L$45="TRUE",$L$45="Yes"),"+15","-")</f>
        <v/>
      </c>
      <c r="AC45" s="29" t="n"/>
      <c r="AD45" s="30" t="n"/>
      <c r="AE45" s="35" t="n"/>
      <c r="AF45" s="29" t="n"/>
      <c r="AG45" s="30" t="n"/>
      <c r="AH45" s="35" t="n"/>
      <c r="AI45" s="29" t="n"/>
      <c r="AJ45" s="30" t="n"/>
      <c r="AK45" s="39">
        <f>IF($AE$45&lt;&gt;"",INT('calc'!P282*0.6/60)&amp;":"&amp;TEXT(MOD('calc'!P282*0.6,60),"00.0"),"-")</f>
        <v/>
      </c>
      <c r="AL45" s="29" t="n"/>
      <c r="AM45" s="30" t="n"/>
      <c r="AN45" s="39">
        <f>IF(OR($F$45=TRUE,$F$45="TRUE",$F$45="Yes"),'calc'!J282,"-")</f>
        <v/>
      </c>
      <c r="AO45" s="29" t="n"/>
      <c r="AP45" s="30" t="n"/>
      <c r="AR45" s="39">
        <f>IF(15*(OR($O$45=TRUE,$O$45="TRUE",$O$45="Yes"))+15*(OR($R$45=TRUE,$R$45="TRUE",$R$45="Yes"))&gt;0,"+"&amp;(15*(OR($O$45=TRUE,$O$45="TRUE",$O$45="Yes"))+15*(OR($R$45=TRUE,$R$45="TRUE",$R$45="Yes"))),"-")</f>
        <v/>
      </c>
      <c r="AS45" s="29" t="n"/>
      <c r="AT45" s="30" t="n"/>
      <c r="AU45" s="39">
        <f>IF($AE$45="",0,$AE$45)</f>
        <v/>
      </c>
      <c r="AV45" s="29" t="n"/>
      <c r="AW45" s="30" t="n"/>
      <c r="AX45" s="35" t="n">
        <v>30</v>
      </c>
      <c r="AY45" s="29" t="n"/>
      <c r="AZ45" s="30" t="n"/>
      <c r="BA45" s="39">
        <f>IF('calc'!L282=0,"Ready",INT('calc'!M282*0.6/60)&amp;":"&amp;TEXT(MOD('calc'!M282*0.6,60),"00.0"))</f>
        <v/>
      </c>
      <c r="BB45" s="29" t="n"/>
      <c r="BC45" s="30" t="n"/>
    </row>
    <row r="46">
      <c r="A46" s="34" t="inlineStr">
        <is>
          <t>Player 5</t>
        </is>
      </c>
      <c r="B46" s="35" t="n"/>
      <c r="C46" s="35" t="n"/>
      <c r="D46" s="29" t="n"/>
      <c r="E46" s="30" t="n"/>
      <c r="F46" s="52" t="b">
        <v>0</v>
      </c>
      <c r="G46" s="29" t="n"/>
      <c r="H46" s="30" t="n"/>
      <c r="I46" s="35" t="n"/>
      <c r="J46" s="29" t="n"/>
      <c r="K46" s="30" t="n"/>
      <c r="L46" s="52" t="b">
        <v>0</v>
      </c>
      <c r="M46" s="29" t="n"/>
      <c r="N46" s="30" t="n"/>
      <c r="O46" s="52" t="b">
        <v>0</v>
      </c>
      <c r="P46" s="29" t="n"/>
      <c r="Q46" s="30" t="n"/>
      <c r="R46" s="52" t="b">
        <v>0</v>
      </c>
      <c r="S46" s="29" t="n"/>
      <c r="T46" s="30" t="n"/>
      <c r="V46" s="38" t="n"/>
      <c r="W46" s="29" t="n"/>
      <c r="X46" s="30" t="n"/>
      <c r="Y46" s="39">
        <f>'calc'!C290</f>
        <v/>
      </c>
      <c r="Z46" s="29" t="n"/>
      <c r="AA46" s="30" t="n"/>
      <c r="AB46" s="39">
        <f>IF(OR($L$46=TRUE,$L$46="TRUE",$L$46="Yes"),"+15","-")</f>
        <v/>
      </c>
      <c r="AC46" s="29" t="n"/>
      <c r="AD46" s="30" t="n"/>
      <c r="AE46" s="35" t="n"/>
      <c r="AF46" s="29" t="n"/>
      <c r="AG46" s="30" t="n"/>
      <c r="AH46" s="35" t="n"/>
      <c r="AI46" s="29" t="n"/>
      <c r="AJ46" s="30" t="n"/>
      <c r="AK46" s="39">
        <f>IF($AE$46&lt;&gt;"",INT('calc'!P290*0.6/60)&amp;":"&amp;TEXT(MOD('calc'!P290*0.6,60),"00.0"),"-")</f>
        <v/>
      </c>
      <c r="AL46" s="29" t="n"/>
      <c r="AM46" s="30" t="n"/>
      <c r="AN46" s="39">
        <f>IF(OR($F$46=TRUE,$F$46="TRUE",$F$46="Yes"),'calc'!J290,"-")</f>
        <v/>
      </c>
      <c r="AO46" s="29" t="n"/>
      <c r="AP46" s="30" t="n"/>
      <c r="AR46" s="39">
        <f>IF(15*(OR($O$46=TRUE,$O$46="TRUE",$O$46="Yes"))+15*(OR($R$46=TRUE,$R$46="TRUE",$R$46="Yes"))&gt;0,"+"&amp;(15*(OR($O$46=TRUE,$O$46="TRUE",$O$46="Yes"))+15*(OR($R$46=TRUE,$R$46="TRUE",$R$46="Yes"))),"-")</f>
        <v/>
      </c>
      <c r="AS46" s="29" t="n"/>
      <c r="AT46" s="30" t="n"/>
      <c r="AU46" s="39">
        <f>IF($AE$46="",0,$AE$46)</f>
        <v/>
      </c>
      <c r="AV46" s="29" t="n"/>
      <c r="AW46" s="30" t="n"/>
      <c r="AX46" s="35" t="n">
        <v>30</v>
      </c>
      <c r="AY46" s="29" t="n"/>
      <c r="AZ46" s="30" t="n"/>
      <c r="BA46" s="39">
        <f>IF('calc'!L290=0,"Ready",INT('calc'!M290*0.6/60)&amp;":"&amp;TEXT(MOD('calc'!M290*0.6,60),"00.0"))</f>
        <v/>
      </c>
      <c r="BB46" s="29" t="n"/>
      <c r="BC46" s="30" t="n"/>
    </row>
    <row r="47">
      <c r="Y47" s="42">
        <f>"End spec = after each player's last spec action in the chart; regen keeps ticking from there. P1 dies on tick "&amp;IF($BF$42="",MIN('calc'!$C$296:'calc'!$CD$296),$BF$42)&amp;IF($BF$42="", " (50% kill chance, all chart specs used)"," (Death tick: Dawn specs / transfers after it not used; surges and R still count)")&amp;"; P2 from tick "&amp;(IF($BF$42="",MIN('calc'!$C$296:'calc'!$CD$296),$BF$42)+IF($BF$42="",19,21))&amp;". Times are room time."</f>
        <v/>
      </c>
    </row>
    <row r="48" ht="30" customHeight="1">
      <c r="A48" s="31" t="inlineStr">
        <is>
          <t>Player</t>
        </is>
      </c>
      <c r="B48" s="32" t="inlineStr">
        <is>
          <t>helm</t>
        </is>
      </c>
      <c r="C48" s="32" t="inlineStr">
        <is>
          <t>body</t>
        </is>
      </c>
      <c r="D48" s="29" t="n"/>
      <c r="E48" s="29" t="n"/>
      <c r="F48" s="30" t="n"/>
      <c r="G48" s="32" t="inlineStr">
        <is>
          <t>legs</t>
        </is>
      </c>
      <c r="H48" s="29" t="n"/>
      <c r="I48" s="29" t="n"/>
      <c r="J48" s="30" t="n"/>
      <c r="K48" s="32" t="inlineStr">
        <is>
          <t>amulet</t>
        </is>
      </c>
      <c r="L48" s="29" t="n"/>
      <c r="M48" s="30" t="n"/>
      <c r="N48" s="32" t="inlineStr">
        <is>
          <t>bloodFuryHp</t>
        </is>
      </c>
      <c r="O48" s="29" t="n"/>
      <c r="P48" s="30" t="n"/>
      <c r="Q48" s="32" t="inlineStr">
        <is>
          <t>redCrab</t>
        </is>
      </c>
      <c r="R48" s="29" t="n"/>
      <c r="S48" s="30" t="n"/>
      <c r="T48" s="32" t="inlineStr">
        <is>
          <t>bouncedZCB</t>
        </is>
      </c>
      <c r="U48" s="29" t="n"/>
      <c r="V48" s="30" t="n"/>
      <c r="W48" s="32" t="inlineStr">
        <is>
          <t>offPrayer</t>
        </is>
      </c>
      <c r="X48" s="29" t="n"/>
      <c r="Y48" s="30" t="n"/>
      <c r="Z48" s="32" t="inlineStr">
        <is>
          <t>has3Tick</t>
        </is>
      </c>
      <c r="AA48" s="29" t="n"/>
      <c r="AB48" s="29" t="n"/>
      <c r="AC48" s="30" t="n"/>
      <c r="AD48" s="32" t="inlineStr">
        <is>
          <t>Shadow</t>
        </is>
      </c>
      <c r="AE48" s="29" t="n"/>
      <c r="AF48" s="30" t="n"/>
      <c r="AG48" s="32" t="inlineStr">
        <is>
          <t>3:1</t>
        </is>
      </c>
      <c r="AH48" s="29" t="n"/>
      <c r="AI48" s="30" t="n"/>
      <c r="AJ48" s="32" t="inlineStr">
        <is>
          <t>Shadow while LB</t>
        </is>
      </c>
      <c r="AK48" s="29" t="n"/>
      <c r="AL48" s="30" t="n"/>
      <c r="AM48" s="32" t="inlineStr">
        <is>
          <t>Deep proc</t>
        </is>
      </c>
      <c r="AN48" s="29" t="n"/>
      <c r="AO48" s="30" t="n"/>
      <c r="AP48" s="32" t="inlineStr">
        <is>
          <t>Horn</t>
        </is>
      </c>
      <c r="AQ48" s="29" t="n"/>
      <c r="AR48" s="30" t="n"/>
      <c r="AS48" s="32" t="inlineStr">
        <is>
          <t>hornPriority</t>
        </is>
      </c>
      <c r="AT48" s="29" t="n"/>
      <c r="AU48" s="30" t="n"/>
      <c r="AV48" s="32" t="inlineStr">
        <is>
          <t>P2 horn</t>
        </is>
      </c>
      <c r="AW48" s="29" t="n"/>
      <c r="AX48" s="30" t="n"/>
      <c r="AY48" s="32" t="inlineStr">
        <is>
          <t>P3 horn</t>
        </is>
      </c>
      <c r="AZ48" s="29" t="n"/>
      <c r="BA48" s="30" t="n"/>
      <c r="BB48" s="32" t="inlineStr">
        <is>
          <t>East Boak</t>
        </is>
      </c>
      <c r="BC48" s="29" t="n"/>
      <c r="BD48" s="30" t="n"/>
      <c r="BE48" s="32" t="inlineStr">
        <is>
          <t>East Pattern</t>
        </is>
      </c>
      <c r="BF48" s="29" t="n"/>
      <c r="BG48" s="30" t="n"/>
      <c r="BH48" s="32" t="inlineStr">
        <is>
          <t>West Boak</t>
        </is>
      </c>
      <c r="BI48" s="29" t="n"/>
      <c r="BJ48" s="30" t="n"/>
      <c r="BK48" s="32" t="inlineStr">
        <is>
          <t>Phoenix necklaces</t>
        </is>
      </c>
      <c r="BL48" s="29" t="n"/>
      <c r="BM48" s="30" t="n"/>
      <c r="BN48" s="32" t="inlineStr">
        <is>
          <t>Redemption flick</t>
        </is>
      </c>
      <c r="BO48" s="29" t="n"/>
      <c r="BP48" s="30" t="n"/>
      <c r="BQ48" s="32" t="inlineStr">
        <is>
          <t>Pass green if death</t>
        </is>
      </c>
      <c r="BR48" s="29" t="n"/>
      <c r="BS48" s="30" t="n"/>
      <c r="BT48" s="32" t="inlineStr">
        <is>
          <t>Has BP</t>
        </is>
      </c>
    </row>
    <row r="49">
      <c r="A49" s="34" t="inlineStr">
        <is>
          <t>Player 1</t>
        </is>
      </c>
      <c r="B49" s="35" t="inlineStr">
        <is>
          <t>Torva full helm</t>
        </is>
      </c>
      <c r="C49" s="35" t="inlineStr">
        <is>
          <t>Oathplate chest</t>
        </is>
      </c>
      <c r="D49" s="29" t="n"/>
      <c r="E49" s="29" t="n"/>
      <c r="F49" s="30" t="n"/>
      <c r="G49" s="35" t="inlineStr">
        <is>
          <t>Oathplate legs</t>
        </is>
      </c>
      <c r="H49" s="29" t="n"/>
      <c r="I49" s="29" t="n"/>
      <c r="J49" s="30" t="n"/>
      <c r="K49" s="35" t="inlineStr">
        <is>
          <t>Rancour</t>
        </is>
      </c>
      <c r="L49" s="29" t="n"/>
      <c r="M49" s="30" t="n"/>
      <c r="N49" s="35" t="n"/>
      <c r="O49" s="29" t="n"/>
      <c r="P49" s="30" t="n"/>
      <c r="Q49" s="35" t="inlineStr">
        <is>
          <t>West</t>
        </is>
      </c>
      <c r="R49" s="29" t="n"/>
      <c r="S49" s="30" t="n"/>
      <c r="T49" s="52" t="b">
        <v>1</v>
      </c>
      <c r="U49" s="29" t="n"/>
      <c r="V49" s="30" t="n"/>
      <c r="W49" s="35" t="n">
        <v>0</v>
      </c>
      <c r="X49" s="29" t="n"/>
      <c r="Y49" s="30" t="n"/>
      <c r="Z49" s="35" t="inlineStr">
        <is>
          <t>No</t>
        </is>
      </c>
      <c r="AA49" s="29" t="n"/>
      <c r="AB49" s="29" t="n"/>
      <c r="AC49" s="30" t="n"/>
      <c r="AD49" s="52" t="b">
        <v>0</v>
      </c>
      <c r="AE49" s="29" t="n"/>
      <c r="AF49" s="30" t="n"/>
      <c r="AG49" s="52" t="b">
        <v>0</v>
      </c>
      <c r="AH49" s="29" t="n"/>
      <c r="AI49" s="30" t="n"/>
      <c r="AJ49" s="52" t="b">
        <v>0</v>
      </c>
      <c r="AK49" s="29" t="n"/>
      <c r="AL49" s="30" t="n"/>
      <c r="AM49" s="52" t="b">
        <v>0</v>
      </c>
      <c r="AN49" s="29" t="n"/>
      <c r="AO49" s="30" t="n"/>
      <c r="AP49" s="52" t="b">
        <v>0</v>
      </c>
      <c r="AQ49" s="29" t="n"/>
      <c r="AR49" s="30" t="n"/>
      <c r="AS49" s="35" t="n"/>
      <c r="AT49" s="29" t="n"/>
      <c r="AU49" s="30" t="n"/>
      <c r="AV49" s="52" t="b">
        <v>0</v>
      </c>
      <c r="AW49" s="29" t="n"/>
      <c r="AX49" s="30" t="n"/>
      <c r="AY49" s="52" t="b">
        <v>0</v>
      </c>
      <c r="AZ49" s="29" t="n"/>
      <c r="BA49" s="30" t="n"/>
      <c r="BB49" s="52" t="b">
        <v>0</v>
      </c>
      <c r="BC49" s="29" t="n"/>
      <c r="BD49" s="30" t="n"/>
      <c r="BE49" s="35" t="inlineStr">
        <is>
          <t>A</t>
        </is>
      </c>
      <c r="BF49" s="29" t="n"/>
      <c r="BG49" s="30" t="n"/>
      <c r="BH49" s="52" t="b">
        <v>0</v>
      </c>
      <c r="BI49" s="29" t="n"/>
      <c r="BJ49" s="30" t="n"/>
      <c r="BK49" s="35" t="n">
        <v>0</v>
      </c>
      <c r="BL49" s="29" t="n"/>
      <c r="BM49" s="30" t="n"/>
      <c r="BN49" s="52" t="b">
        <v>0</v>
      </c>
      <c r="BO49" s="29" t="n"/>
      <c r="BP49" s="30" t="n"/>
      <c r="BQ49" s="52" t="b">
        <v>1</v>
      </c>
      <c r="BR49" s="29" t="n"/>
      <c r="BS49" s="30" t="n"/>
      <c r="BT49" s="52" t="b">
        <v>1</v>
      </c>
    </row>
    <row r="50">
      <c r="A50" s="34" t="inlineStr">
        <is>
          <t>Player 2</t>
        </is>
      </c>
      <c r="B50" s="35" t="inlineStr">
        <is>
          <t>Torva full helm</t>
        </is>
      </c>
      <c r="C50" s="35" t="inlineStr">
        <is>
          <t>Oathplate chest</t>
        </is>
      </c>
      <c r="D50" s="29" t="n"/>
      <c r="E50" s="29" t="n"/>
      <c r="F50" s="30" t="n"/>
      <c r="G50" s="35" t="inlineStr">
        <is>
          <t>Oathplate legs</t>
        </is>
      </c>
      <c r="H50" s="29" t="n"/>
      <c r="I50" s="29" t="n"/>
      <c r="J50" s="30" t="n"/>
      <c r="K50" s="35" t="inlineStr">
        <is>
          <t>Rancour</t>
        </is>
      </c>
      <c r="L50" s="29" t="n"/>
      <c r="M50" s="30" t="n"/>
      <c r="N50" s="35" t="n"/>
      <c r="O50" s="29" t="n"/>
      <c r="P50" s="30" t="n"/>
      <c r="Q50" s="35" t="inlineStr">
        <is>
          <t>West</t>
        </is>
      </c>
      <c r="R50" s="29" t="n"/>
      <c r="S50" s="30" t="n"/>
      <c r="T50" s="52" t="b">
        <v>1</v>
      </c>
      <c r="U50" s="29" t="n"/>
      <c r="V50" s="30" t="n"/>
      <c r="W50" s="35" t="n">
        <v>0</v>
      </c>
      <c r="X50" s="29" t="n"/>
      <c r="Y50" s="30" t="n"/>
      <c r="Z50" s="35" t="inlineStr">
        <is>
          <t>No</t>
        </is>
      </c>
      <c r="AA50" s="29" t="n"/>
      <c r="AB50" s="29" t="n"/>
      <c r="AC50" s="30" t="n"/>
      <c r="AD50" s="52" t="b">
        <v>0</v>
      </c>
      <c r="AE50" s="29" t="n"/>
      <c r="AF50" s="30" t="n"/>
      <c r="AG50" s="52" t="b">
        <v>0</v>
      </c>
      <c r="AH50" s="29" t="n"/>
      <c r="AI50" s="30" t="n"/>
      <c r="AJ50" s="52" t="b">
        <v>0</v>
      </c>
      <c r="AK50" s="29" t="n"/>
      <c r="AL50" s="30" t="n"/>
      <c r="AM50" s="52" t="b">
        <v>0</v>
      </c>
      <c r="AN50" s="29" t="n"/>
      <c r="AO50" s="30" t="n"/>
      <c r="AP50" s="52" t="b">
        <v>0</v>
      </c>
      <c r="AQ50" s="29" t="n"/>
      <c r="AR50" s="30" t="n"/>
      <c r="AS50" s="35" t="n"/>
      <c r="AT50" s="29" t="n"/>
      <c r="AU50" s="30" t="n"/>
      <c r="AV50" s="52" t="b">
        <v>0</v>
      </c>
      <c r="AW50" s="29" t="n"/>
      <c r="AX50" s="30" t="n"/>
      <c r="AY50" s="52" t="b">
        <v>0</v>
      </c>
      <c r="AZ50" s="29" t="n"/>
      <c r="BA50" s="30" t="n"/>
      <c r="BB50" s="52" t="b">
        <v>0</v>
      </c>
      <c r="BC50" s="29" t="n"/>
      <c r="BD50" s="30" t="n"/>
      <c r="BE50" s="35" t="inlineStr">
        <is>
          <t>A</t>
        </is>
      </c>
      <c r="BF50" s="29" t="n"/>
      <c r="BG50" s="30" t="n"/>
      <c r="BH50" s="52" t="b">
        <v>0</v>
      </c>
      <c r="BI50" s="29" t="n"/>
      <c r="BJ50" s="30" t="n"/>
      <c r="BK50" s="35" t="n">
        <v>0</v>
      </c>
      <c r="BL50" s="29" t="n"/>
      <c r="BM50" s="30" t="n"/>
      <c r="BN50" s="52" t="b">
        <v>0</v>
      </c>
      <c r="BO50" s="29" t="n"/>
      <c r="BP50" s="30" t="n"/>
      <c r="BQ50" s="52" t="b">
        <v>1</v>
      </c>
      <c r="BR50" s="29" t="n"/>
      <c r="BS50" s="30" t="n"/>
      <c r="BT50" s="52" t="b">
        <v>1</v>
      </c>
    </row>
    <row r="51">
      <c r="A51" s="34" t="inlineStr">
        <is>
          <t>Player 3</t>
        </is>
      </c>
      <c r="B51" s="35" t="inlineStr">
        <is>
          <t>Torva full helm</t>
        </is>
      </c>
      <c r="C51" s="35" t="inlineStr">
        <is>
          <t>Oathplate chest</t>
        </is>
      </c>
      <c r="D51" s="29" t="n"/>
      <c r="E51" s="29" t="n"/>
      <c r="F51" s="30" t="n"/>
      <c r="G51" s="35" t="inlineStr">
        <is>
          <t>Oathplate legs</t>
        </is>
      </c>
      <c r="H51" s="29" t="n"/>
      <c r="I51" s="29" t="n"/>
      <c r="J51" s="30" t="n"/>
      <c r="K51" s="35" t="inlineStr">
        <is>
          <t>Rancour</t>
        </is>
      </c>
      <c r="L51" s="29" t="n"/>
      <c r="M51" s="30" t="n"/>
      <c r="N51" s="35" t="n"/>
      <c r="O51" s="29" t="n"/>
      <c r="P51" s="30" t="n"/>
      <c r="Q51" s="35" t="inlineStr">
        <is>
          <t>East</t>
        </is>
      </c>
      <c r="R51" s="29" t="n"/>
      <c r="S51" s="30" t="n"/>
      <c r="T51" s="52" t="b">
        <v>1</v>
      </c>
      <c r="U51" s="29" t="n"/>
      <c r="V51" s="30" t="n"/>
      <c r="W51" s="35" t="n">
        <v>0</v>
      </c>
      <c r="X51" s="29" t="n"/>
      <c r="Y51" s="30" t="n"/>
      <c r="Z51" s="35" t="inlineStr">
        <is>
          <t>No</t>
        </is>
      </c>
      <c r="AA51" s="29" t="n"/>
      <c r="AB51" s="29" t="n"/>
      <c r="AC51" s="30" t="n"/>
      <c r="AD51" s="52" t="b">
        <v>0</v>
      </c>
      <c r="AE51" s="29" t="n"/>
      <c r="AF51" s="30" t="n"/>
      <c r="AG51" s="52" t="b">
        <v>0</v>
      </c>
      <c r="AH51" s="29" t="n"/>
      <c r="AI51" s="30" t="n"/>
      <c r="AJ51" s="52" t="b">
        <v>0</v>
      </c>
      <c r="AK51" s="29" t="n"/>
      <c r="AL51" s="30" t="n"/>
      <c r="AM51" s="52" t="b">
        <v>0</v>
      </c>
      <c r="AN51" s="29" t="n"/>
      <c r="AO51" s="30" t="n"/>
      <c r="AP51" s="52" t="b">
        <v>0</v>
      </c>
      <c r="AQ51" s="29" t="n"/>
      <c r="AR51" s="30" t="n"/>
      <c r="AS51" s="35" t="n"/>
      <c r="AT51" s="29" t="n"/>
      <c r="AU51" s="30" t="n"/>
      <c r="AV51" s="52" t="b">
        <v>0</v>
      </c>
      <c r="AW51" s="29" t="n"/>
      <c r="AX51" s="30" t="n"/>
      <c r="AY51" s="52" t="b">
        <v>0</v>
      </c>
      <c r="AZ51" s="29" t="n"/>
      <c r="BA51" s="30" t="n"/>
      <c r="BB51" s="52" t="b">
        <v>0</v>
      </c>
      <c r="BC51" s="29" t="n"/>
      <c r="BD51" s="30" t="n"/>
      <c r="BE51" s="35" t="inlineStr">
        <is>
          <t>A</t>
        </is>
      </c>
      <c r="BF51" s="29" t="n"/>
      <c r="BG51" s="30" t="n"/>
      <c r="BH51" s="52" t="b">
        <v>0</v>
      </c>
      <c r="BI51" s="29" t="n"/>
      <c r="BJ51" s="30" t="n"/>
      <c r="BK51" s="35" t="n">
        <v>0</v>
      </c>
      <c r="BL51" s="29" t="n"/>
      <c r="BM51" s="30" t="n"/>
      <c r="BN51" s="52" t="b">
        <v>0</v>
      </c>
      <c r="BO51" s="29" t="n"/>
      <c r="BP51" s="30" t="n"/>
      <c r="BQ51" s="52" t="b">
        <v>1</v>
      </c>
      <c r="BR51" s="29" t="n"/>
      <c r="BS51" s="30" t="n"/>
      <c r="BT51" s="52" t="b">
        <v>1</v>
      </c>
    </row>
    <row r="52">
      <c r="A52" s="34" t="inlineStr">
        <is>
          <t>Player 4</t>
        </is>
      </c>
      <c r="B52" s="35" t="inlineStr">
        <is>
          <t>Torva full helm</t>
        </is>
      </c>
      <c r="C52" s="35" t="inlineStr">
        <is>
          <t>Oathplate chest</t>
        </is>
      </c>
      <c r="D52" s="29" t="n"/>
      <c r="E52" s="29" t="n"/>
      <c r="F52" s="30" t="n"/>
      <c r="G52" s="35" t="inlineStr">
        <is>
          <t>Oathplate legs</t>
        </is>
      </c>
      <c r="H52" s="29" t="n"/>
      <c r="I52" s="29" t="n"/>
      <c r="J52" s="30" t="n"/>
      <c r="K52" s="35" t="inlineStr">
        <is>
          <t>Rancour</t>
        </is>
      </c>
      <c r="L52" s="29" t="n"/>
      <c r="M52" s="30" t="n"/>
      <c r="N52" s="35" t="n"/>
      <c r="O52" s="29" t="n"/>
      <c r="P52" s="30" t="n"/>
      <c r="Q52" s="35" t="inlineStr">
        <is>
          <t>East</t>
        </is>
      </c>
      <c r="R52" s="29" t="n"/>
      <c r="S52" s="30" t="n"/>
      <c r="T52" s="52" t="b">
        <v>1</v>
      </c>
      <c r="U52" s="29" t="n"/>
      <c r="V52" s="30" t="n"/>
      <c r="W52" s="35" t="n">
        <v>0</v>
      </c>
      <c r="X52" s="29" t="n"/>
      <c r="Y52" s="30" t="n"/>
      <c r="Z52" s="35" t="inlineStr">
        <is>
          <t>No</t>
        </is>
      </c>
      <c r="AA52" s="29" t="n"/>
      <c r="AB52" s="29" t="n"/>
      <c r="AC52" s="30" t="n"/>
      <c r="AD52" s="52" t="b">
        <v>0</v>
      </c>
      <c r="AE52" s="29" t="n"/>
      <c r="AF52" s="30" t="n"/>
      <c r="AG52" s="52" t="b">
        <v>0</v>
      </c>
      <c r="AH52" s="29" t="n"/>
      <c r="AI52" s="30" t="n"/>
      <c r="AJ52" s="52" t="b">
        <v>0</v>
      </c>
      <c r="AK52" s="29" t="n"/>
      <c r="AL52" s="30" t="n"/>
      <c r="AM52" s="52" t="b">
        <v>0</v>
      </c>
      <c r="AN52" s="29" t="n"/>
      <c r="AO52" s="30" t="n"/>
      <c r="AP52" s="52" t="b">
        <v>0</v>
      </c>
      <c r="AQ52" s="29" t="n"/>
      <c r="AR52" s="30" t="n"/>
      <c r="AS52" s="35" t="n"/>
      <c r="AT52" s="29" t="n"/>
      <c r="AU52" s="30" t="n"/>
      <c r="AV52" s="52" t="b">
        <v>0</v>
      </c>
      <c r="AW52" s="29" t="n"/>
      <c r="AX52" s="30" t="n"/>
      <c r="AY52" s="52" t="b">
        <v>0</v>
      </c>
      <c r="AZ52" s="29" t="n"/>
      <c r="BA52" s="30" t="n"/>
      <c r="BB52" s="52" t="b">
        <v>0</v>
      </c>
      <c r="BC52" s="29" t="n"/>
      <c r="BD52" s="30" t="n"/>
      <c r="BE52" s="35" t="inlineStr">
        <is>
          <t>A</t>
        </is>
      </c>
      <c r="BF52" s="29" t="n"/>
      <c r="BG52" s="30" t="n"/>
      <c r="BH52" s="52" t="b">
        <v>0</v>
      </c>
      <c r="BI52" s="29" t="n"/>
      <c r="BJ52" s="30" t="n"/>
      <c r="BK52" s="35" t="n">
        <v>0</v>
      </c>
      <c r="BL52" s="29" t="n"/>
      <c r="BM52" s="30" t="n"/>
      <c r="BN52" s="52" t="b">
        <v>0</v>
      </c>
      <c r="BO52" s="29" t="n"/>
      <c r="BP52" s="30" t="n"/>
      <c r="BQ52" s="52" t="b">
        <v>1</v>
      </c>
      <c r="BR52" s="29" t="n"/>
      <c r="BS52" s="30" t="n"/>
      <c r="BT52" s="52" t="b">
        <v>1</v>
      </c>
    </row>
    <row r="53">
      <c r="A53" s="34" t="inlineStr">
        <is>
          <t>Player 5</t>
        </is>
      </c>
      <c r="B53" s="35" t="inlineStr">
        <is>
          <t>Torva full helm</t>
        </is>
      </c>
      <c r="C53" s="35" t="inlineStr">
        <is>
          <t>Oathplate chest</t>
        </is>
      </c>
      <c r="D53" s="29" t="n"/>
      <c r="E53" s="29" t="n"/>
      <c r="F53" s="30" t="n"/>
      <c r="G53" s="35" t="inlineStr">
        <is>
          <t>Oathplate legs</t>
        </is>
      </c>
      <c r="H53" s="29" t="n"/>
      <c r="I53" s="29" t="n"/>
      <c r="J53" s="30" t="n"/>
      <c r="K53" s="35" t="inlineStr">
        <is>
          <t>Rancour</t>
        </is>
      </c>
      <c r="L53" s="29" t="n"/>
      <c r="M53" s="30" t="n"/>
      <c r="N53" s="35" t="n"/>
      <c r="O53" s="29" t="n"/>
      <c r="P53" s="30" t="n"/>
      <c r="Q53" s="35" t="inlineStr">
        <is>
          <t>West</t>
        </is>
      </c>
      <c r="R53" s="29" t="n"/>
      <c r="S53" s="30" t="n"/>
      <c r="T53" s="52" t="b">
        <v>1</v>
      </c>
      <c r="U53" s="29" t="n"/>
      <c r="V53" s="30" t="n"/>
      <c r="W53" s="35" t="n">
        <v>0</v>
      </c>
      <c r="X53" s="29" t="n"/>
      <c r="Y53" s="30" t="n"/>
      <c r="Z53" s="35" t="inlineStr">
        <is>
          <t>No</t>
        </is>
      </c>
      <c r="AA53" s="29" t="n"/>
      <c r="AB53" s="29" t="n"/>
      <c r="AC53" s="30" t="n"/>
      <c r="AD53" s="52" t="b">
        <v>0</v>
      </c>
      <c r="AE53" s="29" t="n"/>
      <c r="AF53" s="30" t="n"/>
      <c r="AG53" s="52" t="b">
        <v>0</v>
      </c>
      <c r="AH53" s="29" t="n"/>
      <c r="AI53" s="30" t="n"/>
      <c r="AJ53" s="52" t="b">
        <v>0</v>
      </c>
      <c r="AK53" s="29" t="n"/>
      <c r="AL53" s="30" t="n"/>
      <c r="AM53" s="52" t="b">
        <v>0</v>
      </c>
      <c r="AN53" s="29" t="n"/>
      <c r="AO53" s="30" t="n"/>
      <c r="AP53" s="52" t="b">
        <v>0</v>
      </c>
      <c r="AQ53" s="29" t="n"/>
      <c r="AR53" s="30" t="n"/>
      <c r="AS53" s="35" t="n"/>
      <c r="AT53" s="29" t="n"/>
      <c r="AU53" s="30" t="n"/>
      <c r="AV53" s="52" t="b">
        <v>0</v>
      </c>
      <c r="AW53" s="29" t="n"/>
      <c r="AX53" s="30" t="n"/>
      <c r="AY53" s="52" t="b">
        <v>0</v>
      </c>
      <c r="AZ53" s="29" t="n"/>
      <c r="BA53" s="30" t="n"/>
      <c r="BB53" s="52" t="b">
        <v>0</v>
      </c>
      <c r="BC53" s="29" t="n"/>
      <c r="BD53" s="30" t="n"/>
      <c r="BE53" s="35" t="inlineStr">
        <is>
          <t>A</t>
        </is>
      </c>
      <c r="BF53" s="29" t="n"/>
      <c r="BG53" s="30" t="n"/>
      <c r="BH53" s="52" t="b">
        <v>0</v>
      </c>
      <c r="BI53" s="29" t="n"/>
      <c r="BJ53" s="30" t="n"/>
      <c r="BK53" s="35" t="n">
        <v>0</v>
      </c>
      <c r="BL53" s="29" t="n"/>
      <c r="BM53" s="30" t="n"/>
      <c r="BN53" s="52" t="b">
        <v>0</v>
      </c>
      <c r="BO53" s="29" t="n"/>
      <c r="BP53" s="30" t="n"/>
      <c r="BQ53" s="52" t="b">
        <v>1</v>
      </c>
      <c r="BR53" s="29" t="n"/>
      <c r="BS53" s="30" t="n"/>
      <c r="BT53" s="52" t="b">
        <v>1</v>
      </c>
    </row>
    <row r="55" ht="30" customHeight="1">
      <c r="A55" s="31" t="inlineStr">
        <is>
          <t>Mage gear</t>
        </is>
      </c>
      <c r="B55" s="32" t="inlineStr">
        <is>
          <t>mage helm</t>
        </is>
      </c>
      <c r="C55" s="32" t="inlineStr">
        <is>
          <t>mage body</t>
        </is>
      </c>
      <c r="D55" s="29" t="n"/>
      <c r="E55" s="29" t="n"/>
      <c r="F55" s="30" t="n"/>
      <c r="G55" s="32" t="inlineStr">
        <is>
          <t>mage legs</t>
        </is>
      </c>
      <c r="H55" s="29" t="n"/>
      <c r="I55" s="29" t="n"/>
      <c r="J55" s="30" t="n"/>
      <c r="K55" s="32" t="inlineStr">
        <is>
          <t>mage cape</t>
        </is>
      </c>
      <c r="L55" s="29" t="n"/>
      <c r="M55" s="30" t="n"/>
      <c r="N55" s="32" t="inlineStr">
        <is>
          <t>necklace</t>
        </is>
      </c>
      <c r="O55" s="29" t="n"/>
      <c r="P55" s="30" t="n"/>
      <c r="Q55" s="32" t="inlineStr">
        <is>
          <t>boots</t>
        </is>
      </c>
      <c r="R55" s="29" t="n"/>
      <c r="S55" s="30" t="n"/>
      <c r="T55" s="32" t="inlineStr">
        <is>
          <t>gloves</t>
        </is>
      </c>
      <c r="U55" s="29" t="n"/>
      <c r="V55" s="30" t="n"/>
    </row>
    <row r="56">
      <c r="A56" s="34" t="inlineStr">
        <is>
          <t>P1 mage</t>
        </is>
      </c>
      <c r="B56" s="43" t="inlineStr">
        <is>
          <t>Ancestral</t>
        </is>
      </c>
      <c r="C56" s="43" t="inlineStr">
        <is>
          <t>Ancestral</t>
        </is>
      </c>
      <c r="D56" s="29" t="n"/>
      <c r="E56" s="29" t="n"/>
      <c r="F56" s="30" t="n"/>
      <c r="G56" s="43" t="inlineStr">
        <is>
          <t>Ancestral</t>
        </is>
      </c>
      <c r="H56" s="29" t="n"/>
      <c r="I56" s="29" t="n"/>
      <c r="J56" s="30" t="n"/>
      <c r="K56" s="43" t="inlineStr">
        <is>
          <t>Imbued sara</t>
        </is>
      </c>
      <c r="L56" s="29" t="n"/>
      <c r="M56" s="30" t="n"/>
      <c r="N56" s="44" t="inlineStr">
        <is>
          <t>Occult</t>
        </is>
      </c>
      <c r="O56" s="29" t="n"/>
      <c r="P56" s="30" t="n"/>
      <c r="Q56" s="44" t="inlineStr">
        <is>
          <t>Treads</t>
        </is>
      </c>
      <c r="R56" s="29" t="n"/>
      <c r="S56" s="30" t="n"/>
      <c r="T56" s="44" t="inlineStr">
        <is>
          <t>Confliction</t>
        </is>
      </c>
      <c r="U56" s="29" t="n"/>
      <c r="V56" s="30" t="n"/>
    </row>
    <row r="57">
      <c r="A57" s="34" t="inlineStr">
        <is>
          <t>P2 mage</t>
        </is>
      </c>
      <c r="B57" s="43" t="inlineStr">
        <is>
          <t>Ancestral</t>
        </is>
      </c>
      <c r="C57" s="43" t="inlineStr">
        <is>
          <t>Ancestral</t>
        </is>
      </c>
      <c r="D57" s="29" t="n"/>
      <c r="E57" s="29" t="n"/>
      <c r="F57" s="30" t="n"/>
      <c r="G57" s="43" t="inlineStr">
        <is>
          <t>Ancestral</t>
        </is>
      </c>
      <c r="H57" s="29" t="n"/>
      <c r="I57" s="29" t="n"/>
      <c r="J57" s="30" t="n"/>
      <c r="K57" s="43" t="inlineStr">
        <is>
          <t>Imbued sara</t>
        </is>
      </c>
      <c r="L57" s="29" t="n"/>
      <c r="M57" s="30" t="n"/>
      <c r="N57" s="44" t="inlineStr">
        <is>
          <t>Occult</t>
        </is>
      </c>
      <c r="O57" s="29" t="n"/>
      <c r="P57" s="30" t="n"/>
      <c r="Q57" s="44" t="inlineStr">
        <is>
          <t>Treads</t>
        </is>
      </c>
      <c r="R57" s="29" t="n"/>
      <c r="S57" s="30" t="n"/>
      <c r="T57" s="44" t="inlineStr">
        <is>
          <t>Confliction</t>
        </is>
      </c>
      <c r="U57" s="29" t="n"/>
      <c r="V57" s="30" t="n"/>
    </row>
    <row r="58">
      <c r="A58" s="34" t="inlineStr">
        <is>
          <t>P3 mage</t>
        </is>
      </c>
      <c r="B58" s="43" t="inlineStr">
        <is>
          <t>Ancestral</t>
        </is>
      </c>
      <c r="C58" s="43" t="inlineStr">
        <is>
          <t>Ancestral</t>
        </is>
      </c>
      <c r="D58" s="29" t="n"/>
      <c r="E58" s="29" t="n"/>
      <c r="F58" s="30" t="n"/>
      <c r="G58" s="43" t="inlineStr">
        <is>
          <t>Ancestral</t>
        </is>
      </c>
      <c r="H58" s="29" t="n"/>
      <c r="I58" s="29" t="n"/>
      <c r="J58" s="30" t="n"/>
      <c r="K58" s="43" t="inlineStr">
        <is>
          <t>Imbued sara</t>
        </is>
      </c>
      <c r="L58" s="29" t="n"/>
      <c r="M58" s="30" t="n"/>
      <c r="N58" s="44" t="inlineStr">
        <is>
          <t>Occult</t>
        </is>
      </c>
      <c r="O58" s="29" t="n"/>
      <c r="P58" s="30" t="n"/>
      <c r="Q58" s="44" t="inlineStr">
        <is>
          <t>Treads</t>
        </is>
      </c>
      <c r="R58" s="29" t="n"/>
      <c r="S58" s="30" t="n"/>
      <c r="T58" s="44" t="inlineStr">
        <is>
          <t>Confliction</t>
        </is>
      </c>
      <c r="U58" s="29" t="n"/>
      <c r="V58" s="30" t="n"/>
    </row>
    <row r="59">
      <c r="A59" s="34" t="inlineStr">
        <is>
          <t>P4 mage</t>
        </is>
      </c>
      <c r="B59" s="43" t="inlineStr">
        <is>
          <t>Ancestral</t>
        </is>
      </c>
      <c r="C59" s="43" t="inlineStr">
        <is>
          <t>Ancestral</t>
        </is>
      </c>
      <c r="D59" s="29" t="n"/>
      <c r="E59" s="29" t="n"/>
      <c r="F59" s="30" t="n"/>
      <c r="G59" s="43" t="inlineStr">
        <is>
          <t>Ancestral</t>
        </is>
      </c>
      <c r="H59" s="29" t="n"/>
      <c r="I59" s="29" t="n"/>
      <c r="J59" s="30" t="n"/>
      <c r="K59" s="43" t="inlineStr">
        <is>
          <t>Imbued sara</t>
        </is>
      </c>
      <c r="L59" s="29" t="n"/>
      <c r="M59" s="30" t="n"/>
      <c r="N59" s="44" t="inlineStr">
        <is>
          <t>Occult</t>
        </is>
      </c>
      <c r="O59" s="29" t="n"/>
      <c r="P59" s="30" t="n"/>
      <c r="Q59" s="44" t="inlineStr">
        <is>
          <t>Treads</t>
        </is>
      </c>
      <c r="R59" s="29" t="n"/>
      <c r="S59" s="30" t="n"/>
      <c r="T59" s="44" t="inlineStr">
        <is>
          <t>Confliction</t>
        </is>
      </c>
      <c r="U59" s="29" t="n"/>
      <c r="V59" s="30" t="n"/>
    </row>
    <row r="60">
      <c r="A60" s="34" t="inlineStr">
        <is>
          <t>P5 mage</t>
        </is>
      </c>
      <c r="B60" s="43" t="inlineStr">
        <is>
          <t>Ancestral</t>
        </is>
      </c>
      <c r="C60" s="43" t="inlineStr">
        <is>
          <t>Ancestral</t>
        </is>
      </c>
      <c r="D60" s="29" t="n"/>
      <c r="E60" s="29" t="n"/>
      <c r="F60" s="30" t="n"/>
      <c r="G60" s="43" t="inlineStr">
        <is>
          <t>Ancestral</t>
        </is>
      </c>
      <c r="H60" s="29" t="n"/>
      <c r="I60" s="29" t="n"/>
      <c r="J60" s="30" t="n"/>
      <c r="K60" s="43" t="inlineStr">
        <is>
          <t>Imbued sara</t>
        </is>
      </c>
      <c r="L60" s="29" t="n"/>
      <c r="M60" s="30" t="n"/>
      <c r="N60" s="44" t="inlineStr">
        <is>
          <t>Occult</t>
        </is>
      </c>
      <c r="O60" s="29" t="n"/>
      <c r="P60" s="30" t="n"/>
      <c r="Q60" s="44" t="inlineStr">
        <is>
          <t>Treads</t>
        </is>
      </c>
      <c r="R60" s="29" t="n"/>
      <c r="S60" s="30" t="n"/>
      <c r="T60" s="44" t="inlineStr">
        <is>
          <t>Confliction</t>
        </is>
      </c>
      <c r="U60" s="29" t="n"/>
      <c r="V60" s="30" t="n"/>
    </row>
    <row r="61">
      <c r="B61" s="45" t="inlineStr">
        <is>
          <t>P1 kill chance % by tick (from 5%)</t>
        </is>
      </c>
      <c r="C61" s="46">
        <f>IF(AND(C$62&gt;=MIN('calc'!$C$295:'calc'!$CD$295),C$62&lt;=MIN('calc'!$C$297:'calc'!$CD$297)),ROUND('calc'!C294*100,1),"")</f>
        <v/>
      </c>
      <c r="D61" s="46">
        <f>IF(AND(D$62&gt;=MIN('calc'!$C$295:'calc'!$CD$295),D$62&lt;=MIN('calc'!$C$297:'calc'!$CD$297)),ROUND('calc'!D294*100,1),"")</f>
        <v/>
      </c>
      <c r="E61" s="46">
        <f>IF(AND(E$62&gt;=MIN('calc'!$C$295:'calc'!$CD$295),E$62&lt;=MIN('calc'!$C$297:'calc'!$CD$297)),ROUND('calc'!E294*100,1),"")</f>
        <v/>
      </c>
      <c r="F61" s="46">
        <f>IF(AND(F$62&gt;=MIN('calc'!$C$295:'calc'!$CD$295),F$62&lt;=MIN('calc'!$C$297:'calc'!$CD$297)),ROUND('calc'!F294*100,1),"")</f>
        <v/>
      </c>
      <c r="G61" s="46">
        <f>IF(AND(G$62&gt;=MIN('calc'!$C$295:'calc'!$CD$295),G$62&lt;=MIN('calc'!$C$297:'calc'!$CD$297)),ROUND('calc'!G294*100,1),"")</f>
        <v/>
      </c>
      <c r="H61" s="46">
        <f>IF(AND(H$62&gt;=MIN('calc'!$C$295:'calc'!$CD$295),H$62&lt;=MIN('calc'!$C$297:'calc'!$CD$297)),ROUND('calc'!H294*100,1),"")</f>
        <v/>
      </c>
      <c r="I61" s="46">
        <f>IF(AND(I$62&gt;=MIN('calc'!$C$295:'calc'!$CD$295),I$62&lt;=MIN('calc'!$C$297:'calc'!$CD$297)),ROUND('calc'!I294*100,1),"")</f>
        <v/>
      </c>
      <c r="J61" s="46">
        <f>IF(AND(J$62&gt;=MIN('calc'!$C$295:'calc'!$CD$295),J$62&lt;=MIN('calc'!$C$297:'calc'!$CD$297)),ROUND('calc'!J294*100,1),"")</f>
        <v/>
      </c>
      <c r="K61" s="46">
        <f>IF(AND(K$62&gt;=MIN('calc'!$C$295:'calc'!$CD$295),K$62&lt;=MIN('calc'!$C$297:'calc'!$CD$297)),ROUND('calc'!K294*100,1),"")</f>
        <v/>
      </c>
      <c r="L61" s="46">
        <f>IF(AND(L$62&gt;=MIN('calc'!$C$295:'calc'!$CD$295),L$62&lt;=MIN('calc'!$C$297:'calc'!$CD$297)),ROUND('calc'!L294*100,1),"")</f>
        <v/>
      </c>
      <c r="M61" s="46">
        <f>IF(AND(M$62&gt;=MIN('calc'!$C$295:'calc'!$CD$295),M$62&lt;=MIN('calc'!$C$297:'calc'!$CD$297)),ROUND('calc'!M294*100,1),"")</f>
        <v/>
      </c>
      <c r="N61" s="46">
        <f>IF(AND(N$62&gt;=MIN('calc'!$C$295:'calc'!$CD$295),N$62&lt;=MIN('calc'!$C$297:'calc'!$CD$297)),ROUND('calc'!N294*100,1),"")</f>
        <v/>
      </c>
      <c r="O61" s="46">
        <f>IF(AND(O$62&gt;=MIN('calc'!$C$295:'calc'!$CD$295),O$62&lt;=MIN('calc'!$C$297:'calc'!$CD$297)),ROUND('calc'!O294*100,1),"")</f>
        <v/>
      </c>
      <c r="P61" s="46">
        <f>IF(AND(P$62&gt;=MIN('calc'!$C$295:'calc'!$CD$295),P$62&lt;=MIN('calc'!$C$297:'calc'!$CD$297)),ROUND('calc'!P294*100,1),"")</f>
        <v/>
      </c>
      <c r="Q61" s="46">
        <f>IF(AND(Q$62&gt;=MIN('calc'!$C$295:'calc'!$CD$295),Q$62&lt;=MIN('calc'!$C$297:'calc'!$CD$297)),ROUND('calc'!Q294*100,1),"")</f>
        <v/>
      </c>
      <c r="R61" s="46">
        <f>IF(AND(R$62&gt;=MIN('calc'!$C$295:'calc'!$CD$295),R$62&lt;=MIN('calc'!$C$297:'calc'!$CD$297)),ROUND('calc'!R294*100,1),"")</f>
        <v/>
      </c>
      <c r="S61" s="46">
        <f>IF(AND(S$62&gt;=MIN('calc'!$C$295:'calc'!$CD$295),S$62&lt;=MIN('calc'!$C$297:'calc'!$CD$297)),ROUND('calc'!S294*100,1),"")</f>
        <v/>
      </c>
      <c r="T61" s="46">
        <f>IF(AND(T$62&gt;=MIN('calc'!$C$295:'calc'!$CD$295),T$62&lt;=MIN('calc'!$C$297:'calc'!$CD$297)),ROUND('calc'!T294*100,1),"")</f>
        <v/>
      </c>
      <c r="U61" s="46">
        <f>IF(AND(U$62&gt;=MIN('calc'!$C$295:'calc'!$CD$295),U$62&lt;=MIN('calc'!$C$297:'calc'!$CD$297)),ROUND('calc'!U294*100,1),"")</f>
        <v/>
      </c>
      <c r="V61" s="46">
        <f>IF(AND(V$62&gt;=MIN('calc'!$C$295:'calc'!$CD$295),V$62&lt;=MIN('calc'!$C$297:'calc'!$CD$297)),ROUND('calc'!V294*100,1),"")</f>
        <v/>
      </c>
      <c r="W61" s="46">
        <f>IF(AND(W$62&gt;=MIN('calc'!$C$295:'calc'!$CD$295),W$62&lt;=MIN('calc'!$C$297:'calc'!$CD$297)),ROUND('calc'!W294*100,1),"")</f>
        <v/>
      </c>
      <c r="X61" s="46">
        <f>IF(AND(X$62&gt;=MIN('calc'!$C$295:'calc'!$CD$295),X$62&lt;=MIN('calc'!$C$297:'calc'!$CD$297)),ROUND('calc'!X294*100,1),"")</f>
        <v/>
      </c>
      <c r="Y61" s="46">
        <f>IF(AND(Y$62&gt;=MIN('calc'!$C$295:'calc'!$CD$295),Y$62&lt;=MIN('calc'!$C$297:'calc'!$CD$297)),ROUND('calc'!Y294*100,1),"")</f>
        <v/>
      </c>
      <c r="Z61" s="46">
        <f>IF(AND(Z$62&gt;=MIN('calc'!$C$295:'calc'!$CD$295),Z$62&lt;=MIN('calc'!$C$297:'calc'!$CD$297)),ROUND('calc'!Z294*100,1),"")</f>
        <v/>
      </c>
      <c r="AA61" s="46">
        <f>IF(AND(AA$62&gt;=MIN('calc'!$C$295:'calc'!$CD$295),AA$62&lt;=MIN('calc'!$C$297:'calc'!$CD$297)),ROUND('calc'!AA294*100,1),"")</f>
        <v/>
      </c>
      <c r="AB61" s="46">
        <f>IF(AND(AB$62&gt;=MIN('calc'!$C$295:'calc'!$CD$295),AB$62&lt;=MIN('calc'!$C$297:'calc'!$CD$297)),ROUND('calc'!AB294*100,1),"")</f>
        <v/>
      </c>
      <c r="AC61" s="46">
        <f>IF(AND(AC$62&gt;=MIN('calc'!$C$295:'calc'!$CD$295),AC$62&lt;=MIN('calc'!$C$297:'calc'!$CD$297)),ROUND('calc'!AC294*100,1),"")</f>
        <v/>
      </c>
      <c r="AD61" s="46">
        <f>IF(AND(AD$62&gt;=MIN('calc'!$C$295:'calc'!$CD$295),AD$62&lt;=MIN('calc'!$C$297:'calc'!$CD$297)),ROUND('calc'!AD294*100,1),"")</f>
        <v/>
      </c>
      <c r="AE61" s="46">
        <f>IF(AND(AE$62&gt;=MIN('calc'!$C$295:'calc'!$CD$295),AE$62&lt;=MIN('calc'!$C$297:'calc'!$CD$297)),ROUND('calc'!AE294*100,1),"")</f>
        <v/>
      </c>
      <c r="AF61" s="46">
        <f>IF(AND(AF$62&gt;=MIN('calc'!$C$295:'calc'!$CD$295),AF$62&lt;=MIN('calc'!$C$297:'calc'!$CD$297)),ROUND('calc'!AF294*100,1),"")</f>
        <v/>
      </c>
      <c r="AG61" s="46">
        <f>IF(AND(AG$62&gt;=MIN('calc'!$C$295:'calc'!$CD$295),AG$62&lt;=MIN('calc'!$C$297:'calc'!$CD$297)),ROUND('calc'!AG294*100,1),"")</f>
        <v/>
      </c>
      <c r="AH61" s="46">
        <f>IF(AND(AH$62&gt;=MIN('calc'!$C$295:'calc'!$CD$295),AH$62&lt;=MIN('calc'!$C$297:'calc'!$CD$297)),ROUND('calc'!AH294*100,1),"")</f>
        <v/>
      </c>
      <c r="AI61" s="46">
        <f>IF(AND(AI$62&gt;=MIN('calc'!$C$295:'calc'!$CD$295),AI$62&lt;=MIN('calc'!$C$297:'calc'!$CD$297)),ROUND('calc'!AI294*100,1),"")</f>
        <v/>
      </c>
      <c r="AJ61" s="46">
        <f>IF(AND(AJ$62&gt;=MIN('calc'!$C$295:'calc'!$CD$295),AJ$62&lt;=MIN('calc'!$C$297:'calc'!$CD$297)),ROUND('calc'!AJ294*100,1),"")</f>
        <v/>
      </c>
      <c r="AK61" s="46">
        <f>IF(AND(AK$62&gt;=MIN('calc'!$C$295:'calc'!$CD$295),AK$62&lt;=MIN('calc'!$C$297:'calc'!$CD$297)),ROUND('calc'!AK294*100,1),"")</f>
        <v/>
      </c>
      <c r="AL61" s="46">
        <f>IF(AND(AL$62&gt;=MIN('calc'!$C$295:'calc'!$CD$295),AL$62&lt;=MIN('calc'!$C$297:'calc'!$CD$297)),ROUND('calc'!AL294*100,1),"")</f>
        <v/>
      </c>
      <c r="AM61" s="46">
        <f>IF(AND(AM$62&gt;=MIN('calc'!$C$295:'calc'!$CD$295),AM$62&lt;=MIN('calc'!$C$297:'calc'!$CD$297)),ROUND('calc'!AM294*100,1),"")</f>
        <v/>
      </c>
      <c r="AN61" s="46">
        <f>IF(AND(AN$62&gt;=MIN('calc'!$C$295:'calc'!$CD$295),AN$62&lt;=MIN('calc'!$C$297:'calc'!$CD$297)),ROUND('calc'!AN294*100,1),"")</f>
        <v/>
      </c>
      <c r="AO61" s="46">
        <f>IF(AND(AO$62&gt;=MIN('calc'!$C$295:'calc'!$CD$295),AO$62&lt;=MIN('calc'!$C$297:'calc'!$CD$297)),ROUND('calc'!AO294*100,1),"")</f>
        <v/>
      </c>
      <c r="AP61" s="46">
        <f>IF(AND(AP$62&gt;=MIN('calc'!$C$295:'calc'!$CD$295),AP$62&lt;=MIN('calc'!$C$297:'calc'!$CD$297)),ROUND('calc'!AP294*100,1),"")</f>
        <v/>
      </c>
      <c r="AQ61" s="46">
        <f>IF(AND(AQ$62&gt;=MIN('calc'!$C$295:'calc'!$CD$295),AQ$62&lt;=MIN('calc'!$C$297:'calc'!$CD$297)),ROUND('calc'!AQ294*100,1),"")</f>
        <v/>
      </c>
      <c r="AR61" s="46">
        <f>IF(AND(AR$62&gt;=MIN('calc'!$C$295:'calc'!$CD$295),AR$62&lt;=MIN('calc'!$C$297:'calc'!$CD$297)),ROUND('calc'!AR294*100,1),"")</f>
        <v/>
      </c>
      <c r="AS61" s="46">
        <f>IF(AND(AS$62&gt;=MIN('calc'!$C$295:'calc'!$CD$295),AS$62&lt;=MIN('calc'!$C$297:'calc'!$CD$297)),ROUND('calc'!AS294*100,1),"")</f>
        <v/>
      </c>
      <c r="AT61" s="46">
        <f>IF(AND(AT$62&gt;=MIN('calc'!$C$295:'calc'!$CD$295),AT$62&lt;=MIN('calc'!$C$297:'calc'!$CD$297)),ROUND('calc'!AT294*100,1),"")</f>
        <v/>
      </c>
      <c r="AU61" s="46">
        <f>IF(AND(AU$62&gt;=MIN('calc'!$C$295:'calc'!$CD$295),AU$62&lt;=MIN('calc'!$C$297:'calc'!$CD$297)),ROUND('calc'!AU294*100,1),"")</f>
        <v/>
      </c>
      <c r="AV61" s="46">
        <f>IF(AND(AV$62&gt;=MIN('calc'!$C$295:'calc'!$CD$295),AV$62&lt;=MIN('calc'!$C$297:'calc'!$CD$297)),ROUND('calc'!AV294*100,1),"")</f>
        <v/>
      </c>
      <c r="AW61" s="46">
        <f>IF(AND(AW$62&gt;=MIN('calc'!$C$295:'calc'!$CD$295),AW$62&lt;=MIN('calc'!$C$297:'calc'!$CD$297)),ROUND('calc'!AW294*100,1),"")</f>
        <v/>
      </c>
      <c r="AX61" s="46">
        <f>IF(AND(AX$62&gt;=MIN('calc'!$C$295:'calc'!$CD$295),AX$62&lt;=MIN('calc'!$C$297:'calc'!$CD$297)),ROUND('calc'!AX294*100,1),"")</f>
        <v/>
      </c>
      <c r="AY61" s="46">
        <f>IF(AND(AY$62&gt;=MIN('calc'!$C$295:'calc'!$CD$295),AY$62&lt;=MIN('calc'!$C$297:'calc'!$CD$297)),ROUND('calc'!AY294*100,1),"")</f>
        <v/>
      </c>
      <c r="AZ61" s="46">
        <f>IF(AND(AZ$62&gt;=MIN('calc'!$C$295:'calc'!$CD$295),AZ$62&lt;=MIN('calc'!$C$297:'calc'!$CD$297)),ROUND('calc'!AZ294*100,1),"")</f>
        <v/>
      </c>
      <c r="BA61" s="46">
        <f>IF(AND(BA$62&gt;=MIN('calc'!$C$295:'calc'!$CD$295),BA$62&lt;=MIN('calc'!$C$297:'calc'!$CD$297)),ROUND('calc'!BA294*100,1),"")</f>
        <v/>
      </c>
      <c r="BB61" s="46">
        <f>IF(AND(BB$62&gt;=MIN('calc'!$C$295:'calc'!$CD$295),BB$62&lt;=MIN('calc'!$C$297:'calc'!$CD$297)),ROUND('calc'!BB294*100,1),"")</f>
        <v/>
      </c>
      <c r="BC61" s="46">
        <f>IF(AND(BC$62&gt;=MIN('calc'!$C$295:'calc'!$CD$295),BC$62&lt;=MIN('calc'!$C$297:'calc'!$CD$297)),ROUND('calc'!BC294*100,1),"")</f>
        <v/>
      </c>
      <c r="BD61" s="46">
        <f>IF(AND(BD$62&gt;=MIN('calc'!$C$295:'calc'!$CD$295),BD$62&lt;=MIN('calc'!$C$297:'calc'!$CD$297)),ROUND('calc'!BD294*100,1),"")</f>
        <v/>
      </c>
      <c r="BE61" s="46">
        <f>IF(AND(BE$62&gt;=MIN('calc'!$C$295:'calc'!$CD$295),BE$62&lt;=MIN('calc'!$C$297:'calc'!$CD$297)),ROUND('calc'!BE294*100,1),"")</f>
        <v/>
      </c>
      <c r="BF61" s="46">
        <f>IF(AND(BF$62&gt;=MIN('calc'!$C$295:'calc'!$CD$295),BF$62&lt;=MIN('calc'!$C$297:'calc'!$CD$297)),ROUND('calc'!BF294*100,1),"")</f>
        <v/>
      </c>
      <c r="BG61" s="46">
        <f>IF(AND(BG$62&gt;=MIN('calc'!$C$295:'calc'!$CD$295),BG$62&lt;=MIN('calc'!$C$297:'calc'!$CD$297)),ROUND('calc'!BG294*100,1),"")</f>
        <v/>
      </c>
      <c r="BH61" s="46">
        <f>IF(AND(BH$62&gt;=MIN('calc'!$C$295:'calc'!$CD$295),BH$62&lt;=MIN('calc'!$C$297:'calc'!$CD$297)),ROUND('calc'!BH294*100,1),"")</f>
        <v/>
      </c>
      <c r="BI61" s="46">
        <f>IF(AND(BI$62&gt;=MIN('calc'!$C$295:'calc'!$CD$295),BI$62&lt;=MIN('calc'!$C$297:'calc'!$CD$297)),ROUND('calc'!BI294*100,1),"")</f>
        <v/>
      </c>
      <c r="BJ61" s="46">
        <f>IF(AND(BJ$62&gt;=MIN('calc'!$C$295:'calc'!$CD$295),BJ$62&lt;=MIN('calc'!$C$297:'calc'!$CD$297)),ROUND('calc'!BJ294*100,1),"")</f>
        <v/>
      </c>
      <c r="BK61" s="46">
        <f>IF(AND(BK$62&gt;=MIN('calc'!$C$295:'calc'!$CD$295),BK$62&lt;=MIN('calc'!$C$297:'calc'!$CD$297)),ROUND('calc'!BK294*100,1),"")</f>
        <v/>
      </c>
      <c r="BL61" s="46">
        <f>IF(AND(BL$62&gt;=MIN('calc'!$C$295:'calc'!$CD$295),BL$62&lt;=MIN('calc'!$C$297:'calc'!$CD$297)),ROUND('calc'!BL294*100,1),"")</f>
        <v/>
      </c>
      <c r="BM61" s="46">
        <f>IF(AND(BM$62&gt;=MIN('calc'!$C$295:'calc'!$CD$295),BM$62&lt;=MIN('calc'!$C$297:'calc'!$CD$297)),ROUND('calc'!BM294*100,1),"")</f>
        <v/>
      </c>
      <c r="BN61" s="46">
        <f>IF(AND(BN$62&gt;=MIN('calc'!$C$295:'calc'!$CD$295),BN$62&lt;=MIN('calc'!$C$297:'calc'!$CD$297)),ROUND('calc'!BN294*100,1),"")</f>
        <v/>
      </c>
      <c r="BO61" s="46">
        <f>IF(AND(BO$62&gt;=MIN('calc'!$C$295:'calc'!$CD$295),BO$62&lt;=MIN('calc'!$C$297:'calc'!$CD$297)),ROUND('calc'!BO294*100,1),"")</f>
        <v/>
      </c>
      <c r="BP61" s="46">
        <f>IF(AND(BP$62&gt;=MIN('calc'!$C$295:'calc'!$CD$295),BP$62&lt;=MIN('calc'!$C$297:'calc'!$CD$297)),ROUND('calc'!BP294*100,1),"")</f>
        <v/>
      </c>
      <c r="BQ61" s="46">
        <f>IF(AND(BQ$62&gt;=MIN('calc'!$C$295:'calc'!$CD$295),BQ$62&lt;=MIN('calc'!$C$297:'calc'!$CD$297)),ROUND('calc'!BQ294*100,1),"")</f>
        <v/>
      </c>
      <c r="BR61" s="46">
        <f>IF(AND(BR$62&gt;=MIN('calc'!$C$295:'calc'!$CD$295),BR$62&lt;=MIN('calc'!$C$297:'calc'!$CD$297)),ROUND('calc'!BR294*100,1),"")</f>
        <v/>
      </c>
      <c r="BS61" s="46">
        <f>IF(AND(BS$62&gt;=MIN('calc'!$C$295:'calc'!$CD$295),BS$62&lt;=MIN('calc'!$C$297:'calc'!$CD$297)),ROUND('calc'!BS294*100,1),"")</f>
        <v/>
      </c>
      <c r="BT61" s="46">
        <f>IF(AND(BT$62&gt;=MIN('calc'!$C$295:'calc'!$CD$295),BT$62&lt;=MIN('calc'!$C$297:'calc'!$CD$297)),ROUND('calc'!BT294*100,1),"")</f>
        <v/>
      </c>
      <c r="BU61" s="46">
        <f>IF(AND(BU$62&gt;=MIN('calc'!$C$295:'calc'!$CD$295),BU$62&lt;=MIN('calc'!$C$297:'calc'!$CD$297)),ROUND('calc'!BU294*100,1),"")</f>
        <v/>
      </c>
      <c r="BV61" s="46">
        <f>IF(AND(BV$62&gt;=MIN('calc'!$C$295:'calc'!$CD$295),BV$62&lt;=MIN('calc'!$C$297:'calc'!$CD$297)),ROUND('calc'!BV294*100,1),"")</f>
        <v/>
      </c>
      <c r="BW61" s="46">
        <f>IF(AND(BW$62&gt;=MIN('calc'!$C$295:'calc'!$CD$295),BW$62&lt;=MIN('calc'!$C$297:'calc'!$CD$297)),ROUND('calc'!BW294*100,1),"")</f>
        <v/>
      </c>
      <c r="BX61" s="46">
        <f>IF(AND(BX$62&gt;=MIN('calc'!$C$295:'calc'!$CD$295),BX$62&lt;=MIN('calc'!$C$297:'calc'!$CD$297)),ROUND('calc'!BX294*100,1),"")</f>
        <v/>
      </c>
      <c r="BY61" s="46">
        <f>IF(AND(BY$62&gt;=MIN('calc'!$C$295:'calc'!$CD$295),BY$62&lt;=MIN('calc'!$C$297:'calc'!$CD$297)),ROUND('calc'!BY294*100,1),"")</f>
        <v/>
      </c>
      <c r="BZ61" s="46">
        <f>IF(AND(BZ$62&gt;=MIN('calc'!$C$295:'calc'!$CD$295),BZ$62&lt;=MIN('calc'!$C$297:'calc'!$CD$297)),ROUND('calc'!BZ294*100,1),"")</f>
        <v/>
      </c>
      <c r="CA61" s="46">
        <f>IF(AND(CA$62&gt;=MIN('calc'!$C$295:'calc'!$CD$295),CA$62&lt;=MIN('calc'!$C$297:'calc'!$CD$297)),ROUND('calc'!CA294*100,1),"")</f>
        <v/>
      </c>
      <c r="CB61" s="46">
        <f>IF(AND(CB$62&gt;=MIN('calc'!$C$295:'calc'!$CD$295),CB$62&lt;=MIN('calc'!$C$297:'calc'!$CD$297)),ROUND('calc'!CB294*100,1),"")</f>
        <v/>
      </c>
      <c r="CC61" s="46">
        <f>IF(AND(CC$62&gt;=MIN('calc'!$C$295:'calc'!$CD$295),CC$62&lt;=MIN('calc'!$C$297:'calc'!$CD$297)),ROUND('calc'!CC294*100,1),"")</f>
        <v/>
      </c>
      <c r="CD61" s="46">
        <f>IF(AND(CD$62&gt;=MIN('calc'!$C$295:'calc'!$CD$295),CD$62&lt;=MIN('calc'!$C$297:'calc'!$CD$297)),ROUND('calc'!CD294*100,1),"")</f>
        <v/>
      </c>
    </row>
    <row r="62">
      <c r="A62" s="31" t="inlineStr">
        <is>
          <t>Tick</t>
        </is>
      </c>
      <c r="B62" s="31" t="inlineStr">
        <is>
          <t>Check</t>
        </is>
      </c>
      <c r="C62" s="28" t="n">
        <v>1</v>
      </c>
      <c r="D62" s="28" t="n">
        <v>2</v>
      </c>
      <c r="E62" s="28" t="n">
        <v>3</v>
      </c>
      <c r="F62" s="28" t="n">
        <v>4</v>
      </c>
      <c r="G62" s="28" t="n">
        <v>5</v>
      </c>
      <c r="H62" s="28" t="n">
        <v>6</v>
      </c>
      <c r="I62" s="28" t="n">
        <v>7</v>
      </c>
      <c r="J62" s="28" t="n">
        <v>8</v>
      </c>
      <c r="K62" s="28" t="n">
        <v>9</v>
      </c>
      <c r="L62" s="28" t="n">
        <v>10</v>
      </c>
      <c r="M62" s="28" t="n">
        <v>11</v>
      </c>
      <c r="N62" s="28" t="n">
        <v>12</v>
      </c>
      <c r="O62" s="28" t="n">
        <v>13</v>
      </c>
      <c r="P62" s="28" t="n">
        <v>14</v>
      </c>
      <c r="Q62" s="28" t="n">
        <v>15</v>
      </c>
      <c r="R62" s="28" t="n">
        <v>16</v>
      </c>
      <c r="S62" s="28" t="n">
        <v>17</v>
      </c>
      <c r="T62" s="28" t="n">
        <v>18</v>
      </c>
      <c r="U62" s="47" t="n">
        <v>19</v>
      </c>
      <c r="V62" s="28" t="n">
        <v>20</v>
      </c>
      <c r="W62" s="28" t="n">
        <v>21</v>
      </c>
      <c r="X62" s="28" t="n">
        <v>22</v>
      </c>
      <c r="Y62" s="28" t="n">
        <v>23</v>
      </c>
      <c r="Z62" s="28" t="n">
        <v>24</v>
      </c>
      <c r="AA62" s="28" t="n">
        <v>25</v>
      </c>
      <c r="AB62" s="28" t="n">
        <v>26</v>
      </c>
      <c r="AC62" s="28" t="n">
        <v>27</v>
      </c>
      <c r="AD62" s="28" t="n">
        <v>28</v>
      </c>
      <c r="AE62" s="28" t="n">
        <v>29</v>
      </c>
      <c r="AF62" s="28" t="n">
        <v>30</v>
      </c>
      <c r="AG62" s="28" t="n">
        <v>31</v>
      </c>
      <c r="AH62" s="28" t="n">
        <v>32</v>
      </c>
      <c r="AI62" s="47" t="n">
        <v>33</v>
      </c>
      <c r="AJ62" s="28" t="n">
        <v>34</v>
      </c>
      <c r="AK62" s="28" t="n">
        <v>35</v>
      </c>
      <c r="AL62" s="28" t="n">
        <v>36</v>
      </c>
      <c r="AM62" s="28" t="n">
        <v>37</v>
      </c>
      <c r="AN62" s="28" t="n">
        <v>38</v>
      </c>
      <c r="AO62" s="28" t="n">
        <v>39</v>
      </c>
      <c r="AP62" s="28" t="n">
        <v>40</v>
      </c>
      <c r="AQ62" s="28" t="n">
        <v>41</v>
      </c>
      <c r="AR62" s="28" t="n">
        <v>42</v>
      </c>
      <c r="AS62" s="28" t="n">
        <v>43</v>
      </c>
      <c r="AT62" s="28" t="n">
        <v>44</v>
      </c>
      <c r="AU62" s="28" t="n">
        <v>45</v>
      </c>
      <c r="AV62" s="28" t="n">
        <v>46</v>
      </c>
      <c r="AW62" s="47" t="n">
        <v>47</v>
      </c>
      <c r="AX62" s="28" t="n">
        <v>48</v>
      </c>
      <c r="AY62" s="28" t="n">
        <v>49</v>
      </c>
      <c r="AZ62" s="28" t="n">
        <v>50</v>
      </c>
      <c r="BA62" s="28" t="n">
        <v>51</v>
      </c>
      <c r="BB62" s="28" t="n">
        <v>52</v>
      </c>
      <c r="BC62" s="28" t="n">
        <v>53</v>
      </c>
      <c r="BD62" s="28" t="n">
        <v>54</v>
      </c>
      <c r="BE62" s="28" t="n">
        <v>55</v>
      </c>
      <c r="BF62" s="28" t="n">
        <v>56</v>
      </c>
      <c r="BG62" s="28" t="n">
        <v>57</v>
      </c>
      <c r="BH62" s="28" t="n">
        <v>58</v>
      </c>
      <c r="BI62" s="28" t="n">
        <v>59</v>
      </c>
      <c r="BJ62" s="28" t="n">
        <v>60</v>
      </c>
      <c r="BK62" s="47" t="n">
        <v>61</v>
      </c>
      <c r="BL62" s="28" t="n">
        <v>62</v>
      </c>
      <c r="BM62" s="28" t="n">
        <v>63</v>
      </c>
      <c r="BN62" s="28" t="n">
        <v>64</v>
      </c>
      <c r="BO62" s="28" t="n">
        <v>65</v>
      </c>
      <c r="BP62" s="28" t="n">
        <v>66</v>
      </c>
      <c r="BQ62" s="28" t="n">
        <v>67</v>
      </c>
      <c r="BR62" s="28" t="n">
        <v>68</v>
      </c>
      <c r="BS62" s="28" t="n">
        <v>69</v>
      </c>
      <c r="BT62" s="28" t="n">
        <v>70</v>
      </c>
      <c r="BU62" s="28" t="n">
        <v>71</v>
      </c>
      <c r="BV62" s="28" t="n">
        <v>72</v>
      </c>
      <c r="BW62" s="28" t="n">
        <v>73</v>
      </c>
      <c r="BX62" s="28" t="n">
        <v>74</v>
      </c>
      <c r="BY62" s="47" t="n">
        <v>75</v>
      </c>
      <c r="BZ62" s="28" t="n">
        <v>76</v>
      </c>
      <c r="CA62" s="28" t="n">
        <v>77</v>
      </c>
      <c r="CB62" s="28" t="n">
        <v>78</v>
      </c>
      <c r="CC62" s="28" t="n">
        <v>79</v>
      </c>
      <c r="CD62" s="28" t="n">
        <v>80</v>
      </c>
    </row>
    <row r="63">
      <c r="A63" s="34" t="inlineStr">
        <is>
          <t>Player 1</t>
        </is>
      </c>
      <c r="B63" s="34">
        <f>IF(SUMPRODUCT((LEFT($C$63:$CD$63,3)="ST&gt;")*('calc'!$C$252:'calc'!$CD$252&lt;100))&gt;0,"Spec transfer without 100% spec",IF(SUMPRODUCT(($C$63:$CD$63="D")*('calc'!$C$252:'calc'!$CD$252&lt;35))&gt;0,"Dawn spec without 35% spec (skipped)",IF(OR($BB$49="",$BH$49=""),"Set East Boak and West Boak (player table)",IF(OR($BB$49=TRUE,$BB$49="TRUE")=OR($BH$49=TRUE,$BH$49="TRUE"),"East Boak / West Boak: one TRUE, the other FALSE",IF(AND(ISNUMBER($AS$49),COUNTIF($AS$49:$AS$53,$AS$49)&gt;1),"hornPriority used twice",IF(AND(OR($AD$49=TRUE,$AD$49="TRUE"),$AE$42&gt;=100),"Shadow player can't have 100% Target spec",IF(AND(COUNTIF(C63:CD63,"H")&gt;0,OR($Z$49="No",$Z$49="")),"Please select 3t option in has3Tick",IF(SUMPRODUCT(ISNUMBER(MATCH(C63:CC63,{"D","A","S","C","H","B","T","E","SB"},0))*ISNUMBER(MATCH(D63:CD63,{"D","A","S","C","H","B","T","E","SB"},0)))+SUMPRODUCT(ISNUMBER(MATCH(C63:CB63,{"D","A","S","C","H","T","E","SB"},0))*ISNUMBER(MATCH(E63:CD63,{"D","A","S","C","H","B","T","E","SB"},0)))+SUMPRODUCT(ISNUMBER(MATCH(C63:CA63,{"D","A","S","C","T","SB"},0))*ISNUMBER(MATCH(F63:CD63,{"D","A","S","C","H","B","T","E","SB"},0)))+SUMPRODUCT(ISNUMBER(MATCH(C63:BZ63,{"S"},0))*ISNUMBER(MATCH(G63:CD63,{"D","A","S","C","H","B","T","E","SB"},0)))&gt;0,"Attack too soon (red cells)",IF(COUNTA(C63:CD63)=0,"",IF(AND(COUNTIF(C63:CD63,"D")+COUNTIF(C63:CD63,"ST&gt;*")&gt;0,COUNTIF(C63:CD63,"P")=0,$V$42=""),"Notice: Add Surge Pot (P) to the chart or set a Custom Surge Timing in the highlighted cell",IF(AND(ISNUMBER($C$42),$C$42&lt;100,COUNTIF(C63:CD63,"R")=0),"Notice: define first regen tick [R] on the chart","OK")))))))))))</f>
        <v/>
      </c>
      <c r="C63" s="39" t="n"/>
      <c r="D63" s="39" t="n"/>
      <c r="E63" s="39" t="n"/>
      <c r="F63" s="39" t="n"/>
      <c r="G63" s="39" t="n"/>
      <c r="H63" s="39" t="n"/>
      <c r="I63" s="39" t="n"/>
      <c r="J63" s="39" t="n"/>
      <c r="K63" s="39" t="n"/>
      <c r="L63" s="39" t="n"/>
      <c r="M63" s="39" t="n"/>
      <c r="N63" s="39" t="n"/>
      <c r="O63" s="39" t="n"/>
      <c r="P63" s="39" t="n"/>
      <c r="Q63" s="39" t="n"/>
      <c r="R63" s="39" t="n"/>
      <c r="S63" s="39" t="n"/>
      <c r="T63" s="39" t="n"/>
      <c r="U63" s="48" t="n"/>
      <c r="V63" s="39" t="n"/>
      <c r="W63" s="39" t="n"/>
      <c r="X63" s="39" t="n"/>
      <c r="Y63" s="39" t="n"/>
      <c r="Z63" s="39" t="n"/>
      <c r="AA63" s="39" t="n"/>
      <c r="AB63" s="39" t="n"/>
      <c r="AC63" s="39" t="n"/>
      <c r="AD63" s="39" t="n"/>
      <c r="AE63" s="39" t="n"/>
      <c r="AF63" s="39" t="n"/>
      <c r="AG63" s="39" t="n"/>
      <c r="AH63" s="39" t="n"/>
      <c r="AI63" s="48" t="n"/>
      <c r="AJ63" s="39" t="n"/>
      <c r="AK63" s="39" t="n"/>
      <c r="AL63" s="39" t="n"/>
      <c r="AM63" s="39" t="n"/>
      <c r="AN63" s="39" t="n"/>
      <c r="AO63" s="39" t="n"/>
      <c r="AP63" s="39" t="n"/>
      <c r="AQ63" s="39" t="n"/>
      <c r="AR63" s="39" t="n"/>
      <c r="AS63" s="39" t="n"/>
      <c r="AT63" s="39" t="n"/>
      <c r="AU63" s="39" t="n"/>
      <c r="AV63" s="39" t="n"/>
      <c r="AW63" s="48" t="n"/>
      <c r="AX63" s="39" t="n"/>
      <c r="AY63" s="39" t="n"/>
      <c r="AZ63" s="39" t="n"/>
      <c r="BA63" s="39" t="n"/>
      <c r="BB63" s="39" t="n"/>
      <c r="BC63" s="39" t="n"/>
      <c r="BD63" s="39" t="n"/>
      <c r="BE63" s="39" t="n"/>
      <c r="BF63" s="39" t="n"/>
      <c r="BG63" s="39" t="n"/>
      <c r="BH63" s="39" t="n"/>
      <c r="BI63" s="39" t="n"/>
      <c r="BJ63" s="39" t="n"/>
      <c r="BK63" s="48" t="n"/>
      <c r="BL63" s="39" t="n"/>
      <c r="BM63" s="39" t="n"/>
      <c r="BN63" s="39" t="n"/>
      <c r="BO63" s="39" t="n"/>
      <c r="BP63" s="39" t="n"/>
      <c r="BQ63" s="39" t="n"/>
      <c r="BR63" s="39" t="n"/>
      <c r="BS63" s="39" t="n"/>
      <c r="BT63" s="39" t="n"/>
      <c r="BU63" s="39" t="n"/>
      <c r="BV63" s="39" t="n"/>
      <c r="BW63" s="39" t="n"/>
      <c r="BX63" s="39" t="n"/>
      <c r="BY63" s="48" t="n"/>
      <c r="BZ63" s="39" t="n"/>
      <c r="CA63" s="39" t="n"/>
      <c r="CB63" s="39" t="n"/>
      <c r="CC63" s="39" t="n"/>
      <c r="CD63" s="39" t="n"/>
    </row>
    <row r="64">
      <c r="A64" s="34" t="inlineStr">
        <is>
          <t>Player 2</t>
        </is>
      </c>
      <c r="B64" s="34">
        <f>IF(SUMPRODUCT((LEFT($C$64:$CD$64,3)="ST&gt;")*('calc'!$C$260:'calc'!$CD$260&lt;100))&gt;0,"Spec transfer without 100% spec",IF(SUMPRODUCT(($C$64:$CD$64="D")*('calc'!$C$260:'calc'!$CD$260&lt;35))&gt;0,"Dawn spec without 35% spec (skipped)",IF(OR($BB$50="",$BH$50=""),"Set East Boak and West Boak (player table)",IF(OR($BB$50=TRUE,$BB$50="TRUE")=OR($BH$50=TRUE,$BH$50="TRUE"),"East Boak / West Boak: one TRUE, the other FALSE",IF(AND(ISNUMBER($AS$50),COUNTIF($AS$49:$AS$53,$AS$50)&gt;1),"hornPriority used twice",IF(AND(OR($AD$50=TRUE,$AD$50="TRUE"),$AE$43&gt;=100),"Shadow player can't have 100% Target spec",IF(AND(COUNTIF(C64:CD64,"H")&gt;0,OR($Z$50="No",$Z$50="")),"Please select 3t option in has3Tick",IF(SUMPRODUCT(ISNUMBER(MATCH(C64:CC64,{"D","A","S","C","H","B","T","E","SB"},0))*ISNUMBER(MATCH(D64:CD64,{"D","A","S","C","H","B","T","E","SB"},0)))+SUMPRODUCT(ISNUMBER(MATCH(C64:CB64,{"D","A","S","C","H","T","E","SB"},0))*ISNUMBER(MATCH(E64:CD64,{"D","A","S","C","H","B","T","E","SB"},0)))+SUMPRODUCT(ISNUMBER(MATCH(C64:CA64,{"D","A","S","C","T","SB"},0))*ISNUMBER(MATCH(F64:CD64,{"D","A","S","C","H","B","T","E","SB"},0)))+SUMPRODUCT(ISNUMBER(MATCH(C64:BZ64,{"S"},0))*ISNUMBER(MATCH(G64:CD64,{"D","A","S","C","H","B","T","E","SB"},0)))&gt;0,"Attack too soon (red cells)",IF(COUNTA(C64:CD64)=0,"",IF(AND(COUNTIF(C64:CD64,"D")+COUNTIF(C64:CD64,"ST&gt;*")&gt;0,COUNTIF(C64:CD64,"P")=0,$V$43=""),"Notice: Add Surge Pot (P) to the chart or set a Custom Surge Timing in the highlighted cell",IF(AND(ISNUMBER($C$43),$C$43&lt;100,COUNTIF(C64:CD64,"R")=0),"Notice: define first regen tick [R] on the chart","OK")))))))))))</f>
        <v/>
      </c>
      <c r="C64" s="39" t="n"/>
      <c r="D64" s="39" t="n"/>
      <c r="E64" s="39" t="n"/>
      <c r="F64" s="39" t="n"/>
      <c r="G64" s="39" t="n"/>
      <c r="H64" s="39" t="n"/>
      <c r="I64" s="39" t="n"/>
      <c r="J64" s="39" t="n"/>
      <c r="K64" s="39" t="n"/>
      <c r="L64" s="39" t="n"/>
      <c r="M64" s="39" t="n"/>
      <c r="N64" s="39" t="n"/>
      <c r="O64" s="39" t="n"/>
      <c r="P64" s="39" t="n"/>
      <c r="Q64" s="39" t="n"/>
      <c r="R64" s="39" t="n"/>
      <c r="S64" s="39" t="n"/>
      <c r="T64" s="39" t="n"/>
      <c r="U64" s="48" t="n"/>
      <c r="V64" s="39" t="n"/>
      <c r="W64" s="39" t="n"/>
      <c r="X64" s="39" t="n"/>
      <c r="Y64" s="39" t="n"/>
      <c r="Z64" s="39" t="n"/>
      <c r="AA64" s="39" t="n"/>
      <c r="AB64" s="39" t="n"/>
      <c r="AC64" s="39" t="n"/>
      <c r="AD64" s="39" t="n"/>
      <c r="AE64" s="39" t="n"/>
      <c r="AF64" s="39" t="n"/>
      <c r="AG64" s="39" t="n"/>
      <c r="AH64" s="39" t="n"/>
      <c r="AI64" s="48" t="n"/>
      <c r="AJ64" s="39" t="n"/>
      <c r="AK64" s="39" t="n"/>
      <c r="AL64" s="39" t="n"/>
      <c r="AM64" s="39" t="n"/>
      <c r="AN64" s="39" t="n"/>
      <c r="AO64" s="39" t="n"/>
      <c r="AP64" s="39" t="n"/>
      <c r="AQ64" s="39" t="n"/>
      <c r="AR64" s="39" t="n"/>
      <c r="AS64" s="39" t="n"/>
      <c r="AT64" s="39" t="n"/>
      <c r="AU64" s="39" t="n"/>
      <c r="AV64" s="39" t="n"/>
      <c r="AW64" s="48" t="n"/>
      <c r="AX64" s="39" t="n"/>
      <c r="AY64" s="39" t="n"/>
      <c r="AZ64" s="39" t="n"/>
      <c r="BA64" s="39" t="n"/>
      <c r="BB64" s="39" t="n"/>
      <c r="BC64" s="39" t="n"/>
      <c r="BD64" s="39" t="n"/>
      <c r="BE64" s="39" t="n"/>
      <c r="BF64" s="39" t="n"/>
      <c r="BG64" s="39" t="n"/>
      <c r="BH64" s="39" t="n"/>
      <c r="BI64" s="39" t="n"/>
      <c r="BJ64" s="39" t="n"/>
      <c r="BK64" s="48" t="n"/>
      <c r="BL64" s="39" t="n"/>
      <c r="BM64" s="39" t="n"/>
      <c r="BN64" s="39" t="n"/>
      <c r="BO64" s="39" t="n"/>
      <c r="BP64" s="39" t="n"/>
      <c r="BQ64" s="39" t="n"/>
      <c r="BR64" s="39" t="n"/>
      <c r="BS64" s="39" t="n"/>
      <c r="BT64" s="39" t="n"/>
      <c r="BU64" s="39" t="n"/>
      <c r="BV64" s="39" t="n"/>
      <c r="BW64" s="39" t="n"/>
      <c r="BX64" s="39" t="n"/>
      <c r="BY64" s="48" t="n"/>
      <c r="BZ64" s="39" t="n"/>
      <c r="CA64" s="39" t="n"/>
      <c r="CB64" s="39" t="n"/>
      <c r="CC64" s="39" t="n"/>
      <c r="CD64" s="39" t="n"/>
    </row>
    <row r="65">
      <c r="A65" s="34" t="inlineStr">
        <is>
          <t>Player 3</t>
        </is>
      </c>
      <c r="B65" s="34">
        <f>IF(SUMPRODUCT((LEFT($C$65:$CD$65,3)="ST&gt;")*('calc'!$C$268:'calc'!$CD$268&lt;100))&gt;0,"Spec transfer without 100% spec",IF(SUMPRODUCT(($C$65:$CD$65="D")*('calc'!$C$268:'calc'!$CD$268&lt;35))&gt;0,"Dawn spec without 35% spec (skipped)",IF(OR($BB$51="",$BH$51=""),"Set East Boak and West Boak (player table)",IF(OR($BB$51=TRUE,$BB$51="TRUE")=OR($BH$51=TRUE,$BH$51="TRUE"),"East Boak / West Boak: one TRUE, the other FALSE",IF(AND(ISNUMBER($AS$51),COUNTIF($AS$49:$AS$53,$AS$51)&gt;1),"hornPriority used twice",IF(AND(OR($AD$51=TRUE,$AD$51="TRUE"),$AE$44&gt;=100),"Shadow player can't have 100% Target spec",IF(AND(COUNTIF(C65:CD65,"H")&gt;0,OR($Z$51="No",$Z$51="")),"Please select 3t option in has3Tick",IF(SUMPRODUCT(ISNUMBER(MATCH(C65:CC65,{"D","A","S","C","H","B","T","E","SB"},0))*ISNUMBER(MATCH(D65:CD65,{"D","A","S","C","H","B","T","E","SB"},0)))+SUMPRODUCT(ISNUMBER(MATCH(C65:CB65,{"D","A","S","C","H","T","E","SB"},0))*ISNUMBER(MATCH(E65:CD65,{"D","A","S","C","H","B","T","E","SB"},0)))+SUMPRODUCT(ISNUMBER(MATCH(C65:CA65,{"D","A","S","C","T","SB"},0))*ISNUMBER(MATCH(F65:CD65,{"D","A","S","C","H","B","T","E","SB"},0)))+SUMPRODUCT(ISNUMBER(MATCH(C65:BZ65,{"S"},0))*ISNUMBER(MATCH(G65:CD65,{"D","A","S","C","H","B","T","E","SB"},0)))&gt;0,"Attack too soon (red cells)",IF(COUNTA(C65:CD65)=0,"",IF(AND(COUNTIF(C65:CD65,"D")+COUNTIF(C65:CD65,"ST&gt;*")&gt;0,COUNTIF(C65:CD65,"P")=0,$V$44=""),"Notice: Add Surge Pot (P) to the chart or set a Custom Surge Timing in the highlighted cell",IF(AND(ISNUMBER($C$44),$C$44&lt;100,COUNTIF(C65:CD65,"R")=0),"Notice: define first regen tick [R] on the chart","OK")))))))))))</f>
        <v/>
      </c>
      <c r="C65" s="39" t="n"/>
      <c r="D65" s="39" t="n"/>
      <c r="E65" s="39" t="n"/>
      <c r="F65" s="39" t="n"/>
      <c r="G65" s="39" t="n"/>
      <c r="H65" s="39" t="n"/>
      <c r="I65" s="39" t="n"/>
      <c r="J65" s="39" t="n"/>
      <c r="K65" s="39" t="n"/>
      <c r="L65" s="39" t="n"/>
      <c r="M65" s="39" t="n"/>
      <c r="N65" s="39" t="n"/>
      <c r="O65" s="39" t="n"/>
      <c r="P65" s="39" t="n"/>
      <c r="Q65" s="39" t="n"/>
      <c r="R65" s="39" t="n"/>
      <c r="S65" s="39" t="n"/>
      <c r="T65" s="39" t="n"/>
      <c r="U65" s="48" t="n"/>
      <c r="V65" s="39" t="n"/>
      <c r="W65" s="39" t="n"/>
      <c r="X65" s="39" t="n"/>
      <c r="Y65" s="39" t="n"/>
      <c r="Z65" s="39" t="n"/>
      <c r="AA65" s="39" t="n"/>
      <c r="AB65" s="39" t="n"/>
      <c r="AC65" s="39" t="n"/>
      <c r="AD65" s="39" t="n"/>
      <c r="AE65" s="39" t="n"/>
      <c r="AF65" s="39" t="n"/>
      <c r="AG65" s="39" t="n"/>
      <c r="AH65" s="39" t="n"/>
      <c r="AI65" s="48" t="n"/>
      <c r="AJ65" s="39" t="n"/>
      <c r="AK65" s="39" t="n"/>
      <c r="AL65" s="39" t="n"/>
      <c r="AM65" s="39" t="n"/>
      <c r="AN65" s="39" t="n"/>
      <c r="AO65" s="39" t="n"/>
      <c r="AP65" s="39" t="n"/>
      <c r="AQ65" s="39" t="n"/>
      <c r="AR65" s="39" t="n"/>
      <c r="AS65" s="39" t="n"/>
      <c r="AT65" s="39" t="n"/>
      <c r="AU65" s="39" t="n"/>
      <c r="AV65" s="39" t="n"/>
      <c r="AW65" s="48" t="n"/>
      <c r="AX65" s="39" t="n"/>
      <c r="AY65" s="39" t="n"/>
      <c r="AZ65" s="39" t="n"/>
      <c r="BA65" s="39" t="n"/>
      <c r="BB65" s="39" t="n"/>
      <c r="BC65" s="39" t="n"/>
      <c r="BD65" s="39" t="n"/>
      <c r="BE65" s="39" t="n"/>
      <c r="BF65" s="39" t="n"/>
      <c r="BG65" s="39" t="n"/>
      <c r="BH65" s="39" t="n"/>
      <c r="BI65" s="39" t="n"/>
      <c r="BJ65" s="39" t="n"/>
      <c r="BK65" s="48" t="n"/>
      <c r="BL65" s="39" t="n"/>
      <c r="BM65" s="39" t="n"/>
      <c r="BN65" s="39" t="n"/>
      <c r="BO65" s="39" t="n"/>
      <c r="BP65" s="39" t="n"/>
      <c r="BQ65" s="39" t="n"/>
      <c r="BR65" s="39" t="n"/>
      <c r="BS65" s="39" t="n"/>
      <c r="BT65" s="39" t="n"/>
      <c r="BU65" s="39" t="n"/>
      <c r="BV65" s="39" t="n"/>
      <c r="BW65" s="39" t="n"/>
      <c r="BX65" s="39" t="n"/>
      <c r="BY65" s="48" t="n"/>
      <c r="BZ65" s="39" t="n"/>
      <c r="CA65" s="39" t="n"/>
      <c r="CB65" s="39" t="n"/>
      <c r="CC65" s="39" t="n"/>
      <c r="CD65" s="39" t="n"/>
    </row>
    <row r="66">
      <c r="A66" s="34" t="inlineStr">
        <is>
          <t>Player 4</t>
        </is>
      </c>
      <c r="B66" s="34">
        <f>IF(SUMPRODUCT((LEFT($C$66:$CD$66,3)="ST&gt;")*('calc'!$C$276:'calc'!$CD$276&lt;100))&gt;0,"Spec transfer without 100% spec",IF(SUMPRODUCT(($C$66:$CD$66="D")*('calc'!$C$276:'calc'!$CD$276&lt;35))&gt;0,"Dawn spec without 35% spec (skipped)",IF(OR($BB$52="",$BH$52=""),"Set East Boak and West Boak (player table)",IF(OR($BB$52=TRUE,$BB$52="TRUE")=OR($BH$52=TRUE,$BH$52="TRUE"),"East Boak / West Boak: one TRUE, the other FALSE",IF(AND(ISNUMBER($AS$52),COUNTIF($AS$49:$AS$53,$AS$52)&gt;1),"hornPriority used twice",IF(AND(OR($AD$52=TRUE,$AD$52="TRUE"),$AE$45&gt;=100),"Shadow player can't have 100% Target spec",IF(AND(COUNTIF(C66:CD66,"H")&gt;0,OR($Z$52="No",$Z$52="")),"Please select 3t option in has3Tick",IF(SUMPRODUCT(ISNUMBER(MATCH(C66:CC66,{"D","A","S","C","H","B","T","E","SB"},0))*ISNUMBER(MATCH(D66:CD66,{"D","A","S","C","H","B","T","E","SB"},0)))+SUMPRODUCT(ISNUMBER(MATCH(C66:CB66,{"D","A","S","C","H","T","E","SB"},0))*ISNUMBER(MATCH(E66:CD66,{"D","A","S","C","H","B","T","E","SB"},0)))+SUMPRODUCT(ISNUMBER(MATCH(C66:CA66,{"D","A","S","C","T","SB"},0))*ISNUMBER(MATCH(F66:CD66,{"D","A","S","C","H","B","T","E","SB"},0)))+SUMPRODUCT(ISNUMBER(MATCH(C66:BZ66,{"S"},0))*ISNUMBER(MATCH(G66:CD66,{"D","A","S","C","H","B","T","E","SB"},0)))&gt;0,"Attack too soon (red cells)",IF(COUNTA(C66:CD66)=0,"",IF(AND(COUNTIF(C66:CD66,"D")+COUNTIF(C66:CD66,"ST&gt;*")&gt;0,COUNTIF(C66:CD66,"P")=0,$V$45=""),"Notice: Add Surge Pot (P) to the chart or set a Custom Surge Timing in the highlighted cell",IF(AND(ISNUMBER($C$45),$C$45&lt;100,COUNTIF(C66:CD66,"R")=0),"Notice: define first regen tick [R] on the chart","OK")))))))))))</f>
        <v/>
      </c>
      <c r="C66" s="39" t="n"/>
      <c r="D66" s="39" t="n"/>
      <c r="E66" s="39" t="n"/>
      <c r="F66" s="39" t="n"/>
      <c r="G66" s="39" t="n"/>
      <c r="H66" s="39" t="n"/>
      <c r="I66" s="39" t="n"/>
      <c r="J66" s="39" t="n"/>
      <c r="K66" s="39" t="n"/>
      <c r="L66" s="39" t="n"/>
      <c r="M66" s="39" t="n"/>
      <c r="N66" s="39" t="n"/>
      <c r="O66" s="39" t="n"/>
      <c r="P66" s="39" t="n"/>
      <c r="Q66" s="39" t="n"/>
      <c r="R66" s="39" t="n"/>
      <c r="S66" s="39" t="n"/>
      <c r="T66" s="39" t="n"/>
      <c r="U66" s="48" t="n"/>
      <c r="V66" s="39" t="n"/>
      <c r="W66" s="39" t="n"/>
      <c r="X66" s="39" t="n"/>
      <c r="Y66" s="39" t="n"/>
      <c r="Z66" s="39" t="n"/>
      <c r="AA66" s="39" t="n"/>
      <c r="AB66" s="39" t="n"/>
      <c r="AC66" s="39" t="n"/>
      <c r="AD66" s="39" t="n"/>
      <c r="AE66" s="39" t="n"/>
      <c r="AF66" s="39" t="n"/>
      <c r="AG66" s="39" t="n"/>
      <c r="AH66" s="39" t="n"/>
      <c r="AI66" s="48" t="n"/>
      <c r="AJ66" s="39" t="n"/>
      <c r="AK66" s="39" t="n"/>
      <c r="AL66" s="39" t="n"/>
      <c r="AM66" s="39" t="n"/>
      <c r="AN66" s="39" t="n"/>
      <c r="AO66" s="39" t="n"/>
      <c r="AP66" s="39" t="n"/>
      <c r="AQ66" s="39" t="n"/>
      <c r="AR66" s="39" t="n"/>
      <c r="AS66" s="39" t="n"/>
      <c r="AT66" s="39" t="n"/>
      <c r="AU66" s="39" t="n"/>
      <c r="AV66" s="39" t="n"/>
      <c r="AW66" s="48" t="n"/>
      <c r="AX66" s="39" t="n"/>
      <c r="AY66" s="39" t="n"/>
      <c r="AZ66" s="39" t="n"/>
      <c r="BA66" s="39" t="n"/>
      <c r="BB66" s="39" t="n"/>
      <c r="BC66" s="39" t="n"/>
      <c r="BD66" s="39" t="n"/>
      <c r="BE66" s="39" t="n"/>
      <c r="BF66" s="39" t="n"/>
      <c r="BG66" s="39" t="n"/>
      <c r="BH66" s="39" t="n"/>
      <c r="BI66" s="39" t="n"/>
      <c r="BJ66" s="39" t="n"/>
      <c r="BK66" s="48" t="n"/>
      <c r="BL66" s="39" t="n"/>
      <c r="BM66" s="39" t="n"/>
      <c r="BN66" s="39" t="n"/>
      <c r="BO66" s="39" t="n"/>
      <c r="BP66" s="39" t="n"/>
      <c r="BQ66" s="39" t="n"/>
      <c r="BR66" s="39" t="n"/>
      <c r="BS66" s="39" t="n"/>
      <c r="BT66" s="39" t="n"/>
      <c r="BU66" s="39" t="n"/>
      <c r="BV66" s="39" t="n"/>
      <c r="BW66" s="39" t="n"/>
      <c r="BX66" s="39" t="n"/>
      <c r="BY66" s="48" t="n"/>
      <c r="BZ66" s="39" t="n"/>
      <c r="CA66" s="39" t="n"/>
      <c r="CB66" s="39" t="n"/>
      <c r="CC66" s="39" t="n"/>
      <c r="CD66" s="39" t="n"/>
    </row>
    <row r="67">
      <c r="A67" s="34" t="inlineStr">
        <is>
          <t>Player 5</t>
        </is>
      </c>
      <c r="B67" s="34">
        <f>IF(SUMPRODUCT((LEFT($C$67:$CD$67,3)="ST&gt;")*('calc'!$C$284:'calc'!$CD$284&lt;100))&gt;0,"Spec transfer without 100% spec",IF(SUMPRODUCT(($C$67:$CD$67="D")*('calc'!$C$284:'calc'!$CD$284&lt;35))&gt;0,"Dawn spec without 35% spec (skipped)",IF(OR($BB$53="",$BH$53=""),"Set East Boak and West Boak (player table)",IF(OR($BB$53=TRUE,$BB$53="TRUE")=OR($BH$53=TRUE,$BH$53="TRUE"),"East Boak / West Boak: one TRUE, the other FALSE",IF(AND(ISNUMBER($AS$53),COUNTIF($AS$49:$AS$53,$AS$53)&gt;1),"hornPriority used twice",IF(AND(OR($AD$53=TRUE,$AD$53="TRUE"),$AE$46&gt;=100),"Shadow player can't have 100% Target spec",IF(AND(COUNTIF(C67:CD67,"H")&gt;0,OR($Z$53="No",$Z$53="")),"Please select 3t option in has3Tick",IF(SUMPRODUCT(ISNUMBER(MATCH(C67:CC67,{"D","A","S","C","H","B","T","E","SB"},0))*ISNUMBER(MATCH(D67:CD67,{"D","A","S","C","H","B","T","E","SB"},0)))+SUMPRODUCT(ISNUMBER(MATCH(C67:CB67,{"D","A","S","C","H","T","E","SB"},0))*ISNUMBER(MATCH(E67:CD67,{"D","A","S","C","H","B","T","E","SB"},0)))+SUMPRODUCT(ISNUMBER(MATCH(C67:CA67,{"D","A","S","C","T","SB"},0))*ISNUMBER(MATCH(F67:CD67,{"D","A","S","C","H","B","T","E","SB"},0)))+SUMPRODUCT(ISNUMBER(MATCH(C67:BZ67,{"S"},0))*ISNUMBER(MATCH(G67:CD67,{"D","A","S","C","H","B","T","E","SB"},0)))&gt;0,"Attack too soon (red cells)",IF(COUNTA(C67:CD67)=0,"",IF(AND(COUNTIF(C67:CD67,"D")+COUNTIF(C67:CD67,"ST&gt;*")&gt;0,COUNTIF(C67:CD67,"P")=0,$V$46=""),"Notice: Add Surge Pot (P) to the chart or set a Custom Surge Timing in the highlighted cell",IF(AND(ISNUMBER($C$46),$C$46&lt;100,COUNTIF(C67:CD67,"R")=0),"Notice: define first regen tick [R] on the chart","OK")))))))))))</f>
        <v/>
      </c>
      <c r="C67" s="39" t="n"/>
      <c r="D67" s="39" t="n"/>
      <c r="E67" s="39" t="n"/>
      <c r="F67" s="39" t="n"/>
      <c r="G67" s="39" t="n"/>
      <c r="H67" s="39" t="n"/>
      <c r="I67" s="39" t="n"/>
      <c r="J67" s="39" t="n"/>
      <c r="K67" s="39" t="n"/>
      <c r="L67" s="39" t="n"/>
      <c r="M67" s="39" t="n"/>
      <c r="N67" s="39" t="n"/>
      <c r="O67" s="39" t="n"/>
      <c r="P67" s="39" t="n"/>
      <c r="Q67" s="39" t="n"/>
      <c r="R67" s="39" t="n"/>
      <c r="S67" s="39" t="n"/>
      <c r="T67" s="39" t="n"/>
      <c r="U67" s="48" t="n"/>
      <c r="V67" s="39" t="n"/>
      <c r="W67" s="39" t="n"/>
      <c r="X67" s="39" t="n"/>
      <c r="Y67" s="39" t="n"/>
      <c r="Z67" s="39" t="n"/>
      <c r="AA67" s="39" t="n"/>
      <c r="AB67" s="39" t="n"/>
      <c r="AC67" s="39" t="n"/>
      <c r="AD67" s="39" t="n"/>
      <c r="AE67" s="39" t="n"/>
      <c r="AF67" s="39" t="n"/>
      <c r="AG67" s="39" t="n"/>
      <c r="AH67" s="39" t="n"/>
      <c r="AI67" s="48" t="n"/>
      <c r="AJ67" s="39" t="n"/>
      <c r="AK67" s="39" t="n"/>
      <c r="AL67" s="39" t="n"/>
      <c r="AM67" s="39" t="n"/>
      <c r="AN67" s="39" t="n"/>
      <c r="AO67" s="39" t="n"/>
      <c r="AP67" s="39" t="n"/>
      <c r="AQ67" s="39" t="n"/>
      <c r="AR67" s="39" t="n"/>
      <c r="AS67" s="39" t="n"/>
      <c r="AT67" s="39" t="n"/>
      <c r="AU67" s="39" t="n"/>
      <c r="AV67" s="39" t="n"/>
      <c r="AW67" s="48" t="n"/>
      <c r="AX67" s="39" t="n"/>
      <c r="AY67" s="39" t="n"/>
      <c r="AZ67" s="39" t="n"/>
      <c r="BA67" s="39" t="n"/>
      <c r="BB67" s="39" t="n"/>
      <c r="BC67" s="39" t="n"/>
      <c r="BD67" s="39" t="n"/>
      <c r="BE67" s="39" t="n"/>
      <c r="BF67" s="39" t="n"/>
      <c r="BG67" s="39" t="n"/>
      <c r="BH67" s="39" t="n"/>
      <c r="BI67" s="39" t="n"/>
      <c r="BJ67" s="39" t="n"/>
      <c r="BK67" s="48" t="n"/>
      <c r="BL67" s="39" t="n"/>
      <c r="BM67" s="39" t="n"/>
      <c r="BN67" s="39" t="n"/>
      <c r="BO67" s="39" t="n"/>
      <c r="BP67" s="39" t="n"/>
      <c r="BQ67" s="39" t="n"/>
      <c r="BR67" s="39" t="n"/>
      <c r="BS67" s="39" t="n"/>
      <c r="BT67" s="39" t="n"/>
      <c r="BU67" s="39" t="n"/>
      <c r="BV67" s="39" t="n"/>
      <c r="BW67" s="39" t="n"/>
      <c r="BX67" s="39" t="n"/>
      <c r="BY67" s="48" t="n"/>
      <c r="BZ67" s="39" t="n"/>
      <c r="CA67" s="39" t="n"/>
      <c r="CB67" s="39" t="n"/>
      <c r="CC67" s="39" t="n"/>
      <c r="CD67" s="39" t="n"/>
    </row>
    <row r="68" hidden="1">
      <c r="A68" s="42" t="inlineStr">
        <is>
          <t>P1 D energy</t>
        </is>
      </c>
      <c r="C68">
        <f>IF(AND(C63="D",'calc'!C252&lt;35),1,0)</f>
        <v/>
      </c>
      <c r="D68">
        <f>IF(AND(D63="D",'calc'!D252&lt;35),1,0)</f>
        <v/>
      </c>
      <c r="E68">
        <f>IF(AND(E63="D",'calc'!E252&lt;35),1,0)</f>
        <v/>
      </c>
      <c r="F68">
        <f>IF(AND(F63="D",'calc'!F252&lt;35),1,0)</f>
        <v/>
      </c>
      <c r="G68">
        <f>IF(AND(G63="D",'calc'!G252&lt;35),1,0)</f>
        <v/>
      </c>
      <c r="H68">
        <f>IF(AND(H63="D",'calc'!H252&lt;35),1,0)</f>
        <v/>
      </c>
      <c r="I68">
        <f>IF(AND(I63="D",'calc'!I252&lt;35),1,0)</f>
        <v/>
      </c>
      <c r="J68">
        <f>IF(AND(J63="D",'calc'!J252&lt;35),1,0)</f>
        <v/>
      </c>
      <c r="K68">
        <f>IF(AND(K63="D",'calc'!K252&lt;35),1,0)</f>
        <v/>
      </c>
      <c r="L68">
        <f>IF(AND(L63="D",'calc'!L252&lt;35),1,0)</f>
        <v/>
      </c>
      <c r="M68">
        <f>IF(AND(M63="D",'calc'!M252&lt;35),1,0)</f>
        <v/>
      </c>
      <c r="N68">
        <f>IF(AND(N63="D",'calc'!N252&lt;35),1,0)</f>
        <v/>
      </c>
      <c r="O68">
        <f>IF(AND(O63="D",'calc'!O252&lt;35),1,0)</f>
        <v/>
      </c>
      <c r="P68">
        <f>IF(AND(P63="D",'calc'!P252&lt;35),1,0)</f>
        <v/>
      </c>
      <c r="Q68">
        <f>IF(AND(Q63="D",'calc'!Q252&lt;35),1,0)</f>
        <v/>
      </c>
      <c r="R68">
        <f>IF(AND(R63="D",'calc'!R252&lt;35),1,0)</f>
        <v/>
      </c>
      <c r="S68">
        <f>IF(AND(S63="D",'calc'!S252&lt;35),1,0)</f>
        <v/>
      </c>
      <c r="T68">
        <f>IF(AND(T63="D",'calc'!T252&lt;35),1,0)</f>
        <v/>
      </c>
      <c r="U68">
        <f>IF(AND(U63="D",'calc'!U252&lt;35),1,0)</f>
        <v/>
      </c>
      <c r="V68">
        <f>IF(AND(V63="D",'calc'!V252&lt;35),1,0)</f>
        <v/>
      </c>
      <c r="W68">
        <f>IF(AND(W63="D",'calc'!W252&lt;35),1,0)</f>
        <v/>
      </c>
      <c r="X68">
        <f>IF(AND(X63="D",'calc'!X252&lt;35),1,0)</f>
        <v/>
      </c>
      <c r="Y68">
        <f>IF(AND(Y63="D",'calc'!Y252&lt;35),1,0)</f>
        <v/>
      </c>
      <c r="Z68">
        <f>IF(AND(Z63="D",'calc'!Z252&lt;35),1,0)</f>
        <v/>
      </c>
      <c r="AA68">
        <f>IF(AND(AA63="D",'calc'!AA252&lt;35),1,0)</f>
        <v/>
      </c>
      <c r="AB68">
        <f>IF(AND(AB63="D",'calc'!AB252&lt;35),1,0)</f>
        <v/>
      </c>
      <c r="AC68">
        <f>IF(AND(AC63="D",'calc'!AC252&lt;35),1,0)</f>
        <v/>
      </c>
      <c r="AD68">
        <f>IF(AND(AD63="D",'calc'!AD252&lt;35),1,0)</f>
        <v/>
      </c>
      <c r="AE68">
        <f>IF(AND(AE63="D",'calc'!AE252&lt;35),1,0)</f>
        <v/>
      </c>
      <c r="AF68">
        <f>IF(AND(AF63="D",'calc'!AF252&lt;35),1,0)</f>
        <v/>
      </c>
      <c r="AG68">
        <f>IF(AND(AG63="D",'calc'!AG252&lt;35),1,0)</f>
        <v/>
      </c>
      <c r="AH68">
        <f>IF(AND(AH63="D",'calc'!AH252&lt;35),1,0)</f>
        <v/>
      </c>
      <c r="AI68">
        <f>IF(AND(AI63="D",'calc'!AI252&lt;35),1,0)</f>
        <v/>
      </c>
      <c r="AJ68">
        <f>IF(AND(AJ63="D",'calc'!AJ252&lt;35),1,0)</f>
        <v/>
      </c>
      <c r="AK68">
        <f>IF(AND(AK63="D",'calc'!AK252&lt;35),1,0)</f>
        <v/>
      </c>
      <c r="AL68">
        <f>IF(AND(AL63="D",'calc'!AL252&lt;35),1,0)</f>
        <v/>
      </c>
      <c r="AM68">
        <f>IF(AND(AM63="D",'calc'!AM252&lt;35),1,0)</f>
        <v/>
      </c>
      <c r="AN68">
        <f>IF(AND(AN63="D",'calc'!AN252&lt;35),1,0)</f>
        <v/>
      </c>
      <c r="AO68">
        <f>IF(AND(AO63="D",'calc'!AO252&lt;35),1,0)</f>
        <v/>
      </c>
      <c r="AP68">
        <f>IF(AND(AP63="D",'calc'!AP252&lt;35),1,0)</f>
        <v/>
      </c>
      <c r="AQ68">
        <f>IF(AND(AQ63="D",'calc'!AQ252&lt;35),1,0)</f>
        <v/>
      </c>
      <c r="AR68">
        <f>IF(AND(AR63="D",'calc'!AR252&lt;35),1,0)</f>
        <v/>
      </c>
      <c r="AS68">
        <f>IF(AND(AS63="D",'calc'!AS252&lt;35),1,0)</f>
        <v/>
      </c>
      <c r="AT68">
        <f>IF(AND(AT63="D",'calc'!AT252&lt;35),1,0)</f>
        <v/>
      </c>
      <c r="AU68">
        <f>IF(AND(AU63="D",'calc'!AU252&lt;35),1,0)</f>
        <v/>
      </c>
      <c r="AV68">
        <f>IF(AND(AV63="D",'calc'!AV252&lt;35),1,0)</f>
        <v/>
      </c>
      <c r="AW68">
        <f>IF(AND(AW63="D",'calc'!AW252&lt;35),1,0)</f>
        <v/>
      </c>
      <c r="AX68">
        <f>IF(AND(AX63="D",'calc'!AX252&lt;35),1,0)</f>
        <v/>
      </c>
      <c r="AY68">
        <f>IF(AND(AY63="D",'calc'!AY252&lt;35),1,0)</f>
        <v/>
      </c>
      <c r="AZ68">
        <f>IF(AND(AZ63="D",'calc'!AZ252&lt;35),1,0)</f>
        <v/>
      </c>
      <c r="BA68">
        <f>IF(AND(BA63="D",'calc'!BA252&lt;35),1,0)</f>
        <v/>
      </c>
      <c r="BB68">
        <f>IF(AND(BB63="D",'calc'!BB252&lt;35),1,0)</f>
        <v/>
      </c>
      <c r="BC68">
        <f>IF(AND(BC63="D",'calc'!BC252&lt;35),1,0)</f>
        <v/>
      </c>
      <c r="BD68">
        <f>IF(AND(BD63="D",'calc'!BD252&lt;35),1,0)</f>
        <v/>
      </c>
      <c r="BE68">
        <f>IF(AND(BE63="D",'calc'!BE252&lt;35),1,0)</f>
        <v/>
      </c>
      <c r="BF68">
        <f>IF(AND(BF63="D",'calc'!BF252&lt;35),1,0)</f>
        <v/>
      </c>
      <c r="BG68">
        <f>IF(AND(BG63="D",'calc'!BG252&lt;35),1,0)</f>
        <v/>
      </c>
      <c r="BH68">
        <f>IF(AND(BH63="D",'calc'!BH252&lt;35),1,0)</f>
        <v/>
      </c>
      <c r="BI68">
        <f>IF(AND(BI63="D",'calc'!BI252&lt;35),1,0)</f>
        <v/>
      </c>
      <c r="BJ68">
        <f>IF(AND(BJ63="D",'calc'!BJ252&lt;35),1,0)</f>
        <v/>
      </c>
      <c r="BK68">
        <f>IF(AND(BK63="D",'calc'!BK252&lt;35),1,0)</f>
        <v/>
      </c>
      <c r="BL68">
        <f>IF(AND(BL63="D",'calc'!BL252&lt;35),1,0)</f>
        <v/>
      </c>
      <c r="BM68">
        <f>IF(AND(BM63="D",'calc'!BM252&lt;35),1,0)</f>
        <v/>
      </c>
      <c r="BN68">
        <f>IF(AND(BN63="D",'calc'!BN252&lt;35),1,0)</f>
        <v/>
      </c>
      <c r="BO68">
        <f>IF(AND(BO63="D",'calc'!BO252&lt;35),1,0)</f>
        <v/>
      </c>
      <c r="BP68">
        <f>IF(AND(BP63="D",'calc'!BP252&lt;35),1,0)</f>
        <v/>
      </c>
      <c r="BQ68">
        <f>IF(AND(BQ63="D",'calc'!BQ252&lt;35),1,0)</f>
        <v/>
      </c>
      <c r="BR68">
        <f>IF(AND(BR63="D",'calc'!BR252&lt;35),1,0)</f>
        <v/>
      </c>
      <c r="BS68">
        <f>IF(AND(BS63="D",'calc'!BS252&lt;35),1,0)</f>
        <v/>
      </c>
      <c r="BT68">
        <f>IF(AND(BT63="D",'calc'!BT252&lt;35),1,0)</f>
        <v/>
      </c>
      <c r="BU68">
        <f>IF(AND(BU63="D",'calc'!BU252&lt;35),1,0)</f>
        <v/>
      </c>
      <c r="BV68">
        <f>IF(AND(BV63="D",'calc'!BV252&lt;35),1,0)</f>
        <v/>
      </c>
      <c r="BW68">
        <f>IF(AND(BW63="D",'calc'!BW252&lt;35),1,0)</f>
        <v/>
      </c>
      <c r="BX68">
        <f>IF(AND(BX63="D",'calc'!BX252&lt;35),1,0)</f>
        <v/>
      </c>
      <c r="BY68">
        <f>IF(AND(BY63="D",'calc'!BY252&lt;35),1,0)</f>
        <v/>
      </c>
      <c r="BZ68">
        <f>IF(AND(BZ63="D",'calc'!BZ252&lt;35),1,0)</f>
        <v/>
      </c>
      <c r="CA68">
        <f>IF(AND(CA63="D",'calc'!CA252&lt;35),1,0)</f>
        <v/>
      </c>
      <c r="CB68">
        <f>IF(AND(CB63="D",'calc'!CB252&lt;35),1,0)</f>
        <v/>
      </c>
      <c r="CC68">
        <f>IF(AND(CC63="D",'calc'!CC252&lt;35),1,0)</f>
        <v/>
      </c>
      <c r="CD68">
        <f>IF(AND(CD63="D",'calc'!CD252&lt;35),1,0)</f>
        <v/>
      </c>
    </row>
    <row r="69" hidden="1">
      <c r="A69" s="42" t="inlineStr">
        <is>
          <t>P2 D energy</t>
        </is>
      </c>
      <c r="C69">
        <f>IF(AND(C64="D",'calc'!C260&lt;35),1,0)</f>
        <v/>
      </c>
      <c r="D69">
        <f>IF(AND(D64="D",'calc'!D260&lt;35),1,0)</f>
        <v/>
      </c>
      <c r="E69">
        <f>IF(AND(E64="D",'calc'!E260&lt;35),1,0)</f>
        <v/>
      </c>
      <c r="F69">
        <f>IF(AND(F64="D",'calc'!F260&lt;35),1,0)</f>
        <v/>
      </c>
      <c r="G69">
        <f>IF(AND(G64="D",'calc'!G260&lt;35),1,0)</f>
        <v/>
      </c>
      <c r="H69">
        <f>IF(AND(H64="D",'calc'!H260&lt;35),1,0)</f>
        <v/>
      </c>
      <c r="I69">
        <f>IF(AND(I64="D",'calc'!I260&lt;35),1,0)</f>
        <v/>
      </c>
      <c r="J69">
        <f>IF(AND(J64="D",'calc'!J260&lt;35),1,0)</f>
        <v/>
      </c>
      <c r="K69">
        <f>IF(AND(K64="D",'calc'!K260&lt;35),1,0)</f>
        <v/>
      </c>
      <c r="L69">
        <f>IF(AND(L64="D",'calc'!L260&lt;35),1,0)</f>
        <v/>
      </c>
      <c r="M69">
        <f>IF(AND(M64="D",'calc'!M260&lt;35),1,0)</f>
        <v/>
      </c>
      <c r="N69">
        <f>IF(AND(N64="D",'calc'!N260&lt;35),1,0)</f>
        <v/>
      </c>
      <c r="O69">
        <f>IF(AND(O64="D",'calc'!O260&lt;35),1,0)</f>
        <v/>
      </c>
      <c r="P69">
        <f>IF(AND(P64="D",'calc'!P260&lt;35),1,0)</f>
        <v/>
      </c>
      <c r="Q69">
        <f>IF(AND(Q64="D",'calc'!Q260&lt;35),1,0)</f>
        <v/>
      </c>
      <c r="R69">
        <f>IF(AND(R64="D",'calc'!R260&lt;35),1,0)</f>
        <v/>
      </c>
      <c r="S69">
        <f>IF(AND(S64="D",'calc'!S260&lt;35),1,0)</f>
        <v/>
      </c>
      <c r="T69">
        <f>IF(AND(T64="D",'calc'!T260&lt;35),1,0)</f>
        <v/>
      </c>
      <c r="U69">
        <f>IF(AND(U64="D",'calc'!U260&lt;35),1,0)</f>
        <v/>
      </c>
      <c r="V69">
        <f>IF(AND(V64="D",'calc'!V260&lt;35),1,0)</f>
        <v/>
      </c>
      <c r="W69">
        <f>IF(AND(W64="D",'calc'!W260&lt;35),1,0)</f>
        <v/>
      </c>
      <c r="X69">
        <f>IF(AND(X64="D",'calc'!X260&lt;35),1,0)</f>
        <v/>
      </c>
      <c r="Y69">
        <f>IF(AND(Y64="D",'calc'!Y260&lt;35),1,0)</f>
        <v/>
      </c>
      <c r="Z69">
        <f>IF(AND(Z64="D",'calc'!Z260&lt;35),1,0)</f>
        <v/>
      </c>
      <c r="AA69">
        <f>IF(AND(AA64="D",'calc'!AA260&lt;35),1,0)</f>
        <v/>
      </c>
      <c r="AB69">
        <f>IF(AND(AB64="D",'calc'!AB260&lt;35),1,0)</f>
        <v/>
      </c>
      <c r="AC69">
        <f>IF(AND(AC64="D",'calc'!AC260&lt;35),1,0)</f>
        <v/>
      </c>
      <c r="AD69">
        <f>IF(AND(AD64="D",'calc'!AD260&lt;35),1,0)</f>
        <v/>
      </c>
      <c r="AE69">
        <f>IF(AND(AE64="D",'calc'!AE260&lt;35),1,0)</f>
        <v/>
      </c>
      <c r="AF69">
        <f>IF(AND(AF64="D",'calc'!AF260&lt;35),1,0)</f>
        <v/>
      </c>
      <c r="AG69">
        <f>IF(AND(AG64="D",'calc'!AG260&lt;35),1,0)</f>
        <v/>
      </c>
      <c r="AH69">
        <f>IF(AND(AH64="D",'calc'!AH260&lt;35),1,0)</f>
        <v/>
      </c>
      <c r="AI69">
        <f>IF(AND(AI64="D",'calc'!AI260&lt;35),1,0)</f>
        <v/>
      </c>
      <c r="AJ69">
        <f>IF(AND(AJ64="D",'calc'!AJ260&lt;35),1,0)</f>
        <v/>
      </c>
      <c r="AK69">
        <f>IF(AND(AK64="D",'calc'!AK260&lt;35),1,0)</f>
        <v/>
      </c>
      <c r="AL69">
        <f>IF(AND(AL64="D",'calc'!AL260&lt;35),1,0)</f>
        <v/>
      </c>
      <c r="AM69">
        <f>IF(AND(AM64="D",'calc'!AM260&lt;35),1,0)</f>
        <v/>
      </c>
      <c r="AN69">
        <f>IF(AND(AN64="D",'calc'!AN260&lt;35),1,0)</f>
        <v/>
      </c>
      <c r="AO69">
        <f>IF(AND(AO64="D",'calc'!AO260&lt;35),1,0)</f>
        <v/>
      </c>
      <c r="AP69">
        <f>IF(AND(AP64="D",'calc'!AP260&lt;35),1,0)</f>
        <v/>
      </c>
      <c r="AQ69">
        <f>IF(AND(AQ64="D",'calc'!AQ260&lt;35),1,0)</f>
        <v/>
      </c>
      <c r="AR69">
        <f>IF(AND(AR64="D",'calc'!AR260&lt;35),1,0)</f>
        <v/>
      </c>
      <c r="AS69">
        <f>IF(AND(AS64="D",'calc'!AS260&lt;35),1,0)</f>
        <v/>
      </c>
      <c r="AT69">
        <f>IF(AND(AT64="D",'calc'!AT260&lt;35),1,0)</f>
        <v/>
      </c>
      <c r="AU69">
        <f>IF(AND(AU64="D",'calc'!AU260&lt;35),1,0)</f>
        <v/>
      </c>
      <c r="AV69">
        <f>IF(AND(AV64="D",'calc'!AV260&lt;35),1,0)</f>
        <v/>
      </c>
      <c r="AW69">
        <f>IF(AND(AW64="D",'calc'!AW260&lt;35),1,0)</f>
        <v/>
      </c>
      <c r="AX69">
        <f>IF(AND(AX64="D",'calc'!AX260&lt;35),1,0)</f>
        <v/>
      </c>
      <c r="AY69">
        <f>IF(AND(AY64="D",'calc'!AY260&lt;35),1,0)</f>
        <v/>
      </c>
      <c r="AZ69">
        <f>IF(AND(AZ64="D",'calc'!AZ260&lt;35),1,0)</f>
        <v/>
      </c>
      <c r="BA69">
        <f>IF(AND(BA64="D",'calc'!BA260&lt;35),1,0)</f>
        <v/>
      </c>
      <c r="BB69">
        <f>IF(AND(BB64="D",'calc'!BB260&lt;35),1,0)</f>
        <v/>
      </c>
      <c r="BC69">
        <f>IF(AND(BC64="D",'calc'!BC260&lt;35),1,0)</f>
        <v/>
      </c>
      <c r="BD69">
        <f>IF(AND(BD64="D",'calc'!BD260&lt;35),1,0)</f>
        <v/>
      </c>
      <c r="BE69">
        <f>IF(AND(BE64="D",'calc'!BE260&lt;35),1,0)</f>
        <v/>
      </c>
      <c r="BF69">
        <f>IF(AND(BF64="D",'calc'!BF260&lt;35),1,0)</f>
        <v/>
      </c>
      <c r="BG69">
        <f>IF(AND(BG64="D",'calc'!BG260&lt;35),1,0)</f>
        <v/>
      </c>
      <c r="BH69">
        <f>IF(AND(BH64="D",'calc'!BH260&lt;35),1,0)</f>
        <v/>
      </c>
      <c r="BI69">
        <f>IF(AND(BI64="D",'calc'!BI260&lt;35),1,0)</f>
        <v/>
      </c>
      <c r="BJ69">
        <f>IF(AND(BJ64="D",'calc'!BJ260&lt;35),1,0)</f>
        <v/>
      </c>
      <c r="BK69">
        <f>IF(AND(BK64="D",'calc'!BK260&lt;35),1,0)</f>
        <v/>
      </c>
      <c r="BL69">
        <f>IF(AND(BL64="D",'calc'!BL260&lt;35),1,0)</f>
        <v/>
      </c>
      <c r="BM69">
        <f>IF(AND(BM64="D",'calc'!BM260&lt;35),1,0)</f>
        <v/>
      </c>
      <c r="BN69">
        <f>IF(AND(BN64="D",'calc'!BN260&lt;35),1,0)</f>
        <v/>
      </c>
      <c r="BO69">
        <f>IF(AND(BO64="D",'calc'!BO260&lt;35),1,0)</f>
        <v/>
      </c>
      <c r="BP69">
        <f>IF(AND(BP64="D",'calc'!BP260&lt;35),1,0)</f>
        <v/>
      </c>
      <c r="BQ69">
        <f>IF(AND(BQ64="D",'calc'!BQ260&lt;35),1,0)</f>
        <v/>
      </c>
      <c r="BR69">
        <f>IF(AND(BR64="D",'calc'!BR260&lt;35),1,0)</f>
        <v/>
      </c>
      <c r="BS69">
        <f>IF(AND(BS64="D",'calc'!BS260&lt;35),1,0)</f>
        <v/>
      </c>
      <c r="BT69">
        <f>IF(AND(BT64="D",'calc'!BT260&lt;35),1,0)</f>
        <v/>
      </c>
      <c r="BU69">
        <f>IF(AND(BU64="D",'calc'!BU260&lt;35),1,0)</f>
        <v/>
      </c>
      <c r="BV69">
        <f>IF(AND(BV64="D",'calc'!BV260&lt;35),1,0)</f>
        <v/>
      </c>
      <c r="BW69">
        <f>IF(AND(BW64="D",'calc'!BW260&lt;35),1,0)</f>
        <v/>
      </c>
      <c r="BX69">
        <f>IF(AND(BX64="D",'calc'!BX260&lt;35),1,0)</f>
        <v/>
      </c>
      <c r="BY69">
        <f>IF(AND(BY64="D",'calc'!BY260&lt;35),1,0)</f>
        <v/>
      </c>
      <c r="BZ69">
        <f>IF(AND(BZ64="D",'calc'!BZ260&lt;35),1,0)</f>
        <v/>
      </c>
      <c r="CA69">
        <f>IF(AND(CA64="D",'calc'!CA260&lt;35),1,0)</f>
        <v/>
      </c>
      <c r="CB69">
        <f>IF(AND(CB64="D",'calc'!CB260&lt;35),1,0)</f>
        <v/>
      </c>
      <c r="CC69">
        <f>IF(AND(CC64="D",'calc'!CC260&lt;35),1,0)</f>
        <v/>
      </c>
      <c r="CD69">
        <f>IF(AND(CD64="D",'calc'!CD260&lt;35),1,0)</f>
        <v/>
      </c>
    </row>
    <row r="70" hidden="1">
      <c r="A70" s="42" t="inlineStr">
        <is>
          <t>P3 D energy</t>
        </is>
      </c>
      <c r="C70">
        <f>IF(AND(C65="D",'calc'!C268&lt;35),1,0)</f>
        <v/>
      </c>
      <c r="D70">
        <f>IF(AND(D65="D",'calc'!D268&lt;35),1,0)</f>
        <v/>
      </c>
      <c r="E70">
        <f>IF(AND(E65="D",'calc'!E268&lt;35),1,0)</f>
        <v/>
      </c>
      <c r="F70">
        <f>IF(AND(F65="D",'calc'!F268&lt;35),1,0)</f>
        <v/>
      </c>
      <c r="G70">
        <f>IF(AND(G65="D",'calc'!G268&lt;35),1,0)</f>
        <v/>
      </c>
      <c r="H70">
        <f>IF(AND(H65="D",'calc'!H268&lt;35),1,0)</f>
        <v/>
      </c>
      <c r="I70">
        <f>IF(AND(I65="D",'calc'!I268&lt;35),1,0)</f>
        <v/>
      </c>
      <c r="J70">
        <f>IF(AND(J65="D",'calc'!J268&lt;35),1,0)</f>
        <v/>
      </c>
      <c r="K70">
        <f>IF(AND(K65="D",'calc'!K268&lt;35),1,0)</f>
        <v/>
      </c>
      <c r="L70">
        <f>IF(AND(L65="D",'calc'!L268&lt;35),1,0)</f>
        <v/>
      </c>
      <c r="M70">
        <f>IF(AND(M65="D",'calc'!M268&lt;35),1,0)</f>
        <v/>
      </c>
      <c r="N70">
        <f>IF(AND(N65="D",'calc'!N268&lt;35),1,0)</f>
        <v/>
      </c>
      <c r="O70">
        <f>IF(AND(O65="D",'calc'!O268&lt;35),1,0)</f>
        <v/>
      </c>
      <c r="P70">
        <f>IF(AND(P65="D",'calc'!P268&lt;35),1,0)</f>
        <v/>
      </c>
      <c r="Q70">
        <f>IF(AND(Q65="D",'calc'!Q268&lt;35),1,0)</f>
        <v/>
      </c>
      <c r="R70">
        <f>IF(AND(R65="D",'calc'!R268&lt;35),1,0)</f>
        <v/>
      </c>
      <c r="S70">
        <f>IF(AND(S65="D",'calc'!S268&lt;35),1,0)</f>
        <v/>
      </c>
      <c r="T70">
        <f>IF(AND(T65="D",'calc'!T268&lt;35),1,0)</f>
        <v/>
      </c>
      <c r="U70">
        <f>IF(AND(U65="D",'calc'!U268&lt;35),1,0)</f>
        <v/>
      </c>
      <c r="V70">
        <f>IF(AND(V65="D",'calc'!V268&lt;35),1,0)</f>
        <v/>
      </c>
      <c r="W70">
        <f>IF(AND(W65="D",'calc'!W268&lt;35),1,0)</f>
        <v/>
      </c>
      <c r="X70">
        <f>IF(AND(X65="D",'calc'!X268&lt;35),1,0)</f>
        <v/>
      </c>
      <c r="Y70">
        <f>IF(AND(Y65="D",'calc'!Y268&lt;35),1,0)</f>
        <v/>
      </c>
      <c r="Z70">
        <f>IF(AND(Z65="D",'calc'!Z268&lt;35),1,0)</f>
        <v/>
      </c>
      <c r="AA70">
        <f>IF(AND(AA65="D",'calc'!AA268&lt;35),1,0)</f>
        <v/>
      </c>
      <c r="AB70">
        <f>IF(AND(AB65="D",'calc'!AB268&lt;35),1,0)</f>
        <v/>
      </c>
      <c r="AC70">
        <f>IF(AND(AC65="D",'calc'!AC268&lt;35),1,0)</f>
        <v/>
      </c>
      <c r="AD70">
        <f>IF(AND(AD65="D",'calc'!AD268&lt;35),1,0)</f>
        <v/>
      </c>
      <c r="AE70">
        <f>IF(AND(AE65="D",'calc'!AE268&lt;35),1,0)</f>
        <v/>
      </c>
      <c r="AF70">
        <f>IF(AND(AF65="D",'calc'!AF268&lt;35),1,0)</f>
        <v/>
      </c>
      <c r="AG70">
        <f>IF(AND(AG65="D",'calc'!AG268&lt;35),1,0)</f>
        <v/>
      </c>
      <c r="AH70">
        <f>IF(AND(AH65="D",'calc'!AH268&lt;35),1,0)</f>
        <v/>
      </c>
      <c r="AI70">
        <f>IF(AND(AI65="D",'calc'!AI268&lt;35),1,0)</f>
        <v/>
      </c>
      <c r="AJ70">
        <f>IF(AND(AJ65="D",'calc'!AJ268&lt;35),1,0)</f>
        <v/>
      </c>
      <c r="AK70">
        <f>IF(AND(AK65="D",'calc'!AK268&lt;35),1,0)</f>
        <v/>
      </c>
      <c r="AL70">
        <f>IF(AND(AL65="D",'calc'!AL268&lt;35),1,0)</f>
        <v/>
      </c>
      <c r="AM70">
        <f>IF(AND(AM65="D",'calc'!AM268&lt;35),1,0)</f>
        <v/>
      </c>
      <c r="AN70">
        <f>IF(AND(AN65="D",'calc'!AN268&lt;35),1,0)</f>
        <v/>
      </c>
      <c r="AO70">
        <f>IF(AND(AO65="D",'calc'!AO268&lt;35),1,0)</f>
        <v/>
      </c>
      <c r="AP70">
        <f>IF(AND(AP65="D",'calc'!AP268&lt;35),1,0)</f>
        <v/>
      </c>
      <c r="AQ70">
        <f>IF(AND(AQ65="D",'calc'!AQ268&lt;35),1,0)</f>
        <v/>
      </c>
      <c r="AR70">
        <f>IF(AND(AR65="D",'calc'!AR268&lt;35),1,0)</f>
        <v/>
      </c>
      <c r="AS70">
        <f>IF(AND(AS65="D",'calc'!AS268&lt;35),1,0)</f>
        <v/>
      </c>
      <c r="AT70">
        <f>IF(AND(AT65="D",'calc'!AT268&lt;35),1,0)</f>
        <v/>
      </c>
      <c r="AU70">
        <f>IF(AND(AU65="D",'calc'!AU268&lt;35),1,0)</f>
        <v/>
      </c>
      <c r="AV70">
        <f>IF(AND(AV65="D",'calc'!AV268&lt;35),1,0)</f>
        <v/>
      </c>
      <c r="AW70">
        <f>IF(AND(AW65="D",'calc'!AW268&lt;35),1,0)</f>
        <v/>
      </c>
      <c r="AX70">
        <f>IF(AND(AX65="D",'calc'!AX268&lt;35),1,0)</f>
        <v/>
      </c>
      <c r="AY70">
        <f>IF(AND(AY65="D",'calc'!AY268&lt;35),1,0)</f>
        <v/>
      </c>
      <c r="AZ70">
        <f>IF(AND(AZ65="D",'calc'!AZ268&lt;35),1,0)</f>
        <v/>
      </c>
      <c r="BA70">
        <f>IF(AND(BA65="D",'calc'!BA268&lt;35),1,0)</f>
        <v/>
      </c>
      <c r="BB70">
        <f>IF(AND(BB65="D",'calc'!BB268&lt;35),1,0)</f>
        <v/>
      </c>
      <c r="BC70">
        <f>IF(AND(BC65="D",'calc'!BC268&lt;35),1,0)</f>
        <v/>
      </c>
      <c r="BD70">
        <f>IF(AND(BD65="D",'calc'!BD268&lt;35),1,0)</f>
        <v/>
      </c>
      <c r="BE70">
        <f>IF(AND(BE65="D",'calc'!BE268&lt;35),1,0)</f>
        <v/>
      </c>
      <c r="BF70">
        <f>IF(AND(BF65="D",'calc'!BF268&lt;35),1,0)</f>
        <v/>
      </c>
      <c r="BG70">
        <f>IF(AND(BG65="D",'calc'!BG268&lt;35),1,0)</f>
        <v/>
      </c>
      <c r="BH70">
        <f>IF(AND(BH65="D",'calc'!BH268&lt;35),1,0)</f>
        <v/>
      </c>
      <c r="BI70">
        <f>IF(AND(BI65="D",'calc'!BI268&lt;35),1,0)</f>
        <v/>
      </c>
      <c r="BJ70">
        <f>IF(AND(BJ65="D",'calc'!BJ268&lt;35),1,0)</f>
        <v/>
      </c>
      <c r="BK70">
        <f>IF(AND(BK65="D",'calc'!BK268&lt;35),1,0)</f>
        <v/>
      </c>
      <c r="BL70">
        <f>IF(AND(BL65="D",'calc'!BL268&lt;35),1,0)</f>
        <v/>
      </c>
      <c r="BM70">
        <f>IF(AND(BM65="D",'calc'!BM268&lt;35),1,0)</f>
        <v/>
      </c>
      <c r="BN70">
        <f>IF(AND(BN65="D",'calc'!BN268&lt;35),1,0)</f>
        <v/>
      </c>
      <c r="BO70">
        <f>IF(AND(BO65="D",'calc'!BO268&lt;35),1,0)</f>
        <v/>
      </c>
      <c r="BP70">
        <f>IF(AND(BP65="D",'calc'!BP268&lt;35),1,0)</f>
        <v/>
      </c>
      <c r="BQ70">
        <f>IF(AND(BQ65="D",'calc'!BQ268&lt;35),1,0)</f>
        <v/>
      </c>
      <c r="BR70">
        <f>IF(AND(BR65="D",'calc'!BR268&lt;35),1,0)</f>
        <v/>
      </c>
      <c r="BS70">
        <f>IF(AND(BS65="D",'calc'!BS268&lt;35),1,0)</f>
        <v/>
      </c>
      <c r="BT70">
        <f>IF(AND(BT65="D",'calc'!BT268&lt;35),1,0)</f>
        <v/>
      </c>
      <c r="BU70">
        <f>IF(AND(BU65="D",'calc'!BU268&lt;35),1,0)</f>
        <v/>
      </c>
      <c r="BV70">
        <f>IF(AND(BV65="D",'calc'!BV268&lt;35),1,0)</f>
        <v/>
      </c>
      <c r="BW70">
        <f>IF(AND(BW65="D",'calc'!BW268&lt;35),1,0)</f>
        <v/>
      </c>
      <c r="BX70">
        <f>IF(AND(BX65="D",'calc'!BX268&lt;35),1,0)</f>
        <v/>
      </c>
      <c r="BY70">
        <f>IF(AND(BY65="D",'calc'!BY268&lt;35),1,0)</f>
        <v/>
      </c>
      <c r="BZ70">
        <f>IF(AND(BZ65="D",'calc'!BZ268&lt;35),1,0)</f>
        <v/>
      </c>
      <c r="CA70">
        <f>IF(AND(CA65="D",'calc'!CA268&lt;35),1,0)</f>
        <v/>
      </c>
      <c r="CB70">
        <f>IF(AND(CB65="D",'calc'!CB268&lt;35),1,0)</f>
        <v/>
      </c>
      <c r="CC70">
        <f>IF(AND(CC65="D",'calc'!CC268&lt;35),1,0)</f>
        <v/>
      </c>
      <c r="CD70">
        <f>IF(AND(CD65="D",'calc'!CD268&lt;35),1,0)</f>
        <v/>
      </c>
    </row>
    <row r="71" hidden="1">
      <c r="A71" s="42" t="inlineStr">
        <is>
          <t>P4 D energy</t>
        </is>
      </c>
      <c r="C71">
        <f>IF(AND(C66="D",'calc'!C276&lt;35),1,0)</f>
        <v/>
      </c>
      <c r="D71">
        <f>IF(AND(D66="D",'calc'!D276&lt;35),1,0)</f>
        <v/>
      </c>
      <c r="E71">
        <f>IF(AND(E66="D",'calc'!E276&lt;35),1,0)</f>
        <v/>
      </c>
      <c r="F71">
        <f>IF(AND(F66="D",'calc'!F276&lt;35),1,0)</f>
        <v/>
      </c>
      <c r="G71">
        <f>IF(AND(G66="D",'calc'!G276&lt;35),1,0)</f>
        <v/>
      </c>
      <c r="H71">
        <f>IF(AND(H66="D",'calc'!H276&lt;35),1,0)</f>
        <v/>
      </c>
      <c r="I71">
        <f>IF(AND(I66="D",'calc'!I276&lt;35),1,0)</f>
        <v/>
      </c>
      <c r="J71">
        <f>IF(AND(J66="D",'calc'!J276&lt;35),1,0)</f>
        <v/>
      </c>
      <c r="K71">
        <f>IF(AND(K66="D",'calc'!K276&lt;35),1,0)</f>
        <v/>
      </c>
      <c r="L71">
        <f>IF(AND(L66="D",'calc'!L276&lt;35),1,0)</f>
        <v/>
      </c>
      <c r="M71">
        <f>IF(AND(M66="D",'calc'!M276&lt;35),1,0)</f>
        <v/>
      </c>
      <c r="N71">
        <f>IF(AND(N66="D",'calc'!N276&lt;35),1,0)</f>
        <v/>
      </c>
      <c r="O71">
        <f>IF(AND(O66="D",'calc'!O276&lt;35),1,0)</f>
        <v/>
      </c>
      <c r="P71">
        <f>IF(AND(P66="D",'calc'!P276&lt;35),1,0)</f>
        <v/>
      </c>
      <c r="Q71">
        <f>IF(AND(Q66="D",'calc'!Q276&lt;35),1,0)</f>
        <v/>
      </c>
      <c r="R71">
        <f>IF(AND(R66="D",'calc'!R276&lt;35),1,0)</f>
        <v/>
      </c>
      <c r="S71">
        <f>IF(AND(S66="D",'calc'!S276&lt;35),1,0)</f>
        <v/>
      </c>
      <c r="T71">
        <f>IF(AND(T66="D",'calc'!T276&lt;35),1,0)</f>
        <v/>
      </c>
      <c r="U71">
        <f>IF(AND(U66="D",'calc'!U276&lt;35),1,0)</f>
        <v/>
      </c>
      <c r="V71">
        <f>IF(AND(V66="D",'calc'!V276&lt;35),1,0)</f>
        <v/>
      </c>
      <c r="W71">
        <f>IF(AND(W66="D",'calc'!W276&lt;35),1,0)</f>
        <v/>
      </c>
      <c r="X71">
        <f>IF(AND(X66="D",'calc'!X276&lt;35),1,0)</f>
        <v/>
      </c>
      <c r="Y71">
        <f>IF(AND(Y66="D",'calc'!Y276&lt;35),1,0)</f>
        <v/>
      </c>
      <c r="Z71">
        <f>IF(AND(Z66="D",'calc'!Z276&lt;35),1,0)</f>
        <v/>
      </c>
      <c r="AA71">
        <f>IF(AND(AA66="D",'calc'!AA276&lt;35),1,0)</f>
        <v/>
      </c>
      <c r="AB71">
        <f>IF(AND(AB66="D",'calc'!AB276&lt;35),1,0)</f>
        <v/>
      </c>
      <c r="AC71">
        <f>IF(AND(AC66="D",'calc'!AC276&lt;35),1,0)</f>
        <v/>
      </c>
      <c r="AD71">
        <f>IF(AND(AD66="D",'calc'!AD276&lt;35),1,0)</f>
        <v/>
      </c>
      <c r="AE71">
        <f>IF(AND(AE66="D",'calc'!AE276&lt;35),1,0)</f>
        <v/>
      </c>
      <c r="AF71">
        <f>IF(AND(AF66="D",'calc'!AF276&lt;35),1,0)</f>
        <v/>
      </c>
      <c r="AG71">
        <f>IF(AND(AG66="D",'calc'!AG276&lt;35),1,0)</f>
        <v/>
      </c>
      <c r="AH71">
        <f>IF(AND(AH66="D",'calc'!AH276&lt;35),1,0)</f>
        <v/>
      </c>
      <c r="AI71">
        <f>IF(AND(AI66="D",'calc'!AI276&lt;35),1,0)</f>
        <v/>
      </c>
      <c r="AJ71">
        <f>IF(AND(AJ66="D",'calc'!AJ276&lt;35),1,0)</f>
        <v/>
      </c>
      <c r="AK71">
        <f>IF(AND(AK66="D",'calc'!AK276&lt;35),1,0)</f>
        <v/>
      </c>
      <c r="AL71">
        <f>IF(AND(AL66="D",'calc'!AL276&lt;35),1,0)</f>
        <v/>
      </c>
      <c r="AM71">
        <f>IF(AND(AM66="D",'calc'!AM276&lt;35),1,0)</f>
        <v/>
      </c>
      <c r="AN71">
        <f>IF(AND(AN66="D",'calc'!AN276&lt;35),1,0)</f>
        <v/>
      </c>
      <c r="AO71">
        <f>IF(AND(AO66="D",'calc'!AO276&lt;35),1,0)</f>
        <v/>
      </c>
      <c r="AP71">
        <f>IF(AND(AP66="D",'calc'!AP276&lt;35),1,0)</f>
        <v/>
      </c>
      <c r="AQ71">
        <f>IF(AND(AQ66="D",'calc'!AQ276&lt;35),1,0)</f>
        <v/>
      </c>
      <c r="AR71">
        <f>IF(AND(AR66="D",'calc'!AR276&lt;35),1,0)</f>
        <v/>
      </c>
      <c r="AS71">
        <f>IF(AND(AS66="D",'calc'!AS276&lt;35),1,0)</f>
        <v/>
      </c>
      <c r="AT71">
        <f>IF(AND(AT66="D",'calc'!AT276&lt;35),1,0)</f>
        <v/>
      </c>
      <c r="AU71">
        <f>IF(AND(AU66="D",'calc'!AU276&lt;35),1,0)</f>
        <v/>
      </c>
      <c r="AV71">
        <f>IF(AND(AV66="D",'calc'!AV276&lt;35),1,0)</f>
        <v/>
      </c>
      <c r="AW71">
        <f>IF(AND(AW66="D",'calc'!AW276&lt;35),1,0)</f>
        <v/>
      </c>
      <c r="AX71">
        <f>IF(AND(AX66="D",'calc'!AX276&lt;35),1,0)</f>
        <v/>
      </c>
      <c r="AY71">
        <f>IF(AND(AY66="D",'calc'!AY276&lt;35),1,0)</f>
        <v/>
      </c>
      <c r="AZ71">
        <f>IF(AND(AZ66="D",'calc'!AZ276&lt;35),1,0)</f>
        <v/>
      </c>
      <c r="BA71">
        <f>IF(AND(BA66="D",'calc'!BA276&lt;35),1,0)</f>
        <v/>
      </c>
      <c r="BB71">
        <f>IF(AND(BB66="D",'calc'!BB276&lt;35),1,0)</f>
        <v/>
      </c>
      <c r="BC71">
        <f>IF(AND(BC66="D",'calc'!BC276&lt;35),1,0)</f>
        <v/>
      </c>
      <c r="BD71">
        <f>IF(AND(BD66="D",'calc'!BD276&lt;35),1,0)</f>
        <v/>
      </c>
      <c r="BE71">
        <f>IF(AND(BE66="D",'calc'!BE276&lt;35),1,0)</f>
        <v/>
      </c>
      <c r="BF71">
        <f>IF(AND(BF66="D",'calc'!BF276&lt;35),1,0)</f>
        <v/>
      </c>
      <c r="BG71">
        <f>IF(AND(BG66="D",'calc'!BG276&lt;35),1,0)</f>
        <v/>
      </c>
      <c r="BH71">
        <f>IF(AND(BH66="D",'calc'!BH276&lt;35),1,0)</f>
        <v/>
      </c>
      <c r="BI71">
        <f>IF(AND(BI66="D",'calc'!BI276&lt;35),1,0)</f>
        <v/>
      </c>
      <c r="BJ71">
        <f>IF(AND(BJ66="D",'calc'!BJ276&lt;35),1,0)</f>
        <v/>
      </c>
      <c r="BK71">
        <f>IF(AND(BK66="D",'calc'!BK276&lt;35),1,0)</f>
        <v/>
      </c>
      <c r="BL71">
        <f>IF(AND(BL66="D",'calc'!BL276&lt;35),1,0)</f>
        <v/>
      </c>
      <c r="BM71">
        <f>IF(AND(BM66="D",'calc'!BM276&lt;35),1,0)</f>
        <v/>
      </c>
      <c r="BN71">
        <f>IF(AND(BN66="D",'calc'!BN276&lt;35),1,0)</f>
        <v/>
      </c>
      <c r="BO71">
        <f>IF(AND(BO66="D",'calc'!BO276&lt;35),1,0)</f>
        <v/>
      </c>
      <c r="BP71">
        <f>IF(AND(BP66="D",'calc'!BP276&lt;35),1,0)</f>
        <v/>
      </c>
      <c r="BQ71">
        <f>IF(AND(BQ66="D",'calc'!BQ276&lt;35),1,0)</f>
        <v/>
      </c>
      <c r="BR71">
        <f>IF(AND(BR66="D",'calc'!BR276&lt;35),1,0)</f>
        <v/>
      </c>
      <c r="BS71">
        <f>IF(AND(BS66="D",'calc'!BS276&lt;35),1,0)</f>
        <v/>
      </c>
      <c r="BT71">
        <f>IF(AND(BT66="D",'calc'!BT276&lt;35),1,0)</f>
        <v/>
      </c>
      <c r="BU71">
        <f>IF(AND(BU66="D",'calc'!BU276&lt;35),1,0)</f>
        <v/>
      </c>
      <c r="BV71">
        <f>IF(AND(BV66="D",'calc'!BV276&lt;35),1,0)</f>
        <v/>
      </c>
      <c r="BW71">
        <f>IF(AND(BW66="D",'calc'!BW276&lt;35),1,0)</f>
        <v/>
      </c>
      <c r="BX71">
        <f>IF(AND(BX66="D",'calc'!BX276&lt;35),1,0)</f>
        <v/>
      </c>
      <c r="BY71">
        <f>IF(AND(BY66="D",'calc'!BY276&lt;35),1,0)</f>
        <v/>
      </c>
      <c r="BZ71">
        <f>IF(AND(BZ66="D",'calc'!BZ276&lt;35),1,0)</f>
        <v/>
      </c>
      <c r="CA71">
        <f>IF(AND(CA66="D",'calc'!CA276&lt;35),1,0)</f>
        <v/>
      </c>
      <c r="CB71">
        <f>IF(AND(CB66="D",'calc'!CB276&lt;35),1,0)</f>
        <v/>
      </c>
      <c r="CC71">
        <f>IF(AND(CC66="D",'calc'!CC276&lt;35),1,0)</f>
        <v/>
      </c>
      <c r="CD71">
        <f>IF(AND(CD66="D",'calc'!CD276&lt;35),1,0)</f>
        <v/>
      </c>
    </row>
    <row r="72" hidden="1">
      <c r="A72" s="42" t="inlineStr">
        <is>
          <t>P5 D energy</t>
        </is>
      </c>
      <c r="C72">
        <f>IF(AND(C67="D",'calc'!C284&lt;35),1,0)</f>
        <v/>
      </c>
      <c r="D72">
        <f>IF(AND(D67="D",'calc'!D284&lt;35),1,0)</f>
        <v/>
      </c>
      <c r="E72">
        <f>IF(AND(E67="D",'calc'!E284&lt;35),1,0)</f>
        <v/>
      </c>
      <c r="F72">
        <f>IF(AND(F67="D",'calc'!F284&lt;35),1,0)</f>
        <v/>
      </c>
      <c r="G72">
        <f>IF(AND(G67="D",'calc'!G284&lt;35),1,0)</f>
        <v/>
      </c>
      <c r="H72">
        <f>IF(AND(H67="D",'calc'!H284&lt;35),1,0)</f>
        <v/>
      </c>
      <c r="I72">
        <f>IF(AND(I67="D",'calc'!I284&lt;35),1,0)</f>
        <v/>
      </c>
      <c r="J72">
        <f>IF(AND(J67="D",'calc'!J284&lt;35),1,0)</f>
        <v/>
      </c>
      <c r="K72">
        <f>IF(AND(K67="D",'calc'!K284&lt;35),1,0)</f>
        <v/>
      </c>
      <c r="L72">
        <f>IF(AND(L67="D",'calc'!L284&lt;35),1,0)</f>
        <v/>
      </c>
      <c r="M72">
        <f>IF(AND(M67="D",'calc'!M284&lt;35),1,0)</f>
        <v/>
      </c>
      <c r="N72">
        <f>IF(AND(N67="D",'calc'!N284&lt;35),1,0)</f>
        <v/>
      </c>
      <c r="O72">
        <f>IF(AND(O67="D",'calc'!O284&lt;35),1,0)</f>
        <v/>
      </c>
      <c r="P72">
        <f>IF(AND(P67="D",'calc'!P284&lt;35),1,0)</f>
        <v/>
      </c>
      <c r="Q72">
        <f>IF(AND(Q67="D",'calc'!Q284&lt;35),1,0)</f>
        <v/>
      </c>
      <c r="R72">
        <f>IF(AND(R67="D",'calc'!R284&lt;35),1,0)</f>
        <v/>
      </c>
      <c r="S72">
        <f>IF(AND(S67="D",'calc'!S284&lt;35),1,0)</f>
        <v/>
      </c>
      <c r="T72">
        <f>IF(AND(T67="D",'calc'!T284&lt;35),1,0)</f>
        <v/>
      </c>
      <c r="U72">
        <f>IF(AND(U67="D",'calc'!U284&lt;35),1,0)</f>
        <v/>
      </c>
      <c r="V72">
        <f>IF(AND(V67="D",'calc'!V284&lt;35),1,0)</f>
        <v/>
      </c>
      <c r="W72">
        <f>IF(AND(W67="D",'calc'!W284&lt;35),1,0)</f>
        <v/>
      </c>
      <c r="X72">
        <f>IF(AND(X67="D",'calc'!X284&lt;35),1,0)</f>
        <v/>
      </c>
      <c r="Y72">
        <f>IF(AND(Y67="D",'calc'!Y284&lt;35),1,0)</f>
        <v/>
      </c>
      <c r="Z72">
        <f>IF(AND(Z67="D",'calc'!Z284&lt;35),1,0)</f>
        <v/>
      </c>
      <c r="AA72">
        <f>IF(AND(AA67="D",'calc'!AA284&lt;35),1,0)</f>
        <v/>
      </c>
      <c r="AB72">
        <f>IF(AND(AB67="D",'calc'!AB284&lt;35),1,0)</f>
        <v/>
      </c>
      <c r="AC72">
        <f>IF(AND(AC67="D",'calc'!AC284&lt;35),1,0)</f>
        <v/>
      </c>
      <c r="AD72">
        <f>IF(AND(AD67="D",'calc'!AD284&lt;35),1,0)</f>
        <v/>
      </c>
      <c r="AE72">
        <f>IF(AND(AE67="D",'calc'!AE284&lt;35),1,0)</f>
        <v/>
      </c>
      <c r="AF72">
        <f>IF(AND(AF67="D",'calc'!AF284&lt;35),1,0)</f>
        <v/>
      </c>
      <c r="AG72">
        <f>IF(AND(AG67="D",'calc'!AG284&lt;35),1,0)</f>
        <v/>
      </c>
      <c r="AH72">
        <f>IF(AND(AH67="D",'calc'!AH284&lt;35),1,0)</f>
        <v/>
      </c>
      <c r="AI72">
        <f>IF(AND(AI67="D",'calc'!AI284&lt;35),1,0)</f>
        <v/>
      </c>
      <c r="AJ72">
        <f>IF(AND(AJ67="D",'calc'!AJ284&lt;35),1,0)</f>
        <v/>
      </c>
      <c r="AK72">
        <f>IF(AND(AK67="D",'calc'!AK284&lt;35),1,0)</f>
        <v/>
      </c>
      <c r="AL72">
        <f>IF(AND(AL67="D",'calc'!AL284&lt;35),1,0)</f>
        <v/>
      </c>
      <c r="AM72">
        <f>IF(AND(AM67="D",'calc'!AM284&lt;35),1,0)</f>
        <v/>
      </c>
      <c r="AN72">
        <f>IF(AND(AN67="D",'calc'!AN284&lt;35),1,0)</f>
        <v/>
      </c>
      <c r="AO72">
        <f>IF(AND(AO67="D",'calc'!AO284&lt;35),1,0)</f>
        <v/>
      </c>
      <c r="AP72">
        <f>IF(AND(AP67="D",'calc'!AP284&lt;35),1,0)</f>
        <v/>
      </c>
      <c r="AQ72">
        <f>IF(AND(AQ67="D",'calc'!AQ284&lt;35),1,0)</f>
        <v/>
      </c>
      <c r="AR72">
        <f>IF(AND(AR67="D",'calc'!AR284&lt;35),1,0)</f>
        <v/>
      </c>
      <c r="AS72">
        <f>IF(AND(AS67="D",'calc'!AS284&lt;35),1,0)</f>
        <v/>
      </c>
      <c r="AT72">
        <f>IF(AND(AT67="D",'calc'!AT284&lt;35),1,0)</f>
        <v/>
      </c>
      <c r="AU72">
        <f>IF(AND(AU67="D",'calc'!AU284&lt;35),1,0)</f>
        <v/>
      </c>
      <c r="AV72">
        <f>IF(AND(AV67="D",'calc'!AV284&lt;35),1,0)</f>
        <v/>
      </c>
      <c r="AW72">
        <f>IF(AND(AW67="D",'calc'!AW284&lt;35),1,0)</f>
        <v/>
      </c>
      <c r="AX72">
        <f>IF(AND(AX67="D",'calc'!AX284&lt;35),1,0)</f>
        <v/>
      </c>
      <c r="AY72">
        <f>IF(AND(AY67="D",'calc'!AY284&lt;35),1,0)</f>
        <v/>
      </c>
      <c r="AZ72">
        <f>IF(AND(AZ67="D",'calc'!AZ284&lt;35),1,0)</f>
        <v/>
      </c>
      <c r="BA72">
        <f>IF(AND(BA67="D",'calc'!BA284&lt;35),1,0)</f>
        <v/>
      </c>
      <c r="BB72">
        <f>IF(AND(BB67="D",'calc'!BB284&lt;35),1,0)</f>
        <v/>
      </c>
      <c r="BC72">
        <f>IF(AND(BC67="D",'calc'!BC284&lt;35),1,0)</f>
        <v/>
      </c>
      <c r="BD72">
        <f>IF(AND(BD67="D",'calc'!BD284&lt;35),1,0)</f>
        <v/>
      </c>
      <c r="BE72">
        <f>IF(AND(BE67="D",'calc'!BE284&lt;35),1,0)</f>
        <v/>
      </c>
      <c r="BF72">
        <f>IF(AND(BF67="D",'calc'!BF284&lt;35),1,0)</f>
        <v/>
      </c>
      <c r="BG72">
        <f>IF(AND(BG67="D",'calc'!BG284&lt;35),1,0)</f>
        <v/>
      </c>
      <c r="BH72">
        <f>IF(AND(BH67="D",'calc'!BH284&lt;35),1,0)</f>
        <v/>
      </c>
      <c r="BI72">
        <f>IF(AND(BI67="D",'calc'!BI284&lt;35),1,0)</f>
        <v/>
      </c>
      <c r="BJ72">
        <f>IF(AND(BJ67="D",'calc'!BJ284&lt;35),1,0)</f>
        <v/>
      </c>
      <c r="BK72">
        <f>IF(AND(BK67="D",'calc'!BK284&lt;35),1,0)</f>
        <v/>
      </c>
      <c r="BL72">
        <f>IF(AND(BL67="D",'calc'!BL284&lt;35),1,0)</f>
        <v/>
      </c>
      <c r="BM72">
        <f>IF(AND(BM67="D",'calc'!BM284&lt;35),1,0)</f>
        <v/>
      </c>
      <c r="BN72">
        <f>IF(AND(BN67="D",'calc'!BN284&lt;35),1,0)</f>
        <v/>
      </c>
      <c r="BO72">
        <f>IF(AND(BO67="D",'calc'!BO284&lt;35),1,0)</f>
        <v/>
      </c>
      <c r="BP72">
        <f>IF(AND(BP67="D",'calc'!BP284&lt;35),1,0)</f>
        <v/>
      </c>
      <c r="BQ72">
        <f>IF(AND(BQ67="D",'calc'!BQ284&lt;35),1,0)</f>
        <v/>
      </c>
      <c r="BR72">
        <f>IF(AND(BR67="D",'calc'!BR284&lt;35),1,0)</f>
        <v/>
      </c>
      <c r="BS72">
        <f>IF(AND(BS67="D",'calc'!BS284&lt;35),1,0)</f>
        <v/>
      </c>
      <c r="BT72">
        <f>IF(AND(BT67="D",'calc'!BT284&lt;35),1,0)</f>
        <v/>
      </c>
      <c r="BU72">
        <f>IF(AND(BU67="D",'calc'!BU284&lt;35),1,0)</f>
        <v/>
      </c>
      <c r="BV72">
        <f>IF(AND(BV67="D",'calc'!BV284&lt;35),1,0)</f>
        <v/>
      </c>
      <c r="BW72">
        <f>IF(AND(BW67="D",'calc'!BW284&lt;35),1,0)</f>
        <v/>
      </c>
      <c r="BX72">
        <f>IF(AND(BX67="D",'calc'!BX284&lt;35),1,0)</f>
        <v/>
      </c>
      <c r="BY72">
        <f>IF(AND(BY67="D",'calc'!BY284&lt;35),1,0)</f>
        <v/>
      </c>
      <c r="BZ72">
        <f>IF(AND(BZ67="D",'calc'!BZ284&lt;35),1,0)</f>
        <v/>
      </c>
      <c r="CA72">
        <f>IF(AND(CA67="D",'calc'!CA284&lt;35),1,0)</f>
        <v/>
      </c>
      <c r="CB72">
        <f>IF(AND(CB67="D",'calc'!CB284&lt;35),1,0)</f>
        <v/>
      </c>
      <c r="CC72">
        <f>IF(AND(CC67="D",'calc'!CC284&lt;35),1,0)</f>
        <v/>
      </c>
      <c r="CD72">
        <f>IF(AND(CD67="D",'calc'!CD284&lt;35),1,0)</f>
        <v/>
      </c>
    </row>
  </sheetData>
  <mergeCells count="604">
    <mergeCell ref="BT10:BV10"/>
    <mergeCell ref="BT11:BV11"/>
    <mergeCell ref="BT12:BV12"/>
    <mergeCell ref="BT13:BV13"/>
    <mergeCell ref="BT14:BV14"/>
    <mergeCell ref="BT15:BV15"/>
    <mergeCell ref="BT48:BV48"/>
    <mergeCell ref="BT49:BV49"/>
    <mergeCell ref="BT50:BV50"/>
    <mergeCell ref="BT51:BV51"/>
    <mergeCell ref="BT52:BV52"/>
    <mergeCell ref="BT53:BV53"/>
    <mergeCell ref="Q14:S14"/>
    <mergeCell ref="L42:N42"/>
    <mergeCell ref="F45:H45"/>
    <mergeCell ref="AP50:AR50"/>
    <mergeCell ref="N17:P17"/>
    <mergeCell ref="K56:M56"/>
    <mergeCell ref="AS48:AU48"/>
    <mergeCell ref="Q15:S15"/>
    <mergeCell ref="N19:P19"/>
    <mergeCell ref="BH10:BJ10"/>
    <mergeCell ref="AU41:AW41"/>
    <mergeCell ref="AR45:AT45"/>
    <mergeCell ref="BK48:BM48"/>
    <mergeCell ref="Z11:AC11"/>
    <mergeCell ref="BE13:BG13"/>
    <mergeCell ref="BJ3:BL3"/>
    <mergeCell ref="AU43:AW43"/>
    <mergeCell ref="Z50:AC50"/>
    <mergeCell ref="AP13:AR13"/>
    <mergeCell ref="W53:Y53"/>
    <mergeCell ref="AR42:AT42"/>
    <mergeCell ref="AX4:AZ4"/>
    <mergeCell ref="T57:V57"/>
    <mergeCell ref="G57:J57"/>
    <mergeCell ref="BB12:BD12"/>
    <mergeCell ref="AJ51:AL51"/>
    <mergeCell ref="Z52:AC52"/>
    <mergeCell ref="AS51:AU51"/>
    <mergeCell ref="T58:V58"/>
    <mergeCell ref="G58:J58"/>
    <mergeCell ref="CH4:CJ4"/>
    <mergeCell ref="CD42:CF42"/>
    <mergeCell ref="BK53:BM53"/>
    <mergeCell ref="C17:F17"/>
    <mergeCell ref="AX45:AZ45"/>
    <mergeCell ref="F41:H41"/>
    <mergeCell ref="AM49:AO49"/>
    <mergeCell ref="AG52:AI52"/>
    <mergeCell ref="AB43:AD43"/>
    <mergeCell ref="C19:F19"/>
    <mergeCell ref="BQ50:BS50"/>
    <mergeCell ref="AD49:AF49"/>
    <mergeCell ref="Q22:S22"/>
    <mergeCell ref="Q59:S59"/>
    <mergeCell ref="Y46:AA46"/>
    <mergeCell ref="O46:Q46"/>
    <mergeCell ref="G12:J12"/>
    <mergeCell ref="T60:V60"/>
    <mergeCell ref="AN8:AP8"/>
    <mergeCell ref="I4:K4"/>
    <mergeCell ref="BN51:BP51"/>
    <mergeCell ref="W48:Y48"/>
    <mergeCell ref="BQ52:BS52"/>
    <mergeCell ref="CP42:CR42"/>
    <mergeCell ref="C14:F14"/>
    <mergeCell ref="Q48:S48"/>
    <mergeCell ref="AD50:AF50"/>
    <mergeCell ref="AB42:AD42"/>
    <mergeCell ref="Y41:AA41"/>
    <mergeCell ref="BH49:BJ49"/>
    <mergeCell ref="BA46:BC46"/>
    <mergeCell ref="AP53:AR53"/>
    <mergeCell ref="K49:M49"/>
    <mergeCell ref="N20:P20"/>
    <mergeCell ref="AN3:AP3"/>
    <mergeCell ref="AD52:AF52"/>
    <mergeCell ref="BK12:BM12"/>
    <mergeCell ref="Y43:AA43"/>
    <mergeCell ref="BE15:BG15"/>
    <mergeCell ref="W10:Y10"/>
    <mergeCell ref="AE7:AG7"/>
    <mergeCell ref="T49:V49"/>
    <mergeCell ref="AR46:AT46"/>
    <mergeCell ref="AG50:AI50"/>
    <mergeCell ref="N22:P22"/>
    <mergeCell ref="Z12:AC12"/>
    <mergeCell ref="AN5:AP5"/>
    <mergeCell ref="AB4:AD4"/>
    <mergeCell ref="AV12:AX12"/>
    <mergeCell ref="Z14:AC14"/>
    <mergeCell ref="BZ3:CB3"/>
    <mergeCell ref="T50:V50"/>
    <mergeCell ref="BR3:BT3"/>
    <mergeCell ref="V44:X44"/>
    <mergeCell ref="O41:Q41"/>
    <mergeCell ref="AV14:AX14"/>
    <mergeCell ref="BF42:BH42"/>
    <mergeCell ref="AV13:AX13"/>
    <mergeCell ref="O43:Q43"/>
    <mergeCell ref="BN4:BP4"/>
    <mergeCell ref="AS11:AU11"/>
    <mergeCell ref="BF4:BH4"/>
    <mergeCell ref="AX7:AZ7"/>
    <mergeCell ref="AH46:AJ46"/>
    <mergeCell ref="G60:J60"/>
    <mergeCell ref="AV53:AX53"/>
    <mergeCell ref="V45:X45"/>
    <mergeCell ref="Q49:S49"/>
    <mergeCell ref="F43:H43"/>
    <mergeCell ref="AM50:AO50"/>
    <mergeCell ref="AM15:AO15"/>
    <mergeCell ref="AH41:AJ41"/>
    <mergeCell ref="C20:F20"/>
    <mergeCell ref="AR3:AT3"/>
    <mergeCell ref="BQ14:BS14"/>
    <mergeCell ref="AS14:AU14"/>
    <mergeCell ref="C22:F22"/>
    <mergeCell ref="G13:J13"/>
    <mergeCell ref="V42:X42"/>
    <mergeCell ref="O6:Q6"/>
    <mergeCell ref="BQ53:BS53"/>
    <mergeCell ref="AE46:AG46"/>
    <mergeCell ref="K21:M21"/>
    <mergeCell ref="AK4:AM4"/>
    <mergeCell ref="BV41:BX41"/>
    <mergeCell ref="N53:P53"/>
    <mergeCell ref="G15:J15"/>
    <mergeCell ref="C51:F51"/>
    <mergeCell ref="L3:N3"/>
    <mergeCell ref="I7:K7"/>
    <mergeCell ref="W51:Y51"/>
    <mergeCell ref="BH50:BJ50"/>
    <mergeCell ref="K50:M50"/>
    <mergeCell ref="L5:N5"/>
    <mergeCell ref="AN44:AP44"/>
    <mergeCell ref="AE8:AG8"/>
    <mergeCell ref="K58:M58"/>
    <mergeCell ref="N48:P48"/>
    <mergeCell ref="K52:M52"/>
    <mergeCell ref="AM10:AO10"/>
    <mergeCell ref="AR6:AT6"/>
    <mergeCell ref="BZ42:CB42"/>
    <mergeCell ref="BK51:BM51"/>
    <mergeCell ref="W11:Y11"/>
    <mergeCell ref="AB7:AD7"/>
    <mergeCell ref="K53:M53"/>
    <mergeCell ref="AV15:AX15"/>
    <mergeCell ref="Q11:S11"/>
    <mergeCell ref="BB48:BD48"/>
    <mergeCell ref="Q57:S57"/>
    <mergeCell ref="BQ10:BS10"/>
    <mergeCell ref="CP4:CR4"/>
    <mergeCell ref="C45:E45"/>
    <mergeCell ref="Q52:S52"/>
    <mergeCell ref="C59:F59"/>
    <mergeCell ref="N51:P51"/>
    <mergeCell ref="K55:M55"/>
    <mergeCell ref="N56:P56"/>
    <mergeCell ref="AE3:AG3"/>
    <mergeCell ref="L43:N43"/>
    <mergeCell ref="R7:T7"/>
    <mergeCell ref="BE50:BG50"/>
    <mergeCell ref="O4:Q4"/>
    <mergeCell ref="AG48:AI48"/>
    <mergeCell ref="Z10:AC10"/>
    <mergeCell ref="AV10:AX10"/>
    <mergeCell ref="BA6:BC6"/>
    <mergeCell ref="CH41:CJ41"/>
    <mergeCell ref="AK41:AM41"/>
    <mergeCell ref="AN42:AP42"/>
    <mergeCell ref="BB49:BD49"/>
    <mergeCell ref="I8:K8"/>
    <mergeCell ref="AY48:BA48"/>
    <mergeCell ref="AX3:AZ3"/>
    <mergeCell ref="AD53:AF53"/>
    <mergeCell ref="K10:M10"/>
    <mergeCell ref="AX5:AZ5"/>
    <mergeCell ref="AU8:AW8"/>
    <mergeCell ref="AD48:AF48"/>
    <mergeCell ref="AJ12:AL12"/>
    <mergeCell ref="CL3:CN3"/>
    <mergeCell ref="G18:J18"/>
    <mergeCell ref="C56:F56"/>
    <mergeCell ref="AS10:AU10"/>
    <mergeCell ref="AX6:AZ6"/>
    <mergeCell ref="AJ14:AL14"/>
    <mergeCell ref="BN13:BP13"/>
    <mergeCell ref="BV4:BX4"/>
    <mergeCell ref="AY53:BA53"/>
    <mergeCell ref="Q58:S58"/>
    <mergeCell ref="AD10:AF10"/>
    <mergeCell ref="AG11:AI11"/>
    <mergeCell ref="BN15:BP15"/>
    <mergeCell ref="AH43:AJ43"/>
    <mergeCell ref="BH53:BJ53"/>
    <mergeCell ref="BB51:BD51"/>
    <mergeCell ref="N18:P18"/>
    <mergeCell ref="CP41:CR41"/>
    <mergeCell ref="Q60:S60"/>
    <mergeCell ref="C46:E46"/>
    <mergeCell ref="BE12:BG12"/>
    <mergeCell ref="N57:P57"/>
    <mergeCell ref="BH48:BJ48"/>
    <mergeCell ref="BN10:BP10"/>
    <mergeCell ref="BQ11:BS11"/>
    <mergeCell ref="V41:X41"/>
    <mergeCell ref="BK14:BM14"/>
    <mergeCell ref="Z49:AC49"/>
    <mergeCell ref="AE6:AG6"/>
    <mergeCell ref="BA45:BC45"/>
    <mergeCell ref="BB11:BD11"/>
    <mergeCell ref="AV49:AX49"/>
    <mergeCell ref="BE53:BG53"/>
    <mergeCell ref="AB3:AD3"/>
    <mergeCell ref="O7:Q7"/>
    <mergeCell ref="Q13:S13"/>
    <mergeCell ref="K18:M18"/>
    <mergeCell ref="V3:X3"/>
    <mergeCell ref="Y4:AA4"/>
    <mergeCell ref="AG51:AI51"/>
    <mergeCell ref="AB5:AD5"/>
    <mergeCell ref="AV50:AX50"/>
    <mergeCell ref="V5:X5"/>
    <mergeCell ref="G49:J49"/>
    <mergeCell ref="AX44:AZ44"/>
    <mergeCell ref="AN45:AP45"/>
    <mergeCell ref="AY13:BA13"/>
    <mergeCell ref="N12:P12"/>
    <mergeCell ref="BF3:BH3"/>
    <mergeCell ref="BA7:BC7"/>
    <mergeCell ref="AV52:AX52"/>
    <mergeCell ref="CL42:CN42"/>
    <mergeCell ref="AE42:AG42"/>
    <mergeCell ref="Q10:S10"/>
    <mergeCell ref="Y2:AP2"/>
    <mergeCell ref="N14:P14"/>
    <mergeCell ref="AJ13:AL13"/>
    <mergeCell ref="AM52:AO52"/>
    <mergeCell ref="AR4:AT4"/>
    <mergeCell ref="T21:V21"/>
    <mergeCell ref="C57:F57"/>
    <mergeCell ref="AE44:AG44"/>
    <mergeCell ref="AR40:BC40"/>
    <mergeCell ref="AJ15:AL15"/>
    <mergeCell ref="CT3:CV3"/>
    <mergeCell ref="BN41:BP41"/>
    <mergeCell ref="AG12:AI12"/>
    <mergeCell ref="C58:F58"/>
    <mergeCell ref="CD4:CF4"/>
    <mergeCell ref="T52:V52"/>
    <mergeCell ref="BK11:BM11"/>
    <mergeCell ref="AG14:AI14"/>
    <mergeCell ref="T18:V18"/>
    <mergeCell ref="V43:X43"/>
    <mergeCell ref="C6:E6"/>
    <mergeCell ref="AK42:AM42"/>
    <mergeCell ref="Q21:S21"/>
    <mergeCell ref="BK15:BM15"/>
    <mergeCell ref="AK7:AM7"/>
    <mergeCell ref="C12:F12"/>
    <mergeCell ref="C4:E4"/>
    <mergeCell ref="AU44:AW44"/>
    <mergeCell ref="K51:M51"/>
    <mergeCell ref="AB44:AD44"/>
    <mergeCell ref="BN49:BP49"/>
    <mergeCell ref="BB14:BD14"/>
    <mergeCell ref="L45:N45"/>
    <mergeCell ref="V6:X6"/>
    <mergeCell ref="T11:V11"/>
    <mergeCell ref="Y7:AA7"/>
    <mergeCell ref="G50:J50"/>
    <mergeCell ref="BN42:BP42"/>
    <mergeCell ref="AN46:AP46"/>
    <mergeCell ref="I42:K42"/>
    <mergeCell ref="N13:P13"/>
    <mergeCell ref="G52:J52"/>
    <mergeCell ref="I44:K44"/>
    <mergeCell ref="AP48:AR48"/>
    <mergeCell ref="N15:P15"/>
    <mergeCell ref="K19:M19"/>
    <mergeCell ref="BE10:BG10"/>
    <mergeCell ref="CT42:CV42"/>
    <mergeCell ref="AR41:AT41"/>
    <mergeCell ref="AU42:AW42"/>
    <mergeCell ref="AE45:AG45"/>
    <mergeCell ref="R8:T8"/>
    <mergeCell ref="BB13:BD13"/>
    <mergeCell ref="BJ4:BL4"/>
    <mergeCell ref="AR7:AT7"/>
    <mergeCell ref="AM53:AO53"/>
    <mergeCell ref="AR43:AT43"/>
    <mergeCell ref="T53:V53"/>
    <mergeCell ref="CD41:CF41"/>
    <mergeCell ref="AU4:AW4"/>
    <mergeCell ref="AM48:AO48"/>
    <mergeCell ref="Z48:AC48"/>
    <mergeCell ref="AS12:AU12"/>
    <mergeCell ref="T55:V55"/>
    <mergeCell ref="G55:J55"/>
    <mergeCell ref="O44:Q44"/>
    <mergeCell ref="AV48:AX48"/>
    <mergeCell ref="F8:H8"/>
    <mergeCell ref="AY14:BA14"/>
    <mergeCell ref="C13:F13"/>
    <mergeCell ref="R42:T42"/>
    <mergeCell ref="AJ49:AL49"/>
    <mergeCell ref="AP11:AR11"/>
    <mergeCell ref="C15:F15"/>
    <mergeCell ref="AX43:AZ43"/>
    <mergeCell ref="C7:E7"/>
    <mergeCell ref="R46:T46"/>
    <mergeCell ref="BN50:BP50"/>
    <mergeCell ref="L46:N46"/>
    <mergeCell ref="BA41:BC41"/>
    <mergeCell ref="R5:T5"/>
    <mergeCell ref="AR44:AT44"/>
    <mergeCell ref="Z53:AC53"/>
    <mergeCell ref="Y8:AA8"/>
    <mergeCell ref="BQ48:BS48"/>
    <mergeCell ref="BN52:BP52"/>
    <mergeCell ref="T48:V48"/>
    <mergeCell ref="C10:F10"/>
    <mergeCell ref="AM51:AO51"/>
    <mergeCell ref="G10:J10"/>
    <mergeCell ref="T20:V20"/>
    <mergeCell ref="T14:V14"/>
    <mergeCell ref="AN6:AP6"/>
    <mergeCell ref="BV42:BX42"/>
    <mergeCell ref="G53:J53"/>
    <mergeCell ref="BK49:BM49"/>
    <mergeCell ref="I45:K45"/>
    <mergeCell ref="AS50:AU50"/>
    <mergeCell ref="AX46:AZ46"/>
    <mergeCell ref="BE49:BG49"/>
    <mergeCell ref="AK3:AM3"/>
    <mergeCell ref="K20:M20"/>
    <mergeCell ref="AH4:AJ4"/>
    <mergeCell ref="K11:M11"/>
    <mergeCell ref="Y44:AA44"/>
    <mergeCell ref="AP51:AR51"/>
    <mergeCell ref="Q19:S19"/>
    <mergeCell ref="K22:M22"/>
    <mergeCell ref="AK5:AM5"/>
    <mergeCell ref="AX41:AZ41"/>
    <mergeCell ref="AU45:AW45"/>
    <mergeCell ref="BK52:BM52"/>
    <mergeCell ref="BH51:BJ51"/>
    <mergeCell ref="W12:Y12"/>
    <mergeCell ref="BB10:BD10"/>
    <mergeCell ref="L41:N41"/>
    <mergeCell ref="R3:T3"/>
    <mergeCell ref="AY11:BA11"/>
    <mergeCell ref="N59:P59"/>
    <mergeCell ref="G21:J21"/>
    <mergeCell ref="AS13:AU13"/>
    <mergeCell ref="BA4:BC4"/>
    <mergeCell ref="AU7:AW7"/>
    <mergeCell ref="AK8:AM8"/>
    <mergeCell ref="G48:J48"/>
    <mergeCell ref="AY15:BA15"/>
    <mergeCell ref="AS53:AU53"/>
    <mergeCell ref="N49:P49"/>
    <mergeCell ref="AS15:AU15"/>
    <mergeCell ref="AJ50:AL50"/>
    <mergeCell ref="AP12:AR12"/>
    <mergeCell ref="CH3:CJ3"/>
    <mergeCell ref="AE41:AG41"/>
    <mergeCell ref="AJ52:AL52"/>
    <mergeCell ref="AP14:AR14"/>
    <mergeCell ref="AE43:AG43"/>
    <mergeCell ref="R6:T6"/>
    <mergeCell ref="AG49:AI49"/>
    <mergeCell ref="T59:V59"/>
    <mergeCell ref="BN53:BP53"/>
    <mergeCell ref="AB46:AD46"/>
    <mergeCell ref="Q50:S50"/>
    <mergeCell ref="L4:N4"/>
    <mergeCell ref="I3:K3"/>
    <mergeCell ref="BQ51:BS51"/>
    <mergeCell ref="K59:M59"/>
    <mergeCell ref="T51:V51"/>
    <mergeCell ref="C18:F18"/>
    <mergeCell ref="I5:K5"/>
    <mergeCell ref="BH13:BJ13"/>
    <mergeCell ref="AK44:AM44"/>
    <mergeCell ref="Y45:AA45"/>
    <mergeCell ref="AB8:AD8"/>
    <mergeCell ref="BR4:BT4"/>
    <mergeCell ref="K48:M48"/>
    <mergeCell ref="BE52:BG52"/>
    <mergeCell ref="G11:J11"/>
    <mergeCell ref="AK6:AM6"/>
    <mergeCell ref="AN7:AP7"/>
    <mergeCell ref="AU3:AW3"/>
    <mergeCell ref="BH15:BJ15"/>
    <mergeCell ref="AH7:AJ7"/>
    <mergeCell ref="W14:Y14"/>
    <mergeCell ref="AU46:AW46"/>
    <mergeCell ref="CL41:CN41"/>
    <mergeCell ref="W13:Y13"/>
    <mergeCell ref="Y42:AA42"/>
    <mergeCell ref="AE4:AG4"/>
    <mergeCell ref="AY12:BA12"/>
    <mergeCell ref="N11:P11"/>
    <mergeCell ref="R44:T44"/>
    <mergeCell ref="W15:Y15"/>
    <mergeCell ref="C60:F60"/>
    <mergeCell ref="Q55:S55"/>
    <mergeCell ref="BN3:BP3"/>
    <mergeCell ref="I41:K41"/>
    <mergeCell ref="AV11:AX11"/>
    <mergeCell ref="C41:E41"/>
    <mergeCell ref="F42:H42"/>
    <mergeCell ref="BA43:BC43"/>
    <mergeCell ref="G51:J51"/>
    <mergeCell ref="N52:P52"/>
    <mergeCell ref="I43:K43"/>
    <mergeCell ref="C43:E43"/>
    <mergeCell ref="F46:H46"/>
    <mergeCell ref="AJ53:AL53"/>
    <mergeCell ref="AP15:AR15"/>
    <mergeCell ref="CT41:CV41"/>
    <mergeCell ref="C49:F49"/>
    <mergeCell ref="O8:Q8"/>
    <mergeCell ref="BB52:BD52"/>
    <mergeCell ref="CL4:CN4"/>
    <mergeCell ref="CH42:CJ42"/>
    <mergeCell ref="G17:J17"/>
    <mergeCell ref="AS49:AU49"/>
    <mergeCell ref="Q53:S53"/>
    <mergeCell ref="G19:J19"/>
    <mergeCell ref="O3:Q3"/>
    <mergeCell ref="Y3:AA3"/>
    <mergeCell ref="C55:F55"/>
    <mergeCell ref="I6:K6"/>
    <mergeCell ref="L7:N7"/>
    <mergeCell ref="AU5:AW5"/>
    <mergeCell ref="AD51:AF51"/>
    <mergeCell ref="N50:P50"/>
    <mergeCell ref="BR41:BT41"/>
    <mergeCell ref="BJ41:BL41"/>
    <mergeCell ref="AH8:AJ8"/>
    <mergeCell ref="AR8:AT8"/>
    <mergeCell ref="Q20:S20"/>
    <mergeCell ref="G14:J14"/>
    <mergeCell ref="C52:F52"/>
    <mergeCell ref="C44:E44"/>
    <mergeCell ref="F5:H5"/>
    <mergeCell ref="AJ48:AL48"/>
    <mergeCell ref="AP10:AR10"/>
    <mergeCell ref="AU6:AW6"/>
    <mergeCell ref="AJ10:AL10"/>
    <mergeCell ref="BK13:BM13"/>
    <mergeCell ref="R45:T45"/>
    <mergeCell ref="BB50:BD50"/>
    <mergeCell ref="BQ12:BS12"/>
    <mergeCell ref="AD11:AF11"/>
    <mergeCell ref="AY51:BA51"/>
    <mergeCell ref="AR5:AT5"/>
    <mergeCell ref="N60:P60"/>
    <mergeCell ref="T22:V22"/>
    <mergeCell ref="K17:M17"/>
    <mergeCell ref="CD3:CF3"/>
    <mergeCell ref="K57:M57"/>
    <mergeCell ref="BV3:BX3"/>
    <mergeCell ref="BE48:BG48"/>
    <mergeCell ref="BK10:BM10"/>
    <mergeCell ref="BN11:BP11"/>
    <mergeCell ref="BH11:BJ11"/>
    <mergeCell ref="N55:P55"/>
    <mergeCell ref="Q56:S56"/>
    <mergeCell ref="AH3:AJ3"/>
    <mergeCell ref="AB6:AD6"/>
    <mergeCell ref="C50:F50"/>
    <mergeCell ref="BJ42:BL42"/>
    <mergeCell ref="C42:E42"/>
    <mergeCell ref="AH5:AJ5"/>
    <mergeCell ref="BB53:BD53"/>
    <mergeCell ref="R4:T4"/>
    <mergeCell ref="BA8:BC8"/>
    <mergeCell ref="V4:X4"/>
    <mergeCell ref="F7:H7"/>
    <mergeCell ref="K60:M60"/>
    <mergeCell ref="BE51:BG51"/>
    <mergeCell ref="AY50:BA50"/>
    <mergeCell ref="O5:Q5"/>
    <mergeCell ref="Y5:AA5"/>
    <mergeCell ref="Z13:AC13"/>
    <mergeCell ref="N58:P58"/>
    <mergeCell ref="AN41:AP41"/>
    <mergeCell ref="G20:J20"/>
    <mergeCell ref="AK45:AM45"/>
    <mergeCell ref="L8:N8"/>
    <mergeCell ref="AY52:BA52"/>
    <mergeCell ref="BA3:BC3"/>
    <mergeCell ref="K12:M12"/>
    <mergeCell ref="AG53:AI53"/>
    <mergeCell ref="AS52:AU52"/>
    <mergeCell ref="Z15:AC15"/>
    <mergeCell ref="AM11:AO11"/>
    <mergeCell ref="AN43:AP43"/>
    <mergeCell ref="G22:J22"/>
    <mergeCell ref="Y6:AA6"/>
    <mergeCell ref="N10:P10"/>
    <mergeCell ref="BA5:BC5"/>
    <mergeCell ref="K14:M14"/>
    <mergeCell ref="AP49:AR49"/>
    <mergeCell ref="AG13:AI13"/>
    <mergeCell ref="AK46:AM46"/>
    <mergeCell ref="T17:V17"/>
    <mergeCell ref="BZ41:CB41"/>
    <mergeCell ref="AX8:AZ8"/>
    <mergeCell ref="AM12:AO12"/>
    <mergeCell ref="AG15:AI15"/>
    <mergeCell ref="T19:V19"/>
    <mergeCell ref="AR2:BC2"/>
    <mergeCell ref="BQ13:BS13"/>
    <mergeCell ref="AD12:AF12"/>
    <mergeCell ref="W49:Y49"/>
    <mergeCell ref="AG10:AI10"/>
    <mergeCell ref="AJ11:AL11"/>
    <mergeCell ref="BQ15:BS15"/>
    <mergeCell ref="AD14:AF14"/>
    <mergeCell ref="Q18:S18"/>
    <mergeCell ref="AD13:AF13"/>
    <mergeCell ref="F3:H3"/>
    <mergeCell ref="BN12:BP12"/>
    <mergeCell ref="N21:P21"/>
    <mergeCell ref="AN4:AP4"/>
    <mergeCell ref="AH42:AJ42"/>
    <mergeCell ref="Q51:S51"/>
    <mergeCell ref="BH12:BJ12"/>
    <mergeCell ref="AV51:AX51"/>
    <mergeCell ref="BB15:BD15"/>
    <mergeCell ref="AD15:AF15"/>
    <mergeCell ref="BH52:BJ52"/>
    <mergeCell ref="BN14:BP14"/>
    <mergeCell ref="AH44:AJ44"/>
    <mergeCell ref="T12:V12"/>
    <mergeCell ref="BH14:BJ14"/>
    <mergeCell ref="CT4:CV4"/>
    <mergeCell ref="AH6:AJ6"/>
    <mergeCell ref="C53:F53"/>
    <mergeCell ref="BR42:BT42"/>
    <mergeCell ref="Y40:AP40"/>
    <mergeCell ref="R41:T41"/>
    <mergeCell ref="AY49:BA49"/>
    <mergeCell ref="BE11:BG11"/>
    <mergeCell ref="O42:Q42"/>
    <mergeCell ref="G59:J59"/>
    <mergeCell ref="T13:V13"/>
    <mergeCell ref="W52:Y52"/>
    <mergeCell ref="Q17:S17"/>
    <mergeCell ref="T56:V56"/>
    <mergeCell ref="V7:X7"/>
    <mergeCell ref="R43:T43"/>
    <mergeCell ref="BA42:BC42"/>
    <mergeCell ref="AE5:AG5"/>
    <mergeCell ref="K13:M13"/>
    <mergeCell ref="BA44:BC44"/>
    <mergeCell ref="BF41:BH41"/>
    <mergeCell ref="F44:H44"/>
    <mergeCell ref="Q12:S12"/>
    <mergeCell ref="K15:M15"/>
    <mergeCell ref="F6:H6"/>
    <mergeCell ref="AM14:AO14"/>
    <mergeCell ref="AB45:AD45"/>
    <mergeCell ref="C21:F21"/>
    <mergeCell ref="AM13:AO13"/>
    <mergeCell ref="AP52:AR52"/>
    <mergeCell ref="AK43:AM43"/>
    <mergeCell ref="C48:F48"/>
    <mergeCell ref="W50:Y50"/>
    <mergeCell ref="CP3:CR3"/>
    <mergeCell ref="G56:J56"/>
    <mergeCell ref="L44:N44"/>
    <mergeCell ref="C8:E8"/>
    <mergeCell ref="AY10:BA10"/>
    <mergeCell ref="BZ4:CB4"/>
    <mergeCell ref="L6:N6"/>
    <mergeCell ref="BK50:BM50"/>
    <mergeCell ref="AX42:AZ42"/>
    <mergeCell ref="AH45:AJ45"/>
    <mergeCell ref="V46:X46"/>
    <mergeCell ref="C3:E3"/>
    <mergeCell ref="F4:H4"/>
    <mergeCell ref="T15:V15"/>
    <mergeCell ref="I46:K46"/>
    <mergeCell ref="C5:E5"/>
    <mergeCell ref="V8:X8"/>
    <mergeCell ref="BN48:BP48"/>
    <mergeCell ref="BE14:BG14"/>
    <mergeCell ref="BQ49:BS49"/>
    <mergeCell ref="AB41:AD41"/>
    <mergeCell ref="O45:Q45"/>
    <mergeCell ref="C11:F11"/>
    <mergeCell ref="Z51:AC51"/>
    <mergeCell ref="T10:V10"/>
    <mergeCell ref="CW3:CY3"/>
    <mergeCell ref="CW4:CY4"/>
    <mergeCell ref="CW41:CY41"/>
    <mergeCell ref="CW42:CY42"/>
  </mergeCells>
  <conditionalFormatting sqref="AG11">
    <cfRule type="expression" priority="1" dxfId="1">
      <formula>AND(OR($AG$11=TRUE,$AG$11="TRUE"),NOT(OR($AD$11=TRUE,$AD$11="TRUE")))</formula>
    </cfRule>
  </conditionalFormatting>
  <conditionalFormatting sqref="AJ11">
    <cfRule type="expression" priority="2" dxfId="1">
      <formula>AND(OR($AJ$11=TRUE,$AJ$11="TRUE"),NOT(OR($AD$11=TRUE,$AD$11="TRUE")))</formula>
    </cfRule>
  </conditionalFormatting>
  <conditionalFormatting sqref="AM11">
    <cfRule type="expression" priority="3" dxfId="1">
      <formula>AND(OR($AM$11=TRUE,$AM$11="TRUE"),NOT(OR($AD$11=TRUE,$AD$11="TRUE")))</formula>
    </cfRule>
  </conditionalFormatting>
  <conditionalFormatting sqref="AG12">
    <cfRule type="expression" priority="4" dxfId="1">
      <formula>AND(OR($AG$12=TRUE,$AG$12="TRUE"),NOT(OR($AD$12=TRUE,$AD$12="TRUE")))</formula>
    </cfRule>
  </conditionalFormatting>
  <conditionalFormatting sqref="AJ12">
    <cfRule type="expression" priority="5" dxfId="1">
      <formula>AND(OR($AJ$12=TRUE,$AJ$12="TRUE"),NOT(OR($AD$12=TRUE,$AD$12="TRUE")))</formula>
    </cfRule>
  </conditionalFormatting>
  <conditionalFormatting sqref="AM12">
    <cfRule type="expression" priority="6" dxfId="1">
      <formula>AND(OR($AM$12=TRUE,$AM$12="TRUE"),NOT(OR($AD$12=TRUE,$AD$12="TRUE")))</formula>
    </cfRule>
  </conditionalFormatting>
  <conditionalFormatting sqref="AG13">
    <cfRule type="expression" priority="7" dxfId="1">
      <formula>AND(OR($AG$13=TRUE,$AG$13="TRUE"),NOT(OR($AD$13=TRUE,$AD$13="TRUE")))</formula>
    </cfRule>
  </conditionalFormatting>
  <conditionalFormatting sqref="AJ13">
    <cfRule type="expression" priority="8" dxfId="1">
      <formula>AND(OR($AJ$13=TRUE,$AJ$13="TRUE"),NOT(OR($AD$13=TRUE,$AD$13="TRUE")))</formula>
    </cfRule>
  </conditionalFormatting>
  <conditionalFormatting sqref="AM13">
    <cfRule type="expression" priority="9" dxfId="1">
      <formula>AND(OR($AM$13=TRUE,$AM$13="TRUE"),NOT(OR($AD$13=TRUE,$AD$13="TRUE")))</formula>
    </cfRule>
  </conditionalFormatting>
  <conditionalFormatting sqref="AG14">
    <cfRule type="expression" priority="10" dxfId="1">
      <formula>AND(OR($AG$14=TRUE,$AG$14="TRUE"),NOT(OR($AD$14=TRUE,$AD$14="TRUE")))</formula>
    </cfRule>
  </conditionalFormatting>
  <conditionalFormatting sqref="AJ14">
    <cfRule type="expression" priority="11" dxfId="1">
      <formula>AND(OR($AJ$14=TRUE,$AJ$14="TRUE"),NOT(OR($AD$14=TRUE,$AD$14="TRUE")))</formula>
    </cfRule>
  </conditionalFormatting>
  <conditionalFormatting sqref="AM14">
    <cfRule type="expression" priority="12" dxfId="1">
      <formula>AND(OR($AM$14=TRUE,$AM$14="TRUE"),NOT(OR($AD$14=TRUE,$AD$14="TRUE")))</formula>
    </cfRule>
  </conditionalFormatting>
  <conditionalFormatting sqref="AG15">
    <cfRule type="expression" priority="13" dxfId="1">
      <formula>AND(OR($AG$15=TRUE,$AG$15="TRUE"),NOT(OR($AD$15=TRUE,$AD$15="TRUE")))</formula>
    </cfRule>
  </conditionalFormatting>
  <conditionalFormatting sqref="AJ15">
    <cfRule type="expression" priority="14" dxfId="1">
      <formula>AND(OR($AJ$15=TRUE,$AJ$15="TRUE"),NOT(OR($AD$15=TRUE,$AD$15="TRUE")))</formula>
    </cfRule>
  </conditionalFormatting>
  <conditionalFormatting sqref="AM15">
    <cfRule type="expression" priority="15" dxfId="1">
      <formula>AND(OR($AM$15=TRUE,$AM$15="TRUE"),NOT(OR($AD$15=TRUE,$AD$15="TRUE")))</formula>
    </cfRule>
  </conditionalFormatting>
  <conditionalFormatting sqref="BB11:BJ11">
    <cfRule type="expression" priority="16" dxfId="1">
      <formula>OR($BB$11="",$BH$11="",OR($BB$11=TRUE,$BB$11="TRUE")=OR($BH$11=TRUE,$BH$11="TRUE"))</formula>
    </cfRule>
  </conditionalFormatting>
  <conditionalFormatting sqref="BB12:BJ12">
    <cfRule type="expression" priority="17" dxfId="1">
      <formula>OR($BB$12="",$BH$12="",OR($BB$12=TRUE,$BB$12="TRUE")=OR($BH$12=TRUE,$BH$12="TRUE"))</formula>
    </cfRule>
  </conditionalFormatting>
  <conditionalFormatting sqref="BB13:BJ13">
    <cfRule type="expression" priority="18" dxfId="1">
      <formula>OR($BB$13="",$BH$13="",OR($BB$13=TRUE,$BB$13="TRUE")=OR($BH$13=TRUE,$BH$13="TRUE"))</formula>
    </cfRule>
  </conditionalFormatting>
  <conditionalFormatting sqref="BB14:BJ14">
    <cfRule type="expression" priority="19" dxfId="1">
      <formula>OR($BB$14="",$BH$14="",OR($BB$14=TRUE,$BB$14="TRUE")=OR($BH$14=TRUE,$BH$14="TRUE"))</formula>
    </cfRule>
  </conditionalFormatting>
  <conditionalFormatting sqref="BB15:BJ15">
    <cfRule type="expression" priority="20" dxfId="1">
      <formula>OR($BB$15="",$BH$15="",OR($BB$15=TRUE,$BB$15="TRUE")=OR($BH$15=TRUE,$BH$15="TRUE"))</formula>
    </cfRule>
  </conditionalFormatting>
  <conditionalFormatting sqref="AV11">
    <cfRule type="expression" priority="21" dxfId="1">
      <formula>AND(OR(AV11=TRUE,AV11="TRUE"),NOT(OR($AP$11=TRUE,$AP$11="TRUE")))</formula>
    </cfRule>
  </conditionalFormatting>
  <conditionalFormatting sqref="AY11">
    <cfRule type="expression" priority="22" dxfId="1">
      <formula>AND(OR(AY11=TRUE,AY11="TRUE"),NOT(OR($AP$11=TRUE,$AP$11="TRUE")))</formula>
    </cfRule>
  </conditionalFormatting>
  <conditionalFormatting sqref="AV11:BA11">
    <cfRule type="expression" priority="23" dxfId="0">
      <formula>NOT(OR($AP$11=TRUE,$AP$11="TRUE"))</formula>
    </cfRule>
  </conditionalFormatting>
  <conditionalFormatting sqref="AV12">
    <cfRule type="expression" priority="24" dxfId="1">
      <formula>AND(OR(AV12=TRUE,AV12="TRUE"),NOT(OR($AP$12=TRUE,$AP$12="TRUE")))</formula>
    </cfRule>
  </conditionalFormatting>
  <conditionalFormatting sqref="AY12">
    <cfRule type="expression" priority="25" dxfId="1">
      <formula>AND(OR(AY12=TRUE,AY12="TRUE"),NOT(OR($AP$12=TRUE,$AP$12="TRUE")))</formula>
    </cfRule>
  </conditionalFormatting>
  <conditionalFormatting sqref="AV12:BA12">
    <cfRule type="expression" priority="26" dxfId="0">
      <formula>NOT(OR($AP$12=TRUE,$AP$12="TRUE"))</formula>
    </cfRule>
  </conditionalFormatting>
  <conditionalFormatting sqref="AV13">
    <cfRule type="expression" priority="27" dxfId="1">
      <formula>AND(OR(AV13=TRUE,AV13="TRUE"),NOT(OR($AP$13=TRUE,$AP$13="TRUE")))</formula>
    </cfRule>
  </conditionalFormatting>
  <conditionalFormatting sqref="AY13">
    <cfRule type="expression" priority="28" dxfId="1">
      <formula>AND(OR(AY13=TRUE,AY13="TRUE"),NOT(OR($AP$13=TRUE,$AP$13="TRUE")))</formula>
    </cfRule>
  </conditionalFormatting>
  <conditionalFormatting sqref="AV13:BA13">
    <cfRule type="expression" priority="29" dxfId="0">
      <formula>NOT(OR($AP$13=TRUE,$AP$13="TRUE"))</formula>
    </cfRule>
  </conditionalFormatting>
  <conditionalFormatting sqref="AV14">
    <cfRule type="expression" priority="30" dxfId="1">
      <formula>AND(OR(AV14=TRUE,AV14="TRUE"),NOT(OR($AP$14=TRUE,$AP$14="TRUE")))</formula>
    </cfRule>
  </conditionalFormatting>
  <conditionalFormatting sqref="AY14">
    <cfRule type="expression" priority="31" dxfId="1">
      <formula>AND(OR(AY14=TRUE,AY14="TRUE"),NOT(OR($AP$14=TRUE,$AP$14="TRUE")))</formula>
    </cfRule>
  </conditionalFormatting>
  <conditionalFormatting sqref="AV14:BA14">
    <cfRule type="expression" priority="32" dxfId="0">
      <formula>NOT(OR($AP$14=TRUE,$AP$14="TRUE"))</formula>
    </cfRule>
  </conditionalFormatting>
  <conditionalFormatting sqref="AV15">
    <cfRule type="expression" priority="33" dxfId="1">
      <formula>AND(OR(AV15=TRUE,AV15="TRUE"),NOT(OR($AP$15=TRUE,$AP$15="TRUE")))</formula>
    </cfRule>
  </conditionalFormatting>
  <conditionalFormatting sqref="AY15">
    <cfRule type="expression" priority="34" dxfId="1">
      <formula>AND(OR(AY15=TRUE,AY15="TRUE"),NOT(OR($AP$15=TRUE,$AP$15="TRUE")))</formula>
    </cfRule>
  </conditionalFormatting>
  <conditionalFormatting sqref="AV15:BA15">
    <cfRule type="expression" priority="35" dxfId="0">
      <formula>NOT(OR($AP$15=TRUE,$AP$15="TRUE"))</formula>
    </cfRule>
  </conditionalFormatting>
  <conditionalFormatting sqref="B18:V18">
    <cfRule type="expression" priority="36" dxfId="2">
      <formula>OR($AD$11=TRUE,$AD$11="TRUE")</formula>
    </cfRule>
  </conditionalFormatting>
  <conditionalFormatting sqref="B19:V19">
    <cfRule type="expression" priority="37" dxfId="2">
      <formula>OR($AD$12=TRUE,$AD$12="TRUE")</formula>
    </cfRule>
  </conditionalFormatting>
  <conditionalFormatting sqref="B20:V20">
    <cfRule type="expression" priority="38" dxfId="2">
      <formula>OR($AD$13=TRUE,$AD$13="TRUE")</formula>
    </cfRule>
  </conditionalFormatting>
  <conditionalFormatting sqref="B21:V21">
    <cfRule type="expression" priority="39" dxfId="2">
      <formula>OR($AD$14=TRUE,$AD$14="TRUE")</formula>
    </cfRule>
  </conditionalFormatting>
  <conditionalFormatting sqref="B22:V22">
    <cfRule type="expression" priority="40" dxfId="2">
      <formula>OR($AD$15=TRUE,$AD$15="TRUE")</formula>
    </cfRule>
  </conditionalFormatting>
  <conditionalFormatting sqref="B25:B29">
    <cfRule type="expression" priority="41" dxfId="3" stopIfTrue="1">
      <formula>LEFT(B25,6)="Notice"</formula>
    </cfRule>
    <cfRule type="expression" priority="42" dxfId="4">
      <formula>AND(B25&lt;&gt;"OK",B25&lt;&gt;"")</formula>
    </cfRule>
    <cfRule type="cellIs" priority="43" operator="equal" dxfId="5">
      <formula>"OK"</formula>
    </cfRule>
  </conditionalFormatting>
  <conditionalFormatting sqref="C25:C29">
    <cfRule type="expression" priority="44" dxfId="1" stopIfTrue="1">
      <formula>OR(AND(OR(C25="D",C25="A",C25="S",C25="C",C25="H",C25="B",C25="T",C25="E",C25="SB"),OR(D25="D",D25="A",D25="S",D25="C",D25="H",D25="B",D25="T",D25="E",D25="SB")),AND(OR(C25="D",C25="A",C25="S",C25="C",C25="H",C25="T",C25="E",C25="SB"),OR(E25="D",E25="A",E25="S",E25="C",E25="H",E25="B",E25="T",E25="E",E25="SB")),AND(OR(C25="D",C25="A",C25="S",C25="C",C25="T",C25="SB"),OR(F25="D",F25="A",F25="S",F25="C",F25="H",F25="B",F25="T",F25="E",F25="SB")),AND(OR(C25="S"),OR(G25="D",G25="A",G25="S",G25="C",G25="H",G25="B",G25="T",G25="E",G25="SB")),AND(C25="H",OR($Z11="No",$Z11="")))</formula>
    </cfRule>
  </conditionalFormatting>
  <conditionalFormatting sqref="D25:D29">
    <cfRule type="expression" priority="45" dxfId="1" stopIfTrue="1">
      <formula>OR(AND(OR(D25="D",D25="A",D25="S",D25="C",D25="H",D25="B",D25="T",D25="E",D25="SB"),OR(C25="D",C25="A",C25="S",C25="C",C25="H",C25="B",C25="T",C25="E",C25="SB")),AND(OR(D25="D",D25="A",D25="S",D25="C",D25="H",D25="B",D25="T",D25="E",D25="SB"),OR(E25="D",E25="A",E25="S",E25="C",E25="H",E25="B",E25="T",E25="E",E25="SB")),AND(OR(D25="D",D25="A",D25="S",D25="C",D25="H",D25="T",D25="E",D25="SB"),OR(F25="D",F25="A",F25="S",F25="C",F25="H",F25="B",F25="T",F25="E",F25="SB")),AND(OR(D25="D",D25="A",D25="S",D25="C",D25="T",D25="SB"),OR(G25="D",G25="A",G25="S",G25="C",G25="H",G25="B",G25="T",G25="E",G25="SB")),AND(OR(D25="S"),OR(H25="D",H25="A",H25="S",H25="C",H25="H",H25="B",H25="T",H25="E",H25="SB")),AND(D25="H",OR($Z11="No",$Z11="")))</formula>
    </cfRule>
  </conditionalFormatting>
  <conditionalFormatting sqref="E25:E29">
    <cfRule type="expression" priority="46" dxfId="1" stopIfTrue="1">
      <formula>OR(AND(OR(E25="D",E25="A",E25="S",E25="C",E25="H",E25="B",E25="T",E25="E",E25="SB"),OR(D25="D",D25="A",D25="S",D25="C",D25="H",D25="B",D25="T",D25="E",D25="SB")),AND(OR(E25="D",E25="A",E25="S",E25="C",E25="H",E25="B",E25="T",E25="E",E25="SB"),OR(F25="D",F25="A",F25="S",F25="C",F25="H",F25="B",F25="T",F25="E",F25="SB")),AND(OR(E25="D",E25="A",E25="S",E25="C",E25="H",E25="B",E25="T",E25="E",E25="SB"),OR(C25="D",C25="A",C25="S",C25="C",C25="H",C25="T",C25="E",C25="SB")),AND(OR(E25="D",E25="A",E25="S",E25="C",E25="H",E25="T",E25="E",E25="SB"),OR(G25="D",G25="A",G25="S",G25="C",G25="H",G25="B",G25="T",G25="E",G25="SB")),AND(OR(E25="D",E25="A",E25="S",E25="C",E25="T",E25="SB"),OR(H25="D",H25="A",H25="S",H25="C",H25="H",H25="B",H25="T",H25="E",H25="SB")),AND(OR(E25="S"),OR(I25="D",I25="A",I25="S",I25="C",I25="H",I25="B",I25="T",I25="E",I25="SB")),AND(E25="H",OR($Z11="No",$Z11="")))</formula>
    </cfRule>
  </conditionalFormatting>
  <conditionalFormatting sqref="F25:F29">
    <cfRule type="expression" priority="47" dxfId="1" stopIfTrue="1">
      <formula>OR(AND(OR(F25="D",F25="A",F25="S",F25="C",F25="H",F25="B",F25="T",F25="E",F25="SB"),OR(E25="D",E25="A",E25="S",E25="C",E25="H",E25="B",E25="T",E25="E",E25="SB")),AND(OR(F25="D",F25="A",F25="S",F25="C",F25="H",F25="B",F25="T",F25="E",F25="SB"),OR(G25="D",G25="A",G25="S",G25="C",G25="H",G25="B",G25="T",G25="E",G25="SB")),AND(OR(F25="D",F25="A",F25="S",F25="C",F25="H",F25="B",F25="T",F25="E",F25="SB"),OR(D25="D",D25="A",D25="S",D25="C",D25="H",D25="T",D25="E",D25="SB")),AND(OR(F25="D",F25="A",F25="S",F25="C",F25="H",F25="T",F25="E",F25="SB"),OR(H25="D",H25="A",H25="S",H25="C",H25="H",H25="B",H25="T",H25="E",H25="SB")),AND(OR(F25="D",F25="A",F25="S",F25="C",F25="H",F25="B",F25="T",F25="E",F25="SB"),OR(C25="D",C25="A",C25="S",C25="C",C25="T",C25="SB")),AND(OR(F25="D",F25="A",F25="S",F25="C",F25="T",F25="SB"),OR(I25="D",I25="A",I25="S",I25="C",I25="H",I25="B",I25="T",I25="E",I25="SB")),AND(OR(F25="S"),OR(J25="D",J25="A",J25="S",J25="C",J25="H",J25="B",J25="T",J25="E",J25="SB")),AND(F25="H",OR($Z11="No",$Z11="")))</formula>
    </cfRule>
  </conditionalFormatting>
  <conditionalFormatting sqref="G25:G29">
    <cfRule type="expression" priority="48" dxfId="1" stopIfTrue="1">
      <formula>OR(AND(OR(G25="D",G25="A",G25="S",G25="C",G25="H",G25="B",G25="T",G25="E",G25="SB"),OR(F25="D",F25="A",F25="S",F25="C",F25="H",F25="B",F25="T",F25="E",F25="SB")),AND(OR(G25="D",G25="A",G25="S",G25="C",G25="H",G25="B",G25="T",G25="E",G25="SB"),OR(H25="D",H25="A",H25="S",H25="C",H25="H",H25="B",H25="T",H25="E",H25="SB")),AND(OR(G25="D",G25="A",G25="S",G25="C",G25="H",G25="B",G25="T",G25="E",G25="SB"),OR(E25="D",E25="A",E25="S",E25="C",E25="H",E25="T",E25="E",E25="SB")),AND(OR(G25="D",G25="A",G25="S",G25="C",G25="H",G25="T",G25="E",G25="SB"),OR(I25="D",I25="A",I25="S",I25="C",I25="H",I25="B",I25="T",I25="E",I25="SB")),AND(OR(G25="D",G25="A",G25="S",G25="C",G25="H",G25="B",G25="T",G25="E",G25="SB"),OR(D25="D",D25="A",D25="S",D25="C",D25="T",D25="SB")),AND(OR(G25="D",G25="A",G25="S",G25="C",G25="T",G25="SB"),OR(J25="D",J25="A",J25="S",J25="C",J25="H",J25="B",J25="T",J25="E",J25="SB")),AND(OR(G25="D",G25="A",G25="S",G25="C",G25="H",G25="B",G25="T",G25="E",G25="SB"),OR(C25="S")),AND(OR(G25="S"),OR(K25="D",K25="A",K25="S",K25="C",K25="H",K25="B",K25="T",K25="E",K25="SB")),AND(G25="H",OR($Z11="No",$Z11="")))</formula>
    </cfRule>
  </conditionalFormatting>
  <conditionalFormatting sqref="H25:H29">
    <cfRule type="expression" priority="49" dxfId="1" stopIfTrue="1">
      <formula>OR(AND(OR(H25="D",H25="A",H25="S",H25="C",H25="H",H25="B",H25="T",H25="E",H25="SB"),OR(G25="D",G25="A",G25="S",G25="C",G25="H",G25="B",G25="T",G25="E",G25="SB")),AND(OR(H25="D",H25="A",H25="S",H25="C",H25="H",H25="B",H25="T",H25="E",H25="SB"),OR(I25="D",I25="A",I25="S",I25="C",I25="H",I25="B",I25="T",I25="E",I25="SB")),AND(OR(H25="D",H25="A",H25="S",H25="C",H25="H",H25="B",H25="T",H25="E",H25="SB"),OR(F25="D",F25="A",F25="S",F25="C",F25="H",F25="T",F25="E",F25="SB")),AND(OR(H25="D",H25="A",H25="S",H25="C",H25="H",H25="T",H25="E",H25="SB"),OR(J25="D",J25="A",J25="S",J25="C",J25="H",J25="B",J25="T",J25="E",J25="SB")),AND(OR(H25="D",H25="A",H25="S",H25="C",H25="H",H25="B",H25="T",H25="E",H25="SB"),OR(E25="D",E25="A",E25="S",E25="C",E25="T",E25="SB")),AND(OR(H25="D",H25="A",H25="S",H25="C",H25="T",H25="SB"),OR(K25="D",K25="A",K25="S",K25="C",K25="H",K25="B",K25="T",K25="E",K25="SB")),AND(OR(H25="D",H25="A",H25="S",H25="C",H25="H",H25="B",H25="T",H25="E",H25="SB"),OR(D25="S")),AND(OR(H25="S"),OR(L25="D",L25="A",L25="S",L25="C",L25="H",L25="B",L25="T",L25="E",L25="SB")),AND(H25="H",OR($Z11="No",$Z11="")))</formula>
    </cfRule>
  </conditionalFormatting>
  <conditionalFormatting sqref="I25:I29">
    <cfRule type="expression" priority="50" dxfId="1" stopIfTrue="1">
      <formula>OR(AND(OR(I25="D",I25="A",I25="S",I25="C",I25="H",I25="B",I25="T",I25="E",I25="SB"),OR(H25="D",H25="A",H25="S",H25="C",H25="H",H25="B",H25="T",H25="E",H25="SB")),AND(OR(I25="D",I25="A",I25="S",I25="C",I25="H",I25="B",I25="T",I25="E",I25="SB"),OR(J25="D",J25="A",J25="S",J25="C",J25="H",J25="B",J25="T",J25="E",J25="SB")),AND(OR(I25="D",I25="A",I25="S",I25="C",I25="H",I25="B",I25="T",I25="E",I25="SB"),OR(G25="D",G25="A",G25="S",G25="C",G25="H",G25="T",G25="E",G25="SB")),AND(OR(I25="D",I25="A",I25="S",I25="C",I25="H",I25="T",I25="E",I25="SB"),OR(K25="D",K25="A",K25="S",K25="C",K25="H",K25="B",K25="T",K25="E",K25="SB")),AND(OR(I25="D",I25="A",I25="S",I25="C",I25="H",I25="B",I25="T",I25="E",I25="SB"),OR(F25="D",F25="A",F25="S",F25="C",F25="T",F25="SB")),AND(OR(I25="D",I25="A",I25="S",I25="C",I25="T",I25="SB"),OR(L25="D",L25="A",L25="S",L25="C",L25="H",L25="B",L25="T",L25="E",L25="SB")),AND(OR(I25="D",I25="A",I25="S",I25="C",I25="H",I25="B",I25="T",I25="E",I25="SB"),OR(E25="S")),AND(OR(I25="S"),OR(M25="D",M25="A",M25="S",M25="C",M25="H",M25="B",M25="T",M25="E",M25="SB")),AND(I25="H",OR($Z11="No",$Z11="")))</formula>
    </cfRule>
  </conditionalFormatting>
  <conditionalFormatting sqref="J25:J29">
    <cfRule type="expression" priority="51" dxfId="1" stopIfTrue="1">
      <formula>OR(AND(OR(J25="D",J25="A",J25="S",J25="C",J25="H",J25="B",J25="T",J25="E",J25="SB"),OR(I25="D",I25="A",I25="S",I25="C",I25="H",I25="B",I25="T",I25="E",I25="SB")),AND(OR(J25="D",J25="A",J25="S",J25="C",J25="H",J25="B",J25="T",J25="E",J25="SB"),OR(K25="D",K25="A",K25="S",K25="C",K25="H",K25="B",K25="T",K25="E",K25="SB")),AND(OR(J25="D",J25="A",J25="S",J25="C",J25="H",J25="B",J25="T",J25="E",J25="SB"),OR(H25="D",H25="A",H25="S",H25="C",H25="H",H25="T",H25="E",H25="SB")),AND(OR(J25="D",J25="A",J25="S",J25="C",J25="H",J25="T",J25="E",J25="SB"),OR(L25="D",L25="A",L25="S",L25="C",L25="H",L25="B",L25="T",L25="E",L25="SB")),AND(OR(J25="D",J25="A",J25="S",J25="C",J25="H",J25="B",J25="T",J25="E",J25="SB"),OR(G25="D",G25="A",G25="S",G25="C",G25="T",G25="SB")),AND(OR(J25="D",J25="A",J25="S",J25="C",J25="T",J25="SB"),OR(M25="D",M25="A",M25="S",M25="C",M25="H",M25="B",M25="T",M25="E",M25="SB")),AND(OR(J25="D",J25="A",J25="S",J25="C",J25="H",J25="B",J25="T",J25="E",J25="SB"),OR(F25="S")),AND(OR(J25="S"),OR(N25="D",N25="A",N25="S",N25="C",N25="H",N25="B",N25="T",N25="E",N25="SB")),AND(J25="H",OR($Z11="No",$Z11="")))</formula>
    </cfRule>
  </conditionalFormatting>
  <conditionalFormatting sqref="K25:K29">
    <cfRule type="expression" priority="52" dxfId="1" stopIfTrue="1">
      <formula>OR(AND(OR(K25="D",K25="A",K25="S",K25="C",K25="H",K25="B",K25="T",K25="E",K25="SB"),OR(J25="D",J25="A",J25="S",J25="C",J25="H",J25="B",J25="T",J25="E",J25="SB")),AND(OR(K25="D",K25="A",K25="S",K25="C",K25="H",K25="B",K25="T",K25="E",K25="SB"),OR(L25="D",L25="A",L25="S",L25="C",L25="H",L25="B",L25="T",L25="E",L25="SB")),AND(OR(K25="D",K25="A",K25="S",K25="C",K25="H",K25="B",K25="T",K25="E",K25="SB"),OR(I25="D",I25="A",I25="S",I25="C",I25="H",I25="T",I25="E",I25="SB")),AND(OR(K25="D",K25="A",K25="S",K25="C",K25="H",K25="T",K25="E",K25="SB"),OR(M25="D",M25="A",M25="S",M25="C",M25="H",M25="B",M25="T",M25="E",M25="SB")),AND(OR(K25="D",K25="A",K25="S",K25="C",K25="H",K25="B",K25="T",K25="E",K25="SB"),OR(H25="D",H25="A",H25="S",H25="C",H25="T",H25="SB")),AND(OR(K25="D",K25="A",K25="S",K25="C",K25="T",K25="SB"),OR(N25="D",N25="A",N25="S",N25="C",N25="H",N25="B",N25="T",N25="E",N25="SB")),AND(OR(K25="D",K25="A",K25="S",K25="C",K25="H",K25="B",K25="T",K25="E",K25="SB"),OR(G25="S")),AND(OR(K25="S"),OR(O25="D",O25="A",O25="S",O25="C",O25="H",O25="B",O25="T",O25="E",O25="SB")),AND(K25="H",OR($Z11="No",$Z11="")))</formula>
    </cfRule>
  </conditionalFormatting>
  <conditionalFormatting sqref="L25:L29">
    <cfRule type="expression" priority="53" dxfId="1" stopIfTrue="1">
      <formula>OR(AND(OR(L25="D",L25="A",L25="S",L25="C",L25="H",L25="B",L25="T",L25="E",L25="SB"),OR(K25="D",K25="A",K25="S",K25="C",K25="H",K25="B",K25="T",K25="E",K25="SB")),AND(OR(L25="D",L25="A",L25="S",L25="C",L25="H",L25="B",L25="T",L25="E",L25="SB"),OR(M25="D",M25="A",M25="S",M25="C",M25="H",M25="B",M25="T",M25="E",M25="SB")),AND(OR(L25="D",L25="A",L25="S",L25="C",L25="H",L25="B",L25="T",L25="E",L25="SB"),OR(J25="D",J25="A",J25="S",J25="C",J25="H",J25="T",J25="E",J25="SB")),AND(OR(L25="D",L25="A",L25="S",L25="C",L25="H",L25="T",L25="E",L25="SB"),OR(N25="D",N25="A",N25="S",N25="C",N25="H",N25="B",N25="T",N25="E",N25="SB")),AND(OR(L25="D",L25="A",L25="S",L25="C",L25="H",L25="B",L25="T",L25="E",L25="SB"),OR(I25="D",I25="A",I25="S",I25="C",I25="T",I25="SB")),AND(OR(L25="D",L25="A",L25="S",L25="C",L25="T",L25="SB"),OR(O25="D",O25="A",O25="S",O25="C",O25="H",O25="B",O25="T",O25="E",O25="SB")),AND(OR(L25="D",L25="A",L25="S",L25="C",L25="H",L25="B",L25="T",L25="E",L25="SB"),OR(H25="S")),AND(OR(L25="S"),OR(P25="D",P25="A",P25="S",P25="C",P25="H",P25="B",P25="T",P25="E",P25="SB")),AND(L25="H",OR($Z11="No",$Z11="")))</formula>
    </cfRule>
  </conditionalFormatting>
  <conditionalFormatting sqref="M25:M29">
    <cfRule type="expression" priority="54" dxfId="1" stopIfTrue="1">
      <formula>OR(AND(OR(M25="D",M25="A",M25="S",M25="C",M25="H",M25="B",M25="T",M25="E",M25="SB"),OR(L25="D",L25="A",L25="S",L25="C",L25="H",L25="B",L25="T",L25="E",L25="SB")),AND(OR(M25="D",M25="A",M25="S",M25="C",M25="H",M25="B",M25="T",M25="E",M25="SB"),OR(N25="D",N25="A",N25="S",N25="C",N25="H",N25="B",N25="T",N25="E",N25="SB")),AND(OR(M25="D",M25="A",M25="S",M25="C",M25="H",M25="B",M25="T",M25="E",M25="SB"),OR(K25="D",K25="A",K25="S",K25="C",K25="H",K25="T",K25="E",K25="SB")),AND(OR(M25="D",M25="A",M25="S",M25="C",M25="H",M25="T",M25="E",M25="SB"),OR(O25="D",O25="A",O25="S",O25="C",O25="H",O25="B",O25="T",O25="E",O25="SB")),AND(OR(M25="D",M25="A",M25="S",M25="C",M25="H",M25="B",M25="T",M25="E",M25="SB"),OR(J25="D",J25="A",J25="S",J25="C",J25="T",J25="SB")),AND(OR(M25="D",M25="A",M25="S",M25="C",M25="T",M25="SB"),OR(P25="D",P25="A",P25="S",P25="C",P25="H",P25="B",P25="T",P25="E",P25="SB")),AND(OR(M25="D",M25="A",M25="S",M25="C",M25="H",M25="B",M25="T",M25="E",M25="SB"),OR(I25="S")),AND(OR(M25="S"),OR(Q25="D",Q25="A",Q25="S",Q25="C",Q25="H",Q25="B",Q25="T",Q25="E",Q25="SB")),AND(M25="H",OR($Z11="No",$Z11="")))</formula>
    </cfRule>
  </conditionalFormatting>
  <conditionalFormatting sqref="N25:N29">
    <cfRule type="expression" priority="55" dxfId="1" stopIfTrue="1">
      <formula>OR(AND(OR(N25="D",N25="A",N25="S",N25="C",N25="H",N25="B",N25="T",N25="E",N25="SB"),OR(M25="D",M25="A",M25="S",M25="C",M25="H",M25="B",M25="T",M25="E",M25="SB")),AND(OR(N25="D",N25="A",N25="S",N25="C",N25="H",N25="B",N25="T",N25="E",N25="SB"),OR(O25="D",O25="A",O25="S",O25="C",O25="H",O25="B",O25="T",O25="E",O25="SB")),AND(OR(N25="D",N25="A",N25="S",N25="C",N25="H",N25="B",N25="T",N25="E",N25="SB"),OR(L25="D",L25="A",L25="S",L25="C",L25="H",L25="T",L25="E",L25="SB")),AND(OR(N25="D",N25="A",N25="S",N25="C",N25="H",N25="T",N25="E",N25="SB"),OR(P25="D",P25="A",P25="S",P25="C",P25="H",P25="B",P25="T",P25="E",P25="SB")),AND(OR(N25="D",N25="A",N25="S",N25="C",N25="H",N25="B",N25="T",N25="E",N25="SB"),OR(K25="D",K25="A",K25="S",K25="C",K25="T",K25="SB")),AND(OR(N25="D",N25="A",N25="S",N25="C",N25="T",N25="SB"),OR(Q25="D",Q25="A",Q25="S",Q25="C",Q25="H",Q25="B",Q25="T",Q25="E",Q25="SB")),AND(OR(N25="D",N25="A",N25="S",N25="C",N25="H",N25="B",N25="T",N25="E",N25="SB"),OR(J25="S")),AND(OR(N25="S"),OR(R25="D",R25="A",R25="S",R25="C",R25="H",R25="B",R25="T",R25="E",R25="SB")),AND(N25="H",OR($Z11="No",$Z11="")))</formula>
    </cfRule>
  </conditionalFormatting>
  <conditionalFormatting sqref="O25:O29">
    <cfRule type="expression" priority="56" dxfId="1" stopIfTrue="1">
      <formula>OR(AND(OR(O25="D",O25="A",O25="S",O25="C",O25="H",O25="B",O25="T",O25="E",O25="SB"),OR(N25="D",N25="A",N25="S",N25="C",N25="H",N25="B",N25="T",N25="E",N25="SB")),AND(OR(O25="D",O25="A",O25="S",O25="C",O25="H",O25="B",O25="T",O25="E",O25="SB"),OR(P25="D",P25="A",P25="S",P25="C",P25="H",P25="B",P25="T",P25="E",P25="SB")),AND(OR(O25="D",O25="A",O25="S",O25="C",O25="H",O25="B",O25="T",O25="E",O25="SB"),OR(M25="D",M25="A",M25="S",M25="C",M25="H",M25="T",M25="E",M25="SB")),AND(OR(O25="D",O25="A",O25="S",O25="C",O25="H",O25="T",O25="E",O25="SB"),OR(Q25="D",Q25="A",Q25="S",Q25="C",Q25="H",Q25="B",Q25="T",Q25="E",Q25="SB")),AND(OR(O25="D",O25="A",O25="S",O25="C",O25="H",O25="B",O25="T",O25="E",O25="SB"),OR(L25="D",L25="A",L25="S",L25="C",L25="T",L25="SB")),AND(OR(O25="D",O25="A",O25="S",O25="C",O25="T",O25="SB"),OR(R25="D",R25="A",R25="S",R25="C",R25="H",R25="B",R25="T",R25="E",R25="SB")),AND(OR(O25="D",O25="A",O25="S",O25="C",O25="H",O25="B",O25="T",O25="E",O25="SB"),OR(K25="S")),AND(OR(O25="S"),OR(S25="D",S25="A",S25="S",S25="C",S25="H",S25="B",S25="T",S25="E",S25="SB")),AND(O25="H",OR($Z11="No",$Z11="")))</formula>
    </cfRule>
  </conditionalFormatting>
  <conditionalFormatting sqref="P25:P29">
    <cfRule type="expression" priority="57" dxfId="1" stopIfTrue="1">
      <formula>OR(AND(OR(P25="D",P25="A",P25="S",P25="C",P25="H",P25="B",P25="T",P25="E",P25="SB"),OR(O25="D",O25="A",O25="S",O25="C",O25="H",O25="B",O25="T",O25="E",O25="SB")),AND(OR(P25="D",P25="A",P25="S",P25="C",P25="H",P25="B",P25="T",P25="E",P25="SB"),OR(Q25="D",Q25="A",Q25="S",Q25="C",Q25="H",Q25="B",Q25="T",Q25="E",Q25="SB")),AND(OR(P25="D",P25="A",P25="S",P25="C",P25="H",P25="B",P25="T",P25="E",P25="SB"),OR(N25="D",N25="A",N25="S",N25="C",N25="H",N25="T",N25="E",N25="SB")),AND(OR(P25="D",P25="A",P25="S",P25="C",P25="H",P25="T",P25="E",P25="SB"),OR(R25="D",R25="A",R25="S",R25="C",R25="H",R25="B",R25="T",R25="E",R25="SB")),AND(OR(P25="D",P25="A",P25="S",P25="C",P25="H",P25="B",P25="T",P25="E",P25="SB"),OR(M25="D",M25="A",M25="S",M25="C",M25="T",M25="SB")),AND(OR(P25="D",P25="A",P25="S",P25="C",P25="T",P25="SB"),OR(S25="D",S25="A",S25="S",S25="C",S25="H",S25="B",S25="T",S25="E",S25="SB")),AND(OR(P25="D",P25="A",P25="S",P25="C",P25="H",P25="B",P25="T",P25="E",P25="SB"),OR(L25="S")),AND(OR(P25="S"),OR(T25="D",T25="A",T25="S",T25="C",T25="H",T25="B",T25="T",T25="E",T25="SB")),AND(P25="H",OR($Z11="No",$Z11="")))</formula>
    </cfRule>
  </conditionalFormatting>
  <conditionalFormatting sqref="Q25:Q29">
    <cfRule type="expression" priority="58" dxfId="1" stopIfTrue="1">
      <formula>OR(AND(OR(Q25="D",Q25="A",Q25="S",Q25="C",Q25="H",Q25="B",Q25="T",Q25="E",Q25="SB"),OR(P25="D",P25="A",P25="S",P25="C",P25="H",P25="B",P25="T",P25="E",P25="SB")),AND(OR(Q25="D",Q25="A",Q25="S",Q25="C",Q25="H",Q25="B",Q25="T",Q25="E",Q25="SB"),OR(R25="D",R25="A",R25="S",R25="C",R25="H",R25="B",R25="T",R25="E",R25="SB")),AND(OR(Q25="D",Q25="A",Q25="S",Q25="C",Q25="H",Q25="B",Q25="T",Q25="E",Q25="SB"),OR(O25="D",O25="A",O25="S",O25="C",O25="H",O25="T",O25="E",O25="SB")),AND(OR(Q25="D",Q25="A",Q25="S",Q25="C",Q25="H",Q25="T",Q25="E",Q25="SB"),OR(S25="D",S25="A",S25="S",S25="C",S25="H",S25="B",S25="T",S25="E",S25="SB")),AND(OR(Q25="D",Q25="A",Q25="S",Q25="C",Q25="H",Q25="B",Q25="T",Q25="E",Q25="SB"),OR(N25="D",N25="A",N25="S",N25="C",N25="T",N25="SB")),AND(OR(Q25="D",Q25="A",Q25="S",Q25="C",Q25="T",Q25="SB"),OR(T25="D",T25="A",T25="S",T25="C",T25="H",T25="B",T25="T",T25="E",T25="SB")),AND(OR(Q25="D",Q25="A",Q25="S",Q25="C",Q25="H",Q25="B",Q25="T",Q25="E",Q25="SB"),OR(M25="S")),AND(OR(Q25="S"),OR(U25="D",U25="A",U25="S",U25="C",U25="H",U25="B",U25="T",U25="E",U25="SB")),AND(Q25="H",OR($Z11="No",$Z11="")))</formula>
    </cfRule>
  </conditionalFormatting>
  <conditionalFormatting sqref="R25:R29">
    <cfRule type="expression" priority="59" dxfId="1" stopIfTrue="1">
      <formula>OR(AND(OR(R25="D",R25="A",R25="S",R25="C",R25="H",R25="B",R25="T",R25="E",R25="SB"),OR(Q25="D",Q25="A",Q25="S",Q25="C",Q25="H",Q25="B",Q25="T",Q25="E",Q25="SB")),AND(OR(R25="D",R25="A",R25="S",R25="C",R25="H",R25="B",R25="T",R25="E",R25="SB"),OR(S25="D",S25="A",S25="S",S25="C",S25="H",S25="B",S25="T",S25="E",S25="SB")),AND(OR(R25="D",R25="A",R25="S",R25="C",R25="H",R25="B",R25="T",R25="E",R25="SB"),OR(P25="D",P25="A",P25="S",P25="C",P25="H",P25="T",P25="E",P25="SB")),AND(OR(R25="D",R25="A",R25="S",R25="C",R25="H",R25="T",R25="E",R25="SB"),OR(T25="D",T25="A",T25="S",T25="C",T25="H",T25="B",T25="T",T25="E",T25="SB")),AND(OR(R25="D",R25="A",R25="S",R25="C",R25="H",R25="B",R25="T",R25="E",R25="SB"),OR(O25="D",O25="A",O25="S",O25="C",O25="T",O25="SB")),AND(OR(R25="D",R25="A",R25="S",R25="C",R25="T",R25="SB"),OR(U25="D",U25="A",U25="S",U25="C",U25="H",U25="B",U25="T",U25="E",U25="SB")),AND(OR(R25="D",R25="A",R25="S",R25="C",R25="H",R25="B",R25="T",R25="E",R25="SB"),OR(N25="S")),AND(OR(R25="S"),OR(V25="D",V25="A",V25="S",V25="C",V25="H",V25="B",V25="T",V25="E",V25="SB")),AND(R25="H",OR($Z11="No",$Z11="")))</formula>
    </cfRule>
  </conditionalFormatting>
  <conditionalFormatting sqref="S25:S29">
    <cfRule type="expression" priority="60" dxfId="1" stopIfTrue="1">
      <formula>OR(AND(OR(S25="D",S25="A",S25="S",S25="C",S25="H",S25="B",S25="T",S25="E",S25="SB"),OR(R25="D",R25="A",R25="S",R25="C",R25="H",R25="B",R25="T",R25="E",R25="SB")),AND(OR(S25="D",S25="A",S25="S",S25="C",S25="H",S25="B",S25="T",S25="E",S25="SB"),OR(T25="D",T25="A",T25="S",T25="C",T25="H",T25="B",T25="T",T25="E",T25="SB")),AND(OR(S25="D",S25="A",S25="S",S25="C",S25="H",S25="B",S25="T",S25="E",S25="SB"),OR(Q25="D",Q25="A",Q25="S",Q25="C",Q25="H",Q25="T",Q25="E",Q25="SB")),AND(OR(S25="D",S25="A",S25="S",S25="C",S25="H",S25="T",S25="E",S25="SB"),OR(U25="D",U25="A",U25="S",U25="C",U25="H",U25="B",U25="T",U25="E",U25="SB")),AND(OR(S25="D",S25="A",S25="S",S25="C",S25="H",S25="B",S25="T",S25="E",S25="SB"),OR(P25="D",P25="A",P25="S",P25="C",P25="T",P25="SB")),AND(OR(S25="D",S25="A",S25="S",S25="C",S25="T",S25="SB"),OR(V25="D",V25="A",V25="S",V25="C",V25="H",V25="B",V25="T",V25="E",V25="SB")),AND(OR(S25="D",S25="A",S25="S",S25="C",S25="H",S25="B",S25="T",S25="E",S25="SB"),OR(O25="S")),AND(OR(S25="S"),OR(W25="D",W25="A",W25="S",W25="C",W25="H",W25="B",W25="T",W25="E",W25="SB")),AND(S25="H",OR($Z11="No",$Z11="")))</formula>
    </cfRule>
  </conditionalFormatting>
  <conditionalFormatting sqref="T25:T29">
    <cfRule type="expression" priority="61" dxfId="1" stopIfTrue="1">
      <formula>OR(AND(OR(T25="D",T25="A",T25="S",T25="C",T25="H",T25="B",T25="T",T25="E",T25="SB"),OR(S25="D",S25="A",S25="S",S25="C",S25="H",S25="B",S25="T",S25="E",S25="SB")),AND(OR(T25="D",T25="A",T25="S",T25="C",T25="H",T25="B",T25="T",T25="E",T25="SB"),OR(U25="D",U25="A",U25="S",U25="C",U25="H",U25="B",U25="T",U25="E",U25="SB")),AND(OR(T25="D",T25="A",T25="S",T25="C",T25="H",T25="B",T25="T",T25="E",T25="SB"),OR(R25="D",R25="A",R25="S",R25="C",R25="H",R25="T",R25="E",R25="SB")),AND(OR(T25="D",T25="A",T25="S",T25="C",T25="H",T25="T",T25="E",T25="SB"),OR(V25="D",V25="A",V25="S",V25="C",V25="H",V25="B",V25="T",V25="E",V25="SB")),AND(OR(T25="D",T25="A",T25="S",T25="C",T25="H",T25="B",T25="T",T25="E",T25="SB"),OR(Q25="D",Q25="A",Q25="S",Q25="C",Q25="T",Q25="SB")),AND(OR(T25="D",T25="A",T25="S",T25="C",T25="T",T25="SB"),OR(W25="D",W25="A",W25="S",W25="C",W25="H",W25="B",W25="T",W25="E",W25="SB")),AND(OR(T25="D",T25="A",T25="S",T25="C",T25="H",T25="B",T25="T",T25="E",T25="SB"),OR(P25="S")),AND(OR(T25="S"),OR(X25="D",X25="A",X25="S",X25="C",X25="H",X25="B",X25="T",X25="E",X25="SB")),AND(T25="H",OR($Z11="No",$Z11="")))</formula>
    </cfRule>
  </conditionalFormatting>
  <conditionalFormatting sqref="U25:U29">
    <cfRule type="expression" priority="62" dxfId="1" stopIfTrue="1">
      <formula>OR(AND(OR(U25="D",U25="A",U25="S",U25="C",U25="H",U25="B",U25="T",U25="E",U25="SB"),OR(T25="D",T25="A",T25="S",T25="C",T25="H",T25="B",T25="T",T25="E",T25="SB")),AND(OR(U25="D",U25="A",U25="S",U25="C",U25="H",U25="B",U25="T",U25="E",U25="SB"),OR(V25="D",V25="A",V25="S",V25="C",V25="H",V25="B",V25="T",V25="E",V25="SB")),AND(OR(U25="D",U25="A",U25="S",U25="C",U25="H",U25="B",U25="T",U25="E",U25="SB"),OR(S25="D",S25="A",S25="S",S25="C",S25="H",S25="T",S25="E",S25="SB")),AND(OR(U25="D",U25="A",U25="S",U25="C",U25="H",U25="T",U25="E",U25="SB"),OR(W25="D",W25="A",W25="S",W25="C",W25="H",W25="B",W25="T",W25="E",W25="SB")),AND(OR(U25="D",U25="A",U25="S",U25="C",U25="H",U25="B",U25="T",U25="E",U25="SB"),OR(R25="D",R25="A",R25="S",R25="C",R25="T",R25="SB")),AND(OR(U25="D",U25="A",U25="S",U25="C",U25="T",U25="SB"),OR(X25="D",X25="A",X25="S",X25="C",X25="H",X25="B",X25="T",X25="E",X25="SB")),AND(OR(U25="D",U25="A",U25="S",U25="C",U25="H",U25="B",U25="T",U25="E",U25="SB"),OR(Q25="S")),AND(OR(U25="S"),OR(Y25="D",Y25="A",Y25="S",Y25="C",Y25="H",Y25="B",Y25="T",Y25="E",Y25="SB")),AND(U25="H",OR($Z11="No",$Z11="")))</formula>
    </cfRule>
  </conditionalFormatting>
  <conditionalFormatting sqref="V25:V29">
    <cfRule type="expression" priority="63" dxfId="1" stopIfTrue="1">
      <formula>OR(AND(OR(V25="D",V25="A",V25="S",V25="C",V25="H",V25="B",V25="T",V25="E",V25="SB"),OR(U25="D",U25="A",U25="S",U25="C",U25="H",U25="B",U25="T",U25="E",U25="SB")),AND(OR(V25="D",V25="A",V25="S",V25="C",V25="H",V25="B",V25="T",V25="E",V25="SB"),OR(W25="D",W25="A",W25="S",W25="C",W25="H",W25="B",W25="T",W25="E",W25="SB")),AND(OR(V25="D",V25="A",V25="S",V25="C",V25="H",V25="B",V25="T",V25="E",V25="SB"),OR(T25="D",T25="A",T25="S",T25="C",T25="H",T25="T",T25="E",T25="SB")),AND(OR(V25="D",V25="A",V25="S",V25="C",V25="H",V25="T",V25="E",V25="SB"),OR(X25="D",X25="A",X25="S",X25="C",X25="H",X25="B",X25="T",X25="E",X25="SB")),AND(OR(V25="D",V25="A",V25="S",V25="C",V25="H",V25="B",V25="T",V25="E",V25="SB"),OR(S25="D",S25="A",S25="S",S25="C",S25="T",S25="SB")),AND(OR(V25="D",V25="A",V25="S",V25="C",V25="T",V25="SB"),OR(Y25="D",Y25="A",Y25="S",Y25="C",Y25="H",Y25="B",Y25="T",Y25="E",Y25="SB")),AND(OR(V25="D",V25="A",V25="S",V25="C",V25="H",V25="B",V25="T",V25="E",V25="SB"),OR(R25="S")),AND(OR(V25="S"),OR(Z25="D",Z25="A",Z25="S",Z25="C",Z25="H",Z25="B",Z25="T",Z25="E",Z25="SB")),AND(V25="H",OR($Z11="No",$Z11="")))</formula>
    </cfRule>
  </conditionalFormatting>
  <conditionalFormatting sqref="W25:W29">
    <cfRule type="expression" priority="64" dxfId="1" stopIfTrue="1">
      <formula>OR(AND(OR(W25="D",W25="A",W25="S",W25="C",W25="H",W25="B",W25="T",W25="E",W25="SB"),OR(V25="D",V25="A",V25="S",V25="C",V25="H",V25="B",V25="T",V25="E",V25="SB")),AND(OR(W25="D",W25="A",W25="S",W25="C",W25="H",W25="B",W25="T",W25="E",W25="SB"),OR(X25="D",X25="A",X25="S",X25="C",X25="H",X25="B",X25="T",X25="E",X25="SB")),AND(OR(W25="D",W25="A",W25="S",W25="C",W25="H",W25="B",W25="T",W25="E",W25="SB"),OR(U25="D",U25="A",U25="S",U25="C",U25="H",U25="T",U25="E",U25="SB")),AND(OR(W25="D",W25="A",W25="S",W25="C",W25="H",W25="T",W25="E",W25="SB"),OR(Y25="D",Y25="A",Y25="S",Y25="C",Y25="H",Y25="B",Y25="T",Y25="E",Y25="SB")),AND(OR(W25="D",W25="A",W25="S",W25="C",W25="H",W25="B",W25="T",W25="E",W25="SB"),OR(T25="D",T25="A",T25="S",T25="C",T25="T",T25="SB")),AND(OR(W25="D",W25="A",W25="S",W25="C",W25="T",W25="SB"),OR(Z25="D",Z25="A",Z25="S",Z25="C",Z25="H",Z25="B",Z25="T",Z25="E",Z25="SB")),AND(OR(W25="D",W25="A",W25="S",W25="C",W25="H",W25="B",W25="T",W25="E",W25="SB"),OR(S25="S")),AND(OR(W25="S"),OR(AA25="D",AA25="A",AA25="S",AA25="C",AA25="H",AA25="B",AA25="T",AA25="E",AA25="SB")),AND(W25="H",OR($Z11="No",$Z11="")))</formula>
    </cfRule>
  </conditionalFormatting>
  <conditionalFormatting sqref="X25:X29">
    <cfRule type="expression" priority="65" dxfId="1" stopIfTrue="1">
      <formula>OR(AND(OR(X25="D",X25="A",X25="S",X25="C",X25="H",X25="B",X25="T",X25="E",X25="SB"),OR(W25="D",W25="A",W25="S",W25="C",W25="H",W25="B",W25="T",W25="E",W25="SB")),AND(OR(X25="D",X25="A",X25="S",X25="C",X25="H",X25="B",X25="T",X25="E",X25="SB"),OR(Y25="D",Y25="A",Y25="S",Y25="C",Y25="H",Y25="B",Y25="T",Y25="E",Y25="SB")),AND(OR(X25="D",X25="A",X25="S",X25="C",X25="H",X25="B",X25="T",X25="E",X25="SB"),OR(V25="D",V25="A",V25="S",V25="C",V25="H",V25="T",V25="E",V25="SB")),AND(OR(X25="D",X25="A",X25="S",X25="C",X25="H",X25="T",X25="E",X25="SB"),OR(Z25="D",Z25="A",Z25="S",Z25="C",Z25="H",Z25="B",Z25="T",Z25="E",Z25="SB")),AND(OR(X25="D",X25="A",X25="S",X25="C",X25="H",X25="B",X25="T",X25="E",X25="SB"),OR(U25="D",U25="A",U25="S",U25="C",U25="T",U25="SB")),AND(OR(X25="D",X25="A",X25="S",X25="C",X25="T",X25="SB"),OR(AA25="D",AA25="A",AA25="S",AA25="C",AA25="H",AA25="B",AA25="T",AA25="E",AA25="SB")),AND(OR(X25="D",X25="A",X25="S",X25="C",X25="H",X25="B",X25="T",X25="E",X25="SB"),OR(T25="S")),AND(OR(X25="S"),OR(AB25="D",AB25="A",AB25="S",AB25="C",AB25="H",AB25="B",AB25="T",AB25="E",AB25="SB")),AND(X25="H",OR($Z11="No",$Z11="")))</formula>
    </cfRule>
  </conditionalFormatting>
  <conditionalFormatting sqref="Y25:Y29">
    <cfRule type="expression" priority="66" dxfId="1" stopIfTrue="1">
      <formula>OR(AND(OR(Y25="D",Y25="A",Y25="S",Y25="C",Y25="H",Y25="B",Y25="T",Y25="E",Y25="SB"),OR(X25="D",X25="A",X25="S",X25="C",X25="H",X25="B",X25="T",X25="E",X25="SB")),AND(OR(Y25="D",Y25="A",Y25="S",Y25="C",Y25="H",Y25="B",Y25="T",Y25="E",Y25="SB"),OR(Z25="D",Z25="A",Z25="S",Z25="C",Z25="H",Z25="B",Z25="T",Z25="E",Z25="SB")),AND(OR(Y25="D",Y25="A",Y25="S",Y25="C",Y25="H",Y25="B",Y25="T",Y25="E",Y25="SB"),OR(W25="D",W25="A",W25="S",W25="C",W25="H",W25="T",W25="E",W25="SB")),AND(OR(Y25="D",Y25="A",Y25="S",Y25="C",Y25="H",Y25="T",Y25="E",Y25="SB"),OR(AA25="D",AA25="A",AA25="S",AA25="C",AA25="H",AA25="B",AA25="T",AA25="E",AA25="SB")),AND(OR(Y25="D",Y25="A",Y25="S",Y25="C",Y25="H",Y25="B",Y25="T",Y25="E",Y25="SB"),OR(V25="D",V25="A",V25="S",V25="C",V25="T",V25="SB")),AND(OR(Y25="D",Y25="A",Y25="S",Y25="C",Y25="T",Y25="SB"),OR(AB25="D",AB25="A",AB25="S",AB25="C",AB25="H",AB25="B",AB25="T",AB25="E",AB25="SB")),AND(OR(Y25="D",Y25="A",Y25="S",Y25="C",Y25="H",Y25="B",Y25="T",Y25="E",Y25="SB"),OR(U25="S")),AND(OR(Y25="S"),OR(AC25="D",AC25="A",AC25="S",AC25="C",AC25="H",AC25="B",AC25="T",AC25="E",AC25="SB")),AND(Y25="H",OR($Z11="No",$Z11="")))</formula>
    </cfRule>
  </conditionalFormatting>
  <conditionalFormatting sqref="Z25:Z29">
    <cfRule type="expression" priority="67" dxfId="1" stopIfTrue="1">
      <formula>OR(AND(OR(Z25="D",Z25="A",Z25="S",Z25="C",Z25="H",Z25="B",Z25="T",Z25="E",Z25="SB"),OR(Y25="D",Y25="A",Y25="S",Y25="C",Y25="H",Y25="B",Y25="T",Y25="E",Y25="SB")),AND(OR(Z25="D",Z25="A",Z25="S",Z25="C",Z25="H",Z25="B",Z25="T",Z25="E",Z25="SB"),OR(AA25="D",AA25="A",AA25="S",AA25="C",AA25="H",AA25="B",AA25="T",AA25="E",AA25="SB")),AND(OR(Z25="D",Z25="A",Z25="S",Z25="C",Z25="H",Z25="B",Z25="T",Z25="E",Z25="SB"),OR(X25="D",X25="A",X25="S",X25="C",X25="H",X25="T",X25="E",X25="SB")),AND(OR(Z25="D",Z25="A",Z25="S",Z25="C",Z25="H",Z25="T",Z25="E",Z25="SB"),OR(AB25="D",AB25="A",AB25="S",AB25="C",AB25="H",AB25="B",AB25="T",AB25="E",AB25="SB")),AND(OR(Z25="D",Z25="A",Z25="S",Z25="C",Z25="H",Z25="B",Z25="T",Z25="E",Z25="SB"),OR(W25="D",W25="A",W25="S",W25="C",W25="T",W25="SB")),AND(OR(Z25="D",Z25="A",Z25="S",Z25="C",Z25="T",Z25="SB"),OR(AC25="D",AC25="A",AC25="S",AC25="C",AC25="H",AC25="B",AC25="T",AC25="E",AC25="SB")),AND(OR(Z25="D",Z25="A",Z25="S",Z25="C",Z25="H",Z25="B",Z25="T",Z25="E",Z25="SB"),OR(V25="S")),AND(OR(Z25="S"),OR(AD25="D",AD25="A",AD25="S",AD25="C",AD25="H",AD25="B",AD25="T",AD25="E",AD25="SB")),AND(Z25="H",OR($Z11="No",$Z11="")))</formula>
    </cfRule>
  </conditionalFormatting>
  <conditionalFormatting sqref="AA25:AA29">
    <cfRule type="expression" priority="68" dxfId="1" stopIfTrue="1">
      <formula>OR(AND(OR(AA25="D",AA25="A",AA25="S",AA25="C",AA25="H",AA25="B",AA25="T",AA25="E",AA25="SB"),OR(Z25="D",Z25="A",Z25="S",Z25="C",Z25="H",Z25="B",Z25="T",Z25="E",Z25="SB")),AND(OR(AA25="D",AA25="A",AA25="S",AA25="C",AA25="H",AA25="B",AA25="T",AA25="E",AA25="SB"),OR(AB25="D",AB25="A",AB25="S",AB25="C",AB25="H",AB25="B",AB25="T",AB25="E",AB25="SB")),AND(OR(AA25="D",AA25="A",AA25="S",AA25="C",AA25="H",AA25="B",AA25="T",AA25="E",AA25="SB"),OR(Y25="D",Y25="A",Y25="S",Y25="C",Y25="H",Y25="T",Y25="E",Y25="SB")),AND(OR(AA25="D",AA25="A",AA25="S",AA25="C",AA25="H",AA25="T",AA25="E",AA25="SB"),OR(AC25="D",AC25="A",AC25="S",AC25="C",AC25="H",AC25="B",AC25="T",AC25="E",AC25="SB")),AND(OR(AA25="D",AA25="A",AA25="S",AA25="C",AA25="H",AA25="B",AA25="T",AA25="E",AA25="SB"),OR(X25="D",X25="A",X25="S",X25="C",X25="T",X25="SB")),AND(OR(AA25="D",AA25="A",AA25="S",AA25="C",AA25="T",AA25="SB"),OR(AD25="D",AD25="A",AD25="S",AD25="C",AD25="H",AD25="B",AD25="T",AD25="E",AD25="SB")),AND(OR(AA25="D",AA25="A",AA25="S",AA25="C",AA25="H",AA25="B",AA25="T",AA25="E",AA25="SB"),OR(W25="S")),AND(OR(AA25="S"),OR(AE25="D",AE25="A",AE25="S",AE25="C",AE25="H",AE25="B",AE25="T",AE25="E",AE25="SB")),AND(AA25="H",OR($Z11="No",$Z11="")))</formula>
    </cfRule>
  </conditionalFormatting>
  <conditionalFormatting sqref="AB25:AB29">
    <cfRule type="expression" priority="69" dxfId="1" stopIfTrue="1">
      <formula>OR(AND(OR(AB25="D",AB25="A",AB25="S",AB25="C",AB25="H",AB25="B",AB25="T",AB25="E",AB25="SB"),OR(AA25="D",AA25="A",AA25="S",AA25="C",AA25="H",AA25="B",AA25="T",AA25="E",AA25="SB")),AND(OR(AB25="D",AB25="A",AB25="S",AB25="C",AB25="H",AB25="B",AB25="T",AB25="E",AB25="SB"),OR(AC25="D",AC25="A",AC25="S",AC25="C",AC25="H",AC25="B",AC25="T",AC25="E",AC25="SB")),AND(OR(AB25="D",AB25="A",AB25="S",AB25="C",AB25="H",AB25="B",AB25="T",AB25="E",AB25="SB"),OR(Z25="D",Z25="A",Z25="S",Z25="C",Z25="H",Z25="T",Z25="E",Z25="SB")),AND(OR(AB25="D",AB25="A",AB25="S",AB25="C",AB25="H",AB25="T",AB25="E",AB25="SB"),OR(AD25="D",AD25="A",AD25="S",AD25="C",AD25="H",AD25="B",AD25="T",AD25="E",AD25="SB")),AND(OR(AB25="D",AB25="A",AB25="S",AB25="C",AB25="H",AB25="B",AB25="T",AB25="E",AB25="SB"),OR(Y25="D",Y25="A",Y25="S",Y25="C",Y25="T",Y25="SB")),AND(OR(AB25="D",AB25="A",AB25="S",AB25="C",AB25="T",AB25="SB"),OR(AE25="D",AE25="A",AE25="S",AE25="C",AE25="H",AE25="B",AE25="T",AE25="E",AE25="SB")),AND(OR(AB25="D",AB25="A",AB25="S",AB25="C",AB25="H",AB25="B",AB25="T",AB25="E",AB25="SB"),OR(X25="S")),AND(OR(AB25="S"),OR(AF25="D",AF25="A",AF25="S",AF25="C",AF25="H",AF25="B",AF25="T",AF25="E",AF25="SB")),AND(AB25="H",OR($Z11="No",$Z11="")))</formula>
    </cfRule>
  </conditionalFormatting>
  <conditionalFormatting sqref="AC25:AC29">
    <cfRule type="expression" priority="70" dxfId="1" stopIfTrue="1">
      <formula>OR(AND(OR(AC25="D",AC25="A",AC25="S",AC25="C",AC25="H",AC25="B",AC25="T",AC25="E",AC25="SB"),OR(AB25="D",AB25="A",AB25="S",AB25="C",AB25="H",AB25="B",AB25="T",AB25="E",AB25="SB")),AND(OR(AC25="D",AC25="A",AC25="S",AC25="C",AC25="H",AC25="B",AC25="T",AC25="E",AC25="SB"),OR(AD25="D",AD25="A",AD25="S",AD25="C",AD25="H",AD25="B",AD25="T",AD25="E",AD25="SB")),AND(OR(AC25="D",AC25="A",AC25="S",AC25="C",AC25="H",AC25="B",AC25="T",AC25="E",AC25="SB"),OR(AA25="D",AA25="A",AA25="S",AA25="C",AA25="H",AA25="T",AA25="E",AA25="SB")),AND(OR(AC25="D",AC25="A",AC25="S",AC25="C",AC25="H",AC25="T",AC25="E",AC25="SB"),OR(AE25="D",AE25="A",AE25="S",AE25="C",AE25="H",AE25="B",AE25="T",AE25="E",AE25="SB")),AND(OR(AC25="D",AC25="A",AC25="S",AC25="C",AC25="H",AC25="B",AC25="T",AC25="E",AC25="SB"),OR(Z25="D",Z25="A",Z25="S",Z25="C",Z25="T",Z25="SB")),AND(OR(AC25="D",AC25="A",AC25="S",AC25="C",AC25="T",AC25="SB"),OR(AF25="D",AF25="A",AF25="S",AF25="C",AF25="H",AF25="B",AF25="T",AF25="E",AF25="SB")),AND(OR(AC25="D",AC25="A",AC25="S",AC25="C",AC25="H",AC25="B",AC25="T",AC25="E",AC25="SB"),OR(Y25="S")),AND(OR(AC25="S"),OR(AG25="D",AG25="A",AG25="S",AG25="C",AG25="H",AG25="B",AG25="T",AG25="E",AG25="SB")),AND(AC25="H",OR($Z11="No",$Z11="")))</formula>
    </cfRule>
  </conditionalFormatting>
  <conditionalFormatting sqref="AD25:AD29">
    <cfRule type="expression" priority="71" dxfId="1" stopIfTrue="1">
      <formula>OR(AND(OR(AD25="D",AD25="A",AD25="S",AD25="C",AD25="H",AD25="B",AD25="T",AD25="E",AD25="SB"),OR(AC25="D",AC25="A",AC25="S",AC25="C",AC25="H",AC25="B",AC25="T",AC25="E",AC25="SB")),AND(OR(AD25="D",AD25="A",AD25="S",AD25="C",AD25="H",AD25="B",AD25="T",AD25="E",AD25="SB"),OR(AE25="D",AE25="A",AE25="S",AE25="C",AE25="H",AE25="B",AE25="T",AE25="E",AE25="SB")),AND(OR(AD25="D",AD25="A",AD25="S",AD25="C",AD25="H",AD25="B",AD25="T",AD25="E",AD25="SB"),OR(AB25="D",AB25="A",AB25="S",AB25="C",AB25="H",AB25="T",AB25="E",AB25="SB")),AND(OR(AD25="D",AD25="A",AD25="S",AD25="C",AD25="H",AD25="T",AD25="E",AD25="SB"),OR(AF25="D",AF25="A",AF25="S",AF25="C",AF25="H",AF25="B",AF25="T",AF25="E",AF25="SB")),AND(OR(AD25="D",AD25="A",AD25="S",AD25="C",AD25="H",AD25="B",AD25="T",AD25="E",AD25="SB"),OR(AA25="D",AA25="A",AA25="S",AA25="C",AA25="T",AA25="SB")),AND(OR(AD25="D",AD25="A",AD25="S",AD25="C",AD25="T",AD25="SB"),OR(AG25="D",AG25="A",AG25="S",AG25="C",AG25="H",AG25="B",AG25="T",AG25="E",AG25="SB")),AND(OR(AD25="D",AD25="A",AD25="S",AD25="C",AD25="H",AD25="B",AD25="T",AD25="E",AD25="SB"),OR(Z25="S")),AND(OR(AD25="S"),OR(AH25="D",AH25="A",AH25="S",AH25="C",AH25="H",AH25="B",AH25="T",AH25="E",AH25="SB")),AND(AD25="H",OR($Z11="No",$Z11="")))</formula>
    </cfRule>
  </conditionalFormatting>
  <conditionalFormatting sqref="AE25:AE29">
    <cfRule type="expression" priority="72" dxfId="1" stopIfTrue="1">
      <formula>OR(AND(OR(AE25="D",AE25="A",AE25="S",AE25="C",AE25="H",AE25="B",AE25="T",AE25="E",AE25="SB"),OR(AD25="D",AD25="A",AD25="S",AD25="C",AD25="H",AD25="B",AD25="T",AD25="E",AD25="SB")),AND(OR(AE25="D",AE25="A",AE25="S",AE25="C",AE25="H",AE25="B",AE25="T",AE25="E",AE25="SB"),OR(AF25="D",AF25="A",AF25="S",AF25="C",AF25="H",AF25="B",AF25="T",AF25="E",AF25="SB")),AND(OR(AE25="D",AE25="A",AE25="S",AE25="C",AE25="H",AE25="B",AE25="T",AE25="E",AE25="SB"),OR(AC25="D",AC25="A",AC25="S",AC25="C",AC25="H",AC25="T",AC25="E",AC25="SB")),AND(OR(AE25="D",AE25="A",AE25="S",AE25="C",AE25="H",AE25="T",AE25="E",AE25="SB"),OR(AG25="D",AG25="A",AG25="S",AG25="C",AG25="H",AG25="B",AG25="T",AG25="E",AG25="SB")),AND(OR(AE25="D",AE25="A",AE25="S",AE25="C",AE25="H",AE25="B",AE25="T",AE25="E",AE25="SB"),OR(AB25="D",AB25="A",AB25="S",AB25="C",AB25="T",AB25="SB")),AND(OR(AE25="D",AE25="A",AE25="S",AE25="C",AE25="T",AE25="SB"),OR(AH25="D",AH25="A",AH25="S",AH25="C",AH25="H",AH25="B",AH25="T",AH25="E",AH25="SB")),AND(OR(AE25="D",AE25="A",AE25="S",AE25="C",AE25="H",AE25="B",AE25="T",AE25="E",AE25="SB"),OR(AA25="S")),AND(OR(AE25="S"),OR(AI25="D",AI25="A",AI25="S",AI25="C",AI25="H",AI25="B",AI25="T",AI25="E",AI25="SB")),AND(AE25="H",OR($Z11="No",$Z11="")))</formula>
    </cfRule>
  </conditionalFormatting>
  <conditionalFormatting sqref="AF25:AF29">
    <cfRule type="expression" priority="73" dxfId="1" stopIfTrue="1">
      <formula>OR(AND(OR(AF25="D",AF25="A",AF25="S",AF25="C",AF25="H",AF25="B",AF25="T",AF25="E",AF25="SB"),OR(AE25="D",AE25="A",AE25="S",AE25="C",AE25="H",AE25="B",AE25="T",AE25="E",AE25="SB")),AND(OR(AF25="D",AF25="A",AF25="S",AF25="C",AF25="H",AF25="B",AF25="T",AF25="E",AF25="SB"),OR(AG25="D",AG25="A",AG25="S",AG25="C",AG25="H",AG25="B",AG25="T",AG25="E",AG25="SB")),AND(OR(AF25="D",AF25="A",AF25="S",AF25="C",AF25="H",AF25="B",AF25="T",AF25="E",AF25="SB"),OR(AD25="D",AD25="A",AD25="S",AD25="C",AD25="H",AD25="T",AD25="E",AD25="SB")),AND(OR(AF25="D",AF25="A",AF25="S",AF25="C",AF25="H",AF25="T",AF25="E",AF25="SB"),OR(AH25="D",AH25="A",AH25="S",AH25="C",AH25="H",AH25="B",AH25="T",AH25="E",AH25="SB")),AND(OR(AF25="D",AF25="A",AF25="S",AF25="C",AF25="H",AF25="B",AF25="T",AF25="E",AF25="SB"),OR(AC25="D",AC25="A",AC25="S",AC25="C",AC25="T",AC25="SB")),AND(OR(AF25="D",AF25="A",AF25="S",AF25="C",AF25="T",AF25="SB"),OR(AI25="D",AI25="A",AI25="S",AI25="C",AI25="H",AI25="B",AI25="T",AI25="E",AI25="SB")),AND(OR(AF25="D",AF25="A",AF25="S",AF25="C",AF25="H",AF25="B",AF25="T",AF25="E",AF25="SB"),OR(AB25="S")),AND(OR(AF25="S"),OR(AJ25="D",AJ25="A",AJ25="S",AJ25="C",AJ25="H",AJ25="B",AJ25="T",AJ25="E",AJ25="SB")),AND(AF25="H",OR($Z11="No",$Z11="")))</formula>
    </cfRule>
  </conditionalFormatting>
  <conditionalFormatting sqref="AG25:AG29">
    <cfRule type="expression" priority="74" dxfId="1" stopIfTrue="1">
      <formula>OR(AND(OR(AG25="D",AG25="A",AG25="S",AG25="C",AG25="H",AG25="B",AG25="T",AG25="E",AG25="SB"),OR(AF25="D",AF25="A",AF25="S",AF25="C",AF25="H",AF25="B",AF25="T",AF25="E",AF25="SB")),AND(OR(AG25="D",AG25="A",AG25="S",AG25="C",AG25="H",AG25="B",AG25="T",AG25="E",AG25="SB"),OR(AH25="D",AH25="A",AH25="S",AH25="C",AH25="H",AH25="B",AH25="T",AH25="E",AH25="SB")),AND(OR(AG25="D",AG25="A",AG25="S",AG25="C",AG25="H",AG25="B",AG25="T",AG25="E",AG25="SB"),OR(AE25="D",AE25="A",AE25="S",AE25="C",AE25="H",AE25="T",AE25="E",AE25="SB")),AND(OR(AG25="D",AG25="A",AG25="S",AG25="C",AG25="H",AG25="T",AG25="E",AG25="SB"),OR(AI25="D",AI25="A",AI25="S",AI25="C",AI25="H",AI25="B",AI25="T",AI25="E",AI25="SB")),AND(OR(AG25="D",AG25="A",AG25="S",AG25="C",AG25="H",AG25="B",AG25="T",AG25="E",AG25="SB"),OR(AD25="D",AD25="A",AD25="S",AD25="C",AD25="T",AD25="SB")),AND(OR(AG25="D",AG25="A",AG25="S",AG25="C",AG25="T",AG25="SB"),OR(AJ25="D",AJ25="A",AJ25="S",AJ25="C",AJ25="H",AJ25="B",AJ25="T",AJ25="E",AJ25="SB")),AND(OR(AG25="D",AG25="A",AG25="S",AG25="C",AG25="H",AG25="B",AG25="T",AG25="E",AG25="SB"),OR(AC25="S")),AND(OR(AG25="S"),OR(AK25="D",AK25="A",AK25="S",AK25="C",AK25="H",AK25="B",AK25="T",AK25="E",AK25="SB")),AND(AG25="H",OR($Z11="No",$Z11="")))</formula>
    </cfRule>
  </conditionalFormatting>
  <conditionalFormatting sqref="AH25:AH29">
    <cfRule type="expression" priority="75" dxfId="1" stopIfTrue="1">
      <formula>OR(AND(OR(AH25="D",AH25="A",AH25="S",AH25="C",AH25="H",AH25="B",AH25="T",AH25="E",AH25="SB"),OR(AG25="D",AG25="A",AG25="S",AG25="C",AG25="H",AG25="B",AG25="T",AG25="E",AG25="SB")),AND(OR(AH25="D",AH25="A",AH25="S",AH25="C",AH25="H",AH25="B",AH25="T",AH25="E",AH25="SB"),OR(AI25="D",AI25="A",AI25="S",AI25="C",AI25="H",AI25="B",AI25="T",AI25="E",AI25="SB")),AND(OR(AH25="D",AH25="A",AH25="S",AH25="C",AH25="H",AH25="B",AH25="T",AH25="E",AH25="SB"),OR(AF25="D",AF25="A",AF25="S",AF25="C",AF25="H",AF25="T",AF25="E",AF25="SB")),AND(OR(AH25="D",AH25="A",AH25="S",AH25="C",AH25="H",AH25="T",AH25="E",AH25="SB"),OR(AJ25="D",AJ25="A",AJ25="S",AJ25="C",AJ25="H",AJ25="B",AJ25="T",AJ25="E",AJ25="SB")),AND(OR(AH25="D",AH25="A",AH25="S",AH25="C",AH25="H",AH25="B",AH25="T",AH25="E",AH25="SB"),OR(AE25="D",AE25="A",AE25="S",AE25="C",AE25="T",AE25="SB")),AND(OR(AH25="D",AH25="A",AH25="S",AH25="C",AH25="T",AH25="SB"),OR(AK25="D",AK25="A",AK25="S",AK25="C",AK25="H",AK25="B",AK25="T",AK25="E",AK25="SB")),AND(OR(AH25="D",AH25="A",AH25="S",AH25="C",AH25="H",AH25="B",AH25="T",AH25="E",AH25="SB"),OR(AD25="S")),AND(OR(AH25="S"),OR(AL25="D",AL25="A",AL25="S",AL25="C",AL25="H",AL25="B",AL25="T",AL25="E",AL25="SB")),AND(AH25="H",OR($Z11="No",$Z11="")))</formula>
    </cfRule>
  </conditionalFormatting>
  <conditionalFormatting sqref="AI25:AI29">
    <cfRule type="expression" priority="76" dxfId="1" stopIfTrue="1">
      <formula>OR(AND(OR(AI25="D",AI25="A",AI25="S",AI25="C",AI25="H",AI25="B",AI25="T",AI25="E",AI25="SB"),OR(AH25="D",AH25="A",AH25="S",AH25="C",AH25="H",AH25="B",AH25="T",AH25="E",AH25="SB")),AND(OR(AI25="D",AI25="A",AI25="S",AI25="C",AI25="H",AI25="B",AI25="T",AI25="E",AI25="SB"),OR(AJ25="D",AJ25="A",AJ25="S",AJ25="C",AJ25="H",AJ25="B",AJ25="T",AJ25="E",AJ25="SB")),AND(OR(AI25="D",AI25="A",AI25="S",AI25="C",AI25="H",AI25="B",AI25="T",AI25="E",AI25="SB"),OR(AG25="D",AG25="A",AG25="S",AG25="C",AG25="H",AG25="T",AG25="E",AG25="SB")),AND(OR(AI25="D",AI25="A",AI25="S",AI25="C",AI25="H",AI25="T",AI25="E",AI25="SB"),OR(AK25="D",AK25="A",AK25="S",AK25="C",AK25="H",AK25="B",AK25="T",AK25="E",AK25="SB")),AND(OR(AI25="D",AI25="A",AI25="S",AI25="C",AI25="H",AI25="B",AI25="T",AI25="E",AI25="SB"),OR(AF25="D",AF25="A",AF25="S",AF25="C",AF25="T",AF25="SB")),AND(OR(AI25="D",AI25="A",AI25="S",AI25="C",AI25="T",AI25="SB"),OR(AL25="D",AL25="A",AL25="S",AL25="C",AL25="H",AL25="B",AL25="T",AL25="E",AL25="SB")),AND(OR(AI25="D",AI25="A",AI25="S",AI25="C",AI25="H",AI25="B",AI25="T",AI25="E",AI25="SB"),OR(AE25="S")),AND(OR(AI25="S"),OR(AM25="D",AM25="A",AM25="S",AM25="C",AM25="H",AM25="B",AM25="T",AM25="E",AM25="SB")),AND(AI25="H",OR($Z11="No",$Z11="")))</formula>
    </cfRule>
  </conditionalFormatting>
  <conditionalFormatting sqref="AJ25:AJ29">
    <cfRule type="expression" priority="77" dxfId="1" stopIfTrue="1">
      <formula>OR(AND(OR(AJ25="D",AJ25="A",AJ25="S",AJ25="C",AJ25="H",AJ25="B",AJ25="T",AJ25="E",AJ25="SB"),OR(AI25="D",AI25="A",AI25="S",AI25="C",AI25="H",AI25="B",AI25="T",AI25="E",AI25="SB")),AND(OR(AJ25="D",AJ25="A",AJ25="S",AJ25="C",AJ25="H",AJ25="B",AJ25="T",AJ25="E",AJ25="SB"),OR(AK25="D",AK25="A",AK25="S",AK25="C",AK25="H",AK25="B",AK25="T",AK25="E",AK25="SB")),AND(OR(AJ25="D",AJ25="A",AJ25="S",AJ25="C",AJ25="H",AJ25="B",AJ25="T",AJ25="E",AJ25="SB"),OR(AH25="D",AH25="A",AH25="S",AH25="C",AH25="H",AH25="T",AH25="E",AH25="SB")),AND(OR(AJ25="D",AJ25="A",AJ25="S",AJ25="C",AJ25="H",AJ25="T",AJ25="E",AJ25="SB"),OR(AL25="D",AL25="A",AL25="S",AL25="C",AL25="H",AL25="B",AL25="T",AL25="E",AL25="SB")),AND(OR(AJ25="D",AJ25="A",AJ25="S",AJ25="C",AJ25="H",AJ25="B",AJ25="T",AJ25="E",AJ25="SB"),OR(AG25="D",AG25="A",AG25="S",AG25="C",AG25="T",AG25="SB")),AND(OR(AJ25="D",AJ25="A",AJ25="S",AJ25="C",AJ25="T",AJ25="SB"),OR(AM25="D",AM25="A",AM25="S",AM25="C",AM25="H",AM25="B",AM25="T",AM25="E",AM25="SB")),AND(OR(AJ25="D",AJ25="A",AJ25="S",AJ25="C",AJ25="H",AJ25="B",AJ25="T",AJ25="E",AJ25="SB"),OR(AF25="S")),AND(OR(AJ25="S"),OR(AN25="D",AN25="A",AN25="S",AN25="C",AN25="H",AN25="B",AN25="T",AN25="E",AN25="SB")),AND(AJ25="H",OR($Z11="No",$Z11="")))</formula>
    </cfRule>
  </conditionalFormatting>
  <conditionalFormatting sqref="AK25:AK29">
    <cfRule type="expression" priority="78" dxfId="1" stopIfTrue="1">
      <formula>OR(AND(OR(AK25="D",AK25="A",AK25="S",AK25="C",AK25="H",AK25="B",AK25="T",AK25="E",AK25="SB"),OR(AJ25="D",AJ25="A",AJ25="S",AJ25="C",AJ25="H",AJ25="B",AJ25="T",AJ25="E",AJ25="SB")),AND(OR(AK25="D",AK25="A",AK25="S",AK25="C",AK25="H",AK25="B",AK25="T",AK25="E",AK25="SB"),OR(AL25="D",AL25="A",AL25="S",AL25="C",AL25="H",AL25="B",AL25="T",AL25="E",AL25="SB")),AND(OR(AK25="D",AK25="A",AK25="S",AK25="C",AK25="H",AK25="B",AK25="T",AK25="E",AK25="SB"),OR(AI25="D",AI25="A",AI25="S",AI25="C",AI25="H",AI25="T",AI25="E",AI25="SB")),AND(OR(AK25="D",AK25="A",AK25="S",AK25="C",AK25="H",AK25="T",AK25="E",AK25="SB"),OR(AM25="D",AM25="A",AM25="S",AM25="C",AM25="H",AM25="B",AM25="T",AM25="E",AM25="SB")),AND(OR(AK25="D",AK25="A",AK25="S",AK25="C",AK25="H",AK25="B",AK25="T",AK25="E",AK25="SB"),OR(AH25="D",AH25="A",AH25="S",AH25="C",AH25="T",AH25="SB")),AND(OR(AK25="D",AK25="A",AK25="S",AK25="C",AK25="T",AK25="SB"),OR(AN25="D",AN25="A",AN25="S",AN25="C",AN25="H",AN25="B",AN25="T",AN25="E",AN25="SB")),AND(OR(AK25="D",AK25="A",AK25="S",AK25="C",AK25="H",AK25="B",AK25="T",AK25="E",AK25="SB"),OR(AG25="S")),AND(OR(AK25="S"),OR(AO25="D",AO25="A",AO25="S",AO25="C",AO25="H",AO25="B",AO25="T",AO25="E",AO25="SB")),AND(AK25="H",OR($Z11="No",$Z11="")))</formula>
    </cfRule>
  </conditionalFormatting>
  <conditionalFormatting sqref="AL25:AL29">
    <cfRule type="expression" priority="79" dxfId="1" stopIfTrue="1">
      <formula>OR(AND(OR(AL25="D",AL25="A",AL25="S",AL25="C",AL25="H",AL25="B",AL25="T",AL25="E",AL25="SB"),OR(AK25="D",AK25="A",AK25="S",AK25="C",AK25="H",AK25="B",AK25="T",AK25="E",AK25="SB")),AND(OR(AL25="D",AL25="A",AL25="S",AL25="C",AL25="H",AL25="B",AL25="T",AL25="E",AL25="SB"),OR(AM25="D",AM25="A",AM25="S",AM25="C",AM25="H",AM25="B",AM25="T",AM25="E",AM25="SB")),AND(OR(AL25="D",AL25="A",AL25="S",AL25="C",AL25="H",AL25="B",AL25="T",AL25="E",AL25="SB"),OR(AJ25="D",AJ25="A",AJ25="S",AJ25="C",AJ25="H",AJ25="T",AJ25="E",AJ25="SB")),AND(OR(AL25="D",AL25="A",AL25="S",AL25="C",AL25="H",AL25="T",AL25="E",AL25="SB"),OR(AN25="D",AN25="A",AN25="S",AN25="C",AN25="H",AN25="B",AN25="T",AN25="E",AN25="SB")),AND(OR(AL25="D",AL25="A",AL25="S",AL25="C",AL25="H",AL25="B",AL25="T",AL25="E",AL25="SB"),OR(AI25="D",AI25="A",AI25="S",AI25="C",AI25="T",AI25="SB")),AND(OR(AL25="D",AL25="A",AL25="S",AL25="C",AL25="T",AL25="SB"),OR(AO25="D",AO25="A",AO25="S",AO25="C",AO25="H",AO25="B",AO25="T",AO25="E",AO25="SB")),AND(OR(AL25="D",AL25="A",AL25="S",AL25="C",AL25="H",AL25="B",AL25="T",AL25="E",AL25="SB"),OR(AH25="S")),AND(OR(AL25="S"),OR(AP25="D",AP25="A",AP25="S",AP25="C",AP25="H",AP25="B",AP25="T",AP25="E",AP25="SB")),AND(AL25="H",OR($Z11="No",$Z11="")))</formula>
    </cfRule>
  </conditionalFormatting>
  <conditionalFormatting sqref="AM25:AM29">
    <cfRule type="expression" priority="80" dxfId="1" stopIfTrue="1">
      <formula>OR(AND(OR(AM25="D",AM25="A",AM25="S",AM25="C",AM25="H",AM25="B",AM25="T",AM25="E",AM25="SB"),OR(AL25="D",AL25="A",AL25="S",AL25="C",AL25="H",AL25="B",AL25="T",AL25="E",AL25="SB")),AND(OR(AM25="D",AM25="A",AM25="S",AM25="C",AM25="H",AM25="B",AM25="T",AM25="E",AM25="SB"),OR(AN25="D",AN25="A",AN25="S",AN25="C",AN25="H",AN25="B",AN25="T",AN25="E",AN25="SB")),AND(OR(AM25="D",AM25="A",AM25="S",AM25="C",AM25="H",AM25="B",AM25="T",AM25="E",AM25="SB"),OR(AK25="D",AK25="A",AK25="S",AK25="C",AK25="H",AK25="T",AK25="E",AK25="SB")),AND(OR(AM25="D",AM25="A",AM25="S",AM25="C",AM25="H",AM25="T",AM25="E",AM25="SB"),OR(AO25="D",AO25="A",AO25="S",AO25="C",AO25="H",AO25="B",AO25="T",AO25="E",AO25="SB")),AND(OR(AM25="D",AM25="A",AM25="S",AM25="C",AM25="H",AM25="B",AM25="T",AM25="E",AM25="SB"),OR(AJ25="D",AJ25="A",AJ25="S",AJ25="C",AJ25="T",AJ25="SB")),AND(OR(AM25="D",AM25="A",AM25="S",AM25="C",AM25="T",AM25="SB"),OR(AP25="D",AP25="A",AP25="S",AP25="C",AP25="H",AP25="B",AP25="T",AP25="E",AP25="SB")),AND(OR(AM25="D",AM25="A",AM25="S",AM25="C",AM25="H",AM25="B",AM25="T",AM25="E",AM25="SB"),OR(AI25="S")),AND(OR(AM25="S"),OR(AQ25="D",AQ25="A",AQ25="S",AQ25="C",AQ25="H",AQ25="B",AQ25="T",AQ25="E",AQ25="SB")),AND(AM25="H",OR($Z11="No",$Z11="")))</formula>
    </cfRule>
  </conditionalFormatting>
  <conditionalFormatting sqref="AN25:AN29">
    <cfRule type="expression" priority="81" dxfId="1" stopIfTrue="1">
      <formula>OR(AND(OR(AN25="D",AN25="A",AN25="S",AN25="C",AN25="H",AN25="B",AN25="T",AN25="E",AN25="SB"),OR(AM25="D",AM25="A",AM25="S",AM25="C",AM25="H",AM25="B",AM25="T",AM25="E",AM25="SB")),AND(OR(AN25="D",AN25="A",AN25="S",AN25="C",AN25="H",AN25="B",AN25="T",AN25="E",AN25="SB"),OR(AO25="D",AO25="A",AO25="S",AO25="C",AO25="H",AO25="B",AO25="T",AO25="E",AO25="SB")),AND(OR(AN25="D",AN25="A",AN25="S",AN25="C",AN25="H",AN25="B",AN25="T",AN25="E",AN25="SB"),OR(AL25="D",AL25="A",AL25="S",AL25="C",AL25="H",AL25="T",AL25="E",AL25="SB")),AND(OR(AN25="D",AN25="A",AN25="S",AN25="C",AN25="H",AN25="T",AN25="E",AN25="SB"),OR(AP25="D",AP25="A",AP25="S",AP25="C",AP25="H",AP25="B",AP25="T",AP25="E",AP25="SB")),AND(OR(AN25="D",AN25="A",AN25="S",AN25="C",AN25="H",AN25="B",AN25="T",AN25="E",AN25="SB"),OR(AK25="D",AK25="A",AK25="S",AK25="C",AK25="T",AK25="SB")),AND(OR(AN25="D",AN25="A",AN25="S",AN25="C",AN25="T",AN25="SB"),OR(AQ25="D",AQ25="A",AQ25="S",AQ25="C",AQ25="H",AQ25="B",AQ25="T",AQ25="E",AQ25="SB")),AND(OR(AN25="D",AN25="A",AN25="S",AN25="C",AN25="H",AN25="B",AN25="T",AN25="E",AN25="SB"),OR(AJ25="S")),AND(OR(AN25="S"),OR(AR25="D",AR25="A",AR25="S",AR25="C",AR25="H",AR25="B",AR25="T",AR25="E",AR25="SB")),AND(AN25="H",OR($Z11="No",$Z11="")))</formula>
    </cfRule>
  </conditionalFormatting>
  <conditionalFormatting sqref="AO25:AO29">
    <cfRule type="expression" priority="82" dxfId="1" stopIfTrue="1">
      <formula>OR(AND(OR(AO25="D",AO25="A",AO25="S",AO25="C",AO25="H",AO25="B",AO25="T",AO25="E",AO25="SB"),OR(AN25="D",AN25="A",AN25="S",AN25="C",AN25="H",AN25="B",AN25="T",AN25="E",AN25="SB")),AND(OR(AO25="D",AO25="A",AO25="S",AO25="C",AO25="H",AO25="B",AO25="T",AO25="E",AO25="SB"),OR(AP25="D",AP25="A",AP25="S",AP25="C",AP25="H",AP25="B",AP25="T",AP25="E",AP25="SB")),AND(OR(AO25="D",AO25="A",AO25="S",AO25="C",AO25="H",AO25="B",AO25="T",AO25="E",AO25="SB"),OR(AM25="D",AM25="A",AM25="S",AM25="C",AM25="H",AM25="T",AM25="E",AM25="SB")),AND(OR(AO25="D",AO25="A",AO25="S",AO25="C",AO25="H",AO25="T",AO25="E",AO25="SB"),OR(AQ25="D",AQ25="A",AQ25="S",AQ25="C",AQ25="H",AQ25="B",AQ25="T",AQ25="E",AQ25="SB")),AND(OR(AO25="D",AO25="A",AO25="S",AO25="C",AO25="H",AO25="B",AO25="T",AO25="E",AO25="SB"),OR(AL25="D",AL25="A",AL25="S",AL25="C",AL25="T",AL25="SB")),AND(OR(AO25="D",AO25="A",AO25="S",AO25="C",AO25="T",AO25="SB"),OR(AR25="D",AR25="A",AR25="S",AR25="C",AR25="H",AR25="B",AR25="T",AR25="E",AR25="SB")),AND(OR(AO25="D",AO25="A",AO25="S",AO25="C",AO25="H",AO25="B",AO25="T",AO25="E",AO25="SB"),OR(AK25="S")),AND(OR(AO25="S"),OR(AS25="D",AS25="A",AS25="S",AS25="C",AS25="H",AS25="B",AS25="T",AS25="E",AS25="SB")),AND(AO25="H",OR($Z11="No",$Z11="")))</formula>
    </cfRule>
  </conditionalFormatting>
  <conditionalFormatting sqref="AP25:AP29">
    <cfRule type="expression" priority="83" dxfId="1" stopIfTrue="1">
      <formula>OR(AND(OR(AP25="D",AP25="A",AP25="S",AP25="C",AP25="H",AP25="B",AP25="T",AP25="E",AP25="SB"),OR(AO25="D",AO25="A",AO25="S",AO25="C",AO25="H",AO25="B",AO25="T",AO25="E",AO25="SB")),AND(OR(AP25="D",AP25="A",AP25="S",AP25="C",AP25="H",AP25="B",AP25="T",AP25="E",AP25="SB"),OR(AQ25="D",AQ25="A",AQ25="S",AQ25="C",AQ25="H",AQ25="B",AQ25="T",AQ25="E",AQ25="SB")),AND(OR(AP25="D",AP25="A",AP25="S",AP25="C",AP25="H",AP25="B",AP25="T",AP25="E",AP25="SB"),OR(AN25="D",AN25="A",AN25="S",AN25="C",AN25="H",AN25="T",AN25="E",AN25="SB")),AND(OR(AP25="D",AP25="A",AP25="S",AP25="C",AP25="H",AP25="T",AP25="E",AP25="SB"),OR(AR25="D",AR25="A",AR25="S",AR25="C",AR25="H",AR25="B",AR25="T",AR25="E",AR25="SB")),AND(OR(AP25="D",AP25="A",AP25="S",AP25="C",AP25="H",AP25="B",AP25="T",AP25="E",AP25="SB"),OR(AM25="D",AM25="A",AM25="S",AM25="C",AM25="T",AM25="SB")),AND(OR(AP25="D",AP25="A",AP25="S",AP25="C",AP25="T",AP25="SB"),OR(AS25="D",AS25="A",AS25="S",AS25="C",AS25="H",AS25="B",AS25="T",AS25="E",AS25="SB")),AND(OR(AP25="D",AP25="A",AP25="S",AP25="C",AP25="H",AP25="B",AP25="T",AP25="E",AP25="SB"),OR(AL25="S")),AND(OR(AP25="S"),OR(AT25="D",AT25="A",AT25="S",AT25="C",AT25="H",AT25="B",AT25="T",AT25="E",AT25="SB")),AND(AP25="H",OR($Z11="No",$Z11="")))</formula>
    </cfRule>
  </conditionalFormatting>
  <conditionalFormatting sqref="AQ25:AQ29">
    <cfRule type="expression" priority="84" dxfId="1" stopIfTrue="1">
      <formula>OR(AND(OR(AQ25="D",AQ25="A",AQ25="S",AQ25="C",AQ25="H",AQ25="B",AQ25="T",AQ25="E",AQ25="SB"),OR(AP25="D",AP25="A",AP25="S",AP25="C",AP25="H",AP25="B",AP25="T",AP25="E",AP25="SB")),AND(OR(AQ25="D",AQ25="A",AQ25="S",AQ25="C",AQ25="H",AQ25="B",AQ25="T",AQ25="E",AQ25="SB"),OR(AR25="D",AR25="A",AR25="S",AR25="C",AR25="H",AR25="B",AR25="T",AR25="E",AR25="SB")),AND(OR(AQ25="D",AQ25="A",AQ25="S",AQ25="C",AQ25="H",AQ25="B",AQ25="T",AQ25="E",AQ25="SB"),OR(AO25="D",AO25="A",AO25="S",AO25="C",AO25="H",AO25="T",AO25="E",AO25="SB")),AND(OR(AQ25="D",AQ25="A",AQ25="S",AQ25="C",AQ25="H",AQ25="T",AQ25="E",AQ25="SB"),OR(AS25="D",AS25="A",AS25="S",AS25="C",AS25="H",AS25="B",AS25="T",AS25="E",AS25="SB")),AND(OR(AQ25="D",AQ25="A",AQ25="S",AQ25="C",AQ25="H",AQ25="B",AQ25="T",AQ25="E",AQ25="SB"),OR(AN25="D",AN25="A",AN25="S",AN25="C",AN25="T",AN25="SB")),AND(OR(AQ25="D",AQ25="A",AQ25="S",AQ25="C",AQ25="T",AQ25="SB"),OR(AT25="D",AT25="A",AT25="S",AT25="C",AT25="H",AT25="B",AT25="T",AT25="E",AT25="SB")),AND(OR(AQ25="D",AQ25="A",AQ25="S",AQ25="C",AQ25="H",AQ25="B",AQ25="T",AQ25="E",AQ25="SB"),OR(AM25="S")),AND(OR(AQ25="S"),OR(AU25="D",AU25="A",AU25="S",AU25="C",AU25="H",AU25="B",AU25="T",AU25="E",AU25="SB")),AND(AQ25="H",OR($Z11="No",$Z11="")))</formula>
    </cfRule>
  </conditionalFormatting>
  <conditionalFormatting sqref="AR25:AR29">
    <cfRule type="expression" priority="85" dxfId="1" stopIfTrue="1">
      <formula>OR(AND(OR(AR25="D",AR25="A",AR25="S",AR25="C",AR25="H",AR25="B",AR25="T",AR25="E",AR25="SB"),OR(AQ25="D",AQ25="A",AQ25="S",AQ25="C",AQ25="H",AQ25="B",AQ25="T",AQ25="E",AQ25="SB")),AND(OR(AR25="D",AR25="A",AR25="S",AR25="C",AR25="H",AR25="B",AR25="T",AR25="E",AR25="SB"),OR(AS25="D",AS25="A",AS25="S",AS25="C",AS25="H",AS25="B",AS25="T",AS25="E",AS25="SB")),AND(OR(AR25="D",AR25="A",AR25="S",AR25="C",AR25="H",AR25="B",AR25="T",AR25="E",AR25="SB"),OR(AP25="D",AP25="A",AP25="S",AP25="C",AP25="H",AP25="T",AP25="E",AP25="SB")),AND(OR(AR25="D",AR25="A",AR25="S",AR25="C",AR25="H",AR25="T",AR25="E",AR25="SB"),OR(AT25="D",AT25="A",AT25="S",AT25="C",AT25="H",AT25="B",AT25="T",AT25="E",AT25="SB")),AND(OR(AR25="D",AR25="A",AR25="S",AR25="C",AR25="H",AR25="B",AR25="T",AR25="E",AR25="SB"),OR(AO25="D",AO25="A",AO25="S",AO25="C",AO25="T",AO25="SB")),AND(OR(AR25="D",AR25="A",AR25="S",AR25="C",AR25="T",AR25="SB"),OR(AU25="D",AU25="A",AU25="S",AU25="C",AU25="H",AU25="B",AU25="T",AU25="E",AU25="SB")),AND(OR(AR25="D",AR25="A",AR25="S",AR25="C",AR25="H",AR25="B",AR25="T",AR25="E",AR25="SB"),OR(AN25="S")),AND(OR(AR25="S"),OR(AV25="D",AV25="A",AV25="S",AV25="C",AV25="H",AV25="B",AV25="T",AV25="E",AV25="SB")),AND(AR25="H",OR($Z11="No",$Z11="")))</formula>
    </cfRule>
  </conditionalFormatting>
  <conditionalFormatting sqref="AS25:AS29">
    <cfRule type="expression" priority="86" dxfId="1" stopIfTrue="1">
      <formula>OR(AND(OR(AS25="D",AS25="A",AS25="S",AS25="C",AS25="H",AS25="B",AS25="T",AS25="E",AS25="SB"),OR(AR25="D",AR25="A",AR25="S",AR25="C",AR25="H",AR25="B",AR25="T",AR25="E",AR25="SB")),AND(OR(AS25="D",AS25="A",AS25="S",AS25="C",AS25="H",AS25="B",AS25="T",AS25="E",AS25="SB"),OR(AT25="D",AT25="A",AT25="S",AT25="C",AT25="H",AT25="B",AT25="T",AT25="E",AT25="SB")),AND(OR(AS25="D",AS25="A",AS25="S",AS25="C",AS25="H",AS25="B",AS25="T",AS25="E",AS25="SB"),OR(AQ25="D",AQ25="A",AQ25="S",AQ25="C",AQ25="H",AQ25="T",AQ25="E",AQ25="SB")),AND(OR(AS25="D",AS25="A",AS25="S",AS25="C",AS25="H",AS25="T",AS25="E",AS25="SB"),OR(AU25="D",AU25="A",AU25="S",AU25="C",AU25="H",AU25="B",AU25="T",AU25="E",AU25="SB")),AND(OR(AS25="D",AS25="A",AS25="S",AS25="C",AS25="H",AS25="B",AS25="T",AS25="E",AS25="SB"),OR(AP25="D",AP25="A",AP25="S",AP25="C",AP25="T",AP25="SB")),AND(OR(AS25="D",AS25="A",AS25="S",AS25="C",AS25="T",AS25="SB"),OR(AV25="D",AV25="A",AV25="S",AV25="C",AV25="H",AV25="B",AV25="T",AV25="E",AV25="SB")),AND(OR(AS25="D",AS25="A",AS25="S",AS25="C",AS25="H",AS25="B",AS25="T",AS25="E",AS25="SB"),OR(AO25="S")),AND(OR(AS25="S"),OR(AW25="D",AW25="A",AW25="S",AW25="C",AW25="H",AW25="B",AW25="T",AW25="E",AW25="SB")),AND(AS25="H",OR($Z11="No",$Z11="")))</formula>
    </cfRule>
  </conditionalFormatting>
  <conditionalFormatting sqref="AT25:AT29">
    <cfRule type="expression" priority="87" dxfId="1" stopIfTrue="1">
      <formula>OR(AND(OR(AT25="D",AT25="A",AT25="S",AT25="C",AT25="H",AT25="B",AT25="T",AT25="E",AT25="SB"),OR(AS25="D",AS25="A",AS25="S",AS25="C",AS25="H",AS25="B",AS25="T",AS25="E",AS25="SB")),AND(OR(AT25="D",AT25="A",AT25="S",AT25="C",AT25="H",AT25="B",AT25="T",AT25="E",AT25="SB"),OR(AU25="D",AU25="A",AU25="S",AU25="C",AU25="H",AU25="B",AU25="T",AU25="E",AU25="SB")),AND(OR(AT25="D",AT25="A",AT25="S",AT25="C",AT25="H",AT25="B",AT25="T",AT25="E",AT25="SB"),OR(AR25="D",AR25="A",AR25="S",AR25="C",AR25="H",AR25="T",AR25="E",AR25="SB")),AND(OR(AT25="D",AT25="A",AT25="S",AT25="C",AT25="H",AT25="T",AT25="E",AT25="SB"),OR(AV25="D",AV25="A",AV25="S",AV25="C",AV25="H",AV25="B",AV25="T",AV25="E",AV25="SB")),AND(OR(AT25="D",AT25="A",AT25="S",AT25="C",AT25="H",AT25="B",AT25="T",AT25="E",AT25="SB"),OR(AQ25="D",AQ25="A",AQ25="S",AQ25="C",AQ25="T",AQ25="SB")),AND(OR(AT25="D",AT25="A",AT25="S",AT25="C",AT25="T",AT25="SB"),OR(AW25="D",AW25="A",AW25="S",AW25="C",AW25="H",AW25="B",AW25="T",AW25="E",AW25="SB")),AND(OR(AT25="D",AT25="A",AT25="S",AT25="C",AT25="H",AT25="B",AT25="T",AT25="E",AT25="SB"),OR(AP25="S")),AND(OR(AT25="S"),OR(AX25="D",AX25="A",AX25="S",AX25="C",AX25="H",AX25="B",AX25="T",AX25="E",AX25="SB")),AND(AT25="H",OR($Z11="No",$Z11="")))</formula>
    </cfRule>
  </conditionalFormatting>
  <conditionalFormatting sqref="AU25:AU29">
    <cfRule type="expression" priority="88" dxfId="1" stopIfTrue="1">
      <formula>OR(AND(OR(AU25="D",AU25="A",AU25="S",AU25="C",AU25="H",AU25="B",AU25="T",AU25="E",AU25="SB"),OR(AT25="D",AT25="A",AT25="S",AT25="C",AT25="H",AT25="B",AT25="T",AT25="E",AT25="SB")),AND(OR(AU25="D",AU25="A",AU25="S",AU25="C",AU25="H",AU25="B",AU25="T",AU25="E",AU25="SB"),OR(AV25="D",AV25="A",AV25="S",AV25="C",AV25="H",AV25="B",AV25="T",AV25="E",AV25="SB")),AND(OR(AU25="D",AU25="A",AU25="S",AU25="C",AU25="H",AU25="B",AU25="T",AU25="E",AU25="SB"),OR(AS25="D",AS25="A",AS25="S",AS25="C",AS25="H",AS25="T",AS25="E",AS25="SB")),AND(OR(AU25="D",AU25="A",AU25="S",AU25="C",AU25="H",AU25="T",AU25="E",AU25="SB"),OR(AW25="D",AW25="A",AW25="S",AW25="C",AW25="H",AW25="B",AW25="T",AW25="E",AW25="SB")),AND(OR(AU25="D",AU25="A",AU25="S",AU25="C",AU25="H",AU25="B",AU25="T",AU25="E",AU25="SB"),OR(AR25="D",AR25="A",AR25="S",AR25="C",AR25="T",AR25="SB")),AND(OR(AU25="D",AU25="A",AU25="S",AU25="C",AU25="T",AU25="SB"),OR(AX25="D",AX25="A",AX25="S",AX25="C",AX25="H",AX25="B",AX25="T",AX25="E",AX25="SB")),AND(OR(AU25="D",AU25="A",AU25="S",AU25="C",AU25="H",AU25="B",AU25="T",AU25="E",AU25="SB"),OR(AQ25="S")),AND(OR(AU25="S"),OR(AY25="D",AY25="A",AY25="S",AY25="C",AY25="H",AY25="B",AY25="T",AY25="E",AY25="SB")),AND(AU25="H",OR($Z11="No",$Z11="")))</formula>
    </cfRule>
  </conditionalFormatting>
  <conditionalFormatting sqref="AV25:AV29">
    <cfRule type="expression" priority="89" dxfId="1" stopIfTrue="1">
      <formula>OR(AND(OR(AV25="D",AV25="A",AV25="S",AV25="C",AV25="H",AV25="B",AV25="T",AV25="E",AV25="SB"),OR(AU25="D",AU25="A",AU25="S",AU25="C",AU25="H",AU25="B",AU25="T",AU25="E",AU25="SB")),AND(OR(AV25="D",AV25="A",AV25="S",AV25="C",AV25="H",AV25="B",AV25="T",AV25="E",AV25="SB"),OR(AW25="D",AW25="A",AW25="S",AW25="C",AW25="H",AW25="B",AW25="T",AW25="E",AW25="SB")),AND(OR(AV25="D",AV25="A",AV25="S",AV25="C",AV25="H",AV25="B",AV25="T",AV25="E",AV25="SB"),OR(AT25="D",AT25="A",AT25="S",AT25="C",AT25="H",AT25="T",AT25="E",AT25="SB")),AND(OR(AV25="D",AV25="A",AV25="S",AV25="C",AV25="H",AV25="T",AV25="E",AV25="SB"),OR(AX25="D",AX25="A",AX25="S",AX25="C",AX25="H",AX25="B",AX25="T",AX25="E",AX25="SB")),AND(OR(AV25="D",AV25="A",AV25="S",AV25="C",AV25="H",AV25="B",AV25="T",AV25="E",AV25="SB"),OR(AS25="D",AS25="A",AS25="S",AS25="C",AS25="T",AS25="SB")),AND(OR(AV25="D",AV25="A",AV25="S",AV25="C",AV25="T",AV25="SB"),OR(AY25="D",AY25="A",AY25="S",AY25="C",AY25="H",AY25="B",AY25="T",AY25="E",AY25="SB")),AND(OR(AV25="D",AV25="A",AV25="S",AV25="C",AV25="H",AV25="B",AV25="T",AV25="E",AV25="SB"),OR(AR25="S")),AND(OR(AV25="S"),OR(AZ25="D",AZ25="A",AZ25="S",AZ25="C",AZ25="H",AZ25="B",AZ25="T",AZ25="E",AZ25="SB")),AND(AV25="H",OR($Z11="No",$Z11="")))</formula>
    </cfRule>
  </conditionalFormatting>
  <conditionalFormatting sqref="AW25:AW29">
    <cfRule type="expression" priority="90" dxfId="1" stopIfTrue="1">
      <formula>OR(AND(OR(AW25="D",AW25="A",AW25="S",AW25="C",AW25="H",AW25="B",AW25="T",AW25="E",AW25="SB"),OR(AV25="D",AV25="A",AV25="S",AV25="C",AV25="H",AV25="B",AV25="T",AV25="E",AV25="SB")),AND(OR(AW25="D",AW25="A",AW25="S",AW25="C",AW25="H",AW25="B",AW25="T",AW25="E",AW25="SB"),OR(AX25="D",AX25="A",AX25="S",AX25="C",AX25="H",AX25="B",AX25="T",AX25="E",AX25="SB")),AND(OR(AW25="D",AW25="A",AW25="S",AW25="C",AW25="H",AW25="B",AW25="T",AW25="E",AW25="SB"),OR(AU25="D",AU25="A",AU25="S",AU25="C",AU25="H",AU25="T",AU25="E",AU25="SB")),AND(OR(AW25="D",AW25="A",AW25="S",AW25="C",AW25="H",AW25="T",AW25="E",AW25="SB"),OR(AY25="D",AY25="A",AY25="S",AY25="C",AY25="H",AY25="B",AY25="T",AY25="E",AY25="SB")),AND(OR(AW25="D",AW25="A",AW25="S",AW25="C",AW25="H",AW25="B",AW25="T",AW25="E",AW25="SB"),OR(AT25="D",AT25="A",AT25="S",AT25="C",AT25="T",AT25="SB")),AND(OR(AW25="D",AW25="A",AW25="S",AW25="C",AW25="T",AW25="SB"),OR(AZ25="D",AZ25="A",AZ25="S",AZ25="C",AZ25="H",AZ25="B",AZ25="T",AZ25="E",AZ25="SB")),AND(OR(AW25="D",AW25="A",AW25="S",AW25="C",AW25="H",AW25="B",AW25="T",AW25="E",AW25="SB"),OR(AS25="S")),AND(OR(AW25="S"),OR(BA25="D",BA25="A",BA25="S",BA25="C",BA25="H",BA25="B",BA25="T",BA25="E",BA25="SB")),AND(AW25="H",OR($Z11="No",$Z11="")))</formula>
    </cfRule>
  </conditionalFormatting>
  <conditionalFormatting sqref="AX25:AX29">
    <cfRule type="expression" priority="91" dxfId="1" stopIfTrue="1">
      <formula>OR(AND(OR(AX25="D",AX25="A",AX25="S",AX25="C",AX25="H",AX25="B",AX25="T",AX25="E",AX25="SB"),OR(AW25="D",AW25="A",AW25="S",AW25="C",AW25="H",AW25="B",AW25="T",AW25="E",AW25="SB")),AND(OR(AX25="D",AX25="A",AX25="S",AX25="C",AX25="H",AX25="B",AX25="T",AX25="E",AX25="SB"),OR(AY25="D",AY25="A",AY25="S",AY25="C",AY25="H",AY25="B",AY25="T",AY25="E",AY25="SB")),AND(OR(AX25="D",AX25="A",AX25="S",AX25="C",AX25="H",AX25="B",AX25="T",AX25="E",AX25="SB"),OR(AV25="D",AV25="A",AV25="S",AV25="C",AV25="H",AV25="T",AV25="E",AV25="SB")),AND(OR(AX25="D",AX25="A",AX25="S",AX25="C",AX25="H",AX25="T",AX25="E",AX25="SB"),OR(AZ25="D",AZ25="A",AZ25="S",AZ25="C",AZ25="H",AZ25="B",AZ25="T",AZ25="E",AZ25="SB")),AND(OR(AX25="D",AX25="A",AX25="S",AX25="C",AX25="H",AX25="B",AX25="T",AX25="E",AX25="SB"),OR(AU25="D",AU25="A",AU25="S",AU25="C",AU25="T",AU25="SB")),AND(OR(AX25="D",AX25="A",AX25="S",AX25="C",AX25="T",AX25="SB"),OR(BA25="D",BA25="A",BA25="S",BA25="C",BA25="H",BA25="B",BA25="T",BA25="E",BA25="SB")),AND(OR(AX25="D",AX25="A",AX25="S",AX25="C",AX25="H",AX25="B",AX25="T",AX25="E",AX25="SB"),OR(AT25="S")),AND(OR(AX25="S"),OR(BB25="D",BB25="A",BB25="S",BB25="C",BB25="H",BB25="B",BB25="T",BB25="E",BB25="SB")),AND(AX25="H",OR($Z11="No",$Z11="")))</formula>
    </cfRule>
  </conditionalFormatting>
  <conditionalFormatting sqref="AY25:AY29">
    <cfRule type="expression" priority="92" dxfId="1" stopIfTrue="1">
      <formula>OR(AND(OR(AY25="D",AY25="A",AY25="S",AY25="C",AY25="H",AY25="B",AY25="T",AY25="E",AY25="SB"),OR(AX25="D",AX25="A",AX25="S",AX25="C",AX25="H",AX25="B",AX25="T",AX25="E",AX25="SB")),AND(OR(AY25="D",AY25="A",AY25="S",AY25="C",AY25="H",AY25="B",AY25="T",AY25="E",AY25="SB"),OR(AZ25="D",AZ25="A",AZ25="S",AZ25="C",AZ25="H",AZ25="B",AZ25="T",AZ25="E",AZ25="SB")),AND(OR(AY25="D",AY25="A",AY25="S",AY25="C",AY25="H",AY25="B",AY25="T",AY25="E",AY25="SB"),OR(AW25="D",AW25="A",AW25="S",AW25="C",AW25="H",AW25="T",AW25="E",AW25="SB")),AND(OR(AY25="D",AY25="A",AY25="S",AY25="C",AY25="H",AY25="T",AY25="E",AY25="SB"),OR(BA25="D",BA25="A",BA25="S",BA25="C",BA25="H",BA25="B",BA25="T",BA25="E",BA25="SB")),AND(OR(AY25="D",AY25="A",AY25="S",AY25="C",AY25="H",AY25="B",AY25="T",AY25="E",AY25="SB"),OR(AV25="D",AV25="A",AV25="S",AV25="C",AV25="T",AV25="SB")),AND(OR(AY25="D",AY25="A",AY25="S",AY25="C",AY25="T",AY25="SB"),OR(BB25="D",BB25="A",BB25="S",BB25="C",BB25="H",BB25="B",BB25="T",BB25="E",BB25="SB")),AND(OR(AY25="D",AY25="A",AY25="S",AY25="C",AY25="H",AY25="B",AY25="T",AY25="E",AY25="SB"),OR(AU25="S")),AND(OR(AY25="S"),OR(BC25="D",BC25="A",BC25="S",BC25="C",BC25="H",BC25="B",BC25="T",BC25="E",BC25="SB")),AND(AY25="H",OR($Z11="No",$Z11="")))</formula>
    </cfRule>
  </conditionalFormatting>
  <conditionalFormatting sqref="AZ25:AZ29">
    <cfRule type="expression" priority="93" dxfId="1" stopIfTrue="1">
      <formula>OR(AND(OR(AZ25="D",AZ25="A",AZ25="S",AZ25="C",AZ25="H",AZ25="B",AZ25="T",AZ25="E",AZ25="SB"),OR(AY25="D",AY25="A",AY25="S",AY25="C",AY25="H",AY25="B",AY25="T",AY25="E",AY25="SB")),AND(OR(AZ25="D",AZ25="A",AZ25="S",AZ25="C",AZ25="H",AZ25="B",AZ25="T",AZ25="E",AZ25="SB"),OR(BA25="D",BA25="A",BA25="S",BA25="C",BA25="H",BA25="B",BA25="T",BA25="E",BA25="SB")),AND(OR(AZ25="D",AZ25="A",AZ25="S",AZ25="C",AZ25="H",AZ25="B",AZ25="T",AZ25="E",AZ25="SB"),OR(AX25="D",AX25="A",AX25="S",AX25="C",AX25="H",AX25="T",AX25="E",AX25="SB")),AND(OR(AZ25="D",AZ25="A",AZ25="S",AZ25="C",AZ25="H",AZ25="T",AZ25="E",AZ25="SB"),OR(BB25="D",BB25="A",BB25="S",BB25="C",BB25="H",BB25="B",BB25="T",BB25="E",BB25="SB")),AND(OR(AZ25="D",AZ25="A",AZ25="S",AZ25="C",AZ25="H",AZ25="B",AZ25="T",AZ25="E",AZ25="SB"),OR(AW25="D",AW25="A",AW25="S",AW25="C",AW25="T",AW25="SB")),AND(OR(AZ25="D",AZ25="A",AZ25="S",AZ25="C",AZ25="T",AZ25="SB"),OR(BC25="D",BC25="A",BC25="S",BC25="C",BC25="H",BC25="B",BC25="T",BC25="E",BC25="SB")),AND(OR(AZ25="D",AZ25="A",AZ25="S",AZ25="C",AZ25="H",AZ25="B",AZ25="T",AZ25="E",AZ25="SB"),OR(AV25="S")),AND(OR(AZ25="S"),OR(BD25="D",BD25="A",BD25="S",BD25="C",BD25="H",BD25="B",BD25="T",BD25="E",BD25="SB")),AND(AZ25="H",OR($Z11="No",$Z11="")))</formula>
    </cfRule>
  </conditionalFormatting>
  <conditionalFormatting sqref="BA25:BA29">
    <cfRule type="expression" priority="94" dxfId="1" stopIfTrue="1">
      <formula>OR(AND(OR(BA25="D",BA25="A",BA25="S",BA25="C",BA25="H",BA25="B",BA25="T",BA25="E",BA25="SB"),OR(AZ25="D",AZ25="A",AZ25="S",AZ25="C",AZ25="H",AZ25="B",AZ25="T",AZ25="E",AZ25="SB")),AND(OR(BA25="D",BA25="A",BA25="S",BA25="C",BA25="H",BA25="B",BA25="T",BA25="E",BA25="SB"),OR(BB25="D",BB25="A",BB25="S",BB25="C",BB25="H",BB25="B",BB25="T",BB25="E",BB25="SB")),AND(OR(BA25="D",BA25="A",BA25="S",BA25="C",BA25="H",BA25="B",BA25="T",BA25="E",BA25="SB"),OR(AY25="D",AY25="A",AY25="S",AY25="C",AY25="H",AY25="T",AY25="E",AY25="SB")),AND(OR(BA25="D",BA25="A",BA25="S",BA25="C",BA25="H",BA25="T",BA25="E",BA25="SB"),OR(BC25="D",BC25="A",BC25="S",BC25="C",BC25="H",BC25="B",BC25="T",BC25="E",BC25="SB")),AND(OR(BA25="D",BA25="A",BA25="S",BA25="C",BA25="H",BA25="B",BA25="T",BA25="E",BA25="SB"),OR(AX25="D",AX25="A",AX25="S",AX25="C",AX25="T",AX25="SB")),AND(OR(BA25="D",BA25="A",BA25="S",BA25="C",BA25="T",BA25="SB"),OR(BD25="D",BD25="A",BD25="S",BD25="C",BD25="H",BD25="B",BD25="T",BD25="E",BD25="SB")),AND(OR(BA25="D",BA25="A",BA25="S",BA25="C",BA25="H",BA25="B",BA25="T",BA25="E",BA25="SB"),OR(AW25="S")),AND(OR(BA25="S"),OR(BE25="D",BE25="A",BE25="S",BE25="C",BE25="H",BE25="B",BE25="T",BE25="E",BE25="SB")),AND(BA25="H",OR($Z11="No",$Z11="")))</formula>
    </cfRule>
  </conditionalFormatting>
  <conditionalFormatting sqref="BB25:BB29">
    <cfRule type="expression" priority="95" dxfId="1" stopIfTrue="1">
      <formula>OR(AND(OR(BB25="D",BB25="A",BB25="S",BB25="C",BB25="H",BB25="B",BB25="T",BB25="E",BB25="SB"),OR(BA25="D",BA25="A",BA25="S",BA25="C",BA25="H",BA25="B",BA25="T",BA25="E",BA25="SB")),AND(OR(BB25="D",BB25="A",BB25="S",BB25="C",BB25="H",BB25="B",BB25="T",BB25="E",BB25="SB"),OR(BC25="D",BC25="A",BC25="S",BC25="C",BC25="H",BC25="B",BC25="T",BC25="E",BC25="SB")),AND(OR(BB25="D",BB25="A",BB25="S",BB25="C",BB25="H",BB25="B",BB25="T",BB25="E",BB25="SB"),OR(AZ25="D",AZ25="A",AZ25="S",AZ25="C",AZ25="H",AZ25="T",AZ25="E",AZ25="SB")),AND(OR(BB25="D",BB25="A",BB25="S",BB25="C",BB25="H",BB25="T",BB25="E",BB25="SB"),OR(BD25="D",BD25="A",BD25="S",BD25="C",BD25="H",BD25="B",BD25="T",BD25="E",BD25="SB")),AND(OR(BB25="D",BB25="A",BB25="S",BB25="C",BB25="H",BB25="B",BB25="T",BB25="E",BB25="SB"),OR(AY25="D",AY25="A",AY25="S",AY25="C",AY25="T",AY25="SB")),AND(OR(BB25="D",BB25="A",BB25="S",BB25="C",BB25="T",BB25="SB"),OR(BE25="D",BE25="A",BE25="S",BE25="C",BE25="H",BE25="B",BE25="T",BE25="E",BE25="SB")),AND(OR(BB25="D",BB25="A",BB25="S",BB25="C",BB25="H",BB25="B",BB25="T",BB25="E",BB25="SB"),OR(AX25="S")),AND(OR(BB25="S"),OR(BF25="D",BF25="A",BF25="S",BF25="C",BF25="H",BF25="B",BF25="T",BF25="E",BF25="SB")),AND(BB25="H",OR($Z11="No",$Z11="")))</formula>
    </cfRule>
  </conditionalFormatting>
  <conditionalFormatting sqref="BC25:BC29">
    <cfRule type="expression" priority="96" dxfId="1" stopIfTrue="1">
      <formula>OR(AND(OR(BC25="D",BC25="A",BC25="S",BC25="C",BC25="H",BC25="B",BC25="T",BC25="E",BC25="SB"),OR(BB25="D",BB25="A",BB25="S",BB25="C",BB25="H",BB25="B",BB25="T",BB25="E",BB25="SB")),AND(OR(BC25="D",BC25="A",BC25="S",BC25="C",BC25="H",BC25="B",BC25="T",BC25="E",BC25="SB"),OR(BD25="D",BD25="A",BD25="S",BD25="C",BD25="H",BD25="B",BD25="T",BD25="E",BD25="SB")),AND(OR(BC25="D",BC25="A",BC25="S",BC25="C",BC25="H",BC25="B",BC25="T",BC25="E",BC25="SB"),OR(BA25="D",BA25="A",BA25="S",BA25="C",BA25="H",BA25="T",BA25="E",BA25="SB")),AND(OR(BC25="D",BC25="A",BC25="S",BC25="C",BC25="H",BC25="T",BC25="E",BC25="SB"),OR(BE25="D",BE25="A",BE25="S",BE25="C",BE25="H",BE25="B",BE25="T",BE25="E",BE25="SB")),AND(OR(BC25="D",BC25="A",BC25="S",BC25="C",BC25="H",BC25="B",BC25="T",BC25="E",BC25="SB"),OR(AZ25="D",AZ25="A",AZ25="S",AZ25="C",AZ25="T",AZ25="SB")),AND(OR(BC25="D",BC25="A",BC25="S",BC25="C",BC25="T",BC25="SB"),OR(BF25="D",BF25="A",BF25="S",BF25="C",BF25="H",BF25="B",BF25="T",BF25="E",BF25="SB")),AND(OR(BC25="D",BC25="A",BC25="S",BC25="C",BC25="H",BC25="B",BC25="T",BC25="E",BC25="SB"),OR(AY25="S")),AND(OR(BC25="S"),OR(BG25="D",BG25="A",BG25="S",BG25="C",BG25="H",BG25="B",BG25="T",BG25="E",BG25="SB")),AND(BC25="H",OR($Z11="No",$Z11="")))</formula>
    </cfRule>
  </conditionalFormatting>
  <conditionalFormatting sqref="BD25:BD29">
    <cfRule type="expression" priority="97" dxfId="1" stopIfTrue="1">
      <formula>OR(AND(OR(BD25="D",BD25="A",BD25="S",BD25="C",BD25="H",BD25="B",BD25="T",BD25="E",BD25="SB"),OR(BC25="D",BC25="A",BC25="S",BC25="C",BC25="H",BC25="B",BC25="T",BC25="E",BC25="SB")),AND(OR(BD25="D",BD25="A",BD25="S",BD25="C",BD25="H",BD25="B",BD25="T",BD25="E",BD25="SB"),OR(BE25="D",BE25="A",BE25="S",BE25="C",BE25="H",BE25="B",BE25="T",BE25="E",BE25="SB")),AND(OR(BD25="D",BD25="A",BD25="S",BD25="C",BD25="H",BD25="B",BD25="T",BD25="E",BD25="SB"),OR(BB25="D",BB25="A",BB25="S",BB25="C",BB25="H",BB25="T",BB25="E",BB25="SB")),AND(OR(BD25="D",BD25="A",BD25="S",BD25="C",BD25="H",BD25="T",BD25="E",BD25="SB"),OR(BF25="D",BF25="A",BF25="S",BF25="C",BF25="H",BF25="B",BF25="T",BF25="E",BF25="SB")),AND(OR(BD25="D",BD25="A",BD25="S",BD25="C",BD25="H",BD25="B",BD25="T",BD25="E",BD25="SB"),OR(BA25="D",BA25="A",BA25="S",BA25="C",BA25="T",BA25="SB")),AND(OR(BD25="D",BD25="A",BD25="S",BD25="C",BD25="T",BD25="SB"),OR(BG25="D",BG25="A",BG25="S",BG25="C",BG25="H",BG25="B",BG25="T",BG25="E",BG25="SB")),AND(OR(BD25="D",BD25="A",BD25="S",BD25="C",BD25="H",BD25="B",BD25="T",BD25="E",BD25="SB"),OR(AZ25="S")),AND(OR(BD25="S"),OR(BH25="D",BH25="A",BH25="S",BH25="C",BH25="H",BH25="B",BH25="T",BH25="E",BH25="SB")),AND(BD25="H",OR($Z11="No",$Z11="")))</formula>
    </cfRule>
  </conditionalFormatting>
  <conditionalFormatting sqref="BE25:BE29">
    <cfRule type="expression" priority="98" dxfId="1" stopIfTrue="1">
      <formula>OR(AND(OR(BE25="D",BE25="A",BE25="S",BE25="C",BE25="H",BE25="B",BE25="T",BE25="E",BE25="SB"),OR(BD25="D",BD25="A",BD25="S",BD25="C",BD25="H",BD25="B",BD25="T",BD25="E",BD25="SB")),AND(OR(BE25="D",BE25="A",BE25="S",BE25="C",BE25="H",BE25="B",BE25="T",BE25="E",BE25="SB"),OR(BF25="D",BF25="A",BF25="S",BF25="C",BF25="H",BF25="B",BF25="T",BF25="E",BF25="SB")),AND(OR(BE25="D",BE25="A",BE25="S",BE25="C",BE25="H",BE25="B",BE25="T",BE25="E",BE25="SB"),OR(BC25="D",BC25="A",BC25="S",BC25="C",BC25="H",BC25="T",BC25="E",BC25="SB")),AND(OR(BE25="D",BE25="A",BE25="S",BE25="C",BE25="H",BE25="T",BE25="E",BE25="SB"),OR(BG25="D",BG25="A",BG25="S",BG25="C",BG25="H",BG25="B",BG25="T",BG25="E",BG25="SB")),AND(OR(BE25="D",BE25="A",BE25="S",BE25="C",BE25="H",BE25="B",BE25="T",BE25="E",BE25="SB"),OR(BB25="D",BB25="A",BB25="S",BB25="C",BB25="T",BB25="SB")),AND(OR(BE25="D",BE25="A",BE25="S",BE25="C",BE25="T",BE25="SB"),OR(BH25="D",BH25="A",BH25="S",BH25="C",BH25="H",BH25="B",BH25="T",BH25="E",BH25="SB")),AND(OR(BE25="D",BE25="A",BE25="S",BE25="C",BE25="H",BE25="B",BE25="T",BE25="E",BE25="SB"),OR(BA25="S")),AND(OR(BE25="S"),OR(BI25="D",BI25="A",BI25="S",BI25="C",BI25="H",BI25="B",BI25="T",BI25="E",BI25="SB")),AND(BE25="H",OR($Z11="No",$Z11="")))</formula>
    </cfRule>
  </conditionalFormatting>
  <conditionalFormatting sqref="BF25:BF29">
    <cfRule type="expression" priority="99" dxfId="1" stopIfTrue="1">
      <formula>OR(AND(OR(BF25="D",BF25="A",BF25="S",BF25="C",BF25="H",BF25="B",BF25="T",BF25="E",BF25="SB"),OR(BE25="D",BE25="A",BE25="S",BE25="C",BE25="H",BE25="B",BE25="T",BE25="E",BE25="SB")),AND(OR(BF25="D",BF25="A",BF25="S",BF25="C",BF25="H",BF25="B",BF25="T",BF25="E",BF25="SB"),OR(BG25="D",BG25="A",BG25="S",BG25="C",BG25="H",BG25="B",BG25="T",BG25="E",BG25="SB")),AND(OR(BF25="D",BF25="A",BF25="S",BF25="C",BF25="H",BF25="B",BF25="T",BF25="E",BF25="SB"),OR(BD25="D",BD25="A",BD25="S",BD25="C",BD25="H",BD25="T",BD25="E",BD25="SB")),AND(OR(BF25="D",BF25="A",BF25="S",BF25="C",BF25="H",BF25="T",BF25="E",BF25="SB"),OR(BH25="D",BH25="A",BH25="S",BH25="C",BH25="H",BH25="B",BH25="T",BH25="E",BH25="SB")),AND(OR(BF25="D",BF25="A",BF25="S",BF25="C",BF25="H",BF25="B",BF25="T",BF25="E",BF25="SB"),OR(BC25="D",BC25="A",BC25="S",BC25="C",BC25="T",BC25="SB")),AND(OR(BF25="D",BF25="A",BF25="S",BF25="C",BF25="T",BF25="SB"),OR(BI25="D",BI25="A",BI25="S",BI25="C",BI25="H",BI25="B",BI25="T",BI25="E",BI25="SB")),AND(OR(BF25="D",BF25="A",BF25="S",BF25="C",BF25="H",BF25="B",BF25="T",BF25="E",BF25="SB"),OR(BB25="S")),AND(OR(BF25="S"),OR(BJ25="D",BJ25="A",BJ25="S",BJ25="C",BJ25="H",BJ25="B",BJ25="T",BJ25="E",BJ25="SB")),AND(BF25="H",OR($Z11="No",$Z11="")))</formula>
    </cfRule>
  </conditionalFormatting>
  <conditionalFormatting sqref="BG25:BG29">
    <cfRule type="expression" priority="100" dxfId="1" stopIfTrue="1">
      <formula>OR(AND(OR(BG25="D",BG25="A",BG25="S",BG25="C",BG25="H",BG25="B",BG25="T",BG25="E",BG25="SB"),OR(BF25="D",BF25="A",BF25="S",BF25="C",BF25="H",BF25="B",BF25="T",BF25="E",BF25="SB")),AND(OR(BG25="D",BG25="A",BG25="S",BG25="C",BG25="H",BG25="B",BG25="T",BG25="E",BG25="SB"),OR(BH25="D",BH25="A",BH25="S",BH25="C",BH25="H",BH25="B",BH25="T",BH25="E",BH25="SB")),AND(OR(BG25="D",BG25="A",BG25="S",BG25="C",BG25="H",BG25="B",BG25="T",BG25="E",BG25="SB"),OR(BE25="D",BE25="A",BE25="S",BE25="C",BE25="H",BE25="T",BE25="E",BE25="SB")),AND(OR(BG25="D",BG25="A",BG25="S",BG25="C",BG25="H",BG25="T",BG25="E",BG25="SB"),OR(BI25="D",BI25="A",BI25="S",BI25="C",BI25="H",BI25="B",BI25="T",BI25="E",BI25="SB")),AND(OR(BG25="D",BG25="A",BG25="S",BG25="C",BG25="H",BG25="B",BG25="T",BG25="E",BG25="SB"),OR(BD25="D",BD25="A",BD25="S",BD25="C",BD25="T",BD25="SB")),AND(OR(BG25="D",BG25="A",BG25="S",BG25="C",BG25="T",BG25="SB"),OR(BJ25="D",BJ25="A",BJ25="S",BJ25="C",BJ25="H",BJ25="B",BJ25="T",BJ25="E",BJ25="SB")),AND(OR(BG25="D",BG25="A",BG25="S",BG25="C",BG25="H",BG25="B",BG25="T",BG25="E",BG25="SB"),OR(BC25="S")),AND(OR(BG25="S"),OR(BK25="D",BK25="A",BK25="S",BK25="C",BK25="H",BK25="B",BK25="T",BK25="E",BK25="SB")),AND(BG25="H",OR($Z11="No",$Z11="")))</formula>
    </cfRule>
  </conditionalFormatting>
  <conditionalFormatting sqref="BH25:BH29">
    <cfRule type="expression" priority="101" dxfId="1" stopIfTrue="1">
      <formula>OR(AND(OR(BH25="D",BH25="A",BH25="S",BH25="C",BH25="H",BH25="B",BH25="T",BH25="E",BH25="SB"),OR(BG25="D",BG25="A",BG25="S",BG25="C",BG25="H",BG25="B",BG25="T",BG25="E",BG25="SB")),AND(OR(BH25="D",BH25="A",BH25="S",BH25="C",BH25="H",BH25="B",BH25="T",BH25="E",BH25="SB"),OR(BI25="D",BI25="A",BI25="S",BI25="C",BI25="H",BI25="B",BI25="T",BI25="E",BI25="SB")),AND(OR(BH25="D",BH25="A",BH25="S",BH25="C",BH25="H",BH25="B",BH25="T",BH25="E",BH25="SB"),OR(BF25="D",BF25="A",BF25="S",BF25="C",BF25="H",BF25="T",BF25="E",BF25="SB")),AND(OR(BH25="D",BH25="A",BH25="S",BH25="C",BH25="H",BH25="T",BH25="E",BH25="SB"),OR(BJ25="D",BJ25="A",BJ25="S",BJ25="C",BJ25="H",BJ25="B",BJ25="T",BJ25="E",BJ25="SB")),AND(OR(BH25="D",BH25="A",BH25="S",BH25="C",BH25="H",BH25="B",BH25="T",BH25="E",BH25="SB"),OR(BE25="D",BE25="A",BE25="S",BE25="C",BE25="T",BE25="SB")),AND(OR(BH25="D",BH25="A",BH25="S",BH25="C",BH25="T",BH25="SB"),OR(BK25="D",BK25="A",BK25="S",BK25="C",BK25="H",BK25="B",BK25="T",BK25="E",BK25="SB")),AND(OR(BH25="D",BH25="A",BH25="S",BH25="C",BH25="H",BH25="B",BH25="T",BH25="E",BH25="SB"),OR(BD25="S")),AND(OR(BH25="S"),OR(BL25="D",BL25="A",BL25="S",BL25="C",BL25="H",BL25="B",BL25="T",BL25="E",BL25="SB")),AND(BH25="H",OR($Z11="No",$Z11="")))</formula>
    </cfRule>
  </conditionalFormatting>
  <conditionalFormatting sqref="BI25:BI29">
    <cfRule type="expression" priority="102" dxfId="1" stopIfTrue="1">
      <formula>OR(AND(OR(BI25="D",BI25="A",BI25="S",BI25="C",BI25="H",BI25="B",BI25="T",BI25="E",BI25="SB"),OR(BH25="D",BH25="A",BH25="S",BH25="C",BH25="H",BH25="B",BH25="T",BH25="E",BH25="SB")),AND(OR(BI25="D",BI25="A",BI25="S",BI25="C",BI25="H",BI25="B",BI25="T",BI25="E",BI25="SB"),OR(BJ25="D",BJ25="A",BJ25="S",BJ25="C",BJ25="H",BJ25="B",BJ25="T",BJ25="E",BJ25="SB")),AND(OR(BI25="D",BI25="A",BI25="S",BI25="C",BI25="H",BI25="B",BI25="T",BI25="E",BI25="SB"),OR(BG25="D",BG25="A",BG25="S",BG25="C",BG25="H",BG25="T",BG25="E",BG25="SB")),AND(OR(BI25="D",BI25="A",BI25="S",BI25="C",BI25="H",BI25="T",BI25="E",BI25="SB"),OR(BK25="D",BK25="A",BK25="S",BK25="C",BK25="H",BK25="B",BK25="T",BK25="E",BK25="SB")),AND(OR(BI25="D",BI25="A",BI25="S",BI25="C",BI25="H",BI25="B",BI25="T",BI25="E",BI25="SB"),OR(BF25="D",BF25="A",BF25="S",BF25="C",BF25="T",BF25="SB")),AND(OR(BI25="D",BI25="A",BI25="S",BI25="C",BI25="T",BI25="SB"),OR(BL25="D",BL25="A",BL25="S",BL25="C",BL25="H",BL25="B",BL25="T",BL25="E",BL25="SB")),AND(OR(BI25="D",BI25="A",BI25="S",BI25="C",BI25="H",BI25="B",BI25="T",BI25="E",BI25="SB"),OR(BE25="S")),AND(OR(BI25="S"),OR(BM25="D",BM25="A",BM25="S",BM25="C",BM25="H",BM25="B",BM25="T",BM25="E",BM25="SB")),AND(BI25="H",OR($Z11="No",$Z11="")))</formula>
    </cfRule>
  </conditionalFormatting>
  <conditionalFormatting sqref="BJ25:BJ29">
    <cfRule type="expression" priority="103" dxfId="1" stopIfTrue="1">
      <formula>OR(AND(OR(BJ25="D",BJ25="A",BJ25="S",BJ25="C",BJ25="H",BJ25="B",BJ25="T",BJ25="E",BJ25="SB"),OR(BI25="D",BI25="A",BI25="S",BI25="C",BI25="H",BI25="B",BI25="T",BI25="E",BI25="SB")),AND(OR(BJ25="D",BJ25="A",BJ25="S",BJ25="C",BJ25="H",BJ25="B",BJ25="T",BJ25="E",BJ25="SB"),OR(BK25="D",BK25="A",BK25="S",BK25="C",BK25="H",BK25="B",BK25="T",BK25="E",BK25="SB")),AND(OR(BJ25="D",BJ25="A",BJ25="S",BJ25="C",BJ25="H",BJ25="B",BJ25="T",BJ25="E",BJ25="SB"),OR(BH25="D",BH25="A",BH25="S",BH25="C",BH25="H",BH25="T",BH25="E",BH25="SB")),AND(OR(BJ25="D",BJ25="A",BJ25="S",BJ25="C",BJ25="H",BJ25="T",BJ25="E",BJ25="SB"),OR(BL25="D",BL25="A",BL25="S",BL25="C",BL25="H",BL25="B",BL25="T",BL25="E",BL25="SB")),AND(OR(BJ25="D",BJ25="A",BJ25="S",BJ25="C",BJ25="H",BJ25="B",BJ25="T",BJ25="E",BJ25="SB"),OR(BG25="D",BG25="A",BG25="S",BG25="C",BG25="T",BG25="SB")),AND(OR(BJ25="D",BJ25="A",BJ25="S",BJ25="C",BJ25="T",BJ25="SB"),OR(BM25="D",BM25="A",BM25="S",BM25="C",BM25="H",BM25="B",BM25="T",BM25="E",BM25="SB")),AND(OR(BJ25="D",BJ25="A",BJ25="S",BJ25="C",BJ25="H",BJ25="B",BJ25="T",BJ25="E",BJ25="SB"),OR(BF25="S")),AND(OR(BJ25="S"),OR(BN25="D",BN25="A",BN25="S",BN25="C",BN25="H",BN25="B",BN25="T",BN25="E",BN25="SB")),AND(BJ25="H",OR($Z11="No",$Z11="")))</formula>
    </cfRule>
  </conditionalFormatting>
  <conditionalFormatting sqref="BK25:BK29">
    <cfRule type="expression" priority="104" dxfId="1" stopIfTrue="1">
      <formula>OR(AND(OR(BK25="D",BK25="A",BK25="S",BK25="C",BK25="H",BK25="B",BK25="T",BK25="E",BK25="SB"),OR(BJ25="D",BJ25="A",BJ25="S",BJ25="C",BJ25="H",BJ25="B",BJ25="T",BJ25="E",BJ25="SB")),AND(OR(BK25="D",BK25="A",BK25="S",BK25="C",BK25="H",BK25="B",BK25="T",BK25="E",BK25="SB"),OR(BL25="D",BL25="A",BL25="S",BL25="C",BL25="H",BL25="B",BL25="T",BL25="E",BL25="SB")),AND(OR(BK25="D",BK25="A",BK25="S",BK25="C",BK25="H",BK25="B",BK25="T",BK25="E",BK25="SB"),OR(BI25="D",BI25="A",BI25="S",BI25="C",BI25="H",BI25="T",BI25="E",BI25="SB")),AND(OR(BK25="D",BK25="A",BK25="S",BK25="C",BK25="H",BK25="T",BK25="E",BK25="SB"),OR(BM25="D",BM25="A",BM25="S",BM25="C",BM25="H",BM25="B",BM25="T",BM25="E",BM25="SB")),AND(OR(BK25="D",BK25="A",BK25="S",BK25="C",BK25="H",BK25="B",BK25="T",BK25="E",BK25="SB"),OR(BH25="D",BH25="A",BH25="S",BH25="C",BH25="T",BH25="SB")),AND(OR(BK25="D",BK25="A",BK25="S",BK25="C",BK25="T",BK25="SB"),OR(BN25="D",BN25="A",BN25="S",BN25="C",BN25="H",BN25="B",BN25="T",BN25="E",BN25="SB")),AND(OR(BK25="D",BK25="A",BK25="S",BK25="C",BK25="H",BK25="B",BK25="T",BK25="E",BK25="SB"),OR(BG25="S")),AND(OR(BK25="S"),OR(BO25="D",BO25="A",BO25="S",BO25="C",BO25="H",BO25="B",BO25="T",BO25="E",BO25="SB")),AND(BK25="H",OR($Z11="No",$Z11="")))</formula>
    </cfRule>
  </conditionalFormatting>
  <conditionalFormatting sqref="BL25:BL29">
    <cfRule type="expression" priority="105" dxfId="1" stopIfTrue="1">
      <formula>OR(AND(OR(BL25="D",BL25="A",BL25="S",BL25="C",BL25="H",BL25="B",BL25="T",BL25="E",BL25="SB"),OR(BK25="D",BK25="A",BK25="S",BK25="C",BK25="H",BK25="B",BK25="T",BK25="E",BK25="SB")),AND(OR(BL25="D",BL25="A",BL25="S",BL25="C",BL25="H",BL25="B",BL25="T",BL25="E",BL25="SB"),OR(BM25="D",BM25="A",BM25="S",BM25="C",BM25="H",BM25="B",BM25="T",BM25="E",BM25="SB")),AND(OR(BL25="D",BL25="A",BL25="S",BL25="C",BL25="H",BL25="B",BL25="T",BL25="E",BL25="SB"),OR(BJ25="D",BJ25="A",BJ25="S",BJ25="C",BJ25="H",BJ25="T",BJ25="E",BJ25="SB")),AND(OR(BL25="D",BL25="A",BL25="S",BL25="C",BL25="H",BL25="T",BL25="E",BL25="SB"),OR(BN25="D",BN25="A",BN25="S",BN25="C",BN25="H",BN25="B",BN25="T",BN25="E",BN25="SB")),AND(OR(BL25="D",BL25="A",BL25="S",BL25="C",BL25="H",BL25="B",BL25="T",BL25="E",BL25="SB"),OR(BI25="D",BI25="A",BI25="S",BI25="C",BI25="T",BI25="SB")),AND(OR(BL25="D",BL25="A",BL25="S",BL25="C",BL25="T",BL25="SB"),OR(BO25="D",BO25="A",BO25="S",BO25="C",BO25="H",BO25="B",BO25="T",BO25="E",BO25="SB")),AND(OR(BL25="D",BL25="A",BL25="S",BL25="C",BL25="H",BL25="B",BL25="T",BL25="E",BL25="SB"),OR(BH25="S")),AND(OR(BL25="S"),OR(BP25="D",BP25="A",BP25="S",BP25="C",BP25="H",BP25="B",BP25="T",BP25="E",BP25="SB")),AND(BL25="H",OR($Z11="No",$Z11="")))</formula>
    </cfRule>
  </conditionalFormatting>
  <conditionalFormatting sqref="BM25:BM29">
    <cfRule type="expression" priority="106" dxfId="1" stopIfTrue="1">
      <formula>OR(AND(OR(BM25="D",BM25="A",BM25="S",BM25="C",BM25="H",BM25="B",BM25="T",BM25="E",BM25="SB"),OR(BL25="D",BL25="A",BL25="S",BL25="C",BL25="H",BL25="B",BL25="T",BL25="E",BL25="SB")),AND(OR(BM25="D",BM25="A",BM25="S",BM25="C",BM25="H",BM25="B",BM25="T",BM25="E",BM25="SB"),OR(BN25="D",BN25="A",BN25="S",BN25="C",BN25="H",BN25="B",BN25="T",BN25="E",BN25="SB")),AND(OR(BM25="D",BM25="A",BM25="S",BM25="C",BM25="H",BM25="B",BM25="T",BM25="E",BM25="SB"),OR(BK25="D",BK25="A",BK25="S",BK25="C",BK25="H",BK25="T",BK25="E",BK25="SB")),AND(OR(BM25="D",BM25="A",BM25="S",BM25="C",BM25="H",BM25="T",BM25="E",BM25="SB"),OR(BO25="D",BO25="A",BO25="S",BO25="C",BO25="H",BO25="B",BO25="T",BO25="E",BO25="SB")),AND(OR(BM25="D",BM25="A",BM25="S",BM25="C",BM25="H",BM25="B",BM25="T",BM25="E",BM25="SB"),OR(BJ25="D",BJ25="A",BJ25="S",BJ25="C",BJ25="T",BJ25="SB")),AND(OR(BM25="D",BM25="A",BM25="S",BM25="C",BM25="T",BM25="SB"),OR(BP25="D",BP25="A",BP25="S",BP25="C",BP25="H",BP25="B",BP25="T",BP25="E",BP25="SB")),AND(OR(BM25="D",BM25="A",BM25="S",BM25="C",BM25="H",BM25="B",BM25="T",BM25="E",BM25="SB"),OR(BI25="S")),AND(OR(BM25="S"),OR(BQ25="D",BQ25="A",BQ25="S",BQ25="C",BQ25="H",BQ25="B",BQ25="T",BQ25="E",BQ25="SB")),AND(BM25="H",OR($Z11="No",$Z11="")))</formula>
    </cfRule>
  </conditionalFormatting>
  <conditionalFormatting sqref="BN25:BN29">
    <cfRule type="expression" priority="107" dxfId="1" stopIfTrue="1">
      <formula>OR(AND(OR(BN25="D",BN25="A",BN25="S",BN25="C",BN25="H",BN25="B",BN25="T",BN25="E",BN25="SB"),OR(BM25="D",BM25="A",BM25="S",BM25="C",BM25="H",BM25="B",BM25="T",BM25="E",BM25="SB")),AND(OR(BN25="D",BN25="A",BN25="S",BN25="C",BN25="H",BN25="B",BN25="T",BN25="E",BN25="SB"),OR(BO25="D",BO25="A",BO25="S",BO25="C",BO25="H",BO25="B",BO25="T",BO25="E",BO25="SB")),AND(OR(BN25="D",BN25="A",BN25="S",BN25="C",BN25="H",BN25="B",BN25="T",BN25="E",BN25="SB"),OR(BL25="D",BL25="A",BL25="S",BL25="C",BL25="H",BL25="T",BL25="E",BL25="SB")),AND(OR(BN25="D",BN25="A",BN25="S",BN25="C",BN25="H",BN25="T",BN25="E",BN25="SB"),OR(BP25="D",BP25="A",BP25="S",BP25="C",BP25="H",BP25="B",BP25="T",BP25="E",BP25="SB")),AND(OR(BN25="D",BN25="A",BN25="S",BN25="C",BN25="H",BN25="B",BN25="T",BN25="E",BN25="SB"),OR(BK25="D",BK25="A",BK25="S",BK25="C",BK25="T",BK25="SB")),AND(OR(BN25="D",BN25="A",BN25="S",BN25="C",BN25="T",BN25="SB"),OR(BQ25="D",BQ25="A",BQ25="S",BQ25="C",BQ25="H",BQ25="B",BQ25="T",BQ25="E",BQ25="SB")),AND(OR(BN25="D",BN25="A",BN25="S",BN25="C",BN25="H",BN25="B",BN25="T",BN25="E",BN25="SB"),OR(BJ25="S")),AND(OR(BN25="S"),OR(BR25="D",BR25="A",BR25="S",BR25="C",BR25="H",BR25="B",BR25="T",BR25="E",BR25="SB")),AND(BN25="H",OR($Z11="No",$Z11="")))</formula>
    </cfRule>
  </conditionalFormatting>
  <conditionalFormatting sqref="BO25:BO29">
    <cfRule type="expression" priority="108" dxfId="1" stopIfTrue="1">
      <formula>OR(AND(OR(BO25="D",BO25="A",BO25="S",BO25="C",BO25="H",BO25="B",BO25="T",BO25="E",BO25="SB"),OR(BN25="D",BN25="A",BN25="S",BN25="C",BN25="H",BN25="B",BN25="T",BN25="E",BN25="SB")),AND(OR(BO25="D",BO25="A",BO25="S",BO25="C",BO25="H",BO25="B",BO25="T",BO25="E",BO25="SB"),OR(BP25="D",BP25="A",BP25="S",BP25="C",BP25="H",BP25="B",BP25="T",BP25="E",BP25="SB")),AND(OR(BO25="D",BO25="A",BO25="S",BO25="C",BO25="H",BO25="B",BO25="T",BO25="E",BO25="SB"),OR(BM25="D",BM25="A",BM25="S",BM25="C",BM25="H",BM25="T",BM25="E",BM25="SB")),AND(OR(BO25="D",BO25="A",BO25="S",BO25="C",BO25="H",BO25="T",BO25="E",BO25="SB"),OR(BQ25="D",BQ25="A",BQ25="S",BQ25="C",BQ25="H",BQ25="B",BQ25="T",BQ25="E",BQ25="SB")),AND(OR(BO25="D",BO25="A",BO25="S",BO25="C",BO25="H",BO25="B",BO25="T",BO25="E",BO25="SB"),OR(BL25="D",BL25="A",BL25="S",BL25="C",BL25="T",BL25="SB")),AND(OR(BO25="D",BO25="A",BO25="S",BO25="C",BO25="T",BO25="SB"),OR(BR25="D",BR25="A",BR25="S",BR25="C",BR25="H",BR25="B",BR25="T",BR25="E",BR25="SB")),AND(OR(BO25="D",BO25="A",BO25="S",BO25="C",BO25="H",BO25="B",BO25="T",BO25="E",BO25="SB"),OR(BK25="S")),AND(OR(BO25="S"),OR(BS25="D",BS25="A",BS25="S",BS25="C",BS25="H",BS25="B",BS25="T",BS25="E",BS25="SB")),AND(BO25="H",OR($Z11="No",$Z11="")))</formula>
    </cfRule>
  </conditionalFormatting>
  <conditionalFormatting sqref="BP25:BP29">
    <cfRule type="expression" priority="109" dxfId="1" stopIfTrue="1">
      <formula>OR(AND(OR(BP25="D",BP25="A",BP25="S",BP25="C",BP25="H",BP25="B",BP25="T",BP25="E",BP25="SB"),OR(BO25="D",BO25="A",BO25="S",BO25="C",BO25="H",BO25="B",BO25="T",BO25="E",BO25="SB")),AND(OR(BP25="D",BP25="A",BP25="S",BP25="C",BP25="H",BP25="B",BP25="T",BP25="E",BP25="SB"),OR(BQ25="D",BQ25="A",BQ25="S",BQ25="C",BQ25="H",BQ25="B",BQ25="T",BQ25="E",BQ25="SB")),AND(OR(BP25="D",BP25="A",BP25="S",BP25="C",BP25="H",BP25="B",BP25="T",BP25="E",BP25="SB"),OR(BN25="D",BN25="A",BN25="S",BN25="C",BN25="H",BN25="T",BN25="E",BN25="SB")),AND(OR(BP25="D",BP25="A",BP25="S",BP25="C",BP25="H",BP25="T",BP25="E",BP25="SB"),OR(BR25="D",BR25="A",BR25="S",BR25="C",BR25="H",BR25="B",BR25="T",BR25="E",BR25="SB")),AND(OR(BP25="D",BP25="A",BP25="S",BP25="C",BP25="H",BP25="B",BP25="T",BP25="E",BP25="SB"),OR(BM25="D",BM25="A",BM25="S",BM25="C",BM25="T",BM25="SB")),AND(OR(BP25="D",BP25="A",BP25="S",BP25="C",BP25="T",BP25="SB"),OR(BS25="D",BS25="A",BS25="S",BS25="C",BS25="H",BS25="B",BS25="T",BS25="E",BS25="SB")),AND(OR(BP25="D",BP25="A",BP25="S",BP25="C",BP25="H",BP25="B",BP25="T",BP25="E",BP25="SB"),OR(BL25="S")),AND(OR(BP25="S"),OR(BT25="D",BT25="A",BT25="S",BT25="C",BT25="H",BT25="B",BT25="T",BT25="E",BT25="SB")),AND(BP25="H",OR($Z11="No",$Z11="")))</formula>
    </cfRule>
  </conditionalFormatting>
  <conditionalFormatting sqref="BQ25:BQ29">
    <cfRule type="expression" priority="110" dxfId="1" stopIfTrue="1">
      <formula>OR(AND(OR(BQ25="D",BQ25="A",BQ25="S",BQ25="C",BQ25="H",BQ25="B",BQ25="T",BQ25="E",BQ25="SB"),OR(BP25="D",BP25="A",BP25="S",BP25="C",BP25="H",BP25="B",BP25="T",BP25="E",BP25="SB")),AND(OR(BQ25="D",BQ25="A",BQ25="S",BQ25="C",BQ25="H",BQ25="B",BQ25="T",BQ25="E",BQ25="SB"),OR(BR25="D",BR25="A",BR25="S",BR25="C",BR25="H",BR25="B",BR25="T",BR25="E",BR25="SB")),AND(OR(BQ25="D",BQ25="A",BQ25="S",BQ25="C",BQ25="H",BQ25="B",BQ25="T",BQ25="E",BQ25="SB"),OR(BO25="D",BO25="A",BO25="S",BO25="C",BO25="H",BO25="T",BO25="E",BO25="SB")),AND(OR(BQ25="D",BQ25="A",BQ25="S",BQ25="C",BQ25="H",BQ25="T",BQ25="E",BQ25="SB"),OR(BS25="D",BS25="A",BS25="S",BS25="C",BS25="H",BS25="B",BS25="T",BS25="E",BS25="SB")),AND(OR(BQ25="D",BQ25="A",BQ25="S",BQ25="C",BQ25="H",BQ25="B",BQ25="T",BQ25="E",BQ25="SB"),OR(BN25="D",BN25="A",BN25="S",BN25="C",BN25="T",BN25="SB")),AND(OR(BQ25="D",BQ25="A",BQ25="S",BQ25="C",BQ25="T",BQ25="SB"),OR(BT25="D",BT25="A",BT25="S",BT25="C",BT25="H",BT25="B",BT25="T",BT25="E",BT25="SB")),AND(OR(BQ25="D",BQ25="A",BQ25="S",BQ25="C",BQ25="H",BQ25="B",BQ25="T",BQ25="E",BQ25="SB"),OR(BM25="S")),AND(OR(BQ25="S"),OR(BU25="D",BU25="A",BU25="S",BU25="C",BU25="H",BU25="B",BU25="T",BU25="E",BU25="SB")),AND(BQ25="H",OR($Z11="No",$Z11="")))</formula>
    </cfRule>
  </conditionalFormatting>
  <conditionalFormatting sqref="BR25:BR29">
    <cfRule type="expression" priority="111" dxfId="1" stopIfTrue="1">
      <formula>OR(AND(OR(BR25="D",BR25="A",BR25="S",BR25="C",BR25="H",BR25="B",BR25="T",BR25="E",BR25="SB"),OR(BQ25="D",BQ25="A",BQ25="S",BQ25="C",BQ25="H",BQ25="B",BQ25="T",BQ25="E",BQ25="SB")),AND(OR(BR25="D",BR25="A",BR25="S",BR25="C",BR25="H",BR25="B",BR25="T",BR25="E",BR25="SB"),OR(BS25="D",BS25="A",BS25="S",BS25="C",BS25="H",BS25="B",BS25="T",BS25="E",BS25="SB")),AND(OR(BR25="D",BR25="A",BR25="S",BR25="C",BR25="H",BR25="B",BR25="T",BR25="E",BR25="SB"),OR(BP25="D",BP25="A",BP25="S",BP25="C",BP25="H",BP25="T",BP25="E",BP25="SB")),AND(OR(BR25="D",BR25="A",BR25="S",BR25="C",BR25="H",BR25="T",BR25="E",BR25="SB"),OR(BT25="D",BT25="A",BT25="S",BT25="C",BT25="H",BT25="B",BT25="T",BT25="E",BT25="SB")),AND(OR(BR25="D",BR25="A",BR25="S",BR25="C",BR25="H",BR25="B",BR25="T",BR25="E",BR25="SB"),OR(BO25="D",BO25="A",BO25="S",BO25="C",BO25="T",BO25="SB")),AND(OR(BR25="D",BR25="A",BR25="S",BR25="C",BR25="T",BR25="SB"),OR(BU25="D",BU25="A",BU25="S",BU25="C",BU25="H",BU25="B",BU25="T",BU25="E",BU25="SB")),AND(OR(BR25="D",BR25="A",BR25="S",BR25="C",BR25="H",BR25="B",BR25="T",BR25="E",BR25="SB"),OR(BN25="S")),AND(OR(BR25="S"),OR(BV25="D",BV25="A",BV25="S",BV25="C",BV25="H",BV25="B",BV25="T",BV25="E",BV25="SB")),AND(BR25="H",OR($Z11="No",$Z11="")))</formula>
    </cfRule>
  </conditionalFormatting>
  <conditionalFormatting sqref="BS25:BS29">
    <cfRule type="expression" priority="112" dxfId="1" stopIfTrue="1">
      <formula>OR(AND(OR(BS25="D",BS25="A",BS25="S",BS25="C",BS25="H",BS25="B",BS25="T",BS25="E",BS25="SB"),OR(BR25="D",BR25="A",BR25="S",BR25="C",BR25="H",BR25="B",BR25="T",BR25="E",BR25="SB")),AND(OR(BS25="D",BS25="A",BS25="S",BS25="C",BS25="H",BS25="B",BS25="T",BS25="E",BS25="SB"),OR(BT25="D",BT25="A",BT25="S",BT25="C",BT25="H",BT25="B",BT25="T",BT25="E",BT25="SB")),AND(OR(BS25="D",BS25="A",BS25="S",BS25="C",BS25="H",BS25="B",BS25="T",BS25="E",BS25="SB"),OR(BQ25="D",BQ25="A",BQ25="S",BQ25="C",BQ25="H",BQ25="T",BQ25="E",BQ25="SB")),AND(OR(BS25="D",BS25="A",BS25="S",BS25="C",BS25="H",BS25="T",BS25="E",BS25="SB"),OR(BU25="D",BU25="A",BU25="S",BU25="C",BU25="H",BU25="B",BU25="T",BU25="E",BU25="SB")),AND(OR(BS25="D",BS25="A",BS25="S",BS25="C",BS25="H",BS25="B",BS25="T",BS25="E",BS25="SB"),OR(BP25="D",BP25="A",BP25="S",BP25="C",BP25="T",BP25="SB")),AND(OR(BS25="D",BS25="A",BS25="S",BS25="C",BS25="T",BS25="SB"),OR(BV25="D",BV25="A",BV25="S",BV25="C",BV25="H",BV25="B",BV25="T",BV25="E",BV25="SB")),AND(OR(BS25="D",BS25="A",BS25="S",BS25="C",BS25="H",BS25="B",BS25="T",BS25="E",BS25="SB"),OR(BO25="S")),AND(OR(BS25="S"),OR(BW25="D",BW25="A",BW25="S",BW25="C",BW25="H",BW25="B",BW25="T",BW25="E",BW25="SB")),AND(BS25="H",OR($Z11="No",$Z11="")))</formula>
    </cfRule>
  </conditionalFormatting>
  <conditionalFormatting sqref="BT25:BT29">
    <cfRule type="expression" priority="113" dxfId="1" stopIfTrue="1">
      <formula>OR(AND(OR(BT25="D",BT25="A",BT25="S",BT25="C",BT25="H",BT25="B",BT25="T",BT25="E",BT25="SB"),OR(BS25="D",BS25="A",BS25="S",BS25="C",BS25="H",BS25="B",BS25="T",BS25="E",BS25="SB")),AND(OR(BT25="D",BT25="A",BT25="S",BT25="C",BT25="H",BT25="B",BT25="T",BT25="E",BT25="SB"),OR(BU25="D",BU25="A",BU25="S",BU25="C",BU25="H",BU25="B",BU25="T",BU25="E",BU25="SB")),AND(OR(BT25="D",BT25="A",BT25="S",BT25="C",BT25="H",BT25="B",BT25="T",BT25="E",BT25="SB"),OR(BR25="D",BR25="A",BR25="S",BR25="C",BR25="H",BR25="T",BR25="E",BR25="SB")),AND(OR(BT25="D",BT25="A",BT25="S",BT25="C",BT25="H",BT25="T",BT25="E",BT25="SB"),OR(BV25="D",BV25="A",BV25="S",BV25="C",BV25="H",BV25="B",BV25="T",BV25="E",BV25="SB")),AND(OR(BT25="D",BT25="A",BT25="S",BT25="C",BT25="H",BT25="B",BT25="T",BT25="E",BT25="SB"),OR(BQ25="D",BQ25="A",BQ25="S",BQ25="C",BQ25="T",BQ25="SB")),AND(OR(BT25="D",BT25="A",BT25="S",BT25="C",BT25="T",BT25="SB"),OR(BW25="D",BW25="A",BW25="S",BW25="C",BW25="H",BW25="B",BW25="T",BW25="E",BW25="SB")),AND(OR(BT25="D",BT25="A",BT25="S",BT25="C",BT25="H",BT25="B",BT25="T",BT25="E",BT25="SB"),OR(BP25="S")),AND(OR(BT25="S"),OR(BX25="D",BX25="A",BX25="S",BX25="C",BX25="H",BX25="B",BX25="T",BX25="E",BX25="SB")),AND(BT25="H",OR($Z11="No",$Z11="")))</formula>
    </cfRule>
  </conditionalFormatting>
  <conditionalFormatting sqref="BU25:BU29">
    <cfRule type="expression" priority="114" dxfId="1" stopIfTrue="1">
      <formula>OR(AND(OR(BU25="D",BU25="A",BU25="S",BU25="C",BU25="H",BU25="B",BU25="T",BU25="E",BU25="SB"),OR(BT25="D",BT25="A",BT25="S",BT25="C",BT25="H",BT25="B",BT25="T",BT25="E",BT25="SB")),AND(OR(BU25="D",BU25="A",BU25="S",BU25="C",BU25="H",BU25="B",BU25="T",BU25="E",BU25="SB"),OR(BV25="D",BV25="A",BV25="S",BV25="C",BV25="H",BV25="B",BV25="T",BV25="E",BV25="SB")),AND(OR(BU25="D",BU25="A",BU25="S",BU25="C",BU25="H",BU25="B",BU25="T",BU25="E",BU25="SB"),OR(BS25="D",BS25="A",BS25="S",BS25="C",BS25="H",BS25="T",BS25="E",BS25="SB")),AND(OR(BU25="D",BU25="A",BU25="S",BU25="C",BU25="H",BU25="T",BU25="E",BU25="SB"),OR(BW25="D",BW25="A",BW25="S",BW25="C",BW25="H",BW25="B",BW25="T",BW25="E",BW25="SB")),AND(OR(BU25="D",BU25="A",BU25="S",BU25="C",BU25="H",BU25="B",BU25="T",BU25="E",BU25="SB"),OR(BR25="D",BR25="A",BR25="S",BR25="C",BR25="T",BR25="SB")),AND(OR(BU25="D",BU25="A",BU25="S",BU25="C",BU25="T",BU25="SB"),OR(BX25="D",BX25="A",BX25="S",BX25="C",BX25="H",BX25="B",BX25="T",BX25="E",BX25="SB")),AND(OR(BU25="D",BU25="A",BU25="S",BU25="C",BU25="H",BU25="B",BU25="T",BU25="E",BU25="SB"),OR(BQ25="S")),AND(OR(BU25="S"),OR(BY25="D",BY25="A",BY25="S",BY25="C",BY25="H",BY25="B",BY25="T",BY25="E",BY25="SB")),AND(BU25="H",OR($Z11="No",$Z11="")))</formula>
    </cfRule>
  </conditionalFormatting>
  <conditionalFormatting sqref="BV25:BV29">
    <cfRule type="expression" priority="115" dxfId="1" stopIfTrue="1">
      <formula>OR(AND(OR(BV25="D",BV25="A",BV25="S",BV25="C",BV25="H",BV25="B",BV25="T",BV25="E",BV25="SB"),OR(BU25="D",BU25="A",BU25="S",BU25="C",BU25="H",BU25="B",BU25="T",BU25="E",BU25="SB")),AND(OR(BV25="D",BV25="A",BV25="S",BV25="C",BV25="H",BV25="B",BV25="T",BV25="E",BV25="SB"),OR(BW25="D",BW25="A",BW25="S",BW25="C",BW25="H",BW25="B",BW25="T",BW25="E",BW25="SB")),AND(OR(BV25="D",BV25="A",BV25="S",BV25="C",BV25="H",BV25="B",BV25="T",BV25="E",BV25="SB"),OR(BT25="D",BT25="A",BT25="S",BT25="C",BT25="H",BT25="T",BT25="E",BT25="SB")),AND(OR(BV25="D",BV25="A",BV25="S",BV25="C",BV25="H",BV25="T",BV25="E",BV25="SB"),OR(BX25="D",BX25="A",BX25="S",BX25="C",BX25="H",BX25="B",BX25="T",BX25="E",BX25="SB")),AND(OR(BV25="D",BV25="A",BV25="S",BV25="C",BV25="H",BV25="B",BV25="T",BV25="E",BV25="SB"),OR(BS25="D",BS25="A",BS25="S",BS25="C",BS25="T",BS25="SB")),AND(OR(BV25="D",BV25="A",BV25="S",BV25="C",BV25="T",BV25="SB"),OR(BY25="D",BY25="A",BY25="S",BY25="C",BY25="H",BY25="B",BY25="T",BY25="E",BY25="SB")),AND(OR(BV25="D",BV25="A",BV25="S",BV25="C",BV25="H",BV25="B",BV25="T",BV25="E",BV25="SB"),OR(BR25="S")),AND(OR(BV25="S"),OR(BZ25="D",BZ25="A",BZ25="S",BZ25="C",BZ25="H",BZ25="B",BZ25="T",BZ25="E",BZ25="SB")),AND(BV25="H",OR($Z11="No",$Z11="")))</formula>
    </cfRule>
  </conditionalFormatting>
  <conditionalFormatting sqref="BW25:BW29">
    <cfRule type="expression" priority="116" dxfId="1" stopIfTrue="1">
      <formula>OR(AND(OR(BW25="D",BW25="A",BW25="S",BW25="C",BW25="H",BW25="B",BW25="T",BW25="E",BW25="SB"),OR(BV25="D",BV25="A",BV25="S",BV25="C",BV25="H",BV25="B",BV25="T",BV25="E",BV25="SB")),AND(OR(BW25="D",BW25="A",BW25="S",BW25="C",BW25="H",BW25="B",BW25="T",BW25="E",BW25="SB"),OR(BX25="D",BX25="A",BX25="S",BX25="C",BX25="H",BX25="B",BX25="T",BX25="E",BX25="SB")),AND(OR(BW25="D",BW25="A",BW25="S",BW25="C",BW25="H",BW25="B",BW25="T",BW25="E",BW25="SB"),OR(BU25="D",BU25="A",BU25="S",BU25="C",BU25="H",BU25="T",BU25="E",BU25="SB")),AND(OR(BW25="D",BW25="A",BW25="S",BW25="C",BW25="H",BW25="T",BW25="E",BW25="SB"),OR(BY25="D",BY25="A",BY25="S",BY25="C",BY25="H",BY25="B",BY25="T",BY25="E",BY25="SB")),AND(OR(BW25="D",BW25="A",BW25="S",BW25="C",BW25="H",BW25="B",BW25="T",BW25="E",BW25="SB"),OR(BT25="D",BT25="A",BT25="S",BT25="C",BT25="T",BT25="SB")),AND(OR(BW25="D",BW25="A",BW25="S",BW25="C",BW25="T",BW25="SB"),OR(BZ25="D",BZ25="A",BZ25="S",BZ25="C",BZ25="H",BZ25="B",BZ25="T",BZ25="E",BZ25="SB")),AND(OR(BW25="D",BW25="A",BW25="S",BW25="C",BW25="H",BW25="B",BW25="T",BW25="E",BW25="SB"),OR(BS25="S")),AND(OR(BW25="S"),OR(CA25="D",CA25="A",CA25="S",CA25="C",CA25="H",CA25="B",CA25="T",CA25="E",CA25="SB")),AND(BW25="H",OR($Z11="No",$Z11="")))</formula>
    </cfRule>
  </conditionalFormatting>
  <conditionalFormatting sqref="BX25:BX29">
    <cfRule type="expression" priority="117" dxfId="1" stopIfTrue="1">
      <formula>OR(AND(OR(BX25="D",BX25="A",BX25="S",BX25="C",BX25="H",BX25="B",BX25="T",BX25="E",BX25="SB"),OR(BW25="D",BW25="A",BW25="S",BW25="C",BW25="H",BW25="B",BW25="T",BW25="E",BW25="SB")),AND(OR(BX25="D",BX25="A",BX25="S",BX25="C",BX25="H",BX25="B",BX25="T",BX25="E",BX25="SB"),OR(BY25="D",BY25="A",BY25="S",BY25="C",BY25="H",BY25="B",BY25="T",BY25="E",BY25="SB")),AND(OR(BX25="D",BX25="A",BX25="S",BX25="C",BX25="H",BX25="B",BX25="T",BX25="E",BX25="SB"),OR(BV25="D",BV25="A",BV25="S",BV25="C",BV25="H",BV25="T",BV25="E",BV25="SB")),AND(OR(BX25="D",BX25="A",BX25="S",BX25="C",BX25="H",BX25="T",BX25="E",BX25="SB"),OR(BZ25="D",BZ25="A",BZ25="S",BZ25="C",BZ25="H",BZ25="B",BZ25="T",BZ25="E",BZ25="SB")),AND(OR(BX25="D",BX25="A",BX25="S",BX25="C",BX25="H",BX25="B",BX25="T",BX25="E",BX25="SB"),OR(BU25="D",BU25="A",BU25="S",BU25="C",BU25="T",BU25="SB")),AND(OR(BX25="D",BX25="A",BX25="S",BX25="C",BX25="T",BX25="SB"),OR(CA25="D",CA25="A",CA25="S",CA25="C",CA25="H",CA25="B",CA25="T",CA25="E",CA25="SB")),AND(OR(BX25="D",BX25="A",BX25="S",BX25="C",BX25="H",BX25="B",BX25="T",BX25="E",BX25="SB"),OR(BT25="S")),AND(OR(BX25="S"),OR(CB25="D",CB25="A",CB25="S",CB25="C",CB25="H",CB25="B",CB25="T",CB25="E",CB25="SB")),AND(BX25="H",OR($Z11="No",$Z11="")))</formula>
    </cfRule>
  </conditionalFormatting>
  <conditionalFormatting sqref="BY25:BY29">
    <cfRule type="expression" priority="118" dxfId="1" stopIfTrue="1">
      <formula>OR(AND(OR(BY25="D",BY25="A",BY25="S",BY25="C",BY25="H",BY25="B",BY25="T",BY25="E",BY25="SB"),OR(BX25="D",BX25="A",BX25="S",BX25="C",BX25="H",BX25="B",BX25="T",BX25="E",BX25="SB")),AND(OR(BY25="D",BY25="A",BY25="S",BY25="C",BY25="H",BY25="B",BY25="T",BY25="E",BY25="SB"),OR(BZ25="D",BZ25="A",BZ25="S",BZ25="C",BZ25="H",BZ25="B",BZ25="T",BZ25="E",BZ25="SB")),AND(OR(BY25="D",BY25="A",BY25="S",BY25="C",BY25="H",BY25="B",BY25="T",BY25="E",BY25="SB"),OR(BW25="D",BW25="A",BW25="S",BW25="C",BW25="H",BW25="T",BW25="E",BW25="SB")),AND(OR(BY25="D",BY25="A",BY25="S",BY25="C",BY25="H",BY25="T",BY25="E",BY25="SB"),OR(CA25="D",CA25="A",CA25="S",CA25="C",CA25="H",CA25="B",CA25="T",CA25="E",CA25="SB")),AND(OR(BY25="D",BY25="A",BY25="S",BY25="C",BY25="H",BY25="B",BY25="T",BY25="E",BY25="SB"),OR(BV25="D",BV25="A",BV25="S",BV25="C",BV25="T",BV25="SB")),AND(OR(BY25="D",BY25="A",BY25="S",BY25="C",BY25="T",BY25="SB"),OR(CB25="D",CB25="A",CB25="S",CB25="C",CB25="H",CB25="B",CB25="T",CB25="E",CB25="SB")),AND(OR(BY25="D",BY25="A",BY25="S",BY25="C",BY25="H",BY25="B",BY25="T",BY25="E",BY25="SB"),OR(BU25="S")),AND(OR(BY25="S"),OR(CC25="D",CC25="A",CC25="S",CC25="C",CC25="H",CC25="B",CC25="T",CC25="E",CC25="SB")),AND(BY25="H",OR($Z11="No",$Z11="")))</formula>
    </cfRule>
  </conditionalFormatting>
  <conditionalFormatting sqref="BZ25:BZ29">
    <cfRule type="expression" priority="119" dxfId="1" stopIfTrue="1">
      <formula>OR(AND(OR(BZ25="D",BZ25="A",BZ25="S",BZ25="C",BZ25="H",BZ25="B",BZ25="T",BZ25="E",BZ25="SB"),OR(BY25="D",BY25="A",BY25="S",BY25="C",BY25="H",BY25="B",BY25="T",BY25="E",BY25="SB")),AND(OR(BZ25="D",BZ25="A",BZ25="S",BZ25="C",BZ25="H",BZ25="B",BZ25="T",BZ25="E",BZ25="SB"),OR(CA25="D",CA25="A",CA25="S",CA25="C",CA25="H",CA25="B",CA25="T",CA25="E",CA25="SB")),AND(OR(BZ25="D",BZ25="A",BZ25="S",BZ25="C",BZ25="H",BZ25="B",BZ25="T",BZ25="E",BZ25="SB"),OR(BX25="D",BX25="A",BX25="S",BX25="C",BX25="H",BX25="T",BX25="E",BX25="SB")),AND(OR(BZ25="D",BZ25="A",BZ25="S",BZ25="C",BZ25="H",BZ25="T",BZ25="E",BZ25="SB"),OR(CB25="D",CB25="A",CB25="S",CB25="C",CB25="H",CB25="B",CB25="T",CB25="E",CB25="SB")),AND(OR(BZ25="D",BZ25="A",BZ25="S",BZ25="C",BZ25="H",BZ25="B",BZ25="T",BZ25="E",BZ25="SB"),OR(BW25="D",BW25="A",BW25="S",BW25="C",BW25="T",BW25="SB")),AND(OR(BZ25="D",BZ25="A",BZ25="S",BZ25="C",BZ25="T",BZ25="SB"),OR(CC25="D",CC25="A",CC25="S",CC25="C",CC25="H",CC25="B",CC25="T",CC25="E",CC25="SB")),AND(OR(BZ25="D",BZ25="A",BZ25="S",BZ25="C",BZ25="H",BZ25="B",BZ25="T",BZ25="E",BZ25="SB"),OR(BV25="S")),AND(OR(BZ25="S"),OR(CD25="D",CD25="A",CD25="S",CD25="C",CD25="H",CD25="B",CD25="T",CD25="E",CD25="SB")),AND(BZ25="H",OR($Z11="No",$Z11="")))</formula>
    </cfRule>
  </conditionalFormatting>
  <conditionalFormatting sqref="CA25:CA29">
    <cfRule type="expression" priority="120" dxfId="1" stopIfTrue="1">
      <formula>OR(AND(OR(CA25="D",CA25="A",CA25="S",CA25="C",CA25="H",CA25="B",CA25="T",CA25="E",CA25="SB"),OR(BZ25="D",BZ25="A",BZ25="S",BZ25="C",BZ25="H",BZ25="B",BZ25="T",BZ25="E",BZ25="SB")),AND(OR(CA25="D",CA25="A",CA25="S",CA25="C",CA25="H",CA25="B",CA25="T",CA25="E",CA25="SB"),OR(CB25="D",CB25="A",CB25="S",CB25="C",CB25="H",CB25="B",CB25="T",CB25="E",CB25="SB")),AND(OR(CA25="D",CA25="A",CA25="S",CA25="C",CA25="H",CA25="B",CA25="T",CA25="E",CA25="SB"),OR(BY25="D",BY25="A",BY25="S",BY25="C",BY25="H",BY25="T",BY25="E",BY25="SB")),AND(OR(CA25="D",CA25="A",CA25="S",CA25="C",CA25="H",CA25="T",CA25="E",CA25="SB"),OR(CC25="D",CC25="A",CC25="S",CC25="C",CC25="H",CC25="B",CC25="T",CC25="E",CC25="SB")),AND(OR(CA25="D",CA25="A",CA25="S",CA25="C",CA25="H",CA25="B",CA25="T",CA25="E",CA25="SB"),OR(BX25="D",BX25="A",BX25="S",BX25="C",BX25="T",BX25="SB")),AND(OR(CA25="D",CA25="A",CA25="S",CA25="C",CA25="T",CA25="SB"),OR(CD25="D",CD25="A",CD25="S",CD25="C",CD25="H",CD25="B",CD25="T",CD25="E",CD25="SB")),AND(OR(CA25="D",CA25="A",CA25="S",CA25="C",CA25="H",CA25="B",CA25="T",CA25="E",CA25="SB"),OR(BW25="S")),AND(CA25="H",OR($Z11="No",$Z11="")))</formula>
    </cfRule>
  </conditionalFormatting>
  <conditionalFormatting sqref="CB25:CB29">
    <cfRule type="expression" priority="121" dxfId="1" stopIfTrue="1">
      <formula>OR(AND(OR(CB25="D",CB25="A",CB25="S",CB25="C",CB25="H",CB25="B",CB25="T",CB25="E",CB25="SB"),OR(CA25="D",CA25="A",CA25="S",CA25="C",CA25="H",CA25="B",CA25="T",CA25="E",CA25="SB")),AND(OR(CB25="D",CB25="A",CB25="S",CB25="C",CB25="H",CB25="B",CB25="T",CB25="E",CB25="SB"),OR(CC25="D",CC25="A",CC25="S",CC25="C",CC25="H",CC25="B",CC25="T",CC25="E",CC25="SB")),AND(OR(CB25="D",CB25="A",CB25="S",CB25="C",CB25="H",CB25="B",CB25="T",CB25="E",CB25="SB"),OR(BZ25="D",BZ25="A",BZ25="S",BZ25="C",BZ25="H",BZ25="T",BZ25="E",BZ25="SB")),AND(OR(CB25="D",CB25="A",CB25="S",CB25="C",CB25="H",CB25="T",CB25="E",CB25="SB"),OR(CD25="D",CD25="A",CD25="S",CD25="C",CD25="H",CD25="B",CD25="T",CD25="E",CD25="SB")),AND(OR(CB25="D",CB25="A",CB25="S",CB25="C",CB25="H",CB25="B",CB25="T",CB25="E",CB25="SB"),OR(BY25="D",BY25="A",BY25="S",BY25="C",BY25="T",BY25="SB")),AND(OR(CB25="D",CB25="A",CB25="S",CB25="C",CB25="H",CB25="B",CB25="T",CB25="E",CB25="SB"),OR(BX25="S")),AND(CB25="H",OR($Z11="No",$Z11="")))</formula>
    </cfRule>
  </conditionalFormatting>
  <conditionalFormatting sqref="CC25:CC29">
    <cfRule type="expression" priority="122" dxfId="1" stopIfTrue="1">
      <formula>OR(AND(OR(CC25="D",CC25="A",CC25="S",CC25="C",CC25="H",CC25="B",CC25="T",CC25="E",CC25="SB"),OR(CB25="D",CB25="A",CB25="S",CB25="C",CB25="H",CB25="B",CB25="T",CB25="E",CB25="SB")),AND(OR(CC25="D",CC25="A",CC25="S",CC25="C",CC25="H",CC25="B",CC25="T",CC25="E",CC25="SB"),OR(CD25="D",CD25="A",CD25="S",CD25="C",CD25="H",CD25="B",CD25="T",CD25="E",CD25="SB")),AND(OR(CC25="D",CC25="A",CC25="S",CC25="C",CC25="H",CC25="B",CC25="T",CC25="E",CC25="SB"),OR(CA25="D",CA25="A",CA25="S",CA25="C",CA25="H",CA25="T",CA25="E",CA25="SB")),AND(OR(CC25="D",CC25="A",CC25="S",CC25="C",CC25="H",CC25="B",CC25="T",CC25="E",CC25="SB"),OR(BZ25="D",BZ25="A",BZ25="S",BZ25="C",BZ25="T",BZ25="SB")),AND(OR(CC25="D",CC25="A",CC25="S",CC25="C",CC25="H",CC25="B",CC25="T",CC25="E",CC25="SB"),OR(BY25="S")),AND(CC25="H",OR($Z11="No",$Z11="")))</formula>
    </cfRule>
  </conditionalFormatting>
  <conditionalFormatting sqref="CD25:CD29">
    <cfRule type="expression" priority="123" dxfId="1" stopIfTrue="1">
      <formula>OR(AND(OR(CD25="D",CD25="A",CD25="S",CD25="C",CD25="H",CD25="B",CD25="T",CD25="E",CD25="SB"),OR(CC25="D",CC25="A",CC25="S",CC25="C",CC25="H",CC25="B",CC25="T",CC25="E",CC25="SB")),AND(OR(CD25="D",CD25="A",CD25="S",CD25="C",CD25="H",CD25="B",CD25="T",CD25="E",CD25="SB"),OR(CB25="D",CB25="A",CB25="S",CB25="C",CB25="H",CB25="T",CB25="E",CB25="SB")),AND(OR(CD25="D",CD25="A",CD25="S",CD25="C",CD25="H",CD25="B",CD25="T",CD25="E",CD25="SB"),OR(CA25="D",CA25="A",CA25="S",CA25="C",CA25="T",CA25="SB")),AND(OR(CD25="D",CD25="A",CD25="S",CD25="C",CD25="H",CD25="B",CD25="T",CD25="E",CD25="SB"),OR(BZ25="S")),AND(CD25="H",OR($Z11="No",$Z11="")))</formula>
    </cfRule>
  </conditionalFormatting>
  <conditionalFormatting sqref="C25:CD29">
    <cfRule type="cellIs" priority="124" operator="equal" dxfId="6">
      <formula>"D"</formula>
    </cfRule>
    <cfRule type="cellIs" priority="125" operator="equal" dxfId="7">
      <formula>"A"</formula>
    </cfRule>
    <cfRule type="cellIs" priority="126" operator="equal" dxfId="8">
      <formula>"S"</formula>
    </cfRule>
    <cfRule type="cellIs" priority="127" operator="equal" dxfId="9">
      <formula>"C"</formula>
    </cfRule>
    <cfRule type="cellIs" priority="128" operator="equal" dxfId="10">
      <formula>"H"</formula>
    </cfRule>
    <cfRule type="cellIs" priority="129" operator="equal" dxfId="11">
      <formula>"B"</formula>
    </cfRule>
    <cfRule type="cellIs" priority="130" operator="equal" dxfId="12">
      <formula>"T"</formula>
    </cfRule>
    <cfRule type="cellIs" priority="131" operator="equal" dxfId="13">
      <formula>"E"</formula>
    </cfRule>
    <cfRule type="cellIs" priority="132" operator="equal" dxfId="14">
      <formula>"SB"</formula>
    </cfRule>
    <cfRule type="cellIs" priority="133" operator="equal" dxfId="15">
      <formula>"P"</formula>
    </cfRule>
    <cfRule type="cellIs" priority="134" operator="equal" dxfId="16">
      <formula>"R"</formula>
    </cfRule>
    <cfRule type="cellIs" priority="135" operator="equal" dxfId="17">
      <formula>"X"</formula>
    </cfRule>
    <cfRule type="cellIs" priority="136" operator="equal" dxfId="18">
      <formula>"ST&gt;1"</formula>
    </cfRule>
    <cfRule type="cellIs" priority="137" operator="equal" dxfId="18">
      <formula>"ST&gt;2"</formula>
    </cfRule>
    <cfRule type="cellIs" priority="138" operator="equal" dxfId="18">
      <formula>"ST&gt;3"</formula>
    </cfRule>
    <cfRule type="cellIs" priority="139" operator="equal" dxfId="18">
      <formula>"ST&gt;4"</formula>
    </cfRule>
    <cfRule type="cellIs" priority="140" operator="equal" dxfId="18">
      <formula>"ST&gt;5"</formula>
    </cfRule>
  </conditionalFormatting>
  <conditionalFormatting sqref="C25:CD25">
    <cfRule type="expression" priority="141" dxfId="1" stopIfTrue="1">
      <formula>C30=1</formula>
    </cfRule>
  </conditionalFormatting>
  <conditionalFormatting sqref="V4:X4">
    <cfRule type="expression" priority="142" dxfId="0" stopIfTrue="1">
      <formula>COUNTIF($C$25:$CD$25,"P")&gt;0</formula>
    </cfRule>
    <cfRule type="expression" priority="143" dxfId="19">
      <formula>AND(COUNTIF($C$25:$CD$25,"D")+COUNTIF($C$25:$CD$25,"ST&gt;*")&gt;0,COUNTIF($C$25:$CD$25,"P")=0,$V$4="")</formula>
    </cfRule>
  </conditionalFormatting>
  <conditionalFormatting sqref="C26:CD26">
    <cfRule type="expression" priority="144" dxfId="1" stopIfTrue="1">
      <formula>C31=1</formula>
    </cfRule>
  </conditionalFormatting>
  <conditionalFormatting sqref="V5:X5">
    <cfRule type="expression" priority="145" dxfId="0" stopIfTrue="1">
      <formula>COUNTIF($C$26:$CD$26,"P")&gt;0</formula>
    </cfRule>
    <cfRule type="expression" priority="146" dxfId="19">
      <formula>AND(COUNTIF($C$26:$CD$26,"D")+COUNTIF($C$26:$CD$26,"ST&gt;*")&gt;0,COUNTIF($C$26:$CD$26,"P")=0,$V$5="")</formula>
    </cfRule>
  </conditionalFormatting>
  <conditionalFormatting sqref="C27:CD27">
    <cfRule type="expression" priority="147" dxfId="1" stopIfTrue="1">
      <formula>C32=1</formula>
    </cfRule>
  </conditionalFormatting>
  <conditionalFormatting sqref="V6:X6">
    <cfRule type="expression" priority="148" dxfId="0" stopIfTrue="1">
      <formula>COUNTIF($C$27:$CD$27,"P")&gt;0</formula>
    </cfRule>
    <cfRule type="expression" priority="149" dxfId="19">
      <formula>AND(COUNTIF($C$27:$CD$27,"D")+COUNTIF($C$27:$CD$27,"ST&gt;*")&gt;0,COUNTIF($C$27:$CD$27,"P")=0,$V$6="")</formula>
    </cfRule>
  </conditionalFormatting>
  <conditionalFormatting sqref="C28:CD28">
    <cfRule type="expression" priority="150" dxfId="1" stopIfTrue="1">
      <formula>C33=1</formula>
    </cfRule>
  </conditionalFormatting>
  <conditionalFormatting sqref="V7:X7">
    <cfRule type="expression" priority="151" dxfId="0" stopIfTrue="1">
      <formula>COUNTIF($C$28:$CD$28,"P")&gt;0</formula>
    </cfRule>
    <cfRule type="expression" priority="152" dxfId="19">
      <formula>AND(COUNTIF($C$28:$CD$28,"D")+COUNTIF($C$28:$CD$28,"ST&gt;*")&gt;0,COUNTIF($C$28:$CD$28,"P")=0,$V$7="")</formula>
    </cfRule>
  </conditionalFormatting>
  <conditionalFormatting sqref="C29:CD29">
    <cfRule type="expression" priority="153" dxfId="1" stopIfTrue="1">
      <formula>C34=1</formula>
    </cfRule>
  </conditionalFormatting>
  <conditionalFormatting sqref="V8:X8">
    <cfRule type="expression" priority="154" dxfId="0" stopIfTrue="1">
      <formula>COUNTIF($C$29:$CD$29,"P")&gt;0</formula>
    </cfRule>
    <cfRule type="expression" priority="155" dxfId="19">
      <formula>AND(COUNTIF($C$29:$CD$29,"D")+COUNTIF($C$29:$CD$29,"ST&gt;*")&gt;0,COUNTIF($C$29:$CD$29,"P")=0,$V$8="")</formula>
    </cfRule>
  </conditionalFormatting>
  <conditionalFormatting sqref="AE4:AG4">
    <cfRule type="expression" priority="156" dxfId="1">
      <formula>AND(OR($AD$11=TRUE,$AD$11="TRUE"),$AE$4&gt;=100)</formula>
    </cfRule>
  </conditionalFormatting>
  <conditionalFormatting sqref="AE5:AG5">
    <cfRule type="expression" priority="157" dxfId="1">
      <formula>AND(OR($AD$12=TRUE,$AD$12="TRUE"),$AE$5&gt;=100)</formula>
    </cfRule>
  </conditionalFormatting>
  <conditionalFormatting sqref="AE6:AG6">
    <cfRule type="expression" priority="158" dxfId="1">
      <formula>AND(OR($AD$13=TRUE,$AD$13="TRUE"),$AE$6&gt;=100)</formula>
    </cfRule>
  </conditionalFormatting>
  <conditionalFormatting sqref="AE7:AG7">
    <cfRule type="expression" priority="159" dxfId="1">
      <formula>AND(OR($AD$14=TRUE,$AD$14="TRUE"),$AE$7&gt;=100)</formula>
    </cfRule>
  </conditionalFormatting>
  <conditionalFormatting sqref="AE8:AG8">
    <cfRule type="expression" priority="160" dxfId="1">
      <formula>AND(OR($AD$15=TRUE,$AD$15="TRUE"),$AE$8&gt;=100)</formula>
    </cfRule>
  </conditionalFormatting>
  <conditionalFormatting sqref="AG49">
    <cfRule type="expression" priority="1" dxfId="1">
      <formula>AND(OR($AG$49=TRUE,$AG$49="TRUE"),NOT(OR($AD$49=TRUE,$AD$49="TRUE")))</formula>
    </cfRule>
  </conditionalFormatting>
  <conditionalFormatting sqref="AJ49">
    <cfRule type="expression" priority="2" dxfId="1">
      <formula>AND(OR($AJ$49=TRUE,$AJ$49="TRUE"),NOT(OR($AD$49=TRUE,$AD$49="TRUE")))</formula>
    </cfRule>
  </conditionalFormatting>
  <conditionalFormatting sqref="AM49">
    <cfRule type="expression" priority="3" dxfId="1">
      <formula>AND(OR($AM$49=TRUE,$AM$49="TRUE"),NOT(OR($AD$49=TRUE,$AD$49="TRUE")))</formula>
    </cfRule>
  </conditionalFormatting>
  <conditionalFormatting sqref="AG50">
    <cfRule type="expression" priority="4" dxfId="1">
      <formula>AND(OR($AG$50=TRUE,$AG$50="TRUE"),NOT(OR($AD$50=TRUE,$AD$50="TRUE")))</formula>
    </cfRule>
  </conditionalFormatting>
  <conditionalFormatting sqref="AJ50">
    <cfRule type="expression" priority="5" dxfId="1">
      <formula>AND(OR($AJ$50=TRUE,$AJ$50="TRUE"),NOT(OR($AD$50=TRUE,$AD$50="TRUE")))</formula>
    </cfRule>
  </conditionalFormatting>
  <conditionalFormatting sqref="AM50">
    <cfRule type="expression" priority="6" dxfId="1">
      <formula>AND(OR($AM$50=TRUE,$AM$50="TRUE"),NOT(OR($AD$50=TRUE,$AD$50="TRUE")))</formula>
    </cfRule>
  </conditionalFormatting>
  <conditionalFormatting sqref="AG51">
    <cfRule type="expression" priority="7" dxfId="1">
      <formula>AND(OR($AG$51=TRUE,$AG$51="TRUE"),NOT(OR($AD$51=TRUE,$AD$51="TRUE")))</formula>
    </cfRule>
  </conditionalFormatting>
  <conditionalFormatting sqref="AJ51">
    <cfRule type="expression" priority="8" dxfId="1">
      <formula>AND(OR($AJ$51=TRUE,$AJ$51="TRUE"),NOT(OR($AD$51=TRUE,$AD$51="TRUE")))</formula>
    </cfRule>
  </conditionalFormatting>
  <conditionalFormatting sqref="AM51">
    <cfRule type="expression" priority="9" dxfId="1">
      <formula>AND(OR($AM$51=TRUE,$AM$51="TRUE"),NOT(OR($AD$51=TRUE,$AD$51="TRUE")))</formula>
    </cfRule>
  </conditionalFormatting>
  <conditionalFormatting sqref="AG52">
    <cfRule type="expression" priority="10" dxfId="1">
      <formula>AND(OR($AG$52=TRUE,$AG$52="TRUE"),NOT(OR($AD$52=TRUE,$AD$52="TRUE")))</formula>
    </cfRule>
  </conditionalFormatting>
  <conditionalFormatting sqref="AJ52">
    <cfRule type="expression" priority="11" dxfId="1">
      <formula>AND(OR($AJ$52=TRUE,$AJ$52="TRUE"),NOT(OR($AD$52=TRUE,$AD$52="TRUE")))</formula>
    </cfRule>
  </conditionalFormatting>
  <conditionalFormatting sqref="AM52">
    <cfRule type="expression" priority="12" dxfId="1">
      <formula>AND(OR($AM$52=TRUE,$AM$52="TRUE"),NOT(OR($AD$52=TRUE,$AD$52="TRUE")))</formula>
    </cfRule>
  </conditionalFormatting>
  <conditionalFormatting sqref="AG53">
    <cfRule type="expression" priority="13" dxfId="1">
      <formula>AND(OR($AG$53=TRUE,$AG$53="TRUE"),NOT(OR($AD$53=TRUE,$AD$53="TRUE")))</formula>
    </cfRule>
  </conditionalFormatting>
  <conditionalFormatting sqref="AJ53">
    <cfRule type="expression" priority="14" dxfId="1">
      <formula>AND(OR($AJ$53=TRUE,$AJ$53="TRUE"),NOT(OR($AD$53=TRUE,$AD$53="TRUE")))</formula>
    </cfRule>
  </conditionalFormatting>
  <conditionalFormatting sqref="AM53">
    <cfRule type="expression" priority="15" dxfId="1">
      <formula>AND(OR($AM$53=TRUE,$AM$53="TRUE"),NOT(OR($AD$53=TRUE,$AD$53="TRUE")))</formula>
    </cfRule>
  </conditionalFormatting>
  <conditionalFormatting sqref="BB49:BJ49">
    <cfRule type="expression" priority="16" dxfId="1">
      <formula>OR($BB$49="",$BH$49="",OR($BB$49=TRUE,$BB$49="TRUE")=OR($BH$49=TRUE,$BH$49="TRUE"))</formula>
    </cfRule>
  </conditionalFormatting>
  <conditionalFormatting sqref="BB50:BJ50">
    <cfRule type="expression" priority="17" dxfId="1">
      <formula>OR($BB$50="",$BH$50="",OR($BB$50=TRUE,$BB$50="TRUE")=OR($BH$50=TRUE,$BH$50="TRUE"))</formula>
    </cfRule>
  </conditionalFormatting>
  <conditionalFormatting sqref="BB51:BJ51">
    <cfRule type="expression" priority="18" dxfId="1">
      <formula>OR($BB$51="",$BH$51="",OR($BB$51=TRUE,$BB$51="TRUE")=OR($BH$51=TRUE,$BH$51="TRUE"))</formula>
    </cfRule>
  </conditionalFormatting>
  <conditionalFormatting sqref="BB52:BJ52">
    <cfRule type="expression" priority="19" dxfId="1">
      <formula>OR($BB$52="",$BH$52="",OR($BB$52=TRUE,$BB$52="TRUE")=OR($BH$52=TRUE,$BH$52="TRUE"))</formula>
    </cfRule>
  </conditionalFormatting>
  <conditionalFormatting sqref="BB53:BJ53">
    <cfRule type="expression" priority="20" dxfId="1">
      <formula>OR($BB$53="",$BH$53="",OR($BB$53=TRUE,$BB$53="TRUE")=OR($BH$53=TRUE,$BH$53="TRUE"))</formula>
    </cfRule>
  </conditionalFormatting>
  <conditionalFormatting sqref="AV49">
    <cfRule type="expression" priority="21" dxfId="1">
      <formula>AND(OR(AV49=TRUE,AV49="TRUE"),NOT(OR($AP$49=TRUE,$AP$49="TRUE")))</formula>
    </cfRule>
  </conditionalFormatting>
  <conditionalFormatting sqref="AY49">
    <cfRule type="expression" priority="22" dxfId="1">
      <formula>AND(OR(AY49=TRUE,AY49="TRUE"),NOT(OR($AP$49=TRUE,$AP$49="TRUE")))</formula>
    </cfRule>
  </conditionalFormatting>
  <conditionalFormatting sqref="AV49:BA49">
    <cfRule type="expression" priority="23" dxfId="0">
      <formula>NOT(OR($AP$49=TRUE,$AP$49="TRUE"))</formula>
    </cfRule>
  </conditionalFormatting>
  <conditionalFormatting sqref="AV50">
    <cfRule type="expression" priority="24" dxfId="1">
      <formula>AND(OR(AV50=TRUE,AV50="TRUE"),NOT(OR($AP$50=TRUE,$AP$50="TRUE")))</formula>
    </cfRule>
  </conditionalFormatting>
  <conditionalFormatting sqref="AY50">
    <cfRule type="expression" priority="25" dxfId="1">
      <formula>AND(OR(AY50=TRUE,AY50="TRUE"),NOT(OR($AP$50=TRUE,$AP$50="TRUE")))</formula>
    </cfRule>
  </conditionalFormatting>
  <conditionalFormatting sqref="AV50:BA50">
    <cfRule type="expression" priority="26" dxfId="0">
      <formula>NOT(OR($AP$50=TRUE,$AP$50="TRUE"))</formula>
    </cfRule>
  </conditionalFormatting>
  <conditionalFormatting sqref="AV51">
    <cfRule type="expression" priority="27" dxfId="1">
      <formula>AND(OR(AV51=TRUE,AV51="TRUE"),NOT(OR($AP$51=TRUE,$AP$51="TRUE")))</formula>
    </cfRule>
  </conditionalFormatting>
  <conditionalFormatting sqref="AY51">
    <cfRule type="expression" priority="28" dxfId="1">
      <formula>AND(OR(AY51=TRUE,AY51="TRUE"),NOT(OR($AP$51=TRUE,$AP$51="TRUE")))</formula>
    </cfRule>
  </conditionalFormatting>
  <conditionalFormatting sqref="AV51:BA51">
    <cfRule type="expression" priority="29" dxfId="0">
      <formula>NOT(OR($AP$51=TRUE,$AP$51="TRUE"))</formula>
    </cfRule>
  </conditionalFormatting>
  <conditionalFormatting sqref="AV52">
    <cfRule type="expression" priority="30" dxfId="1">
      <formula>AND(OR(AV52=TRUE,AV52="TRUE"),NOT(OR($AP$52=TRUE,$AP$52="TRUE")))</formula>
    </cfRule>
  </conditionalFormatting>
  <conditionalFormatting sqref="AY52">
    <cfRule type="expression" priority="31" dxfId="1">
      <formula>AND(OR(AY52=TRUE,AY52="TRUE"),NOT(OR($AP$52=TRUE,$AP$52="TRUE")))</formula>
    </cfRule>
  </conditionalFormatting>
  <conditionalFormatting sqref="AV52:BA52">
    <cfRule type="expression" priority="32" dxfId="0">
      <formula>NOT(OR($AP$52=TRUE,$AP$52="TRUE"))</formula>
    </cfRule>
  </conditionalFormatting>
  <conditionalFormatting sqref="AV53">
    <cfRule type="expression" priority="33" dxfId="1">
      <formula>AND(OR(AV53=TRUE,AV53="TRUE"),NOT(OR($AP$53=TRUE,$AP$53="TRUE")))</formula>
    </cfRule>
  </conditionalFormatting>
  <conditionalFormatting sqref="AY53">
    <cfRule type="expression" priority="34" dxfId="1">
      <formula>AND(OR(AY53=TRUE,AY53="TRUE"),NOT(OR($AP$53=TRUE,$AP$53="TRUE")))</formula>
    </cfRule>
  </conditionalFormatting>
  <conditionalFormatting sqref="AV53:BA53">
    <cfRule type="expression" priority="35" dxfId="0">
      <formula>NOT(OR($AP$53=TRUE,$AP$53="TRUE"))</formula>
    </cfRule>
  </conditionalFormatting>
  <conditionalFormatting sqref="B56:V56">
    <cfRule type="expression" priority="36" dxfId="2">
      <formula>OR($AD$49=TRUE,$AD$49="TRUE")</formula>
    </cfRule>
  </conditionalFormatting>
  <conditionalFormatting sqref="B57:V57">
    <cfRule type="expression" priority="37" dxfId="2">
      <formula>OR($AD$50=TRUE,$AD$50="TRUE")</formula>
    </cfRule>
  </conditionalFormatting>
  <conditionalFormatting sqref="B58:V58">
    <cfRule type="expression" priority="38" dxfId="2">
      <formula>OR($AD$51=TRUE,$AD$51="TRUE")</formula>
    </cfRule>
  </conditionalFormatting>
  <conditionalFormatting sqref="B59:V59">
    <cfRule type="expression" priority="39" dxfId="2">
      <formula>OR($AD$52=TRUE,$AD$52="TRUE")</formula>
    </cfRule>
  </conditionalFormatting>
  <conditionalFormatting sqref="B60:V60">
    <cfRule type="expression" priority="40" dxfId="2">
      <formula>OR($AD$53=TRUE,$AD$53="TRUE")</formula>
    </cfRule>
  </conditionalFormatting>
  <conditionalFormatting sqref="B63:B67">
    <cfRule type="expression" priority="41" dxfId="3" stopIfTrue="1">
      <formula>LEFT(B63,6)="Notice"</formula>
    </cfRule>
    <cfRule type="expression" priority="42" dxfId="4">
      <formula>AND(B63&lt;&gt;"OK",B63&lt;&gt;"")</formula>
    </cfRule>
    <cfRule type="cellIs" priority="43" operator="equal" dxfId="5">
      <formula>"OK"</formula>
    </cfRule>
  </conditionalFormatting>
  <conditionalFormatting sqref="C63:C67">
    <cfRule type="expression" priority="44" dxfId="1" stopIfTrue="1">
      <formula>OR(AND(OR(C63="D",C63="A",C63="S",C63="C",C63="H",C63="B",C63="T",C63="E",C63="SB"),OR(D63="D",D63="A",D63="S",D63="C",D63="H",D63="B",D63="T",D63="E",D63="SB")),AND(OR(C63="D",C63="A",C63="S",C63="C",C63="H",C63="T",C63="E",C63="SB"),OR(E63="D",E63="A",E63="S",E63="C",E63="H",E63="B",E63="T",E63="E",E63="SB")),AND(OR(C63="D",C63="A",C63="S",C63="C",C63="T",C63="SB"),OR(F63="D",F63="A",F63="S",F63="C",F63="H",F63="B",F63="T",F63="E",F63="SB")),AND(OR(C63="S"),OR(G63="D",G63="A",G63="S",G63="C",G63="H",G63="B",G63="T",G63="E",G63="SB")),AND(C63="H",OR($Z49="No",$Z49="")))</formula>
    </cfRule>
  </conditionalFormatting>
  <conditionalFormatting sqref="D63:D67">
    <cfRule type="expression" priority="45" dxfId="1" stopIfTrue="1">
      <formula>OR(AND(OR(D63="D",D63="A",D63="S",D63="C",D63="H",D63="B",D63="T",D63="E",D63="SB"),OR(C63="D",C63="A",C63="S",C63="C",C63="H",C63="B",C63="T",C63="E",C63="SB")),AND(OR(D63="D",D63="A",D63="S",D63="C",D63="H",D63="B",D63="T",D63="E",D63="SB"),OR(E63="D",E63="A",E63="S",E63="C",E63="H",E63="B",E63="T",E63="E",E63="SB")),AND(OR(D63="D",D63="A",D63="S",D63="C",D63="H",D63="T",D63="E",D63="SB"),OR(F63="D",F63="A",F63="S",F63="C",F63="H",F63="B",F63="T",F63="E",F63="SB")),AND(OR(D63="D",D63="A",D63="S",D63="C",D63="T",D63="SB"),OR(G63="D",G63="A",G63="S",G63="C",G63="H",G63="B",G63="T",G63="E",G63="SB")),AND(OR(D63="S"),OR(H63="D",H63="A",H63="S",H63="C",H63="H",H63="B",H63="T",H63="E",H63="SB")),AND(D63="H",OR($Z49="No",$Z49="")))</formula>
    </cfRule>
  </conditionalFormatting>
  <conditionalFormatting sqref="E63:E67">
    <cfRule type="expression" priority="46" dxfId="1" stopIfTrue="1">
      <formula>OR(AND(OR(E63="D",E63="A",E63="S",E63="C",E63="H",E63="B",E63="T",E63="E",E63="SB"),OR(D63="D",D63="A",D63="S",D63="C",D63="H",D63="B",D63="T",D63="E",D63="SB")),AND(OR(E63="D",E63="A",E63="S",E63="C",E63="H",E63="B",E63="T",E63="E",E63="SB"),OR(F63="D",F63="A",F63="S",F63="C",F63="H",F63="B",F63="T",F63="E",F63="SB")),AND(OR(E63="D",E63="A",E63="S",E63="C",E63="H",E63="B",E63="T",E63="E",E63="SB"),OR(C63="D",C63="A",C63="S",C63="C",C63="H",C63="T",C63="E",C63="SB")),AND(OR(E63="D",E63="A",E63="S",E63="C",E63="H",E63="T",E63="E",E63="SB"),OR(G63="D",G63="A",G63="S",G63="C",G63="H",G63="B",G63="T",G63="E",G63="SB")),AND(OR(E63="D",E63="A",E63="S",E63="C",E63="T",E63="SB"),OR(H63="D",H63="A",H63="S",H63="C",H63="H",H63="B",H63="T",H63="E",H63="SB")),AND(OR(E63="S"),OR(I63="D",I63="A",I63="S",I63="C",I63="H",I63="B",I63="T",I63="E",I63="SB")),AND(E63="H",OR($Z49="No",$Z49="")))</formula>
    </cfRule>
  </conditionalFormatting>
  <conditionalFormatting sqref="F63:F67">
    <cfRule type="expression" priority="47" dxfId="1" stopIfTrue="1">
      <formula>OR(AND(OR(F63="D",F63="A",F63="S",F63="C",F63="H",F63="B",F63="T",F63="E",F63="SB"),OR(E63="D",E63="A",E63="S",E63="C",E63="H",E63="B",E63="T",E63="E",E63="SB")),AND(OR(F63="D",F63="A",F63="S",F63="C",F63="H",F63="B",F63="T",F63="E",F63="SB"),OR(G63="D",G63="A",G63="S",G63="C",G63="H",G63="B",G63="T",G63="E",G63="SB")),AND(OR(F63="D",F63="A",F63="S",F63="C",F63="H",F63="B",F63="T",F63="E",F63="SB"),OR(D63="D",D63="A",D63="S",D63="C",D63="H",D63="T",D63="E",D63="SB")),AND(OR(F63="D",F63="A",F63="S",F63="C",F63="H",F63="T",F63="E",F63="SB"),OR(H63="D",H63="A",H63="S",H63="C",H63="H",H63="B",H63="T",H63="E",H63="SB")),AND(OR(F63="D",F63="A",F63="S",F63="C",F63="H",F63="B",F63="T",F63="E",F63="SB"),OR(C63="D",C63="A",C63="S",C63="C",C63="T",C63="SB")),AND(OR(F63="D",F63="A",F63="S",F63="C",F63="T",F63="SB"),OR(I63="D",I63="A",I63="S",I63="C",I63="H",I63="B",I63="T",I63="E",I63="SB")),AND(OR(F63="S"),OR(J63="D",J63="A",J63="S",J63="C",J63="H",J63="B",J63="T",J63="E",J63="SB")),AND(F63="H",OR($Z49="No",$Z49="")))</formula>
    </cfRule>
  </conditionalFormatting>
  <conditionalFormatting sqref="G63:G67">
    <cfRule type="expression" priority="48" dxfId="1" stopIfTrue="1">
      <formula>OR(AND(OR(G63="D",G63="A",G63="S",G63="C",G63="H",G63="B",G63="T",G63="E",G63="SB"),OR(F63="D",F63="A",F63="S",F63="C",F63="H",F63="B",F63="T",F63="E",F63="SB")),AND(OR(G63="D",G63="A",G63="S",G63="C",G63="H",G63="B",G63="T",G63="E",G63="SB"),OR(H63="D",H63="A",H63="S",H63="C",H63="H",H63="B",H63="T",H63="E",H63="SB")),AND(OR(G63="D",G63="A",G63="S",G63="C",G63="H",G63="B",G63="T",G63="E",G63="SB"),OR(E63="D",E63="A",E63="S",E63="C",E63="H",E63="T",E63="E",E63="SB")),AND(OR(G63="D",G63="A",G63="S",G63="C",G63="H",G63="T",G63="E",G63="SB"),OR(I63="D",I63="A",I63="S",I63="C",I63="H",I63="B",I63="T",I63="E",I63="SB")),AND(OR(G63="D",G63="A",G63="S",G63="C",G63="H",G63="B",G63="T",G63="E",G63="SB"),OR(D63="D",D63="A",D63="S",D63="C",D63="T",D63="SB")),AND(OR(G63="D",G63="A",G63="S",G63="C",G63="T",G63="SB"),OR(J63="D",J63="A",J63="S",J63="C",J63="H",J63="B",J63="T",J63="E",J63="SB")),AND(OR(G63="D",G63="A",G63="S",G63="C",G63="H",G63="B",G63="T",G63="E",G63="SB"),OR(C63="S")),AND(OR(G63="S"),OR(K63="D",K63="A",K63="S",K63="C",K63="H",K63="B",K63="T",K63="E",K63="SB")),AND(G63="H",OR($Z49="No",$Z49="")))</formula>
    </cfRule>
  </conditionalFormatting>
  <conditionalFormatting sqref="H63:H67">
    <cfRule type="expression" priority="49" dxfId="1" stopIfTrue="1">
      <formula>OR(AND(OR(H63="D",H63="A",H63="S",H63="C",H63="H",H63="B",H63="T",H63="E",H63="SB"),OR(G63="D",G63="A",G63="S",G63="C",G63="H",G63="B",G63="T",G63="E",G63="SB")),AND(OR(H63="D",H63="A",H63="S",H63="C",H63="H",H63="B",H63="T",H63="E",H63="SB"),OR(I63="D",I63="A",I63="S",I63="C",I63="H",I63="B",I63="T",I63="E",I63="SB")),AND(OR(H63="D",H63="A",H63="S",H63="C",H63="H",H63="B",H63="T",H63="E",H63="SB"),OR(F63="D",F63="A",F63="S",F63="C",F63="H",F63="T",F63="E",F63="SB")),AND(OR(H63="D",H63="A",H63="S",H63="C",H63="H",H63="T",H63="E",H63="SB"),OR(J63="D",J63="A",J63="S",J63="C",J63="H",J63="B",J63="T",J63="E",J63="SB")),AND(OR(H63="D",H63="A",H63="S",H63="C",H63="H",H63="B",H63="T",H63="E",H63="SB"),OR(E63="D",E63="A",E63="S",E63="C",E63="T",E63="SB")),AND(OR(H63="D",H63="A",H63="S",H63="C",H63="T",H63="SB"),OR(K63="D",K63="A",K63="S",K63="C",K63="H",K63="B",K63="T",K63="E",K63="SB")),AND(OR(H63="D",H63="A",H63="S",H63="C",H63="H",H63="B",H63="T",H63="E",H63="SB"),OR(D63="S")),AND(OR(H63="S"),OR(L63="D",L63="A",L63="S",L63="C",L63="H",L63="B",L63="T",L63="E",L63="SB")),AND(H63="H",OR($Z49="No",$Z49="")))</formula>
    </cfRule>
  </conditionalFormatting>
  <conditionalFormatting sqref="I63:I67">
    <cfRule type="expression" priority="50" dxfId="1" stopIfTrue="1">
      <formula>OR(AND(OR(I63="D",I63="A",I63="S",I63="C",I63="H",I63="B",I63="T",I63="E",I63="SB"),OR(H63="D",H63="A",H63="S",H63="C",H63="H",H63="B",H63="T",H63="E",H63="SB")),AND(OR(I63="D",I63="A",I63="S",I63="C",I63="H",I63="B",I63="T",I63="E",I63="SB"),OR(J63="D",J63="A",J63="S",J63="C",J63="H",J63="B",J63="T",J63="E",J63="SB")),AND(OR(I63="D",I63="A",I63="S",I63="C",I63="H",I63="B",I63="T",I63="E",I63="SB"),OR(G63="D",G63="A",G63="S",G63="C",G63="H",G63="T",G63="E",G63="SB")),AND(OR(I63="D",I63="A",I63="S",I63="C",I63="H",I63="T",I63="E",I63="SB"),OR(K63="D",K63="A",K63="S",K63="C",K63="H",K63="B",K63="T",K63="E",K63="SB")),AND(OR(I63="D",I63="A",I63="S",I63="C",I63="H",I63="B",I63="T",I63="E",I63="SB"),OR(F63="D",F63="A",F63="S",F63="C",F63="T",F63="SB")),AND(OR(I63="D",I63="A",I63="S",I63="C",I63="T",I63="SB"),OR(L63="D",L63="A",L63="S",L63="C",L63="H",L63="B",L63="T",L63="E",L63="SB")),AND(OR(I63="D",I63="A",I63="S",I63="C",I63="H",I63="B",I63="T",I63="E",I63="SB"),OR(E63="S")),AND(OR(I63="S"),OR(M63="D",M63="A",M63="S",M63="C",M63="H",M63="B",M63="T",M63="E",M63="SB")),AND(I63="H",OR($Z49="No",$Z49="")))</formula>
    </cfRule>
  </conditionalFormatting>
  <conditionalFormatting sqref="J63:J67">
    <cfRule type="expression" priority="51" dxfId="1" stopIfTrue="1">
      <formula>OR(AND(OR(J63="D",J63="A",J63="S",J63="C",J63="H",J63="B",J63="T",J63="E",J63="SB"),OR(I63="D",I63="A",I63="S",I63="C",I63="H",I63="B",I63="T",I63="E",I63="SB")),AND(OR(J63="D",J63="A",J63="S",J63="C",J63="H",J63="B",J63="T",J63="E",J63="SB"),OR(K63="D",K63="A",K63="S",K63="C",K63="H",K63="B",K63="T",K63="E",K63="SB")),AND(OR(J63="D",J63="A",J63="S",J63="C",J63="H",J63="B",J63="T",J63="E",J63="SB"),OR(H63="D",H63="A",H63="S",H63="C",H63="H",H63="T",H63="E",H63="SB")),AND(OR(J63="D",J63="A",J63="S",J63="C",J63="H",J63="T",J63="E",J63="SB"),OR(L63="D",L63="A",L63="S",L63="C",L63="H",L63="B",L63="T",L63="E",L63="SB")),AND(OR(J63="D",J63="A",J63="S",J63="C",J63="H",J63="B",J63="T",J63="E",J63="SB"),OR(G63="D",G63="A",G63="S",G63="C",G63="T",G63="SB")),AND(OR(J63="D",J63="A",J63="S",J63="C",J63="T",J63="SB"),OR(M63="D",M63="A",M63="S",M63="C",M63="H",M63="B",M63="T",M63="E",M63="SB")),AND(OR(J63="D",J63="A",J63="S",J63="C",J63="H",J63="B",J63="T",J63="E",J63="SB"),OR(F63="S")),AND(OR(J63="S"),OR(N63="D",N63="A",N63="S",N63="C",N63="H",N63="B",N63="T",N63="E",N63="SB")),AND(J63="H",OR($Z49="No",$Z49="")))</formula>
    </cfRule>
  </conditionalFormatting>
  <conditionalFormatting sqref="K63:K67">
    <cfRule type="expression" priority="52" dxfId="1" stopIfTrue="1">
      <formula>OR(AND(OR(K63="D",K63="A",K63="S",K63="C",K63="H",K63="B",K63="T",K63="E",K63="SB"),OR(J63="D",J63="A",J63="S",J63="C",J63="H",J63="B",J63="T",J63="E",J63="SB")),AND(OR(K63="D",K63="A",K63="S",K63="C",K63="H",K63="B",K63="T",K63="E",K63="SB"),OR(L63="D",L63="A",L63="S",L63="C",L63="H",L63="B",L63="T",L63="E",L63="SB")),AND(OR(K63="D",K63="A",K63="S",K63="C",K63="H",K63="B",K63="T",K63="E",K63="SB"),OR(I63="D",I63="A",I63="S",I63="C",I63="H",I63="T",I63="E",I63="SB")),AND(OR(K63="D",K63="A",K63="S",K63="C",K63="H",K63="T",K63="E",K63="SB"),OR(M63="D",M63="A",M63="S",M63="C",M63="H",M63="B",M63="T",M63="E",M63="SB")),AND(OR(K63="D",K63="A",K63="S",K63="C",K63="H",K63="B",K63="T",K63="E",K63="SB"),OR(H63="D",H63="A",H63="S",H63="C",H63="T",H63="SB")),AND(OR(K63="D",K63="A",K63="S",K63="C",K63="T",K63="SB"),OR(N63="D",N63="A",N63="S",N63="C",N63="H",N63="B",N63="T",N63="E",N63="SB")),AND(OR(K63="D",K63="A",K63="S",K63="C",K63="H",K63="B",K63="T",K63="E",K63="SB"),OR(G63="S")),AND(OR(K63="S"),OR(O63="D",O63="A",O63="S",O63="C",O63="H",O63="B",O63="T",O63="E",O63="SB")),AND(K63="H",OR($Z49="No",$Z49="")))</formula>
    </cfRule>
  </conditionalFormatting>
  <conditionalFormatting sqref="L63:L67">
    <cfRule type="expression" priority="53" dxfId="1" stopIfTrue="1">
      <formula>OR(AND(OR(L63="D",L63="A",L63="S",L63="C",L63="H",L63="B",L63="T",L63="E",L63="SB"),OR(K63="D",K63="A",K63="S",K63="C",K63="H",K63="B",K63="T",K63="E",K63="SB")),AND(OR(L63="D",L63="A",L63="S",L63="C",L63="H",L63="B",L63="T",L63="E",L63="SB"),OR(M63="D",M63="A",M63="S",M63="C",M63="H",M63="B",M63="T",M63="E",M63="SB")),AND(OR(L63="D",L63="A",L63="S",L63="C",L63="H",L63="B",L63="T",L63="E",L63="SB"),OR(J63="D",J63="A",J63="S",J63="C",J63="H",J63="T",J63="E",J63="SB")),AND(OR(L63="D",L63="A",L63="S",L63="C",L63="H",L63="T",L63="E",L63="SB"),OR(N63="D",N63="A",N63="S",N63="C",N63="H",N63="B",N63="T",N63="E",N63="SB")),AND(OR(L63="D",L63="A",L63="S",L63="C",L63="H",L63="B",L63="T",L63="E",L63="SB"),OR(I63="D",I63="A",I63="S",I63="C",I63="T",I63="SB")),AND(OR(L63="D",L63="A",L63="S",L63="C",L63="T",L63="SB"),OR(O63="D",O63="A",O63="S",O63="C",O63="H",O63="B",O63="T",O63="E",O63="SB")),AND(OR(L63="D",L63="A",L63="S",L63="C",L63="H",L63="B",L63="T",L63="E",L63="SB"),OR(H63="S")),AND(OR(L63="S"),OR(P63="D",P63="A",P63="S",P63="C",P63="H",P63="B",P63="T",P63="E",P63="SB")),AND(L63="H",OR($Z49="No",$Z49="")))</formula>
    </cfRule>
  </conditionalFormatting>
  <conditionalFormatting sqref="M63:M67">
    <cfRule type="expression" priority="54" dxfId="1" stopIfTrue="1">
      <formula>OR(AND(OR(M63="D",M63="A",M63="S",M63="C",M63="H",M63="B",M63="T",M63="E",M63="SB"),OR(L63="D",L63="A",L63="S",L63="C",L63="H",L63="B",L63="T",L63="E",L63="SB")),AND(OR(M63="D",M63="A",M63="S",M63="C",M63="H",M63="B",M63="T",M63="E",M63="SB"),OR(N63="D",N63="A",N63="S",N63="C",N63="H",N63="B",N63="T",N63="E",N63="SB")),AND(OR(M63="D",M63="A",M63="S",M63="C",M63="H",M63="B",M63="T",M63="E",M63="SB"),OR(K63="D",K63="A",K63="S",K63="C",K63="H",K63="T",K63="E",K63="SB")),AND(OR(M63="D",M63="A",M63="S",M63="C",M63="H",M63="T",M63="E",M63="SB"),OR(O63="D",O63="A",O63="S",O63="C",O63="H",O63="B",O63="T",O63="E",O63="SB")),AND(OR(M63="D",M63="A",M63="S",M63="C",M63="H",M63="B",M63="T",M63="E",M63="SB"),OR(J63="D",J63="A",J63="S",J63="C",J63="T",J63="SB")),AND(OR(M63="D",M63="A",M63="S",M63="C",M63="T",M63="SB"),OR(P63="D",P63="A",P63="S",P63="C",P63="H",P63="B",P63="T",P63="E",P63="SB")),AND(OR(M63="D",M63="A",M63="S",M63="C",M63="H",M63="B",M63="T",M63="E",M63="SB"),OR(I63="S")),AND(OR(M63="S"),OR(Q63="D",Q63="A",Q63="S",Q63="C",Q63="H",Q63="B",Q63="T",Q63="E",Q63="SB")),AND(M63="H",OR($Z49="No",$Z49="")))</formula>
    </cfRule>
  </conditionalFormatting>
  <conditionalFormatting sqref="N63:N67">
    <cfRule type="expression" priority="55" dxfId="1" stopIfTrue="1">
      <formula>OR(AND(OR(N63="D",N63="A",N63="S",N63="C",N63="H",N63="B",N63="T",N63="E",N63="SB"),OR(M63="D",M63="A",M63="S",M63="C",M63="H",M63="B",M63="T",M63="E",M63="SB")),AND(OR(N63="D",N63="A",N63="S",N63="C",N63="H",N63="B",N63="T",N63="E",N63="SB"),OR(O63="D",O63="A",O63="S",O63="C",O63="H",O63="B",O63="T",O63="E",O63="SB")),AND(OR(N63="D",N63="A",N63="S",N63="C",N63="H",N63="B",N63="T",N63="E",N63="SB"),OR(L63="D",L63="A",L63="S",L63="C",L63="H",L63="T",L63="E",L63="SB")),AND(OR(N63="D",N63="A",N63="S",N63="C",N63="H",N63="T",N63="E",N63="SB"),OR(P63="D",P63="A",P63="S",P63="C",P63="H",P63="B",P63="T",P63="E",P63="SB")),AND(OR(N63="D",N63="A",N63="S",N63="C",N63="H",N63="B",N63="T",N63="E",N63="SB"),OR(K63="D",K63="A",K63="S",K63="C",K63="T",K63="SB")),AND(OR(N63="D",N63="A",N63="S",N63="C",N63="T",N63="SB"),OR(Q63="D",Q63="A",Q63="S",Q63="C",Q63="H",Q63="B",Q63="T",Q63="E",Q63="SB")),AND(OR(N63="D",N63="A",N63="S",N63="C",N63="H",N63="B",N63="T",N63="E",N63="SB"),OR(J63="S")),AND(OR(N63="S"),OR(R63="D",R63="A",R63="S",R63="C",R63="H",R63="B",R63="T",R63="E",R63="SB")),AND(N63="H",OR($Z49="No",$Z49="")))</formula>
    </cfRule>
  </conditionalFormatting>
  <conditionalFormatting sqref="O63:O67">
    <cfRule type="expression" priority="56" dxfId="1" stopIfTrue="1">
      <formula>OR(AND(OR(O63="D",O63="A",O63="S",O63="C",O63="H",O63="B",O63="T",O63="E",O63="SB"),OR(N63="D",N63="A",N63="S",N63="C",N63="H",N63="B",N63="T",N63="E",N63="SB")),AND(OR(O63="D",O63="A",O63="S",O63="C",O63="H",O63="B",O63="T",O63="E",O63="SB"),OR(P63="D",P63="A",P63="S",P63="C",P63="H",P63="B",P63="T",P63="E",P63="SB")),AND(OR(O63="D",O63="A",O63="S",O63="C",O63="H",O63="B",O63="T",O63="E",O63="SB"),OR(M63="D",M63="A",M63="S",M63="C",M63="H",M63="T",M63="E",M63="SB")),AND(OR(O63="D",O63="A",O63="S",O63="C",O63="H",O63="T",O63="E",O63="SB"),OR(Q63="D",Q63="A",Q63="S",Q63="C",Q63="H",Q63="B",Q63="T",Q63="E",Q63="SB")),AND(OR(O63="D",O63="A",O63="S",O63="C",O63="H",O63="B",O63="T",O63="E",O63="SB"),OR(L63="D",L63="A",L63="S",L63="C",L63="T",L63="SB")),AND(OR(O63="D",O63="A",O63="S",O63="C",O63="T",O63="SB"),OR(R63="D",R63="A",R63="S",R63="C",R63="H",R63="B",R63="T",R63="E",R63="SB")),AND(OR(O63="D",O63="A",O63="S",O63="C",O63="H",O63="B",O63="T",O63="E",O63="SB"),OR(K63="S")),AND(OR(O63="S"),OR(S63="D",S63="A",S63="S",S63="C",S63="H",S63="B",S63="T",S63="E",S63="SB")),AND(O63="H",OR($Z49="No",$Z49="")))</formula>
    </cfRule>
  </conditionalFormatting>
  <conditionalFormatting sqref="P63:P67">
    <cfRule type="expression" priority="57" dxfId="1" stopIfTrue="1">
      <formula>OR(AND(OR(P63="D",P63="A",P63="S",P63="C",P63="H",P63="B",P63="T",P63="E",P63="SB"),OR(O63="D",O63="A",O63="S",O63="C",O63="H",O63="B",O63="T",O63="E",O63="SB")),AND(OR(P63="D",P63="A",P63="S",P63="C",P63="H",P63="B",P63="T",P63="E",P63="SB"),OR(Q63="D",Q63="A",Q63="S",Q63="C",Q63="H",Q63="B",Q63="T",Q63="E",Q63="SB")),AND(OR(P63="D",P63="A",P63="S",P63="C",P63="H",P63="B",P63="T",P63="E",P63="SB"),OR(N63="D",N63="A",N63="S",N63="C",N63="H",N63="T",N63="E",N63="SB")),AND(OR(P63="D",P63="A",P63="S",P63="C",P63="H",P63="T",P63="E",P63="SB"),OR(R63="D",R63="A",R63="S",R63="C",R63="H",R63="B",R63="T",R63="E",R63="SB")),AND(OR(P63="D",P63="A",P63="S",P63="C",P63="H",P63="B",P63="T",P63="E",P63="SB"),OR(M63="D",M63="A",M63="S",M63="C",M63="T",M63="SB")),AND(OR(P63="D",P63="A",P63="S",P63="C",P63="T",P63="SB"),OR(S63="D",S63="A",S63="S",S63="C",S63="H",S63="B",S63="T",S63="E",S63="SB")),AND(OR(P63="D",P63="A",P63="S",P63="C",P63="H",P63="B",P63="T",P63="E",P63="SB"),OR(L63="S")),AND(OR(P63="S"),OR(T63="D",T63="A",T63="S",T63="C",T63="H",T63="B",T63="T",T63="E",T63="SB")),AND(P63="H",OR($Z49="No",$Z49="")))</formula>
    </cfRule>
  </conditionalFormatting>
  <conditionalFormatting sqref="Q63:Q67">
    <cfRule type="expression" priority="58" dxfId="1" stopIfTrue="1">
      <formula>OR(AND(OR(Q63="D",Q63="A",Q63="S",Q63="C",Q63="H",Q63="B",Q63="T",Q63="E",Q63="SB"),OR(P63="D",P63="A",P63="S",P63="C",P63="H",P63="B",P63="T",P63="E",P63="SB")),AND(OR(Q63="D",Q63="A",Q63="S",Q63="C",Q63="H",Q63="B",Q63="T",Q63="E",Q63="SB"),OR(R63="D",R63="A",R63="S",R63="C",R63="H",R63="B",R63="T",R63="E",R63="SB")),AND(OR(Q63="D",Q63="A",Q63="S",Q63="C",Q63="H",Q63="B",Q63="T",Q63="E",Q63="SB"),OR(O63="D",O63="A",O63="S",O63="C",O63="H",O63="T",O63="E",O63="SB")),AND(OR(Q63="D",Q63="A",Q63="S",Q63="C",Q63="H",Q63="T",Q63="E",Q63="SB"),OR(S63="D",S63="A",S63="S",S63="C",S63="H",S63="B",S63="T",S63="E",S63="SB")),AND(OR(Q63="D",Q63="A",Q63="S",Q63="C",Q63="H",Q63="B",Q63="T",Q63="E",Q63="SB"),OR(N63="D",N63="A",N63="S",N63="C",N63="T",N63="SB")),AND(OR(Q63="D",Q63="A",Q63="S",Q63="C",Q63="T",Q63="SB"),OR(T63="D",T63="A",T63="S",T63="C",T63="H",T63="B",T63="T",T63="E",T63="SB")),AND(OR(Q63="D",Q63="A",Q63="S",Q63="C",Q63="H",Q63="B",Q63="T",Q63="E",Q63="SB"),OR(M63="S")),AND(OR(Q63="S"),OR(U63="D",U63="A",U63="S",U63="C",U63="H",U63="B",U63="T",U63="E",U63="SB")),AND(Q63="H",OR($Z49="No",$Z49="")))</formula>
    </cfRule>
  </conditionalFormatting>
  <conditionalFormatting sqref="R63:R67">
    <cfRule type="expression" priority="59" dxfId="1" stopIfTrue="1">
      <formula>OR(AND(OR(R63="D",R63="A",R63="S",R63="C",R63="H",R63="B",R63="T",R63="E",R63="SB"),OR(Q63="D",Q63="A",Q63="S",Q63="C",Q63="H",Q63="B",Q63="T",Q63="E",Q63="SB")),AND(OR(R63="D",R63="A",R63="S",R63="C",R63="H",R63="B",R63="T",R63="E",R63="SB"),OR(S63="D",S63="A",S63="S",S63="C",S63="H",S63="B",S63="T",S63="E",S63="SB")),AND(OR(R63="D",R63="A",R63="S",R63="C",R63="H",R63="B",R63="T",R63="E",R63="SB"),OR(P63="D",P63="A",P63="S",P63="C",P63="H",P63="T",P63="E",P63="SB")),AND(OR(R63="D",R63="A",R63="S",R63="C",R63="H",R63="T",R63="E",R63="SB"),OR(T63="D",T63="A",T63="S",T63="C",T63="H",T63="B",T63="T",T63="E",T63="SB")),AND(OR(R63="D",R63="A",R63="S",R63="C",R63="H",R63="B",R63="T",R63="E",R63="SB"),OR(O63="D",O63="A",O63="S",O63="C",O63="T",O63="SB")),AND(OR(R63="D",R63="A",R63="S",R63="C",R63="T",R63="SB"),OR(U63="D",U63="A",U63="S",U63="C",U63="H",U63="B",U63="T",U63="E",U63="SB")),AND(OR(R63="D",R63="A",R63="S",R63="C",R63="H",R63="B",R63="T",R63="E",R63="SB"),OR(N63="S")),AND(OR(R63="S"),OR(V63="D",V63="A",V63="S",V63="C",V63="H",V63="B",V63="T",V63="E",V63="SB")),AND(R63="H",OR($Z49="No",$Z49="")))</formula>
    </cfRule>
  </conditionalFormatting>
  <conditionalFormatting sqref="S63:S67">
    <cfRule type="expression" priority="60" dxfId="1" stopIfTrue="1">
      <formula>OR(AND(OR(S63="D",S63="A",S63="S",S63="C",S63="H",S63="B",S63="T",S63="E",S63="SB"),OR(R63="D",R63="A",R63="S",R63="C",R63="H",R63="B",R63="T",R63="E",R63="SB")),AND(OR(S63="D",S63="A",S63="S",S63="C",S63="H",S63="B",S63="T",S63="E",S63="SB"),OR(T63="D",T63="A",T63="S",T63="C",T63="H",T63="B",T63="T",T63="E",T63="SB")),AND(OR(S63="D",S63="A",S63="S",S63="C",S63="H",S63="B",S63="T",S63="E",S63="SB"),OR(Q63="D",Q63="A",Q63="S",Q63="C",Q63="H",Q63="T",Q63="E",Q63="SB")),AND(OR(S63="D",S63="A",S63="S",S63="C",S63="H",S63="T",S63="E",S63="SB"),OR(U63="D",U63="A",U63="S",U63="C",U63="H",U63="B",U63="T",U63="E",U63="SB")),AND(OR(S63="D",S63="A",S63="S",S63="C",S63="H",S63="B",S63="T",S63="E",S63="SB"),OR(P63="D",P63="A",P63="S",P63="C",P63="T",P63="SB")),AND(OR(S63="D",S63="A",S63="S",S63="C",S63="T",S63="SB"),OR(V63="D",V63="A",V63="S",V63="C",V63="H",V63="B",V63="T",V63="E",V63="SB")),AND(OR(S63="D",S63="A",S63="S",S63="C",S63="H",S63="B",S63="T",S63="E",S63="SB"),OR(O63="S")),AND(OR(S63="S"),OR(W63="D",W63="A",W63="S",W63="C",W63="H",W63="B",W63="T",W63="E",W63="SB")),AND(S63="H",OR($Z49="No",$Z49="")))</formula>
    </cfRule>
  </conditionalFormatting>
  <conditionalFormatting sqref="T63:T67">
    <cfRule type="expression" priority="61" dxfId="1" stopIfTrue="1">
      <formula>OR(AND(OR(T63="D",T63="A",T63="S",T63="C",T63="H",T63="B",T63="T",T63="E",T63="SB"),OR(S63="D",S63="A",S63="S",S63="C",S63="H",S63="B",S63="T",S63="E",S63="SB")),AND(OR(T63="D",T63="A",T63="S",T63="C",T63="H",T63="B",T63="T",T63="E",T63="SB"),OR(U63="D",U63="A",U63="S",U63="C",U63="H",U63="B",U63="T",U63="E",U63="SB")),AND(OR(T63="D",T63="A",T63="S",T63="C",T63="H",T63="B",T63="T",T63="E",T63="SB"),OR(R63="D",R63="A",R63="S",R63="C",R63="H",R63="T",R63="E",R63="SB")),AND(OR(T63="D",T63="A",T63="S",T63="C",T63="H",T63="T",T63="E",T63="SB"),OR(V63="D",V63="A",V63="S",V63="C",V63="H",V63="B",V63="T",V63="E",V63="SB")),AND(OR(T63="D",T63="A",T63="S",T63="C",T63="H",T63="B",T63="T",T63="E",T63="SB"),OR(Q63="D",Q63="A",Q63="S",Q63="C",Q63="T",Q63="SB")),AND(OR(T63="D",T63="A",T63="S",T63="C",T63="T",T63="SB"),OR(W63="D",W63="A",W63="S",W63="C",W63="H",W63="B",W63="T",W63="E",W63="SB")),AND(OR(T63="D",T63="A",T63="S",T63="C",T63="H",T63="B",T63="T",T63="E",T63="SB"),OR(P63="S")),AND(OR(T63="S"),OR(X63="D",X63="A",X63="S",X63="C",X63="H",X63="B",X63="T",X63="E",X63="SB")),AND(T63="H",OR($Z49="No",$Z49="")))</formula>
    </cfRule>
  </conditionalFormatting>
  <conditionalFormatting sqref="U63:U67">
    <cfRule type="expression" priority="62" dxfId="1" stopIfTrue="1">
      <formula>OR(AND(OR(U63="D",U63="A",U63="S",U63="C",U63="H",U63="B",U63="T",U63="E",U63="SB"),OR(T63="D",T63="A",T63="S",T63="C",T63="H",T63="B",T63="T",T63="E",T63="SB")),AND(OR(U63="D",U63="A",U63="S",U63="C",U63="H",U63="B",U63="T",U63="E",U63="SB"),OR(V63="D",V63="A",V63="S",V63="C",V63="H",V63="B",V63="T",V63="E",V63="SB")),AND(OR(U63="D",U63="A",U63="S",U63="C",U63="H",U63="B",U63="T",U63="E",U63="SB"),OR(S63="D",S63="A",S63="S",S63="C",S63="H",S63="T",S63="E",S63="SB")),AND(OR(U63="D",U63="A",U63="S",U63="C",U63="H",U63="T",U63="E",U63="SB"),OR(W63="D",W63="A",W63="S",W63="C",W63="H",W63="B",W63="T",W63="E",W63="SB")),AND(OR(U63="D",U63="A",U63="S",U63="C",U63="H",U63="B",U63="T",U63="E",U63="SB"),OR(R63="D",R63="A",R63="S",R63="C",R63="T",R63="SB")),AND(OR(U63="D",U63="A",U63="S",U63="C",U63="T",U63="SB"),OR(X63="D",X63="A",X63="S",X63="C",X63="H",X63="B",X63="T",X63="E",X63="SB")),AND(OR(U63="D",U63="A",U63="S",U63="C",U63="H",U63="B",U63="T",U63="E",U63="SB"),OR(Q63="S")),AND(OR(U63="S"),OR(Y63="D",Y63="A",Y63="S",Y63="C",Y63="H",Y63="B",Y63="T",Y63="E",Y63="SB")),AND(U63="H",OR($Z49="No",$Z49="")))</formula>
    </cfRule>
  </conditionalFormatting>
  <conditionalFormatting sqref="V63:V67">
    <cfRule type="expression" priority="63" dxfId="1" stopIfTrue="1">
      <formula>OR(AND(OR(V63="D",V63="A",V63="S",V63="C",V63="H",V63="B",V63="T",V63="E",V63="SB"),OR(U63="D",U63="A",U63="S",U63="C",U63="H",U63="B",U63="T",U63="E",U63="SB")),AND(OR(V63="D",V63="A",V63="S",V63="C",V63="H",V63="B",V63="T",V63="E",V63="SB"),OR(W63="D",W63="A",W63="S",W63="C",W63="H",W63="B",W63="T",W63="E",W63="SB")),AND(OR(V63="D",V63="A",V63="S",V63="C",V63="H",V63="B",V63="T",V63="E",V63="SB"),OR(T63="D",T63="A",T63="S",T63="C",T63="H",T63="T",T63="E",T63="SB")),AND(OR(V63="D",V63="A",V63="S",V63="C",V63="H",V63="T",V63="E",V63="SB"),OR(X63="D",X63="A",X63="S",X63="C",X63="H",X63="B",X63="T",X63="E",X63="SB")),AND(OR(V63="D",V63="A",V63="S",V63="C",V63="H",V63="B",V63="T",V63="E",V63="SB"),OR(S63="D",S63="A",S63="S",S63="C",S63="T",S63="SB")),AND(OR(V63="D",V63="A",V63="S",V63="C",V63="T",V63="SB"),OR(Y63="D",Y63="A",Y63="S",Y63="C",Y63="H",Y63="B",Y63="T",Y63="E",Y63="SB")),AND(OR(V63="D",V63="A",V63="S",V63="C",V63="H",V63="B",V63="T",V63="E",V63="SB"),OR(R63="S")),AND(OR(V63="S"),OR(Z63="D",Z63="A",Z63="S",Z63="C",Z63="H",Z63="B",Z63="T",Z63="E",Z63="SB")),AND(V63="H",OR($Z49="No",$Z49="")))</formula>
    </cfRule>
  </conditionalFormatting>
  <conditionalFormatting sqref="W63:W67">
    <cfRule type="expression" priority="64" dxfId="1" stopIfTrue="1">
      <formula>OR(AND(OR(W63="D",W63="A",W63="S",W63="C",W63="H",W63="B",W63="T",W63="E",W63="SB"),OR(V63="D",V63="A",V63="S",V63="C",V63="H",V63="B",V63="T",V63="E",V63="SB")),AND(OR(W63="D",W63="A",W63="S",W63="C",W63="H",W63="B",W63="T",W63="E",W63="SB"),OR(X63="D",X63="A",X63="S",X63="C",X63="H",X63="B",X63="T",X63="E",X63="SB")),AND(OR(W63="D",W63="A",W63="S",W63="C",W63="H",W63="B",W63="T",W63="E",W63="SB"),OR(U63="D",U63="A",U63="S",U63="C",U63="H",U63="T",U63="E",U63="SB")),AND(OR(W63="D",W63="A",W63="S",W63="C",W63="H",W63="T",W63="E",W63="SB"),OR(Y63="D",Y63="A",Y63="S",Y63="C",Y63="H",Y63="B",Y63="T",Y63="E",Y63="SB")),AND(OR(W63="D",W63="A",W63="S",W63="C",W63="H",W63="B",W63="T",W63="E",W63="SB"),OR(T63="D",T63="A",T63="S",T63="C",T63="T",T63="SB")),AND(OR(W63="D",W63="A",W63="S",W63="C",W63="T",W63="SB"),OR(Z63="D",Z63="A",Z63="S",Z63="C",Z63="H",Z63="B",Z63="T",Z63="E",Z63="SB")),AND(OR(W63="D",W63="A",W63="S",W63="C",W63="H",W63="B",W63="T",W63="E",W63="SB"),OR(S63="S")),AND(OR(W63="S"),OR(AA63="D",AA63="A",AA63="S",AA63="C",AA63="H",AA63="B",AA63="T",AA63="E",AA63="SB")),AND(W63="H",OR($Z49="No",$Z49="")))</formula>
    </cfRule>
  </conditionalFormatting>
  <conditionalFormatting sqref="X63:X67">
    <cfRule type="expression" priority="65" dxfId="1" stopIfTrue="1">
      <formula>OR(AND(OR(X63="D",X63="A",X63="S",X63="C",X63="H",X63="B",X63="T",X63="E",X63="SB"),OR(W63="D",W63="A",W63="S",W63="C",W63="H",W63="B",W63="T",W63="E",W63="SB")),AND(OR(X63="D",X63="A",X63="S",X63="C",X63="H",X63="B",X63="T",X63="E",X63="SB"),OR(Y63="D",Y63="A",Y63="S",Y63="C",Y63="H",Y63="B",Y63="T",Y63="E",Y63="SB")),AND(OR(X63="D",X63="A",X63="S",X63="C",X63="H",X63="B",X63="T",X63="E",X63="SB"),OR(V63="D",V63="A",V63="S",V63="C",V63="H",V63="T",V63="E",V63="SB")),AND(OR(X63="D",X63="A",X63="S",X63="C",X63="H",X63="T",X63="E",X63="SB"),OR(Z63="D",Z63="A",Z63="S",Z63="C",Z63="H",Z63="B",Z63="T",Z63="E",Z63="SB")),AND(OR(X63="D",X63="A",X63="S",X63="C",X63="H",X63="B",X63="T",X63="E",X63="SB"),OR(U63="D",U63="A",U63="S",U63="C",U63="T",U63="SB")),AND(OR(X63="D",X63="A",X63="S",X63="C",X63="T",X63="SB"),OR(AA63="D",AA63="A",AA63="S",AA63="C",AA63="H",AA63="B",AA63="T",AA63="E",AA63="SB")),AND(OR(X63="D",X63="A",X63="S",X63="C",X63="H",X63="B",X63="T",X63="E",X63="SB"),OR(T63="S")),AND(OR(X63="S"),OR(AB63="D",AB63="A",AB63="S",AB63="C",AB63="H",AB63="B",AB63="T",AB63="E",AB63="SB")),AND(X63="H",OR($Z49="No",$Z49="")))</formula>
    </cfRule>
  </conditionalFormatting>
  <conditionalFormatting sqref="Y63:Y67">
    <cfRule type="expression" priority="66" dxfId="1" stopIfTrue="1">
      <formula>OR(AND(OR(Y63="D",Y63="A",Y63="S",Y63="C",Y63="H",Y63="B",Y63="T",Y63="E",Y63="SB"),OR(X63="D",X63="A",X63="S",X63="C",X63="H",X63="B",X63="T",X63="E",X63="SB")),AND(OR(Y63="D",Y63="A",Y63="S",Y63="C",Y63="H",Y63="B",Y63="T",Y63="E",Y63="SB"),OR(Z63="D",Z63="A",Z63="S",Z63="C",Z63="H",Z63="B",Z63="T",Z63="E",Z63="SB")),AND(OR(Y63="D",Y63="A",Y63="S",Y63="C",Y63="H",Y63="B",Y63="T",Y63="E",Y63="SB"),OR(W63="D",W63="A",W63="S",W63="C",W63="H",W63="T",W63="E",W63="SB")),AND(OR(Y63="D",Y63="A",Y63="S",Y63="C",Y63="H",Y63="T",Y63="E",Y63="SB"),OR(AA63="D",AA63="A",AA63="S",AA63="C",AA63="H",AA63="B",AA63="T",AA63="E",AA63="SB")),AND(OR(Y63="D",Y63="A",Y63="S",Y63="C",Y63="H",Y63="B",Y63="T",Y63="E",Y63="SB"),OR(V63="D",V63="A",V63="S",V63="C",V63="T",V63="SB")),AND(OR(Y63="D",Y63="A",Y63="S",Y63="C",Y63="T",Y63="SB"),OR(AB63="D",AB63="A",AB63="S",AB63="C",AB63="H",AB63="B",AB63="T",AB63="E",AB63="SB")),AND(OR(Y63="D",Y63="A",Y63="S",Y63="C",Y63="H",Y63="B",Y63="T",Y63="E",Y63="SB"),OR(U63="S")),AND(OR(Y63="S"),OR(AC63="D",AC63="A",AC63="S",AC63="C",AC63="H",AC63="B",AC63="T",AC63="E",AC63="SB")),AND(Y63="H",OR($Z49="No",$Z49="")))</formula>
    </cfRule>
  </conditionalFormatting>
  <conditionalFormatting sqref="Z63:Z67">
    <cfRule type="expression" priority="67" dxfId="1" stopIfTrue="1">
      <formula>OR(AND(OR(Z63="D",Z63="A",Z63="S",Z63="C",Z63="H",Z63="B",Z63="T",Z63="E",Z63="SB"),OR(Y63="D",Y63="A",Y63="S",Y63="C",Y63="H",Y63="B",Y63="T",Y63="E",Y63="SB")),AND(OR(Z63="D",Z63="A",Z63="S",Z63="C",Z63="H",Z63="B",Z63="T",Z63="E",Z63="SB"),OR(AA63="D",AA63="A",AA63="S",AA63="C",AA63="H",AA63="B",AA63="T",AA63="E",AA63="SB")),AND(OR(Z63="D",Z63="A",Z63="S",Z63="C",Z63="H",Z63="B",Z63="T",Z63="E",Z63="SB"),OR(X63="D",X63="A",X63="S",X63="C",X63="H",X63="T",X63="E",X63="SB")),AND(OR(Z63="D",Z63="A",Z63="S",Z63="C",Z63="H",Z63="T",Z63="E",Z63="SB"),OR(AB63="D",AB63="A",AB63="S",AB63="C",AB63="H",AB63="B",AB63="T",AB63="E",AB63="SB")),AND(OR(Z63="D",Z63="A",Z63="S",Z63="C",Z63="H",Z63="B",Z63="T",Z63="E",Z63="SB"),OR(W63="D",W63="A",W63="S",W63="C",W63="T",W63="SB")),AND(OR(Z63="D",Z63="A",Z63="S",Z63="C",Z63="T",Z63="SB"),OR(AC63="D",AC63="A",AC63="S",AC63="C",AC63="H",AC63="B",AC63="T",AC63="E",AC63="SB")),AND(OR(Z63="D",Z63="A",Z63="S",Z63="C",Z63="H",Z63="B",Z63="T",Z63="E",Z63="SB"),OR(V63="S")),AND(OR(Z63="S"),OR(AD63="D",AD63="A",AD63="S",AD63="C",AD63="H",AD63="B",AD63="T",AD63="E",AD63="SB")),AND(Z63="H",OR($Z49="No",$Z49="")))</formula>
    </cfRule>
  </conditionalFormatting>
  <conditionalFormatting sqref="AA63:AA67">
    <cfRule type="expression" priority="68" dxfId="1" stopIfTrue="1">
      <formula>OR(AND(OR(AA63="D",AA63="A",AA63="S",AA63="C",AA63="H",AA63="B",AA63="T",AA63="E",AA63="SB"),OR(Z63="D",Z63="A",Z63="S",Z63="C",Z63="H",Z63="B",Z63="T",Z63="E",Z63="SB")),AND(OR(AA63="D",AA63="A",AA63="S",AA63="C",AA63="H",AA63="B",AA63="T",AA63="E",AA63="SB"),OR(AB63="D",AB63="A",AB63="S",AB63="C",AB63="H",AB63="B",AB63="T",AB63="E",AB63="SB")),AND(OR(AA63="D",AA63="A",AA63="S",AA63="C",AA63="H",AA63="B",AA63="T",AA63="E",AA63="SB"),OR(Y63="D",Y63="A",Y63="S",Y63="C",Y63="H",Y63="T",Y63="E",Y63="SB")),AND(OR(AA63="D",AA63="A",AA63="S",AA63="C",AA63="H",AA63="T",AA63="E",AA63="SB"),OR(AC63="D",AC63="A",AC63="S",AC63="C",AC63="H",AC63="B",AC63="T",AC63="E",AC63="SB")),AND(OR(AA63="D",AA63="A",AA63="S",AA63="C",AA63="H",AA63="B",AA63="T",AA63="E",AA63="SB"),OR(X63="D",X63="A",X63="S",X63="C",X63="T",X63="SB")),AND(OR(AA63="D",AA63="A",AA63="S",AA63="C",AA63="T",AA63="SB"),OR(AD63="D",AD63="A",AD63="S",AD63="C",AD63="H",AD63="B",AD63="T",AD63="E",AD63="SB")),AND(OR(AA63="D",AA63="A",AA63="S",AA63="C",AA63="H",AA63="B",AA63="T",AA63="E",AA63="SB"),OR(W63="S")),AND(OR(AA63="S"),OR(AE63="D",AE63="A",AE63="S",AE63="C",AE63="H",AE63="B",AE63="T",AE63="E",AE63="SB")),AND(AA63="H",OR($Z49="No",$Z49="")))</formula>
    </cfRule>
  </conditionalFormatting>
  <conditionalFormatting sqref="AB63:AB67">
    <cfRule type="expression" priority="69" dxfId="1" stopIfTrue="1">
      <formula>OR(AND(OR(AB63="D",AB63="A",AB63="S",AB63="C",AB63="H",AB63="B",AB63="T",AB63="E",AB63="SB"),OR(AA63="D",AA63="A",AA63="S",AA63="C",AA63="H",AA63="B",AA63="T",AA63="E",AA63="SB")),AND(OR(AB63="D",AB63="A",AB63="S",AB63="C",AB63="H",AB63="B",AB63="T",AB63="E",AB63="SB"),OR(AC63="D",AC63="A",AC63="S",AC63="C",AC63="H",AC63="B",AC63="T",AC63="E",AC63="SB")),AND(OR(AB63="D",AB63="A",AB63="S",AB63="C",AB63="H",AB63="B",AB63="T",AB63="E",AB63="SB"),OR(Z63="D",Z63="A",Z63="S",Z63="C",Z63="H",Z63="T",Z63="E",Z63="SB")),AND(OR(AB63="D",AB63="A",AB63="S",AB63="C",AB63="H",AB63="T",AB63="E",AB63="SB"),OR(AD63="D",AD63="A",AD63="S",AD63="C",AD63="H",AD63="B",AD63="T",AD63="E",AD63="SB")),AND(OR(AB63="D",AB63="A",AB63="S",AB63="C",AB63="H",AB63="B",AB63="T",AB63="E",AB63="SB"),OR(Y63="D",Y63="A",Y63="S",Y63="C",Y63="T",Y63="SB")),AND(OR(AB63="D",AB63="A",AB63="S",AB63="C",AB63="T",AB63="SB"),OR(AE63="D",AE63="A",AE63="S",AE63="C",AE63="H",AE63="B",AE63="T",AE63="E",AE63="SB")),AND(OR(AB63="D",AB63="A",AB63="S",AB63="C",AB63="H",AB63="B",AB63="T",AB63="E",AB63="SB"),OR(X63="S")),AND(OR(AB63="S"),OR(AF63="D",AF63="A",AF63="S",AF63="C",AF63="H",AF63="B",AF63="T",AF63="E",AF63="SB")),AND(AB63="H",OR($Z49="No",$Z49="")))</formula>
    </cfRule>
  </conditionalFormatting>
  <conditionalFormatting sqref="AC63:AC67">
    <cfRule type="expression" priority="70" dxfId="1" stopIfTrue="1">
      <formula>OR(AND(OR(AC63="D",AC63="A",AC63="S",AC63="C",AC63="H",AC63="B",AC63="T",AC63="E",AC63="SB"),OR(AB63="D",AB63="A",AB63="S",AB63="C",AB63="H",AB63="B",AB63="T",AB63="E",AB63="SB")),AND(OR(AC63="D",AC63="A",AC63="S",AC63="C",AC63="H",AC63="B",AC63="T",AC63="E",AC63="SB"),OR(AD63="D",AD63="A",AD63="S",AD63="C",AD63="H",AD63="B",AD63="T",AD63="E",AD63="SB")),AND(OR(AC63="D",AC63="A",AC63="S",AC63="C",AC63="H",AC63="B",AC63="T",AC63="E",AC63="SB"),OR(AA63="D",AA63="A",AA63="S",AA63="C",AA63="H",AA63="T",AA63="E",AA63="SB")),AND(OR(AC63="D",AC63="A",AC63="S",AC63="C",AC63="H",AC63="T",AC63="E",AC63="SB"),OR(AE63="D",AE63="A",AE63="S",AE63="C",AE63="H",AE63="B",AE63="T",AE63="E",AE63="SB")),AND(OR(AC63="D",AC63="A",AC63="S",AC63="C",AC63="H",AC63="B",AC63="T",AC63="E",AC63="SB"),OR(Z63="D",Z63="A",Z63="S",Z63="C",Z63="T",Z63="SB")),AND(OR(AC63="D",AC63="A",AC63="S",AC63="C",AC63="T",AC63="SB"),OR(AF63="D",AF63="A",AF63="S",AF63="C",AF63="H",AF63="B",AF63="T",AF63="E",AF63="SB")),AND(OR(AC63="D",AC63="A",AC63="S",AC63="C",AC63="H",AC63="B",AC63="T",AC63="E",AC63="SB"),OR(Y63="S")),AND(OR(AC63="S"),OR(AG63="D",AG63="A",AG63="S",AG63="C",AG63="H",AG63="B",AG63="T",AG63="E",AG63="SB")),AND(AC63="H",OR($Z49="No",$Z49="")))</formula>
    </cfRule>
  </conditionalFormatting>
  <conditionalFormatting sqref="AD63:AD67">
    <cfRule type="expression" priority="71" dxfId="1" stopIfTrue="1">
      <formula>OR(AND(OR(AD63="D",AD63="A",AD63="S",AD63="C",AD63="H",AD63="B",AD63="T",AD63="E",AD63="SB"),OR(AC63="D",AC63="A",AC63="S",AC63="C",AC63="H",AC63="B",AC63="T",AC63="E",AC63="SB")),AND(OR(AD63="D",AD63="A",AD63="S",AD63="C",AD63="H",AD63="B",AD63="T",AD63="E",AD63="SB"),OR(AE63="D",AE63="A",AE63="S",AE63="C",AE63="H",AE63="B",AE63="T",AE63="E",AE63="SB")),AND(OR(AD63="D",AD63="A",AD63="S",AD63="C",AD63="H",AD63="B",AD63="T",AD63="E",AD63="SB"),OR(AB63="D",AB63="A",AB63="S",AB63="C",AB63="H",AB63="T",AB63="E",AB63="SB")),AND(OR(AD63="D",AD63="A",AD63="S",AD63="C",AD63="H",AD63="T",AD63="E",AD63="SB"),OR(AF63="D",AF63="A",AF63="S",AF63="C",AF63="H",AF63="B",AF63="T",AF63="E",AF63="SB")),AND(OR(AD63="D",AD63="A",AD63="S",AD63="C",AD63="H",AD63="B",AD63="T",AD63="E",AD63="SB"),OR(AA63="D",AA63="A",AA63="S",AA63="C",AA63="T",AA63="SB")),AND(OR(AD63="D",AD63="A",AD63="S",AD63="C",AD63="T",AD63="SB"),OR(AG63="D",AG63="A",AG63="S",AG63="C",AG63="H",AG63="B",AG63="T",AG63="E",AG63="SB")),AND(OR(AD63="D",AD63="A",AD63="S",AD63="C",AD63="H",AD63="B",AD63="T",AD63="E",AD63="SB"),OR(Z63="S")),AND(OR(AD63="S"),OR(AH63="D",AH63="A",AH63="S",AH63="C",AH63="H",AH63="B",AH63="T",AH63="E",AH63="SB")),AND(AD63="H",OR($Z49="No",$Z49="")))</formula>
    </cfRule>
  </conditionalFormatting>
  <conditionalFormatting sqref="AE63:AE67">
    <cfRule type="expression" priority="72" dxfId="1" stopIfTrue="1">
      <formula>OR(AND(OR(AE63="D",AE63="A",AE63="S",AE63="C",AE63="H",AE63="B",AE63="T",AE63="E",AE63="SB"),OR(AD63="D",AD63="A",AD63="S",AD63="C",AD63="H",AD63="B",AD63="T",AD63="E",AD63="SB")),AND(OR(AE63="D",AE63="A",AE63="S",AE63="C",AE63="H",AE63="B",AE63="T",AE63="E",AE63="SB"),OR(AF63="D",AF63="A",AF63="S",AF63="C",AF63="H",AF63="B",AF63="T",AF63="E",AF63="SB")),AND(OR(AE63="D",AE63="A",AE63="S",AE63="C",AE63="H",AE63="B",AE63="T",AE63="E",AE63="SB"),OR(AC63="D",AC63="A",AC63="S",AC63="C",AC63="H",AC63="T",AC63="E",AC63="SB")),AND(OR(AE63="D",AE63="A",AE63="S",AE63="C",AE63="H",AE63="T",AE63="E",AE63="SB"),OR(AG63="D",AG63="A",AG63="S",AG63="C",AG63="H",AG63="B",AG63="T",AG63="E",AG63="SB")),AND(OR(AE63="D",AE63="A",AE63="S",AE63="C",AE63="H",AE63="B",AE63="T",AE63="E",AE63="SB"),OR(AB63="D",AB63="A",AB63="S",AB63="C",AB63="T",AB63="SB")),AND(OR(AE63="D",AE63="A",AE63="S",AE63="C",AE63="T",AE63="SB"),OR(AH63="D",AH63="A",AH63="S",AH63="C",AH63="H",AH63="B",AH63="T",AH63="E",AH63="SB")),AND(OR(AE63="D",AE63="A",AE63="S",AE63="C",AE63="H",AE63="B",AE63="T",AE63="E",AE63="SB"),OR(AA63="S")),AND(OR(AE63="S"),OR(AI63="D",AI63="A",AI63="S",AI63="C",AI63="H",AI63="B",AI63="T",AI63="E",AI63="SB")),AND(AE63="H",OR($Z49="No",$Z49="")))</formula>
    </cfRule>
  </conditionalFormatting>
  <conditionalFormatting sqref="AF63:AF67">
    <cfRule type="expression" priority="73" dxfId="1" stopIfTrue="1">
      <formula>OR(AND(OR(AF63="D",AF63="A",AF63="S",AF63="C",AF63="H",AF63="B",AF63="T",AF63="E",AF63="SB"),OR(AE63="D",AE63="A",AE63="S",AE63="C",AE63="H",AE63="B",AE63="T",AE63="E",AE63="SB")),AND(OR(AF63="D",AF63="A",AF63="S",AF63="C",AF63="H",AF63="B",AF63="T",AF63="E",AF63="SB"),OR(AG63="D",AG63="A",AG63="S",AG63="C",AG63="H",AG63="B",AG63="T",AG63="E",AG63="SB")),AND(OR(AF63="D",AF63="A",AF63="S",AF63="C",AF63="H",AF63="B",AF63="T",AF63="E",AF63="SB"),OR(AD63="D",AD63="A",AD63="S",AD63="C",AD63="H",AD63="T",AD63="E",AD63="SB")),AND(OR(AF63="D",AF63="A",AF63="S",AF63="C",AF63="H",AF63="T",AF63="E",AF63="SB"),OR(AH63="D",AH63="A",AH63="S",AH63="C",AH63="H",AH63="B",AH63="T",AH63="E",AH63="SB")),AND(OR(AF63="D",AF63="A",AF63="S",AF63="C",AF63="H",AF63="B",AF63="T",AF63="E",AF63="SB"),OR(AC63="D",AC63="A",AC63="S",AC63="C",AC63="T",AC63="SB")),AND(OR(AF63="D",AF63="A",AF63="S",AF63="C",AF63="T",AF63="SB"),OR(AI63="D",AI63="A",AI63="S",AI63="C",AI63="H",AI63="B",AI63="T",AI63="E",AI63="SB")),AND(OR(AF63="D",AF63="A",AF63="S",AF63="C",AF63="H",AF63="B",AF63="T",AF63="E",AF63="SB"),OR(AB63="S")),AND(OR(AF63="S"),OR(AJ63="D",AJ63="A",AJ63="S",AJ63="C",AJ63="H",AJ63="B",AJ63="T",AJ63="E",AJ63="SB")),AND(AF63="H",OR($Z49="No",$Z49="")))</formula>
    </cfRule>
  </conditionalFormatting>
  <conditionalFormatting sqref="AG63:AG67">
    <cfRule type="expression" priority="74" dxfId="1" stopIfTrue="1">
      <formula>OR(AND(OR(AG63="D",AG63="A",AG63="S",AG63="C",AG63="H",AG63="B",AG63="T",AG63="E",AG63="SB"),OR(AF63="D",AF63="A",AF63="S",AF63="C",AF63="H",AF63="B",AF63="T",AF63="E",AF63="SB")),AND(OR(AG63="D",AG63="A",AG63="S",AG63="C",AG63="H",AG63="B",AG63="T",AG63="E",AG63="SB"),OR(AH63="D",AH63="A",AH63="S",AH63="C",AH63="H",AH63="B",AH63="T",AH63="E",AH63="SB")),AND(OR(AG63="D",AG63="A",AG63="S",AG63="C",AG63="H",AG63="B",AG63="T",AG63="E",AG63="SB"),OR(AE63="D",AE63="A",AE63="S",AE63="C",AE63="H",AE63="T",AE63="E",AE63="SB")),AND(OR(AG63="D",AG63="A",AG63="S",AG63="C",AG63="H",AG63="T",AG63="E",AG63="SB"),OR(AI63="D",AI63="A",AI63="S",AI63="C",AI63="H",AI63="B",AI63="T",AI63="E",AI63="SB")),AND(OR(AG63="D",AG63="A",AG63="S",AG63="C",AG63="H",AG63="B",AG63="T",AG63="E",AG63="SB"),OR(AD63="D",AD63="A",AD63="S",AD63="C",AD63="T",AD63="SB")),AND(OR(AG63="D",AG63="A",AG63="S",AG63="C",AG63="T",AG63="SB"),OR(AJ63="D",AJ63="A",AJ63="S",AJ63="C",AJ63="H",AJ63="B",AJ63="T",AJ63="E",AJ63="SB")),AND(OR(AG63="D",AG63="A",AG63="S",AG63="C",AG63="H",AG63="B",AG63="T",AG63="E",AG63="SB"),OR(AC63="S")),AND(OR(AG63="S"),OR(AK63="D",AK63="A",AK63="S",AK63="C",AK63="H",AK63="B",AK63="T",AK63="E",AK63="SB")),AND(AG63="H",OR($Z49="No",$Z49="")))</formula>
    </cfRule>
  </conditionalFormatting>
  <conditionalFormatting sqref="AH63:AH67">
    <cfRule type="expression" priority="75" dxfId="1" stopIfTrue="1">
      <formula>OR(AND(OR(AH63="D",AH63="A",AH63="S",AH63="C",AH63="H",AH63="B",AH63="T",AH63="E",AH63="SB"),OR(AG63="D",AG63="A",AG63="S",AG63="C",AG63="H",AG63="B",AG63="T",AG63="E",AG63="SB")),AND(OR(AH63="D",AH63="A",AH63="S",AH63="C",AH63="H",AH63="B",AH63="T",AH63="E",AH63="SB"),OR(AI63="D",AI63="A",AI63="S",AI63="C",AI63="H",AI63="B",AI63="T",AI63="E",AI63="SB")),AND(OR(AH63="D",AH63="A",AH63="S",AH63="C",AH63="H",AH63="B",AH63="T",AH63="E",AH63="SB"),OR(AF63="D",AF63="A",AF63="S",AF63="C",AF63="H",AF63="T",AF63="E",AF63="SB")),AND(OR(AH63="D",AH63="A",AH63="S",AH63="C",AH63="H",AH63="T",AH63="E",AH63="SB"),OR(AJ63="D",AJ63="A",AJ63="S",AJ63="C",AJ63="H",AJ63="B",AJ63="T",AJ63="E",AJ63="SB")),AND(OR(AH63="D",AH63="A",AH63="S",AH63="C",AH63="H",AH63="B",AH63="T",AH63="E",AH63="SB"),OR(AE63="D",AE63="A",AE63="S",AE63="C",AE63="T",AE63="SB")),AND(OR(AH63="D",AH63="A",AH63="S",AH63="C",AH63="T",AH63="SB"),OR(AK63="D",AK63="A",AK63="S",AK63="C",AK63="H",AK63="B",AK63="T",AK63="E",AK63="SB")),AND(OR(AH63="D",AH63="A",AH63="S",AH63="C",AH63="H",AH63="B",AH63="T",AH63="E",AH63="SB"),OR(AD63="S")),AND(OR(AH63="S"),OR(AL63="D",AL63="A",AL63="S",AL63="C",AL63="H",AL63="B",AL63="T",AL63="E",AL63="SB")),AND(AH63="H",OR($Z49="No",$Z49="")))</formula>
    </cfRule>
  </conditionalFormatting>
  <conditionalFormatting sqref="AI63:AI67">
    <cfRule type="expression" priority="76" dxfId="1" stopIfTrue="1">
      <formula>OR(AND(OR(AI63="D",AI63="A",AI63="S",AI63="C",AI63="H",AI63="B",AI63="T",AI63="E",AI63="SB"),OR(AH63="D",AH63="A",AH63="S",AH63="C",AH63="H",AH63="B",AH63="T",AH63="E",AH63="SB")),AND(OR(AI63="D",AI63="A",AI63="S",AI63="C",AI63="H",AI63="B",AI63="T",AI63="E",AI63="SB"),OR(AJ63="D",AJ63="A",AJ63="S",AJ63="C",AJ63="H",AJ63="B",AJ63="T",AJ63="E",AJ63="SB")),AND(OR(AI63="D",AI63="A",AI63="S",AI63="C",AI63="H",AI63="B",AI63="T",AI63="E",AI63="SB"),OR(AG63="D",AG63="A",AG63="S",AG63="C",AG63="H",AG63="T",AG63="E",AG63="SB")),AND(OR(AI63="D",AI63="A",AI63="S",AI63="C",AI63="H",AI63="T",AI63="E",AI63="SB"),OR(AK63="D",AK63="A",AK63="S",AK63="C",AK63="H",AK63="B",AK63="T",AK63="E",AK63="SB")),AND(OR(AI63="D",AI63="A",AI63="S",AI63="C",AI63="H",AI63="B",AI63="T",AI63="E",AI63="SB"),OR(AF63="D",AF63="A",AF63="S",AF63="C",AF63="T",AF63="SB")),AND(OR(AI63="D",AI63="A",AI63="S",AI63="C",AI63="T",AI63="SB"),OR(AL63="D",AL63="A",AL63="S",AL63="C",AL63="H",AL63="B",AL63="T",AL63="E",AL63="SB")),AND(OR(AI63="D",AI63="A",AI63="S",AI63="C",AI63="H",AI63="B",AI63="T",AI63="E",AI63="SB"),OR(AE63="S")),AND(OR(AI63="S"),OR(AM63="D",AM63="A",AM63="S",AM63="C",AM63="H",AM63="B",AM63="T",AM63="E",AM63="SB")),AND(AI63="H",OR($Z49="No",$Z49="")))</formula>
    </cfRule>
  </conditionalFormatting>
  <conditionalFormatting sqref="AJ63:AJ67">
    <cfRule type="expression" priority="77" dxfId="1" stopIfTrue="1">
      <formula>OR(AND(OR(AJ63="D",AJ63="A",AJ63="S",AJ63="C",AJ63="H",AJ63="B",AJ63="T",AJ63="E",AJ63="SB"),OR(AI63="D",AI63="A",AI63="S",AI63="C",AI63="H",AI63="B",AI63="T",AI63="E",AI63="SB")),AND(OR(AJ63="D",AJ63="A",AJ63="S",AJ63="C",AJ63="H",AJ63="B",AJ63="T",AJ63="E",AJ63="SB"),OR(AK63="D",AK63="A",AK63="S",AK63="C",AK63="H",AK63="B",AK63="T",AK63="E",AK63="SB")),AND(OR(AJ63="D",AJ63="A",AJ63="S",AJ63="C",AJ63="H",AJ63="B",AJ63="T",AJ63="E",AJ63="SB"),OR(AH63="D",AH63="A",AH63="S",AH63="C",AH63="H",AH63="T",AH63="E",AH63="SB")),AND(OR(AJ63="D",AJ63="A",AJ63="S",AJ63="C",AJ63="H",AJ63="T",AJ63="E",AJ63="SB"),OR(AL63="D",AL63="A",AL63="S",AL63="C",AL63="H",AL63="B",AL63="T",AL63="E",AL63="SB")),AND(OR(AJ63="D",AJ63="A",AJ63="S",AJ63="C",AJ63="H",AJ63="B",AJ63="T",AJ63="E",AJ63="SB"),OR(AG63="D",AG63="A",AG63="S",AG63="C",AG63="T",AG63="SB")),AND(OR(AJ63="D",AJ63="A",AJ63="S",AJ63="C",AJ63="T",AJ63="SB"),OR(AM63="D",AM63="A",AM63="S",AM63="C",AM63="H",AM63="B",AM63="T",AM63="E",AM63="SB")),AND(OR(AJ63="D",AJ63="A",AJ63="S",AJ63="C",AJ63="H",AJ63="B",AJ63="T",AJ63="E",AJ63="SB"),OR(AF63="S")),AND(OR(AJ63="S"),OR(AN63="D",AN63="A",AN63="S",AN63="C",AN63="H",AN63="B",AN63="T",AN63="E",AN63="SB")),AND(AJ63="H",OR($Z49="No",$Z49="")))</formula>
    </cfRule>
  </conditionalFormatting>
  <conditionalFormatting sqref="AK63:AK67">
    <cfRule type="expression" priority="78" dxfId="1" stopIfTrue="1">
      <formula>OR(AND(OR(AK63="D",AK63="A",AK63="S",AK63="C",AK63="H",AK63="B",AK63="T",AK63="E",AK63="SB"),OR(AJ63="D",AJ63="A",AJ63="S",AJ63="C",AJ63="H",AJ63="B",AJ63="T",AJ63="E",AJ63="SB")),AND(OR(AK63="D",AK63="A",AK63="S",AK63="C",AK63="H",AK63="B",AK63="T",AK63="E",AK63="SB"),OR(AL63="D",AL63="A",AL63="S",AL63="C",AL63="H",AL63="B",AL63="T",AL63="E",AL63="SB")),AND(OR(AK63="D",AK63="A",AK63="S",AK63="C",AK63="H",AK63="B",AK63="T",AK63="E",AK63="SB"),OR(AI63="D",AI63="A",AI63="S",AI63="C",AI63="H",AI63="T",AI63="E",AI63="SB")),AND(OR(AK63="D",AK63="A",AK63="S",AK63="C",AK63="H",AK63="T",AK63="E",AK63="SB"),OR(AM63="D",AM63="A",AM63="S",AM63="C",AM63="H",AM63="B",AM63="T",AM63="E",AM63="SB")),AND(OR(AK63="D",AK63="A",AK63="S",AK63="C",AK63="H",AK63="B",AK63="T",AK63="E",AK63="SB"),OR(AH63="D",AH63="A",AH63="S",AH63="C",AH63="T",AH63="SB")),AND(OR(AK63="D",AK63="A",AK63="S",AK63="C",AK63="T",AK63="SB"),OR(AN63="D",AN63="A",AN63="S",AN63="C",AN63="H",AN63="B",AN63="T",AN63="E",AN63="SB")),AND(OR(AK63="D",AK63="A",AK63="S",AK63="C",AK63="H",AK63="B",AK63="T",AK63="E",AK63="SB"),OR(AG63="S")),AND(OR(AK63="S"),OR(AO63="D",AO63="A",AO63="S",AO63="C",AO63="H",AO63="B",AO63="T",AO63="E",AO63="SB")),AND(AK63="H",OR($Z49="No",$Z49="")))</formula>
    </cfRule>
  </conditionalFormatting>
  <conditionalFormatting sqref="AL63:AL67">
    <cfRule type="expression" priority="79" dxfId="1" stopIfTrue="1">
      <formula>OR(AND(OR(AL63="D",AL63="A",AL63="S",AL63="C",AL63="H",AL63="B",AL63="T",AL63="E",AL63="SB"),OR(AK63="D",AK63="A",AK63="S",AK63="C",AK63="H",AK63="B",AK63="T",AK63="E",AK63="SB")),AND(OR(AL63="D",AL63="A",AL63="S",AL63="C",AL63="H",AL63="B",AL63="T",AL63="E",AL63="SB"),OR(AM63="D",AM63="A",AM63="S",AM63="C",AM63="H",AM63="B",AM63="T",AM63="E",AM63="SB")),AND(OR(AL63="D",AL63="A",AL63="S",AL63="C",AL63="H",AL63="B",AL63="T",AL63="E",AL63="SB"),OR(AJ63="D",AJ63="A",AJ63="S",AJ63="C",AJ63="H",AJ63="T",AJ63="E",AJ63="SB")),AND(OR(AL63="D",AL63="A",AL63="S",AL63="C",AL63="H",AL63="T",AL63="E",AL63="SB"),OR(AN63="D",AN63="A",AN63="S",AN63="C",AN63="H",AN63="B",AN63="T",AN63="E",AN63="SB")),AND(OR(AL63="D",AL63="A",AL63="S",AL63="C",AL63="H",AL63="B",AL63="T",AL63="E",AL63="SB"),OR(AI63="D",AI63="A",AI63="S",AI63="C",AI63="T",AI63="SB")),AND(OR(AL63="D",AL63="A",AL63="S",AL63="C",AL63="T",AL63="SB"),OR(AO63="D",AO63="A",AO63="S",AO63="C",AO63="H",AO63="B",AO63="T",AO63="E",AO63="SB")),AND(OR(AL63="D",AL63="A",AL63="S",AL63="C",AL63="H",AL63="B",AL63="T",AL63="E",AL63="SB"),OR(AH63="S")),AND(OR(AL63="S"),OR(AP63="D",AP63="A",AP63="S",AP63="C",AP63="H",AP63="B",AP63="T",AP63="E",AP63="SB")),AND(AL63="H",OR($Z49="No",$Z49="")))</formula>
    </cfRule>
  </conditionalFormatting>
  <conditionalFormatting sqref="AM63:AM67">
    <cfRule type="expression" priority="80" dxfId="1" stopIfTrue="1">
      <formula>OR(AND(OR(AM63="D",AM63="A",AM63="S",AM63="C",AM63="H",AM63="B",AM63="T",AM63="E",AM63="SB"),OR(AL63="D",AL63="A",AL63="S",AL63="C",AL63="H",AL63="B",AL63="T",AL63="E",AL63="SB")),AND(OR(AM63="D",AM63="A",AM63="S",AM63="C",AM63="H",AM63="B",AM63="T",AM63="E",AM63="SB"),OR(AN63="D",AN63="A",AN63="S",AN63="C",AN63="H",AN63="B",AN63="T",AN63="E",AN63="SB")),AND(OR(AM63="D",AM63="A",AM63="S",AM63="C",AM63="H",AM63="B",AM63="T",AM63="E",AM63="SB"),OR(AK63="D",AK63="A",AK63="S",AK63="C",AK63="H",AK63="T",AK63="E",AK63="SB")),AND(OR(AM63="D",AM63="A",AM63="S",AM63="C",AM63="H",AM63="T",AM63="E",AM63="SB"),OR(AO63="D",AO63="A",AO63="S",AO63="C",AO63="H",AO63="B",AO63="T",AO63="E",AO63="SB")),AND(OR(AM63="D",AM63="A",AM63="S",AM63="C",AM63="H",AM63="B",AM63="T",AM63="E",AM63="SB"),OR(AJ63="D",AJ63="A",AJ63="S",AJ63="C",AJ63="T",AJ63="SB")),AND(OR(AM63="D",AM63="A",AM63="S",AM63="C",AM63="T",AM63="SB"),OR(AP63="D",AP63="A",AP63="S",AP63="C",AP63="H",AP63="B",AP63="T",AP63="E",AP63="SB")),AND(OR(AM63="D",AM63="A",AM63="S",AM63="C",AM63="H",AM63="B",AM63="T",AM63="E",AM63="SB"),OR(AI63="S")),AND(OR(AM63="S"),OR(AQ63="D",AQ63="A",AQ63="S",AQ63="C",AQ63="H",AQ63="B",AQ63="T",AQ63="E",AQ63="SB")),AND(AM63="H",OR($Z49="No",$Z49="")))</formula>
    </cfRule>
  </conditionalFormatting>
  <conditionalFormatting sqref="AN63:AN67">
    <cfRule type="expression" priority="81" dxfId="1" stopIfTrue="1">
      <formula>OR(AND(OR(AN63="D",AN63="A",AN63="S",AN63="C",AN63="H",AN63="B",AN63="T",AN63="E",AN63="SB"),OR(AM63="D",AM63="A",AM63="S",AM63="C",AM63="H",AM63="B",AM63="T",AM63="E",AM63="SB")),AND(OR(AN63="D",AN63="A",AN63="S",AN63="C",AN63="H",AN63="B",AN63="T",AN63="E",AN63="SB"),OR(AO63="D",AO63="A",AO63="S",AO63="C",AO63="H",AO63="B",AO63="T",AO63="E",AO63="SB")),AND(OR(AN63="D",AN63="A",AN63="S",AN63="C",AN63="H",AN63="B",AN63="T",AN63="E",AN63="SB"),OR(AL63="D",AL63="A",AL63="S",AL63="C",AL63="H",AL63="T",AL63="E",AL63="SB")),AND(OR(AN63="D",AN63="A",AN63="S",AN63="C",AN63="H",AN63="T",AN63="E",AN63="SB"),OR(AP63="D",AP63="A",AP63="S",AP63="C",AP63="H",AP63="B",AP63="T",AP63="E",AP63="SB")),AND(OR(AN63="D",AN63="A",AN63="S",AN63="C",AN63="H",AN63="B",AN63="T",AN63="E",AN63="SB"),OR(AK63="D",AK63="A",AK63="S",AK63="C",AK63="T",AK63="SB")),AND(OR(AN63="D",AN63="A",AN63="S",AN63="C",AN63="T",AN63="SB"),OR(AQ63="D",AQ63="A",AQ63="S",AQ63="C",AQ63="H",AQ63="B",AQ63="T",AQ63="E",AQ63="SB")),AND(OR(AN63="D",AN63="A",AN63="S",AN63="C",AN63="H",AN63="B",AN63="T",AN63="E",AN63="SB"),OR(AJ63="S")),AND(OR(AN63="S"),OR(AR63="D",AR63="A",AR63="S",AR63="C",AR63="H",AR63="B",AR63="T",AR63="E",AR63="SB")),AND(AN63="H",OR($Z49="No",$Z49="")))</formula>
    </cfRule>
  </conditionalFormatting>
  <conditionalFormatting sqref="AO63:AO67">
    <cfRule type="expression" priority="82" dxfId="1" stopIfTrue="1">
      <formula>OR(AND(OR(AO63="D",AO63="A",AO63="S",AO63="C",AO63="H",AO63="B",AO63="T",AO63="E",AO63="SB"),OR(AN63="D",AN63="A",AN63="S",AN63="C",AN63="H",AN63="B",AN63="T",AN63="E",AN63="SB")),AND(OR(AO63="D",AO63="A",AO63="S",AO63="C",AO63="H",AO63="B",AO63="T",AO63="E",AO63="SB"),OR(AP63="D",AP63="A",AP63="S",AP63="C",AP63="H",AP63="B",AP63="T",AP63="E",AP63="SB")),AND(OR(AO63="D",AO63="A",AO63="S",AO63="C",AO63="H",AO63="B",AO63="T",AO63="E",AO63="SB"),OR(AM63="D",AM63="A",AM63="S",AM63="C",AM63="H",AM63="T",AM63="E",AM63="SB")),AND(OR(AO63="D",AO63="A",AO63="S",AO63="C",AO63="H",AO63="T",AO63="E",AO63="SB"),OR(AQ63="D",AQ63="A",AQ63="S",AQ63="C",AQ63="H",AQ63="B",AQ63="T",AQ63="E",AQ63="SB")),AND(OR(AO63="D",AO63="A",AO63="S",AO63="C",AO63="H",AO63="B",AO63="T",AO63="E",AO63="SB"),OR(AL63="D",AL63="A",AL63="S",AL63="C",AL63="T",AL63="SB")),AND(OR(AO63="D",AO63="A",AO63="S",AO63="C",AO63="T",AO63="SB"),OR(AR63="D",AR63="A",AR63="S",AR63="C",AR63="H",AR63="B",AR63="T",AR63="E",AR63="SB")),AND(OR(AO63="D",AO63="A",AO63="S",AO63="C",AO63="H",AO63="B",AO63="T",AO63="E",AO63="SB"),OR(AK63="S")),AND(OR(AO63="S"),OR(AS63="D",AS63="A",AS63="S",AS63="C",AS63="H",AS63="B",AS63="T",AS63="E",AS63="SB")),AND(AO63="H",OR($Z49="No",$Z49="")))</formula>
    </cfRule>
  </conditionalFormatting>
  <conditionalFormatting sqref="AP63:AP67">
    <cfRule type="expression" priority="83" dxfId="1" stopIfTrue="1">
      <formula>OR(AND(OR(AP63="D",AP63="A",AP63="S",AP63="C",AP63="H",AP63="B",AP63="T",AP63="E",AP63="SB"),OR(AO63="D",AO63="A",AO63="S",AO63="C",AO63="H",AO63="B",AO63="T",AO63="E",AO63="SB")),AND(OR(AP63="D",AP63="A",AP63="S",AP63="C",AP63="H",AP63="B",AP63="T",AP63="E",AP63="SB"),OR(AQ63="D",AQ63="A",AQ63="S",AQ63="C",AQ63="H",AQ63="B",AQ63="T",AQ63="E",AQ63="SB")),AND(OR(AP63="D",AP63="A",AP63="S",AP63="C",AP63="H",AP63="B",AP63="T",AP63="E",AP63="SB"),OR(AN63="D",AN63="A",AN63="S",AN63="C",AN63="H",AN63="T",AN63="E",AN63="SB")),AND(OR(AP63="D",AP63="A",AP63="S",AP63="C",AP63="H",AP63="T",AP63="E",AP63="SB"),OR(AR63="D",AR63="A",AR63="S",AR63="C",AR63="H",AR63="B",AR63="T",AR63="E",AR63="SB")),AND(OR(AP63="D",AP63="A",AP63="S",AP63="C",AP63="H",AP63="B",AP63="T",AP63="E",AP63="SB"),OR(AM63="D",AM63="A",AM63="S",AM63="C",AM63="T",AM63="SB")),AND(OR(AP63="D",AP63="A",AP63="S",AP63="C",AP63="T",AP63="SB"),OR(AS63="D",AS63="A",AS63="S",AS63="C",AS63="H",AS63="B",AS63="T",AS63="E",AS63="SB")),AND(OR(AP63="D",AP63="A",AP63="S",AP63="C",AP63="H",AP63="B",AP63="T",AP63="E",AP63="SB"),OR(AL63="S")),AND(OR(AP63="S"),OR(AT63="D",AT63="A",AT63="S",AT63="C",AT63="H",AT63="B",AT63="T",AT63="E",AT63="SB")),AND(AP63="H",OR($Z49="No",$Z49="")))</formula>
    </cfRule>
  </conditionalFormatting>
  <conditionalFormatting sqref="AQ63:AQ67">
    <cfRule type="expression" priority="84" dxfId="1" stopIfTrue="1">
      <formula>OR(AND(OR(AQ63="D",AQ63="A",AQ63="S",AQ63="C",AQ63="H",AQ63="B",AQ63="T",AQ63="E",AQ63="SB"),OR(AP63="D",AP63="A",AP63="S",AP63="C",AP63="H",AP63="B",AP63="T",AP63="E",AP63="SB")),AND(OR(AQ63="D",AQ63="A",AQ63="S",AQ63="C",AQ63="H",AQ63="B",AQ63="T",AQ63="E",AQ63="SB"),OR(AR63="D",AR63="A",AR63="S",AR63="C",AR63="H",AR63="B",AR63="T",AR63="E",AR63="SB")),AND(OR(AQ63="D",AQ63="A",AQ63="S",AQ63="C",AQ63="H",AQ63="B",AQ63="T",AQ63="E",AQ63="SB"),OR(AO63="D",AO63="A",AO63="S",AO63="C",AO63="H",AO63="T",AO63="E",AO63="SB")),AND(OR(AQ63="D",AQ63="A",AQ63="S",AQ63="C",AQ63="H",AQ63="T",AQ63="E",AQ63="SB"),OR(AS63="D",AS63="A",AS63="S",AS63="C",AS63="H",AS63="B",AS63="T",AS63="E",AS63="SB")),AND(OR(AQ63="D",AQ63="A",AQ63="S",AQ63="C",AQ63="H",AQ63="B",AQ63="T",AQ63="E",AQ63="SB"),OR(AN63="D",AN63="A",AN63="S",AN63="C",AN63="T",AN63="SB")),AND(OR(AQ63="D",AQ63="A",AQ63="S",AQ63="C",AQ63="T",AQ63="SB"),OR(AT63="D",AT63="A",AT63="S",AT63="C",AT63="H",AT63="B",AT63="T",AT63="E",AT63="SB")),AND(OR(AQ63="D",AQ63="A",AQ63="S",AQ63="C",AQ63="H",AQ63="B",AQ63="T",AQ63="E",AQ63="SB"),OR(AM63="S")),AND(OR(AQ63="S"),OR(AU63="D",AU63="A",AU63="S",AU63="C",AU63="H",AU63="B",AU63="T",AU63="E",AU63="SB")),AND(AQ63="H",OR($Z49="No",$Z49="")))</formula>
    </cfRule>
  </conditionalFormatting>
  <conditionalFormatting sqref="AR63:AR67">
    <cfRule type="expression" priority="85" dxfId="1" stopIfTrue="1">
      <formula>OR(AND(OR(AR63="D",AR63="A",AR63="S",AR63="C",AR63="H",AR63="B",AR63="T",AR63="E",AR63="SB"),OR(AQ63="D",AQ63="A",AQ63="S",AQ63="C",AQ63="H",AQ63="B",AQ63="T",AQ63="E",AQ63="SB")),AND(OR(AR63="D",AR63="A",AR63="S",AR63="C",AR63="H",AR63="B",AR63="T",AR63="E",AR63="SB"),OR(AS63="D",AS63="A",AS63="S",AS63="C",AS63="H",AS63="B",AS63="T",AS63="E",AS63="SB")),AND(OR(AR63="D",AR63="A",AR63="S",AR63="C",AR63="H",AR63="B",AR63="T",AR63="E",AR63="SB"),OR(AP63="D",AP63="A",AP63="S",AP63="C",AP63="H",AP63="T",AP63="E",AP63="SB")),AND(OR(AR63="D",AR63="A",AR63="S",AR63="C",AR63="H",AR63="T",AR63="E",AR63="SB"),OR(AT63="D",AT63="A",AT63="S",AT63="C",AT63="H",AT63="B",AT63="T",AT63="E",AT63="SB")),AND(OR(AR63="D",AR63="A",AR63="S",AR63="C",AR63="H",AR63="B",AR63="T",AR63="E",AR63="SB"),OR(AO63="D",AO63="A",AO63="S",AO63="C",AO63="T",AO63="SB")),AND(OR(AR63="D",AR63="A",AR63="S",AR63="C",AR63="T",AR63="SB"),OR(AU63="D",AU63="A",AU63="S",AU63="C",AU63="H",AU63="B",AU63="T",AU63="E",AU63="SB")),AND(OR(AR63="D",AR63="A",AR63="S",AR63="C",AR63="H",AR63="B",AR63="T",AR63="E",AR63="SB"),OR(AN63="S")),AND(OR(AR63="S"),OR(AV63="D",AV63="A",AV63="S",AV63="C",AV63="H",AV63="B",AV63="T",AV63="E",AV63="SB")),AND(AR63="H",OR($Z49="No",$Z49="")))</formula>
    </cfRule>
  </conditionalFormatting>
  <conditionalFormatting sqref="AS63:AS67">
    <cfRule type="expression" priority="86" dxfId="1" stopIfTrue="1">
      <formula>OR(AND(OR(AS63="D",AS63="A",AS63="S",AS63="C",AS63="H",AS63="B",AS63="T",AS63="E",AS63="SB"),OR(AR63="D",AR63="A",AR63="S",AR63="C",AR63="H",AR63="B",AR63="T",AR63="E",AR63="SB")),AND(OR(AS63="D",AS63="A",AS63="S",AS63="C",AS63="H",AS63="B",AS63="T",AS63="E",AS63="SB"),OR(AT63="D",AT63="A",AT63="S",AT63="C",AT63="H",AT63="B",AT63="T",AT63="E",AT63="SB")),AND(OR(AS63="D",AS63="A",AS63="S",AS63="C",AS63="H",AS63="B",AS63="T",AS63="E",AS63="SB"),OR(AQ63="D",AQ63="A",AQ63="S",AQ63="C",AQ63="H",AQ63="T",AQ63="E",AQ63="SB")),AND(OR(AS63="D",AS63="A",AS63="S",AS63="C",AS63="H",AS63="T",AS63="E",AS63="SB"),OR(AU63="D",AU63="A",AU63="S",AU63="C",AU63="H",AU63="B",AU63="T",AU63="E",AU63="SB")),AND(OR(AS63="D",AS63="A",AS63="S",AS63="C",AS63="H",AS63="B",AS63="T",AS63="E",AS63="SB"),OR(AP63="D",AP63="A",AP63="S",AP63="C",AP63="T",AP63="SB")),AND(OR(AS63="D",AS63="A",AS63="S",AS63="C",AS63="T",AS63="SB"),OR(AV63="D",AV63="A",AV63="S",AV63="C",AV63="H",AV63="B",AV63="T",AV63="E",AV63="SB")),AND(OR(AS63="D",AS63="A",AS63="S",AS63="C",AS63="H",AS63="B",AS63="T",AS63="E",AS63="SB"),OR(AO63="S")),AND(OR(AS63="S"),OR(AW63="D",AW63="A",AW63="S",AW63="C",AW63="H",AW63="B",AW63="T",AW63="E",AW63="SB")),AND(AS63="H",OR($Z49="No",$Z49="")))</formula>
    </cfRule>
  </conditionalFormatting>
  <conditionalFormatting sqref="AT63:AT67">
    <cfRule type="expression" priority="87" dxfId="1" stopIfTrue="1">
      <formula>OR(AND(OR(AT63="D",AT63="A",AT63="S",AT63="C",AT63="H",AT63="B",AT63="T",AT63="E",AT63="SB"),OR(AS63="D",AS63="A",AS63="S",AS63="C",AS63="H",AS63="B",AS63="T",AS63="E",AS63="SB")),AND(OR(AT63="D",AT63="A",AT63="S",AT63="C",AT63="H",AT63="B",AT63="T",AT63="E",AT63="SB"),OR(AU63="D",AU63="A",AU63="S",AU63="C",AU63="H",AU63="B",AU63="T",AU63="E",AU63="SB")),AND(OR(AT63="D",AT63="A",AT63="S",AT63="C",AT63="H",AT63="B",AT63="T",AT63="E",AT63="SB"),OR(AR63="D",AR63="A",AR63="S",AR63="C",AR63="H",AR63="T",AR63="E",AR63="SB")),AND(OR(AT63="D",AT63="A",AT63="S",AT63="C",AT63="H",AT63="T",AT63="E",AT63="SB"),OR(AV63="D",AV63="A",AV63="S",AV63="C",AV63="H",AV63="B",AV63="T",AV63="E",AV63="SB")),AND(OR(AT63="D",AT63="A",AT63="S",AT63="C",AT63="H",AT63="B",AT63="T",AT63="E",AT63="SB"),OR(AQ63="D",AQ63="A",AQ63="S",AQ63="C",AQ63="T",AQ63="SB")),AND(OR(AT63="D",AT63="A",AT63="S",AT63="C",AT63="T",AT63="SB"),OR(AW63="D",AW63="A",AW63="S",AW63="C",AW63="H",AW63="B",AW63="T",AW63="E",AW63="SB")),AND(OR(AT63="D",AT63="A",AT63="S",AT63="C",AT63="H",AT63="B",AT63="T",AT63="E",AT63="SB"),OR(AP63="S")),AND(OR(AT63="S"),OR(AX63="D",AX63="A",AX63="S",AX63="C",AX63="H",AX63="B",AX63="T",AX63="E",AX63="SB")),AND(AT63="H",OR($Z49="No",$Z49="")))</formula>
    </cfRule>
  </conditionalFormatting>
  <conditionalFormatting sqref="AU63:AU67">
    <cfRule type="expression" priority="88" dxfId="1" stopIfTrue="1">
      <formula>OR(AND(OR(AU63="D",AU63="A",AU63="S",AU63="C",AU63="H",AU63="B",AU63="T",AU63="E",AU63="SB"),OR(AT63="D",AT63="A",AT63="S",AT63="C",AT63="H",AT63="B",AT63="T",AT63="E",AT63="SB")),AND(OR(AU63="D",AU63="A",AU63="S",AU63="C",AU63="H",AU63="B",AU63="T",AU63="E",AU63="SB"),OR(AV63="D",AV63="A",AV63="S",AV63="C",AV63="H",AV63="B",AV63="T",AV63="E",AV63="SB")),AND(OR(AU63="D",AU63="A",AU63="S",AU63="C",AU63="H",AU63="B",AU63="T",AU63="E",AU63="SB"),OR(AS63="D",AS63="A",AS63="S",AS63="C",AS63="H",AS63="T",AS63="E",AS63="SB")),AND(OR(AU63="D",AU63="A",AU63="S",AU63="C",AU63="H",AU63="T",AU63="E",AU63="SB"),OR(AW63="D",AW63="A",AW63="S",AW63="C",AW63="H",AW63="B",AW63="T",AW63="E",AW63="SB")),AND(OR(AU63="D",AU63="A",AU63="S",AU63="C",AU63="H",AU63="B",AU63="T",AU63="E",AU63="SB"),OR(AR63="D",AR63="A",AR63="S",AR63="C",AR63="T",AR63="SB")),AND(OR(AU63="D",AU63="A",AU63="S",AU63="C",AU63="T",AU63="SB"),OR(AX63="D",AX63="A",AX63="S",AX63="C",AX63="H",AX63="B",AX63="T",AX63="E",AX63="SB")),AND(OR(AU63="D",AU63="A",AU63="S",AU63="C",AU63="H",AU63="B",AU63="T",AU63="E",AU63="SB"),OR(AQ63="S")),AND(OR(AU63="S"),OR(AY63="D",AY63="A",AY63="S",AY63="C",AY63="H",AY63="B",AY63="T",AY63="E",AY63="SB")),AND(AU63="H",OR($Z49="No",$Z49="")))</formula>
    </cfRule>
  </conditionalFormatting>
  <conditionalFormatting sqref="AV63:AV67">
    <cfRule type="expression" priority="89" dxfId="1" stopIfTrue="1">
      <formula>OR(AND(OR(AV63="D",AV63="A",AV63="S",AV63="C",AV63="H",AV63="B",AV63="T",AV63="E",AV63="SB"),OR(AU63="D",AU63="A",AU63="S",AU63="C",AU63="H",AU63="B",AU63="T",AU63="E",AU63="SB")),AND(OR(AV63="D",AV63="A",AV63="S",AV63="C",AV63="H",AV63="B",AV63="T",AV63="E",AV63="SB"),OR(AW63="D",AW63="A",AW63="S",AW63="C",AW63="H",AW63="B",AW63="T",AW63="E",AW63="SB")),AND(OR(AV63="D",AV63="A",AV63="S",AV63="C",AV63="H",AV63="B",AV63="T",AV63="E",AV63="SB"),OR(AT63="D",AT63="A",AT63="S",AT63="C",AT63="H",AT63="T",AT63="E",AT63="SB")),AND(OR(AV63="D",AV63="A",AV63="S",AV63="C",AV63="H",AV63="T",AV63="E",AV63="SB"),OR(AX63="D",AX63="A",AX63="S",AX63="C",AX63="H",AX63="B",AX63="T",AX63="E",AX63="SB")),AND(OR(AV63="D",AV63="A",AV63="S",AV63="C",AV63="H",AV63="B",AV63="T",AV63="E",AV63="SB"),OR(AS63="D",AS63="A",AS63="S",AS63="C",AS63="T",AS63="SB")),AND(OR(AV63="D",AV63="A",AV63="S",AV63="C",AV63="T",AV63="SB"),OR(AY63="D",AY63="A",AY63="S",AY63="C",AY63="H",AY63="B",AY63="T",AY63="E",AY63="SB")),AND(OR(AV63="D",AV63="A",AV63="S",AV63="C",AV63="H",AV63="B",AV63="T",AV63="E",AV63="SB"),OR(AR63="S")),AND(OR(AV63="S"),OR(AZ63="D",AZ63="A",AZ63="S",AZ63="C",AZ63="H",AZ63="B",AZ63="T",AZ63="E",AZ63="SB")),AND(AV63="H",OR($Z49="No",$Z49="")))</formula>
    </cfRule>
  </conditionalFormatting>
  <conditionalFormatting sqref="AW63:AW67">
    <cfRule type="expression" priority="90" dxfId="1" stopIfTrue="1">
      <formula>OR(AND(OR(AW63="D",AW63="A",AW63="S",AW63="C",AW63="H",AW63="B",AW63="T",AW63="E",AW63="SB"),OR(AV63="D",AV63="A",AV63="S",AV63="C",AV63="H",AV63="B",AV63="T",AV63="E",AV63="SB")),AND(OR(AW63="D",AW63="A",AW63="S",AW63="C",AW63="H",AW63="B",AW63="T",AW63="E",AW63="SB"),OR(AX63="D",AX63="A",AX63="S",AX63="C",AX63="H",AX63="B",AX63="T",AX63="E",AX63="SB")),AND(OR(AW63="D",AW63="A",AW63="S",AW63="C",AW63="H",AW63="B",AW63="T",AW63="E",AW63="SB"),OR(AU63="D",AU63="A",AU63="S",AU63="C",AU63="H",AU63="T",AU63="E",AU63="SB")),AND(OR(AW63="D",AW63="A",AW63="S",AW63="C",AW63="H",AW63="T",AW63="E",AW63="SB"),OR(AY63="D",AY63="A",AY63="S",AY63="C",AY63="H",AY63="B",AY63="T",AY63="E",AY63="SB")),AND(OR(AW63="D",AW63="A",AW63="S",AW63="C",AW63="H",AW63="B",AW63="T",AW63="E",AW63="SB"),OR(AT63="D",AT63="A",AT63="S",AT63="C",AT63="T",AT63="SB")),AND(OR(AW63="D",AW63="A",AW63="S",AW63="C",AW63="T",AW63="SB"),OR(AZ63="D",AZ63="A",AZ63="S",AZ63="C",AZ63="H",AZ63="B",AZ63="T",AZ63="E",AZ63="SB")),AND(OR(AW63="D",AW63="A",AW63="S",AW63="C",AW63="H",AW63="B",AW63="T",AW63="E",AW63="SB"),OR(AS63="S")),AND(OR(AW63="S"),OR(BA63="D",BA63="A",BA63="S",BA63="C",BA63="H",BA63="B",BA63="T",BA63="E",BA63="SB")),AND(AW63="H",OR($Z49="No",$Z49="")))</formula>
    </cfRule>
  </conditionalFormatting>
  <conditionalFormatting sqref="AX63:AX67">
    <cfRule type="expression" priority="91" dxfId="1" stopIfTrue="1">
      <formula>OR(AND(OR(AX63="D",AX63="A",AX63="S",AX63="C",AX63="H",AX63="B",AX63="T",AX63="E",AX63="SB"),OR(AW63="D",AW63="A",AW63="S",AW63="C",AW63="H",AW63="B",AW63="T",AW63="E",AW63="SB")),AND(OR(AX63="D",AX63="A",AX63="S",AX63="C",AX63="H",AX63="B",AX63="T",AX63="E",AX63="SB"),OR(AY63="D",AY63="A",AY63="S",AY63="C",AY63="H",AY63="B",AY63="T",AY63="E",AY63="SB")),AND(OR(AX63="D",AX63="A",AX63="S",AX63="C",AX63="H",AX63="B",AX63="T",AX63="E",AX63="SB"),OR(AV63="D",AV63="A",AV63="S",AV63="C",AV63="H",AV63="T",AV63="E",AV63="SB")),AND(OR(AX63="D",AX63="A",AX63="S",AX63="C",AX63="H",AX63="T",AX63="E",AX63="SB"),OR(AZ63="D",AZ63="A",AZ63="S",AZ63="C",AZ63="H",AZ63="B",AZ63="T",AZ63="E",AZ63="SB")),AND(OR(AX63="D",AX63="A",AX63="S",AX63="C",AX63="H",AX63="B",AX63="T",AX63="E",AX63="SB"),OR(AU63="D",AU63="A",AU63="S",AU63="C",AU63="T",AU63="SB")),AND(OR(AX63="D",AX63="A",AX63="S",AX63="C",AX63="T",AX63="SB"),OR(BA63="D",BA63="A",BA63="S",BA63="C",BA63="H",BA63="B",BA63="T",BA63="E",BA63="SB")),AND(OR(AX63="D",AX63="A",AX63="S",AX63="C",AX63="H",AX63="B",AX63="T",AX63="E",AX63="SB"),OR(AT63="S")),AND(OR(AX63="S"),OR(BB63="D",BB63="A",BB63="S",BB63="C",BB63="H",BB63="B",BB63="T",BB63="E",BB63="SB")),AND(AX63="H",OR($Z49="No",$Z49="")))</formula>
    </cfRule>
  </conditionalFormatting>
  <conditionalFormatting sqref="AY63:AY67">
    <cfRule type="expression" priority="92" dxfId="1" stopIfTrue="1">
      <formula>OR(AND(OR(AY63="D",AY63="A",AY63="S",AY63="C",AY63="H",AY63="B",AY63="T",AY63="E",AY63="SB"),OR(AX63="D",AX63="A",AX63="S",AX63="C",AX63="H",AX63="B",AX63="T",AX63="E",AX63="SB")),AND(OR(AY63="D",AY63="A",AY63="S",AY63="C",AY63="H",AY63="B",AY63="T",AY63="E",AY63="SB"),OR(AZ63="D",AZ63="A",AZ63="S",AZ63="C",AZ63="H",AZ63="B",AZ63="T",AZ63="E",AZ63="SB")),AND(OR(AY63="D",AY63="A",AY63="S",AY63="C",AY63="H",AY63="B",AY63="T",AY63="E",AY63="SB"),OR(AW63="D",AW63="A",AW63="S",AW63="C",AW63="H",AW63="T",AW63="E",AW63="SB")),AND(OR(AY63="D",AY63="A",AY63="S",AY63="C",AY63="H",AY63="T",AY63="E",AY63="SB"),OR(BA63="D",BA63="A",BA63="S",BA63="C",BA63="H",BA63="B",BA63="T",BA63="E",BA63="SB")),AND(OR(AY63="D",AY63="A",AY63="S",AY63="C",AY63="H",AY63="B",AY63="T",AY63="E",AY63="SB"),OR(AV63="D",AV63="A",AV63="S",AV63="C",AV63="T",AV63="SB")),AND(OR(AY63="D",AY63="A",AY63="S",AY63="C",AY63="T",AY63="SB"),OR(BB63="D",BB63="A",BB63="S",BB63="C",BB63="H",BB63="B",BB63="T",BB63="E",BB63="SB")),AND(OR(AY63="D",AY63="A",AY63="S",AY63="C",AY63="H",AY63="B",AY63="T",AY63="E",AY63="SB"),OR(AU63="S")),AND(OR(AY63="S"),OR(BC63="D",BC63="A",BC63="S",BC63="C",BC63="H",BC63="B",BC63="T",BC63="E",BC63="SB")),AND(AY63="H",OR($Z49="No",$Z49="")))</formula>
    </cfRule>
  </conditionalFormatting>
  <conditionalFormatting sqref="AZ63:AZ67">
    <cfRule type="expression" priority="93" dxfId="1" stopIfTrue="1">
      <formula>OR(AND(OR(AZ63="D",AZ63="A",AZ63="S",AZ63="C",AZ63="H",AZ63="B",AZ63="T",AZ63="E",AZ63="SB"),OR(AY63="D",AY63="A",AY63="S",AY63="C",AY63="H",AY63="B",AY63="T",AY63="E",AY63="SB")),AND(OR(AZ63="D",AZ63="A",AZ63="S",AZ63="C",AZ63="H",AZ63="B",AZ63="T",AZ63="E",AZ63="SB"),OR(BA63="D",BA63="A",BA63="S",BA63="C",BA63="H",BA63="B",BA63="T",BA63="E",BA63="SB")),AND(OR(AZ63="D",AZ63="A",AZ63="S",AZ63="C",AZ63="H",AZ63="B",AZ63="T",AZ63="E",AZ63="SB"),OR(AX63="D",AX63="A",AX63="S",AX63="C",AX63="H",AX63="T",AX63="E",AX63="SB")),AND(OR(AZ63="D",AZ63="A",AZ63="S",AZ63="C",AZ63="H",AZ63="T",AZ63="E",AZ63="SB"),OR(BB63="D",BB63="A",BB63="S",BB63="C",BB63="H",BB63="B",BB63="T",BB63="E",BB63="SB")),AND(OR(AZ63="D",AZ63="A",AZ63="S",AZ63="C",AZ63="H",AZ63="B",AZ63="T",AZ63="E",AZ63="SB"),OR(AW63="D",AW63="A",AW63="S",AW63="C",AW63="T",AW63="SB")),AND(OR(AZ63="D",AZ63="A",AZ63="S",AZ63="C",AZ63="T",AZ63="SB"),OR(BC63="D",BC63="A",BC63="S",BC63="C",BC63="H",BC63="B",BC63="T",BC63="E",BC63="SB")),AND(OR(AZ63="D",AZ63="A",AZ63="S",AZ63="C",AZ63="H",AZ63="B",AZ63="T",AZ63="E",AZ63="SB"),OR(AV63="S")),AND(OR(AZ63="S"),OR(BD63="D",BD63="A",BD63="S",BD63="C",BD63="H",BD63="B",BD63="T",BD63="E",BD63="SB")),AND(AZ63="H",OR($Z49="No",$Z49="")))</formula>
    </cfRule>
  </conditionalFormatting>
  <conditionalFormatting sqref="BA63:BA67">
    <cfRule type="expression" priority="94" dxfId="1" stopIfTrue="1">
      <formula>OR(AND(OR(BA63="D",BA63="A",BA63="S",BA63="C",BA63="H",BA63="B",BA63="T",BA63="E",BA63="SB"),OR(AZ63="D",AZ63="A",AZ63="S",AZ63="C",AZ63="H",AZ63="B",AZ63="T",AZ63="E",AZ63="SB")),AND(OR(BA63="D",BA63="A",BA63="S",BA63="C",BA63="H",BA63="B",BA63="T",BA63="E",BA63="SB"),OR(BB63="D",BB63="A",BB63="S",BB63="C",BB63="H",BB63="B",BB63="T",BB63="E",BB63="SB")),AND(OR(BA63="D",BA63="A",BA63="S",BA63="C",BA63="H",BA63="B",BA63="T",BA63="E",BA63="SB"),OR(AY63="D",AY63="A",AY63="S",AY63="C",AY63="H",AY63="T",AY63="E",AY63="SB")),AND(OR(BA63="D",BA63="A",BA63="S",BA63="C",BA63="H",BA63="T",BA63="E",BA63="SB"),OR(BC63="D",BC63="A",BC63="S",BC63="C",BC63="H",BC63="B",BC63="T",BC63="E",BC63="SB")),AND(OR(BA63="D",BA63="A",BA63="S",BA63="C",BA63="H",BA63="B",BA63="T",BA63="E",BA63="SB"),OR(AX63="D",AX63="A",AX63="S",AX63="C",AX63="T",AX63="SB")),AND(OR(BA63="D",BA63="A",BA63="S",BA63="C",BA63="T",BA63="SB"),OR(BD63="D",BD63="A",BD63="S",BD63="C",BD63="H",BD63="B",BD63="T",BD63="E",BD63="SB")),AND(OR(BA63="D",BA63="A",BA63="S",BA63="C",BA63="H",BA63="B",BA63="T",BA63="E",BA63="SB"),OR(AW63="S")),AND(OR(BA63="S"),OR(BE63="D",BE63="A",BE63="S",BE63="C",BE63="H",BE63="B",BE63="T",BE63="E",BE63="SB")),AND(BA63="H",OR($Z49="No",$Z49="")))</formula>
    </cfRule>
  </conditionalFormatting>
  <conditionalFormatting sqref="BB63:BB67">
    <cfRule type="expression" priority="95" dxfId="1" stopIfTrue="1">
      <formula>OR(AND(OR(BB63="D",BB63="A",BB63="S",BB63="C",BB63="H",BB63="B",BB63="T",BB63="E",BB63="SB"),OR(BA63="D",BA63="A",BA63="S",BA63="C",BA63="H",BA63="B",BA63="T",BA63="E",BA63="SB")),AND(OR(BB63="D",BB63="A",BB63="S",BB63="C",BB63="H",BB63="B",BB63="T",BB63="E",BB63="SB"),OR(BC63="D",BC63="A",BC63="S",BC63="C",BC63="H",BC63="B",BC63="T",BC63="E",BC63="SB")),AND(OR(BB63="D",BB63="A",BB63="S",BB63="C",BB63="H",BB63="B",BB63="T",BB63="E",BB63="SB"),OR(AZ63="D",AZ63="A",AZ63="S",AZ63="C",AZ63="H",AZ63="T",AZ63="E",AZ63="SB")),AND(OR(BB63="D",BB63="A",BB63="S",BB63="C",BB63="H",BB63="T",BB63="E",BB63="SB"),OR(BD63="D",BD63="A",BD63="S",BD63="C",BD63="H",BD63="B",BD63="T",BD63="E",BD63="SB")),AND(OR(BB63="D",BB63="A",BB63="S",BB63="C",BB63="H",BB63="B",BB63="T",BB63="E",BB63="SB"),OR(AY63="D",AY63="A",AY63="S",AY63="C",AY63="T",AY63="SB")),AND(OR(BB63="D",BB63="A",BB63="S",BB63="C",BB63="T",BB63="SB"),OR(BE63="D",BE63="A",BE63="S",BE63="C",BE63="H",BE63="B",BE63="T",BE63="E",BE63="SB")),AND(OR(BB63="D",BB63="A",BB63="S",BB63="C",BB63="H",BB63="B",BB63="T",BB63="E",BB63="SB"),OR(AX63="S")),AND(OR(BB63="S"),OR(BF63="D",BF63="A",BF63="S",BF63="C",BF63="H",BF63="B",BF63="T",BF63="E",BF63="SB")),AND(BB63="H",OR($Z49="No",$Z49="")))</formula>
    </cfRule>
  </conditionalFormatting>
  <conditionalFormatting sqref="BC63:BC67">
    <cfRule type="expression" priority="96" dxfId="1" stopIfTrue="1">
      <formula>OR(AND(OR(BC63="D",BC63="A",BC63="S",BC63="C",BC63="H",BC63="B",BC63="T",BC63="E",BC63="SB"),OR(BB63="D",BB63="A",BB63="S",BB63="C",BB63="H",BB63="B",BB63="T",BB63="E",BB63="SB")),AND(OR(BC63="D",BC63="A",BC63="S",BC63="C",BC63="H",BC63="B",BC63="T",BC63="E",BC63="SB"),OR(BD63="D",BD63="A",BD63="S",BD63="C",BD63="H",BD63="B",BD63="T",BD63="E",BD63="SB")),AND(OR(BC63="D",BC63="A",BC63="S",BC63="C",BC63="H",BC63="B",BC63="T",BC63="E",BC63="SB"),OR(BA63="D",BA63="A",BA63="S",BA63="C",BA63="H",BA63="T",BA63="E",BA63="SB")),AND(OR(BC63="D",BC63="A",BC63="S",BC63="C",BC63="H",BC63="T",BC63="E",BC63="SB"),OR(BE63="D",BE63="A",BE63="S",BE63="C",BE63="H",BE63="B",BE63="T",BE63="E",BE63="SB")),AND(OR(BC63="D",BC63="A",BC63="S",BC63="C",BC63="H",BC63="B",BC63="T",BC63="E",BC63="SB"),OR(AZ63="D",AZ63="A",AZ63="S",AZ63="C",AZ63="T",AZ63="SB")),AND(OR(BC63="D",BC63="A",BC63="S",BC63="C",BC63="T",BC63="SB"),OR(BF63="D",BF63="A",BF63="S",BF63="C",BF63="H",BF63="B",BF63="T",BF63="E",BF63="SB")),AND(OR(BC63="D",BC63="A",BC63="S",BC63="C",BC63="H",BC63="B",BC63="T",BC63="E",BC63="SB"),OR(AY63="S")),AND(OR(BC63="S"),OR(BG63="D",BG63="A",BG63="S",BG63="C",BG63="H",BG63="B",BG63="T",BG63="E",BG63="SB")),AND(BC63="H",OR($Z49="No",$Z49="")))</formula>
    </cfRule>
  </conditionalFormatting>
  <conditionalFormatting sqref="BD63:BD67">
    <cfRule type="expression" priority="97" dxfId="1" stopIfTrue="1">
      <formula>OR(AND(OR(BD63="D",BD63="A",BD63="S",BD63="C",BD63="H",BD63="B",BD63="T",BD63="E",BD63="SB"),OR(BC63="D",BC63="A",BC63="S",BC63="C",BC63="H",BC63="B",BC63="T",BC63="E",BC63="SB")),AND(OR(BD63="D",BD63="A",BD63="S",BD63="C",BD63="H",BD63="B",BD63="T",BD63="E",BD63="SB"),OR(BE63="D",BE63="A",BE63="S",BE63="C",BE63="H",BE63="B",BE63="T",BE63="E",BE63="SB")),AND(OR(BD63="D",BD63="A",BD63="S",BD63="C",BD63="H",BD63="B",BD63="T",BD63="E",BD63="SB"),OR(BB63="D",BB63="A",BB63="S",BB63="C",BB63="H",BB63="T",BB63="E",BB63="SB")),AND(OR(BD63="D",BD63="A",BD63="S",BD63="C",BD63="H",BD63="T",BD63="E",BD63="SB"),OR(BF63="D",BF63="A",BF63="S",BF63="C",BF63="H",BF63="B",BF63="T",BF63="E",BF63="SB")),AND(OR(BD63="D",BD63="A",BD63="S",BD63="C",BD63="H",BD63="B",BD63="T",BD63="E",BD63="SB"),OR(BA63="D",BA63="A",BA63="S",BA63="C",BA63="T",BA63="SB")),AND(OR(BD63="D",BD63="A",BD63="S",BD63="C",BD63="T",BD63="SB"),OR(BG63="D",BG63="A",BG63="S",BG63="C",BG63="H",BG63="B",BG63="T",BG63="E",BG63="SB")),AND(OR(BD63="D",BD63="A",BD63="S",BD63="C",BD63="H",BD63="B",BD63="T",BD63="E",BD63="SB"),OR(AZ63="S")),AND(OR(BD63="S"),OR(BH63="D",BH63="A",BH63="S",BH63="C",BH63="H",BH63="B",BH63="T",BH63="E",BH63="SB")),AND(BD63="H",OR($Z49="No",$Z49="")))</formula>
    </cfRule>
  </conditionalFormatting>
  <conditionalFormatting sqref="BE63:BE67">
    <cfRule type="expression" priority="98" dxfId="1" stopIfTrue="1">
      <formula>OR(AND(OR(BE63="D",BE63="A",BE63="S",BE63="C",BE63="H",BE63="B",BE63="T",BE63="E",BE63="SB"),OR(BD63="D",BD63="A",BD63="S",BD63="C",BD63="H",BD63="B",BD63="T",BD63="E",BD63="SB")),AND(OR(BE63="D",BE63="A",BE63="S",BE63="C",BE63="H",BE63="B",BE63="T",BE63="E",BE63="SB"),OR(BF63="D",BF63="A",BF63="S",BF63="C",BF63="H",BF63="B",BF63="T",BF63="E",BF63="SB")),AND(OR(BE63="D",BE63="A",BE63="S",BE63="C",BE63="H",BE63="B",BE63="T",BE63="E",BE63="SB"),OR(BC63="D",BC63="A",BC63="S",BC63="C",BC63="H",BC63="T",BC63="E",BC63="SB")),AND(OR(BE63="D",BE63="A",BE63="S",BE63="C",BE63="H",BE63="T",BE63="E",BE63="SB"),OR(BG63="D",BG63="A",BG63="S",BG63="C",BG63="H",BG63="B",BG63="T",BG63="E",BG63="SB")),AND(OR(BE63="D",BE63="A",BE63="S",BE63="C",BE63="H",BE63="B",BE63="T",BE63="E",BE63="SB"),OR(BB63="D",BB63="A",BB63="S",BB63="C",BB63="T",BB63="SB")),AND(OR(BE63="D",BE63="A",BE63="S",BE63="C",BE63="T",BE63="SB"),OR(BH63="D",BH63="A",BH63="S",BH63="C",BH63="H",BH63="B",BH63="T",BH63="E",BH63="SB")),AND(OR(BE63="D",BE63="A",BE63="S",BE63="C",BE63="H",BE63="B",BE63="T",BE63="E",BE63="SB"),OR(BA63="S")),AND(OR(BE63="S"),OR(BI63="D",BI63="A",BI63="S",BI63="C",BI63="H",BI63="B",BI63="T",BI63="E",BI63="SB")),AND(BE63="H",OR($Z49="No",$Z49="")))</formula>
    </cfRule>
  </conditionalFormatting>
  <conditionalFormatting sqref="BF63:BF67">
    <cfRule type="expression" priority="99" dxfId="1" stopIfTrue="1">
      <formula>OR(AND(OR(BF63="D",BF63="A",BF63="S",BF63="C",BF63="H",BF63="B",BF63="T",BF63="E",BF63="SB"),OR(BE63="D",BE63="A",BE63="S",BE63="C",BE63="H",BE63="B",BE63="T",BE63="E",BE63="SB")),AND(OR(BF63="D",BF63="A",BF63="S",BF63="C",BF63="H",BF63="B",BF63="T",BF63="E",BF63="SB"),OR(BG63="D",BG63="A",BG63="S",BG63="C",BG63="H",BG63="B",BG63="T",BG63="E",BG63="SB")),AND(OR(BF63="D",BF63="A",BF63="S",BF63="C",BF63="H",BF63="B",BF63="T",BF63="E",BF63="SB"),OR(BD63="D",BD63="A",BD63="S",BD63="C",BD63="H",BD63="T",BD63="E",BD63="SB")),AND(OR(BF63="D",BF63="A",BF63="S",BF63="C",BF63="H",BF63="T",BF63="E",BF63="SB"),OR(BH63="D",BH63="A",BH63="S",BH63="C",BH63="H",BH63="B",BH63="T",BH63="E",BH63="SB")),AND(OR(BF63="D",BF63="A",BF63="S",BF63="C",BF63="H",BF63="B",BF63="T",BF63="E",BF63="SB"),OR(BC63="D",BC63="A",BC63="S",BC63="C",BC63="T",BC63="SB")),AND(OR(BF63="D",BF63="A",BF63="S",BF63="C",BF63="T",BF63="SB"),OR(BI63="D",BI63="A",BI63="S",BI63="C",BI63="H",BI63="B",BI63="T",BI63="E",BI63="SB")),AND(OR(BF63="D",BF63="A",BF63="S",BF63="C",BF63="H",BF63="B",BF63="T",BF63="E",BF63="SB"),OR(BB63="S")),AND(OR(BF63="S"),OR(BJ63="D",BJ63="A",BJ63="S",BJ63="C",BJ63="H",BJ63="B",BJ63="T",BJ63="E",BJ63="SB")),AND(BF63="H",OR($Z49="No",$Z49="")))</formula>
    </cfRule>
  </conditionalFormatting>
  <conditionalFormatting sqref="BG63:BG67">
    <cfRule type="expression" priority="100" dxfId="1" stopIfTrue="1">
      <formula>OR(AND(OR(BG63="D",BG63="A",BG63="S",BG63="C",BG63="H",BG63="B",BG63="T",BG63="E",BG63="SB"),OR(BF63="D",BF63="A",BF63="S",BF63="C",BF63="H",BF63="B",BF63="T",BF63="E",BF63="SB")),AND(OR(BG63="D",BG63="A",BG63="S",BG63="C",BG63="H",BG63="B",BG63="T",BG63="E",BG63="SB"),OR(BH63="D",BH63="A",BH63="S",BH63="C",BH63="H",BH63="B",BH63="T",BH63="E",BH63="SB")),AND(OR(BG63="D",BG63="A",BG63="S",BG63="C",BG63="H",BG63="B",BG63="T",BG63="E",BG63="SB"),OR(BE63="D",BE63="A",BE63="S",BE63="C",BE63="H",BE63="T",BE63="E",BE63="SB")),AND(OR(BG63="D",BG63="A",BG63="S",BG63="C",BG63="H",BG63="T",BG63="E",BG63="SB"),OR(BI63="D",BI63="A",BI63="S",BI63="C",BI63="H",BI63="B",BI63="T",BI63="E",BI63="SB")),AND(OR(BG63="D",BG63="A",BG63="S",BG63="C",BG63="H",BG63="B",BG63="T",BG63="E",BG63="SB"),OR(BD63="D",BD63="A",BD63="S",BD63="C",BD63="T",BD63="SB")),AND(OR(BG63="D",BG63="A",BG63="S",BG63="C",BG63="T",BG63="SB"),OR(BJ63="D",BJ63="A",BJ63="S",BJ63="C",BJ63="H",BJ63="B",BJ63="T",BJ63="E",BJ63="SB")),AND(OR(BG63="D",BG63="A",BG63="S",BG63="C",BG63="H",BG63="B",BG63="T",BG63="E",BG63="SB"),OR(BC63="S")),AND(OR(BG63="S"),OR(BK63="D",BK63="A",BK63="S",BK63="C",BK63="H",BK63="B",BK63="T",BK63="E",BK63="SB")),AND(BG63="H",OR($Z49="No",$Z49="")))</formula>
    </cfRule>
  </conditionalFormatting>
  <conditionalFormatting sqref="BH63:BH67">
    <cfRule type="expression" priority="101" dxfId="1" stopIfTrue="1">
      <formula>OR(AND(OR(BH63="D",BH63="A",BH63="S",BH63="C",BH63="H",BH63="B",BH63="T",BH63="E",BH63="SB"),OR(BG63="D",BG63="A",BG63="S",BG63="C",BG63="H",BG63="B",BG63="T",BG63="E",BG63="SB")),AND(OR(BH63="D",BH63="A",BH63="S",BH63="C",BH63="H",BH63="B",BH63="T",BH63="E",BH63="SB"),OR(BI63="D",BI63="A",BI63="S",BI63="C",BI63="H",BI63="B",BI63="T",BI63="E",BI63="SB")),AND(OR(BH63="D",BH63="A",BH63="S",BH63="C",BH63="H",BH63="B",BH63="T",BH63="E",BH63="SB"),OR(BF63="D",BF63="A",BF63="S",BF63="C",BF63="H",BF63="T",BF63="E",BF63="SB")),AND(OR(BH63="D",BH63="A",BH63="S",BH63="C",BH63="H",BH63="T",BH63="E",BH63="SB"),OR(BJ63="D",BJ63="A",BJ63="S",BJ63="C",BJ63="H",BJ63="B",BJ63="T",BJ63="E",BJ63="SB")),AND(OR(BH63="D",BH63="A",BH63="S",BH63="C",BH63="H",BH63="B",BH63="T",BH63="E",BH63="SB"),OR(BE63="D",BE63="A",BE63="S",BE63="C",BE63="T",BE63="SB")),AND(OR(BH63="D",BH63="A",BH63="S",BH63="C",BH63="T",BH63="SB"),OR(BK63="D",BK63="A",BK63="S",BK63="C",BK63="H",BK63="B",BK63="T",BK63="E",BK63="SB")),AND(OR(BH63="D",BH63="A",BH63="S",BH63="C",BH63="H",BH63="B",BH63="T",BH63="E",BH63="SB"),OR(BD63="S")),AND(OR(BH63="S"),OR(BL63="D",BL63="A",BL63="S",BL63="C",BL63="H",BL63="B",BL63="T",BL63="E",BL63="SB")),AND(BH63="H",OR($Z49="No",$Z49="")))</formula>
    </cfRule>
  </conditionalFormatting>
  <conditionalFormatting sqref="BI63:BI67">
    <cfRule type="expression" priority="102" dxfId="1" stopIfTrue="1">
      <formula>OR(AND(OR(BI63="D",BI63="A",BI63="S",BI63="C",BI63="H",BI63="B",BI63="T",BI63="E",BI63="SB"),OR(BH63="D",BH63="A",BH63="S",BH63="C",BH63="H",BH63="B",BH63="T",BH63="E",BH63="SB")),AND(OR(BI63="D",BI63="A",BI63="S",BI63="C",BI63="H",BI63="B",BI63="T",BI63="E",BI63="SB"),OR(BJ63="D",BJ63="A",BJ63="S",BJ63="C",BJ63="H",BJ63="B",BJ63="T",BJ63="E",BJ63="SB")),AND(OR(BI63="D",BI63="A",BI63="S",BI63="C",BI63="H",BI63="B",BI63="T",BI63="E",BI63="SB"),OR(BG63="D",BG63="A",BG63="S",BG63="C",BG63="H",BG63="T",BG63="E",BG63="SB")),AND(OR(BI63="D",BI63="A",BI63="S",BI63="C",BI63="H",BI63="T",BI63="E",BI63="SB"),OR(BK63="D",BK63="A",BK63="S",BK63="C",BK63="H",BK63="B",BK63="T",BK63="E",BK63="SB")),AND(OR(BI63="D",BI63="A",BI63="S",BI63="C",BI63="H",BI63="B",BI63="T",BI63="E",BI63="SB"),OR(BF63="D",BF63="A",BF63="S",BF63="C",BF63="T",BF63="SB")),AND(OR(BI63="D",BI63="A",BI63="S",BI63="C",BI63="T",BI63="SB"),OR(BL63="D",BL63="A",BL63="S",BL63="C",BL63="H",BL63="B",BL63="T",BL63="E",BL63="SB")),AND(OR(BI63="D",BI63="A",BI63="S",BI63="C",BI63="H",BI63="B",BI63="T",BI63="E",BI63="SB"),OR(BE63="S")),AND(OR(BI63="S"),OR(BM63="D",BM63="A",BM63="S",BM63="C",BM63="H",BM63="B",BM63="T",BM63="E",BM63="SB")),AND(BI63="H",OR($Z49="No",$Z49="")))</formula>
    </cfRule>
  </conditionalFormatting>
  <conditionalFormatting sqref="BJ63:BJ67">
    <cfRule type="expression" priority="103" dxfId="1" stopIfTrue="1">
      <formula>OR(AND(OR(BJ63="D",BJ63="A",BJ63="S",BJ63="C",BJ63="H",BJ63="B",BJ63="T",BJ63="E",BJ63="SB"),OR(BI63="D",BI63="A",BI63="S",BI63="C",BI63="H",BI63="B",BI63="T",BI63="E",BI63="SB")),AND(OR(BJ63="D",BJ63="A",BJ63="S",BJ63="C",BJ63="H",BJ63="B",BJ63="T",BJ63="E",BJ63="SB"),OR(BK63="D",BK63="A",BK63="S",BK63="C",BK63="H",BK63="B",BK63="T",BK63="E",BK63="SB")),AND(OR(BJ63="D",BJ63="A",BJ63="S",BJ63="C",BJ63="H",BJ63="B",BJ63="T",BJ63="E",BJ63="SB"),OR(BH63="D",BH63="A",BH63="S",BH63="C",BH63="H",BH63="T",BH63="E",BH63="SB")),AND(OR(BJ63="D",BJ63="A",BJ63="S",BJ63="C",BJ63="H",BJ63="T",BJ63="E",BJ63="SB"),OR(BL63="D",BL63="A",BL63="S",BL63="C",BL63="H",BL63="B",BL63="T",BL63="E",BL63="SB")),AND(OR(BJ63="D",BJ63="A",BJ63="S",BJ63="C",BJ63="H",BJ63="B",BJ63="T",BJ63="E",BJ63="SB"),OR(BG63="D",BG63="A",BG63="S",BG63="C",BG63="T",BG63="SB")),AND(OR(BJ63="D",BJ63="A",BJ63="S",BJ63="C",BJ63="T",BJ63="SB"),OR(BM63="D",BM63="A",BM63="S",BM63="C",BM63="H",BM63="B",BM63="T",BM63="E",BM63="SB")),AND(OR(BJ63="D",BJ63="A",BJ63="S",BJ63="C",BJ63="H",BJ63="B",BJ63="T",BJ63="E",BJ63="SB"),OR(BF63="S")),AND(OR(BJ63="S"),OR(BN63="D",BN63="A",BN63="S",BN63="C",BN63="H",BN63="B",BN63="T",BN63="E",BN63="SB")),AND(BJ63="H",OR($Z49="No",$Z49="")))</formula>
    </cfRule>
  </conditionalFormatting>
  <conditionalFormatting sqref="BK63:BK67">
    <cfRule type="expression" priority="104" dxfId="1" stopIfTrue="1">
      <formula>OR(AND(OR(BK63="D",BK63="A",BK63="S",BK63="C",BK63="H",BK63="B",BK63="T",BK63="E",BK63="SB"),OR(BJ63="D",BJ63="A",BJ63="S",BJ63="C",BJ63="H",BJ63="B",BJ63="T",BJ63="E",BJ63="SB")),AND(OR(BK63="D",BK63="A",BK63="S",BK63="C",BK63="H",BK63="B",BK63="T",BK63="E",BK63="SB"),OR(BL63="D",BL63="A",BL63="S",BL63="C",BL63="H",BL63="B",BL63="T",BL63="E",BL63="SB")),AND(OR(BK63="D",BK63="A",BK63="S",BK63="C",BK63="H",BK63="B",BK63="T",BK63="E",BK63="SB"),OR(BI63="D",BI63="A",BI63="S",BI63="C",BI63="H",BI63="T",BI63="E",BI63="SB")),AND(OR(BK63="D",BK63="A",BK63="S",BK63="C",BK63="H",BK63="T",BK63="E",BK63="SB"),OR(BM63="D",BM63="A",BM63="S",BM63="C",BM63="H",BM63="B",BM63="T",BM63="E",BM63="SB")),AND(OR(BK63="D",BK63="A",BK63="S",BK63="C",BK63="H",BK63="B",BK63="T",BK63="E",BK63="SB"),OR(BH63="D",BH63="A",BH63="S",BH63="C",BH63="T",BH63="SB")),AND(OR(BK63="D",BK63="A",BK63="S",BK63="C",BK63="T",BK63="SB"),OR(BN63="D",BN63="A",BN63="S",BN63="C",BN63="H",BN63="B",BN63="T",BN63="E",BN63="SB")),AND(OR(BK63="D",BK63="A",BK63="S",BK63="C",BK63="H",BK63="B",BK63="T",BK63="E",BK63="SB"),OR(BG63="S")),AND(OR(BK63="S"),OR(BO63="D",BO63="A",BO63="S",BO63="C",BO63="H",BO63="B",BO63="T",BO63="E",BO63="SB")),AND(BK63="H",OR($Z49="No",$Z49="")))</formula>
    </cfRule>
  </conditionalFormatting>
  <conditionalFormatting sqref="BL63:BL67">
    <cfRule type="expression" priority="105" dxfId="1" stopIfTrue="1">
      <formula>OR(AND(OR(BL63="D",BL63="A",BL63="S",BL63="C",BL63="H",BL63="B",BL63="T",BL63="E",BL63="SB"),OR(BK63="D",BK63="A",BK63="S",BK63="C",BK63="H",BK63="B",BK63="T",BK63="E",BK63="SB")),AND(OR(BL63="D",BL63="A",BL63="S",BL63="C",BL63="H",BL63="B",BL63="T",BL63="E",BL63="SB"),OR(BM63="D",BM63="A",BM63="S",BM63="C",BM63="H",BM63="B",BM63="T",BM63="E",BM63="SB")),AND(OR(BL63="D",BL63="A",BL63="S",BL63="C",BL63="H",BL63="B",BL63="T",BL63="E",BL63="SB"),OR(BJ63="D",BJ63="A",BJ63="S",BJ63="C",BJ63="H",BJ63="T",BJ63="E",BJ63="SB")),AND(OR(BL63="D",BL63="A",BL63="S",BL63="C",BL63="H",BL63="T",BL63="E",BL63="SB"),OR(BN63="D",BN63="A",BN63="S",BN63="C",BN63="H",BN63="B",BN63="T",BN63="E",BN63="SB")),AND(OR(BL63="D",BL63="A",BL63="S",BL63="C",BL63="H",BL63="B",BL63="T",BL63="E",BL63="SB"),OR(BI63="D",BI63="A",BI63="S",BI63="C",BI63="T",BI63="SB")),AND(OR(BL63="D",BL63="A",BL63="S",BL63="C",BL63="T",BL63="SB"),OR(BO63="D",BO63="A",BO63="S",BO63="C",BO63="H",BO63="B",BO63="T",BO63="E",BO63="SB")),AND(OR(BL63="D",BL63="A",BL63="S",BL63="C",BL63="H",BL63="B",BL63="T",BL63="E",BL63="SB"),OR(BH63="S")),AND(OR(BL63="S"),OR(BP63="D",BP63="A",BP63="S",BP63="C",BP63="H",BP63="B",BP63="T",BP63="E",BP63="SB")),AND(BL63="H",OR($Z49="No",$Z49="")))</formula>
    </cfRule>
  </conditionalFormatting>
  <conditionalFormatting sqref="BM63:BM67">
    <cfRule type="expression" priority="106" dxfId="1" stopIfTrue="1">
      <formula>OR(AND(OR(BM63="D",BM63="A",BM63="S",BM63="C",BM63="H",BM63="B",BM63="T",BM63="E",BM63="SB"),OR(BL63="D",BL63="A",BL63="S",BL63="C",BL63="H",BL63="B",BL63="T",BL63="E",BL63="SB")),AND(OR(BM63="D",BM63="A",BM63="S",BM63="C",BM63="H",BM63="B",BM63="T",BM63="E",BM63="SB"),OR(BN63="D",BN63="A",BN63="S",BN63="C",BN63="H",BN63="B",BN63="T",BN63="E",BN63="SB")),AND(OR(BM63="D",BM63="A",BM63="S",BM63="C",BM63="H",BM63="B",BM63="T",BM63="E",BM63="SB"),OR(BK63="D",BK63="A",BK63="S",BK63="C",BK63="H",BK63="T",BK63="E",BK63="SB")),AND(OR(BM63="D",BM63="A",BM63="S",BM63="C",BM63="H",BM63="T",BM63="E",BM63="SB"),OR(BO63="D",BO63="A",BO63="S",BO63="C",BO63="H",BO63="B",BO63="T",BO63="E",BO63="SB")),AND(OR(BM63="D",BM63="A",BM63="S",BM63="C",BM63="H",BM63="B",BM63="T",BM63="E",BM63="SB"),OR(BJ63="D",BJ63="A",BJ63="S",BJ63="C",BJ63="T",BJ63="SB")),AND(OR(BM63="D",BM63="A",BM63="S",BM63="C",BM63="T",BM63="SB"),OR(BP63="D",BP63="A",BP63="S",BP63="C",BP63="H",BP63="B",BP63="T",BP63="E",BP63="SB")),AND(OR(BM63="D",BM63="A",BM63="S",BM63="C",BM63="H",BM63="B",BM63="T",BM63="E",BM63="SB"),OR(BI63="S")),AND(OR(BM63="S"),OR(BQ63="D",BQ63="A",BQ63="S",BQ63="C",BQ63="H",BQ63="B",BQ63="T",BQ63="E",BQ63="SB")),AND(BM63="H",OR($Z49="No",$Z49="")))</formula>
    </cfRule>
  </conditionalFormatting>
  <conditionalFormatting sqref="BN63:BN67">
    <cfRule type="expression" priority="107" dxfId="1" stopIfTrue="1">
      <formula>OR(AND(OR(BN63="D",BN63="A",BN63="S",BN63="C",BN63="H",BN63="B",BN63="T",BN63="E",BN63="SB"),OR(BM63="D",BM63="A",BM63="S",BM63="C",BM63="H",BM63="B",BM63="T",BM63="E",BM63="SB")),AND(OR(BN63="D",BN63="A",BN63="S",BN63="C",BN63="H",BN63="B",BN63="T",BN63="E",BN63="SB"),OR(BO63="D",BO63="A",BO63="S",BO63="C",BO63="H",BO63="B",BO63="T",BO63="E",BO63="SB")),AND(OR(BN63="D",BN63="A",BN63="S",BN63="C",BN63="H",BN63="B",BN63="T",BN63="E",BN63="SB"),OR(BL63="D",BL63="A",BL63="S",BL63="C",BL63="H",BL63="T",BL63="E",BL63="SB")),AND(OR(BN63="D",BN63="A",BN63="S",BN63="C",BN63="H",BN63="T",BN63="E",BN63="SB"),OR(BP63="D",BP63="A",BP63="S",BP63="C",BP63="H",BP63="B",BP63="T",BP63="E",BP63="SB")),AND(OR(BN63="D",BN63="A",BN63="S",BN63="C",BN63="H",BN63="B",BN63="T",BN63="E",BN63="SB"),OR(BK63="D",BK63="A",BK63="S",BK63="C",BK63="T",BK63="SB")),AND(OR(BN63="D",BN63="A",BN63="S",BN63="C",BN63="T",BN63="SB"),OR(BQ63="D",BQ63="A",BQ63="S",BQ63="C",BQ63="H",BQ63="B",BQ63="T",BQ63="E",BQ63="SB")),AND(OR(BN63="D",BN63="A",BN63="S",BN63="C",BN63="H",BN63="B",BN63="T",BN63="E",BN63="SB"),OR(BJ63="S")),AND(OR(BN63="S"),OR(BR63="D",BR63="A",BR63="S",BR63="C",BR63="H",BR63="B",BR63="T",BR63="E",BR63="SB")),AND(BN63="H",OR($Z49="No",$Z49="")))</formula>
    </cfRule>
  </conditionalFormatting>
  <conditionalFormatting sqref="BO63:BO67">
    <cfRule type="expression" priority="108" dxfId="1" stopIfTrue="1">
      <formula>OR(AND(OR(BO63="D",BO63="A",BO63="S",BO63="C",BO63="H",BO63="B",BO63="T",BO63="E",BO63="SB"),OR(BN63="D",BN63="A",BN63="S",BN63="C",BN63="H",BN63="B",BN63="T",BN63="E",BN63="SB")),AND(OR(BO63="D",BO63="A",BO63="S",BO63="C",BO63="H",BO63="B",BO63="T",BO63="E",BO63="SB"),OR(BP63="D",BP63="A",BP63="S",BP63="C",BP63="H",BP63="B",BP63="T",BP63="E",BP63="SB")),AND(OR(BO63="D",BO63="A",BO63="S",BO63="C",BO63="H",BO63="B",BO63="T",BO63="E",BO63="SB"),OR(BM63="D",BM63="A",BM63="S",BM63="C",BM63="H",BM63="T",BM63="E",BM63="SB")),AND(OR(BO63="D",BO63="A",BO63="S",BO63="C",BO63="H",BO63="T",BO63="E",BO63="SB"),OR(BQ63="D",BQ63="A",BQ63="S",BQ63="C",BQ63="H",BQ63="B",BQ63="T",BQ63="E",BQ63="SB")),AND(OR(BO63="D",BO63="A",BO63="S",BO63="C",BO63="H",BO63="B",BO63="T",BO63="E",BO63="SB"),OR(BL63="D",BL63="A",BL63="S",BL63="C",BL63="T",BL63="SB")),AND(OR(BO63="D",BO63="A",BO63="S",BO63="C",BO63="T",BO63="SB"),OR(BR63="D",BR63="A",BR63="S",BR63="C",BR63="H",BR63="B",BR63="T",BR63="E",BR63="SB")),AND(OR(BO63="D",BO63="A",BO63="S",BO63="C",BO63="H",BO63="B",BO63="T",BO63="E",BO63="SB"),OR(BK63="S")),AND(OR(BO63="S"),OR(BS63="D",BS63="A",BS63="S",BS63="C",BS63="H",BS63="B",BS63="T",BS63="E",BS63="SB")),AND(BO63="H",OR($Z49="No",$Z49="")))</formula>
    </cfRule>
  </conditionalFormatting>
  <conditionalFormatting sqref="BP63:BP67">
    <cfRule type="expression" priority="109" dxfId="1" stopIfTrue="1">
      <formula>OR(AND(OR(BP63="D",BP63="A",BP63="S",BP63="C",BP63="H",BP63="B",BP63="T",BP63="E",BP63="SB"),OR(BO63="D",BO63="A",BO63="S",BO63="C",BO63="H",BO63="B",BO63="T",BO63="E",BO63="SB")),AND(OR(BP63="D",BP63="A",BP63="S",BP63="C",BP63="H",BP63="B",BP63="T",BP63="E",BP63="SB"),OR(BQ63="D",BQ63="A",BQ63="S",BQ63="C",BQ63="H",BQ63="B",BQ63="T",BQ63="E",BQ63="SB")),AND(OR(BP63="D",BP63="A",BP63="S",BP63="C",BP63="H",BP63="B",BP63="T",BP63="E",BP63="SB"),OR(BN63="D",BN63="A",BN63="S",BN63="C",BN63="H",BN63="T",BN63="E",BN63="SB")),AND(OR(BP63="D",BP63="A",BP63="S",BP63="C",BP63="H",BP63="T",BP63="E",BP63="SB"),OR(BR63="D",BR63="A",BR63="S",BR63="C",BR63="H",BR63="B",BR63="T",BR63="E",BR63="SB")),AND(OR(BP63="D",BP63="A",BP63="S",BP63="C",BP63="H",BP63="B",BP63="T",BP63="E",BP63="SB"),OR(BM63="D",BM63="A",BM63="S",BM63="C",BM63="T",BM63="SB")),AND(OR(BP63="D",BP63="A",BP63="S",BP63="C",BP63="T",BP63="SB"),OR(BS63="D",BS63="A",BS63="S",BS63="C",BS63="H",BS63="B",BS63="T",BS63="E",BS63="SB")),AND(OR(BP63="D",BP63="A",BP63="S",BP63="C",BP63="H",BP63="B",BP63="T",BP63="E",BP63="SB"),OR(BL63="S")),AND(OR(BP63="S"),OR(BT63="D",BT63="A",BT63="S",BT63="C",BT63="H",BT63="B",BT63="T",BT63="E",BT63="SB")),AND(BP63="H",OR($Z49="No",$Z49="")))</formula>
    </cfRule>
  </conditionalFormatting>
  <conditionalFormatting sqref="BQ63:BQ67">
    <cfRule type="expression" priority="110" dxfId="1" stopIfTrue="1">
      <formula>OR(AND(OR(BQ63="D",BQ63="A",BQ63="S",BQ63="C",BQ63="H",BQ63="B",BQ63="T",BQ63="E",BQ63="SB"),OR(BP63="D",BP63="A",BP63="S",BP63="C",BP63="H",BP63="B",BP63="T",BP63="E",BP63="SB")),AND(OR(BQ63="D",BQ63="A",BQ63="S",BQ63="C",BQ63="H",BQ63="B",BQ63="T",BQ63="E",BQ63="SB"),OR(BR63="D",BR63="A",BR63="S",BR63="C",BR63="H",BR63="B",BR63="T",BR63="E",BR63="SB")),AND(OR(BQ63="D",BQ63="A",BQ63="S",BQ63="C",BQ63="H",BQ63="B",BQ63="T",BQ63="E",BQ63="SB"),OR(BO63="D",BO63="A",BO63="S",BO63="C",BO63="H",BO63="T",BO63="E",BO63="SB")),AND(OR(BQ63="D",BQ63="A",BQ63="S",BQ63="C",BQ63="H",BQ63="T",BQ63="E",BQ63="SB"),OR(BS63="D",BS63="A",BS63="S",BS63="C",BS63="H",BS63="B",BS63="T",BS63="E",BS63="SB")),AND(OR(BQ63="D",BQ63="A",BQ63="S",BQ63="C",BQ63="H",BQ63="B",BQ63="T",BQ63="E",BQ63="SB"),OR(BN63="D",BN63="A",BN63="S",BN63="C",BN63="T",BN63="SB")),AND(OR(BQ63="D",BQ63="A",BQ63="S",BQ63="C",BQ63="T",BQ63="SB"),OR(BT63="D",BT63="A",BT63="S",BT63="C",BT63="H",BT63="B",BT63="T",BT63="E",BT63="SB")),AND(OR(BQ63="D",BQ63="A",BQ63="S",BQ63="C",BQ63="H",BQ63="B",BQ63="T",BQ63="E",BQ63="SB"),OR(BM63="S")),AND(OR(BQ63="S"),OR(BU63="D",BU63="A",BU63="S",BU63="C",BU63="H",BU63="B",BU63="T",BU63="E",BU63="SB")),AND(BQ63="H",OR($Z49="No",$Z49="")))</formula>
    </cfRule>
  </conditionalFormatting>
  <conditionalFormatting sqref="BR63:BR67">
    <cfRule type="expression" priority="111" dxfId="1" stopIfTrue="1">
      <formula>OR(AND(OR(BR63="D",BR63="A",BR63="S",BR63="C",BR63="H",BR63="B",BR63="T",BR63="E",BR63="SB"),OR(BQ63="D",BQ63="A",BQ63="S",BQ63="C",BQ63="H",BQ63="B",BQ63="T",BQ63="E",BQ63="SB")),AND(OR(BR63="D",BR63="A",BR63="S",BR63="C",BR63="H",BR63="B",BR63="T",BR63="E",BR63="SB"),OR(BS63="D",BS63="A",BS63="S",BS63="C",BS63="H",BS63="B",BS63="T",BS63="E",BS63="SB")),AND(OR(BR63="D",BR63="A",BR63="S",BR63="C",BR63="H",BR63="B",BR63="T",BR63="E",BR63="SB"),OR(BP63="D",BP63="A",BP63="S",BP63="C",BP63="H",BP63="T",BP63="E",BP63="SB")),AND(OR(BR63="D",BR63="A",BR63="S",BR63="C",BR63="H",BR63="T",BR63="E",BR63="SB"),OR(BT63="D",BT63="A",BT63="S",BT63="C",BT63="H",BT63="B",BT63="T",BT63="E",BT63="SB")),AND(OR(BR63="D",BR63="A",BR63="S",BR63="C",BR63="H",BR63="B",BR63="T",BR63="E",BR63="SB"),OR(BO63="D",BO63="A",BO63="S",BO63="C",BO63="T",BO63="SB")),AND(OR(BR63="D",BR63="A",BR63="S",BR63="C",BR63="T",BR63="SB"),OR(BU63="D",BU63="A",BU63="S",BU63="C",BU63="H",BU63="B",BU63="T",BU63="E",BU63="SB")),AND(OR(BR63="D",BR63="A",BR63="S",BR63="C",BR63="H",BR63="B",BR63="T",BR63="E",BR63="SB"),OR(BN63="S")),AND(OR(BR63="S"),OR(BV63="D",BV63="A",BV63="S",BV63="C",BV63="H",BV63="B",BV63="T",BV63="E",BV63="SB")),AND(BR63="H",OR($Z49="No",$Z49="")))</formula>
    </cfRule>
  </conditionalFormatting>
  <conditionalFormatting sqref="BS63:BS67">
    <cfRule type="expression" priority="112" dxfId="1" stopIfTrue="1">
      <formula>OR(AND(OR(BS63="D",BS63="A",BS63="S",BS63="C",BS63="H",BS63="B",BS63="T",BS63="E",BS63="SB"),OR(BR63="D",BR63="A",BR63="S",BR63="C",BR63="H",BR63="B",BR63="T",BR63="E",BR63="SB")),AND(OR(BS63="D",BS63="A",BS63="S",BS63="C",BS63="H",BS63="B",BS63="T",BS63="E",BS63="SB"),OR(BT63="D",BT63="A",BT63="S",BT63="C",BT63="H",BT63="B",BT63="T",BT63="E",BT63="SB")),AND(OR(BS63="D",BS63="A",BS63="S",BS63="C",BS63="H",BS63="B",BS63="T",BS63="E",BS63="SB"),OR(BQ63="D",BQ63="A",BQ63="S",BQ63="C",BQ63="H",BQ63="T",BQ63="E",BQ63="SB")),AND(OR(BS63="D",BS63="A",BS63="S",BS63="C",BS63="H",BS63="T",BS63="E",BS63="SB"),OR(BU63="D",BU63="A",BU63="S",BU63="C",BU63="H",BU63="B",BU63="T",BU63="E",BU63="SB")),AND(OR(BS63="D",BS63="A",BS63="S",BS63="C",BS63="H",BS63="B",BS63="T",BS63="E",BS63="SB"),OR(BP63="D",BP63="A",BP63="S",BP63="C",BP63="T",BP63="SB")),AND(OR(BS63="D",BS63="A",BS63="S",BS63="C",BS63="T",BS63="SB"),OR(BV63="D",BV63="A",BV63="S",BV63="C",BV63="H",BV63="B",BV63="T",BV63="E",BV63="SB")),AND(OR(BS63="D",BS63="A",BS63="S",BS63="C",BS63="H",BS63="B",BS63="T",BS63="E",BS63="SB"),OR(BO63="S")),AND(OR(BS63="S"),OR(BW63="D",BW63="A",BW63="S",BW63="C",BW63="H",BW63="B",BW63="T",BW63="E",BW63="SB")),AND(BS63="H",OR($Z49="No",$Z49="")))</formula>
    </cfRule>
  </conditionalFormatting>
  <conditionalFormatting sqref="BT63:BT67">
    <cfRule type="expression" priority="113" dxfId="1" stopIfTrue="1">
      <formula>OR(AND(OR(BT63="D",BT63="A",BT63="S",BT63="C",BT63="H",BT63="B",BT63="T",BT63="E",BT63="SB"),OR(BS63="D",BS63="A",BS63="S",BS63="C",BS63="H",BS63="B",BS63="T",BS63="E",BS63="SB")),AND(OR(BT63="D",BT63="A",BT63="S",BT63="C",BT63="H",BT63="B",BT63="T",BT63="E",BT63="SB"),OR(BU63="D",BU63="A",BU63="S",BU63="C",BU63="H",BU63="B",BU63="T",BU63="E",BU63="SB")),AND(OR(BT63="D",BT63="A",BT63="S",BT63="C",BT63="H",BT63="B",BT63="T",BT63="E",BT63="SB"),OR(BR63="D",BR63="A",BR63="S",BR63="C",BR63="H",BR63="T",BR63="E",BR63="SB")),AND(OR(BT63="D",BT63="A",BT63="S",BT63="C",BT63="H",BT63="T",BT63="E",BT63="SB"),OR(BV63="D",BV63="A",BV63="S",BV63="C",BV63="H",BV63="B",BV63="T",BV63="E",BV63="SB")),AND(OR(BT63="D",BT63="A",BT63="S",BT63="C",BT63="H",BT63="B",BT63="T",BT63="E",BT63="SB"),OR(BQ63="D",BQ63="A",BQ63="S",BQ63="C",BQ63="T",BQ63="SB")),AND(OR(BT63="D",BT63="A",BT63="S",BT63="C",BT63="T",BT63="SB"),OR(BW63="D",BW63="A",BW63="S",BW63="C",BW63="H",BW63="B",BW63="T",BW63="E",BW63="SB")),AND(OR(BT63="D",BT63="A",BT63="S",BT63="C",BT63="H",BT63="B",BT63="T",BT63="E",BT63="SB"),OR(BP63="S")),AND(OR(BT63="S"),OR(BX63="D",BX63="A",BX63="S",BX63="C",BX63="H",BX63="B",BX63="T",BX63="E",BX63="SB")),AND(BT63="H",OR($Z49="No",$Z49="")))</formula>
    </cfRule>
  </conditionalFormatting>
  <conditionalFormatting sqref="BU63:BU67">
    <cfRule type="expression" priority="114" dxfId="1" stopIfTrue="1">
      <formula>OR(AND(OR(BU63="D",BU63="A",BU63="S",BU63="C",BU63="H",BU63="B",BU63="T",BU63="E",BU63="SB"),OR(BT63="D",BT63="A",BT63="S",BT63="C",BT63="H",BT63="B",BT63="T",BT63="E",BT63="SB")),AND(OR(BU63="D",BU63="A",BU63="S",BU63="C",BU63="H",BU63="B",BU63="T",BU63="E",BU63="SB"),OR(BV63="D",BV63="A",BV63="S",BV63="C",BV63="H",BV63="B",BV63="T",BV63="E",BV63="SB")),AND(OR(BU63="D",BU63="A",BU63="S",BU63="C",BU63="H",BU63="B",BU63="T",BU63="E",BU63="SB"),OR(BS63="D",BS63="A",BS63="S",BS63="C",BS63="H",BS63="T",BS63="E",BS63="SB")),AND(OR(BU63="D",BU63="A",BU63="S",BU63="C",BU63="H",BU63="T",BU63="E",BU63="SB"),OR(BW63="D",BW63="A",BW63="S",BW63="C",BW63="H",BW63="B",BW63="T",BW63="E",BW63="SB")),AND(OR(BU63="D",BU63="A",BU63="S",BU63="C",BU63="H",BU63="B",BU63="T",BU63="E",BU63="SB"),OR(BR63="D",BR63="A",BR63="S",BR63="C",BR63="T",BR63="SB")),AND(OR(BU63="D",BU63="A",BU63="S",BU63="C",BU63="T",BU63="SB"),OR(BX63="D",BX63="A",BX63="S",BX63="C",BX63="H",BX63="B",BX63="T",BX63="E",BX63="SB")),AND(OR(BU63="D",BU63="A",BU63="S",BU63="C",BU63="H",BU63="B",BU63="T",BU63="E",BU63="SB"),OR(BQ63="S")),AND(OR(BU63="S"),OR(BY63="D",BY63="A",BY63="S",BY63="C",BY63="H",BY63="B",BY63="T",BY63="E",BY63="SB")),AND(BU63="H",OR($Z49="No",$Z49="")))</formula>
    </cfRule>
  </conditionalFormatting>
  <conditionalFormatting sqref="BV63:BV67">
    <cfRule type="expression" priority="115" dxfId="1" stopIfTrue="1">
      <formula>OR(AND(OR(BV63="D",BV63="A",BV63="S",BV63="C",BV63="H",BV63="B",BV63="T",BV63="E",BV63="SB"),OR(BU63="D",BU63="A",BU63="S",BU63="C",BU63="H",BU63="B",BU63="T",BU63="E",BU63="SB")),AND(OR(BV63="D",BV63="A",BV63="S",BV63="C",BV63="H",BV63="B",BV63="T",BV63="E",BV63="SB"),OR(BW63="D",BW63="A",BW63="S",BW63="C",BW63="H",BW63="B",BW63="T",BW63="E",BW63="SB")),AND(OR(BV63="D",BV63="A",BV63="S",BV63="C",BV63="H",BV63="B",BV63="T",BV63="E",BV63="SB"),OR(BT63="D",BT63="A",BT63="S",BT63="C",BT63="H",BT63="T",BT63="E",BT63="SB")),AND(OR(BV63="D",BV63="A",BV63="S",BV63="C",BV63="H",BV63="T",BV63="E",BV63="SB"),OR(BX63="D",BX63="A",BX63="S",BX63="C",BX63="H",BX63="B",BX63="T",BX63="E",BX63="SB")),AND(OR(BV63="D",BV63="A",BV63="S",BV63="C",BV63="H",BV63="B",BV63="T",BV63="E",BV63="SB"),OR(BS63="D",BS63="A",BS63="S",BS63="C",BS63="T",BS63="SB")),AND(OR(BV63="D",BV63="A",BV63="S",BV63="C",BV63="T",BV63="SB"),OR(BY63="D",BY63="A",BY63="S",BY63="C",BY63="H",BY63="B",BY63="T",BY63="E",BY63="SB")),AND(OR(BV63="D",BV63="A",BV63="S",BV63="C",BV63="H",BV63="B",BV63="T",BV63="E",BV63="SB"),OR(BR63="S")),AND(OR(BV63="S"),OR(BZ63="D",BZ63="A",BZ63="S",BZ63="C",BZ63="H",BZ63="B",BZ63="T",BZ63="E",BZ63="SB")),AND(BV63="H",OR($Z49="No",$Z49="")))</formula>
    </cfRule>
  </conditionalFormatting>
  <conditionalFormatting sqref="BW63:BW67">
    <cfRule type="expression" priority="116" dxfId="1" stopIfTrue="1">
      <formula>OR(AND(OR(BW63="D",BW63="A",BW63="S",BW63="C",BW63="H",BW63="B",BW63="T",BW63="E",BW63="SB"),OR(BV63="D",BV63="A",BV63="S",BV63="C",BV63="H",BV63="B",BV63="T",BV63="E",BV63="SB")),AND(OR(BW63="D",BW63="A",BW63="S",BW63="C",BW63="H",BW63="B",BW63="T",BW63="E",BW63="SB"),OR(BX63="D",BX63="A",BX63="S",BX63="C",BX63="H",BX63="B",BX63="T",BX63="E",BX63="SB")),AND(OR(BW63="D",BW63="A",BW63="S",BW63="C",BW63="H",BW63="B",BW63="T",BW63="E",BW63="SB"),OR(BU63="D",BU63="A",BU63="S",BU63="C",BU63="H",BU63="T",BU63="E",BU63="SB")),AND(OR(BW63="D",BW63="A",BW63="S",BW63="C",BW63="H",BW63="T",BW63="E",BW63="SB"),OR(BY63="D",BY63="A",BY63="S",BY63="C",BY63="H",BY63="B",BY63="T",BY63="E",BY63="SB")),AND(OR(BW63="D",BW63="A",BW63="S",BW63="C",BW63="H",BW63="B",BW63="T",BW63="E",BW63="SB"),OR(BT63="D",BT63="A",BT63="S",BT63="C",BT63="T",BT63="SB")),AND(OR(BW63="D",BW63="A",BW63="S",BW63="C",BW63="T",BW63="SB"),OR(BZ63="D",BZ63="A",BZ63="S",BZ63="C",BZ63="H",BZ63="B",BZ63="T",BZ63="E",BZ63="SB")),AND(OR(BW63="D",BW63="A",BW63="S",BW63="C",BW63="H",BW63="B",BW63="T",BW63="E",BW63="SB"),OR(BS63="S")),AND(OR(BW63="S"),OR(CA63="D",CA63="A",CA63="S",CA63="C",CA63="H",CA63="B",CA63="T",CA63="E",CA63="SB")),AND(BW63="H",OR($Z49="No",$Z49="")))</formula>
    </cfRule>
  </conditionalFormatting>
  <conditionalFormatting sqref="BX63:BX67">
    <cfRule type="expression" priority="117" dxfId="1" stopIfTrue="1">
      <formula>OR(AND(OR(BX63="D",BX63="A",BX63="S",BX63="C",BX63="H",BX63="B",BX63="T",BX63="E",BX63="SB"),OR(BW63="D",BW63="A",BW63="S",BW63="C",BW63="H",BW63="B",BW63="T",BW63="E",BW63="SB")),AND(OR(BX63="D",BX63="A",BX63="S",BX63="C",BX63="H",BX63="B",BX63="T",BX63="E",BX63="SB"),OR(BY63="D",BY63="A",BY63="S",BY63="C",BY63="H",BY63="B",BY63="T",BY63="E",BY63="SB")),AND(OR(BX63="D",BX63="A",BX63="S",BX63="C",BX63="H",BX63="B",BX63="T",BX63="E",BX63="SB"),OR(BV63="D",BV63="A",BV63="S",BV63="C",BV63="H",BV63="T",BV63="E",BV63="SB")),AND(OR(BX63="D",BX63="A",BX63="S",BX63="C",BX63="H",BX63="T",BX63="E",BX63="SB"),OR(BZ63="D",BZ63="A",BZ63="S",BZ63="C",BZ63="H",BZ63="B",BZ63="T",BZ63="E",BZ63="SB")),AND(OR(BX63="D",BX63="A",BX63="S",BX63="C",BX63="H",BX63="B",BX63="T",BX63="E",BX63="SB"),OR(BU63="D",BU63="A",BU63="S",BU63="C",BU63="T",BU63="SB")),AND(OR(BX63="D",BX63="A",BX63="S",BX63="C",BX63="T",BX63="SB"),OR(CA63="D",CA63="A",CA63="S",CA63="C",CA63="H",CA63="B",CA63="T",CA63="E",CA63="SB")),AND(OR(BX63="D",BX63="A",BX63="S",BX63="C",BX63="H",BX63="B",BX63="T",BX63="E",BX63="SB"),OR(BT63="S")),AND(OR(BX63="S"),OR(CB63="D",CB63="A",CB63="S",CB63="C",CB63="H",CB63="B",CB63="T",CB63="E",CB63="SB")),AND(BX63="H",OR($Z49="No",$Z49="")))</formula>
    </cfRule>
  </conditionalFormatting>
  <conditionalFormatting sqref="BY63:BY67">
    <cfRule type="expression" priority="118" dxfId="1" stopIfTrue="1">
      <formula>OR(AND(OR(BY63="D",BY63="A",BY63="S",BY63="C",BY63="H",BY63="B",BY63="T",BY63="E",BY63="SB"),OR(BX63="D",BX63="A",BX63="S",BX63="C",BX63="H",BX63="B",BX63="T",BX63="E",BX63="SB")),AND(OR(BY63="D",BY63="A",BY63="S",BY63="C",BY63="H",BY63="B",BY63="T",BY63="E",BY63="SB"),OR(BZ63="D",BZ63="A",BZ63="S",BZ63="C",BZ63="H",BZ63="B",BZ63="T",BZ63="E",BZ63="SB")),AND(OR(BY63="D",BY63="A",BY63="S",BY63="C",BY63="H",BY63="B",BY63="T",BY63="E",BY63="SB"),OR(BW63="D",BW63="A",BW63="S",BW63="C",BW63="H",BW63="T",BW63="E",BW63="SB")),AND(OR(BY63="D",BY63="A",BY63="S",BY63="C",BY63="H",BY63="T",BY63="E",BY63="SB"),OR(CA63="D",CA63="A",CA63="S",CA63="C",CA63="H",CA63="B",CA63="T",CA63="E",CA63="SB")),AND(OR(BY63="D",BY63="A",BY63="S",BY63="C",BY63="H",BY63="B",BY63="T",BY63="E",BY63="SB"),OR(BV63="D",BV63="A",BV63="S",BV63="C",BV63="T",BV63="SB")),AND(OR(BY63="D",BY63="A",BY63="S",BY63="C",BY63="T",BY63="SB"),OR(CB63="D",CB63="A",CB63="S",CB63="C",CB63="H",CB63="B",CB63="T",CB63="E",CB63="SB")),AND(OR(BY63="D",BY63="A",BY63="S",BY63="C",BY63="H",BY63="B",BY63="T",BY63="E",BY63="SB"),OR(BU63="S")),AND(OR(BY63="S"),OR(CC63="D",CC63="A",CC63="S",CC63="C",CC63="H",CC63="B",CC63="T",CC63="E",CC63="SB")),AND(BY63="H",OR($Z49="No",$Z49="")))</formula>
    </cfRule>
  </conditionalFormatting>
  <conditionalFormatting sqref="BZ63:BZ67">
    <cfRule type="expression" priority="119" dxfId="1" stopIfTrue="1">
      <formula>OR(AND(OR(BZ63="D",BZ63="A",BZ63="S",BZ63="C",BZ63="H",BZ63="B",BZ63="T",BZ63="E",BZ63="SB"),OR(BY63="D",BY63="A",BY63="S",BY63="C",BY63="H",BY63="B",BY63="T",BY63="E",BY63="SB")),AND(OR(BZ63="D",BZ63="A",BZ63="S",BZ63="C",BZ63="H",BZ63="B",BZ63="T",BZ63="E",BZ63="SB"),OR(CA63="D",CA63="A",CA63="S",CA63="C",CA63="H",CA63="B",CA63="T",CA63="E",CA63="SB")),AND(OR(BZ63="D",BZ63="A",BZ63="S",BZ63="C",BZ63="H",BZ63="B",BZ63="T",BZ63="E",BZ63="SB"),OR(BX63="D",BX63="A",BX63="S",BX63="C",BX63="H",BX63="T",BX63="E",BX63="SB")),AND(OR(BZ63="D",BZ63="A",BZ63="S",BZ63="C",BZ63="H",BZ63="T",BZ63="E",BZ63="SB"),OR(CB63="D",CB63="A",CB63="S",CB63="C",CB63="H",CB63="B",CB63="T",CB63="E",CB63="SB")),AND(OR(BZ63="D",BZ63="A",BZ63="S",BZ63="C",BZ63="H",BZ63="B",BZ63="T",BZ63="E",BZ63="SB"),OR(BW63="D",BW63="A",BW63="S",BW63="C",BW63="T",BW63="SB")),AND(OR(BZ63="D",BZ63="A",BZ63="S",BZ63="C",BZ63="T",BZ63="SB"),OR(CC63="D",CC63="A",CC63="S",CC63="C",CC63="H",CC63="B",CC63="T",CC63="E",CC63="SB")),AND(OR(BZ63="D",BZ63="A",BZ63="S",BZ63="C",BZ63="H",BZ63="B",BZ63="T",BZ63="E",BZ63="SB"),OR(BV63="S")),AND(OR(BZ63="S"),OR(CD63="D",CD63="A",CD63="S",CD63="C",CD63="H",CD63="B",CD63="T",CD63="E",CD63="SB")),AND(BZ63="H",OR($Z49="No",$Z49="")))</formula>
    </cfRule>
  </conditionalFormatting>
  <conditionalFormatting sqref="CA63:CA67">
    <cfRule type="expression" priority="120" dxfId="1" stopIfTrue="1">
      <formula>OR(AND(OR(CA63="D",CA63="A",CA63="S",CA63="C",CA63="H",CA63="B",CA63="T",CA63="E",CA63="SB"),OR(BZ63="D",BZ63="A",BZ63="S",BZ63="C",BZ63="H",BZ63="B",BZ63="T",BZ63="E",BZ63="SB")),AND(OR(CA63="D",CA63="A",CA63="S",CA63="C",CA63="H",CA63="B",CA63="T",CA63="E",CA63="SB"),OR(CB63="D",CB63="A",CB63="S",CB63="C",CB63="H",CB63="B",CB63="T",CB63="E",CB63="SB")),AND(OR(CA63="D",CA63="A",CA63="S",CA63="C",CA63="H",CA63="B",CA63="T",CA63="E",CA63="SB"),OR(BY63="D",BY63="A",BY63="S",BY63="C",BY63="H",BY63="T",BY63="E",BY63="SB")),AND(OR(CA63="D",CA63="A",CA63="S",CA63="C",CA63="H",CA63="T",CA63="E",CA63="SB"),OR(CC63="D",CC63="A",CC63="S",CC63="C",CC63="H",CC63="B",CC63="T",CC63="E",CC63="SB")),AND(OR(CA63="D",CA63="A",CA63="S",CA63="C",CA63="H",CA63="B",CA63="T",CA63="E",CA63="SB"),OR(BX63="D",BX63="A",BX63="S",BX63="C",BX63="T",BX63="SB")),AND(OR(CA63="D",CA63="A",CA63="S",CA63="C",CA63="T",CA63="SB"),OR(CD63="D",CD63="A",CD63="S",CD63="C",CD63="H",CD63="B",CD63="T",CD63="E",CD63="SB")),AND(OR(CA63="D",CA63="A",CA63="S",CA63="C",CA63="H",CA63="B",CA63="T",CA63="E",CA63="SB"),OR(BW63="S")),AND(CA63="H",OR($Z49="No",$Z49="")))</formula>
    </cfRule>
  </conditionalFormatting>
  <conditionalFormatting sqref="CB63:CB67">
    <cfRule type="expression" priority="121" dxfId="1" stopIfTrue="1">
      <formula>OR(AND(OR(CB63="D",CB63="A",CB63="S",CB63="C",CB63="H",CB63="B",CB63="T",CB63="E",CB63="SB"),OR(CA63="D",CA63="A",CA63="S",CA63="C",CA63="H",CA63="B",CA63="T",CA63="E",CA63="SB")),AND(OR(CB63="D",CB63="A",CB63="S",CB63="C",CB63="H",CB63="B",CB63="T",CB63="E",CB63="SB"),OR(CC63="D",CC63="A",CC63="S",CC63="C",CC63="H",CC63="B",CC63="T",CC63="E",CC63="SB")),AND(OR(CB63="D",CB63="A",CB63="S",CB63="C",CB63="H",CB63="B",CB63="T",CB63="E",CB63="SB"),OR(BZ63="D",BZ63="A",BZ63="S",BZ63="C",BZ63="H",BZ63="T",BZ63="E",BZ63="SB")),AND(OR(CB63="D",CB63="A",CB63="S",CB63="C",CB63="H",CB63="T",CB63="E",CB63="SB"),OR(CD63="D",CD63="A",CD63="S",CD63="C",CD63="H",CD63="B",CD63="T",CD63="E",CD63="SB")),AND(OR(CB63="D",CB63="A",CB63="S",CB63="C",CB63="H",CB63="B",CB63="T",CB63="E",CB63="SB"),OR(BY63="D",BY63="A",BY63="S",BY63="C",BY63="T",BY63="SB")),AND(OR(CB63="D",CB63="A",CB63="S",CB63="C",CB63="H",CB63="B",CB63="T",CB63="E",CB63="SB"),OR(BX63="S")),AND(CB63="H",OR($Z49="No",$Z49="")))</formula>
    </cfRule>
  </conditionalFormatting>
  <conditionalFormatting sqref="CC63:CC67">
    <cfRule type="expression" priority="122" dxfId="1" stopIfTrue="1">
      <formula>OR(AND(OR(CC63="D",CC63="A",CC63="S",CC63="C",CC63="H",CC63="B",CC63="T",CC63="E",CC63="SB"),OR(CB63="D",CB63="A",CB63="S",CB63="C",CB63="H",CB63="B",CB63="T",CB63="E",CB63="SB")),AND(OR(CC63="D",CC63="A",CC63="S",CC63="C",CC63="H",CC63="B",CC63="T",CC63="E",CC63="SB"),OR(CD63="D",CD63="A",CD63="S",CD63="C",CD63="H",CD63="B",CD63="T",CD63="E",CD63="SB")),AND(OR(CC63="D",CC63="A",CC63="S",CC63="C",CC63="H",CC63="B",CC63="T",CC63="E",CC63="SB"),OR(CA63="D",CA63="A",CA63="S",CA63="C",CA63="H",CA63="T",CA63="E",CA63="SB")),AND(OR(CC63="D",CC63="A",CC63="S",CC63="C",CC63="H",CC63="B",CC63="T",CC63="E",CC63="SB"),OR(BZ63="D",BZ63="A",BZ63="S",BZ63="C",BZ63="T",BZ63="SB")),AND(OR(CC63="D",CC63="A",CC63="S",CC63="C",CC63="H",CC63="B",CC63="T",CC63="E",CC63="SB"),OR(BY63="S")),AND(CC63="H",OR($Z49="No",$Z49="")))</formula>
    </cfRule>
  </conditionalFormatting>
  <conditionalFormatting sqref="CD63:CD67">
    <cfRule type="expression" priority="123" dxfId="1" stopIfTrue="1">
      <formula>OR(AND(OR(CD63="D",CD63="A",CD63="S",CD63="C",CD63="H",CD63="B",CD63="T",CD63="E",CD63="SB"),OR(CC63="D",CC63="A",CC63="S",CC63="C",CC63="H",CC63="B",CC63="T",CC63="E",CC63="SB")),AND(OR(CD63="D",CD63="A",CD63="S",CD63="C",CD63="H",CD63="B",CD63="T",CD63="E",CD63="SB"),OR(CB63="D",CB63="A",CB63="S",CB63="C",CB63="H",CB63="T",CB63="E",CB63="SB")),AND(OR(CD63="D",CD63="A",CD63="S",CD63="C",CD63="H",CD63="B",CD63="T",CD63="E",CD63="SB"),OR(CA63="D",CA63="A",CA63="S",CA63="C",CA63="T",CA63="SB")),AND(OR(CD63="D",CD63="A",CD63="S",CD63="C",CD63="H",CD63="B",CD63="T",CD63="E",CD63="SB"),OR(BZ63="S")),AND(CD63="H",OR($Z49="No",$Z49="")))</formula>
    </cfRule>
  </conditionalFormatting>
  <conditionalFormatting sqref="C63:CD67">
    <cfRule type="cellIs" priority="124" operator="equal" dxfId="6">
      <formula>"D"</formula>
    </cfRule>
    <cfRule type="cellIs" priority="125" operator="equal" dxfId="7">
      <formula>"A"</formula>
    </cfRule>
    <cfRule type="cellIs" priority="126" operator="equal" dxfId="8">
      <formula>"S"</formula>
    </cfRule>
    <cfRule type="cellIs" priority="127" operator="equal" dxfId="9">
      <formula>"C"</formula>
    </cfRule>
    <cfRule type="cellIs" priority="128" operator="equal" dxfId="10">
      <formula>"H"</formula>
    </cfRule>
    <cfRule type="cellIs" priority="129" operator="equal" dxfId="11">
      <formula>"B"</formula>
    </cfRule>
    <cfRule type="cellIs" priority="130" operator="equal" dxfId="12">
      <formula>"T"</formula>
    </cfRule>
    <cfRule type="cellIs" priority="131" operator="equal" dxfId="13">
      <formula>"E"</formula>
    </cfRule>
    <cfRule type="cellIs" priority="132" operator="equal" dxfId="14">
      <formula>"SB"</formula>
    </cfRule>
    <cfRule type="cellIs" priority="133" operator="equal" dxfId="15">
      <formula>"P"</formula>
    </cfRule>
    <cfRule type="cellIs" priority="134" operator="equal" dxfId="16">
      <formula>"R"</formula>
    </cfRule>
    <cfRule type="cellIs" priority="135" operator="equal" dxfId="17">
      <formula>"X"</formula>
    </cfRule>
    <cfRule type="cellIs" priority="136" operator="equal" dxfId="18">
      <formula>"ST&gt;1"</formula>
    </cfRule>
    <cfRule type="cellIs" priority="137" operator="equal" dxfId="18">
      <formula>"ST&gt;2"</formula>
    </cfRule>
    <cfRule type="cellIs" priority="138" operator="equal" dxfId="18">
      <formula>"ST&gt;3"</formula>
    </cfRule>
    <cfRule type="cellIs" priority="139" operator="equal" dxfId="18">
      <formula>"ST&gt;4"</formula>
    </cfRule>
    <cfRule type="cellIs" priority="140" operator="equal" dxfId="18">
      <formula>"ST&gt;5"</formula>
    </cfRule>
  </conditionalFormatting>
  <conditionalFormatting sqref="C63:CD63">
    <cfRule type="expression" priority="141" dxfId="1" stopIfTrue="1">
      <formula>C68=1</formula>
    </cfRule>
  </conditionalFormatting>
  <conditionalFormatting sqref="V42:X42">
    <cfRule type="expression" priority="142" dxfId="0" stopIfTrue="1">
      <formula>COUNTIF($C$63:$CD$63,"P")&gt;0</formula>
    </cfRule>
    <cfRule type="expression" priority="143" dxfId="19">
      <formula>AND(COUNTIF($C$63:$CD$63,"D")+COUNTIF($C$63:$CD$63,"ST&gt;*")&gt;0,COUNTIF($C$63:$CD$63,"P")=0,$V$42="")</formula>
    </cfRule>
  </conditionalFormatting>
  <conditionalFormatting sqref="C64:CD64">
    <cfRule type="expression" priority="144" dxfId="1" stopIfTrue="1">
      <formula>C69=1</formula>
    </cfRule>
  </conditionalFormatting>
  <conditionalFormatting sqref="V43:X43">
    <cfRule type="expression" priority="145" dxfId="0" stopIfTrue="1">
      <formula>COUNTIF($C$64:$CD$64,"P")&gt;0</formula>
    </cfRule>
    <cfRule type="expression" priority="146" dxfId="19">
      <formula>AND(COUNTIF($C$64:$CD$64,"D")+COUNTIF($C$64:$CD$64,"ST&gt;*")&gt;0,COUNTIF($C$64:$CD$64,"P")=0,$V$43="")</formula>
    </cfRule>
  </conditionalFormatting>
  <conditionalFormatting sqref="C65:CD65">
    <cfRule type="expression" priority="147" dxfId="1" stopIfTrue="1">
      <formula>C70=1</formula>
    </cfRule>
  </conditionalFormatting>
  <conditionalFormatting sqref="V44:X44">
    <cfRule type="expression" priority="148" dxfId="0" stopIfTrue="1">
      <formula>COUNTIF($C$65:$CD$65,"P")&gt;0</formula>
    </cfRule>
    <cfRule type="expression" priority="149" dxfId="19">
      <formula>AND(COUNTIF($C$65:$CD$65,"D")+COUNTIF($C$65:$CD$65,"ST&gt;*")&gt;0,COUNTIF($C$65:$CD$65,"P")=0,$V$44="")</formula>
    </cfRule>
  </conditionalFormatting>
  <conditionalFormatting sqref="C66:CD66">
    <cfRule type="expression" priority="150" dxfId="1" stopIfTrue="1">
      <formula>C71=1</formula>
    </cfRule>
  </conditionalFormatting>
  <conditionalFormatting sqref="V45:X45">
    <cfRule type="expression" priority="151" dxfId="0" stopIfTrue="1">
      <formula>COUNTIF($C$66:$CD$66,"P")&gt;0</formula>
    </cfRule>
    <cfRule type="expression" priority="152" dxfId="19">
      <formula>AND(COUNTIF($C$66:$CD$66,"D")+COUNTIF($C$66:$CD$66,"ST&gt;*")&gt;0,COUNTIF($C$66:$CD$66,"P")=0,$V$45="")</formula>
    </cfRule>
  </conditionalFormatting>
  <conditionalFormatting sqref="C67:CD67">
    <cfRule type="expression" priority="153" dxfId="1" stopIfTrue="1">
      <formula>C72=1</formula>
    </cfRule>
  </conditionalFormatting>
  <conditionalFormatting sqref="V46:X46">
    <cfRule type="expression" priority="154" dxfId="0" stopIfTrue="1">
      <formula>COUNTIF($C$67:$CD$67,"P")&gt;0</formula>
    </cfRule>
    <cfRule type="expression" priority="155" dxfId="19">
      <formula>AND(COUNTIF($C$67:$CD$67,"D")+COUNTIF($C$67:$CD$67,"ST&gt;*")&gt;0,COUNTIF($C$67:$CD$67,"P")=0,$V$46="")</formula>
    </cfRule>
  </conditionalFormatting>
  <conditionalFormatting sqref="AE42:AG42">
    <cfRule type="expression" priority="156" dxfId="1">
      <formula>AND(OR($AD$49=TRUE,$AD$49="TRUE"),$AE$42&gt;=100)</formula>
    </cfRule>
  </conditionalFormatting>
  <conditionalFormatting sqref="AE43:AG43">
    <cfRule type="expression" priority="157" dxfId="1">
      <formula>AND(OR($AD$50=TRUE,$AD$50="TRUE"),$AE$43&gt;=100)</formula>
    </cfRule>
  </conditionalFormatting>
  <conditionalFormatting sqref="AE44:AG44">
    <cfRule type="expression" priority="158" dxfId="1">
      <formula>AND(OR($AD$51=TRUE,$AD$51="TRUE"),$AE$44&gt;=100)</formula>
    </cfRule>
  </conditionalFormatting>
  <conditionalFormatting sqref="AE45:AG45">
    <cfRule type="expression" priority="159" dxfId="1">
      <formula>AND(OR($AD$52=TRUE,$AD$52="TRUE"),$AE$45&gt;=100)</formula>
    </cfRule>
  </conditionalFormatting>
  <conditionalFormatting sqref="AE46:AG46">
    <cfRule type="expression" priority="160" dxfId="1">
      <formula>AND(OR($AD$53=TRUE,$AD$53="TRUE"),$AE$46&gt;=100)</formula>
    </cfRule>
  </conditionalFormatting>
  <dataValidations count="264">
    <dataValidation sqref="BT11 BT12 BT13 BT14 BT15 BT49 BT50 BT51 BT52 BT53" showDropDown="0" showInputMessage="0" showErrorMessage="0" allowBlank="1" type="list">
      <formula1>"TRUE,FALSE"</formula1>
    </dataValidation>
    <dataValidation sqref="C4 C5 C6 C7 C8" showDropDown="0" showInputMessage="0" showErrorMessage="0" allowBlank="1" type="whole" operator="between">
      <formula1>0</formula1>
      <formula2>100</formula2>
    </dataValidation>
    <dataValidation sqref="F4 F5 F6 F7 F8 L4 L5 L6 L7 L8 O4 O5 O6 O7 O8 R4 R5 R6 R7 R8 T11 T12 T13 T14 T15" showDropDown="0" showInputMessage="0" showErrorMessage="0" allowBlank="1" type="list">
      <formula1>"TRUE,FALSE"</formula1>
    </dataValidation>
    <dataValidation sqref="I4 I5 I6 I7 I8" showDropDown="0" showInputMessage="0" showErrorMessage="0" allowBlank="1" type="list">
      <formula1>"Piety,Zeal"</formula1>
    </dataValidation>
    <dataValidation sqref="B11 B12 B13 B14 B15" showDropDown="0" showInputMessage="0" showErrorMessage="0" allowBlank="1" type="list">
      <formula1>"Torva full helm,Oathplate helm"</formula1>
    </dataValidation>
    <dataValidation sqref="C11 C12 C13 C14 C15" showDropDown="0" showInputMessage="0" showErrorMessage="0" allowBlank="1" type="list">
      <formula1>"Torva platebody,Oathplate chest"</formula1>
    </dataValidation>
    <dataValidation sqref="G11 G12 G13 G14 G15" showDropDown="0" showInputMessage="0" showErrorMessage="0" allowBlank="1" type="list">
      <formula1>"Torva platelegs,Oathplate legs"</formula1>
    </dataValidation>
    <dataValidation sqref="K11 K12 K13 K14 K15" showDropDown="0" showInputMessage="0" showErrorMessage="0" allowBlank="1" type="list">
      <formula1>"Rancour,Blood fury,Both"</formula1>
    </dataValidation>
    <dataValidation sqref="N11 N12 N13 N14 N15" showDropDown="0" showInputMessage="0" showErrorMessage="0" allowBlank="1" type="whole" operator="between">
      <formula1>1</formula1>
      <formula2>121</formula2>
    </dataValidation>
    <dataValidation sqref="Q11 Q12 Q13 Q14 Q15" showDropDown="0" showInputMessage="0" showErrorMessage="0" allowBlank="1" type="list">
      <formula1>"West,East,None"</formula1>
    </dataValidation>
    <dataValidation sqref="W11 W12 W13 W14 W15" showDropDown="0" showInputMessage="0" showErrorMessage="0" allowBlank="1" type="whole" operator="between">
      <formula1>0</formula1>
      <formula2>9</formula2>
    </dataValidation>
    <dataValidation sqref="Z11 Z12 Z13 Z14 Z15" showDropDown="0" showInputMessage="0" showErrorMessage="0" allowBlank="1" type="list">
      <formula1>"No,Breaker,Ayak,Swift blade"</formula1>
    </dataValidation>
    <dataValidation sqref="BN11 BN12 BN13 BN14 BN15"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BQ11 BQ12 BQ13 BQ14 BQ15"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11 AD12 AD13 AD14 AD15 AG11 AG12 AG13 AG14 AG15 AJ11 AJ12 AJ13 AJ14 AJ15 AM11 AM12 AM13 AM14 AM15 AP11 AP12 AP13 AP14 AP15" showDropDown="0" showInputMessage="0" showErrorMessage="0" allowBlank="1" type="list">
      <formula1>"TRUE,FALSE"</formula1>
    </dataValidation>
    <dataValidation sqref="BB11 BB12 BB13 BB14 BB15 BH11 BH12 BH13 BH14 BH15" showDropDown="0" showInputMessage="1" showErrorMessage="0" allowBlank="1" promptTitle="East / West Boak" prompt="Required. The side this player moves to when a purple crab spawns (East or West boak pattern). One of East Boak / West Boak TRUE, the other FALSE." type="list">
      <formula1>"TRUE,FALSE"</formula1>
    </dataValidation>
    <dataValidation sqref="BE11 BE12 BE13 BE14 BE15" showDropDown="0" showInputMessage="1" showErrorMessage="1" allowBlank="1" errorTitle="East Pattern" error="Pick A or 0-T (B, C and FLEX aren't available yet)." promptTitle="East Pattern" prompt="Used when East Boak is TRUE. A = the standard East boak pattern (can't attack on ticks 0, 4, 7-9, 12-14 from the spawning attack). 0-T = no ticks lost: keeps attacking at the normal pace. B, C and FLEX are coming later." type="list">
      <formula1>"A,0-T"</formula1>
    </dataValidation>
    <dataValidation sqref="AS11" showDropDown="0" showInputMessage="0" showErrorMessage="1" allowBlank="1" errorTitle="hornPriority" error="hornPriority must be a whole number 1-5 and can't be used by two players. Lowest number receives the horn buff first." type="custom">
      <formula1>AND(ISNUMBER(AS11),AS11&gt;=1,AS11&lt;=5,COUNTIF($AS$11:$AS$15,AS11)=1)</formula1>
    </dataValidation>
    <dataValidation sqref="AV1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2" showDropDown="0" showInputMessage="0" showErrorMessage="1" allowBlank="1" errorTitle="hornPriority" error="hornPriority must be a whole number 1-5 and can't be used by two players. Lowest number receives the horn buff first." type="custom">
      <formula1>AND(ISNUMBER(AS12),AS12&gt;=1,AS12&lt;=5,COUNTIF($AS$11:$AS$15,AS12)=1)</formula1>
    </dataValidation>
    <dataValidation sqref="AV12"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2"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3" showDropDown="0" showInputMessage="0" showErrorMessage="1" allowBlank="1" errorTitle="hornPriority" error="hornPriority must be a whole number 1-5 and can't be used by two players. Lowest number receives the horn buff first." type="custom">
      <formula1>AND(ISNUMBER(AS13),AS13&gt;=1,AS13&lt;=5,COUNTIF($AS$11:$AS$15,AS13)=1)</formula1>
    </dataValidation>
    <dataValidation sqref="AV1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4" showDropDown="0" showInputMessage="0" showErrorMessage="1" allowBlank="1" errorTitle="hornPriority" error="hornPriority must be a whole number 1-5 and can't be used by two players. Lowest number receives the horn buff first." type="custom">
      <formula1>AND(ISNUMBER(AS14),AS14&gt;=1,AS14&lt;=5,COUNTIF($AS$11:$AS$15,AS14)=1)</formula1>
    </dataValidation>
    <dataValidation sqref="AV14"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4"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15" showDropDown="0" showInputMessage="0" showErrorMessage="1" allowBlank="1" errorTitle="hornPriority" error="hornPriority must be a whole number 1-5 and can't be used by two players. Lowest number receives the horn buff first." type="custom">
      <formula1>AND(ISNUMBER(AS15),AS15&gt;=1,AS15&lt;=5,COUNTIF($AS$11:$AS$15,AS15)=1)</formula1>
    </dataValidation>
    <dataValidation sqref="AV15"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15" showDropDown="0" showInputMessage="1" showErrorMessage="1" allowBlank="1" errorTitle="Horn" error="Pick TRUE or FALSE (Horn must also be TRUE for this to apply)." promptTitle="Horn" prompt="Only used when Horn is TRUE for this player." type="list">
      <formula1>"TRUE,FALSE"</formula1>
    </dataValidation>
    <dataValidation sqref="C18 C19 C20 C21 C22 G18 G19 G20 G21 G22" showDropDown="0" showInputMessage="0" showErrorMessage="0" allowBlank="1" type="list">
      <formula1>"Ancestral,Virtus"</formula1>
    </dataValidation>
    <dataValidation sqref="B18 B19 B20 B21 B22" showDropDown="0" showInputMessage="0" showErrorMessage="0" allowBlank="1" type="list">
      <formula1>"Ancestral,Virtus,Take off,None"</formula1>
    </dataValidation>
    <dataValidation sqref="K18 K19 K20 K21 K22" showDropDown="0" showInputMessage="0" showErrorMessage="0" allowBlank="1" type="list">
      <formula1>"Imbued sara,Infernal"</formula1>
    </dataValidation>
    <dataValidation sqref="C25:C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25="D",C25="A",C25="S",C25="C",C25="H",C25="B",C25="T",C25="E",C25="SB",C25="P",C25="R",C25="X",C25="ST&gt;1",C25="ST&gt;2",C25="ST&gt;3",C25="ST&gt;4",C25="ST&gt;5"),NOT(OR(AND(OR(C25="D",C25="A",C25="S",C25="C",C25="H",C25="B",C25="T",C25="E",C25="SB"),OR(D25="D",D25="A",D25="S",D25="C",D25="H",D25="B",D25="T",D25="E",D25="SB")),AND(OR(C25="D",C25="A",C25="S",C25="C",C25="H",C25="T",C25="E",C25="SB"),OR(E25="D",E25="A",E25="S",E25="C",E25="H",E25="B",E25="T",E25="E",E25="SB")),AND(OR(C25="D",C25="A",C25="S",C25="C",C25="T",C25="SB"),OR(F25="D",F25="A",F25="S",F25="C",F25="H",F25="B",F25="T",F25="E",F25="SB")),AND(OR(C25="S"),OR(G25="D",G25="A",G25="S",G25="C",G25="H",G25="B",G25="T",G25="E",G25="SB")),AND(C25="H",OR($Z11="No",$Z11="")))))</formula1>
    </dataValidation>
    <dataValidation sqref="D25:D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25="D",D25="A",D25="S",D25="C",D25="H",D25="B",D25="T",D25="E",D25="SB",D25="P",D25="R",D25="X",D25="ST&gt;1",D25="ST&gt;2",D25="ST&gt;3",D25="ST&gt;4",D25="ST&gt;5"),NOT(OR(AND(OR(D25="D",D25="A",D25="S",D25="C",D25="H",D25="B",D25="T",D25="E",D25="SB"),OR(C25="D",C25="A",C25="S",C25="C",C25="H",C25="B",C25="T",C25="E",C25="SB")),AND(OR(D25="D",D25="A",D25="S",D25="C",D25="H",D25="B",D25="T",D25="E",D25="SB"),OR(E25="D",E25="A",E25="S",E25="C",E25="H",E25="B",E25="T",E25="E",E25="SB")),AND(OR(D25="D",D25="A",D25="S",D25="C",D25="H",D25="T",D25="E",D25="SB"),OR(F25="D",F25="A",F25="S",F25="C",F25="H",F25="B",F25="T",F25="E",F25="SB")),AND(OR(D25="D",D25="A",D25="S",D25="C",D25="T",D25="SB"),OR(G25="D",G25="A",G25="S",G25="C",G25="H",G25="B",G25="T",G25="E",G25="SB")),AND(OR(D25="S"),OR(H25="D",H25="A",H25="S",H25="C",H25="H",H25="B",H25="T",H25="E",H25="SB")),AND(D25="H",OR($Z11="No",$Z11="")))))</formula1>
    </dataValidation>
    <dataValidation sqref="E25:E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25="D",E25="A",E25="S",E25="C",E25="H",E25="B",E25="T",E25="E",E25="SB",E25="P",E25="R",E25="X",E25="ST&gt;1",E25="ST&gt;2",E25="ST&gt;3",E25="ST&gt;4",E25="ST&gt;5"),NOT(OR(AND(OR(E25="D",E25="A",E25="S",E25="C",E25="H",E25="B",E25="T",E25="E",E25="SB"),OR(D25="D",D25="A",D25="S",D25="C",D25="H",D25="B",D25="T",D25="E",D25="SB")),AND(OR(E25="D",E25="A",E25="S",E25="C",E25="H",E25="B",E25="T",E25="E",E25="SB"),OR(F25="D",F25="A",F25="S",F25="C",F25="H",F25="B",F25="T",F25="E",F25="SB")),AND(OR(E25="D",E25="A",E25="S",E25="C",E25="H",E25="B",E25="T",E25="E",E25="SB"),OR(C25="D",C25="A",C25="S",C25="C",C25="H",C25="T",C25="E",C25="SB")),AND(OR(E25="D",E25="A",E25="S",E25="C",E25="H",E25="T",E25="E",E25="SB"),OR(G25="D",G25="A",G25="S",G25="C",G25="H",G25="B",G25="T",G25="E",G25="SB")),AND(OR(E25="D",E25="A",E25="S",E25="C",E25="T",E25="SB"),OR(H25="D",H25="A",H25="S",H25="C",H25="H",H25="B",H25="T",H25="E",H25="SB")),AND(OR(E25="S"),OR(I25="D",I25="A",I25="S",I25="C",I25="H",I25="B",I25="T",I25="E",I25="SB")),AND(E25="H",OR($Z11="No",$Z11="")))))</formula1>
    </dataValidation>
    <dataValidation sqref="F25:F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25="D",F25="A",F25="S",F25="C",F25="H",F25="B",F25="T",F25="E",F25="SB",F25="P",F25="R",F25="X",F25="ST&gt;1",F25="ST&gt;2",F25="ST&gt;3",F25="ST&gt;4",F25="ST&gt;5"),NOT(OR(AND(OR(F25="D",F25="A",F25="S",F25="C",F25="H",F25="B",F25="T",F25="E",F25="SB"),OR(E25="D",E25="A",E25="S",E25="C",E25="H",E25="B",E25="T",E25="E",E25="SB")),AND(OR(F25="D",F25="A",F25="S",F25="C",F25="H",F25="B",F25="T",F25="E",F25="SB"),OR(G25="D",G25="A",G25="S",G25="C",G25="H",G25="B",G25="T",G25="E",G25="SB")),AND(OR(F25="D",F25="A",F25="S",F25="C",F25="H",F25="B",F25="T",F25="E",F25="SB"),OR(D25="D",D25="A",D25="S",D25="C",D25="H",D25="T",D25="E",D25="SB")),AND(OR(F25="D",F25="A",F25="S",F25="C",F25="H",F25="T",F25="E",F25="SB"),OR(H25="D",H25="A",H25="S",H25="C",H25="H",H25="B",H25="T",H25="E",H25="SB")),AND(OR(F25="D",F25="A",F25="S",F25="C",F25="H",F25="B",F25="T",F25="E",F25="SB"),OR(C25="D",C25="A",C25="S",C25="C",C25="T",C25="SB")),AND(OR(F25="D",F25="A",F25="S",F25="C",F25="T",F25="SB"),OR(I25="D",I25="A",I25="S",I25="C",I25="H",I25="B",I25="T",I25="E",I25="SB")),AND(OR(F25="S"),OR(J25="D",J25="A",J25="S",J25="C",J25="H",J25="B",J25="T",J25="E",J25="SB")),AND(F25="H",OR($Z11="No",$Z11="")))))</formula1>
    </dataValidation>
    <dataValidation sqref="G25:G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25="D",G25="A",G25="S",G25="C",G25="H",G25="B",G25="T",G25="E",G25="SB",G25="P",G25="R",G25="X",G25="ST&gt;1",G25="ST&gt;2",G25="ST&gt;3",G25="ST&gt;4",G25="ST&gt;5"),NOT(OR(AND(OR(G25="D",G25="A",G25="S",G25="C",G25="H",G25="B",G25="T",G25="E",G25="SB"),OR(F25="D",F25="A",F25="S",F25="C",F25="H",F25="B",F25="T",F25="E",F25="SB")),AND(OR(G25="D",G25="A",G25="S",G25="C",G25="H",G25="B",G25="T",G25="E",G25="SB"),OR(H25="D",H25="A",H25="S",H25="C",H25="H",H25="B",H25="T",H25="E",H25="SB")),AND(OR(G25="D",G25="A",G25="S",G25="C",G25="H",G25="B",G25="T",G25="E",G25="SB"),OR(E25="D",E25="A",E25="S",E25="C",E25="H",E25="T",E25="E",E25="SB")),AND(OR(G25="D",G25="A",G25="S",G25="C",G25="H",G25="T",G25="E",G25="SB"),OR(I25="D",I25="A",I25="S",I25="C",I25="H",I25="B",I25="T",I25="E",I25="SB")),AND(OR(G25="D",G25="A",G25="S",G25="C",G25="H",G25="B",G25="T",G25="E",G25="SB"),OR(D25="D",D25="A",D25="S",D25="C",D25="T",D25="SB")),AND(OR(G25="D",G25="A",G25="S",G25="C",G25="T",G25="SB"),OR(J25="D",J25="A",J25="S",J25="C",J25="H",J25="B",J25="T",J25="E",J25="SB")),AND(OR(G25="D",G25="A",G25="S",G25="C",G25="H",G25="B",G25="T",G25="E",G25="SB"),OR(C25="S")),AND(OR(G25="S"),OR(K25="D",K25="A",K25="S",K25="C",K25="H",K25="B",K25="T",K25="E",K25="SB")),AND(G25="H",OR($Z11="No",$Z11="")))))</formula1>
    </dataValidation>
    <dataValidation sqref="H25:H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25="D",H25="A",H25="S",H25="C",H25="H",H25="B",H25="T",H25="E",H25="SB",H25="P",H25="R",H25="X",H25="ST&gt;1",H25="ST&gt;2",H25="ST&gt;3",H25="ST&gt;4",H25="ST&gt;5"),NOT(OR(AND(OR(H25="D",H25="A",H25="S",H25="C",H25="H",H25="B",H25="T",H25="E",H25="SB"),OR(G25="D",G25="A",G25="S",G25="C",G25="H",G25="B",G25="T",G25="E",G25="SB")),AND(OR(H25="D",H25="A",H25="S",H25="C",H25="H",H25="B",H25="T",H25="E",H25="SB"),OR(I25="D",I25="A",I25="S",I25="C",I25="H",I25="B",I25="T",I25="E",I25="SB")),AND(OR(H25="D",H25="A",H25="S",H25="C",H25="H",H25="B",H25="T",H25="E",H25="SB"),OR(F25="D",F25="A",F25="S",F25="C",F25="H",F25="T",F25="E",F25="SB")),AND(OR(H25="D",H25="A",H25="S",H25="C",H25="H",H25="T",H25="E",H25="SB"),OR(J25="D",J25="A",J25="S",J25="C",J25="H",J25="B",J25="T",J25="E",J25="SB")),AND(OR(H25="D",H25="A",H25="S",H25="C",H25="H",H25="B",H25="T",H25="E",H25="SB"),OR(E25="D",E25="A",E25="S",E25="C",E25="T",E25="SB")),AND(OR(H25="D",H25="A",H25="S",H25="C",H25="T",H25="SB"),OR(K25="D",K25="A",K25="S",K25="C",K25="H",K25="B",K25="T",K25="E",K25="SB")),AND(OR(H25="D",H25="A",H25="S",H25="C",H25="H",H25="B",H25="T",H25="E",H25="SB"),OR(D25="S")),AND(OR(H25="S"),OR(L25="D",L25="A",L25="S",L25="C",L25="H",L25="B",L25="T",L25="E",L25="SB")),AND(H25="H",OR($Z11="No",$Z11="")))))</formula1>
    </dataValidation>
    <dataValidation sqref="I25:I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25="D",I25="A",I25="S",I25="C",I25="H",I25="B",I25="T",I25="E",I25="SB",I25="P",I25="R",I25="X",I25="ST&gt;1",I25="ST&gt;2",I25="ST&gt;3",I25="ST&gt;4",I25="ST&gt;5"),NOT(OR(AND(OR(I25="D",I25="A",I25="S",I25="C",I25="H",I25="B",I25="T",I25="E",I25="SB"),OR(H25="D",H25="A",H25="S",H25="C",H25="H",H25="B",H25="T",H25="E",H25="SB")),AND(OR(I25="D",I25="A",I25="S",I25="C",I25="H",I25="B",I25="T",I25="E",I25="SB"),OR(J25="D",J25="A",J25="S",J25="C",J25="H",J25="B",J25="T",J25="E",J25="SB")),AND(OR(I25="D",I25="A",I25="S",I25="C",I25="H",I25="B",I25="T",I25="E",I25="SB"),OR(G25="D",G25="A",G25="S",G25="C",G25="H",G25="T",G25="E",G25="SB")),AND(OR(I25="D",I25="A",I25="S",I25="C",I25="H",I25="T",I25="E",I25="SB"),OR(K25="D",K25="A",K25="S",K25="C",K25="H",K25="B",K25="T",K25="E",K25="SB")),AND(OR(I25="D",I25="A",I25="S",I25="C",I25="H",I25="B",I25="T",I25="E",I25="SB"),OR(F25="D",F25="A",F25="S",F25="C",F25="T",F25="SB")),AND(OR(I25="D",I25="A",I25="S",I25="C",I25="T",I25="SB"),OR(L25="D",L25="A",L25="S",L25="C",L25="H",L25="B",L25="T",L25="E",L25="SB")),AND(OR(I25="D",I25="A",I25="S",I25="C",I25="H",I25="B",I25="T",I25="E",I25="SB"),OR(E25="S")),AND(OR(I25="S"),OR(M25="D",M25="A",M25="S",M25="C",M25="H",M25="B",M25="T",M25="E",M25="SB")),AND(I25="H",OR($Z11="No",$Z11="")))))</formula1>
    </dataValidation>
    <dataValidation sqref="J25:J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25="D",J25="A",J25="S",J25="C",J25="H",J25="B",J25="T",J25="E",J25="SB",J25="P",J25="R",J25="X",J25="ST&gt;1",J25="ST&gt;2",J25="ST&gt;3",J25="ST&gt;4",J25="ST&gt;5"),NOT(OR(AND(OR(J25="D",J25="A",J25="S",J25="C",J25="H",J25="B",J25="T",J25="E",J25="SB"),OR(I25="D",I25="A",I25="S",I25="C",I25="H",I25="B",I25="T",I25="E",I25="SB")),AND(OR(J25="D",J25="A",J25="S",J25="C",J25="H",J25="B",J25="T",J25="E",J25="SB"),OR(K25="D",K25="A",K25="S",K25="C",K25="H",K25="B",K25="T",K25="E",K25="SB")),AND(OR(J25="D",J25="A",J25="S",J25="C",J25="H",J25="B",J25="T",J25="E",J25="SB"),OR(H25="D",H25="A",H25="S",H25="C",H25="H",H25="T",H25="E",H25="SB")),AND(OR(J25="D",J25="A",J25="S",J25="C",J25="H",J25="T",J25="E",J25="SB"),OR(L25="D",L25="A",L25="S",L25="C",L25="H",L25="B",L25="T",L25="E",L25="SB")),AND(OR(J25="D",J25="A",J25="S",J25="C",J25="H",J25="B",J25="T",J25="E",J25="SB"),OR(G25="D",G25="A",G25="S",G25="C",G25="T",G25="SB")),AND(OR(J25="D",J25="A",J25="S",J25="C",J25="T",J25="SB"),OR(M25="D",M25="A",M25="S",M25="C",M25="H",M25="B",M25="T",M25="E",M25="SB")),AND(OR(J25="D",J25="A",J25="S",J25="C",J25="H",J25="B",J25="T",J25="E",J25="SB"),OR(F25="S")),AND(OR(J25="S"),OR(N25="D",N25="A",N25="S",N25="C",N25="H",N25="B",N25="T",N25="E",N25="SB")),AND(J25="H",OR($Z11="No",$Z11="")))))</formula1>
    </dataValidation>
    <dataValidation sqref="K25:K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25="D",K25="A",K25="S",K25="C",K25="H",K25="B",K25="T",K25="E",K25="SB",K25="P",K25="R",K25="X",K25="ST&gt;1",K25="ST&gt;2",K25="ST&gt;3",K25="ST&gt;4",K25="ST&gt;5"),NOT(OR(AND(OR(K25="D",K25="A",K25="S",K25="C",K25="H",K25="B",K25="T",K25="E",K25="SB"),OR(J25="D",J25="A",J25="S",J25="C",J25="H",J25="B",J25="T",J25="E",J25="SB")),AND(OR(K25="D",K25="A",K25="S",K25="C",K25="H",K25="B",K25="T",K25="E",K25="SB"),OR(L25="D",L25="A",L25="S",L25="C",L25="H",L25="B",L25="T",L25="E",L25="SB")),AND(OR(K25="D",K25="A",K25="S",K25="C",K25="H",K25="B",K25="T",K25="E",K25="SB"),OR(I25="D",I25="A",I25="S",I25="C",I25="H",I25="T",I25="E",I25="SB")),AND(OR(K25="D",K25="A",K25="S",K25="C",K25="H",K25="T",K25="E",K25="SB"),OR(M25="D",M25="A",M25="S",M25="C",M25="H",M25="B",M25="T",M25="E",M25="SB")),AND(OR(K25="D",K25="A",K25="S",K25="C",K25="H",K25="B",K25="T",K25="E",K25="SB"),OR(H25="D",H25="A",H25="S",H25="C",H25="T",H25="SB")),AND(OR(K25="D",K25="A",K25="S",K25="C",K25="T",K25="SB"),OR(N25="D",N25="A",N25="S",N25="C",N25="H",N25="B",N25="T",N25="E",N25="SB")),AND(OR(K25="D",K25="A",K25="S",K25="C",K25="H",K25="B",K25="T",K25="E",K25="SB"),OR(G25="S")),AND(OR(K25="S"),OR(O25="D",O25="A",O25="S",O25="C",O25="H",O25="B",O25="T",O25="E",O25="SB")),AND(K25="H",OR($Z11="No",$Z11="")))))</formula1>
    </dataValidation>
    <dataValidation sqref="L25:L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25="D",L25="A",L25="S",L25="C",L25="H",L25="B",L25="T",L25="E",L25="SB",L25="P",L25="R",L25="X",L25="ST&gt;1",L25="ST&gt;2",L25="ST&gt;3",L25="ST&gt;4",L25="ST&gt;5"),NOT(OR(AND(OR(L25="D",L25="A",L25="S",L25="C",L25="H",L25="B",L25="T",L25="E",L25="SB"),OR(K25="D",K25="A",K25="S",K25="C",K25="H",K25="B",K25="T",K25="E",K25="SB")),AND(OR(L25="D",L25="A",L25="S",L25="C",L25="H",L25="B",L25="T",L25="E",L25="SB"),OR(M25="D",M25="A",M25="S",M25="C",M25="H",M25="B",M25="T",M25="E",M25="SB")),AND(OR(L25="D",L25="A",L25="S",L25="C",L25="H",L25="B",L25="T",L25="E",L25="SB"),OR(J25="D",J25="A",J25="S",J25="C",J25="H",J25="T",J25="E",J25="SB")),AND(OR(L25="D",L25="A",L25="S",L25="C",L25="H",L25="T",L25="E",L25="SB"),OR(N25="D",N25="A",N25="S",N25="C",N25="H",N25="B",N25="T",N25="E",N25="SB")),AND(OR(L25="D",L25="A",L25="S",L25="C",L25="H",L25="B",L25="T",L25="E",L25="SB"),OR(I25="D",I25="A",I25="S",I25="C",I25="T",I25="SB")),AND(OR(L25="D",L25="A",L25="S",L25="C",L25="T",L25="SB"),OR(O25="D",O25="A",O25="S",O25="C",O25="H",O25="B",O25="T",O25="E",O25="SB")),AND(OR(L25="D",L25="A",L25="S",L25="C",L25="H",L25="B",L25="T",L25="E",L25="SB"),OR(H25="S")),AND(OR(L25="S"),OR(P25="D",P25="A",P25="S",P25="C",P25="H",P25="B",P25="T",P25="E",P25="SB")),AND(L25="H",OR($Z11="No",$Z11="")))))</formula1>
    </dataValidation>
    <dataValidation sqref="M25:M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25="D",M25="A",M25="S",M25="C",M25="H",M25="B",M25="T",M25="E",M25="SB",M25="P",M25="R",M25="X",M25="ST&gt;1",M25="ST&gt;2",M25="ST&gt;3",M25="ST&gt;4",M25="ST&gt;5"),NOT(OR(AND(OR(M25="D",M25="A",M25="S",M25="C",M25="H",M25="B",M25="T",M25="E",M25="SB"),OR(L25="D",L25="A",L25="S",L25="C",L25="H",L25="B",L25="T",L25="E",L25="SB")),AND(OR(M25="D",M25="A",M25="S",M25="C",M25="H",M25="B",M25="T",M25="E",M25="SB"),OR(N25="D",N25="A",N25="S",N25="C",N25="H",N25="B",N25="T",N25="E",N25="SB")),AND(OR(M25="D",M25="A",M25="S",M25="C",M25="H",M25="B",M25="T",M25="E",M25="SB"),OR(K25="D",K25="A",K25="S",K25="C",K25="H",K25="T",K25="E",K25="SB")),AND(OR(M25="D",M25="A",M25="S",M25="C",M25="H",M25="T",M25="E",M25="SB"),OR(O25="D",O25="A",O25="S",O25="C",O25="H",O25="B",O25="T",O25="E",O25="SB")),AND(OR(M25="D",M25="A",M25="S",M25="C",M25="H",M25="B",M25="T",M25="E",M25="SB"),OR(J25="D",J25="A",J25="S",J25="C",J25="T",J25="SB")),AND(OR(M25="D",M25="A",M25="S",M25="C",M25="T",M25="SB"),OR(P25="D",P25="A",P25="S",P25="C",P25="H",P25="B",P25="T",P25="E",P25="SB")),AND(OR(M25="D",M25="A",M25="S",M25="C",M25="H",M25="B",M25="T",M25="E",M25="SB"),OR(I25="S")),AND(OR(M25="S"),OR(Q25="D",Q25="A",Q25="S",Q25="C",Q25="H",Q25="B",Q25="T",Q25="E",Q25="SB")),AND(M25="H",OR($Z11="No",$Z11="")))))</formula1>
    </dataValidation>
    <dataValidation sqref="N25:N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25="D",N25="A",N25="S",N25="C",N25="H",N25="B",N25="T",N25="E",N25="SB",N25="P",N25="R",N25="X",N25="ST&gt;1",N25="ST&gt;2",N25="ST&gt;3",N25="ST&gt;4",N25="ST&gt;5"),NOT(OR(AND(OR(N25="D",N25="A",N25="S",N25="C",N25="H",N25="B",N25="T",N25="E",N25="SB"),OR(M25="D",M25="A",M25="S",M25="C",M25="H",M25="B",M25="T",M25="E",M25="SB")),AND(OR(N25="D",N25="A",N25="S",N25="C",N25="H",N25="B",N25="T",N25="E",N25="SB"),OR(O25="D",O25="A",O25="S",O25="C",O25="H",O25="B",O25="T",O25="E",O25="SB")),AND(OR(N25="D",N25="A",N25="S",N25="C",N25="H",N25="B",N25="T",N25="E",N25="SB"),OR(L25="D",L25="A",L25="S",L25="C",L25="H",L25="T",L25="E",L25="SB")),AND(OR(N25="D",N25="A",N25="S",N25="C",N25="H",N25="T",N25="E",N25="SB"),OR(P25="D",P25="A",P25="S",P25="C",P25="H",P25="B",P25="T",P25="E",P25="SB")),AND(OR(N25="D",N25="A",N25="S",N25="C",N25="H",N25="B",N25="T",N25="E",N25="SB"),OR(K25="D",K25="A",K25="S",K25="C",K25="T",K25="SB")),AND(OR(N25="D",N25="A",N25="S",N25="C",N25="T",N25="SB"),OR(Q25="D",Q25="A",Q25="S",Q25="C",Q25="H",Q25="B",Q25="T",Q25="E",Q25="SB")),AND(OR(N25="D",N25="A",N25="S",N25="C",N25="H",N25="B",N25="T",N25="E",N25="SB"),OR(J25="S")),AND(OR(N25="S"),OR(R25="D",R25="A",R25="S",R25="C",R25="H",R25="B",R25="T",R25="E",R25="SB")),AND(N25="H",OR($Z11="No",$Z11="")))))</formula1>
    </dataValidation>
    <dataValidation sqref="O25:O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25="D",O25="A",O25="S",O25="C",O25="H",O25="B",O25="T",O25="E",O25="SB",O25="P",O25="R",O25="X",O25="ST&gt;1",O25="ST&gt;2",O25="ST&gt;3",O25="ST&gt;4",O25="ST&gt;5"),NOT(OR(AND(OR(O25="D",O25="A",O25="S",O25="C",O25="H",O25="B",O25="T",O25="E",O25="SB"),OR(N25="D",N25="A",N25="S",N25="C",N25="H",N25="B",N25="T",N25="E",N25="SB")),AND(OR(O25="D",O25="A",O25="S",O25="C",O25="H",O25="B",O25="T",O25="E",O25="SB"),OR(P25="D",P25="A",P25="S",P25="C",P25="H",P25="B",P25="T",P25="E",P25="SB")),AND(OR(O25="D",O25="A",O25="S",O25="C",O25="H",O25="B",O25="T",O25="E",O25="SB"),OR(M25="D",M25="A",M25="S",M25="C",M25="H",M25="T",M25="E",M25="SB")),AND(OR(O25="D",O25="A",O25="S",O25="C",O25="H",O25="T",O25="E",O25="SB"),OR(Q25="D",Q25="A",Q25="S",Q25="C",Q25="H",Q25="B",Q25="T",Q25="E",Q25="SB")),AND(OR(O25="D",O25="A",O25="S",O25="C",O25="H",O25="B",O25="T",O25="E",O25="SB"),OR(L25="D",L25="A",L25="S",L25="C",L25="T",L25="SB")),AND(OR(O25="D",O25="A",O25="S",O25="C",O25="T",O25="SB"),OR(R25="D",R25="A",R25="S",R25="C",R25="H",R25="B",R25="T",R25="E",R25="SB")),AND(OR(O25="D",O25="A",O25="S",O25="C",O25="H",O25="B",O25="T",O25="E",O25="SB"),OR(K25="S")),AND(OR(O25="S"),OR(S25="D",S25="A",S25="S",S25="C",S25="H",S25="B",S25="T",S25="E",S25="SB")),AND(O25="H",OR($Z11="No",$Z11="")))))</formula1>
    </dataValidation>
    <dataValidation sqref="P25:P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25="D",P25="A",P25="S",P25="C",P25="H",P25="B",P25="T",P25="E",P25="SB",P25="P",P25="R",P25="X",P25="ST&gt;1",P25="ST&gt;2",P25="ST&gt;3",P25="ST&gt;4",P25="ST&gt;5"),NOT(OR(AND(OR(P25="D",P25="A",P25="S",P25="C",P25="H",P25="B",P25="T",P25="E",P25="SB"),OR(O25="D",O25="A",O25="S",O25="C",O25="H",O25="B",O25="T",O25="E",O25="SB")),AND(OR(P25="D",P25="A",P25="S",P25="C",P25="H",P25="B",P25="T",P25="E",P25="SB"),OR(Q25="D",Q25="A",Q25="S",Q25="C",Q25="H",Q25="B",Q25="T",Q25="E",Q25="SB")),AND(OR(P25="D",P25="A",P25="S",P25="C",P25="H",P25="B",P25="T",P25="E",P25="SB"),OR(N25="D",N25="A",N25="S",N25="C",N25="H",N25="T",N25="E",N25="SB")),AND(OR(P25="D",P25="A",P25="S",P25="C",P25="H",P25="T",P25="E",P25="SB"),OR(R25="D",R25="A",R25="S",R25="C",R25="H",R25="B",R25="T",R25="E",R25="SB")),AND(OR(P25="D",P25="A",P25="S",P25="C",P25="H",P25="B",P25="T",P25="E",P25="SB"),OR(M25="D",M25="A",M25="S",M25="C",M25="T",M25="SB")),AND(OR(P25="D",P25="A",P25="S",P25="C",P25="T",P25="SB"),OR(S25="D",S25="A",S25="S",S25="C",S25="H",S25="B",S25="T",S25="E",S25="SB")),AND(OR(P25="D",P25="A",P25="S",P25="C",P25="H",P25="B",P25="T",P25="E",P25="SB"),OR(L25="S")),AND(OR(P25="S"),OR(T25="D",T25="A",T25="S",T25="C",T25="H",T25="B",T25="T",T25="E",T25="SB")),AND(P25="H",OR($Z11="No",$Z11="")))))</formula1>
    </dataValidation>
    <dataValidation sqref="Q25:Q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25="D",Q25="A",Q25="S",Q25="C",Q25="H",Q25="B",Q25="T",Q25="E",Q25="SB",Q25="P",Q25="R",Q25="X",Q25="ST&gt;1",Q25="ST&gt;2",Q25="ST&gt;3",Q25="ST&gt;4",Q25="ST&gt;5"),NOT(OR(AND(OR(Q25="D",Q25="A",Q25="S",Q25="C",Q25="H",Q25="B",Q25="T",Q25="E",Q25="SB"),OR(P25="D",P25="A",P25="S",P25="C",P25="H",P25="B",P25="T",P25="E",P25="SB")),AND(OR(Q25="D",Q25="A",Q25="S",Q25="C",Q25="H",Q25="B",Q25="T",Q25="E",Q25="SB"),OR(R25="D",R25="A",R25="S",R25="C",R25="H",R25="B",R25="T",R25="E",R25="SB")),AND(OR(Q25="D",Q25="A",Q25="S",Q25="C",Q25="H",Q25="B",Q25="T",Q25="E",Q25="SB"),OR(O25="D",O25="A",O25="S",O25="C",O25="H",O25="T",O25="E",O25="SB")),AND(OR(Q25="D",Q25="A",Q25="S",Q25="C",Q25="H",Q25="T",Q25="E",Q25="SB"),OR(S25="D",S25="A",S25="S",S25="C",S25="H",S25="B",S25="T",S25="E",S25="SB")),AND(OR(Q25="D",Q25="A",Q25="S",Q25="C",Q25="H",Q25="B",Q25="T",Q25="E",Q25="SB"),OR(N25="D",N25="A",N25="S",N25="C",N25="T",N25="SB")),AND(OR(Q25="D",Q25="A",Q25="S",Q25="C",Q25="T",Q25="SB"),OR(T25="D",T25="A",T25="S",T25="C",T25="H",T25="B",T25="T",T25="E",T25="SB")),AND(OR(Q25="D",Q25="A",Q25="S",Q25="C",Q25="H",Q25="B",Q25="T",Q25="E",Q25="SB"),OR(M25="S")),AND(OR(Q25="S"),OR(U25="D",U25="A",U25="S",U25="C",U25="H",U25="B",U25="T",U25="E",U25="SB")),AND(Q25="H",OR($Z11="No",$Z11="")))))</formula1>
    </dataValidation>
    <dataValidation sqref="R25:R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25="D",R25="A",R25="S",R25="C",R25="H",R25="B",R25="T",R25="E",R25="SB",R25="P",R25="R",R25="X",R25="ST&gt;1",R25="ST&gt;2",R25="ST&gt;3",R25="ST&gt;4",R25="ST&gt;5"),NOT(OR(AND(OR(R25="D",R25="A",R25="S",R25="C",R25="H",R25="B",R25="T",R25="E",R25="SB"),OR(Q25="D",Q25="A",Q25="S",Q25="C",Q25="H",Q25="B",Q25="T",Q25="E",Q25="SB")),AND(OR(R25="D",R25="A",R25="S",R25="C",R25="H",R25="B",R25="T",R25="E",R25="SB"),OR(S25="D",S25="A",S25="S",S25="C",S25="H",S25="B",S25="T",S25="E",S25="SB")),AND(OR(R25="D",R25="A",R25="S",R25="C",R25="H",R25="B",R25="T",R25="E",R25="SB"),OR(P25="D",P25="A",P25="S",P25="C",P25="H",P25="T",P25="E",P25="SB")),AND(OR(R25="D",R25="A",R25="S",R25="C",R25="H",R25="T",R25="E",R25="SB"),OR(T25="D",T25="A",T25="S",T25="C",T25="H",T25="B",T25="T",T25="E",T25="SB")),AND(OR(R25="D",R25="A",R25="S",R25="C",R25="H",R25="B",R25="T",R25="E",R25="SB"),OR(O25="D",O25="A",O25="S",O25="C",O25="T",O25="SB")),AND(OR(R25="D",R25="A",R25="S",R25="C",R25="T",R25="SB"),OR(U25="D",U25="A",U25="S",U25="C",U25="H",U25="B",U25="T",U25="E",U25="SB")),AND(OR(R25="D",R25="A",R25="S",R25="C",R25="H",R25="B",R25="T",R25="E",R25="SB"),OR(N25="S")),AND(OR(R25="S"),OR(V25="D",V25="A",V25="S",V25="C",V25="H",V25="B",V25="T",V25="E",V25="SB")),AND(R25="H",OR($Z11="No",$Z11="")))))</formula1>
    </dataValidation>
    <dataValidation sqref="S25:S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25="D",S25="A",S25="S",S25="C",S25="H",S25="B",S25="T",S25="E",S25="SB",S25="P",S25="R",S25="X",S25="ST&gt;1",S25="ST&gt;2",S25="ST&gt;3",S25="ST&gt;4",S25="ST&gt;5"),NOT(OR(AND(OR(S25="D",S25="A",S25="S",S25="C",S25="H",S25="B",S25="T",S25="E",S25="SB"),OR(R25="D",R25="A",R25="S",R25="C",R25="H",R25="B",R25="T",R25="E",R25="SB")),AND(OR(S25="D",S25="A",S25="S",S25="C",S25="H",S25="B",S25="T",S25="E",S25="SB"),OR(T25="D",T25="A",T25="S",T25="C",T25="H",T25="B",T25="T",T25="E",T25="SB")),AND(OR(S25="D",S25="A",S25="S",S25="C",S25="H",S25="B",S25="T",S25="E",S25="SB"),OR(Q25="D",Q25="A",Q25="S",Q25="C",Q25="H",Q25="T",Q25="E",Q25="SB")),AND(OR(S25="D",S25="A",S25="S",S25="C",S25="H",S25="T",S25="E",S25="SB"),OR(U25="D",U25="A",U25="S",U25="C",U25="H",U25="B",U25="T",U25="E",U25="SB")),AND(OR(S25="D",S25="A",S25="S",S25="C",S25="H",S25="B",S25="T",S25="E",S25="SB"),OR(P25="D",P25="A",P25="S",P25="C",P25="T",P25="SB")),AND(OR(S25="D",S25="A",S25="S",S25="C",S25="T",S25="SB"),OR(V25="D",V25="A",V25="S",V25="C",V25="H",V25="B",V25="T",V25="E",V25="SB")),AND(OR(S25="D",S25="A",S25="S",S25="C",S25="H",S25="B",S25="T",S25="E",S25="SB"),OR(O25="S")),AND(OR(S25="S"),OR(W25="D",W25="A",W25="S",W25="C",W25="H",W25="B",W25="T",W25="E",W25="SB")),AND(S25="H",OR($Z11="No",$Z11="")))))</formula1>
    </dataValidation>
    <dataValidation sqref="T25:T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25="D",T25="A",T25="S",T25="C",T25="H",T25="B",T25="T",T25="E",T25="SB",T25="P",T25="R",T25="X",T25="ST&gt;1",T25="ST&gt;2",T25="ST&gt;3",T25="ST&gt;4",T25="ST&gt;5"),NOT(OR(AND(OR(T25="D",T25="A",T25="S",T25="C",T25="H",T25="B",T25="T",T25="E",T25="SB"),OR(S25="D",S25="A",S25="S",S25="C",S25="H",S25="B",S25="T",S25="E",S25="SB")),AND(OR(T25="D",T25="A",T25="S",T25="C",T25="H",T25="B",T25="T",T25="E",T25="SB"),OR(U25="D",U25="A",U25="S",U25="C",U25="H",U25="B",U25="T",U25="E",U25="SB")),AND(OR(T25="D",T25="A",T25="S",T25="C",T25="H",T25="B",T25="T",T25="E",T25="SB"),OR(R25="D",R25="A",R25="S",R25="C",R25="H",R25="T",R25="E",R25="SB")),AND(OR(T25="D",T25="A",T25="S",T25="C",T25="H",T25="T",T25="E",T25="SB"),OR(V25="D",V25="A",V25="S",V25="C",V25="H",V25="B",V25="T",V25="E",V25="SB")),AND(OR(T25="D",T25="A",T25="S",T25="C",T25="H",T25="B",T25="T",T25="E",T25="SB"),OR(Q25="D",Q25="A",Q25="S",Q25="C",Q25="T",Q25="SB")),AND(OR(T25="D",T25="A",T25="S",T25="C",T25="T",T25="SB"),OR(W25="D",W25="A",W25="S",W25="C",W25="H",W25="B",W25="T",W25="E",W25="SB")),AND(OR(T25="D",T25="A",T25="S",T25="C",T25="H",T25="B",T25="T",T25="E",T25="SB"),OR(P25="S")),AND(OR(T25="S"),OR(X25="D",X25="A",X25="S",X25="C",X25="H",X25="B",X25="T",X25="E",X25="SB")),AND(T25="H",OR($Z11="No",$Z11="")))))</formula1>
    </dataValidation>
    <dataValidation sqref="U25:U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25="D",U25="A",U25="S",U25="C",U25="H",U25="B",U25="T",U25="E",U25="SB",U25="P",U25="R",U25="X",U25="ST&gt;1",U25="ST&gt;2",U25="ST&gt;3",U25="ST&gt;4",U25="ST&gt;5"),NOT(OR(AND(OR(U25="D",U25="A",U25="S",U25="C",U25="H",U25="B",U25="T",U25="E",U25="SB"),OR(T25="D",T25="A",T25="S",T25="C",T25="H",T25="B",T25="T",T25="E",T25="SB")),AND(OR(U25="D",U25="A",U25="S",U25="C",U25="H",U25="B",U25="T",U25="E",U25="SB"),OR(V25="D",V25="A",V25="S",V25="C",V25="H",V25="B",V25="T",V25="E",V25="SB")),AND(OR(U25="D",U25="A",U25="S",U25="C",U25="H",U25="B",U25="T",U25="E",U25="SB"),OR(S25="D",S25="A",S25="S",S25="C",S25="H",S25="T",S25="E",S25="SB")),AND(OR(U25="D",U25="A",U25="S",U25="C",U25="H",U25="T",U25="E",U25="SB"),OR(W25="D",W25="A",W25="S",W25="C",W25="H",W25="B",W25="T",W25="E",W25="SB")),AND(OR(U25="D",U25="A",U25="S",U25="C",U25="H",U25="B",U25="T",U25="E",U25="SB"),OR(R25="D",R25="A",R25="S",R25="C",R25="T",R25="SB")),AND(OR(U25="D",U25="A",U25="S",U25="C",U25="T",U25="SB"),OR(X25="D",X25="A",X25="S",X25="C",X25="H",X25="B",X25="T",X25="E",X25="SB")),AND(OR(U25="D",U25="A",U25="S",U25="C",U25="H",U25="B",U25="T",U25="E",U25="SB"),OR(Q25="S")),AND(OR(U25="S"),OR(Y25="D",Y25="A",Y25="S",Y25="C",Y25="H",Y25="B",Y25="T",Y25="E",Y25="SB")),AND(U25="H",OR($Z11="No",$Z11="")))))</formula1>
    </dataValidation>
    <dataValidation sqref="V25:V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25="D",V25="A",V25="S",V25="C",V25="H",V25="B",V25="T",V25="E",V25="SB",V25="P",V25="R",V25="X",V25="ST&gt;1",V25="ST&gt;2",V25="ST&gt;3",V25="ST&gt;4",V25="ST&gt;5"),NOT(OR(AND(OR(V25="D",V25="A",V25="S",V25="C",V25="H",V25="B",V25="T",V25="E",V25="SB"),OR(U25="D",U25="A",U25="S",U25="C",U25="H",U25="B",U25="T",U25="E",U25="SB")),AND(OR(V25="D",V25="A",V25="S",V25="C",V25="H",V25="B",V25="T",V25="E",V25="SB"),OR(W25="D",W25="A",W25="S",W25="C",W25="H",W25="B",W25="T",W25="E",W25="SB")),AND(OR(V25="D",V25="A",V25="S",V25="C",V25="H",V25="B",V25="T",V25="E",V25="SB"),OR(T25="D",T25="A",T25="S",T25="C",T25="H",T25="T",T25="E",T25="SB")),AND(OR(V25="D",V25="A",V25="S",V25="C",V25="H",V25="T",V25="E",V25="SB"),OR(X25="D",X25="A",X25="S",X25="C",X25="H",X25="B",X25="T",X25="E",X25="SB")),AND(OR(V25="D",V25="A",V25="S",V25="C",V25="H",V25="B",V25="T",V25="E",V25="SB"),OR(S25="D",S25="A",S25="S",S25="C",S25="T",S25="SB")),AND(OR(V25="D",V25="A",V25="S",V25="C",V25="T",V25="SB"),OR(Y25="D",Y25="A",Y25="S",Y25="C",Y25="H",Y25="B",Y25="T",Y25="E",Y25="SB")),AND(OR(V25="D",V25="A",V25="S",V25="C",V25="H",V25="B",V25="T",V25="E",V25="SB"),OR(R25="S")),AND(OR(V25="S"),OR(Z25="D",Z25="A",Z25="S",Z25="C",Z25="H",Z25="B",Z25="T",Z25="E",Z25="SB")),AND(V25="H",OR($Z11="No",$Z11="")))))</formula1>
    </dataValidation>
    <dataValidation sqref="W25:W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25="D",W25="A",W25="S",W25="C",W25="H",W25="B",W25="T",W25="E",W25="SB",W25="P",W25="R",W25="X",W25="ST&gt;1",W25="ST&gt;2",W25="ST&gt;3",W25="ST&gt;4",W25="ST&gt;5"),NOT(OR(AND(OR(W25="D",W25="A",W25="S",W25="C",W25="H",W25="B",W25="T",W25="E",W25="SB"),OR(V25="D",V25="A",V25="S",V25="C",V25="H",V25="B",V25="T",V25="E",V25="SB")),AND(OR(W25="D",W25="A",W25="S",W25="C",W25="H",W25="B",W25="T",W25="E",W25="SB"),OR(X25="D",X25="A",X25="S",X25="C",X25="H",X25="B",X25="T",X25="E",X25="SB")),AND(OR(W25="D",W25="A",W25="S",W25="C",W25="H",W25="B",W25="T",W25="E",W25="SB"),OR(U25="D",U25="A",U25="S",U25="C",U25="H",U25="T",U25="E",U25="SB")),AND(OR(W25="D",W25="A",W25="S",W25="C",W25="H",W25="T",W25="E",W25="SB"),OR(Y25="D",Y25="A",Y25="S",Y25="C",Y25="H",Y25="B",Y25="T",Y25="E",Y25="SB")),AND(OR(W25="D",W25="A",W25="S",W25="C",W25="H",W25="B",W25="T",W25="E",W25="SB"),OR(T25="D",T25="A",T25="S",T25="C",T25="T",T25="SB")),AND(OR(W25="D",W25="A",W25="S",W25="C",W25="T",W25="SB"),OR(Z25="D",Z25="A",Z25="S",Z25="C",Z25="H",Z25="B",Z25="T",Z25="E",Z25="SB")),AND(OR(W25="D",W25="A",W25="S",W25="C",W25="H",W25="B",W25="T",W25="E",W25="SB"),OR(S25="S")),AND(OR(W25="S"),OR(AA25="D",AA25="A",AA25="S",AA25="C",AA25="H",AA25="B",AA25="T",AA25="E",AA25="SB")),AND(W25="H",OR($Z11="No",$Z11="")))))</formula1>
    </dataValidation>
    <dataValidation sqref="X25:X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25="D",X25="A",X25="S",X25="C",X25="H",X25="B",X25="T",X25="E",X25="SB",X25="P",X25="R",X25="X",X25="ST&gt;1",X25="ST&gt;2",X25="ST&gt;3",X25="ST&gt;4",X25="ST&gt;5"),NOT(OR(AND(OR(X25="D",X25="A",X25="S",X25="C",X25="H",X25="B",X25="T",X25="E",X25="SB"),OR(W25="D",W25="A",W25="S",W25="C",W25="H",W25="B",W25="T",W25="E",W25="SB")),AND(OR(X25="D",X25="A",X25="S",X25="C",X25="H",X25="B",X25="T",X25="E",X25="SB"),OR(Y25="D",Y25="A",Y25="S",Y25="C",Y25="H",Y25="B",Y25="T",Y25="E",Y25="SB")),AND(OR(X25="D",X25="A",X25="S",X25="C",X25="H",X25="B",X25="T",X25="E",X25="SB"),OR(V25="D",V25="A",V25="S",V25="C",V25="H",V25="T",V25="E",V25="SB")),AND(OR(X25="D",X25="A",X25="S",X25="C",X25="H",X25="T",X25="E",X25="SB"),OR(Z25="D",Z25="A",Z25="S",Z25="C",Z25="H",Z25="B",Z25="T",Z25="E",Z25="SB")),AND(OR(X25="D",X25="A",X25="S",X25="C",X25="H",X25="B",X25="T",X25="E",X25="SB"),OR(U25="D",U25="A",U25="S",U25="C",U25="T",U25="SB")),AND(OR(X25="D",X25="A",X25="S",X25="C",X25="T",X25="SB"),OR(AA25="D",AA25="A",AA25="S",AA25="C",AA25="H",AA25="B",AA25="T",AA25="E",AA25="SB")),AND(OR(X25="D",X25="A",X25="S",X25="C",X25="H",X25="B",X25="T",X25="E",X25="SB"),OR(T25="S")),AND(OR(X25="S"),OR(AB25="D",AB25="A",AB25="S",AB25="C",AB25="H",AB25="B",AB25="T",AB25="E",AB25="SB")),AND(X25="H",OR($Z11="No",$Z11="")))))</formula1>
    </dataValidation>
    <dataValidation sqref="Y25:Y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25="D",Y25="A",Y25="S",Y25="C",Y25="H",Y25="B",Y25="T",Y25="E",Y25="SB",Y25="P",Y25="R",Y25="X",Y25="ST&gt;1",Y25="ST&gt;2",Y25="ST&gt;3",Y25="ST&gt;4",Y25="ST&gt;5"),NOT(OR(AND(OR(Y25="D",Y25="A",Y25="S",Y25="C",Y25="H",Y25="B",Y25="T",Y25="E",Y25="SB"),OR(X25="D",X25="A",X25="S",X25="C",X25="H",X25="B",X25="T",X25="E",X25="SB")),AND(OR(Y25="D",Y25="A",Y25="S",Y25="C",Y25="H",Y25="B",Y25="T",Y25="E",Y25="SB"),OR(Z25="D",Z25="A",Z25="S",Z25="C",Z25="H",Z25="B",Z25="T",Z25="E",Z25="SB")),AND(OR(Y25="D",Y25="A",Y25="S",Y25="C",Y25="H",Y25="B",Y25="T",Y25="E",Y25="SB"),OR(W25="D",W25="A",W25="S",W25="C",W25="H",W25="T",W25="E",W25="SB")),AND(OR(Y25="D",Y25="A",Y25="S",Y25="C",Y25="H",Y25="T",Y25="E",Y25="SB"),OR(AA25="D",AA25="A",AA25="S",AA25="C",AA25="H",AA25="B",AA25="T",AA25="E",AA25="SB")),AND(OR(Y25="D",Y25="A",Y25="S",Y25="C",Y25="H",Y25="B",Y25="T",Y25="E",Y25="SB"),OR(V25="D",V25="A",V25="S",V25="C",V25="T",V25="SB")),AND(OR(Y25="D",Y25="A",Y25="S",Y25="C",Y25="T",Y25="SB"),OR(AB25="D",AB25="A",AB25="S",AB25="C",AB25="H",AB25="B",AB25="T",AB25="E",AB25="SB")),AND(OR(Y25="D",Y25="A",Y25="S",Y25="C",Y25="H",Y25="B",Y25="T",Y25="E",Y25="SB"),OR(U25="S")),AND(OR(Y25="S"),OR(AC25="D",AC25="A",AC25="S",AC25="C",AC25="H",AC25="B",AC25="T",AC25="E",AC25="SB")),AND(Y25="H",OR($Z11="No",$Z11="")))))</formula1>
    </dataValidation>
    <dataValidation sqref="Z25:Z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25="D",Z25="A",Z25="S",Z25="C",Z25="H",Z25="B",Z25="T",Z25="E",Z25="SB",Z25="P",Z25="R",Z25="X",Z25="ST&gt;1",Z25="ST&gt;2",Z25="ST&gt;3",Z25="ST&gt;4",Z25="ST&gt;5"),NOT(OR(AND(OR(Z25="D",Z25="A",Z25="S",Z25="C",Z25="H",Z25="B",Z25="T",Z25="E",Z25="SB"),OR(Y25="D",Y25="A",Y25="S",Y25="C",Y25="H",Y25="B",Y25="T",Y25="E",Y25="SB")),AND(OR(Z25="D",Z25="A",Z25="S",Z25="C",Z25="H",Z25="B",Z25="T",Z25="E",Z25="SB"),OR(AA25="D",AA25="A",AA25="S",AA25="C",AA25="H",AA25="B",AA25="T",AA25="E",AA25="SB")),AND(OR(Z25="D",Z25="A",Z25="S",Z25="C",Z25="H",Z25="B",Z25="T",Z25="E",Z25="SB"),OR(X25="D",X25="A",X25="S",X25="C",X25="H",X25="T",X25="E",X25="SB")),AND(OR(Z25="D",Z25="A",Z25="S",Z25="C",Z25="H",Z25="T",Z25="E",Z25="SB"),OR(AB25="D",AB25="A",AB25="S",AB25="C",AB25="H",AB25="B",AB25="T",AB25="E",AB25="SB")),AND(OR(Z25="D",Z25="A",Z25="S",Z25="C",Z25="H",Z25="B",Z25="T",Z25="E",Z25="SB"),OR(W25="D",W25="A",W25="S",W25="C",W25="T",W25="SB")),AND(OR(Z25="D",Z25="A",Z25="S",Z25="C",Z25="T",Z25="SB"),OR(AC25="D",AC25="A",AC25="S",AC25="C",AC25="H",AC25="B",AC25="T",AC25="E",AC25="SB")),AND(OR(Z25="D",Z25="A",Z25="S",Z25="C",Z25="H",Z25="B",Z25="T",Z25="E",Z25="SB"),OR(V25="S")),AND(OR(Z25="S"),OR(AD25="D",AD25="A",AD25="S",AD25="C",AD25="H",AD25="B",AD25="T",AD25="E",AD25="SB")),AND(Z25="H",OR($Z11="No",$Z11="")))))</formula1>
    </dataValidation>
    <dataValidation sqref="AA25:AA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25="D",AA25="A",AA25="S",AA25="C",AA25="H",AA25="B",AA25="T",AA25="E",AA25="SB",AA25="P",AA25="R",AA25="X",AA25="ST&gt;1",AA25="ST&gt;2",AA25="ST&gt;3",AA25="ST&gt;4",AA25="ST&gt;5"),NOT(OR(AND(OR(AA25="D",AA25="A",AA25="S",AA25="C",AA25="H",AA25="B",AA25="T",AA25="E",AA25="SB"),OR(Z25="D",Z25="A",Z25="S",Z25="C",Z25="H",Z25="B",Z25="T",Z25="E",Z25="SB")),AND(OR(AA25="D",AA25="A",AA25="S",AA25="C",AA25="H",AA25="B",AA25="T",AA25="E",AA25="SB"),OR(AB25="D",AB25="A",AB25="S",AB25="C",AB25="H",AB25="B",AB25="T",AB25="E",AB25="SB")),AND(OR(AA25="D",AA25="A",AA25="S",AA25="C",AA25="H",AA25="B",AA25="T",AA25="E",AA25="SB"),OR(Y25="D",Y25="A",Y25="S",Y25="C",Y25="H",Y25="T",Y25="E",Y25="SB")),AND(OR(AA25="D",AA25="A",AA25="S",AA25="C",AA25="H",AA25="T",AA25="E",AA25="SB"),OR(AC25="D",AC25="A",AC25="S",AC25="C",AC25="H",AC25="B",AC25="T",AC25="E",AC25="SB")),AND(OR(AA25="D",AA25="A",AA25="S",AA25="C",AA25="H",AA25="B",AA25="T",AA25="E",AA25="SB"),OR(X25="D",X25="A",X25="S",X25="C",X25="T",X25="SB")),AND(OR(AA25="D",AA25="A",AA25="S",AA25="C",AA25="T",AA25="SB"),OR(AD25="D",AD25="A",AD25="S",AD25="C",AD25="H",AD25="B",AD25="T",AD25="E",AD25="SB")),AND(OR(AA25="D",AA25="A",AA25="S",AA25="C",AA25="H",AA25="B",AA25="T",AA25="E",AA25="SB"),OR(W25="S")),AND(OR(AA25="S"),OR(AE25="D",AE25="A",AE25="S",AE25="C",AE25="H",AE25="B",AE25="T",AE25="E",AE25="SB")),AND(AA25="H",OR($Z11="No",$Z11="")))))</formula1>
    </dataValidation>
    <dataValidation sqref="AB25:AB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25="D",AB25="A",AB25="S",AB25="C",AB25="H",AB25="B",AB25="T",AB25="E",AB25="SB",AB25="P",AB25="R",AB25="X",AB25="ST&gt;1",AB25="ST&gt;2",AB25="ST&gt;3",AB25="ST&gt;4",AB25="ST&gt;5"),NOT(OR(AND(OR(AB25="D",AB25="A",AB25="S",AB25="C",AB25="H",AB25="B",AB25="T",AB25="E",AB25="SB"),OR(AA25="D",AA25="A",AA25="S",AA25="C",AA25="H",AA25="B",AA25="T",AA25="E",AA25="SB")),AND(OR(AB25="D",AB25="A",AB25="S",AB25="C",AB25="H",AB25="B",AB25="T",AB25="E",AB25="SB"),OR(AC25="D",AC25="A",AC25="S",AC25="C",AC25="H",AC25="B",AC25="T",AC25="E",AC25="SB")),AND(OR(AB25="D",AB25="A",AB25="S",AB25="C",AB25="H",AB25="B",AB25="T",AB25="E",AB25="SB"),OR(Z25="D",Z25="A",Z25="S",Z25="C",Z25="H",Z25="T",Z25="E",Z25="SB")),AND(OR(AB25="D",AB25="A",AB25="S",AB25="C",AB25="H",AB25="T",AB25="E",AB25="SB"),OR(AD25="D",AD25="A",AD25="S",AD25="C",AD25="H",AD25="B",AD25="T",AD25="E",AD25="SB")),AND(OR(AB25="D",AB25="A",AB25="S",AB25="C",AB25="H",AB25="B",AB25="T",AB25="E",AB25="SB"),OR(Y25="D",Y25="A",Y25="S",Y25="C",Y25="T",Y25="SB")),AND(OR(AB25="D",AB25="A",AB25="S",AB25="C",AB25="T",AB25="SB"),OR(AE25="D",AE25="A",AE25="S",AE25="C",AE25="H",AE25="B",AE25="T",AE25="E",AE25="SB")),AND(OR(AB25="D",AB25="A",AB25="S",AB25="C",AB25="H",AB25="B",AB25="T",AB25="E",AB25="SB"),OR(X25="S")),AND(OR(AB25="S"),OR(AF25="D",AF25="A",AF25="S",AF25="C",AF25="H",AF25="B",AF25="T",AF25="E",AF25="SB")),AND(AB25="H",OR($Z11="No",$Z11="")))))</formula1>
    </dataValidation>
    <dataValidation sqref="AC25:AC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25="D",AC25="A",AC25="S",AC25="C",AC25="H",AC25="B",AC25="T",AC25="E",AC25="SB",AC25="P",AC25="R",AC25="X",AC25="ST&gt;1",AC25="ST&gt;2",AC25="ST&gt;3",AC25="ST&gt;4",AC25="ST&gt;5"),NOT(OR(AND(OR(AC25="D",AC25="A",AC25="S",AC25="C",AC25="H",AC25="B",AC25="T",AC25="E",AC25="SB"),OR(AB25="D",AB25="A",AB25="S",AB25="C",AB25="H",AB25="B",AB25="T",AB25="E",AB25="SB")),AND(OR(AC25="D",AC25="A",AC25="S",AC25="C",AC25="H",AC25="B",AC25="T",AC25="E",AC25="SB"),OR(AD25="D",AD25="A",AD25="S",AD25="C",AD25="H",AD25="B",AD25="T",AD25="E",AD25="SB")),AND(OR(AC25="D",AC25="A",AC25="S",AC25="C",AC25="H",AC25="B",AC25="T",AC25="E",AC25="SB"),OR(AA25="D",AA25="A",AA25="S",AA25="C",AA25="H",AA25="T",AA25="E",AA25="SB")),AND(OR(AC25="D",AC25="A",AC25="S",AC25="C",AC25="H",AC25="T",AC25="E",AC25="SB"),OR(AE25="D",AE25="A",AE25="S",AE25="C",AE25="H",AE25="B",AE25="T",AE25="E",AE25="SB")),AND(OR(AC25="D",AC25="A",AC25="S",AC25="C",AC25="H",AC25="B",AC25="T",AC25="E",AC25="SB"),OR(Z25="D",Z25="A",Z25="S",Z25="C",Z25="T",Z25="SB")),AND(OR(AC25="D",AC25="A",AC25="S",AC25="C",AC25="T",AC25="SB"),OR(AF25="D",AF25="A",AF25="S",AF25="C",AF25="H",AF25="B",AF25="T",AF25="E",AF25="SB")),AND(OR(AC25="D",AC25="A",AC25="S",AC25="C",AC25="H",AC25="B",AC25="T",AC25="E",AC25="SB"),OR(Y25="S")),AND(OR(AC25="S"),OR(AG25="D",AG25="A",AG25="S",AG25="C",AG25="H",AG25="B",AG25="T",AG25="E",AG25="SB")),AND(AC25="H",OR($Z11="No",$Z11="")))))</formula1>
    </dataValidation>
    <dataValidation sqref="AD25:AD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25="D",AD25="A",AD25="S",AD25="C",AD25="H",AD25="B",AD25="T",AD25="E",AD25="SB",AD25="P",AD25="R",AD25="X",AD25="ST&gt;1",AD25="ST&gt;2",AD25="ST&gt;3",AD25="ST&gt;4",AD25="ST&gt;5"),NOT(OR(AND(OR(AD25="D",AD25="A",AD25="S",AD25="C",AD25="H",AD25="B",AD25="T",AD25="E",AD25="SB"),OR(AC25="D",AC25="A",AC25="S",AC25="C",AC25="H",AC25="B",AC25="T",AC25="E",AC25="SB")),AND(OR(AD25="D",AD25="A",AD25="S",AD25="C",AD25="H",AD25="B",AD25="T",AD25="E",AD25="SB"),OR(AE25="D",AE25="A",AE25="S",AE25="C",AE25="H",AE25="B",AE25="T",AE25="E",AE25="SB")),AND(OR(AD25="D",AD25="A",AD25="S",AD25="C",AD25="H",AD25="B",AD25="T",AD25="E",AD25="SB"),OR(AB25="D",AB25="A",AB25="S",AB25="C",AB25="H",AB25="T",AB25="E",AB25="SB")),AND(OR(AD25="D",AD25="A",AD25="S",AD25="C",AD25="H",AD25="T",AD25="E",AD25="SB"),OR(AF25="D",AF25="A",AF25="S",AF25="C",AF25="H",AF25="B",AF25="T",AF25="E",AF25="SB")),AND(OR(AD25="D",AD25="A",AD25="S",AD25="C",AD25="H",AD25="B",AD25="T",AD25="E",AD25="SB"),OR(AA25="D",AA25="A",AA25="S",AA25="C",AA25="T",AA25="SB")),AND(OR(AD25="D",AD25="A",AD25="S",AD25="C",AD25="T",AD25="SB"),OR(AG25="D",AG25="A",AG25="S",AG25="C",AG25="H",AG25="B",AG25="T",AG25="E",AG25="SB")),AND(OR(AD25="D",AD25="A",AD25="S",AD25="C",AD25="H",AD25="B",AD25="T",AD25="E",AD25="SB"),OR(Z25="S")),AND(OR(AD25="S"),OR(AH25="D",AH25="A",AH25="S",AH25="C",AH25="H",AH25="B",AH25="T",AH25="E",AH25="SB")),AND(AD25="H",OR($Z11="No",$Z11="")))))</formula1>
    </dataValidation>
    <dataValidation sqref="AE25:AE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25="D",AE25="A",AE25="S",AE25="C",AE25="H",AE25="B",AE25="T",AE25="E",AE25="SB",AE25="P",AE25="R",AE25="X",AE25="ST&gt;1",AE25="ST&gt;2",AE25="ST&gt;3",AE25="ST&gt;4",AE25="ST&gt;5"),NOT(OR(AND(OR(AE25="D",AE25="A",AE25="S",AE25="C",AE25="H",AE25="B",AE25="T",AE25="E",AE25="SB"),OR(AD25="D",AD25="A",AD25="S",AD25="C",AD25="H",AD25="B",AD25="T",AD25="E",AD25="SB")),AND(OR(AE25="D",AE25="A",AE25="S",AE25="C",AE25="H",AE25="B",AE25="T",AE25="E",AE25="SB"),OR(AF25="D",AF25="A",AF25="S",AF25="C",AF25="H",AF25="B",AF25="T",AF25="E",AF25="SB")),AND(OR(AE25="D",AE25="A",AE25="S",AE25="C",AE25="H",AE25="B",AE25="T",AE25="E",AE25="SB"),OR(AC25="D",AC25="A",AC25="S",AC25="C",AC25="H",AC25="T",AC25="E",AC25="SB")),AND(OR(AE25="D",AE25="A",AE25="S",AE25="C",AE25="H",AE25="T",AE25="E",AE25="SB"),OR(AG25="D",AG25="A",AG25="S",AG25="C",AG25="H",AG25="B",AG25="T",AG25="E",AG25="SB")),AND(OR(AE25="D",AE25="A",AE25="S",AE25="C",AE25="H",AE25="B",AE25="T",AE25="E",AE25="SB"),OR(AB25="D",AB25="A",AB25="S",AB25="C",AB25="T",AB25="SB")),AND(OR(AE25="D",AE25="A",AE25="S",AE25="C",AE25="T",AE25="SB"),OR(AH25="D",AH25="A",AH25="S",AH25="C",AH25="H",AH25="B",AH25="T",AH25="E",AH25="SB")),AND(OR(AE25="D",AE25="A",AE25="S",AE25="C",AE25="H",AE25="B",AE25="T",AE25="E",AE25="SB"),OR(AA25="S")),AND(OR(AE25="S"),OR(AI25="D",AI25="A",AI25="S",AI25="C",AI25="H",AI25="B",AI25="T",AI25="E",AI25="SB")),AND(AE25="H",OR($Z11="No",$Z11="")))))</formula1>
    </dataValidation>
    <dataValidation sqref="AF25:AF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25="D",AF25="A",AF25="S",AF25="C",AF25="H",AF25="B",AF25="T",AF25="E",AF25="SB",AF25="P",AF25="R",AF25="X",AF25="ST&gt;1",AF25="ST&gt;2",AF25="ST&gt;3",AF25="ST&gt;4",AF25="ST&gt;5"),NOT(OR(AND(OR(AF25="D",AF25="A",AF25="S",AF25="C",AF25="H",AF25="B",AF25="T",AF25="E",AF25="SB"),OR(AE25="D",AE25="A",AE25="S",AE25="C",AE25="H",AE25="B",AE25="T",AE25="E",AE25="SB")),AND(OR(AF25="D",AF25="A",AF25="S",AF25="C",AF25="H",AF25="B",AF25="T",AF25="E",AF25="SB"),OR(AG25="D",AG25="A",AG25="S",AG25="C",AG25="H",AG25="B",AG25="T",AG25="E",AG25="SB")),AND(OR(AF25="D",AF25="A",AF25="S",AF25="C",AF25="H",AF25="B",AF25="T",AF25="E",AF25="SB"),OR(AD25="D",AD25="A",AD25="S",AD25="C",AD25="H",AD25="T",AD25="E",AD25="SB")),AND(OR(AF25="D",AF25="A",AF25="S",AF25="C",AF25="H",AF25="T",AF25="E",AF25="SB"),OR(AH25="D",AH25="A",AH25="S",AH25="C",AH25="H",AH25="B",AH25="T",AH25="E",AH25="SB")),AND(OR(AF25="D",AF25="A",AF25="S",AF25="C",AF25="H",AF25="B",AF25="T",AF25="E",AF25="SB"),OR(AC25="D",AC25="A",AC25="S",AC25="C",AC25="T",AC25="SB")),AND(OR(AF25="D",AF25="A",AF25="S",AF25="C",AF25="T",AF25="SB"),OR(AI25="D",AI25="A",AI25="S",AI25="C",AI25="H",AI25="B",AI25="T",AI25="E",AI25="SB")),AND(OR(AF25="D",AF25="A",AF25="S",AF25="C",AF25="H",AF25="B",AF25="T",AF25="E",AF25="SB"),OR(AB25="S")),AND(OR(AF25="S"),OR(AJ25="D",AJ25="A",AJ25="S",AJ25="C",AJ25="H",AJ25="B",AJ25="T",AJ25="E",AJ25="SB")),AND(AF25="H",OR($Z11="No",$Z11="")))))</formula1>
    </dataValidation>
    <dataValidation sqref="AG25:AG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25="D",AG25="A",AG25="S",AG25="C",AG25="H",AG25="B",AG25="T",AG25="E",AG25="SB",AG25="P",AG25="R",AG25="X",AG25="ST&gt;1",AG25="ST&gt;2",AG25="ST&gt;3",AG25="ST&gt;4",AG25="ST&gt;5"),NOT(OR(AND(OR(AG25="D",AG25="A",AG25="S",AG25="C",AG25="H",AG25="B",AG25="T",AG25="E",AG25="SB"),OR(AF25="D",AF25="A",AF25="S",AF25="C",AF25="H",AF25="B",AF25="T",AF25="E",AF25="SB")),AND(OR(AG25="D",AG25="A",AG25="S",AG25="C",AG25="H",AG25="B",AG25="T",AG25="E",AG25="SB"),OR(AH25="D",AH25="A",AH25="S",AH25="C",AH25="H",AH25="B",AH25="T",AH25="E",AH25="SB")),AND(OR(AG25="D",AG25="A",AG25="S",AG25="C",AG25="H",AG25="B",AG25="T",AG25="E",AG25="SB"),OR(AE25="D",AE25="A",AE25="S",AE25="C",AE25="H",AE25="T",AE25="E",AE25="SB")),AND(OR(AG25="D",AG25="A",AG25="S",AG25="C",AG25="H",AG25="T",AG25="E",AG25="SB"),OR(AI25="D",AI25="A",AI25="S",AI25="C",AI25="H",AI25="B",AI25="T",AI25="E",AI25="SB")),AND(OR(AG25="D",AG25="A",AG25="S",AG25="C",AG25="H",AG25="B",AG25="T",AG25="E",AG25="SB"),OR(AD25="D",AD25="A",AD25="S",AD25="C",AD25="T",AD25="SB")),AND(OR(AG25="D",AG25="A",AG25="S",AG25="C",AG25="T",AG25="SB"),OR(AJ25="D",AJ25="A",AJ25="S",AJ25="C",AJ25="H",AJ25="B",AJ25="T",AJ25="E",AJ25="SB")),AND(OR(AG25="D",AG25="A",AG25="S",AG25="C",AG25="H",AG25="B",AG25="T",AG25="E",AG25="SB"),OR(AC25="S")),AND(OR(AG25="S"),OR(AK25="D",AK25="A",AK25="S",AK25="C",AK25="H",AK25="B",AK25="T",AK25="E",AK25="SB")),AND(AG25="H",OR($Z11="No",$Z11="")))))</formula1>
    </dataValidation>
    <dataValidation sqref="AH25:AH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25="D",AH25="A",AH25="S",AH25="C",AH25="H",AH25="B",AH25="T",AH25="E",AH25="SB",AH25="P",AH25="R",AH25="X",AH25="ST&gt;1",AH25="ST&gt;2",AH25="ST&gt;3",AH25="ST&gt;4",AH25="ST&gt;5"),NOT(OR(AND(OR(AH25="D",AH25="A",AH25="S",AH25="C",AH25="H",AH25="B",AH25="T",AH25="E",AH25="SB"),OR(AG25="D",AG25="A",AG25="S",AG25="C",AG25="H",AG25="B",AG25="T",AG25="E",AG25="SB")),AND(OR(AH25="D",AH25="A",AH25="S",AH25="C",AH25="H",AH25="B",AH25="T",AH25="E",AH25="SB"),OR(AI25="D",AI25="A",AI25="S",AI25="C",AI25="H",AI25="B",AI25="T",AI25="E",AI25="SB")),AND(OR(AH25="D",AH25="A",AH25="S",AH25="C",AH25="H",AH25="B",AH25="T",AH25="E",AH25="SB"),OR(AF25="D",AF25="A",AF25="S",AF25="C",AF25="H",AF25="T",AF25="E",AF25="SB")),AND(OR(AH25="D",AH25="A",AH25="S",AH25="C",AH25="H",AH25="T",AH25="E",AH25="SB"),OR(AJ25="D",AJ25="A",AJ25="S",AJ25="C",AJ25="H",AJ25="B",AJ25="T",AJ25="E",AJ25="SB")),AND(OR(AH25="D",AH25="A",AH25="S",AH25="C",AH25="H",AH25="B",AH25="T",AH25="E",AH25="SB"),OR(AE25="D",AE25="A",AE25="S",AE25="C",AE25="T",AE25="SB")),AND(OR(AH25="D",AH25="A",AH25="S",AH25="C",AH25="T",AH25="SB"),OR(AK25="D",AK25="A",AK25="S",AK25="C",AK25="H",AK25="B",AK25="T",AK25="E",AK25="SB")),AND(OR(AH25="D",AH25="A",AH25="S",AH25="C",AH25="H",AH25="B",AH25="T",AH25="E",AH25="SB"),OR(AD25="S")),AND(OR(AH25="S"),OR(AL25="D",AL25="A",AL25="S",AL25="C",AL25="H",AL25="B",AL25="T",AL25="E",AL25="SB")),AND(AH25="H",OR($Z11="No",$Z11="")))))</formula1>
    </dataValidation>
    <dataValidation sqref="AI25:AI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25="D",AI25="A",AI25="S",AI25="C",AI25="H",AI25="B",AI25="T",AI25="E",AI25="SB",AI25="P",AI25="R",AI25="X",AI25="ST&gt;1",AI25="ST&gt;2",AI25="ST&gt;3",AI25="ST&gt;4",AI25="ST&gt;5"),NOT(OR(AND(OR(AI25="D",AI25="A",AI25="S",AI25="C",AI25="H",AI25="B",AI25="T",AI25="E",AI25="SB"),OR(AH25="D",AH25="A",AH25="S",AH25="C",AH25="H",AH25="B",AH25="T",AH25="E",AH25="SB")),AND(OR(AI25="D",AI25="A",AI25="S",AI25="C",AI25="H",AI25="B",AI25="T",AI25="E",AI25="SB"),OR(AJ25="D",AJ25="A",AJ25="S",AJ25="C",AJ25="H",AJ25="B",AJ25="T",AJ25="E",AJ25="SB")),AND(OR(AI25="D",AI25="A",AI25="S",AI25="C",AI25="H",AI25="B",AI25="T",AI25="E",AI25="SB"),OR(AG25="D",AG25="A",AG25="S",AG25="C",AG25="H",AG25="T",AG25="E",AG25="SB")),AND(OR(AI25="D",AI25="A",AI25="S",AI25="C",AI25="H",AI25="T",AI25="E",AI25="SB"),OR(AK25="D",AK25="A",AK25="S",AK25="C",AK25="H",AK25="B",AK25="T",AK25="E",AK25="SB")),AND(OR(AI25="D",AI25="A",AI25="S",AI25="C",AI25="H",AI25="B",AI25="T",AI25="E",AI25="SB"),OR(AF25="D",AF25="A",AF25="S",AF25="C",AF25="T",AF25="SB")),AND(OR(AI25="D",AI25="A",AI25="S",AI25="C",AI25="T",AI25="SB"),OR(AL25="D",AL25="A",AL25="S",AL25="C",AL25="H",AL25="B",AL25="T",AL25="E",AL25="SB")),AND(OR(AI25="D",AI25="A",AI25="S",AI25="C",AI25="H",AI25="B",AI25="T",AI25="E",AI25="SB"),OR(AE25="S")),AND(OR(AI25="S"),OR(AM25="D",AM25="A",AM25="S",AM25="C",AM25="H",AM25="B",AM25="T",AM25="E",AM25="SB")),AND(AI25="H",OR($Z11="No",$Z11="")))))</formula1>
    </dataValidation>
    <dataValidation sqref="AJ25:AJ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25="D",AJ25="A",AJ25="S",AJ25="C",AJ25="H",AJ25="B",AJ25="T",AJ25="E",AJ25="SB",AJ25="P",AJ25="R",AJ25="X",AJ25="ST&gt;1",AJ25="ST&gt;2",AJ25="ST&gt;3",AJ25="ST&gt;4",AJ25="ST&gt;5"),NOT(OR(AND(OR(AJ25="D",AJ25="A",AJ25="S",AJ25="C",AJ25="H",AJ25="B",AJ25="T",AJ25="E",AJ25="SB"),OR(AI25="D",AI25="A",AI25="S",AI25="C",AI25="H",AI25="B",AI25="T",AI25="E",AI25="SB")),AND(OR(AJ25="D",AJ25="A",AJ25="S",AJ25="C",AJ25="H",AJ25="B",AJ25="T",AJ25="E",AJ25="SB"),OR(AK25="D",AK25="A",AK25="S",AK25="C",AK25="H",AK25="B",AK25="T",AK25="E",AK25="SB")),AND(OR(AJ25="D",AJ25="A",AJ25="S",AJ25="C",AJ25="H",AJ25="B",AJ25="T",AJ25="E",AJ25="SB"),OR(AH25="D",AH25="A",AH25="S",AH25="C",AH25="H",AH25="T",AH25="E",AH25="SB")),AND(OR(AJ25="D",AJ25="A",AJ25="S",AJ25="C",AJ25="H",AJ25="T",AJ25="E",AJ25="SB"),OR(AL25="D",AL25="A",AL25="S",AL25="C",AL25="H",AL25="B",AL25="T",AL25="E",AL25="SB")),AND(OR(AJ25="D",AJ25="A",AJ25="S",AJ25="C",AJ25="H",AJ25="B",AJ25="T",AJ25="E",AJ25="SB"),OR(AG25="D",AG25="A",AG25="S",AG25="C",AG25="T",AG25="SB")),AND(OR(AJ25="D",AJ25="A",AJ25="S",AJ25="C",AJ25="T",AJ25="SB"),OR(AM25="D",AM25="A",AM25="S",AM25="C",AM25="H",AM25="B",AM25="T",AM25="E",AM25="SB")),AND(OR(AJ25="D",AJ25="A",AJ25="S",AJ25="C",AJ25="H",AJ25="B",AJ25="T",AJ25="E",AJ25="SB"),OR(AF25="S")),AND(OR(AJ25="S"),OR(AN25="D",AN25="A",AN25="S",AN25="C",AN25="H",AN25="B",AN25="T",AN25="E",AN25="SB")),AND(AJ25="H",OR($Z11="No",$Z11="")))))</formula1>
    </dataValidation>
    <dataValidation sqref="AK25:AK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25="D",AK25="A",AK25="S",AK25="C",AK25="H",AK25="B",AK25="T",AK25="E",AK25="SB",AK25="P",AK25="R",AK25="X",AK25="ST&gt;1",AK25="ST&gt;2",AK25="ST&gt;3",AK25="ST&gt;4",AK25="ST&gt;5"),NOT(OR(AND(OR(AK25="D",AK25="A",AK25="S",AK25="C",AK25="H",AK25="B",AK25="T",AK25="E",AK25="SB"),OR(AJ25="D",AJ25="A",AJ25="S",AJ25="C",AJ25="H",AJ25="B",AJ25="T",AJ25="E",AJ25="SB")),AND(OR(AK25="D",AK25="A",AK25="S",AK25="C",AK25="H",AK25="B",AK25="T",AK25="E",AK25="SB"),OR(AL25="D",AL25="A",AL25="S",AL25="C",AL25="H",AL25="B",AL25="T",AL25="E",AL25="SB")),AND(OR(AK25="D",AK25="A",AK25="S",AK25="C",AK25="H",AK25="B",AK25="T",AK25="E",AK25="SB"),OR(AI25="D",AI25="A",AI25="S",AI25="C",AI25="H",AI25="T",AI25="E",AI25="SB")),AND(OR(AK25="D",AK25="A",AK25="S",AK25="C",AK25="H",AK25="T",AK25="E",AK25="SB"),OR(AM25="D",AM25="A",AM25="S",AM25="C",AM25="H",AM25="B",AM25="T",AM25="E",AM25="SB")),AND(OR(AK25="D",AK25="A",AK25="S",AK25="C",AK25="H",AK25="B",AK25="T",AK25="E",AK25="SB"),OR(AH25="D",AH25="A",AH25="S",AH25="C",AH25="T",AH25="SB")),AND(OR(AK25="D",AK25="A",AK25="S",AK25="C",AK25="T",AK25="SB"),OR(AN25="D",AN25="A",AN25="S",AN25="C",AN25="H",AN25="B",AN25="T",AN25="E",AN25="SB")),AND(OR(AK25="D",AK25="A",AK25="S",AK25="C",AK25="H",AK25="B",AK25="T",AK25="E",AK25="SB"),OR(AG25="S")),AND(OR(AK25="S"),OR(AO25="D",AO25="A",AO25="S",AO25="C",AO25="H",AO25="B",AO25="T",AO25="E",AO25="SB")),AND(AK25="H",OR($Z11="No",$Z11="")))))</formula1>
    </dataValidation>
    <dataValidation sqref="AL25:AL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25="D",AL25="A",AL25="S",AL25="C",AL25="H",AL25="B",AL25="T",AL25="E",AL25="SB",AL25="P",AL25="R",AL25="X",AL25="ST&gt;1",AL25="ST&gt;2",AL25="ST&gt;3",AL25="ST&gt;4",AL25="ST&gt;5"),NOT(OR(AND(OR(AL25="D",AL25="A",AL25="S",AL25="C",AL25="H",AL25="B",AL25="T",AL25="E",AL25="SB"),OR(AK25="D",AK25="A",AK25="S",AK25="C",AK25="H",AK25="B",AK25="T",AK25="E",AK25="SB")),AND(OR(AL25="D",AL25="A",AL25="S",AL25="C",AL25="H",AL25="B",AL25="T",AL25="E",AL25="SB"),OR(AM25="D",AM25="A",AM25="S",AM25="C",AM25="H",AM25="B",AM25="T",AM25="E",AM25="SB")),AND(OR(AL25="D",AL25="A",AL25="S",AL25="C",AL25="H",AL25="B",AL25="T",AL25="E",AL25="SB"),OR(AJ25="D",AJ25="A",AJ25="S",AJ25="C",AJ25="H",AJ25="T",AJ25="E",AJ25="SB")),AND(OR(AL25="D",AL25="A",AL25="S",AL25="C",AL25="H",AL25="T",AL25="E",AL25="SB"),OR(AN25="D",AN25="A",AN25="S",AN25="C",AN25="H",AN25="B",AN25="T",AN25="E",AN25="SB")),AND(OR(AL25="D",AL25="A",AL25="S",AL25="C",AL25="H",AL25="B",AL25="T",AL25="E",AL25="SB"),OR(AI25="D",AI25="A",AI25="S",AI25="C",AI25="T",AI25="SB")),AND(OR(AL25="D",AL25="A",AL25="S",AL25="C",AL25="T",AL25="SB"),OR(AO25="D",AO25="A",AO25="S",AO25="C",AO25="H",AO25="B",AO25="T",AO25="E",AO25="SB")),AND(OR(AL25="D",AL25="A",AL25="S",AL25="C",AL25="H",AL25="B",AL25="T",AL25="E",AL25="SB"),OR(AH25="S")),AND(OR(AL25="S"),OR(AP25="D",AP25="A",AP25="S",AP25="C",AP25="H",AP25="B",AP25="T",AP25="E",AP25="SB")),AND(AL25="H",OR($Z11="No",$Z11="")))))</formula1>
    </dataValidation>
    <dataValidation sqref="AM25:AM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25="D",AM25="A",AM25="S",AM25="C",AM25="H",AM25="B",AM25="T",AM25="E",AM25="SB",AM25="P",AM25="R",AM25="X",AM25="ST&gt;1",AM25="ST&gt;2",AM25="ST&gt;3",AM25="ST&gt;4",AM25="ST&gt;5"),NOT(OR(AND(OR(AM25="D",AM25="A",AM25="S",AM25="C",AM25="H",AM25="B",AM25="T",AM25="E",AM25="SB"),OR(AL25="D",AL25="A",AL25="S",AL25="C",AL25="H",AL25="B",AL25="T",AL25="E",AL25="SB")),AND(OR(AM25="D",AM25="A",AM25="S",AM25="C",AM25="H",AM25="B",AM25="T",AM25="E",AM25="SB"),OR(AN25="D",AN25="A",AN25="S",AN25="C",AN25="H",AN25="B",AN25="T",AN25="E",AN25="SB")),AND(OR(AM25="D",AM25="A",AM25="S",AM25="C",AM25="H",AM25="B",AM25="T",AM25="E",AM25="SB"),OR(AK25="D",AK25="A",AK25="S",AK25="C",AK25="H",AK25="T",AK25="E",AK25="SB")),AND(OR(AM25="D",AM25="A",AM25="S",AM25="C",AM25="H",AM25="T",AM25="E",AM25="SB"),OR(AO25="D",AO25="A",AO25="S",AO25="C",AO25="H",AO25="B",AO25="T",AO25="E",AO25="SB")),AND(OR(AM25="D",AM25="A",AM25="S",AM25="C",AM25="H",AM25="B",AM25="T",AM25="E",AM25="SB"),OR(AJ25="D",AJ25="A",AJ25="S",AJ25="C",AJ25="T",AJ25="SB")),AND(OR(AM25="D",AM25="A",AM25="S",AM25="C",AM25="T",AM25="SB"),OR(AP25="D",AP25="A",AP25="S",AP25="C",AP25="H",AP25="B",AP25="T",AP25="E",AP25="SB")),AND(OR(AM25="D",AM25="A",AM25="S",AM25="C",AM25="H",AM25="B",AM25="T",AM25="E",AM25="SB"),OR(AI25="S")),AND(OR(AM25="S"),OR(AQ25="D",AQ25="A",AQ25="S",AQ25="C",AQ25="H",AQ25="B",AQ25="T",AQ25="E",AQ25="SB")),AND(AM25="H",OR($Z11="No",$Z11="")))))</formula1>
    </dataValidation>
    <dataValidation sqref="AN25:AN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25="D",AN25="A",AN25="S",AN25="C",AN25="H",AN25="B",AN25="T",AN25="E",AN25="SB",AN25="P",AN25="R",AN25="X",AN25="ST&gt;1",AN25="ST&gt;2",AN25="ST&gt;3",AN25="ST&gt;4",AN25="ST&gt;5"),NOT(OR(AND(OR(AN25="D",AN25="A",AN25="S",AN25="C",AN25="H",AN25="B",AN25="T",AN25="E",AN25="SB"),OR(AM25="D",AM25="A",AM25="S",AM25="C",AM25="H",AM25="B",AM25="T",AM25="E",AM25="SB")),AND(OR(AN25="D",AN25="A",AN25="S",AN25="C",AN25="H",AN25="B",AN25="T",AN25="E",AN25="SB"),OR(AO25="D",AO25="A",AO25="S",AO25="C",AO25="H",AO25="B",AO25="T",AO25="E",AO25="SB")),AND(OR(AN25="D",AN25="A",AN25="S",AN25="C",AN25="H",AN25="B",AN25="T",AN25="E",AN25="SB"),OR(AL25="D",AL25="A",AL25="S",AL25="C",AL25="H",AL25="T",AL25="E",AL25="SB")),AND(OR(AN25="D",AN25="A",AN25="S",AN25="C",AN25="H",AN25="T",AN25="E",AN25="SB"),OR(AP25="D",AP25="A",AP25="S",AP25="C",AP25="H",AP25="B",AP25="T",AP25="E",AP25="SB")),AND(OR(AN25="D",AN25="A",AN25="S",AN25="C",AN25="H",AN25="B",AN25="T",AN25="E",AN25="SB"),OR(AK25="D",AK25="A",AK25="S",AK25="C",AK25="T",AK25="SB")),AND(OR(AN25="D",AN25="A",AN25="S",AN25="C",AN25="T",AN25="SB"),OR(AQ25="D",AQ25="A",AQ25="S",AQ25="C",AQ25="H",AQ25="B",AQ25="T",AQ25="E",AQ25="SB")),AND(OR(AN25="D",AN25="A",AN25="S",AN25="C",AN25="H",AN25="B",AN25="T",AN25="E",AN25="SB"),OR(AJ25="S")),AND(OR(AN25="S"),OR(AR25="D",AR25="A",AR25="S",AR25="C",AR25="H",AR25="B",AR25="T",AR25="E",AR25="SB")),AND(AN25="H",OR($Z11="No",$Z11="")))))</formula1>
    </dataValidation>
    <dataValidation sqref="AO25:AO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25="D",AO25="A",AO25="S",AO25="C",AO25="H",AO25="B",AO25="T",AO25="E",AO25="SB",AO25="P",AO25="R",AO25="X",AO25="ST&gt;1",AO25="ST&gt;2",AO25="ST&gt;3",AO25="ST&gt;4",AO25="ST&gt;5"),NOT(OR(AND(OR(AO25="D",AO25="A",AO25="S",AO25="C",AO25="H",AO25="B",AO25="T",AO25="E",AO25="SB"),OR(AN25="D",AN25="A",AN25="S",AN25="C",AN25="H",AN25="B",AN25="T",AN25="E",AN25="SB")),AND(OR(AO25="D",AO25="A",AO25="S",AO25="C",AO25="H",AO25="B",AO25="T",AO25="E",AO25="SB"),OR(AP25="D",AP25="A",AP25="S",AP25="C",AP25="H",AP25="B",AP25="T",AP25="E",AP25="SB")),AND(OR(AO25="D",AO25="A",AO25="S",AO25="C",AO25="H",AO25="B",AO25="T",AO25="E",AO25="SB"),OR(AM25="D",AM25="A",AM25="S",AM25="C",AM25="H",AM25="T",AM25="E",AM25="SB")),AND(OR(AO25="D",AO25="A",AO25="S",AO25="C",AO25="H",AO25="T",AO25="E",AO25="SB"),OR(AQ25="D",AQ25="A",AQ25="S",AQ25="C",AQ25="H",AQ25="B",AQ25="T",AQ25="E",AQ25="SB")),AND(OR(AO25="D",AO25="A",AO25="S",AO25="C",AO25="H",AO25="B",AO25="T",AO25="E",AO25="SB"),OR(AL25="D",AL25="A",AL25="S",AL25="C",AL25="T",AL25="SB")),AND(OR(AO25="D",AO25="A",AO25="S",AO25="C",AO25="T",AO25="SB"),OR(AR25="D",AR25="A",AR25="S",AR25="C",AR25="H",AR25="B",AR25="T",AR25="E",AR25="SB")),AND(OR(AO25="D",AO25="A",AO25="S",AO25="C",AO25="H",AO25="B",AO25="T",AO25="E",AO25="SB"),OR(AK25="S")),AND(OR(AO25="S"),OR(AS25="D",AS25="A",AS25="S",AS25="C",AS25="H",AS25="B",AS25="T",AS25="E",AS25="SB")),AND(AO25="H",OR($Z11="No",$Z11="")))))</formula1>
    </dataValidation>
    <dataValidation sqref="AP25:AP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25="D",AP25="A",AP25="S",AP25="C",AP25="H",AP25="B",AP25="T",AP25="E",AP25="SB",AP25="P",AP25="R",AP25="X",AP25="ST&gt;1",AP25="ST&gt;2",AP25="ST&gt;3",AP25="ST&gt;4",AP25="ST&gt;5"),NOT(OR(AND(OR(AP25="D",AP25="A",AP25="S",AP25="C",AP25="H",AP25="B",AP25="T",AP25="E",AP25="SB"),OR(AO25="D",AO25="A",AO25="S",AO25="C",AO25="H",AO25="B",AO25="T",AO25="E",AO25="SB")),AND(OR(AP25="D",AP25="A",AP25="S",AP25="C",AP25="H",AP25="B",AP25="T",AP25="E",AP25="SB"),OR(AQ25="D",AQ25="A",AQ25="S",AQ25="C",AQ25="H",AQ25="B",AQ25="T",AQ25="E",AQ25="SB")),AND(OR(AP25="D",AP25="A",AP25="S",AP25="C",AP25="H",AP25="B",AP25="T",AP25="E",AP25="SB"),OR(AN25="D",AN25="A",AN25="S",AN25="C",AN25="H",AN25="T",AN25="E",AN25="SB")),AND(OR(AP25="D",AP25="A",AP25="S",AP25="C",AP25="H",AP25="T",AP25="E",AP25="SB"),OR(AR25="D",AR25="A",AR25="S",AR25="C",AR25="H",AR25="B",AR25="T",AR25="E",AR25="SB")),AND(OR(AP25="D",AP25="A",AP25="S",AP25="C",AP25="H",AP25="B",AP25="T",AP25="E",AP25="SB"),OR(AM25="D",AM25="A",AM25="S",AM25="C",AM25="T",AM25="SB")),AND(OR(AP25="D",AP25="A",AP25="S",AP25="C",AP25="T",AP25="SB"),OR(AS25="D",AS25="A",AS25="S",AS25="C",AS25="H",AS25="B",AS25="T",AS25="E",AS25="SB")),AND(OR(AP25="D",AP25="A",AP25="S",AP25="C",AP25="H",AP25="B",AP25="T",AP25="E",AP25="SB"),OR(AL25="S")),AND(OR(AP25="S"),OR(AT25="D",AT25="A",AT25="S",AT25="C",AT25="H",AT25="B",AT25="T",AT25="E",AT25="SB")),AND(AP25="H",OR($Z11="No",$Z11="")))))</formula1>
    </dataValidation>
    <dataValidation sqref="AQ25:AQ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25="D",AQ25="A",AQ25="S",AQ25="C",AQ25="H",AQ25="B",AQ25="T",AQ25="E",AQ25="SB",AQ25="P",AQ25="R",AQ25="X",AQ25="ST&gt;1",AQ25="ST&gt;2",AQ25="ST&gt;3",AQ25="ST&gt;4",AQ25="ST&gt;5"),NOT(OR(AND(OR(AQ25="D",AQ25="A",AQ25="S",AQ25="C",AQ25="H",AQ25="B",AQ25="T",AQ25="E",AQ25="SB"),OR(AP25="D",AP25="A",AP25="S",AP25="C",AP25="H",AP25="B",AP25="T",AP25="E",AP25="SB")),AND(OR(AQ25="D",AQ25="A",AQ25="S",AQ25="C",AQ25="H",AQ25="B",AQ25="T",AQ25="E",AQ25="SB"),OR(AR25="D",AR25="A",AR25="S",AR25="C",AR25="H",AR25="B",AR25="T",AR25="E",AR25="SB")),AND(OR(AQ25="D",AQ25="A",AQ25="S",AQ25="C",AQ25="H",AQ25="B",AQ25="T",AQ25="E",AQ25="SB"),OR(AO25="D",AO25="A",AO25="S",AO25="C",AO25="H",AO25="T",AO25="E",AO25="SB")),AND(OR(AQ25="D",AQ25="A",AQ25="S",AQ25="C",AQ25="H",AQ25="T",AQ25="E",AQ25="SB"),OR(AS25="D",AS25="A",AS25="S",AS25="C",AS25="H",AS25="B",AS25="T",AS25="E",AS25="SB")),AND(OR(AQ25="D",AQ25="A",AQ25="S",AQ25="C",AQ25="H",AQ25="B",AQ25="T",AQ25="E",AQ25="SB"),OR(AN25="D",AN25="A",AN25="S",AN25="C",AN25="T",AN25="SB")),AND(OR(AQ25="D",AQ25="A",AQ25="S",AQ25="C",AQ25="T",AQ25="SB"),OR(AT25="D",AT25="A",AT25="S",AT25="C",AT25="H",AT25="B",AT25="T",AT25="E",AT25="SB")),AND(OR(AQ25="D",AQ25="A",AQ25="S",AQ25="C",AQ25="H",AQ25="B",AQ25="T",AQ25="E",AQ25="SB"),OR(AM25="S")),AND(OR(AQ25="S"),OR(AU25="D",AU25="A",AU25="S",AU25="C",AU25="H",AU25="B",AU25="T",AU25="E",AU25="SB")),AND(AQ25="H",OR($Z11="No",$Z11="")))))</formula1>
    </dataValidation>
    <dataValidation sqref="AR25:AR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25="D",AR25="A",AR25="S",AR25="C",AR25="H",AR25="B",AR25="T",AR25="E",AR25="SB",AR25="P",AR25="R",AR25="X",AR25="ST&gt;1",AR25="ST&gt;2",AR25="ST&gt;3",AR25="ST&gt;4",AR25="ST&gt;5"),NOT(OR(AND(OR(AR25="D",AR25="A",AR25="S",AR25="C",AR25="H",AR25="B",AR25="T",AR25="E",AR25="SB"),OR(AQ25="D",AQ25="A",AQ25="S",AQ25="C",AQ25="H",AQ25="B",AQ25="T",AQ25="E",AQ25="SB")),AND(OR(AR25="D",AR25="A",AR25="S",AR25="C",AR25="H",AR25="B",AR25="T",AR25="E",AR25="SB"),OR(AS25="D",AS25="A",AS25="S",AS25="C",AS25="H",AS25="B",AS25="T",AS25="E",AS25="SB")),AND(OR(AR25="D",AR25="A",AR25="S",AR25="C",AR25="H",AR25="B",AR25="T",AR25="E",AR25="SB"),OR(AP25="D",AP25="A",AP25="S",AP25="C",AP25="H",AP25="T",AP25="E",AP25="SB")),AND(OR(AR25="D",AR25="A",AR25="S",AR25="C",AR25="H",AR25="T",AR25="E",AR25="SB"),OR(AT25="D",AT25="A",AT25="S",AT25="C",AT25="H",AT25="B",AT25="T",AT25="E",AT25="SB")),AND(OR(AR25="D",AR25="A",AR25="S",AR25="C",AR25="H",AR25="B",AR25="T",AR25="E",AR25="SB"),OR(AO25="D",AO25="A",AO25="S",AO25="C",AO25="T",AO25="SB")),AND(OR(AR25="D",AR25="A",AR25="S",AR25="C",AR25="T",AR25="SB"),OR(AU25="D",AU25="A",AU25="S",AU25="C",AU25="H",AU25="B",AU25="T",AU25="E",AU25="SB")),AND(OR(AR25="D",AR25="A",AR25="S",AR25="C",AR25="H",AR25="B",AR25="T",AR25="E",AR25="SB"),OR(AN25="S")),AND(OR(AR25="S"),OR(AV25="D",AV25="A",AV25="S",AV25="C",AV25="H",AV25="B",AV25="T",AV25="E",AV25="SB")),AND(AR25="H",OR($Z11="No",$Z11="")))))</formula1>
    </dataValidation>
    <dataValidation sqref="AS25:AS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25="D",AS25="A",AS25="S",AS25="C",AS25="H",AS25="B",AS25="T",AS25="E",AS25="SB",AS25="P",AS25="R",AS25="X",AS25="ST&gt;1",AS25="ST&gt;2",AS25="ST&gt;3",AS25="ST&gt;4",AS25="ST&gt;5"),NOT(OR(AND(OR(AS25="D",AS25="A",AS25="S",AS25="C",AS25="H",AS25="B",AS25="T",AS25="E",AS25="SB"),OR(AR25="D",AR25="A",AR25="S",AR25="C",AR25="H",AR25="B",AR25="T",AR25="E",AR25="SB")),AND(OR(AS25="D",AS25="A",AS25="S",AS25="C",AS25="H",AS25="B",AS25="T",AS25="E",AS25="SB"),OR(AT25="D",AT25="A",AT25="S",AT25="C",AT25="H",AT25="B",AT25="T",AT25="E",AT25="SB")),AND(OR(AS25="D",AS25="A",AS25="S",AS25="C",AS25="H",AS25="B",AS25="T",AS25="E",AS25="SB"),OR(AQ25="D",AQ25="A",AQ25="S",AQ25="C",AQ25="H",AQ25="T",AQ25="E",AQ25="SB")),AND(OR(AS25="D",AS25="A",AS25="S",AS25="C",AS25="H",AS25="T",AS25="E",AS25="SB"),OR(AU25="D",AU25="A",AU25="S",AU25="C",AU25="H",AU25="B",AU25="T",AU25="E",AU25="SB")),AND(OR(AS25="D",AS25="A",AS25="S",AS25="C",AS25="H",AS25="B",AS25="T",AS25="E",AS25="SB"),OR(AP25="D",AP25="A",AP25="S",AP25="C",AP25="T",AP25="SB")),AND(OR(AS25="D",AS25="A",AS25="S",AS25="C",AS25="T",AS25="SB"),OR(AV25="D",AV25="A",AV25="S",AV25="C",AV25="H",AV25="B",AV25="T",AV25="E",AV25="SB")),AND(OR(AS25="D",AS25="A",AS25="S",AS25="C",AS25="H",AS25="B",AS25="T",AS25="E",AS25="SB"),OR(AO25="S")),AND(OR(AS25="S"),OR(AW25="D",AW25="A",AW25="S",AW25="C",AW25="H",AW25="B",AW25="T",AW25="E",AW25="SB")),AND(AS25="H",OR($Z11="No",$Z11="")))))</formula1>
    </dataValidation>
    <dataValidation sqref="AT25:AT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25="D",AT25="A",AT25="S",AT25="C",AT25="H",AT25="B",AT25="T",AT25="E",AT25="SB",AT25="P",AT25="R",AT25="X",AT25="ST&gt;1",AT25="ST&gt;2",AT25="ST&gt;3",AT25="ST&gt;4",AT25="ST&gt;5"),NOT(OR(AND(OR(AT25="D",AT25="A",AT25="S",AT25="C",AT25="H",AT25="B",AT25="T",AT25="E",AT25="SB"),OR(AS25="D",AS25="A",AS25="S",AS25="C",AS25="H",AS25="B",AS25="T",AS25="E",AS25="SB")),AND(OR(AT25="D",AT25="A",AT25="S",AT25="C",AT25="H",AT25="B",AT25="T",AT25="E",AT25="SB"),OR(AU25="D",AU25="A",AU25="S",AU25="C",AU25="H",AU25="B",AU25="T",AU25="E",AU25="SB")),AND(OR(AT25="D",AT25="A",AT25="S",AT25="C",AT25="H",AT25="B",AT25="T",AT25="E",AT25="SB"),OR(AR25="D",AR25="A",AR25="S",AR25="C",AR25="H",AR25="T",AR25="E",AR25="SB")),AND(OR(AT25="D",AT25="A",AT25="S",AT25="C",AT25="H",AT25="T",AT25="E",AT25="SB"),OR(AV25="D",AV25="A",AV25="S",AV25="C",AV25="H",AV25="B",AV25="T",AV25="E",AV25="SB")),AND(OR(AT25="D",AT25="A",AT25="S",AT25="C",AT25="H",AT25="B",AT25="T",AT25="E",AT25="SB"),OR(AQ25="D",AQ25="A",AQ25="S",AQ25="C",AQ25="T",AQ25="SB")),AND(OR(AT25="D",AT25="A",AT25="S",AT25="C",AT25="T",AT25="SB"),OR(AW25="D",AW25="A",AW25="S",AW25="C",AW25="H",AW25="B",AW25="T",AW25="E",AW25="SB")),AND(OR(AT25="D",AT25="A",AT25="S",AT25="C",AT25="H",AT25="B",AT25="T",AT25="E",AT25="SB"),OR(AP25="S")),AND(OR(AT25="S"),OR(AX25="D",AX25="A",AX25="S",AX25="C",AX25="H",AX25="B",AX25="T",AX25="E",AX25="SB")),AND(AT25="H",OR($Z11="No",$Z11="")))))</formula1>
    </dataValidation>
    <dataValidation sqref="AU25:AU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25="D",AU25="A",AU25="S",AU25="C",AU25="H",AU25="B",AU25="T",AU25="E",AU25="SB",AU25="P",AU25="R",AU25="X",AU25="ST&gt;1",AU25="ST&gt;2",AU25="ST&gt;3",AU25="ST&gt;4",AU25="ST&gt;5"),NOT(OR(AND(OR(AU25="D",AU25="A",AU25="S",AU25="C",AU25="H",AU25="B",AU25="T",AU25="E",AU25="SB"),OR(AT25="D",AT25="A",AT25="S",AT25="C",AT25="H",AT25="B",AT25="T",AT25="E",AT25="SB")),AND(OR(AU25="D",AU25="A",AU25="S",AU25="C",AU25="H",AU25="B",AU25="T",AU25="E",AU25="SB"),OR(AV25="D",AV25="A",AV25="S",AV25="C",AV25="H",AV25="B",AV25="T",AV25="E",AV25="SB")),AND(OR(AU25="D",AU25="A",AU25="S",AU25="C",AU25="H",AU25="B",AU25="T",AU25="E",AU25="SB"),OR(AS25="D",AS25="A",AS25="S",AS25="C",AS25="H",AS25="T",AS25="E",AS25="SB")),AND(OR(AU25="D",AU25="A",AU25="S",AU25="C",AU25="H",AU25="T",AU25="E",AU25="SB"),OR(AW25="D",AW25="A",AW25="S",AW25="C",AW25="H",AW25="B",AW25="T",AW25="E",AW25="SB")),AND(OR(AU25="D",AU25="A",AU25="S",AU25="C",AU25="H",AU25="B",AU25="T",AU25="E",AU25="SB"),OR(AR25="D",AR25="A",AR25="S",AR25="C",AR25="T",AR25="SB")),AND(OR(AU25="D",AU25="A",AU25="S",AU25="C",AU25="T",AU25="SB"),OR(AX25="D",AX25="A",AX25="S",AX25="C",AX25="H",AX25="B",AX25="T",AX25="E",AX25="SB")),AND(OR(AU25="D",AU25="A",AU25="S",AU25="C",AU25="H",AU25="B",AU25="T",AU25="E",AU25="SB"),OR(AQ25="S")),AND(OR(AU25="S"),OR(AY25="D",AY25="A",AY25="S",AY25="C",AY25="H",AY25="B",AY25="T",AY25="E",AY25="SB")),AND(AU25="H",OR($Z11="No",$Z11="")))))</formula1>
    </dataValidation>
    <dataValidation sqref="AV25:AV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25="D",AV25="A",AV25="S",AV25="C",AV25="H",AV25="B",AV25="T",AV25="E",AV25="SB",AV25="P",AV25="R",AV25="X",AV25="ST&gt;1",AV25="ST&gt;2",AV25="ST&gt;3",AV25="ST&gt;4",AV25="ST&gt;5"),NOT(OR(AND(OR(AV25="D",AV25="A",AV25="S",AV25="C",AV25="H",AV25="B",AV25="T",AV25="E",AV25="SB"),OR(AU25="D",AU25="A",AU25="S",AU25="C",AU25="H",AU25="B",AU25="T",AU25="E",AU25="SB")),AND(OR(AV25="D",AV25="A",AV25="S",AV25="C",AV25="H",AV25="B",AV25="T",AV25="E",AV25="SB"),OR(AW25="D",AW25="A",AW25="S",AW25="C",AW25="H",AW25="B",AW25="T",AW25="E",AW25="SB")),AND(OR(AV25="D",AV25="A",AV25="S",AV25="C",AV25="H",AV25="B",AV25="T",AV25="E",AV25="SB"),OR(AT25="D",AT25="A",AT25="S",AT25="C",AT25="H",AT25="T",AT25="E",AT25="SB")),AND(OR(AV25="D",AV25="A",AV25="S",AV25="C",AV25="H",AV25="T",AV25="E",AV25="SB"),OR(AX25="D",AX25="A",AX25="S",AX25="C",AX25="H",AX25="B",AX25="T",AX25="E",AX25="SB")),AND(OR(AV25="D",AV25="A",AV25="S",AV25="C",AV25="H",AV25="B",AV25="T",AV25="E",AV25="SB"),OR(AS25="D",AS25="A",AS25="S",AS25="C",AS25="T",AS25="SB")),AND(OR(AV25="D",AV25="A",AV25="S",AV25="C",AV25="T",AV25="SB"),OR(AY25="D",AY25="A",AY25="S",AY25="C",AY25="H",AY25="B",AY25="T",AY25="E",AY25="SB")),AND(OR(AV25="D",AV25="A",AV25="S",AV25="C",AV25="H",AV25="B",AV25="T",AV25="E",AV25="SB"),OR(AR25="S")),AND(OR(AV25="S"),OR(AZ25="D",AZ25="A",AZ25="S",AZ25="C",AZ25="H",AZ25="B",AZ25="T",AZ25="E",AZ25="SB")),AND(AV25="H",OR($Z11="No",$Z11="")))))</formula1>
    </dataValidation>
    <dataValidation sqref="AW25:AW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25="D",AW25="A",AW25="S",AW25="C",AW25="H",AW25="B",AW25="T",AW25="E",AW25="SB",AW25="P",AW25="R",AW25="X",AW25="ST&gt;1",AW25="ST&gt;2",AW25="ST&gt;3",AW25="ST&gt;4",AW25="ST&gt;5"),NOT(OR(AND(OR(AW25="D",AW25="A",AW25="S",AW25="C",AW25="H",AW25="B",AW25="T",AW25="E",AW25="SB"),OR(AV25="D",AV25="A",AV25="S",AV25="C",AV25="H",AV25="B",AV25="T",AV25="E",AV25="SB")),AND(OR(AW25="D",AW25="A",AW25="S",AW25="C",AW25="H",AW25="B",AW25="T",AW25="E",AW25="SB"),OR(AX25="D",AX25="A",AX25="S",AX25="C",AX25="H",AX25="B",AX25="T",AX25="E",AX25="SB")),AND(OR(AW25="D",AW25="A",AW25="S",AW25="C",AW25="H",AW25="B",AW25="T",AW25="E",AW25="SB"),OR(AU25="D",AU25="A",AU25="S",AU25="C",AU25="H",AU25="T",AU25="E",AU25="SB")),AND(OR(AW25="D",AW25="A",AW25="S",AW25="C",AW25="H",AW25="T",AW25="E",AW25="SB"),OR(AY25="D",AY25="A",AY25="S",AY25="C",AY25="H",AY25="B",AY25="T",AY25="E",AY25="SB")),AND(OR(AW25="D",AW25="A",AW25="S",AW25="C",AW25="H",AW25="B",AW25="T",AW25="E",AW25="SB"),OR(AT25="D",AT25="A",AT25="S",AT25="C",AT25="T",AT25="SB")),AND(OR(AW25="D",AW25="A",AW25="S",AW25="C",AW25="T",AW25="SB"),OR(AZ25="D",AZ25="A",AZ25="S",AZ25="C",AZ25="H",AZ25="B",AZ25="T",AZ25="E",AZ25="SB")),AND(OR(AW25="D",AW25="A",AW25="S",AW25="C",AW25="H",AW25="B",AW25="T",AW25="E",AW25="SB"),OR(AS25="S")),AND(OR(AW25="S"),OR(BA25="D",BA25="A",BA25="S",BA25="C",BA25="H",BA25="B",BA25="T",BA25="E",BA25="SB")),AND(AW25="H",OR($Z11="No",$Z11="")))))</formula1>
    </dataValidation>
    <dataValidation sqref="AX25:AX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25="D",AX25="A",AX25="S",AX25="C",AX25="H",AX25="B",AX25="T",AX25="E",AX25="SB",AX25="P",AX25="R",AX25="X",AX25="ST&gt;1",AX25="ST&gt;2",AX25="ST&gt;3",AX25="ST&gt;4",AX25="ST&gt;5"),NOT(OR(AND(OR(AX25="D",AX25="A",AX25="S",AX25="C",AX25="H",AX25="B",AX25="T",AX25="E",AX25="SB"),OR(AW25="D",AW25="A",AW25="S",AW25="C",AW25="H",AW25="B",AW25="T",AW25="E",AW25="SB")),AND(OR(AX25="D",AX25="A",AX25="S",AX25="C",AX25="H",AX25="B",AX25="T",AX25="E",AX25="SB"),OR(AY25="D",AY25="A",AY25="S",AY25="C",AY25="H",AY25="B",AY25="T",AY25="E",AY25="SB")),AND(OR(AX25="D",AX25="A",AX25="S",AX25="C",AX25="H",AX25="B",AX25="T",AX25="E",AX25="SB"),OR(AV25="D",AV25="A",AV25="S",AV25="C",AV25="H",AV25="T",AV25="E",AV25="SB")),AND(OR(AX25="D",AX25="A",AX25="S",AX25="C",AX25="H",AX25="T",AX25="E",AX25="SB"),OR(AZ25="D",AZ25="A",AZ25="S",AZ25="C",AZ25="H",AZ25="B",AZ25="T",AZ25="E",AZ25="SB")),AND(OR(AX25="D",AX25="A",AX25="S",AX25="C",AX25="H",AX25="B",AX25="T",AX25="E",AX25="SB"),OR(AU25="D",AU25="A",AU25="S",AU25="C",AU25="T",AU25="SB")),AND(OR(AX25="D",AX25="A",AX25="S",AX25="C",AX25="T",AX25="SB"),OR(BA25="D",BA25="A",BA25="S",BA25="C",BA25="H",BA25="B",BA25="T",BA25="E",BA25="SB")),AND(OR(AX25="D",AX25="A",AX25="S",AX25="C",AX25="H",AX25="B",AX25="T",AX25="E",AX25="SB"),OR(AT25="S")),AND(OR(AX25="S"),OR(BB25="D",BB25="A",BB25="S",BB25="C",BB25="H",BB25="B",BB25="T",BB25="E",BB25="SB")),AND(AX25="H",OR($Z11="No",$Z11="")))))</formula1>
    </dataValidation>
    <dataValidation sqref="AY25:AY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25="D",AY25="A",AY25="S",AY25="C",AY25="H",AY25="B",AY25="T",AY25="E",AY25="SB",AY25="P",AY25="R",AY25="X",AY25="ST&gt;1",AY25="ST&gt;2",AY25="ST&gt;3",AY25="ST&gt;4",AY25="ST&gt;5"),NOT(OR(AND(OR(AY25="D",AY25="A",AY25="S",AY25="C",AY25="H",AY25="B",AY25="T",AY25="E",AY25="SB"),OR(AX25="D",AX25="A",AX25="S",AX25="C",AX25="H",AX25="B",AX25="T",AX25="E",AX25="SB")),AND(OR(AY25="D",AY25="A",AY25="S",AY25="C",AY25="H",AY25="B",AY25="T",AY25="E",AY25="SB"),OR(AZ25="D",AZ25="A",AZ25="S",AZ25="C",AZ25="H",AZ25="B",AZ25="T",AZ25="E",AZ25="SB")),AND(OR(AY25="D",AY25="A",AY25="S",AY25="C",AY25="H",AY25="B",AY25="T",AY25="E",AY25="SB"),OR(AW25="D",AW25="A",AW25="S",AW25="C",AW25="H",AW25="T",AW25="E",AW25="SB")),AND(OR(AY25="D",AY25="A",AY25="S",AY25="C",AY25="H",AY25="T",AY25="E",AY25="SB"),OR(BA25="D",BA25="A",BA25="S",BA25="C",BA25="H",BA25="B",BA25="T",BA25="E",BA25="SB")),AND(OR(AY25="D",AY25="A",AY25="S",AY25="C",AY25="H",AY25="B",AY25="T",AY25="E",AY25="SB"),OR(AV25="D",AV25="A",AV25="S",AV25="C",AV25="T",AV25="SB")),AND(OR(AY25="D",AY25="A",AY25="S",AY25="C",AY25="T",AY25="SB"),OR(BB25="D",BB25="A",BB25="S",BB25="C",BB25="H",BB25="B",BB25="T",BB25="E",BB25="SB")),AND(OR(AY25="D",AY25="A",AY25="S",AY25="C",AY25="H",AY25="B",AY25="T",AY25="E",AY25="SB"),OR(AU25="S")),AND(OR(AY25="S"),OR(BC25="D",BC25="A",BC25="S",BC25="C",BC25="H",BC25="B",BC25="T",BC25="E",BC25="SB")),AND(AY25="H",OR($Z11="No",$Z11="")))))</formula1>
    </dataValidation>
    <dataValidation sqref="AZ25:AZ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25="D",AZ25="A",AZ25="S",AZ25="C",AZ25="H",AZ25="B",AZ25="T",AZ25="E",AZ25="SB",AZ25="P",AZ25="R",AZ25="X",AZ25="ST&gt;1",AZ25="ST&gt;2",AZ25="ST&gt;3",AZ25="ST&gt;4",AZ25="ST&gt;5"),NOT(OR(AND(OR(AZ25="D",AZ25="A",AZ25="S",AZ25="C",AZ25="H",AZ25="B",AZ25="T",AZ25="E",AZ25="SB"),OR(AY25="D",AY25="A",AY25="S",AY25="C",AY25="H",AY25="B",AY25="T",AY25="E",AY25="SB")),AND(OR(AZ25="D",AZ25="A",AZ25="S",AZ25="C",AZ25="H",AZ25="B",AZ25="T",AZ25="E",AZ25="SB"),OR(BA25="D",BA25="A",BA25="S",BA25="C",BA25="H",BA25="B",BA25="T",BA25="E",BA25="SB")),AND(OR(AZ25="D",AZ25="A",AZ25="S",AZ25="C",AZ25="H",AZ25="B",AZ25="T",AZ25="E",AZ25="SB"),OR(AX25="D",AX25="A",AX25="S",AX25="C",AX25="H",AX25="T",AX25="E",AX25="SB")),AND(OR(AZ25="D",AZ25="A",AZ25="S",AZ25="C",AZ25="H",AZ25="T",AZ25="E",AZ25="SB"),OR(BB25="D",BB25="A",BB25="S",BB25="C",BB25="H",BB25="B",BB25="T",BB25="E",BB25="SB")),AND(OR(AZ25="D",AZ25="A",AZ25="S",AZ25="C",AZ25="H",AZ25="B",AZ25="T",AZ25="E",AZ25="SB"),OR(AW25="D",AW25="A",AW25="S",AW25="C",AW25="T",AW25="SB")),AND(OR(AZ25="D",AZ25="A",AZ25="S",AZ25="C",AZ25="T",AZ25="SB"),OR(BC25="D",BC25="A",BC25="S",BC25="C",BC25="H",BC25="B",BC25="T",BC25="E",BC25="SB")),AND(OR(AZ25="D",AZ25="A",AZ25="S",AZ25="C",AZ25="H",AZ25="B",AZ25="T",AZ25="E",AZ25="SB"),OR(AV25="S")),AND(OR(AZ25="S"),OR(BD25="D",BD25="A",BD25="S",BD25="C",BD25="H",BD25="B",BD25="T",BD25="E",BD25="SB")),AND(AZ25="H",OR($Z11="No",$Z11="")))))</formula1>
    </dataValidation>
    <dataValidation sqref="BA25:BA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25="D",BA25="A",BA25="S",BA25="C",BA25="H",BA25="B",BA25="T",BA25="E",BA25="SB",BA25="P",BA25="R",BA25="X",BA25="ST&gt;1",BA25="ST&gt;2",BA25="ST&gt;3",BA25="ST&gt;4",BA25="ST&gt;5"),NOT(OR(AND(OR(BA25="D",BA25="A",BA25="S",BA25="C",BA25="H",BA25="B",BA25="T",BA25="E",BA25="SB"),OR(AZ25="D",AZ25="A",AZ25="S",AZ25="C",AZ25="H",AZ25="B",AZ25="T",AZ25="E",AZ25="SB")),AND(OR(BA25="D",BA25="A",BA25="S",BA25="C",BA25="H",BA25="B",BA25="T",BA25="E",BA25="SB"),OR(BB25="D",BB25="A",BB25="S",BB25="C",BB25="H",BB25="B",BB25="T",BB25="E",BB25="SB")),AND(OR(BA25="D",BA25="A",BA25="S",BA25="C",BA25="H",BA25="B",BA25="T",BA25="E",BA25="SB"),OR(AY25="D",AY25="A",AY25="S",AY25="C",AY25="H",AY25="T",AY25="E",AY25="SB")),AND(OR(BA25="D",BA25="A",BA25="S",BA25="C",BA25="H",BA25="T",BA25="E",BA25="SB"),OR(BC25="D",BC25="A",BC25="S",BC25="C",BC25="H",BC25="B",BC25="T",BC25="E",BC25="SB")),AND(OR(BA25="D",BA25="A",BA25="S",BA25="C",BA25="H",BA25="B",BA25="T",BA25="E",BA25="SB"),OR(AX25="D",AX25="A",AX25="S",AX25="C",AX25="T",AX25="SB")),AND(OR(BA25="D",BA25="A",BA25="S",BA25="C",BA25="T",BA25="SB"),OR(BD25="D",BD25="A",BD25="S",BD25="C",BD25="H",BD25="B",BD25="T",BD25="E",BD25="SB")),AND(OR(BA25="D",BA25="A",BA25="S",BA25="C",BA25="H",BA25="B",BA25="T",BA25="E",BA25="SB"),OR(AW25="S")),AND(OR(BA25="S"),OR(BE25="D",BE25="A",BE25="S",BE25="C",BE25="H",BE25="B",BE25="T",BE25="E",BE25="SB")),AND(BA25="H",OR($Z11="No",$Z11="")))))</formula1>
    </dataValidation>
    <dataValidation sqref="BB25:BB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25="D",BB25="A",BB25="S",BB25="C",BB25="H",BB25="B",BB25="T",BB25="E",BB25="SB",BB25="P",BB25="R",BB25="X",BB25="ST&gt;1",BB25="ST&gt;2",BB25="ST&gt;3",BB25="ST&gt;4",BB25="ST&gt;5"),NOT(OR(AND(OR(BB25="D",BB25="A",BB25="S",BB25="C",BB25="H",BB25="B",BB25="T",BB25="E",BB25="SB"),OR(BA25="D",BA25="A",BA25="S",BA25="C",BA25="H",BA25="B",BA25="T",BA25="E",BA25="SB")),AND(OR(BB25="D",BB25="A",BB25="S",BB25="C",BB25="H",BB25="B",BB25="T",BB25="E",BB25="SB"),OR(BC25="D",BC25="A",BC25="S",BC25="C",BC25="H",BC25="B",BC25="T",BC25="E",BC25="SB")),AND(OR(BB25="D",BB25="A",BB25="S",BB25="C",BB25="H",BB25="B",BB25="T",BB25="E",BB25="SB"),OR(AZ25="D",AZ25="A",AZ25="S",AZ25="C",AZ25="H",AZ25="T",AZ25="E",AZ25="SB")),AND(OR(BB25="D",BB25="A",BB25="S",BB25="C",BB25="H",BB25="T",BB25="E",BB25="SB"),OR(BD25="D",BD25="A",BD25="S",BD25="C",BD25="H",BD25="B",BD25="T",BD25="E",BD25="SB")),AND(OR(BB25="D",BB25="A",BB25="S",BB25="C",BB25="H",BB25="B",BB25="T",BB25="E",BB25="SB"),OR(AY25="D",AY25="A",AY25="S",AY25="C",AY25="T",AY25="SB")),AND(OR(BB25="D",BB25="A",BB25="S",BB25="C",BB25="T",BB25="SB"),OR(BE25="D",BE25="A",BE25="S",BE25="C",BE25="H",BE25="B",BE25="T",BE25="E",BE25="SB")),AND(OR(BB25="D",BB25="A",BB25="S",BB25="C",BB25="H",BB25="B",BB25="T",BB25="E",BB25="SB"),OR(AX25="S")),AND(OR(BB25="S"),OR(BF25="D",BF25="A",BF25="S",BF25="C",BF25="H",BF25="B",BF25="T",BF25="E",BF25="SB")),AND(BB25="H",OR($Z11="No",$Z11="")))))</formula1>
    </dataValidation>
    <dataValidation sqref="BC25:BC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25="D",BC25="A",BC25="S",BC25="C",BC25="H",BC25="B",BC25="T",BC25="E",BC25="SB",BC25="P",BC25="R",BC25="X",BC25="ST&gt;1",BC25="ST&gt;2",BC25="ST&gt;3",BC25="ST&gt;4",BC25="ST&gt;5"),NOT(OR(AND(OR(BC25="D",BC25="A",BC25="S",BC25="C",BC25="H",BC25="B",BC25="T",BC25="E",BC25="SB"),OR(BB25="D",BB25="A",BB25="S",BB25="C",BB25="H",BB25="B",BB25="T",BB25="E",BB25="SB")),AND(OR(BC25="D",BC25="A",BC25="S",BC25="C",BC25="H",BC25="B",BC25="T",BC25="E",BC25="SB"),OR(BD25="D",BD25="A",BD25="S",BD25="C",BD25="H",BD25="B",BD25="T",BD25="E",BD25="SB")),AND(OR(BC25="D",BC25="A",BC25="S",BC25="C",BC25="H",BC25="B",BC25="T",BC25="E",BC25="SB"),OR(BA25="D",BA25="A",BA25="S",BA25="C",BA25="H",BA25="T",BA25="E",BA25="SB")),AND(OR(BC25="D",BC25="A",BC25="S",BC25="C",BC25="H",BC25="T",BC25="E",BC25="SB"),OR(BE25="D",BE25="A",BE25="S",BE25="C",BE25="H",BE25="B",BE25="T",BE25="E",BE25="SB")),AND(OR(BC25="D",BC25="A",BC25="S",BC25="C",BC25="H",BC25="B",BC25="T",BC25="E",BC25="SB"),OR(AZ25="D",AZ25="A",AZ25="S",AZ25="C",AZ25="T",AZ25="SB")),AND(OR(BC25="D",BC25="A",BC25="S",BC25="C",BC25="T",BC25="SB"),OR(BF25="D",BF25="A",BF25="S",BF25="C",BF25="H",BF25="B",BF25="T",BF25="E",BF25="SB")),AND(OR(BC25="D",BC25="A",BC25="S",BC25="C",BC25="H",BC25="B",BC25="T",BC25="E",BC25="SB"),OR(AY25="S")),AND(OR(BC25="S"),OR(BG25="D",BG25="A",BG25="S",BG25="C",BG25="H",BG25="B",BG25="T",BG25="E",BG25="SB")),AND(BC25="H",OR($Z11="No",$Z11="")))))</formula1>
    </dataValidation>
    <dataValidation sqref="BD25:BD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25="D",BD25="A",BD25="S",BD25="C",BD25="H",BD25="B",BD25="T",BD25="E",BD25="SB",BD25="P",BD25="R",BD25="X",BD25="ST&gt;1",BD25="ST&gt;2",BD25="ST&gt;3",BD25="ST&gt;4",BD25="ST&gt;5"),NOT(OR(AND(OR(BD25="D",BD25="A",BD25="S",BD25="C",BD25="H",BD25="B",BD25="T",BD25="E",BD25="SB"),OR(BC25="D",BC25="A",BC25="S",BC25="C",BC25="H",BC25="B",BC25="T",BC25="E",BC25="SB")),AND(OR(BD25="D",BD25="A",BD25="S",BD25="C",BD25="H",BD25="B",BD25="T",BD25="E",BD25="SB"),OR(BE25="D",BE25="A",BE25="S",BE25="C",BE25="H",BE25="B",BE25="T",BE25="E",BE25="SB")),AND(OR(BD25="D",BD25="A",BD25="S",BD25="C",BD25="H",BD25="B",BD25="T",BD25="E",BD25="SB"),OR(BB25="D",BB25="A",BB25="S",BB25="C",BB25="H",BB25="T",BB25="E",BB25="SB")),AND(OR(BD25="D",BD25="A",BD25="S",BD25="C",BD25="H",BD25="T",BD25="E",BD25="SB"),OR(BF25="D",BF25="A",BF25="S",BF25="C",BF25="H",BF25="B",BF25="T",BF25="E",BF25="SB")),AND(OR(BD25="D",BD25="A",BD25="S",BD25="C",BD25="H",BD25="B",BD25="T",BD25="E",BD25="SB"),OR(BA25="D",BA25="A",BA25="S",BA25="C",BA25="T",BA25="SB")),AND(OR(BD25="D",BD25="A",BD25="S",BD25="C",BD25="T",BD25="SB"),OR(BG25="D",BG25="A",BG25="S",BG25="C",BG25="H",BG25="B",BG25="T",BG25="E",BG25="SB")),AND(OR(BD25="D",BD25="A",BD25="S",BD25="C",BD25="H",BD25="B",BD25="T",BD25="E",BD25="SB"),OR(AZ25="S")),AND(OR(BD25="S"),OR(BH25="D",BH25="A",BH25="S",BH25="C",BH25="H",BH25="B",BH25="T",BH25="E",BH25="SB")),AND(BD25="H",OR($Z11="No",$Z11="")))))</formula1>
    </dataValidation>
    <dataValidation sqref="BE25:BE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25="D",BE25="A",BE25="S",BE25="C",BE25="H",BE25="B",BE25="T",BE25="E",BE25="SB",BE25="P",BE25="R",BE25="X",BE25="ST&gt;1",BE25="ST&gt;2",BE25="ST&gt;3",BE25="ST&gt;4",BE25="ST&gt;5"),NOT(OR(AND(OR(BE25="D",BE25="A",BE25="S",BE25="C",BE25="H",BE25="B",BE25="T",BE25="E",BE25="SB"),OR(BD25="D",BD25="A",BD25="S",BD25="C",BD25="H",BD25="B",BD25="T",BD25="E",BD25="SB")),AND(OR(BE25="D",BE25="A",BE25="S",BE25="C",BE25="H",BE25="B",BE25="T",BE25="E",BE25="SB"),OR(BF25="D",BF25="A",BF25="S",BF25="C",BF25="H",BF25="B",BF25="T",BF25="E",BF25="SB")),AND(OR(BE25="D",BE25="A",BE25="S",BE25="C",BE25="H",BE25="B",BE25="T",BE25="E",BE25="SB"),OR(BC25="D",BC25="A",BC25="S",BC25="C",BC25="H",BC25="T",BC25="E",BC25="SB")),AND(OR(BE25="D",BE25="A",BE25="S",BE25="C",BE25="H",BE25="T",BE25="E",BE25="SB"),OR(BG25="D",BG25="A",BG25="S",BG25="C",BG25="H",BG25="B",BG25="T",BG25="E",BG25="SB")),AND(OR(BE25="D",BE25="A",BE25="S",BE25="C",BE25="H",BE25="B",BE25="T",BE25="E",BE25="SB"),OR(BB25="D",BB25="A",BB25="S",BB25="C",BB25="T",BB25="SB")),AND(OR(BE25="D",BE25="A",BE25="S",BE25="C",BE25="T",BE25="SB"),OR(BH25="D",BH25="A",BH25="S",BH25="C",BH25="H",BH25="B",BH25="T",BH25="E",BH25="SB")),AND(OR(BE25="D",BE25="A",BE25="S",BE25="C",BE25="H",BE25="B",BE25="T",BE25="E",BE25="SB"),OR(BA25="S")),AND(OR(BE25="S"),OR(BI25="D",BI25="A",BI25="S",BI25="C",BI25="H",BI25="B",BI25="T",BI25="E",BI25="SB")),AND(BE25="H",OR($Z11="No",$Z11="")))))</formula1>
    </dataValidation>
    <dataValidation sqref="BF25:BF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25="D",BF25="A",BF25="S",BF25="C",BF25="H",BF25="B",BF25="T",BF25="E",BF25="SB",BF25="P",BF25="R",BF25="X",BF25="ST&gt;1",BF25="ST&gt;2",BF25="ST&gt;3",BF25="ST&gt;4",BF25="ST&gt;5"),NOT(OR(AND(OR(BF25="D",BF25="A",BF25="S",BF25="C",BF25="H",BF25="B",BF25="T",BF25="E",BF25="SB"),OR(BE25="D",BE25="A",BE25="S",BE25="C",BE25="H",BE25="B",BE25="T",BE25="E",BE25="SB")),AND(OR(BF25="D",BF25="A",BF25="S",BF25="C",BF25="H",BF25="B",BF25="T",BF25="E",BF25="SB"),OR(BG25="D",BG25="A",BG25="S",BG25="C",BG25="H",BG25="B",BG25="T",BG25="E",BG25="SB")),AND(OR(BF25="D",BF25="A",BF25="S",BF25="C",BF25="H",BF25="B",BF25="T",BF25="E",BF25="SB"),OR(BD25="D",BD25="A",BD25="S",BD25="C",BD25="H",BD25="T",BD25="E",BD25="SB")),AND(OR(BF25="D",BF25="A",BF25="S",BF25="C",BF25="H",BF25="T",BF25="E",BF25="SB"),OR(BH25="D",BH25="A",BH25="S",BH25="C",BH25="H",BH25="B",BH25="T",BH25="E",BH25="SB")),AND(OR(BF25="D",BF25="A",BF25="S",BF25="C",BF25="H",BF25="B",BF25="T",BF25="E",BF25="SB"),OR(BC25="D",BC25="A",BC25="S",BC25="C",BC25="T",BC25="SB")),AND(OR(BF25="D",BF25="A",BF25="S",BF25="C",BF25="T",BF25="SB"),OR(BI25="D",BI25="A",BI25="S",BI25="C",BI25="H",BI25="B",BI25="T",BI25="E",BI25="SB")),AND(OR(BF25="D",BF25="A",BF25="S",BF25="C",BF25="H",BF25="B",BF25="T",BF25="E",BF25="SB"),OR(BB25="S")),AND(OR(BF25="S"),OR(BJ25="D",BJ25="A",BJ25="S",BJ25="C",BJ25="H",BJ25="B",BJ25="T",BJ25="E",BJ25="SB")),AND(BF25="H",OR($Z11="No",$Z11="")))))</formula1>
    </dataValidation>
    <dataValidation sqref="BG25:BG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25="D",BG25="A",BG25="S",BG25="C",BG25="H",BG25="B",BG25="T",BG25="E",BG25="SB",BG25="P",BG25="R",BG25="X",BG25="ST&gt;1",BG25="ST&gt;2",BG25="ST&gt;3",BG25="ST&gt;4",BG25="ST&gt;5"),NOT(OR(AND(OR(BG25="D",BG25="A",BG25="S",BG25="C",BG25="H",BG25="B",BG25="T",BG25="E",BG25="SB"),OR(BF25="D",BF25="A",BF25="S",BF25="C",BF25="H",BF25="B",BF25="T",BF25="E",BF25="SB")),AND(OR(BG25="D",BG25="A",BG25="S",BG25="C",BG25="H",BG25="B",BG25="T",BG25="E",BG25="SB"),OR(BH25="D",BH25="A",BH25="S",BH25="C",BH25="H",BH25="B",BH25="T",BH25="E",BH25="SB")),AND(OR(BG25="D",BG25="A",BG25="S",BG25="C",BG25="H",BG25="B",BG25="T",BG25="E",BG25="SB"),OR(BE25="D",BE25="A",BE25="S",BE25="C",BE25="H",BE25="T",BE25="E",BE25="SB")),AND(OR(BG25="D",BG25="A",BG25="S",BG25="C",BG25="H",BG25="T",BG25="E",BG25="SB"),OR(BI25="D",BI25="A",BI25="S",BI25="C",BI25="H",BI25="B",BI25="T",BI25="E",BI25="SB")),AND(OR(BG25="D",BG25="A",BG25="S",BG25="C",BG25="H",BG25="B",BG25="T",BG25="E",BG25="SB"),OR(BD25="D",BD25="A",BD25="S",BD25="C",BD25="T",BD25="SB")),AND(OR(BG25="D",BG25="A",BG25="S",BG25="C",BG25="T",BG25="SB"),OR(BJ25="D",BJ25="A",BJ25="S",BJ25="C",BJ25="H",BJ25="B",BJ25="T",BJ25="E",BJ25="SB")),AND(OR(BG25="D",BG25="A",BG25="S",BG25="C",BG25="H",BG25="B",BG25="T",BG25="E",BG25="SB"),OR(BC25="S")),AND(OR(BG25="S"),OR(BK25="D",BK25="A",BK25="S",BK25="C",BK25="H",BK25="B",BK25="T",BK25="E",BK25="SB")),AND(BG25="H",OR($Z11="No",$Z11="")))))</formula1>
    </dataValidation>
    <dataValidation sqref="BH25:BH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25="D",BH25="A",BH25="S",BH25="C",BH25="H",BH25="B",BH25="T",BH25="E",BH25="SB",BH25="P",BH25="R",BH25="X",BH25="ST&gt;1",BH25="ST&gt;2",BH25="ST&gt;3",BH25="ST&gt;4",BH25="ST&gt;5"),NOT(OR(AND(OR(BH25="D",BH25="A",BH25="S",BH25="C",BH25="H",BH25="B",BH25="T",BH25="E",BH25="SB"),OR(BG25="D",BG25="A",BG25="S",BG25="C",BG25="H",BG25="B",BG25="T",BG25="E",BG25="SB")),AND(OR(BH25="D",BH25="A",BH25="S",BH25="C",BH25="H",BH25="B",BH25="T",BH25="E",BH25="SB"),OR(BI25="D",BI25="A",BI25="S",BI25="C",BI25="H",BI25="B",BI25="T",BI25="E",BI25="SB")),AND(OR(BH25="D",BH25="A",BH25="S",BH25="C",BH25="H",BH25="B",BH25="T",BH25="E",BH25="SB"),OR(BF25="D",BF25="A",BF25="S",BF25="C",BF25="H",BF25="T",BF25="E",BF25="SB")),AND(OR(BH25="D",BH25="A",BH25="S",BH25="C",BH25="H",BH25="T",BH25="E",BH25="SB"),OR(BJ25="D",BJ25="A",BJ25="S",BJ25="C",BJ25="H",BJ25="B",BJ25="T",BJ25="E",BJ25="SB")),AND(OR(BH25="D",BH25="A",BH25="S",BH25="C",BH25="H",BH25="B",BH25="T",BH25="E",BH25="SB"),OR(BE25="D",BE25="A",BE25="S",BE25="C",BE25="T",BE25="SB")),AND(OR(BH25="D",BH25="A",BH25="S",BH25="C",BH25="T",BH25="SB"),OR(BK25="D",BK25="A",BK25="S",BK25="C",BK25="H",BK25="B",BK25="T",BK25="E",BK25="SB")),AND(OR(BH25="D",BH25="A",BH25="S",BH25="C",BH25="H",BH25="B",BH25="T",BH25="E",BH25="SB"),OR(BD25="S")),AND(OR(BH25="S"),OR(BL25="D",BL25="A",BL25="S",BL25="C",BL25="H",BL25="B",BL25="T",BL25="E",BL25="SB")),AND(BH25="H",OR($Z11="No",$Z11="")))))</formula1>
    </dataValidation>
    <dataValidation sqref="BI25:BI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25="D",BI25="A",BI25="S",BI25="C",BI25="H",BI25="B",BI25="T",BI25="E",BI25="SB",BI25="P",BI25="R",BI25="X",BI25="ST&gt;1",BI25="ST&gt;2",BI25="ST&gt;3",BI25="ST&gt;4",BI25="ST&gt;5"),NOT(OR(AND(OR(BI25="D",BI25="A",BI25="S",BI25="C",BI25="H",BI25="B",BI25="T",BI25="E",BI25="SB"),OR(BH25="D",BH25="A",BH25="S",BH25="C",BH25="H",BH25="B",BH25="T",BH25="E",BH25="SB")),AND(OR(BI25="D",BI25="A",BI25="S",BI25="C",BI25="H",BI25="B",BI25="T",BI25="E",BI25="SB"),OR(BJ25="D",BJ25="A",BJ25="S",BJ25="C",BJ25="H",BJ25="B",BJ25="T",BJ25="E",BJ25="SB")),AND(OR(BI25="D",BI25="A",BI25="S",BI25="C",BI25="H",BI25="B",BI25="T",BI25="E",BI25="SB"),OR(BG25="D",BG25="A",BG25="S",BG25="C",BG25="H",BG25="T",BG25="E",BG25="SB")),AND(OR(BI25="D",BI25="A",BI25="S",BI25="C",BI25="H",BI25="T",BI25="E",BI25="SB"),OR(BK25="D",BK25="A",BK25="S",BK25="C",BK25="H",BK25="B",BK25="T",BK25="E",BK25="SB")),AND(OR(BI25="D",BI25="A",BI25="S",BI25="C",BI25="H",BI25="B",BI25="T",BI25="E",BI25="SB"),OR(BF25="D",BF25="A",BF25="S",BF25="C",BF25="T",BF25="SB")),AND(OR(BI25="D",BI25="A",BI25="S",BI25="C",BI25="T",BI25="SB"),OR(BL25="D",BL25="A",BL25="S",BL25="C",BL25="H",BL25="B",BL25="T",BL25="E",BL25="SB")),AND(OR(BI25="D",BI25="A",BI25="S",BI25="C",BI25="H",BI25="B",BI25="T",BI25="E",BI25="SB"),OR(BE25="S")),AND(OR(BI25="S"),OR(BM25="D",BM25="A",BM25="S",BM25="C",BM25="H",BM25="B",BM25="T",BM25="E",BM25="SB")),AND(BI25="H",OR($Z11="No",$Z11="")))))</formula1>
    </dataValidation>
    <dataValidation sqref="BJ25:BJ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25="D",BJ25="A",BJ25="S",BJ25="C",BJ25="H",BJ25="B",BJ25="T",BJ25="E",BJ25="SB",BJ25="P",BJ25="R",BJ25="X",BJ25="ST&gt;1",BJ25="ST&gt;2",BJ25="ST&gt;3",BJ25="ST&gt;4",BJ25="ST&gt;5"),NOT(OR(AND(OR(BJ25="D",BJ25="A",BJ25="S",BJ25="C",BJ25="H",BJ25="B",BJ25="T",BJ25="E",BJ25="SB"),OR(BI25="D",BI25="A",BI25="S",BI25="C",BI25="H",BI25="B",BI25="T",BI25="E",BI25="SB")),AND(OR(BJ25="D",BJ25="A",BJ25="S",BJ25="C",BJ25="H",BJ25="B",BJ25="T",BJ25="E",BJ25="SB"),OR(BK25="D",BK25="A",BK25="S",BK25="C",BK25="H",BK25="B",BK25="T",BK25="E",BK25="SB")),AND(OR(BJ25="D",BJ25="A",BJ25="S",BJ25="C",BJ25="H",BJ25="B",BJ25="T",BJ25="E",BJ25="SB"),OR(BH25="D",BH25="A",BH25="S",BH25="C",BH25="H",BH25="T",BH25="E",BH25="SB")),AND(OR(BJ25="D",BJ25="A",BJ25="S",BJ25="C",BJ25="H",BJ25="T",BJ25="E",BJ25="SB"),OR(BL25="D",BL25="A",BL25="S",BL25="C",BL25="H",BL25="B",BL25="T",BL25="E",BL25="SB")),AND(OR(BJ25="D",BJ25="A",BJ25="S",BJ25="C",BJ25="H",BJ25="B",BJ25="T",BJ25="E",BJ25="SB"),OR(BG25="D",BG25="A",BG25="S",BG25="C",BG25="T",BG25="SB")),AND(OR(BJ25="D",BJ25="A",BJ25="S",BJ25="C",BJ25="T",BJ25="SB"),OR(BM25="D",BM25="A",BM25="S",BM25="C",BM25="H",BM25="B",BM25="T",BM25="E",BM25="SB")),AND(OR(BJ25="D",BJ25="A",BJ25="S",BJ25="C",BJ25="H",BJ25="B",BJ25="T",BJ25="E",BJ25="SB"),OR(BF25="S")),AND(OR(BJ25="S"),OR(BN25="D",BN25="A",BN25="S",BN25="C",BN25="H",BN25="B",BN25="T",BN25="E",BN25="SB")),AND(BJ25="H",OR($Z11="No",$Z11="")))))</formula1>
    </dataValidation>
    <dataValidation sqref="BK25:BK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25="D",BK25="A",BK25="S",BK25="C",BK25="H",BK25="B",BK25="T",BK25="E",BK25="SB",BK25="P",BK25="R",BK25="X",BK25="ST&gt;1",BK25="ST&gt;2",BK25="ST&gt;3",BK25="ST&gt;4",BK25="ST&gt;5"),NOT(OR(AND(OR(BK25="D",BK25="A",BK25="S",BK25="C",BK25="H",BK25="B",BK25="T",BK25="E",BK25="SB"),OR(BJ25="D",BJ25="A",BJ25="S",BJ25="C",BJ25="H",BJ25="B",BJ25="T",BJ25="E",BJ25="SB")),AND(OR(BK25="D",BK25="A",BK25="S",BK25="C",BK25="H",BK25="B",BK25="T",BK25="E",BK25="SB"),OR(BL25="D",BL25="A",BL25="S",BL25="C",BL25="H",BL25="B",BL25="T",BL25="E",BL25="SB")),AND(OR(BK25="D",BK25="A",BK25="S",BK25="C",BK25="H",BK25="B",BK25="T",BK25="E",BK25="SB"),OR(BI25="D",BI25="A",BI25="S",BI25="C",BI25="H",BI25="T",BI25="E",BI25="SB")),AND(OR(BK25="D",BK25="A",BK25="S",BK25="C",BK25="H",BK25="T",BK25="E",BK25="SB"),OR(BM25="D",BM25="A",BM25="S",BM25="C",BM25="H",BM25="B",BM25="T",BM25="E",BM25="SB")),AND(OR(BK25="D",BK25="A",BK25="S",BK25="C",BK25="H",BK25="B",BK25="T",BK25="E",BK25="SB"),OR(BH25="D",BH25="A",BH25="S",BH25="C",BH25="T",BH25="SB")),AND(OR(BK25="D",BK25="A",BK25="S",BK25="C",BK25="T",BK25="SB"),OR(BN25="D",BN25="A",BN25="S",BN25="C",BN25="H",BN25="B",BN25="T",BN25="E",BN25="SB")),AND(OR(BK25="D",BK25="A",BK25="S",BK25="C",BK25="H",BK25="B",BK25="T",BK25="E",BK25="SB"),OR(BG25="S")),AND(OR(BK25="S"),OR(BO25="D",BO25="A",BO25="S",BO25="C",BO25="H",BO25="B",BO25="T",BO25="E",BO25="SB")),AND(BK25="H",OR($Z11="No",$Z11="")))))</formula1>
    </dataValidation>
    <dataValidation sqref="BL25:BL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25="D",BL25="A",BL25="S",BL25="C",BL25="H",BL25="B",BL25="T",BL25="E",BL25="SB",BL25="P",BL25="R",BL25="X",BL25="ST&gt;1",BL25="ST&gt;2",BL25="ST&gt;3",BL25="ST&gt;4",BL25="ST&gt;5"),NOT(OR(AND(OR(BL25="D",BL25="A",BL25="S",BL25="C",BL25="H",BL25="B",BL25="T",BL25="E",BL25="SB"),OR(BK25="D",BK25="A",BK25="S",BK25="C",BK25="H",BK25="B",BK25="T",BK25="E",BK25="SB")),AND(OR(BL25="D",BL25="A",BL25="S",BL25="C",BL25="H",BL25="B",BL25="T",BL25="E",BL25="SB"),OR(BM25="D",BM25="A",BM25="S",BM25="C",BM25="H",BM25="B",BM25="T",BM25="E",BM25="SB")),AND(OR(BL25="D",BL25="A",BL25="S",BL25="C",BL25="H",BL25="B",BL25="T",BL25="E",BL25="SB"),OR(BJ25="D",BJ25="A",BJ25="S",BJ25="C",BJ25="H",BJ25="T",BJ25="E",BJ25="SB")),AND(OR(BL25="D",BL25="A",BL25="S",BL25="C",BL25="H",BL25="T",BL25="E",BL25="SB"),OR(BN25="D",BN25="A",BN25="S",BN25="C",BN25="H",BN25="B",BN25="T",BN25="E",BN25="SB")),AND(OR(BL25="D",BL25="A",BL25="S",BL25="C",BL25="H",BL25="B",BL25="T",BL25="E",BL25="SB"),OR(BI25="D",BI25="A",BI25="S",BI25="C",BI25="T",BI25="SB")),AND(OR(BL25="D",BL25="A",BL25="S",BL25="C",BL25="T",BL25="SB"),OR(BO25="D",BO25="A",BO25="S",BO25="C",BO25="H",BO25="B",BO25="T",BO25="E",BO25="SB")),AND(OR(BL25="D",BL25="A",BL25="S",BL25="C",BL25="H",BL25="B",BL25="T",BL25="E",BL25="SB"),OR(BH25="S")),AND(OR(BL25="S"),OR(BP25="D",BP25="A",BP25="S",BP25="C",BP25="H",BP25="B",BP25="T",BP25="E",BP25="SB")),AND(BL25="H",OR($Z11="No",$Z11="")))))</formula1>
    </dataValidation>
    <dataValidation sqref="BM25:BM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25="D",BM25="A",BM25="S",BM25="C",BM25="H",BM25="B",BM25="T",BM25="E",BM25="SB",BM25="P",BM25="R",BM25="X",BM25="ST&gt;1",BM25="ST&gt;2",BM25="ST&gt;3",BM25="ST&gt;4",BM25="ST&gt;5"),NOT(OR(AND(OR(BM25="D",BM25="A",BM25="S",BM25="C",BM25="H",BM25="B",BM25="T",BM25="E",BM25="SB"),OR(BL25="D",BL25="A",BL25="S",BL25="C",BL25="H",BL25="B",BL25="T",BL25="E",BL25="SB")),AND(OR(BM25="D",BM25="A",BM25="S",BM25="C",BM25="H",BM25="B",BM25="T",BM25="E",BM25="SB"),OR(BN25="D",BN25="A",BN25="S",BN25="C",BN25="H",BN25="B",BN25="T",BN25="E",BN25="SB")),AND(OR(BM25="D",BM25="A",BM25="S",BM25="C",BM25="H",BM25="B",BM25="T",BM25="E",BM25="SB"),OR(BK25="D",BK25="A",BK25="S",BK25="C",BK25="H",BK25="T",BK25="E",BK25="SB")),AND(OR(BM25="D",BM25="A",BM25="S",BM25="C",BM25="H",BM25="T",BM25="E",BM25="SB"),OR(BO25="D",BO25="A",BO25="S",BO25="C",BO25="H",BO25="B",BO25="T",BO25="E",BO25="SB")),AND(OR(BM25="D",BM25="A",BM25="S",BM25="C",BM25="H",BM25="B",BM25="T",BM25="E",BM25="SB"),OR(BJ25="D",BJ25="A",BJ25="S",BJ25="C",BJ25="T",BJ25="SB")),AND(OR(BM25="D",BM25="A",BM25="S",BM25="C",BM25="T",BM25="SB"),OR(BP25="D",BP25="A",BP25="S",BP25="C",BP25="H",BP25="B",BP25="T",BP25="E",BP25="SB")),AND(OR(BM25="D",BM25="A",BM25="S",BM25="C",BM25="H",BM25="B",BM25="T",BM25="E",BM25="SB"),OR(BI25="S")),AND(OR(BM25="S"),OR(BQ25="D",BQ25="A",BQ25="S",BQ25="C",BQ25="H",BQ25="B",BQ25="T",BQ25="E",BQ25="SB")),AND(BM25="H",OR($Z11="No",$Z11="")))))</formula1>
    </dataValidation>
    <dataValidation sqref="BN25:BN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25="D",BN25="A",BN25="S",BN25="C",BN25="H",BN25="B",BN25="T",BN25="E",BN25="SB",BN25="P",BN25="R",BN25="X",BN25="ST&gt;1",BN25="ST&gt;2",BN25="ST&gt;3",BN25="ST&gt;4",BN25="ST&gt;5"),NOT(OR(AND(OR(BN25="D",BN25="A",BN25="S",BN25="C",BN25="H",BN25="B",BN25="T",BN25="E",BN25="SB"),OR(BM25="D",BM25="A",BM25="S",BM25="C",BM25="H",BM25="B",BM25="T",BM25="E",BM25="SB")),AND(OR(BN25="D",BN25="A",BN25="S",BN25="C",BN25="H",BN25="B",BN25="T",BN25="E",BN25="SB"),OR(BO25="D",BO25="A",BO25="S",BO25="C",BO25="H",BO25="B",BO25="T",BO25="E",BO25="SB")),AND(OR(BN25="D",BN25="A",BN25="S",BN25="C",BN25="H",BN25="B",BN25="T",BN25="E",BN25="SB"),OR(BL25="D",BL25="A",BL25="S",BL25="C",BL25="H",BL25="T",BL25="E",BL25="SB")),AND(OR(BN25="D",BN25="A",BN25="S",BN25="C",BN25="H",BN25="T",BN25="E",BN25="SB"),OR(BP25="D",BP25="A",BP25="S",BP25="C",BP25="H",BP25="B",BP25="T",BP25="E",BP25="SB")),AND(OR(BN25="D",BN25="A",BN25="S",BN25="C",BN25="H",BN25="B",BN25="T",BN25="E",BN25="SB"),OR(BK25="D",BK25="A",BK25="S",BK25="C",BK25="T",BK25="SB")),AND(OR(BN25="D",BN25="A",BN25="S",BN25="C",BN25="T",BN25="SB"),OR(BQ25="D",BQ25="A",BQ25="S",BQ25="C",BQ25="H",BQ25="B",BQ25="T",BQ25="E",BQ25="SB")),AND(OR(BN25="D",BN25="A",BN25="S",BN25="C",BN25="H",BN25="B",BN25="T",BN25="E",BN25="SB"),OR(BJ25="S")),AND(OR(BN25="S"),OR(BR25="D",BR25="A",BR25="S",BR25="C",BR25="H",BR25="B",BR25="T",BR25="E",BR25="SB")),AND(BN25="H",OR($Z11="No",$Z11="")))))</formula1>
    </dataValidation>
    <dataValidation sqref="BO25:BO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25="D",BO25="A",BO25="S",BO25="C",BO25="H",BO25="B",BO25="T",BO25="E",BO25="SB",BO25="P",BO25="R",BO25="X",BO25="ST&gt;1",BO25="ST&gt;2",BO25="ST&gt;3",BO25="ST&gt;4",BO25="ST&gt;5"),NOT(OR(AND(OR(BO25="D",BO25="A",BO25="S",BO25="C",BO25="H",BO25="B",BO25="T",BO25="E",BO25="SB"),OR(BN25="D",BN25="A",BN25="S",BN25="C",BN25="H",BN25="B",BN25="T",BN25="E",BN25="SB")),AND(OR(BO25="D",BO25="A",BO25="S",BO25="C",BO25="H",BO25="B",BO25="T",BO25="E",BO25="SB"),OR(BP25="D",BP25="A",BP25="S",BP25="C",BP25="H",BP25="B",BP25="T",BP25="E",BP25="SB")),AND(OR(BO25="D",BO25="A",BO25="S",BO25="C",BO25="H",BO25="B",BO25="T",BO25="E",BO25="SB"),OR(BM25="D",BM25="A",BM25="S",BM25="C",BM25="H",BM25="T",BM25="E",BM25="SB")),AND(OR(BO25="D",BO25="A",BO25="S",BO25="C",BO25="H",BO25="T",BO25="E",BO25="SB"),OR(BQ25="D",BQ25="A",BQ25="S",BQ25="C",BQ25="H",BQ25="B",BQ25="T",BQ25="E",BQ25="SB")),AND(OR(BO25="D",BO25="A",BO25="S",BO25="C",BO25="H",BO25="B",BO25="T",BO25="E",BO25="SB"),OR(BL25="D",BL25="A",BL25="S",BL25="C",BL25="T",BL25="SB")),AND(OR(BO25="D",BO25="A",BO25="S",BO25="C",BO25="T",BO25="SB"),OR(BR25="D",BR25="A",BR25="S",BR25="C",BR25="H",BR25="B",BR25="T",BR25="E",BR25="SB")),AND(OR(BO25="D",BO25="A",BO25="S",BO25="C",BO25="H",BO25="B",BO25="T",BO25="E",BO25="SB"),OR(BK25="S")),AND(OR(BO25="S"),OR(BS25="D",BS25="A",BS25="S",BS25="C",BS25="H",BS25="B",BS25="T",BS25="E",BS25="SB")),AND(BO25="H",OR($Z11="No",$Z11="")))))</formula1>
    </dataValidation>
    <dataValidation sqref="BP25:BP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25="D",BP25="A",BP25="S",BP25="C",BP25="H",BP25="B",BP25="T",BP25="E",BP25="SB",BP25="P",BP25="R",BP25="X",BP25="ST&gt;1",BP25="ST&gt;2",BP25="ST&gt;3",BP25="ST&gt;4",BP25="ST&gt;5"),NOT(OR(AND(OR(BP25="D",BP25="A",BP25="S",BP25="C",BP25="H",BP25="B",BP25="T",BP25="E",BP25="SB"),OR(BO25="D",BO25="A",BO25="S",BO25="C",BO25="H",BO25="B",BO25="T",BO25="E",BO25="SB")),AND(OR(BP25="D",BP25="A",BP25="S",BP25="C",BP25="H",BP25="B",BP25="T",BP25="E",BP25="SB"),OR(BQ25="D",BQ25="A",BQ25="S",BQ25="C",BQ25="H",BQ25="B",BQ25="T",BQ25="E",BQ25="SB")),AND(OR(BP25="D",BP25="A",BP25="S",BP25="C",BP25="H",BP25="B",BP25="T",BP25="E",BP25="SB"),OR(BN25="D",BN25="A",BN25="S",BN25="C",BN25="H",BN25="T",BN25="E",BN25="SB")),AND(OR(BP25="D",BP25="A",BP25="S",BP25="C",BP25="H",BP25="T",BP25="E",BP25="SB"),OR(BR25="D",BR25="A",BR25="S",BR25="C",BR25="H",BR25="B",BR25="T",BR25="E",BR25="SB")),AND(OR(BP25="D",BP25="A",BP25="S",BP25="C",BP25="H",BP25="B",BP25="T",BP25="E",BP25="SB"),OR(BM25="D",BM25="A",BM25="S",BM25="C",BM25="T",BM25="SB")),AND(OR(BP25="D",BP25="A",BP25="S",BP25="C",BP25="T",BP25="SB"),OR(BS25="D",BS25="A",BS25="S",BS25="C",BS25="H",BS25="B",BS25="T",BS25="E",BS25="SB")),AND(OR(BP25="D",BP25="A",BP25="S",BP25="C",BP25="H",BP25="B",BP25="T",BP25="E",BP25="SB"),OR(BL25="S")),AND(OR(BP25="S"),OR(BT25="D",BT25="A",BT25="S",BT25="C",BT25="H",BT25="B",BT25="T",BT25="E",BT25="SB")),AND(BP25="H",OR($Z11="No",$Z11="")))))</formula1>
    </dataValidation>
    <dataValidation sqref="BQ25:BQ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25="D",BQ25="A",BQ25="S",BQ25="C",BQ25="H",BQ25="B",BQ25="T",BQ25="E",BQ25="SB",BQ25="P",BQ25="R",BQ25="X",BQ25="ST&gt;1",BQ25="ST&gt;2",BQ25="ST&gt;3",BQ25="ST&gt;4",BQ25="ST&gt;5"),NOT(OR(AND(OR(BQ25="D",BQ25="A",BQ25="S",BQ25="C",BQ25="H",BQ25="B",BQ25="T",BQ25="E",BQ25="SB"),OR(BP25="D",BP25="A",BP25="S",BP25="C",BP25="H",BP25="B",BP25="T",BP25="E",BP25="SB")),AND(OR(BQ25="D",BQ25="A",BQ25="S",BQ25="C",BQ25="H",BQ25="B",BQ25="T",BQ25="E",BQ25="SB"),OR(BR25="D",BR25="A",BR25="S",BR25="C",BR25="H",BR25="B",BR25="T",BR25="E",BR25="SB")),AND(OR(BQ25="D",BQ25="A",BQ25="S",BQ25="C",BQ25="H",BQ25="B",BQ25="T",BQ25="E",BQ25="SB"),OR(BO25="D",BO25="A",BO25="S",BO25="C",BO25="H",BO25="T",BO25="E",BO25="SB")),AND(OR(BQ25="D",BQ25="A",BQ25="S",BQ25="C",BQ25="H",BQ25="T",BQ25="E",BQ25="SB"),OR(BS25="D",BS25="A",BS25="S",BS25="C",BS25="H",BS25="B",BS25="T",BS25="E",BS25="SB")),AND(OR(BQ25="D",BQ25="A",BQ25="S",BQ25="C",BQ25="H",BQ25="B",BQ25="T",BQ25="E",BQ25="SB"),OR(BN25="D",BN25="A",BN25="S",BN25="C",BN25="T",BN25="SB")),AND(OR(BQ25="D",BQ25="A",BQ25="S",BQ25="C",BQ25="T",BQ25="SB"),OR(BT25="D",BT25="A",BT25="S",BT25="C",BT25="H",BT25="B",BT25="T",BT25="E",BT25="SB")),AND(OR(BQ25="D",BQ25="A",BQ25="S",BQ25="C",BQ25="H",BQ25="B",BQ25="T",BQ25="E",BQ25="SB"),OR(BM25="S")),AND(OR(BQ25="S"),OR(BU25="D",BU25="A",BU25="S",BU25="C",BU25="H",BU25="B",BU25="T",BU25="E",BU25="SB")),AND(BQ25="H",OR($Z11="No",$Z11="")))))</formula1>
    </dataValidation>
    <dataValidation sqref="BR25:BR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25="D",BR25="A",BR25="S",BR25="C",BR25="H",BR25="B",BR25="T",BR25="E",BR25="SB",BR25="P",BR25="R",BR25="X",BR25="ST&gt;1",BR25="ST&gt;2",BR25="ST&gt;3",BR25="ST&gt;4",BR25="ST&gt;5"),NOT(OR(AND(OR(BR25="D",BR25="A",BR25="S",BR25="C",BR25="H",BR25="B",BR25="T",BR25="E",BR25="SB"),OR(BQ25="D",BQ25="A",BQ25="S",BQ25="C",BQ25="H",BQ25="B",BQ25="T",BQ25="E",BQ25="SB")),AND(OR(BR25="D",BR25="A",BR25="S",BR25="C",BR25="H",BR25="B",BR25="T",BR25="E",BR25="SB"),OR(BS25="D",BS25="A",BS25="S",BS25="C",BS25="H",BS25="B",BS25="T",BS25="E",BS25="SB")),AND(OR(BR25="D",BR25="A",BR25="S",BR25="C",BR25="H",BR25="B",BR25="T",BR25="E",BR25="SB"),OR(BP25="D",BP25="A",BP25="S",BP25="C",BP25="H",BP25="T",BP25="E",BP25="SB")),AND(OR(BR25="D",BR25="A",BR25="S",BR25="C",BR25="H",BR25="T",BR25="E",BR25="SB"),OR(BT25="D",BT25="A",BT25="S",BT25="C",BT25="H",BT25="B",BT25="T",BT25="E",BT25="SB")),AND(OR(BR25="D",BR25="A",BR25="S",BR25="C",BR25="H",BR25="B",BR25="T",BR25="E",BR25="SB"),OR(BO25="D",BO25="A",BO25="S",BO25="C",BO25="T",BO25="SB")),AND(OR(BR25="D",BR25="A",BR25="S",BR25="C",BR25="T",BR25="SB"),OR(BU25="D",BU25="A",BU25="S",BU25="C",BU25="H",BU25="B",BU25="T",BU25="E",BU25="SB")),AND(OR(BR25="D",BR25="A",BR25="S",BR25="C",BR25="H",BR25="B",BR25="T",BR25="E",BR25="SB"),OR(BN25="S")),AND(OR(BR25="S"),OR(BV25="D",BV25="A",BV25="S",BV25="C",BV25="H",BV25="B",BV25="T",BV25="E",BV25="SB")),AND(BR25="H",OR($Z11="No",$Z11="")))))</formula1>
    </dataValidation>
    <dataValidation sqref="BS25:BS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25="D",BS25="A",BS25="S",BS25="C",BS25="H",BS25="B",BS25="T",BS25="E",BS25="SB",BS25="P",BS25="R",BS25="X",BS25="ST&gt;1",BS25="ST&gt;2",BS25="ST&gt;3",BS25="ST&gt;4",BS25="ST&gt;5"),NOT(OR(AND(OR(BS25="D",BS25="A",BS25="S",BS25="C",BS25="H",BS25="B",BS25="T",BS25="E",BS25="SB"),OR(BR25="D",BR25="A",BR25="S",BR25="C",BR25="H",BR25="B",BR25="T",BR25="E",BR25="SB")),AND(OR(BS25="D",BS25="A",BS25="S",BS25="C",BS25="H",BS25="B",BS25="T",BS25="E",BS25="SB"),OR(BT25="D",BT25="A",BT25="S",BT25="C",BT25="H",BT25="B",BT25="T",BT25="E",BT25="SB")),AND(OR(BS25="D",BS25="A",BS25="S",BS25="C",BS25="H",BS25="B",BS25="T",BS25="E",BS25="SB"),OR(BQ25="D",BQ25="A",BQ25="S",BQ25="C",BQ25="H",BQ25="T",BQ25="E",BQ25="SB")),AND(OR(BS25="D",BS25="A",BS25="S",BS25="C",BS25="H",BS25="T",BS25="E",BS25="SB"),OR(BU25="D",BU25="A",BU25="S",BU25="C",BU25="H",BU25="B",BU25="T",BU25="E",BU25="SB")),AND(OR(BS25="D",BS25="A",BS25="S",BS25="C",BS25="H",BS25="B",BS25="T",BS25="E",BS25="SB"),OR(BP25="D",BP25="A",BP25="S",BP25="C",BP25="T",BP25="SB")),AND(OR(BS25="D",BS25="A",BS25="S",BS25="C",BS25="T",BS25="SB"),OR(BV25="D",BV25="A",BV25="S",BV25="C",BV25="H",BV25="B",BV25="T",BV25="E",BV25="SB")),AND(OR(BS25="D",BS25="A",BS25="S",BS25="C",BS25="H",BS25="B",BS25="T",BS25="E",BS25="SB"),OR(BO25="S")),AND(OR(BS25="S"),OR(BW25="D",BW25="A",BW25="S",BW25="C",BW25="H",BW25="B",BW25="T",BW25="E",BW25="SB")),AND(BS25="H",OR($Z11="No",$Z11="")))))</formula1>
    </dataValidation>
    <dataValidation sqref="BT25:BT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25="D",BT25="A",BT25="S",BT25="C",BT25="H",BT25="B",BT25="T",BT25="E",BT25="SB",BT25="P",BT25="R",BT25="X",BT25="ST&gt;1",BT25="ST&gt;2",BT25="ST&gt;3",BT25="ST&gt;4",BT25="ST&gt;5"),NOT(OR(AND(OR(BT25="D",BT25="A",BT25="S",BT25="C",BT25="H",BT25="B",BT25="T",BT25="E",BT25="SB"),OR(BS25="D",BS25="A",BS25="S",BS25="C",BS25="H",BS25="B",BS25="T",BS25="E",BS25="SB")),AND(OR(BT25="D",BT25="A",BT25="S",BT25="C",BT25="H",BT25="B",BT25="T",BT25="E",BT25="SB"),OR(BU25="D",BU25="A",BU25="S",BU25="C",BU25="H",BU25="B",BU25="T",BU25="E",BU25="SB")),AND(OR(BT25="D",BT25="A",BT25="S",BT25="C",BT25="H",BT25="B",BT25="T",BT25="E",BT25="SB"),OR(BR25="D",BR25="A",BR25="S",BR25="C",BR25="H",BR25="T",BR25="E",BR25="SB")),AND(OR(BT25="D",BT25="A",BT25="S",BT25="C",BT25="H",BT25="T",BT25="E",BT25="SB"),OR(BV25="D",BV25="A",BV25="S",BV25="C",BV25="H",BV25="B",BV25="T",BV25="E",BV25="SB")),AND(OR(BT25="D",BT25="A",BT25="S",BT25="C",BT25="H",BT25="B",BT25="T",BT25="E",BT25="SB"),OR(BQ25="D",BQ25="A",BQ25="S",BQ25="C",BQ25="T",BQ25="SB")),AND(OR(BT25="D",BT25="A",BT25="S",BT25="C",BT25="T",BT25="SB"),OR(BW25="D",BW25="A",BW25="S",BW25="C",BW25="H",BW25="B",BW25="T",BW25="E",BW25="SB")),AND(OR(BT25="D",BT25="A",BT25="S",BT25="C",BT25="H",BT25="B",BT25="T",BT25="E",BT25="SB"),OR(BP25="S")),AND(OR(BT25="S"),OR(BX25="D",BX25="A",BX25="S",BX25="C",BX25="H",BX25="B",BX25="T",BX25="E",BX25="SB")),AND(BT25="H",OR($Z11="No",$Z11="")))))</formula1>
    </dataValidation>
    <dataValidation sqref="BU25:BU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25="D",BU25="A",BU25="S",BU25="C",BU25="H",BU25="B",BU25="T",BU25="E",BU25="SB",BU25="P",BU25="R",BU25="X",BU25="ST&gt;1",BU25="ST&gt;2",BU25="ST&gt;3",BU25="ST&gt;4",BU25="ST&gt;5"),NOT(OR(AND(OR(BU25="D",BU25="A",BU25="S",BU25="C",BU25="H",BU25="B",BU25="T",BU25="E",BU25="SB"),OR(BT25="D",BT25="A",BT25="S",BT25="C",BT25="H",BT25="B",BT25="T",BT25="E",BT25="SB")),AND(OR(BU25="D",BU25="A",BU25="S",BU25="C",BU25="H",BU25="B",BU25="T",BU25="E",BU25="SB"),OR(BV25="D",BV25="A",BV25="S",BV25="C",BV25="H",BV25="B",BV25="T",BV25="E",BV25="SB")),AND(OR(BU25="D",BU25="A",BU25="S",BU25="C",BU25="H",BU25="B",BU25="T",BU25="E",BU25="SB"),OR(BS25="D",BS25="A",BS25="S",BS25="C",BS25="H",BS25="T",BS25="E",BS25="SB")),AND(OR(BU25="D",BU25="A",BU25="S",BU25="C",BU25="H",BU25="T",BU25="E",BU25="SB"),OR(BW25="D",BW25="A",BW25="S",BW25="C",BW25="H",BW25="B",BW25="T",BW25="E",BW25="SB")),AND(OR(BU25="D",BU25="A",BU25="S",BU25="C",BU25="H",BU25="B",BU25="T",BU25="E",BU25="SB"),OR(BR25="D",BR25="A",BR25="S",BR25="C",BR25="T",BR25="SB")),AND(OR(BU25="D",BU25="A",BU25="S",BU25="C",BU25="T",BU25="SB"),OR(BX25="D",BX25="A",BX25="S",BX25="C",BX25="H",BX25="B",BX25="T",BX25="E",BX25="SB")),AND(OR(BU25="D",BU25="A",BU25="S",BU25="C",BU25="H",BU25="B",BU25="T",BU25="E",BU25="SB"),OR(BQ25="S")),AND(OR(BU25="S"),OR(BY25="D",BY25="A",BY25="S",BY25="C",BY25="H",BY25="B",BY25="T",BY25="E",BY25="SB")),AND(BU25="H",OR($Z11="No",$Z11="")))))</formula1>
    </dataValidation>
    <dataValidation sqref="BV25:BV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25="D",BV25="A",BV25="S",BV25="C",BV25="H",BV25="B",BV25="T",BV25="E",BV25="SB",BV25="P",BV25="R",BV25="X",BV25="ST&gt;1",BV25="ST&gt;2",BV25="ST&gt;3",BV25="ST&gt;4",BV25="ST&gt;5"),NOT(OR(AND(OR(BV25="D",BV25="A",BV25="S",BV25="C",BV25="H",BV25="B",BV25="T",BV25="E",BV25="SB"),OR(BU25="D",BU25="A",BU25="S",BU25="C",BU25="H",BU25="B",BU25="T",BU25="E",BU25="SB")),AND(OR(BV25="D",BV25="A",BV25="S",BV25="C",BV25="H",BV25="B",BV25="T",BV25="E",BV25="SB"),OR(BW25="D",BW25="A",BW25="S",BW25="C",BW25="H",BW25="B",BW25="T",BW25="E",BW25="SB")),AND(OR(BV25="D",BV25="A",BV25="S",BV25="C",BV25="H",BV25="B",BV25="T",BV25="E",BV25="SB"),OR(BT25="D",BT25="A",BT25="S",BT25="C",BT25="H",BT25="T",BT25="E",BT25="SB")),AND(OR(BV25="D",BV25="A",BV25="S",BV25="C",BV25="H",BV25="T",BV25="E",BV25="SB"),OR(BX25="D",BX25="A",BX25="S",BX25="C",BX25="H",BX25="B",BX25="T",BX25="E",BX25="SB")),AND(OR(BV25="D",BV25="A",BV25="S",BV25="C",BV25="H",BV25="B",BV25="T",BV25="E",BV25="SB"),OR(BS25="D",BS25="A",BS25="S",BS25="C",BS25="T",BS25="SB")),AND(OR(BV25="D",BV25="A",BV25="S",BV25="C",BV25="T",BV25="SB"),OR(BY25="D",BY25="A",BY25="S",BY25="C",BY25="H",BY25="B",BY25="T",BY25="E",BY25="SB")),AND(OR(BV25="D",BV25="A",BV25="S",BV25="C",BV25="H",BV25="B",BV25="T",BV25="E",BV25="SB"),OR(BR25="S")),AND(OR(BV25="S"),OR(BZ25="D",BZ25="A",BZ25="S",BZ25="C",BZ25="H",BZ25="B",BZ25="T",BZ25="E",BZ25="SB")),AND(BV25="H",OR($Z11="No",$Z11="")))))</formula1>
    </dataValidation>
    <dataValidation sqref="BW25:BW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25="D",BW25="A",BW25="S",BW25="C",BW25="H",BW25="B",BW25="T",BW25="E",BW25="SB",BW25="P",BW25="R",BW25="X",BW25="ST&gt;1",BW25="ST&gt;2",BW25="ST&gt;3",BW25="ST&gt;4",BW25="ST&gt;5"),NOT(OR(AND(OR(BW25="D",BW25="A",BW25="S",BW25="C",BW25="H",BW25="B",BW25="T",BW25="E",BW25="SB"),OR(BV25="D",BV25="A",BV25="S",BV25="C",BV25="H",BV25="B",BV25="T",BV25="E",BV25="SB")),AND(OR(BW25="D",BW25="A",BW25="S",BW25="C",BW25="H",BW25="B",BW25="T",BW25="E",BW25="SB"),OR(BX25="D",BX25="A",BX25="S",BX25="C",BX25="H",BX25="B",BX25="T",BX25="E",BX25="SB")),AND(OR(BW25="D",BW25="A",BW25="S",BW25="C",BW25="H",BW25="B",BW25="T",BW25="E",BW25="SB"),OR(BU25="D",BU25="A",BU25="S",BU25="C",BU25="H",BU25="T",BU25="E",BU25="SB")),AND(OR(BW25="D",BW25="A",BW25="S",BW25="C",BW25="H",BW25="T",BW25="E",BW25="SB"),OR(BY25="D",BY25="A",BY25="S",BY25="C",BY25="H",BY25="B",BY25="T",BY25="E",BY25="SB")),AND(OR(BW25="D",BW25="A",BW25="S",BW25="C",BW25="H",BW25="B",BW25="T",BW25="E",BW25="SB"),OR(BT25="D",BT25="A",BT25="S",BT25="C",BT25="T",BT25="SB")),AND(OR(BW25="D",BW25="A",BW25="S",BW25="C",BW25="T",BW25="SB"),OR(BZ25="D",BZ25="A",BZ25="S",BZ25="C",BZ25="H",BZ25="B",BZ25="T",BZ25="E",BZ25="SB")),AND(OR(BW25="D",BW25="A",BW25="S",BW25="C",BW25="H",BW25="B",BW25="T",BW25="E",BW25="SB"),OR(BS25="S")),AND(OR(BW25="S"),OR(CA25="D",CA25="A",CA25="S",CA25="C",CA25="H",CA25="B",CA25="T",CA25="E",CA25="SB")),AND(BW25="H",OR($Z11="No",$Z11="")))))</formula1>
    </dataValidation>
    <dataValidation sqref="BX25:BX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25="D",BX25="A",BX25="S",BX25="C",BX25="H",BX25="B",BX25="T",BX25="E",BX25="SB",BX25="P",BX25="R",BX25="X",BX25="ST&gt;1",BX25="ST&gt;2",BX25="ST&gt;3",BX25="ST&gt;4",BX25="ST&gt;5"),NOT(OR(AND(OR(BX25="D",BX25="A",BX25="S",BX25="C",BX25="H",BX25="B",BX25="T",BX25="E",BX25="SB"),OR(BW25="D",BW25="A",BW25="S",BW25="C",BW25="H",BW25="B",BW25="T",BW25="E",BW25="SB")),AND(OR(BX25="D",BX25="A",BX25="S",BX25="C",BX25="H",BX25="B",BX25="T",BX25="E",BX25="SB"),OR(BY25="D",BY25="A",BY25="S",BY25="C",BY25="H",BY25="B",BY25="T",BY25="E",BY25="SB")),AND(OR(BX25="D",BX25="A",BX25="S",BX25="C",BX25="H",BX25="B",BX25="T",BX25="E",BX25="SB"),OR(BV25="D",BV25="A",BV25="S",BV25="C",BV25="H",BV25="T",BV25="E",BV25="SB")),AND(OR(BX25="D",BX25="A",BX25="S",BX25="C",BX25="H",BX25="T",BX25="E",BX25="SB"),OR(BZ25="D",BZ25="A",BZ25="S",BZ25="C",BZ25="H",BZ25="B",BZ25="T",BZ25="E",BZ25="SB")),AND(OR(BX25="D",BX25="A",BX25="S",BX25="C",BX25="H",BX25="B",BX25="T",BX25="E",BX25="SB"),OR(BU25="D",BU25="A",BU25="S",BU25="C",BU25="T",BU25="SB")),AND(OR(BX25="D",BX25="A",BX25="S",BX25="C",BX25="T",BX25="SB"),OR(CA25="D",CA25="A",CA25="S",CA25="C",CA25="H",CA25="B",CA25="T",CA25="E",CA25="SB")),AND(OR(BX25="D",BX25="A",BX25="S",BX25="C",BX25="H",BX25="B",BX25="T",BX25="E",BX25="SB"),OR(BT25="S")),AND(OR(BX25="S"),OR(CB25="D",CB25="A",CB25="S",CB25="C",CB25="H",CB25="B",CB25="T",CB25="E",CB25="SB")),AND(BX25="H",OR($Z11="No",$Z11="")))))</formula1>
    </dataValidation>
    <dataValidation sqref="BY25:BY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25="D",BY25="A",BY25="S",BY25="C",BY25="H",BY25="B",BY25="T",BY25="E",BY25="SB",BY25="P",BY25="R",BY25="X",BY25="ST&gt;1",BY25="ST&gt;2",BY25="ST&gt;3",BY25="ST&gt;4",BY25="ST&gt;5"),NOT(OR(AND(OR(BY25="D",BY25="A",BY25="S",BY25="C",BY25="H",BY25="B",BY25="T",BY25="E",BY25="SB"),OR(BX25="D",BX25="A",BX25="S",BX25="C",BX25="H",BX25="B",BX25="T",BX25="E",BX25="SB")),AND(OR(BY25="D",BY25="A",BY25="S",BY25="C",BY25="H",BY25="B",BY25="T",BY25="E",BY25="SB"),OR(BZ25="D",BZ25="A",BZ25="S",BZ25="C",BZ25="H",BZ25="B",BZ25="T",BZ25="E",BZ25="SB")),AND(OR(BY25="D",BY25="A",BY25="S",BY25="C",BY25="H",BY25="B",BY25="T",BY25="E",BY25="SB"),OR(BW25="D",BW25="A",BW25="S",BW25="C",BW25="H",BW25="T",BW25="E",BW25="SB")),AND(OR(BY25="D",BY25="A",BY25="S",BY25="C",BY25="H",BY25="T",BY25="E",BY25="SB"),OR(CA25="D",CA25="A",CA25="S",CA25="C",CA25="H",CA25="B",CA25="T",CA25="E",CA25="SB")),AND(OR(BY25="D",BY25="A",BY25="S",BY25="C",BY25="H",BY25="B",BY25="T",BY25="E",BY25="SB"),OR(BV25="D",BV25="A",BV25="S",BV25="C",BV25="T",BV25="SB")),AND(OR(BY25="D",BY25="A",BY25="S",BY25="C",BY25="T",BY25="SB"),OR(CB25="D",CB25="A",CB25="S",CB25="C",CB25="H",CB25="B",CB25="T",CB25="E",CB25="SB")),AND(OR(BY25="D",BY25="A",BY25="S",BY25="C",BY25="H",BY25="B",BY25="T",BY25="E",BY25="SB"),OR(BU25="S")),AND(OR(BY25="S"),OR(CC25="D",CC25="A",CC25="S",CC25="C",CC25="H",CC25="B",CC25="T",CC25="E",CC25="SB")),AND(BY25="H",OR($Z11="No",$Z11="")))))</formula1>
    </dataValidation>
    <dataValidation sqref="BZ25:BZ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25="D",BZ25="A",BZ25="S",BZ25="C",BZ25="H",BZ25="B",BZ25="T",BZ25="E",BZ25="SB",BZ25="P",BZ25="R",BZ25="X",BZ25="ST&gt;1",BZ25="ST&gt;2",BZ25="ST&gt;3",BZ25="ST&gt;4",BZ25="ST&gt;5"),NOT(OR(AND(OR(BZ25="D",BZ25="A",BZ25="S",BZ25="C",BZ25="H",BZ25="B",BZ25="T",BZ25="E",BZ25="SB"),OR(BY25="D",BY25="A",BY25="S",BY25="C",BY25="H",BY25="B",BY25="T",BY25="E",BY25="SB")),AND(OR(BZ25="D",BZ25="A",BZ25="S",BZ25="C",BZ25="H",BZ25="B",BZ25="T",BZ25="E",BZ25="SB"),OR(CA25="D",CA25="A",CA25="S",CA25="C",CA25="H",CA25="B",CA25="T",CA25="E",CA25="SB")),AND(OR(BZ25="D",BZ25="A",BZ25="S",BZ25="C",BZ25="H",BZ25="B",BZ25="T",BZ25="E",BZ25="SB"),OR(BX25="D",BX25="A",BX25="S",BX25="C",BX25="H",BX25="T",BX25="E",BX25="SB")),AND(OR(BZ25="D",BZ25="A",BZ25="S",BZ25="C",BZ25="H",BZ25="T",BZ25="E",BZ25="SB"),OR(CB25="D",CB25="A",CB25="S",CB25="C",CB25="H",CB25="B",CB25="T",CB25="E",CB25="SB")),AND(OR(BZ25="D",BZ25="A",BZ25="S",BZ25="C",BZ25="H",BZ25="B",BZ25="T",BZ25="E",BZ25="SB"),OR(BW25="D",BW25="A",BW25="S",BW25="C",BW25="T",BW25="SB")),AND(OR(BZ25="D",BZ25="A",BZ25="S",BZ25="C",BZ25="T",BZ25="SB"),OR(CC25="D",CC25="A",CC25="S",CC25="C",CC25="H",CC25="B",CC25="T",CC25="E",CC25="SB")),AND(OR(BZ25="D",BZ25="A",BZ25="S",BZ25="C",BZ25="H",BZ25="B",BZ25="T",BZ25="E",BZ25="SB"),OR(BV25="S")),AND(OR(BZ25="S"),OR(CD25="D",CD25="A",CD25="S",CD25="C",CD25="H",CD25="B",CD25="T",CD25="E",CD25="SB")),AND(BZ25="H",OR($Z11="No",$Z11="")))))</formula1>
    </dataValidation>
    <dataValidation sqref="CA25:CA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25="D",CA25="A",CA25="S",CA25="C",CA25="H",CA25="B",CA25="T",CA25="E",CA25="SB",CA25="P",CA25="R",CA25="X",CA25="ST&gt;1",CA25="ST&gt;2",CA25="ST&gt;3",CA25="ST&gt;4",CA25="ST&gt;5"),NOT(OR(AND(OR(CA25="D",CA25="A",CA25="S",CA25="C",CA25="H",CA25="B",CA25="T",CA25="E",CA25="SB"),OR(BZ25="D",BZ25="A",BZ25="S",BZ25="C",BZ25="H",BZ25="B",BZ25="T",BZ25="E",BZ25="SB")),AND(OR(CA25="D",CA25="A",CA25="S",CA25="C",CA25="H",CA25="B",CA25="T",CA25="E",CA25="SB"),OR(CB25="D",CB25="A",CB25="S",CB25="C",CB25="H",CB25="B",CB25="T",CB25="E",CB25="SB")),AND(OR(CA25="D",CA25="A",CA25="S",CA25="C",CA25="H",CA25="B",CA25="T",CA25="E",CA25="SB"),OR(BY25="D",BY25="A",BY25="S",BY25="C",BY25="H",BY25="T",BY25="E",BY25="SB")),AND(OR(CA25="D",CA25="A",CA25="S",CA25="C",CA25="H",CA25="T",CA25="E",CA25="SB"),OR(CC25="D",CC25="A",CC25="S",CC25="C",CC25="H",CC25="B",CC25="T",CC25="E",CC25="SB")),AND(OR(CA25="D",CA25="A",CA25="S",CA25="C",CA25="H",CA25="B",CA25="T",CA25="E",CA25="SB"),OR(BX25="D",BX25="A",BX25="S",BX25="C",BX25="T",BX25="SB")),AND(OR(CA25="D",CA25="A",CA25="S",CA25="C",CA25="T",CA25="SB"),OR(CD25="D",CD25="A",CD25="S",CD25="C",CD25="H",CD25="B",CD25="T",CD25="E",CD25="SB")),AND(OR(CA25="D",CA25="A",CA25="S",CA25="C",CA25="H",CA25="B",CA25="T",CA25="E",CA25="SB"),OR(BW25="S")),AND(CA25="H",OR($Z11="No",$Z11="")))))</formula1>
    </dataValidation>
    <dataValidation sqref="CB25:CB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25="D",CB25="A",CB25="S",CB25="C",CB25="H",CB25="B",CB25="T",CB25="E",CB25="SB",CB25="P",CB25="R",CB25="X",CB25="ST&gt;1",CB25="ST&gt;2",CB25="ST&gt;3",CB25="ST&gt;4",CB25="ST&gt;5"),NOT(OR(AND(OR(CB25="D",CB25="A",CB25="S",CB25="C",CB25="H",CB25="B",CB25="T",CB25="E",CB25="SB"),OR(CA25="D",CA25="A",CA25="S",CA25="C",CA25="H",CA25="B",CA25="T",CA25="E",CA25="SB")),AND(OR(CB25="D",CB25="A",CB25="S",CB25="C",CB25="H",CB25="B",CB25="T",CB25="E",CB25="SB"),OR(CC25="D",CC25="A",CC25="S",CC25="C",CC25="H",CC25="B",CC25="T",CC25="E",CC25="SB")),AND(OR(CB25="D",CB25="A",CB25="S",CB25="C",CB25="H",CB25="B",CB25="T",CB25="E",CB25="SB"),OR(BZ25="D",BZ25="A",BZ25="S",BZ25="C",BZ25="H",BZ25="T",BZ25="E",BZ25="SB")),AND(OR(CB25="D",CB25="A",CB25="S",CB25="C",CB25="H",CB25="T",CB25="E",CB25="SB"),OR(CD25="D",CD25="A",CD25="S",CD25="C",CD25="H",CD25="B",CD25="T",CD25="E",CD25="SB")),AND(OR(CB25="D",CB25="A",CB25="S",CB25="C",CB25="H",CB25="B",CB25="T",CB25="E",CB25="SB"),OR(BY25="D",BY25="A",BY25="S",BY25="C",BY25="T",BY25="SB")),AND(OR(CB25="D",CB25="A",CB25="S",CB25="C",CB25="H",CB25="B",CB25="T",CB25="E",CB25="SB"),OR(BX25="S")),AND(CB25="H",OR($Z11="No",$Z11="")))))</formula1>
    </dataValidation>
    <dataValidation sqref="CC25:CC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25="D",CC25="A",CC25="S",CC25="C",CC25="H",CC25="B",CC25="T",CC25="E",CC25="SB",CC25="P",CC25="R",CC25="X",CC25="ST&gt;1",CC25="ST&gt;2",CC25="ST&gt;3",CC25="ST&gt;4",CC25="ST&gt;5"),NOT(OR(AND(OR(CC25="D",CC25="A",CC25="S",CC25="C",CC25="H",CC25="B",CC25="T",CC25="E",CC25="SB"),OR(CB25="D",CB25="A",CB25="S",CB25="C",CB25="H",CB25="B",CB25="T",CB25="E",CB25="SB")),AND(OR(CC25="D",CC25="A",CC25="S",CC25="C",CC25="H",CC25="B",CC25="T",CC25="E",CC25="SB"),OR(CD25="D",CD25="A",CD25="S",CD25="C",CD25="H",CD25="B",CD25="T",CD25="E",CD25="SB")),AND(OR(CC25="D",CC25="A",CC25="S",CC25="C",CC25="H",CC25="B",CC25="T",CC25="E",CC25="SB"),OR(CA25="D",CA25="A",CA25="S",CA25="C",CA25="H",CA25="T",CA25="E",CA25="SB")),AND(OR(CC25="D",CC25="A",CC25="S",CC25="C",CC25="H",CC25="B",CC25="T",CC25="E",CC25="SB"),OR(BZ25="D",BZ25="A",BZ25="S",BZ25="C",BZ25="T",BZ25="SB")),AND(OR(CC25="D",CC25="A",CC25="S",CC25="C",CC25="H",CC25="B",CC25="T",CC25="E",CC25="SB"),OR(BY25="S")),AND(CC25="H",OR($Z11="No",$Z11="")))))</formula1>
    </dataValidation>
    <dataValidation sqref="CD25:CD29"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25="D",CD25="A",CD25="S",CD25="C",CD25="H",CD25="B",CD25="T",CD25="E",CD25="SB",CD25="P",CD25="R",CD25="X",CD25="ST&gt;1",CD25="ST&gt;2",CD25="ST&gt;3",CD25="ST&gt;4",CD25="ST&gt;5"),NOT(OR(AND(OR(CD25="D",CD25="A",CD25="S",CD25="C",CD25="H",CD25="B",CD25="T",CD25="E",CD25="SB"),OR(CC25="D",CC25="A",CC25="S",CC25="C",CC25="H",CC25="B",CC25="T",CC25="E",CC25="SB")),AND(OR(CD25="D",CD25="A",CD25="S",CD25="C",CD25="H",CD25="B",CD25="T",CD25="E",CD25="SB"),OR(CB25="D",CB25="A",CB25="S",CB25="C",CB25="H",CB25="T",CB25="E",CB25="SB")),AND(OR(CD25="D",CD25="A",CD25="S",CD25="C",CD25="H",CD25="B",CD25="T",CD25="E",CD25="SB"),OR(CA25="D",CA25="A",CA25="S",CA25="C",CA25="T",CA25="SB")),AND(OR(CD25="D",CD25="A",CD25="S",CD25="C",CD25="H",CD25="B",CD25="T",CD25="E",CD25="SB"),OR(BZ25="S")),AND(CD25="H",OR($Z11="No",$Z11="")))))</formula1>
    </dataValidation>
    <dataValidation sqref="V4"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COUNTIF($C$25:$CD$25,"P")=0</formula1>
    </dataValidation>
    <dataValidation sqref="V5"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COUNTIF($C$26:$CD$26,"P")=0</formula1>
    </dataValidation>
    <dataValidation sqref="V6"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COUNTIF($C$27:$CD$27,"P")=0</formula1>
    </dataValidation>
    <dataValidation sqref="V7"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COUNTIF($C$28:$CD$28,"P")=0</formula1>
    </dataValidation>
    <dataValidation sqref="V8"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COUNTIF($C$29:$CD$29,"P")=0</formula1>
    </dataValidation>
    <dataValidation sqref="BF4"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80</formula2>
    </dataValidation>
    <dataValidation sqref="BJ4"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4"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4"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BV4" showDropDown="0" showInputMessage="1" showErrorMessage="0" allowBlank="0" promptTitle="Purple HP %" prompt="If a purple crab spawns with Verzik at or below this % of P2 HP, the Purple DC leaves it until the reds shield, then blowpipes it until it pops (no red crab swing) and hits Verzik from r11." type="decimal" operator="between">
      <formula1>1</formula1>
      <formula2>100</formula2>
    </dataValidation>
    <dataValidation sqref="CD4" showDropDown="0" showInputMessage="1" showErrorMessage="0" allowBlank="0" promptTitle="P2 Scythe last hit threshold" prompt="Reds r40: a player with 30-49% spec (not a P2 horn player) uses a crystal halberd spec, unless Verzik's P2 HP is under this % - then a scythe." type="decimal" operator="between">
      <formula1>0</formula1>
      <formula2>100</formula2>
    </dataValidation>
    <dataValidation sqref="BZ4" showDropDown="0" showInputMessage="1" showErrorMessage="0" allowBlank="0" promptTitle="Tornado hit %" prompt="Chance each player is hit by the tornado when Verzik drops below 20% in P3 (estimate)." type="decimal" operator="between">
      <formula1>0</formula1>
      <formula2>100</formula2>
    </dataValidation>
    <dataValidation sqref="CH4" showDropDown="0" showInputMessage="1" showErrorMessage="0" allowBlank="0" promptTitle="Brew sips" prompt="Saradomin brew sips the whole team has for Verzik (default 12 per player)." type="decimal" operator="between">
      <formula1>0</formula1>
      <formula2>999</formula2>
    </dataValidation>
    <dataValidation sqref="CL4"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CP4" showDropDown="0" showInputMessage="1" showErrorMessage="0" allowBlank="0" promptTitle="Restore sips" prompt="Super restore sips for the whole team (default 6 per player)." type="decimal" operator="between">
      <formula1>0</formula1>
      <formula2>999</formula2>
    </dataValidation>
    <dataValidation sqref="CT4" showDropDown="0" showInputMessage="1" showErrorMessage="0" allowBlank="0" promptTitle="Sharks" prompt="Sharks for the whole team (default 3 per player)." type="decimal" operator="between">
      <formula1>0</formula1>
      <formula2>999</formula2>
    </dataValidation>
    <dataValidation sqref="AE4 AE5 AE6 AE7 AE8 AH4 AH5 AH6 AH7 AH8 AX4 AX5 AX6 AX7 AX8" showDropDown="0" showInputMessage="0" showErrorMessage="0" allowBlank="1" type="whole" operator="between">
      <formula1>0</formula1>
      <formula2>100</formula2>
    </dataValidation>
    <dataValidation sqref="C42 C43 C44 C45 C46" showDropDown="0" showInputMessage="0" showErrorMessage="0" allowBlank="1" type="whole" operator="between">
      <formula1>0</formula1>
      <formula2>100</formula2>
    </dataValidation>
    <dataValidation sqref="F42 F43 F44 F45 F46 L42 L43 L44 L45 L46 O42 O43 O44 O45 O46 R42 R43 R44 R45 R46 T49 T50 T51 T52 T53" showDropDown="0" showInputMessage="0" showErrorMessage="0" allowBlank="1" type="list">
      <formula1>"TRUE,FALSE"</formula1>
    </dataValidation>
    <dataValidation sqref="I42 I43 I44 I45 I46" showDropDown="0" showInputMessage="0" showErrorMessage="0" allowBlank="1" type="list">
      <formula1>"Piety,Zeal"</formula1>
    </dataValidation>
    <dataValidation sqref="B49 B50 B51 B52 B53" showDropDown="0" showInputMessage="0" showErrorMessage="0" allowBlank="1" type="list">
      <formula1>"Torva full helm,Oathplate helm"</formula1>
    </dataValidation>
    <dataValidation sqref="C49 C50 C51 C52 C53" showDropDown="0" showInputMessage="0" showErrorMessage="0" allowBlank="1" type="list">
      <formula1>"Torva platebody,Oathplate chest"</formula1>
    </dataValidation>
    <dataValidation sqref="G49 G50 G51 G52 G53" showDropDown="0" showInputMessage="0" showErrorMessage="0" allowBlank="1" type="list">
      <formula1>"Torva platelegs,Oathplate legs"</formula1>
    </dataValidation>
    <dataValidation sqref="K49 K50 K51 K52 K53" showDropDown="0" showInputMessage="0" showErrorMessage="0" allowBlank="1" type="list">
      <formula1>"Rancour,Blood fury,Both"</formula1>
    </dataValidation>
    <dataValidation sqref="N49 N50 N51 N52 N53" showDropDown="0" showInputMessage="0" showErrorMessage="0" allowBlank="1" type="whole" operator="between">
      <formula1>1</formula1>
      <formula2>121</formula2>
    </dataValidation>
    <dataValidation sqref="Q49 Q50 Q51 Q52 Q53" showDropDown="0" showInputMessage="0" showErrorMessage="0" allowBlank="1" type="list">
      <formula1>"West,East,None"</formula1>
    </dataValidation>
    <dataValidation sqref="W49 W50 W51 W52 W53" showDropDown="0" showInputMessage="0" showErrorMessage="0" allowBlank="1" type="whole" operator="between">
      <formula1>0</formula1>
      <formula2>9</formula2>
    </dataValidation>
    <dataValidation sqref="Z49 Z50 Z51 Z52 Z53" showDropDown="0" showInputMessage="0" showErrorMessage="0" allowBlank="1" type="list">
      <formula1>"No,Breaker,Ayak,Swift blade"</formula1>
    </dataValidation>
    <dataValidation sqref="BN49 BN50 BN51 BN52 BN53" showDropDown="0" showInputMessage="1" showErrorMessage="0" allowBlank="1" promptTitle="Redemption flick" prompt="TRUE: once the team is out of brews or super combats, this player flicks redemption on Verzik's P3 autos (procs at 1-9 HP: +24 HP, then a restore sip first). Only while restores are left." type="list">
      <formula1>"TRUE,FALSE"</formula1>
    </dataValidation>
    <dataValidation sqref="BQ49 BQ50 BQ51 BQ52 BQ53" showDropDown="0" showInputMessage="1" showErrorMessage="0" allowBlank="1" promptTitle="Pass green if death" prompt="TRUE: if the P3 green ball would kill this player, they pass it: they take 7 and a random other living player takes the 74 eight ticks later. Up to one pass per player alive at launch; no straight bounce-back (A&gt;B&gt;A: the second A keeps it)." type="list">
      <formula1>"TRUE,FALSE"</formula1>
    </dataValidation>
    <dataValidation sqref="AD49 AD50 AD51 AD52 AD53 AG49 AG50 AG51 AG52 AG53 AJ49 AJ50 AJ51 AJ52 AJ53 AM49 AM50 AM51 AM52 AM53 AP49 AP50 AP51 AP52 AP53" showDropDown="0" showInputMessage="0" showErrorMessage="0" allowBlank="1" type="list">
      <formula1>"TRUE,FALSE"</formula1>
    </dataValidation>
    <dataValidation sqref="BB49 BB50 BB51 BB52 BB53 BH49 BH50 BH51 BH52 BH53" showDropDown="0" showInputMessage="1" showErrorMessage="0" allowBlank="1" promptTitle="East / West Boak" prompt="Required. The side this player moves to when a purple crab spawns (East or West boak pattern). One of East Boak / West Boak TRUE, the other FALSE." type="list">
      <formula1>"TRUE,FALSE"</formula1>
    </dataValidation>
    <dataValidation sqref="BE49 BE50 BE51 BE52 BE53" showDropDown="0" showInputMessage="1" showErrorMessage="1" allowBlank="1" errorTitle="East Pattern" error="Pick A or 0-T (B, C and FLEX aren't available yet)." promptTitle="East Pattern" prompt="Used when East Boak is TRUE. A = the standard East boak pattern (can't attack on ticks 0, 4, 7-9, 12-14 from the spawning attack). 0-T = no ticks lost: keeps attacking at the normal pace. B, C and FLEX are coming later." type="list">
      <formula1>"A,0-T"</formula1>
    </dataValidation>
    <dataValidation sqref="AS49" showDropDown="0" showInputMessage="0" showErrorMessage="1" allowBlank="1" errorTitle="hornPriority" error="hornPriority must be a whole number 1-5 and can't be used by two players. Lowest number receives the horn buff first." type="custom">
      <formula1>AND(ISNUMBER(AS49),AS49&gt;=1,AS49&lt;=5,COUNTIF($AS$49:$AS$53,AS49)=1)</formula1>
    </dataValidation>
    <dataValidation sqref="AV49"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49"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50" showDropDown="0" showInputMessage="0" showErrorMessage="1" allowBlank="1" errorTitle="hornPriority" error="hornPriority must be a whole number 1-5 and can't be used by two players. Lowest number receives the horn buff first." type="custom">
      <formula1>AND(ISNUMBER(AS50),AS50&gt;=1,AS50&lt;=5,COUNTIF($AS$49:$AS$53,AS50)=1)</formula1>
    </dataValidation>
    <dataValidation sqref="AV50"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50"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51" showDropDown="0" showInputMessage="0" showErrorMessage="1" allowBlank="1" errorTitle="hornPriority" error="hornPriority must be a whole number 1-5 and can't be used by two players. Lowest number receives the horn buff first." type="custom">
      <formula1>AND(ISNUMBER(AS51),AS51&gt;=1,AS51&lt;=5,COUNTIF($AS$49:$AS$53,AS51)=1)</formula1>
    </dataValidation>
    <dataValidation sqref="AV5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51"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52" showDropDown="0" showInputMessage="0" showErrorMessage="1" allowBlank="1" errorTitle="hornPriority" error="hornPriority must be a whole number 1-5 and can't be used by two players. Lowest number receives the horn buff first." type="custom">
      <formula1>AND(ISNUMBER(AS52),AS52&gt;=1,AS52&lt;=5,COUNTIF($AS$49:$AS$53,AS52)=1)</formula1>
    </dataValidation>
    <dataValidation sqref="AV52"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52"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S53" showDropDown="0" showInputMessage="0" showErrorMessage="1" allowBlank="1" errorTitle="hornPriority" error="hornPriority must be a whole number 1-5 and can't be used by two players. Lowest number receives the horn buff first." type="custom">
      <formula1>AND(ISNUMBER(AS53),AS53&gt;=1,AS53&lt;=5,COUNTIF($AS$49:$AS$53,AS53)=1)</formula1>
    </dataValidation>
    <dataValidation sqref="AV5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AY53" showDropDown="0" showInputMessage="1" showErrorMessage="1" allowBlank="1" errorTitle="Horn" error="Pick TRUE or FALSE (Horn must also be TRUE for this to apply)." promptTitle="Horn" prompt="Only used when Horn is TRUE for this player." type="list">
      <formula1>"TRUE,FALSE"</formula1>
    </dataValidation>
    <dataValidation sqref="C56 C57 C58 C59 C60 G56 G57 G58 G59 G60" showDropDown="0" showInputMessage="0" showErrorMessage="0" allowBlank="1" type="list">
      <formula1>"Ancestral,Virtus"</formula1>
    </dataValidation>
    <dataValidation sqref="B56 B57 B58 B59 B60" showDropDown="0" showInputMessage="0" showErrorMessage="0" allowBlank="1" type="list">
      <formula1>"Ancestral,Virtus,Take off,None"</formula1>
    </dataValidation>
    <dataValidation sqref="K56 K57 K58 K59 K60" showDropDown="0" showInputMessage="0" showErrorMessage="0" allowBlank="1" type="list">
      <formula1>"Imbued sara,Infernal"</formula1>
    </dataValidation>
    <dataValidation sqref="C63:C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63="D",C63="A",C63="S",C63="C",C63="H",C63="B",C63="T",C63="E",C63="SB",C63="P",C63="R",C63="X",C63="ST&gt;1",C63="ST&gt;2",C63="ST&gt;3",C63="ST&gt;4",C63="ST&gt;5"),NOT(OR(AND(OR(C63="D",C63="A",C63="S",C63="C",C63="H",C63="B",C63="T",C63="E",C63="SB"),OR(D63="D",D63="A",D63="S",D63="C",D63="H",D63="B",D63="T",D63="E",D63="SB")),AND(OR(C63="D",C63="A",C63="S",C63="C",C63="H",C63="T",C63="E",C63="SB"),OR(E63="D",E63="A",E63="S",E63="C",E63="H",E63="B",E63="T",E63="E",E63="SB")),AND(OR(C63="D",C63="A",C63="S",C63="C",C63="T",C63="SB"),OR(F63="D",F63="A",F63="S",F63="C",F63="H",F63="B",F63="T",F63="E",F63="SB")),AND(OR(C63="S"),OR(G63="D",G63="A",G63="S",G63="C",G63="H",G63="B",G63="T",G63="E",G63="SB")),AND(C63="H",OR($Z49="No",$Z49="")))))</formula1>
    </dataValidation>
    <dataValidation sqref="D63:D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D63="D",D63="A",D63="S",D63="C",D63="H",D63="B",D63="T",D63="E",D63="SB",D63="P",D63="R",D63="X",D63="ST&gt;1",D63="ST&gt;2",D63="ST&gt;3",D63="ST&gt;4",D63="ST&gt;5"),NOT(OR(AND(OR(D63="D",D63="A",D63="S",D63="C",D63="H",D63="B",D63="T",D63="E",D63="SB"),OR(C63="D",C63="A",C63="S",C63="C",C63="H",C63="B",C63="T",C63="E",C63="SB")),AND(OR(D63="D",D63="A",D63="S",D63="C",D63="H",D63="B",D63="T",D63="E",D63="SB"),OR(E63="D",E63="A",E63="S",E63="C",E63="H",E63="B",E63="T",E63="E",E63="SB")),AND(OR(D63="D",D63="A",D63="S",D63="C",D63="H",D63="T",D63="E",D63="SB"),OR(F63="D",F63="A",F63="S",F63="C",F63="H",F63="B",F63="T",F63="E",F63="SB")),AND(OR(D63="D",D63="A",D63="S",D63="C",D63="T",D63="SB"),OR(G63="D",G63="A",G63="S",G63="C",G63="H",G63="B",G63="T",G63="E",G63="SB")),AND(OR(D63="S"),OR(H63="D",H63="A",H63="S",H63="C",H63="H",H63="B",H63="T",H63="E",H63="SB")),AND(D63="H",OR($Z49="No",$Z49="")))))</formula1>
    </dataValidation>
    <dataValidation sqref="E63:E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E63="D",E63="A",E63="S",E63="C",E63="H",E63="B",E63="T",E63="E",E63="SB",E63="P",E63="R",E63="X",E63="ST&gt;1",E63="ST&gt;2",E63="ST&gt;3",E63="ST&gt;4",E63="ST&gt;5"),NOT(OR(AND(OR(E63="D",E63="A",E63="S",E63="C",E63="H",E63="B",E63="T",E63="E",E63="SB"),OR(D63="D",D63="A",D63="S",D63="C",D63="H",D63="B",D63="T",D63="E",D63="SB")),AND(OR(E63="D",E63="A",E63="S",E63="C",E63="H",E63="B",E63="T",E63="E",E63="SB"),OR(F63="D",F63="A",F63="S",F63="C",F63="H",F63="B",F63="T",F63="E",F63="SB")),AND(OR(E63="D",E63="A",E63="S",E63="C",E63="H",E63="B",E63="T",E63="E",E63="SB"),OR(C63="D",C63="A",C63="S",C63="C",C63="H",C63="T",C63="E",C63="SB")),AND(OR(E63="D",E63="A",E63="S",E63="C",E63="H",E63="T",E63="E",E63="SB"),OR(G63="D",G63="A",G63="S",G63="C",G63="H",G63="B",G63="T",G63="E",G63="SB")),AND(OR(E63="D",E63="A",E63="S",E63="C",E63="T",E63="SB"),OR(H63="D",H63="A",H63="S",H63="C",H63="H",H63="B",H63="T",H63="E",H63="SB")),AND(OR(E63="S"),OR(I63="D",I63="A",I63="S",I63="C",I63="H",I63="B",I63="T",I63="E",I63="SB")),AND(E63="H",OR($Z49="No",$Z49="")))))</formula1>
    </dataValidation>
    <dataValidation sqref="F63:F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F63="D",F63="A",F63="S",F63="C",F63="H",F63="B",F63="T",F63="E",F63="SB",F63="P",F63="R",F63="X",F63="ST&gt;1",F63="ST&gt;2",F63="ST&gt;3",F63="ST&gt;4",F63="ST&gt;5"),NOT(OR(AND(OR(F63="D",F63="A",F63="S",F63="C",F63="H",F63="B",F63="T",F63="E",F63="SB"),OR(E63="D",E63="A",E63="S",E63="C",E63="H",E63="B",E63="T",E63="E",E63="SB")),AND(OR(F63="D",F63="A",F63="S",F63="C",F63="H",F63="B",F63="T",F63="E",F63="SB"),OR(G63="D",G63="A",G63="S",G63="C",G63="H",G63="B",G63="T",G63="E",G63="SB")),AND(OR(F63="D",F63="A",F63="S",F63="C",F63="H",F63="B",F63="T",F63="E",F63="SB"),OR(D63="D",D63="A",D63="S",D63="C",D63="H",D63="T",D63="E",D63="SB")),AND(OR(F63="D",F63="A",F63="S",F63="C",F63="H",F63="T",F63="E",F63="SB"),OR(H63="D",H63="A",H63="S",H63="C",H63="H",H63="B",H63="T",H63="E",H63="SB")),AND(OR(F63="D",F63="A",F63="S",F63="C",F63="H",F63="B",F63="T",F63="E",F63="SB"),OR(C63="D",C63="A",C63="S",C63="C",C63="T",C63="SB")),AND(OR(F63="D",F63="A",F63="S",F63="C",F63="T",F63="SB"),OR(I63="D",I63="A",I63="S",I63="C",I63="H",I63="B",I63="T",I63="E",I63="SB")),AND(OR(F63="S"),OR(J63="D",J63="A",J63="S",J63="C",J63="H",J63="B",J63="T",J63="E",J63="SB")),AND(F63="H",OR($Z49="No",$Z49="")))))</formula1>
    </dataValidation>
    <dataValidation sqref="G63:G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G63="D",G63="A",G63="S",G63="C",G63="H",G63="B",G63="T",G63="E",G63="SB",G63="P",G63="R",G63="X",G63="ST&gt;1",G63="ST&gt;2",G63="ST&gt;3",G63="ST&gt;4",G63="ST&gt;5"),NOT(OR(AND(OR(G63="D",G63="A",G63="S",G63="C",G63="H",G63="B",G63="T",G63="E",G63="SB"),OR(F63="D",F63="A",F63="S",F63="C",F63="H",F63="B",F63="T",F63="E",F63="SB")),AND(OR(G63="D",G63="A",G63="S",G63="C",G63="H",G63="B",G63="T",G63="E",G63="SB"),OR(H63="D",H63="A",H63="S",H63="C",H63="H",H63="B",H63="T",H63="E",H63="SB")),AND(OR(G63="D",G63="A",G63="S",G63="C",G63="H",G63="B",G63="T",G63="E",G63="SB"),OR(E63="D",E63="A",E63="S",E63="C",E63="H",E63="T",E63="E",E63="SB")),AND(OR(G63="D",G63="A",G63="S",G63="C",G63="H",G63="T",G63="E",G63="SB"),OR(I63="D",I63="A",I63="S",I63="C",I63="H",I63="B",I63="T",I63="E",I63="SB")),AND(OR(G63="D",G63="A",G63="S",G63="C",G63="H",G63="B",G63="T",G63="E",G63="SB"),OR(D63="D",D63="A",D63="S",D63="C",D63="T",D63="SB")),AND(OR(G63="D",G63="A",G63="S",G63="C",G63="T",G63="SB"),OR(J63="D",J63="A",J63="S",J63="C",J63="H",J63="B",J63="T",J63="E",J63="SB")),AND(OR(G63="D",G63="A",G63="S",G63="C",G63="H",G63="B",G63="T",G63="E",G63="SB"),OR(C63="S")),AND(OR(G63="S"),OR(K63="D",K63="A",K63="S",K63="C",K63="H",K63="B",K63="T",K63="E",K63="SB")),AND(G63="H",OR($Z49="No",$Z49="")))))</formula1>
    </dataValidation>
    <dataValidation sqref="H63:H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H63="D",H63="A",H63="S",H63="C",H63="H",H63="B",H63="T",H63="E",H63="SB",H63="P",H63="R",H63="X",H63="ST&gt;1",H63="ST&gt;2",H63="ST&gt;3",H63="ST&gt;4",H63="ST&gt;5"),NOT(OR(AND(OR(H63="D",H63="A",H63="S",H63="C",H63="H",H63="B",H63="T",H63="E",H63="SB"),OR(G63="D",G63="A",G63="S",G63="C",G63="H",G63="B",G63="T",G63="E",G63="SB")),AND(OR(H63="D",H63="A",H63="S",H63="C",H63="H",H63="B",H63="T",H63="E",H63="SB"),OR(I63="D",I63="A",I63="S",I63="C",I63="H",I63="B",I63="T",I63="E",I63="SB")),AND(OR(H63="D",H63="A",H63="S",H63="C",H63="H",H63="B",H63="T",H63="E",H63="SB"),OR(F63="D",F63="A",F63="S",F63="C",F63="H",F63="T",F63="E",F63="SB")),AND(OR(H63="D",H63="A",H63="S",H63="C",H63="H",H63="T",H63="E",H63="SB"),OR(J63="D",J63="A",J63="S",J63="C",J63="H",J63="B",J63="T",J63="E",J63="SB")),AND(OR(H63="D",H63="A",H63="S",H63="C",H63="H",H63="B",H63="T",H63="E",H63="SB"),OR(E63="D",E63="A",E63="S",E63="C",E63="T",E63="SB")),AND(OR(H63="D",H63="A",H63="S",H63="C",H63="T",H63="SB"),OR(K63="D",K63="A",K63="S",K63="C",K63="H",K63="B",K63="T",K63="E",K63="SB")),AND(OR(H63="D",H63="A",H63="S",H63="C",H63="H",H63="B",H63="T",H63="E",H63="SB"),OR(D63="S")),AND(OR(H63="S"),OR(L63="D",L63="A",L63="S",L63="C",L63="H",L63="B",L63="T",L63="E",L63="SB")),AND(H63="H",OR($Z49="No",$Z49="")))))</formula1>
    </dataValidation>
    <dataValidation sqref="I63:I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I63="D",I63="A",I63="S",I63="C",I63="H",I63="B",I63="T",I63="E",I63="SB",I63="P",I63="R",I63="X",I63="ST&gt;1",I63="ST&gt;2",I63="ST&gt;3",I63="ST&gt;4",I63="ST&gt;5"),NOT(OR(AND(OR(I63="D",I63="A",I63="S",I63="C",I63="H",I63="B",I63="T",I63="E",I63="SB"),OR(H63="D",H63="A",H63="S",H63="C",H63="H",H63="B",H63="T",H63="E",H63="SB")),AND(OR(I63="D",I63="A",I63="S",I63="C",I63="H",I63="B",I63="T",I63="E",I63="SB"),OR(J63="D",J63="A",J63="S",J63="C",J63="H",J63="B",J63="T",J63="E",J63="SB")),AND(OR(I63="D",I63="A",I63="S",I63="C",I63="H",I63="B",I63="T",I63="E",I63="SB"),OR(G63="D",G63="A",G63="S",G63="C",G63="H",G63="T",G63="E",G63="SB")),AND(OR(I63="D",I63="A",I63="S",I63="C",I63="H",I63="T",I63="E",I63="SB"),OR(K63="D",K63="A",K63="S",K63="C",K63="H",K63="B",K63="T",K63="E",K63="SB")),AND(OR(I63="D",I63="A",I63="S",I63="C",I63="H",I63="B",I63="T",I63="E",I63="SB"),OR(F63="D",F63="A",F63="S",F63="C",F63="T",F63="SB")),AND(OR(I63="D",I63="A",I63="S",I63="C",I63="T",I63="SB"),OR(L63="D",L63="A",L63="S",L63="C",L63="H",L63="B",L63="T",L63="E",L63="SB")),AND(OR(I63="D",I63="A",I63="S",I63="C",I63="H",I63="B",I63="T",I63="E",I63="SB"),OR(E63="S")),AND(OR(I63="S"),OR(M63="D",M63="A",M63="S",M63="C",M63="H",M63="B",M63="T",M63="E",M63="SB")),AND(I63="H",OR($Z49="No",$Z49="")))))</formula1>
    </dataValidation>
    <dataValidation sqref="J63:J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J63="D",J63="A",J63="S",J63="C",J63="H",J63="B",J63="T",J63="E",J63="SB",J63="P",J63="R",J63="X",J63="ST&gt;1",J63="ST&gt;2",J63="ST&gt;3",J63="ST&gt;4",J63="ST&gt;5"),NOT(OR(AND(OR(J63="D",J63="A",J63="S",J63="C",J63="H",J63="B",J63="T",J63="E",J63="SB"),OR(I63="D",I63="A",I63="S",I63="C",I63="H",I63="B",I63="T",I63="E",I63="SB")),AND(OR(J63="D",J63="A",J63="S",J63="C",J63="H",J63="B",J63="T",J63="E",J63="SB"),OR(K63="D",K63="A",K63="S",K63="C",K63="H",K63="B",K63="T",K63="E",K63="SB")),AND(OR(J63="D",J63="A",J63="S",J63="C",J63="H",J63="B",J63="T",J63="E",J63="SB"),OR(H63="D",H63="A",H63="S",H63="C",H63="H",H63="T",H63="E",H63="SB")),AND(OR(J63="D",J63="A",J63="S",J63="C",J63="H",J63="T",J63="E",J63="SB"),OR(L63="D",L63="A",L63="S",L63="C",L63="H",L63="B",L63="T",L63="E",L63="SB")),AND(OR(J63="D",J63="A",J63="S",J63="C",J63="H",J63="B",J63="T",J63="E",J63="SB"),OR(G63="D",G63="A",G63="S",G63="C",G63="T",G63="SB")),AND(OR(J63="D",J63="A",J63="S",J63="C",J63="T",J63="SB"),OR(M63="D",M63="A",M63="S",M63="C",M63="H",M63="B",M63="T",M63="E",M63="SB")),AND(OR(J63="D",J63="A",J63="S",J63="C",J63="H",J63="B",J63="T",J63="E",J63="SB"),OR(F63="S")),AND(OR(J63="S"),OR(N63="D",N63="A",N63="S",N63="C",N63="H",N63="B",N63="T",N63="E",N63="SB")),AND(J63="H",OR($Z49="No",$Z49="")))))</formula1>
    </dataValidation>
    <dataValidation sqref="K63:K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K63="D",K63="A",K63="S",K63="C",K63="H",K63="B",K63="T",K63="E",K63="SB",K63="P",K63="R",K63="X",K63="ST&gt;1",K63="ST&gt;2",K63="ST&gt;3",K63="ST&gt;4",K63="ST&gt;5"),NOT(OR(AND(OR(K63="D",K63="A",K63="S",K63="C",K63="H",K63="B",K63="T",K63="E",K63="SB"),OR(J63="D",J63="A",J63="S",J63="C",J63="H",J63="B",J63="T",J63="E",J63="SB")),AND(OR(K63="D",K63="A",K63="S",K63="C",K63="H",K63="B",K63="T",K63="E",K63="SB"),OR(L63="D",L63="A",L63="S",L63="C",L63="H",L63="B",L63="T",L63="E",L63="SB")),AND(OR(K63="D",K63="A",K63="S",K63="C",K63="H",K63="B",K63="T",K63="E",K63="SB"),OR(I63="D",I63="A",I63="S",I63="C",I63="H",I63="T",I63="E",I63="SB")),AND(OR(K63="D",K63="A",K63="S",K63="C",K63="H",K63="T",K63="E",K63="SB"),OR(M63="D",M63="A",M63="S",M63="C",M63="H",M63="B",M63="T",M63="E",M63="SB")),AND(OR(K63="D",K63="A",K63="S",K63="C",K63="H",K63="B",K63="T",K63="E",K63="SB"),OR(H63="D",H63="A",H63="S",H63="C",H63="T",H63="SB")),AND(OR(K63="D",K63="A",K63="S",K63="C",K63="T",K63="SB"),OR(N63="D",N63="A",N63="S",N63="C",N63="H",N63="B",N63="T",N63="E",N63="SB")),AND(OR(K63="D",K63="A",K63="S",K63="C",K63="H",K63="B",K63="T",K63="E",K63="SB"),OR(G63="S")),AND(OR(K63="S"),OR(O63="D",O63="A",O63="S",O63="C",O63="H",O63="B",O63="T",O63="E",O63="SB")),AND(K63="H",OR($Z49="No",$Z49="")))))</formula1>
    </dataValidation>
    <dataValidation sqref="L63:L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L63="D",L63="A",L63="S",L63="C",L63="H",L63="B",L63="T",L63="E",L63="SB",L63="P",L63="R",L63="X",L63="ST&gt;1",L63="ST&gt;2",L63="ST&gt;3",L63="ST&gt;4",L63="ST&gt;5"),NOT(OR(AND(OR(L63="D",L63="A",L63="S",L63="C",L63="H",L63="B",L63="T",L63="E",L63="SB"),OR(K63="D",K63="A",K63="S",K63="C",K63="H",K63="B",K63="T",K63="E",K63="SB")),AND(OR(L63="D",L63="A",L63="S",L63="C",L63="H",L63="B",L63="T",L63="E",L63="SB"),OR(M63="D",M63="A",M63="S",M63="C",M63="H",M63="B",M63="T",M63="E",M63="SB")),AND(OR(L63="D",L63="A",L63="S",L63="C",L63="H",L63="B",L63="T",L63="E",L63="SB"),OR(J63="D",J63="A",J63="S",J63="C",J63="H",J63="T",J63="E",J63="SB")),AND(OR(L63="D",L63="A",L63="S",L63="C",L63="H",L63="T",L63="E",L63="SB"),OR(N63="D",N63="A",N63="S",N63="C",N63="H",N63="B",N63="T",N63="E",N63="SB")),AND(OR(L63="D",L63="A",L63="S",L63="C",L63="H",L63="B",L63="T",L63="E",L63="SB"),OR(I63="D",I63="A",I63="S",I63="C",I63="T",I63="SB")),AND(OR(L63="D",L63="A",L63="S",L63="C",L63="T",L63="SB"),OR(O63="D",O63="A",O63="S",O63="C",O63="H",O63="B",O63="T",O63="E",O63="SB")),AND(OR(L63="D",L63="A",L63="S",L63="C",L63="H",L63="B",L63="T",L63="E",L63="SB"),OR(H63="S")),AND(OR(L63="S"),OR(P63="D",P63="A",P63="S",P63="C",P63="H",P63="B",P63="T",P63="E",P63="SB")),AND(L63="H",OR($Z49="No",$Z49="")))))</formula1>
    </dataValidation>
    <dataValidation sqref="M63:M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M63="D",M63="A",M63="S",M63="C",M63="H",M63="B",M63="T",M63="E",M63="SB",M63="P",M63="R",M63="X",M63="ST&gt;1",M63="ST&gt;2",M63="ST&gt;3",M63="ST&gt;4",M63="ST&gt;5"),NOT(OR(AND(OR(M63="D",M63="A",M63="S",M63="C",M63="H",M63="B",M63="T",M63="E",M63="SB"),OR(L63="D",L63="A",L63="S",L63="C",L63="H",L63="B",L63="T",L63="E",L63="SB")),AND(OR(M63="D",M63="A",M63="S",M63="C",M63="H",M63="B",M63="T",M63="E",M63="SB"),OR(N63="D",N63="A",N63="S",N63="C",N63="H",N63="B",N63="T",N63="E",N63="SB")),AND(OR(M63="D",M63="A",M63="S",M63="C",M63="H",M63="B",M63="T",M63="E",M63="SB"),OR(K63="D",K63="A",K63="S",K63="C",K63="H",K63="T",K63="E",K63="SB")),AND(OR(M63="D",M63="A",M63="S",M63="C",M63="H",M63="T",M63="E",M63="SB"),OR(O63="D",O63="A",O63="S",O63="C",O63="H",O63="B",O63="T",O63="E",O63="SB")),AND(OR(M63="D",M63="A",M63="S",M63="C",M63="H",M63="B",M63="T",M63="E",M63="SB"),OR(J63="D",J63="A",J63="S",J63="C",J63="T",J63="SB")),AND(OR(M63="D",M63="A",M63="S",M63="C",M63="T",M63="SB"),OR(P63="D",P63="A",P63="S",P63="C",P63="H",P63="B",P63="T",P63="E",P63="SB")),AND(OR(M63="D",M63="A",M63="S",M63="C",M63="H",M63="B",M63="T",M63="E",M63="SB"),OR(I63="S")),AND(OR(M63="S"),OR(Q63="D",Q63="A",Q63="S",Q63="C",Q63="H",Q63="B",Q63="T",Q63="E",Q63="SB")),AND(M63="H",OR($Z49="No",$Z49="")))))</formula1>
    </dataValidation>
    <dataValidation sqref="N63:N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N63="D",N63="A",N63="S",N63="C",N63="H",N63="B",N63="T",N63="E",N63="SB",N63="P",N63="R",N63="X",N63="ST&gt;1",N63="ST&gt;2",N63="ST&gt;3",N63="ST&gt;4",N63="ST&gt;5"),NOT(OR(AND(OR(N63="D",N63="A",N63="S",N63="C",N63="H",N63="B",N63="T",N63="E",N63="SB"),OR(M63="D",M63="A",M63="S",M63="C",M63="H",M63="B",M63="T",M63="E",M63="SB")),AND(OR(N63="D",N63="A",N63="S",N63="C",N63="H",N63="B",N63="T",N63="E",N63="SB"),OR(O63="D",O63="A",O63="S",O63="C",O63="H",O63="B",O63="T",O63="E",O63="SB")),AND(OR(N63="D",N63="A",N63="S",N63="C",N63="H",N63="B",N63="T",N63="E",N63="SB"),OR(L63="D",L63="A",L63="S",L63="C",L63="H",L63="T",L63="E",L63="SB")),AND(OR(N63="D",N63="A",N63="S",N63="C",N63="H",N63="T",N63="E",N63="SB"),OR(P63="D",P63="A",P63="S",P63="C",P63="H",P63="B",P63="T",P63="E",P63="SB")),AND(OR(N63="D",N63="A",N63="S",N63="C",N63="H",N63="B",N63="T",N63="E",N63="SB"),OR(K63="D",K63="A",K63="S",K63="C",K63="T",K63="SB")),AND(OR(N63="D",N63="A",N63="S",N63="C",N63="T",N63="SB"),OR(Q63="D",Q63="A",Q63="S",Q63="C",Q63="H",Q63="B",Q63="T",Q63="E",Q63="SB")),AND(OR(N63="D",N63="A",N63="S",N63="C",N63="H",N63="B",N63="T",N63="E",N63="SB"),OR(J63="S")),AND(OR(N63="S"),OR(R63="D",R63="A",R63="S",R63="C",R63="H",R63="B",R63="T",R63="E",R63="SB")),AND(N63="H",OR($Z49="No",$Z49="")))))</formula1>
    </dataValidation>
    <dataValidation sqref="O63:O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O63="D",O63="A",O63="S",O63="C",O63="H",O63="B",O63="T",O63="E",O63="SB",O63="P",O63="R",O63="X",O63="ST&gt;1",O63="ST&gt;2",O63="ST&gt;3",O63="ST&gt;4",O63="ST&gt;5"),NOT(OR(AND(OR(O63="D",O63="A",O63="S",O63="C",O63="H",O63="B",O63="T",O63="E",O63="SB"),OR(N63="D",N63="A",N63="S",N63="C",N63="H",N63="B",N63="T",N63="E",N63="SB")),AND(OR(O63="D",O63="A",O63="S",O63="C",O63="H",O63="B",O63="T",O63="E",O63="SB"),OR(P63="D",P63="A",P63="S",P63="C",P63="H",P63="B",P63="T",P63="E",P63="SB")),AND(OR(O63="D",O63="A",O63="S",O63="C",O63="H",O63="B",O63="T",O63="E",O63="SB"),OR(M63="D",M63="A",M63="S",M63="C",M63="H",M63="T",M63="E",M63="SB")),AND(OR(O63="D",O63="A",O63="S",O63="C",O63="H",O63="T",O63="E",O63="SB"),OR(Q63="D",Q63="A",Q63="S",Q63="C",Q63="H",Q63="B",Q63="T",Q63="E",Q63="SB")),AND(OR(O63="D",O63="A",O63="S",O63="C",O63="H",O63="B",O63="T",O63="E",O63="SB"),OR(L63="D",L63="A",L63="S",L63="C",L63="T",L63="SB")),AND(OR(O63="D",O63="A",O63="S",O63="C",O63="T",O63="SB"),OR(R63="D",R63="A",R63="S",R63="C",R63="H",R63="B",R63="T",R63="E",R63="SB")),AND(OR(O63="D",O63="A",O63="S",O63="C",O63="H",O63="B",O63="T",O63="E",O63="SB"),OR(K63="S")),AND(OR(O63="S"),OR(S63="D",S63="A",S63="S",S63="C",S63="H",S63="B",S63="T",S63="E",S63="SB")),AND(O63="H",OR($Z49="No",$Z49="")))))</formula1>
    </dataValidation>
    <dataValidation sqref="P63:P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P63="D",P63="A",P63="S",P63="C",P63="H",P63="B",P63="T",P63="E",P63="SB",P63="P",P63="R",P63="X",P63="ST&gt;1",P63="ST&gt;2",P63="ST&gt;3",P63="ST&gt;4",P63="ST&gt;5"),NOT(OR(AND(OR(P63="D",P63="A",P63="S",P63="C",P63="H",P63="B",P63="T",P63="E",P63="SB"),OR(O63="D",O63="A",O63="S",O63="C",O63="H",O63="B",O63="T",O63="E",O63="SB")),AND(OR(P63="D",P63="A",P63="S",P63="C",P63="H",P63="B",P63="T",P63="E",P63="SB"),OR(Q63="D",Q63="A",Q63="S",Q63="C",Q63="H",Q63="B",Q63="T",Q63="E",Q63="SB")),AND(OR(P63="D",P63="A",P63="S",P63="C",P63="H",P63="B",P63="T",P63="E",P63="SB"),OR(N63="D",N63="A",N63="S",N63="C",N63="H",N63="T",N63="E",N63="SB")),AND(OR(P63="D",P63="A",P63="S",P63="C",P63="H",P63="T",P63="E",P63="SB"),OR(R63="D",R63="A",R63="S",R63="C",R63="H",R63="B",R63="T",R63="E",R63="SB")),AND(OR(P63="D",P63="A",P63="S",P63="C",P63="H",P63="B",P63="T",P63="E",P63="SB"),OR(M63="D",M63="A",M63="S",M63="C",M63="T",M63="SB")),AND(OR(P63="D",P63="A",P63="S",P63="C",P63="T",P63="SB"),OR(S63="D",S63="A",S63="S",S63="C",S63="H",S63="B",S63="T",S63="E",S63="SB")),AND(OR(P63="D",P63="A",P63="S",P63="C",P63="H",P63="B",P63="T",P63="E",P63="SB"),OR(L63="S")),AND(OR(P63="S"),OR(T63="D",T63="A",T63="S",T63="C",T63="H",T63="B",T63="T",T63="E",T63="SB")),AND(P63="H",OR($Z49="No",$Z49="")))))</formula1>
    </dataValidation>
    <dataValidation sqref="Q63:Q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Q63="D",Q63="A",Q63="S",Q63="C",Q63="H",Q63="B",Q63="T",Q63="E",Q63="SB",Q63="P",Q63="R",Q63="X",Q63="ST&gt;1",Q63="ST&gt;2",Q63="ST&gt;3",Q63="ST&gt;4",Q63="ST&gt;5"),NOT(OR(AND(OR(Q63="D",Q63="A",Q63="S",Q63="C",Q63="H",Q63="B",Q63="T",Q63="E",Q63="SB"),OR(P63="D",P63="A",P63="S",P63="C",P63="H",P63="B",P63="T",P63="E",P63="SB")),AND(OR(Q63="D",Q63="A",Q63="S",Q63="C",Q63="H",Q63="B",Q63="T",Q63="E",Q63="SB"),OR(R63="D",R63="A",R63="S",R63="C",R63="H",R63="B",R63="T",R63="E",R63="SB")),AND(OR(Q63="D",Q63="A",Q63="S",Q63="C",Q63="H",Q63="B",Q63="T",Q63="E",Q63="SB"),OR(O63="D",O63="A",O63="S",O63="C",O63="H",O63="T",O63="E",O63="SB")),AND(OR(Q63="D",Q63="A",Q63="S",Q63="C",Q63="H",Q63="T",Q63="E",Q63="SB"),OR(S63="D",S63="A",S63="S",S63="C",S63="H",S63="B",S63="T",S63="E",S63="SB")),AND(OR(Q63="D",Q63="A",Q63="S",Q63="C",Q63="H",Q63="B",Q63="T",Q63="E",Q63="SB"),OR(N63="D",N63="A",N63="S",N63="C",N63="T",N63="SB")),AND(OR(Q63="D",Q63="A",Q63="S",Q63="C",Q63="T",Q63="SB"),OR(T63="D",T63="A",T63="S",T63="C",T63="H",T63="B",T63="T",T63="E",T63="SB")),AND(OR(Q63="D",Q63="A",Q63="S",Q63="C",Q63="H",Q63="B",Q63="T",Q63="E",Q63="SB"),OR(M63="S")),AND(OR(Q63="S"),OR(U63="D",U63="A",U63="S",U63="C",U63="H",U63="B",U63="T",U63="E",U63="SB")),AND(Q63="H",OR($Z49="No",$Z49="")))))</formula1>
    </dataValidation>
    <dataValidation sqref="R63:R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R63="D",R63="A",R63="S",R63="C",R63="H",R63="B",R63="T",R63="E",R63="SB",R63="P",R63="R",R63="X",R63="ST&gt;1",R63="ST&gt;2",R63="ST&gt;3",R63="ST&gt;4",R63="ST&gt;5"),NOT(OR(AND(OR(R63="D",R63="A",R63="S",R63="C",R63="H",R63="B",R63="T",R63="E",R63="SB"),OR(Q63="D",Q63="A",Q63="S",Q63="C",Q63="H",Q63="B",Q63="T",Q63="E",Q63="SB")),AND(OR(R63="D",R63="A",R63="S",R63="C",R63="H",R63="B",R63="T",R63="E",R63="SB"),OR(S63="D",S63="A",S63="S",S63="C",S63="H",S63="B",S63="T",S63="E",S63="SB")),AND(OR(R63="D",R63="A",R63="S",R63="C",R63="H",R63="B",R63="T",R63="E",R63="SB"),OR(P63="D",P63="A",P63="S",P63="C",P63="H",P63="T",P63="E",P63="SB")),AND(OR(R63="D",R63="A",R63="S",R63="C",R63="H",R63="T",R63="E",R63="SB"),OR(T63="D",T63="A",T63="S",T63="C",T63="H",T63="B",T63="T",T63="E",T63="SB")),AND(OR(R63="D",R63="A",R63="S",R63="C",R63="H",R63="B",R63="T",R63="E",R63="SB"),OR(O63="D",O63="A",O63="S",O63="C",O63="T",O63="SB")),AND(OR(R63="D",R63="A",R63="S",R63="C",R63="T",R63="SB"),OR(U63="D",U63="A",U63="S",U63="C",U63="H",U63="B",U63="T",U63="E",U63="SB")),AND(OR(R63="D",R63="A",R63="S",R63="C",R63="H",R63="B",R63="T",R63="E",R63="SB"),OR(N63="S")),AND(OR(R63="S"),OR(V63="D",V63="A",V63="S",V63="C",V63="H",V63="B",V63="T",V63="E",V63="SB")),AND(R63="H",OR($Z49="No",$Z49="")))))</formula1>
    </dataValidation>
    <dataValidation sqref="S63:S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S63="D",S63="A",S63="S",S63="C",S63="H",S63="B",S63="T",S63="E",S63="SB",S63="P",S63="R",S63="X",S63="ST&gt;1",S63="ST&gt;2",S63="ST&gt;3",S63="ST&gt;4",S63="ST&gt;5"),NOT(OR(AND(OR(S63="D",S63="A",S63="S",S63="C",S63="H",S63="B",S63="T",S63="E",S63="SB"),OR(R63="D",R63="A",R63="S",R63="C",R63="H",R63="B",R63="T",R63="E",R63="SB")),AND(OR(S63="D",S63="A",S63="S",S63="C",S63="H",S63="B",S63="T",S63="E",S63="SB"),OR(T63="D",T63="A",T63="S",T63="C",T63="H",T63="B",T63="T",T63="E",T63="SB")),AND(OR(S63="D",S63="A",S63="S",S63="C",S63="H",S63="B",S63="T",S63="E",S63="SB"),OR(Q63="D",Q63="A",Q63="S",Q63="C",Q63="H",Q63="T",Q63="E",Q63="SB")),AND(OR(S63="D",S63="A",S63="S",S63="C",S63="H",S63="T",S63="E",S63="SB"),OR(U63="D",U63="A",U63="S",U63="C",U63="H",U63="B",U63="T",U63="E",U63="SB")),AND(OR(S63="D",S63="A",S63="S",S63="C",S63="H",S63="B",S63="T",S63="E",S63="SB"),OR(P63="D",P63="A",P63="S",P63="C",P63="T",P63="SB")),AND(OR(S63="D",S63="A",S63="S",S63="C",S63="T",S63="SB"),OR(V63="D",V63="A",V63="S",V63="C",V63="H",V63="B",V63="T",V63="E",V63="SB")),AND(OR(S63="D",S63="A",S63="S",S63="C",S63="H",S63="B",S63="T",S63="E",S63="SB"),OR(O63="S")),AND(OR(S63="S"),OR(W63="D",W63="A",W63="S",W63="C",W63="H",W63="B",W63="T",W63="E",W63="SB")),AND(S63="H",OR($Z49="No",$Z49="")))))</formula1>
    </dataValidation>
    <dataValidation sqref="T63:T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T63="D",T63="A",T63="S",T63="C",T63="H",T63="B",T63="T",T63="E",T63="SB",T63="P",T63="R",T63="X",T63="ST&gt;1",T63="ST&gt;2",T63="ST&gt;3",T63="ST&gt;4",T63="ST&gt;5"),NOT(OR(AND(OR(T63="D",T63="A",T63="S",T63="C",T63="H",T63="B",T63="T",T63="E",T63="SB"),OR(S63="D",S63="A",S63="S",S63="C",S63="H",S63="B",S63="T",S63="E",S63="SB")),AND(OR(T63="D",T63="A",T63="S",T63="C",T63="H",T63="B",T63="T",T63="E",T63="SB"),OR(U63="D",U63="A",U63="S",U63="C",U63="H",U63="B",U63="T",U63="E",U63="SB")),AND(OR(T63="D",T63="A",T63="S",T63="C",T63="H",T63="B",T63="T",T63="E",T63="SB"),OR(R63="D",R63="A",R63="S",R63="C",R63="H",R63="T",R63="E",R63="SB")),AND(OR(T63="D",T63="A",T63="S",T63="C",T63="H",T63="T",T63="E",T63="SB"),OR(V63="D",V63="A",V63="S",V63="C",V63="H",V63="B",V63="T",V63="E",V63="SB")),AND(OR(T63="D",T63="A",T63="S",T63="C",T63="H",T63="B",T63="T",T63="E",T63="SB"),OR(Q63="D",Q63="A",Q63="S",Q63="C",Q63="T",Q63="SB")),AND(OR(T63="D",T63="A",T63="S",T63="C",T63="T",T63="SB"),OR(W63="D",W63="A",W63="S",W63="C",W63="H",W63="B",W63="T",W63="E",W63="SB")),AND(OR(T63="D",T63="A",T63="S",T63="C",T63="H",T63="B",T63="T",T63="E",T63="SB"),OR(P63="S")),AND(OR(T63="S"),OR(X63="D",X63="A",X63="S",X63="C",X63="H",X63="B",X63="T",X63="E",X63="SB")),AND(T63="H",OR($Z49="No",$Z49="")))))</formula1>
    </dataValidation>
    <dataValidation sqref="U63:U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U63="D",U63="A",U63="S",U63="C",U63="H",U63="B",U63="T",U63="E",U63="SB",U63="P",U63="R",U63="X",U63="ST&gt;1",U63="ST&gt;2",U63="ST&gt;3",U63="ST&gt;4",U63="ST&gt;5"),NOT(OR(AND(OR(U63="D",U63="A",U63="S",U63="C",U63="H",U63="B",U63="T",U63="E",U63="SB"),OR(T63="D",T63="A",T63="S",T63="C",T63="H",T63="B",T63="T",T63="E",T63="SB")),AND(OR(U63="D",U63="A",U63="S",U63="C",U63="H",U63="B",U63="T",U63="E",U63="SB"),OR(V63="D",V63="A",V63="S",V63="C",V63="H",V63="B",V63="T",V63="E",V63="SB")),AND(OR(U63="D",U63="A",U63="S",U63="C",U63="H",U63="B",U63="T",U63="E",U63="SB"),OR(S63="D",S63="A",S63="S",S63="C",S63="H",S63="T",S63="E",S63="SB")),AND(OR(U63="D",U63="A",U63="S",U63="C",U63="H",U63="T",U63="E",U63="SB"),OR(W63="D",W63="A",W63="S",W63="C",W63="H",W63="B",W63="T",W63="E",W63="SB")),AND(OR(U63="D",U63="A",U63="S",U63="C",U63="H",U63="B",U63="T",U63="E",U63="SB"),OR(R63="D",R63="A",R63="S",R63="C",R63="T",R63="SB")),AND(OR(U63="D",U63="A",U63="S",U63="C",U63="T",U63="SB"),OR(X63="D",X63="A",X63="S",X63="C",X63="H",X63="B",X63="T",X63="E",X63="SB")),AND(OR(U63="D",U63="A",U63="S",U63="C",U63="H",U63="B",U63="T",U63="E",U63="SB"),OR(Q63="S")),AND(OR(U63="S"),OR(Y63="D",Y63="A",Y63="S",Y63="C",Y63="H",Y63="B",Y63="T",Y63="E",Y63="SB")),AND(U63="H",OR($Z49="No",$Z49="")))))</formula1>
    </dataValidation>
    <dataValidation sqref="V63:V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V63="D",V63="A",V63="S",V63="C",V63="H",V63="B",V63="T",V63="E",V63="SB",V63="P",V63="R",V63="X",V63="ST&gt;1",V63="ST&gt;2",V63="ST&gt;3",V63="ST&gt;4",V63="ST&gt;5"),NOT(OR(AND(OR(V63="D",V63="A",V63="S",V63="C",V63="H",V63="B",V63="T",V63="E",V63="SB"),OR(U63="D",U63="A",U63="S",U63="C",U63="H",U63="B",U63="T",U63="E",U63="SB")),AND(OR(V63="D",V63="A",V63="S",V63="C",V63="H",V63="B",V63="T",V63="E",V63="SB"),OR(W63="D",W63="A",W63="S",W63="C",W63="H",W63="B",W63="T",W63="E",W63="SB")),AND(OR(V63="D",V63="A",V63="S",V63="C",V63="H",V63="B",V63="T",V63="E",V63="SB"),OR(T63="D",T63="A",T63="S",T63="C",T63="H",T63="T",T63="E",T63="SB")),AND(OR(V63="D",V63="A",V63="S",V63="C",V63="H",V63="T",V63="E",V63="SB"),OR(X63="D",X63="A",X63="S",X63="C",X63="H",X63="B",X63="T",X63="E",X63="SB")),AND(OR(V63="D",V63="A",V63="S",V63="C",V63="H",V63="B",V63="T",V63="E",V63="SB"),OR(S63="D",S63="A",S63="S",S63="C",S63="T",S63="SB")),AND(OR(V63="D",V63="A",V63="S",V63="C",V63="T",V63="SB"),OR(Y63="D",Y63="A",Y63="S",Y63="C",Y63="H",Y63="B",Y63="T",Y63="E",Y63="SB")),AND(OR(V63="D",V63="A",V63="S",V63="C",V63="H",V63="B",V63="T",V63="E",V63="SB"),OR(R63="S")),AND(OR(V63="S"),OR(Z63="D",Z63="A",Z63="S",Z63="C",Z63="H",Z63="B",Z63="T",Z63="E",Z63="SB")),AND(V63="H",OR($Z49="No",$Z49="")))))</formula1>
    </dataValidation>
    <dataValidation sqref="W63:W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W63="D",W63="A",W63="S",W63="C",W63="H",W63="B",W63="T",W63="E",W63="SB",W63="P",W63="R",W63="X",W63="ST&gt;1",W63="ST&gt;2",W63="ST&gt;3",W63="ST&gt;4",W63="ST&gt;5"),NOT(OR(AND(OR(W63="D",W63="A",W63="S",W63="C",W63="H",W63="B",W63="T",W63="E",W63="SB"),OR(V63="D",V63="A",V63="S",V63="C",V63="H",V63="B",V63="T",V63="E",V63="SB")),AND(OR(W63="D",W63="A",W63="S",W63="C",W63="H",W63="B",W63="T",W63="E",W63="SB"),OR(X63="D",X63="A",X63="S",X63="C",X63="H",X63="B",X63="T",X63="E",X63="SB")),AND(OR(W63="D",W63="A",W63="S",W63="C",W63="H",W63="B",W63="T",W63="E",W63="SB"),OR(U63="D",U63="A",U63="S",U63="C",U63="H",U63="T",U63="E",U63="SB")),AND(OR(W63="D",W63="A",W63="S",W63="C",W63="H",W63="T",W63="E",W63="SB"),OR(Y63="D",Y63="A",Y63="S",Y63="C",Y63="H",Y63="B",Y63="T",Y63="E",Y63="SB")),AND(OR(W63="D",W63="A",W63="S",W63="C",W63="H",W63="B",W63="T",W63="E",W63="SB"),OR(T63="D",T63="A",T63="S",T63="C",T63="T",T63="SB")),AND(OR(W63="D",W63="A",W63="S",W63="C",W63="T",W63="SB"),OR(Z63="D",Z63="A",Z63="S",Z63="C",Z63="H",Z63="B",Z63="T",Z63="E",Z63="SB")),AND(OR(W63="D",W63="A",W63="S",W63="C",W63="H",W63="B",W63="T",W63="E",W63="SB"),OR(S63="S")),AND(OR(W63="S"),OR(AA63="D",AA63="A",AA63="S",AA63="C",AA63="H",AA63="B",AA63="T",AA63="E",AA63="SB")),AND(W63="H",OR($Z49="No",$Z49="")))))</formula1>
    </dataValidation>
    <dataValidation sqref="X63:X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X63="D",X63="A",X63="S",X63="C",X63="H",X63="B",X63="T",X63="E",X63="SB",X63="P",X63="R",X63="X",X63="ST&gt;1",X63="ST&gt;2",X63="ST&gt;3",X63="ST&gt;4",X63="ST&gt;5"),NOT(OR(AND(OR(X63="D",X63="A",X63="S",X63="C",X63="H",X63="B",X63="T",X63="E",X63="SB"),OR(W63="D",W63="A",W63="S",W63="C",W63="H",W63="B",W63="T",W63="E",W63="SB")),AND(OR(X63="D",X63="A",X63="S",X63="C",X63="H",X63="B",X63="T",X63="E",X63="SB"),OR(Y63="D",Y63="A",Y63="S",Y63="C",Y63="H",Y63="B",Y63="T",Y63="E",Y63="SB")),AND(OR(X63="D",X63="A",X63="S",X63="C",X63="H",X63="B",X63="T",X63="E",X63="SB"),OR(V63="D",V63="A",V63="S",V63="C",V63="H",V63="T",V63="E",V63="SB")),AND(OR(X63="D",X63="A",X63="S",X63="C",X63="H",X63="T",X63="E",X63="SB"),OR(Z63="D",Z63="A",Z63="S",Z63="C",Z63="H",Z63="B",Z63="T",Z63="E",Z63="SB")),AND(OR(X63="D",X63="A",X63="S",X63="C",X63="H",X63="B",X63="T",X63="E",X63="SB"),OR(U63="D",U63="A",U63="S",U63="C",U63="T",U63="SB")),AND(OR(X63="D",X63="A",X63="S",X63="C",X63="T",X63="SB"),OR(AA63="D",AA63="A",AA63="S",AA63="C",AA63="H",AA63="B",AA63="T",AA63="E",AA63="SB")),AND(OR(X63="D",X63="A",X63="S",X63="C",X63="H",X63="B",X63="T",X63="E",X63="SB"),OR(T63="S")),AND(OR(X63="S"),OR(AB63="D",AB63="A",AB63="S",AB63="C",AB63="H",AB63="B",AB63="T",AB63="E",AB63="SB")),AND(X63="H",OR($Z49="No",$Z49="")))))</formula1>
    </dataValidation>
    <dataValidation sqref="Y63:Y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Y63="D",Y63="A",Y63="S",Y63="C",Y63="H",Y63="B",Y63="T",Y63="E",Y63="SB",Y63="P",Y63="R",Y63="X",Y63="ST&gt;1",Y63="ST&gt;2",Y63="ST&gt;3",Y63="ST&gt;4",Y63="ST&gt;5"),NOT(OR(AND(OR(Y63="D",Y63="A",Y63="S",Y63="C",Y63="H",Y63="B",Y63="T",Y63="E",Y63="SB"),OR(X63="D",X63="A",X63="S",X63="C",X63="H",X63="B",X63="T",X63="E",X63="SB")),AND(OR(Y63="D",Y63="A",Y63="S",Y63="C",Y63="H",Y63="B",Y63="T",Y63="E",Y63="SB"),OR(Z63="D",Z63="A",Z63="S",Z63="C",Z63="H",Z63="B",Z63="T",Z63="E",Z63="SB")),AND(OR(Y63="D",Y63="A",Y63="S",Y63="C",Y63="H",Y63="B",Y63="T",Y63="E",Y63="SB"),OR(W63="D",W63="A",W63="S",W63="C",W63="H",W63="T",W63="E",W63="SB")),AND(OR(Y63="D",Y63="A",Y63="S",Y63="C",Y63="H",Y63="T",Y63="E",Y63="SB"),OR(AA63="D",AA63="A",AA63="S",AA63="C",AA63="H",AA63="B",AA63="T",AA63="E",AA63="SB")),AND(OR(Y63="D",Y63="A",Y63="S",Y63="C",Y63="H",Y63="B",Y63="T",Y63="E",Y63="SB"),OR(V63="D",V63="A",V63="S",V63="C",V63="T",V63="SB")),AND(OR(Y63="D",Y63="A",Y63="S",Y63="C",Y63="T",Y63="SB"),OR(AB63="D",AB63="A",AB63="S",AB63="C",AB63="H",AB63="B",AB63="T",AB63="E",AB63="SB")),AND(OR(Y63="D",Y63="A",Y63="S",Y63="C",Y63="H",Y63="B",Y63="T",Y63="E",Y63="SB"),OR(U63="S")),AND(OR(Y63="S"),OR(AC63="D",AC63="A",AC63="S",AC63="C",AC63="H",AC63="B",AC63="T",AC63="E",AC63="SB")),AND(Y63="H",OR($Z49="No",$Z49="")))))</formula1>
    </dataValidation>
    <dataValidation sqref="Z63:Z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Z63="D",Z63="A",Z63="S",Z63="C",Z63="H",Z63="B",Z63="T",Z63="E",Z63="SB",Z63="P",Z63="R",Z63="X",Z63="ST&gt;1",Z63="ST&gt;2",Z63="ST&gt;3",Z63="ST&gt;4",Z63="ST&gt;5"),NOT(OR(AND(OR(Z63="D",Z63="A",Z63="S",Z63="C",Z63="H",Z63="B",Z63="T",Z63="E",Z63="SB"),OR(Y63="D",Y63="A",Y63="S",Y63="C",Y63="H",Y63="B",Y63="T",Y63="E",Y63="SB")),AND(OR(Z63="D",Z63="A",Z63="S",Z63="C",Z63="H",Z63="B",Z63="T",Z63="E",Z63="SB"),OR(AA63="D",AA63="A",AA63="S",AA63="C",AA63="H",AA63="B",AA63="T",AA63="E",AA63="SB")),AND(OR(Z63="D",Z63="A",Z63="S",Z63="C",Z63="H",Z63="B",Z63="T",Z63="E",Z63="SB"),OR(X63="D",X63="A",X63="S",X63="C",X63="H",X63="T",X63="E",X63="SB")),AND(OR(Z63="D",Z63="A",Z63="S",Z63="C",Z63="H",Z63="T",Z63="E",Z63="SB"),OR(AB63="D",AB63="A",AB63="S",AB63="C",AB63="H",AB63="B",AB63="T",AB63="E",AB63="SB")),AND(OR(Z63="D",Z63="A",Z63="S",Z63="C",Z63="H",Z63="B",Z63="T",Z63="E",Z63="SB"),OR(W63="D",W63="A",W63="S",W63="C",W63="T",W63="SB")),AND(OR(Z63="D",Z63="A",Z63="S",Z63="C",Z63="T",Z63="SB"),OR(AC63="D",AC63="A",AC63="S",AC63="C",AC63="H",AC63="B",AC63="T",AC63="E",AC63="SB")),AND(OR(Z63="D",Z63="A",Z63="S",Z63="C",Z63="H",Z63="B",Z63="T",Z63="E",Z63="SB"),OR(V63="S")),AND(OR(Z63="S"),OR(AD63="D",AD63="A",AD63="S",AD63="C",AD63="H",AD63="B",AD63="T",AD63="E",AD63="SB")),AND(Z63="H",OR($Z49="No",$Z49="")))))</formula1>
    </dataValidation>
    <dataValidation sqref="AA63:AA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A63="D",AA63="A",AA63="S",AA63="C",AA63="H",AA63="B",AA63="T",AA63="E",AA63="SB",AA63="P",AA63="R",AA63="X",AA63="ST&gt;1",AA63="ST&gt;2",AA63="ST&gt;3",AA63="ST&gt;4",AA63="ST&gt;5"),NOT(OR(AND(OR(AA63="D",AA63="A",AA63="S",AA63="C",AA63="H",AA63="B",AA63="T",AA63="E",AA63="SB"),OR(Z63="D",Z63="A",Z63="S",Z63="C",Z63="H",Z63="B",Z63="T",Z63="E",Z63="SB")),AND(OR(AA63="D",AA63="A",AA63="S",AA63="C",AA63="H",AA63="B",AA63="T",AA63="E",AA63="SB"),OR(AB63="D",AB63="A",AB63="S",AB63="C",AB63="H",AB63="B",AB63="T",AB63="E",AB63="SB")),AND(OR(AA63="D",AA63="A",AA63="S",AA63="C",AA63="H",AA63="B",AA63="T",AA63="E",AA63="SB"),OR(Y63="D",Y63="A",Y63="S",Y63="C",Y63="H",Y63="T",Y63="E",Y63="SB")),AND(OR(AA63="D",AA63="A",AA63="S",AA63="C",AA63="H",AA63="T",AA63="E",AA63="SB"),OR(AC63="D",AC63="A",AC63="S",AC63="C",AC63="H",AC63="B",AC63="T",AC63="E",AC63="SB")),AND(OR(AA63="D",AA63="A",AA63="S",AA63="C",AA63="H",AA63="B",AA63="T",AA63="E",AA63="SB"),OR(X63="D",X63="A",X63="S",X63="C",X63="T",X63="SB")),AND(OR(AA63="D",AA63="A",AA63="S",AA63="C",AA63="T",AA63="SB"),OR(AD63="D",AD63="A",AD63="S",AD63="C",AD63="H",AD63="B",AD63="T",AD63="E",AD63="SB")),AND(OR(AA63="D",AA63="A",AA63="S",AA63="C",AA63="H",AA63="B",AA63="T",AA63="E",AA63="SB"),OR(W63="S")),AND(OR(AA63="S"),OR(AE63="D",AE63="A",AE63="S",AE63="C",AE63="H",AE63="B",AE63="T",AE63="E",AE63="SB")),AND(AA63="H",OR($Z49="No",$Z49="")))))</formula1>
    </dataValidation>
    <dataValidation sqref="AB63:AB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B63="D",AB63="A",AB63="S",AB63="C",AB63="H",AB63="B",AB63="T",AB63="E",AB63="SB",AB63="P",AB63="R",AB63="X",AB63="ST&gt;1",AB63="ST&gt;2",AB63="ST&gt;3",AB63="ST&gt;4",AB63="ST&gt;5"),NOT(OR(AND(OR(AB63="D",AB63="A",AB63="S",AB63="C",AB63="H",AB63="B",AB63="T",AB63="E",AB63="SB"),OR(AA63="D",AA63="A",AA63="S",AA63="C",AA63="H",AA63="B",AA63="T",AA63="E",AA63="SB")),AND(OR(AB63="D",AB63="A",AB63="S",AB63="C",AB63="H",AB63="B",AB63="T",AB63="E",AB63="SB"),OR(AC63="D",AC63="A",AC63="S",AC63="C",AC63="H",AC63="B",AC63="T",AC63="E",AC63="SB")),AND(OR(AB63="D",AB63="A",AB63="S",AB63="C",AB63="H",AB63="B",AB63="T",AB63="E",AB63="SB"),OR(Z63="D",Z63="A",Z63="S",Z63="C",Z63="H",Z63="T",Z63="E",Z63="SB")),AND(OR(AB63="D",AB63="A",AB63="S",AB63="C",AB63="H",AB63="T",AB63="E",AB63="SB"),OR(AD63="D",AD63="A",AD63="S",AD63="C",AD63="H",AD63="B",AD63="T",AD63="E",AD63="SB")),AND(OR(AB63="D",AB63="A",AB63="S",AB63="C",AB63="H",AB63="B",AB63="T",AB63="E",AB63="SB"),OR(Y63="D",Y63="A",Y63="S",Y63="C",Y63="T",Y63="SB")),AND(OR(AB63="D",AB63="A",AB63="S",AB63="C",AB63="T",AB63="SB"),OR(AE63="D",AE63="A",AE63="S",AE63="C",AE63="H",AE63="B",AE63="T",AE63="E",AE63="SB")),AND(OR(AB63="D",AB63="A",AB63="S",AB63="C",AB63="H",AB63="B",AB63="T",AB63="E",AB63="SB"),OR(X63="S")),AND(OR(AB63="S"),OR(AF63="D",AF63="A",AF63="S",AF63="C",AF63="H",AF63="B",AF63="T",AF63="E",AF63="SB")),AND(AB63="H",OR($Z49="No",$Z49="")))))</formula1>
    </dataValidation>
    <dataValidation sqref="AC63:AC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C63="D",AC63="A",AC63="S",AC63="C",AC63="H",AC63="B",AC63="T",AC63="E",AC63="SB",AC63="P",AC63="R",AC63="X",AC63="ST&gt;1",AC63="ST&gt;2",AC63="ST&gt;3",AC63="ST&gt;4",AC63="ST&gt;5"),NOT(OR(AND(OR(AC63="D",AC63="A",AC63="S",AC63="C",AC63="H",AC63="B",AC63="T",AC63="E",AC63="SB"),OR(AB63="D",AB63="A",AB63="S",AB63="C",AB63="H",AB63="B",AB63="T",AB63="E",AB63="SB")),AND(OR(AC63="D",AC63="A",AC63="S",AC63="C",AC63="H",AC63="B",AC63="T",AC63="E",AC63="SB"),OR(AD63="D",AD63="A",AD63="S",AD63="C",AD63="H",AD63="B",AD63="T",AD63="E",AD63="SB")),AND(OR(AC63="D",AC63="A",AC63="S",AC63="C",AC63="H",AC63="B",AC63="T",AC63="E",AC63="SB"),OR(AA63="D",AA63="A",AA63="S",AA63="C",AA63="H",AA63="T",AA63="E",AA63="SB")),AND(OR(AC63="D",AC63="A",AC63="S",AC63="C",AC63="H",AC63="T",AC63="E",AC63="SB"),OR(AE63="D",AE63="A",AE63="S",AE63="C",AE63="H",AE63="B",AE63="T",AE63="E",AE63="SB")),AND(OR(AC63="D",AC63="A",AC63="S",AC63="C",AC63="H",AC63="B",AC63="T",AC63="E",AC63="SB"),OR(Z63="D",Z63="A",Z63="S",Z63="C",Z63="T",Z63="SB")),AND(OR(AC63="D",AC63="A",AC63="S",AC63="C",AC63="T",AC63="SB"),OR(AF63="D",AF63="A",AF63="S",AF63="C",AF63="H",AF63="B",AF63="T",AF63="E",AF63="SB")),AND(OR(AC63="D",AC63="A",AC63="S",AC63="C",AC63="H",AC63="B",AC63="T",AC63="E",AC63="SB"),OR(Y63="S")),AND(OR(AC63="S"),OR(AG63="D",AG63="A",AG63="S",AG63="C",AG63="H",AG63="B",AG63="T",AG63="E",AG63="SB")),AND(AC63="H",OR($Z49="No",$Z49="")))))</formula1>
    </dataValidation>
    <dataValidation sqref="AD63:AD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D63="D",AD63="A",AD63="S",AD63="C",AD63="H",AD63="B",AD63="T",AD63="E",AD63="SB",AD63="P",AD63="R",AD63="X",AD63="ST&gt;1",AD63="ST&gt;2",AD63="ST&gt;3",AD63="ST&gt;4",AD63="ST&gt;5"),NOT(OR(AND(OR(AD63="D",AD63="A",AD63="S",AD63="C",AD63="H",AD63="B",AD63="T",AD63="E",AD63="SB"),OR(AC63="D",AC63="A",AC63="S",AC63="C",AC63="H",AC63="B",AC63="T",AC63="E",AC63="SB")),AND(OR(AD63="D",AD63="A",AD63="S",AD63="C",AD63="H",AD63="B",AD63="T",AD63="E",AD63="SB"),OR(AE63="D",AE63="A",AE63="S",AE63="C",AE63="H",AE63="B",AE63="T",AE63="E",AE63="SB")),AND(OR(AD63="D",AD63="A",AD63="S",AD63="C",AD63="H",AD63="B",AD63="T",AD63="E",AD63="SB"),OR(AB63="D",AB63="A",AB63="S",AB63="C",AB63="H",AB63="T",AB63="E",AB63="SB")),AND(OR(AD63="D",AD63="A",AD63="S",AD63="C",AD63="H",AD63="T",AD63="E",AD63="SB"),OR(AF63="D",AF63="A",AF63="S",AF63="C",AF63="H",AF63="B",AF63="T",AF63="E",AF63="SB")),AND(OR(AD63="D",AD63="A",AD63="S",AD63="C",AD63="H",AD63="B",AD63="T",AD63="E",AD63="SB"),OR(AA63="D",AA63="A",AA63="S",AA63="C",AA63="T",AA63="SB")),AND(OR(AD63="D",AD63="A",AD63="S",AD63="C",AD63="T",AD63="SB"),OR(AG63="D",AG63="A",AG63="S",AG63="C",AG63="H",AG63="B",AG63="T",AG63="E",AG63="SB")),AND(OR(AD63="D",AD63="A",AD63="S",AD63="C",AD63="H",AD63="B",AD63="T",AD63="E",AD63="SB"),OR(Z63="S")),AND(OR(AD63="S"),OR(AH63="D",AH63="A",AH63="S",AH63="C",AH63="H",AH63="B",AH63="T",AH63="E",AH63="SB")),AND(AD63="H",OR($Z49="No",$Z49="")))))</formula1>
    </dataValidation>
    <dataValidation sqref="AE63:AE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E63="D",AE63="A",AE63="S",AE63="C",AE63="H",AE63="B",AE63="T",AE63="E",AE63="SB",AE63="P",AE63="R",AE63="X",AE63="ST&gt;1",AE63="ST&gt;2",AE63="ST&gt;3",AE63="ST&gt;4",AE63="ST&gt;5"),NOT(OR(AND(OR(AE63="D",AE63="A",AE63="S",AE63="C",AE63="H",AE63="B",AE63="T",AE63="E",AE63="SB"),OR(AD63="D",AD63="A",AD63="S",AD63="C",AD63="H",AD63="B",AD63="T",AD63="E",AD63="SB")),AND(OR(AE63="D",AE63="A",AE63="S",AE63="C",AE63="H",AE63="B",AE63="T",AE63="E",AE63="SB"),OR(AF63="D",AF63="A",AF63="S",AF63="C",AF63="H",AF63="B",AF63="T",AF63="E",AF63="SB")),AND(OR(AE63="D",AE63="A",AE63="S",AE63="C",AE63="H",AE63="B",AE63="T",AE63="E",AE63="SB"),OR(AC63="D",AC63="A",AC63="S",AC63="C",AC63="H",AC63="T",AC63="E",AC63="SB")),AND(OR(AE63="D",AE63="A",AE63="S",AE63="C",AE63="H",AE63="T",AE63="E",AE63="SB"),OR(AG63="D",AG63="A",AG63="S",AG63="C",AG63="H",AG63="B",AG63="T",AG63="E",AG63="SB")),AND(OR(AE63="D",AE63="A",AE63="S",AE63="C",AE63="H",AE63="B",AE63="T",AE63="E",AE63="SB"),OR(AB63="D",AB63="A",AB63="S",AB63="C",AB63="T",AB63="SB")),AND(OR(AE63="D",AE63="A",AE63="S",AE63="C",AE63="T",AE63="SB"),OR(AH63="D",AH63="A",AH63="S",AH63="C",AH63="H",AH63="B",AH63="T",AH63="E",AH63="SB")),AND(OR(AE63="D",AE63="A",AE63="S",AE63="C",AE63="H",AE63="B",AE63="T",AE63="E",AE63="SB"),OR(AA63="S")),AND(OR(AE63="S"),OR(AI63="D",AI63="A",AI63="S",AI63="C",AI63="H",AI63="B",AI63="T",AI63="E",AI63="SB")),AND(AE63="H",OR($Z49="No",$Z49="")))))</formula1>
    </dataValidation>
    <dataValidation sqref="AF63:AF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F63="D",AF63="A",AF63="S",AF63="C",AF63="H",AF63="B",AF63="T",AF63="E",AF63="SB",AF63="P",AF63="R",AF63="X",AF63="ST&gt;1",AF63="ST&gt;2",AF63="ST&gt;3",AF63="ST&gt;4",AF63="ST&gt;5"),NOT(OR(AND(OR(AF63="D",AF63="A",AF63="S",AF63="C",AF63="H",AF63="B",AF63="T",AF63="E",AF63="SB"),OR(AE63="D",AE63="A",AE63="S",AE63="C",AE63="H",AE63="B",AE63="T",AE63="E",AE63="SB")),AND(OR(AF63="D",AF63="A",AF63="S",AF63="C",AF63="H",AF63="B",AF63="T",AF63="E",AF63="SB"),OR(AG63="D",AG63="A",AG63="S",AG63="C",AG63="H",AG63="B",AG63="T",AG63="E",AG63="SB")),AND(OR(AF63="D",AF63="A",AF63="S",AF63="C",AF63="H",AF63="B",AF63="T",AF63="E",AF63="SB"),OR(AD63="D",AD63="A",AD63="S",AD63="C",AD63="H",AD63="T",AD63="E",AD63="SB")),AND(OR(AF63="D",AF63="A",AF63="S",AF63="C",AF63="H",AF63="T",AF63="E",AF63="SB"),OR(AH63="D",AH63="A",AH63="S",AH63="C",AH63="H",AH63="B",AH63="T",AH63="E",AH63="SB")),AND(OR(AF63="D",AF63="A",AF63="S",AF63="C",AF63="H",AF63="B",AF63="T",AF63="E",AF63="SB"),OR(AC63="D",AC63="A",AC63="S",AC63="C",AC63="T",AC63="SB")),AND(OR(AF63="D",AF63="A",AF63="S",AF63="C",AF63="T",AF63="SB"),OR(AI63="D",AI63="A",AI63="S",AI63="C",AI63="H",AI63="B",AI63="T",AI63="E",AI63="SB")),AND(OR(AF63="D",AF63="A",AF63="S",AF63="C",AF63="H",AF63="B",AF63="T",AF63="E",AF63="SB"),OR(AB63="S")),AND(OR(AF63="S"),OR(AJ63="D",AJ63="A",AJ63="S",AJ63="C",AJ63="H",AJ63="B",AJ63="T",AJ63="E",AJ63="SB")),AND(AF63="H",OR($Z49="No",$Z49="")))))</formula1>
    </dataValidation>
    <dataValidation sqref="AG63:AG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G63="D",AG63="A",AG63="S",AG63="C",AG63="H",AG63="B",AG63="T",AG63="E",AG63="SB",AG63="P",AG63="R",AG63="X",AG63="ST&gt;1",AG63="ST&gt;2",AG63="ST&gt;3",AG63="ST&gt;4",AG63="ST&gt;5"),NOT(OR(AND(OR(AG63="D",AG63="A",AG63="S",AG63="C",AG63="H",AG63="B",AG63="T",AG63="E",AG63="SB"),OR(AF63="D",AF63="A",AF63="S",AF63="C",AF63="H",AF63="B",AF63="T",AF63="E",AF63="SB")),AND(OR(AG63="D",AG63="A",AG63="S",AG63="C",AG63="H",AG63="B",AG63="T",AG63="E",AG63="SB"),OR(AH63="D",AH63="A",AH63="S",AH63="C",AH63="H",AH63="B",AH63="T",AH63="E",AH63="SB")),AND(OR(AG63="D",AG63="A",AG63="S",AG63="C",AG63="H",AG63="B",AG63="T",AG63="E",AG63="SB"),OR(AE63="D",AE63="A",AE63="S",AE63="C",AE63="H",AE63="T",AE63="E",AE63="SB")),AND(OR(AG63="D",AG63="A",AG63="S",AG63="C",AG63="H",AG63="T",AG63="E",AG63="SB"),OR(AI63="D",AI63="A",AI63="S",AI63="C",AI63="H",AI63="B",AI63="T",AI63="E",AI63="SB")),AND(OR(AG63="D",AG63="A",AG63="S",AG63="C",AG63="H",AG63="B",AG63="T",AG63="E",AG63="SB"),OR(AD63="D",AD63="A",AD63="S",AD63="C",AD63="T",AD63="SB")),AND(OR(AG63="D",AG63="A",AG63="S",AG63="C",AG63="T",AG63="SB"),OR(AJ63="D",AJ63="A",AJ63="S",AJ63="C",AJ63="H",AJ63="B",AJ63="T",AJ63="E",AJ63="SB")),AND(OR(AG63="D",AG63="A",AG63="S",AG63="C",AG63="H",AG63="B",AG63="T",AG63="E",AG63="SB"),OR(AC63="S")),AND(OR(AG63="S"),OR(AK63="D",AK63="A",AK63="S",AK63="C",AK63="H",AK63="B",AK63="T",AK63="E",AK63="SB")),AND(AG63="H",OR($Z49="No",$Z49="")))))</formula1>
    </dataValidation>
    <dataValidation sqref="AH63:AH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H63="D",AH63="A",AH63="S",AH63="C",AH63="H",AH63="B",AH63="T",AH63="E",AH63="SB",AH63="P",AH63="R",AH63="X",AH63="ST&gt;1",AH63="ST&gt;2",AH63="ST&gt;3",AH63="ST&gt;4",AH63="ST&gt;5"),NOT(OR(AND(OR(AH63="D",AH63="A",AH63="S",AH63="C",AH63="H",AH63="B",AH63="T",AH63="E",AH63="SB"),OR(AG63="D",AG63="A",AG63="S",AG63="C",AG63="H",AG63="B",AG63="T",AG63="E",AG63="SB")),AND(OR(AH63="D",AH63="A",AH63="S",AH63="C",AH63="H",AH63="B",AH63="T",AH63="E",AH63="SB"),OR(AI63="D",AI63="A",AI63="S",AI63="C",AI63="H",AI63="B",AI63="T",AI63="E",AI63="SB")),AND(OR(AH63="D",AH63="A",AH63="S",AH63="C",AH63="H",AH63="B",AH63="T",AH63="E",AH63="SB"),OR(AF63="D",AF63="A",AF63="S",AF63="C",AF63="H",AF63="T",AF63="E",AF63="SB")),AND(OR(AH63="D",AH63="A",AH63="S",AH63="C",AH63="H",AH63="T",AH63="E",AH63="SB"),OR(AJ63="D",AJ63="A",AJ63="S",AJ63="C",AJ63="H",AJ63="B",AJ63="T",AJ63="E",AJ63="SB")),AND(OR(AH63="D",AH63="A",AH63="S",AH63="C",AH63="H",AH63="B",AH63="T",AH63="E",AH63="SB"),OR(AE63="D",AE63="A",AE63="S",AE63="C",AE63="T",AE63="SB")),AND(OR(AH63="D",AH63="A",AH63="S",AH63="C",AH63="T",AH63="SB"),OR(AK63="D",AK63="A",AK63="S",AK63="C",AK63="H",AK63="B",AK63="T",AK63="E",AK63="SB")),AND(OR(AH63="D",AH63="A",AH63="S",AH63="C",AH63="H",AH63="B",AH63="T",AH63="E",AH63="SB"),OR(AD63="S")),AND(OR(AH63="S"),OR(AL63="D",AL63="A",AL63="S",AL63="C",AL63="H",AL63="B",AL63="T",AL63="E",AL63="SB")),AND(AH63="H",OR($Z49="No",$Z49="")))))</formula1>
    </dataValidation>
    <dataValidation sqref="AI63:AI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I63="D",AI63="A",AI63="S",AI63="C",AI63="H",AI63="B",AI63="T",AI63="E",AI63="SB",AI63="P",AI63="R",AI63="X",AI63="ST&gt;1",AI63="ST&gt;2",AI63="ST&gt;3",AI63="ST&gt;4",AI63="ST&gt;5"),NOT(OR(AND(OR(AI63="D",AI63="A",AI63="S",AI63="C",AI63="H",AI63="B",AI63="T",AI63="E",AI63="SB"),OR(AH63="D",AH63="A",AH63="S",AH63="C",AH63="H",AH63="B",AH63="T",AH63="E",AH63="SB")),AND(OR(AI63="D",AI63="A",AI63="S",AI63="C",AI63="H",AI63="B",AI63="T",AI63="E",AI63="SB"),OR(AJ63="D",AJ63="A",AJ63="S",AJ63="C",AJ63="H",AJ63="B",AJ63="T",AJ63="E",AJ63="SB")),AND(OR(AI63="D",AI63="A",AI63="S",AI63="C",AI63="H",AI63="B",AI63="T",AI63="E",AI63="SB"),OR(AG63="D",AG63="A",AG63="S",AG63="C",AG63="H",AG63="T",AG63="E",AG63="SB")),AND(OR(AI63="D",AI63="A",AI63="S",AI63="C",AI63="H",AI63="T",AI63="E",AI63="SB"),OR(AK63="D",AK63="A",AK63="S",AK63="C",AK63="H",AK63="B",AK63="T",AK63="E",AK63="SB")),AND(OR(AI63="D",AI63="A",AI63="S",AI63="C",AI63="H",AI63="B",AI63="T",AI63="E",AI63="SB"),OR(AF63="D",AF63="A",AF63="S",AF63="C",AF63="T",AF63="SB")),AND(OR(AI63="D",AI63="A",AI63="S",AI63="C",AI63="T",AI63="SB"),OR(AL63="D",AL63="A",AL63="S",AL63="C",AL63="H",AL63="B",AL63="T",AL63="E",AL63="SB")),AND(OR(AI63="D",AI63="A",AI63="S",AI63="C",AI63="H",AI63="B",AI63="T",AI63="E",AI63="SB"),OR(AE63="S")),AND(OR(AI63="S"),OR(AM63="D",AM63="A",AM63="S",AM63="C",AM63="H",AM63="B",AM63="T",AM63="E",AM63="SB")),AND(AI63="H",OR($Z49="No",$Z49="")))))</formula1>
    </dataValidation>
    <dataValidation sqref="AJ63:AJ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J63="D",AJ63="A",AJ63="S",AJ63="C",AJ63="H",AJ63="B",AJ63="T",AJ63="E",AJ63="SB",AJ63="P",AJ63="R",AJ63="X",AJ63="ST&gt;1",AJ63="ST&gt;2",AJ63="ST&gt;3",AJ63="ST&gt;4",AJ63="ST&gt;5"),NOT(OR(AND(OR(AJ63="D",AJ63="A",AJ63="S",AJ63="C",AJ63="H",AJ63="B",AJ63="T",AJ63="E",AJ63="SB"),OR(AI63="D",AI63="A",AI63="S",AI63="C",AI63="H",AI63="B",AI63="T",AI63="E",AI63="SB")),AND(OR(AJ63="D",AJ63="A",AJ63="S",AJ63="C",AJ63="H",AJ63="B",AJ63="T",AJ63="E",AJ63="SB"),OR(AK63="D",AK63="A",AK63="S",AK63="C",AK63="H",AK63="B",AK63="T",AK63="E",AK63="SB")),AND(OR(AJ63="D",AJ63="A",AJ63="S",AJ63="C",AJ63="H",AJ63="B",AJ63="T",AJ63="E",AJ63="SB"),OR(AH63="D",AH63="A",AH63="S",AH63="C",AH63="H",AH63="T",AH63="E",AH63="SB")),AND(OR(AJ63="D",AJ63="A",AJ63="S",AJ63="C",AJ63="H",AJ63="T",AJ63="E",AJ63="SB"),OR(AL63="D",AL63="A",AL63="S",AL63="C",AL63="H",AL63="B",AL63="T",AL63="E",AL63="SB")),AND(OR(AJ63="D",AJ63="A",AJ63="S",AJ63="C",AJ63="H",AJ63="B",AJ63="T",AJ63="E",AJ63="SB"),OR(AG63="D",AG63="A",AG63="S",AG63="C",AG63="T",AG63="SB")),AND(OR(AJ63="D",AJ63="A",AJ63="S",AJ63="C",AJ63="T",AJ63="SB"),OR(AM63="D",AM63="A",AM63="S",AM63="C",AM63="H",AM63="B",AM63="T",AM63="E",AM63="SB")),AND(OR(AJ63="D",AJ63="A",AJ63="S",AJ63="C",AJ63="H",AJ63="B",AJ63="T",AJ63="E",AJ63="SB"),OR(AF63="S")),AND(OR(AJ63="S"),OR(AN63="D",AN63="A",AN63="S",AN63="C",AN63="H",AN63="B",AN63="T",AN63="E",AN63="SB")),AND(AJ63="H",OR($Z49="No",$Z49="")))))</formula1>
    </dataValidation>
    <dataValidation sqref="AK63:AK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K63="D",AK63="A",AK63="S",AK63="C",AK63="H",AK63="B",AK63="T",AK63="E",AK63="SB",AK63="P",AK63="R",AK63="X",AK63="ST&gt;1",AK63="ST&gt;2",AK63="ST&gt;3",AK63="ST&gt;4",AK63="ST&gt;5"),NOT(OR(AND(OR(AK63="D",AK63="A",AK63="S",AK63="C",AK63="H",AK63="B",AK63="T",AK63="E",AK63="SB"),OR(AJ63="D",AJ63="A",AJ63="S",AJ63="C",AJ63="H",AJ63="B",AJ63="T",AJ63="E",AJ63="SB")),AND(OR(AK63="D",AK63="A",AK63="S",AK63="C",AK63="H",AK63="B",AK63="T",AK63="E",AK63="SB"),OR(AL63="D",AL63="A",AL63="S",AL63="C",AL63="H",AL63="B",AL63="T",AL63="E",AL63="SB")),AND(OR(AK63="D",AK63="A",AK63="S",AK63="C",AK63="H",AK63="B",AK63="T",AK63="E",AK63="SB"),OR(AI63="D",AI63="A",AI63="S",AI63="C",AI63="H",AI63="T",AI63="E",AI63="SB")),AND(OR(AK63="D",AK63="A",AK63="S",AK63="C",AK63="H",AK63="T",AK63="E",AK63="SB"),OR(AM63="D",AM63="A",AM63="S",AM63="C",AM63="H",AM63="B",AM63="T",AM63="E",AM63="SB")),AND(OR(AK63="D",AK63="A",AK63="S",AK63="C",AK63="H",AK63="B",AK63="T",AK63="E",AK63="SB"),OR(AH63="D",AH63="A",AH63="S",AH63="C",AH63="T",AH63="SB")),AND(OR(AK63="D",AK63="A",AK63="S",AK63="C",AK63="T",AK63="SB"),OR(AN63="D",AN63="A",AN63="S",AN63="C",AN63="H",AN63="B",AN63="T",AN63="E",AN63="SB")),AND(OR(AK63="D",AK63="A",AK63="S",AK63="C",AK63="H",AK63="B",AK63="T",AK63="E",AK63="SB"),OR(AG63="S")),AND(OR(AK63="S"),OR(AO63="D",AO63="A",AO63="S",AO63="C",AO63="H",AO63="B",AO63="T",AO63="E",AO63="SB")),AND(AK63="H",OR($Z49="No",$Z49="")))))</formula1>
    </dataValidation>
    <dataValidation sqref="AL63:AL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L63="D",AL63="A",AL63="S",AL63="C",AL63="H",AL63="B",AL63="T",AL63="E",AL63="SB",AL63="P",AL63="R",AL63="X",AL63="ST&gt;1",AL63="ST&gt;2",AL63="ST&gt;3",AL63="ST&gt;4",AL63="ST&gt;5"),NOT(OR(AND(OR(AL63="D",AL63="A",AL63="S",AL63="C",AL63="H",AL63="B",AL63="T",AL63="E",AL63="SB"),OR(AK63="D",AK63="A",AK63="S",AK63="C",AK63="H",AK63="B",AK63="T",AK63="E",AK63="SB")),AND(OR(AL63="D",AL63="A",AL63="S",AL63="C",AL63="H",AL63="B",AL63="T",AL63="E",AL63="SB"),OR(AM63="D",AM63="A",AM63="S",AM63="C",AM63="H",AM63="B",AM63="T",AM63="E",AM63="SB")),AND(OR(AL63="D",AL63="A",AL63="S",AL63="C",AL63="H",AL63="B",AL63="T",AL63="E",AL63="SB"),OR(AJ63="D",AJ63="A",AJ63="S",AJ63="C",AJ63="H",AJ63="T",AJ63="E",AJ63="SB")),AND(OR(AL63="D",AL63="A",AL63="S",AL63="C",AL63="H",AL63="T",AL63="E",AL63="SB"),OR(AN63="D",AN63="A",AN63="S",AN63="C",AN63="H",AN63="B",AN63="T",AN63="E",AN63="SB")),AND(OR(AL63="D",AL63="A",AL63="S",AL63="C",AL63="H",AL63="B",AL63="T",AL63="E",AL63="SB"),OR(AI63="D",AI63="A",AI63="S",AI63="C",AI63="T",AI63="SB")),AND(OR(AL63="D",AL63="A",AL63="S",AL63="C",AL63="T",AL63="SB"),OR(AO63="D",AO63="A",AO63="S",AO63="C",AO63="H",AO63="B",AO63="T",AO63="E",AO63="SB")),AND(OR(AL63="D",AL63="A",AL63="S",AL63="C",AL63="H",AL63="B",AL63="T",AL63="E",AL63="SB"),OR(AH63="S")),AND(OR(AL63="S"),OR(AP63="D",AP63="A",AP63="S",AP63="C",AP63="H",AP63="B",AP63="T",AP63="E",AP63="SB")),AND(AL63="H",OR($Z49="No",$Z49="")))))</formula1>
    </dataValidation>
    <dataValidation sqref="AM63:AM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M63="D",AM63="A",AM63="S",AM63="C",AM63="H",AM63="B",AM63="T",AM63="E",AM63="SB",AM63="P",AM63="R",AM63="X",AM63="ST&gt;1",AM63="ST&gt;2",AM63="ST&gt;3",AM63="ST&gt;4",AM63="ST&gt;5"),NOT(OR(AND(OR(AM63="D",AM63="A",AM63="S",AM63="C",AM63="H",AM63="B",AM63="T",AM63="E",AM63="SB"),OR(AL63="D",AL63="A",AL63="S",AL63="C",AL63="H",AL63="B",AL63="T",AL63="E",AL63="SB")),AND(OR(AM63="D",AM63="A",AM63="S",AM63="C",AM63="H",AM63="B",AM63="T",AM63="E",AM63="SB"),OR(AN63="D",AN63="A",AN63="S",AN63="C",AN63="H",AN63="B",AN63="T",AN63="E",AN63="SB")),AND(OR(AM63="D",AM63="A",AM63="S",AM63="C",AM63="H",AM63="B",AM63="T",AM63="E",AM63="SB"),OR(AK63="D",AK63="A",AK63="S",AK63="C",AK63="H",AK63="T",AK63="E",AK63="SB")),AND(OR(AM63="D",AM63="A",AM63="S",AM63="C",AM63="H",AM63="T",AM63="E",AM63="SB"),OR(AO63="D",AO63="A",AO63="S",AO63="C",AO63="H",AO63="B",AO63="T",AO63="E",AO63="SB")),AND(OR(AM63="D",AM63="A",AM63="S",AM63="C",AM63="H",AM63="B",AM63="T",AM63="E",AM63="SB"),OR(AJ63="D",AJ63="A",AJ63="S",AJ63="C",AJ63="T",AJ63="SB")),AND(OR(AM63="D",AM63="A",AM63="S",AM63="C",AM63="T",AM63="SB"),OR(AP63="D",AP63="A",AP63="S",AP63="C",AP63="H",AP63="B",AP63="T",AP63="E",AP63="SB")),AND(OR(AM63="D",AM63="A",AM63="S",AM63="C",AM63="H",AM63="B",AM63="T",AM63="E",AM63="SB"),OR(AI63="S")),AND(OR(AM63="S"),OR(AQ63="D",AQ63="A",AQ63="S",AQ63="C",AQ63="H",AQ63="B",AQ63="T",AQ63="E",AQ63="SB")),AND(AM63="H",OR($Z49="No",$Z49="")))))</formula1>
    </dataValidation>
    <dataValidation sqref="AN63:AN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N63="D",AN63="A",AN63="S",AN63="C",AN63="H",AN63="B",AN63="T",AN63="E",AN63="SB",AN63="P",AN63="R",AN63="X",AN63="ST&gt;1",AN63="ST&gt;2",AN63="ST&gt;3",AN63="ST&gt;4",AN63="ST&gt;5"),NOT(OR(AND(OR(AN63="D",AN63="A",AN63="S",AN63="C",AN63="H",AN63="B",AN63="T",AN63="E",AN63="SB"),OR(AM63="D",AM63="A",AM63="S",AM63="C",AM63="H",AM63="B",AM63="T",AM63="E",AM63="SB")),AND(OR(AN63="D",AN63="A",AN63="S",AN63="C",AN63="H",AN63="B",AN63="T",AN63="E",AN63="SB"),OR(AO63="D",AO63="A",AO63="S",AO63="C",AO63="H",AO63="B",AO63="T",AO63="E",AO63="SB")),AND(OR(AN63="D",AN63="A",AN63="S",AN63="C",AN63="H",AN63="B",AN63="T",AN63="E",AN63="SB"),OR(AL63="D",AL63="A",AL63="S",AL63="C",AL63="H",AL63="T",AL63="E",AL63="SB")),AND(OR(AN63="D",AN63="A",AN63="S",AN63="C",AN63="H",AN63="T",AN63="E",AN63="SB"),OR(AP63="D",AP63="A",AP63="S",AP63="C",AP63="H",AP63="B",AP63="T",AP63="E",AP63="SB")),AND(OR(AN63="D",AN63="A",AN63="S",AN63="C",AN63="H",AN63="B",AN63="T",AN63="E",AN63="SB"),OR(AK63="D",AK63="A",AK63="S",AK63="C",AK63="T",AK63="SB")),AND(OR(AN63="D",AN63="A",AN63="S",AN63="C",AN63="T",AN63="SB"),OR(AQ63="D",AQ63="A",AQ63="S",AQ63="C",AQ63="H",AQ63="B",AQ63="T",AQ63="E",AQ63="SB")),AND(OR(AN63="D",AN63="A",AN63="S",AN63="C",AN63="H",AN63="B",AN63="T",AN63="E",AN63="SB"),OR(AJ63="S")),AND(OR(AN63="S"),OR(AR63="D",AR63="A",AR63="S",AR63="C",AR63="H",AR63="B",AR63="T",AR63="E",AR63="SB")),AND(AN63="H",OR($Z49="No",$Z49="")))))</formula1>
    </dataValidation>
    <dataValidation sqref="AO63:AO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O63="D",AO63="A",AO63="S",AO63="C",AO63="H",AO63="B",AO63="T",AO63="E",AO63="SB",AO63="P",AO63="R",AO63="X",AO63="ST&gt;1",AO63="ST&gt;2",AO63="ST&gt;3",AO63="ST&gt;4",AO63="ST&gt;5"),NOT(OR(AND(OR(AO63="D",AO63="A",AO63="S",AO63="C",AO63="H",AO63="B",AO63="T",AO63="E",AO63="SB"),OR(AN63="D",AN63="A",AN63="S",AN63="C",AN63="H",AN63="B",AN63="T",AN63="E",AN63="SB")),AND(OR(AO63="D",AO63="A",AO63="S",AO63="C",AO63="H",AO63="B",AO63="T",AO63="E",AO63="SB"),OR(AP63="D",AP63="A",AP63="S",AP63="C",AP63="H",AP63="B",AP63="T",AP63="E",AP63="SB")),AND(OR(AO63="D",AO63="A",AO63="S",AO63="C",AO63="H",AO63="B",AO63="T",AO63="E",AO63="SB"),OR(AM63="D",AM63="A",AM63="S",AM63="C",AM63="H",AM63="T",AM63="E",AM63="SB")),AND(OR(AO63="D",AO63="A",AO63="S",AO63="C",AO63="H",AO63="T",AO63="E",AO63="SB"),OR(AQ63="D",AQ63="A",AQ63="S",AQ63="C",AQ63="H",AQ63="B",AQ63="T",AQ63="E",AQ63="SB")),AND(OR(AO63="D",AO63="A",AO63="S",AO63="C",AO63="H",AO63="B",AO63="T",AO63="E",AO63="SB"),OR(AL63="D",AL63="A",AL63="S",AL63="C",AL63="T",AL63="SB")),AND(OR(AO63="D",AO63="A",AO63="S",AO63="C",AO63="T",AO63="SB"),OR(AR63="D",AR63="A",AR63="S",AR63="C",AR63="H",AR63="B",AR63="T",AR63="E",AR63="SB")),AND(OR(AO63="D",AO63="A",AO63="S",AO63="C",AO63="H",AO63="B",AO63="T",AO63="E",AO63="SB"),OR(AK63="S")),AND(OR(AO63="S"),OR(AS63="D",AS63="A",AS63="S",AS63="C",AS63="H",AS63="B",AS63="T",AS63="E",AS63="SB")),AND(AO63="H",OR($Z49="No",$Z49="")))))</formula1>
    </dataValidation>
    <dataValidation sqref="AP63:AP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P63="D",AP63="A",AP63="S",AP63="C",AP63="H",AP63="B",AP63="T",AP63="E",AP63="SB",AP63="P",AP63="R",AP63="X",AP63="ST&gt;1",AP63="ST&gt;2",AP63="ST&gt;3",AP63="ST&gt;4",AP63="ST&gt;5"),NOT(OR(AND(OR(AP63="D",AP63="A",AP63="S",AP63="C",AP63="H",AP63="B",AP63="T",AP63="E",AP63="SB"),OR(AO63="D",AO63="A",AO63="S",AO63="C",AO63="H",AO63="B",AO63="T",AO63="E",AO63="SB")),AND(OR(AP63="D",AP63="A",AP63="S",AP63="C",AP63="H",AP63="B",AP63="T",AP63="E",AP63="SB"),OR(AQ63="D",AQ63="A",AQ63="S",AQ63="C",AQ63="H",AQ63="B",AQ63="T",AQ63="E",AQ63="SB")),AND(OR(AP63="D",AP63="A",AP63="S",AP63="C",AP63="H",AP63="B",AP63="T",AP63="E",AP63="SB"),OR(AN63="D",AN63="A",AN63="S",AN63="C",AN63="H",AN63="T",AN63="E",AN63="SB")),AND(OR(AP63="D",AP63="A",AP63="S",AP63="C",AP63="H",AP63="T",AP63="E",AP63="SB"),OR(AR63="D",AR63="A",AR63="S",AR63="C",AR63="H",AR63="B",AR63="T",AR63="E",AR63="SB")),AND(OR(AP63="D",AP63="A",AP63="S",AP63="C",AP63="H",AP63="B",AP63="T",AP63="E",AP63="SB"),OR(AM63="D",AM63="A",AM63="S",AM63="C",AM63="T",AM63="SB")),AND(OR(AP63="D",AP63="A",AP63="S",AP63="C",AP63="T",AP63="SB"),OR(AS63="D",AS63="A",AS63="S",AS63="C",AS63="H",AS63="B",AS63="T",AS63="E",AS63="SB")),AND(OR(AP63="D",AP63="A",AP63="S",AP63="C",AP63="H",AP63="B",AP63="T",AP63="E",AP63="SB"),OR(AL63="S")),AND(OR(AP63="S"),OR(AT63="D",AT63="A",AT63="S",AT63="C",AT63="H",AT63="B",AT63="T",AT63="E",AT63="SB")),AND(AP63="H",OR($Z49="No",$Z49="")))))</formula1>
    </dataValidation>
    <dataValidation sqref="AQ63:AQ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Q63="D",AQ63="A",AQ63="S",AQ63="C",AQ63="H",AQ63="B",AQ63="T",AQ63="E",AQ63="SB",AQ63="P",AQ63="R",AQ63="X",AQ63="ST&gt;1",AQ63="ST&gt;2",AQ63="ST&gt;3",AQ63="ST&gt;4",AQ63="ST&gt;5"),NOT(OR(AND(OR(AQ63="D",AQ63="A",AQ63="S",AQ63="C",AQ63="H",AQ63="B",AQ63="T",AQ63="E",AQ63="SB"),OR(AP63="D",AP63="A",AP63="S",AP63="C",AP63="H",AP63="B",AP63="T",AP63="E",AP63="SB")),AND(OR(AQ63="D",AQ63="A",AQ63="S",AQ63="C",AQ63="H",AQ63="B",AQ63="T",AQ63="E",AQ63="SB"),OR(AR63="D",AR63="A",AR63="S",AR63="C",AR63="H",AR63="B",AR63="T",AR63="E",AR63="SB")),AND(OR(AQ63="D",AQ63="A",AQ63="S",AQ63="C",AQ63="H",AQ63="B",AQ63="T",AQ63="E",AQ63="SB"),OR(AO63="D",AO63="A",AO63="S",AO63="C",AO63="H",AO63="T",AO63="E",AO63="SB")),AND(OR(AQ63="D",AQ63="A",AQ63="S",AQ63="C",AQ63="H",AQ63="T",AQ63="E",AQ63="SB"),OR(AS63="D",AS63="A",AS63="S",AS63="C",AS63="H",AS63="B",AS63="T",AS63="E",AS63="SB")),AND(OR(AQ63="D",AQ63="A",AQ63="S",AQ63="C",AQ63="H",AQ63="B",AQ63="T",AQ63="E",AQ63="SB"),OR(AN63="D",AN63="A",AN63="S",AN63="C",AN63="T",AN63="SB")),AND(OR(AQ63="D",AQ63="A",AQ63="S",AQ63="C",AQ63="T",AQ63="SB"),OR(AT63="D",AT63="A",AT63="S",AT63="C",AT63="H",AT63="B",AT63="T",AT63="E",AT63="SB")),AND(OR(AQ63="D",AQ63="A",AQ63="S",AQ63="C",AQ63="H",AQ63="B",AQ63="T",AQ63="E",AQ63="SB"),OR(AM63="S")),AND(OR(AQ63="S"),OR(AU63="D",AU63="A",AU63="S",AU63="C",AU63="H",AU63="B",AU63="T",AU63="E",AU63="SB")),AND(AQ63="H",OR($Z49="No",$Z49="")))))</formula1>
    </dataValidation>
    <dataValidation sqref="AR63:AR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R63="D",AR63="A",AR63="S",AR63="C",AR63="H",AR63="B",AR63="T",AR63="E",AR63="SB",AR63="P",AR63="R",AR63="X",AR63="ST&gt;1",AR63="ST&gt;2",AR63="ST&gt;3",AR63="ST&gt;4",AR63="ST&gt;5"),NOT(OR(AND(OR(AR63="D",AR63="A",AR63="S",AR63="C",AR63="H",AR63="B",AR63="T",AR63="E",AR63="SB"),OR(AQ63="D",AQ63="A",AQ63="S",AQ63="C",AQ63="H",AQ63="B",AQ63="T",AQ63="E",AQ63="SB")),AND(OR(AR63="D",AR63="A",AR63="S",AR63="C",AR63="H",AR63="B",AR63="T",AR63="E",AR63="SB"),OR(AS63="D",AS63="A",AS63="S",AS63="C",AS63="H",AS63="B",AS63="T",AS63="E",AS63="SB")),AND(OR(AR63="D",AR63="A",AR63="S",AR63="C",AR63="H",AR63="B",AR63="T",AR63="E",AR63="SB"),OR(AP63="D",AP63="A",AP63="S",AP63="C",AP63="H",AP63="T",AP63="E",AP63="SB")),AND(OR(AR63="D",AR63="A",AR63="S",AR63="C",AR63="H",AR63="T",AR63="E",AR63="SB"),OR(AT63="D",AT63="A",AT63="S",AT63="C",AT63="H",AT63="B",AT63="T",AT63="E",AT63="SB")),AND(OR(AR63="D",AR63="A",AR63="S",AR63="C",AR63="H",AR63="B",AR63="T",AR63="E",AR63="SB"),OR(AO63="D",AO63="A",AO63="S",AO63="C",AO63="T",AO63="SB")),AND(OR(AR63="D",AR63="A",AR63="S",AR63="C",AR63="T",AR63="SB"),OR(AU63="D",AU63="A",AU63="S",AU63="C",AU63="H",AU63="B",AU63="T",AU63="E",AU63="SB")),AND(OR(AR63="D",AR63="A",AR63="S",AR63="C",AR63="H",AR63="B",AR63="T",AR63="E",AR63="SB"),OR(AN63="S")),AND(OR(AR63="S"),OR(AV63="D",AV63="A",AV63="S",AV63="C",AV63="H",AV63="B",AV63="T",AV63="E",AV63="SB")),AND(AR63="H",OR($Z49="No",$Z49="")))))</formula1>
    </dataValidation>
    <dataValidation sqref="AS63:AS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S63="D",AS63="A",AS63="S",AS63="C",AS63="H",AS63="B",AS63="T",AS63="E",AS63="SB",AS63="P",AS63="R",AS63="X",AS63="ST&gt;1",AS63="ST&gt;2",AS63="ST&gt;3",AS63="ST&gt;4",AS63="ST&gt;5"),NOT(OR(AND(OR(AS63="D",AS63="A",AS63="S",AS63="C",AS63="H",AS63="B",AS63="T",AS63="E",AS63="SB"),OR(AR63="D",AR63="A",AR63="S",AR63="C",AR63="H",AR63="B",AR63="T",AR63="E",AR63="SB")),AND(OR(AS63="D",AS63="A",AS63="S",AS63="C",AS63="H",AS63="B",AS63="T",AS63="E",AS63="SB"),OR(AT63="D",AT63="A",AT63="S",AT63="C",AT63="H",AT63="B",AT63="T",AT63="E",AT63="SB")),AND(OR(AS63="D",AS63="A",AS63="S",AS63="C",AS63="H",AS63="B",AS63="T",AS63="E",AS63="SB"),OR(AQ63="D",AQ63="A",AQ63="S",AQ63="C",AQ63="H",AQ63="T",AQ63="E",AQ63="SB")),AND(OR(AS63="D",AS63="A",AS63="S",AS63="C",AS63="H",AS63="T",AS63="E",AS63="SB"),OR(AU63="D",AU63="A",AU63="S",AU63="C",AU63="H",AU63="B",AU63="T",AU63="E",AU63="SB")),AND(OR(AS63="D",AS63="A",AS63="S",AS63="C",AS63="H",AS63="B",AS63="T",AS63="E",AS63="SB"),OR(AP63="D",AP63="A",AP63="S",AP63="C",AP63="T",AP63="SB")),AND(OR(AS63="D",AS63="A",AS63="S",AS63="C",AS63="T",AS63="SB"),OR(AV63="D",AV63="A",AV63="S",AV63="C",AV63="H",AV63="B",AV63="T",AV63="E",AV63="SB")),AND(OR(AS63="D",AS63="A",AS63="S",AS63="C",AS63="H",AS63="B",AS63="T",AS63="E",AS63="SB"),OR(AO63="S")),AND(OR(AS63="S"),OR(AW63="D",AW63="A",AW63="S",AW63="C",AW63="H",AW63="B",AW63="T",AW63="E",AW63="SB")),AND(AS63="H",OR($Z49="No",$Z49="")))))</formula1>
    </dataValidation>
    <dataValidation sqref="AT63:AT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T63="D",AT63="A",AT63="S",AT63="C",AT63="H",AT63="B",AT63="T",AT63="E",AT63="SB",AT63="P",AT63="R",AT63="X",AT63="ST&gt;1",AT63="ST&gt;2",AT63="ST&gt;3",AT63="ST&gt;4",AT63="ST&gt;5"),NOT(OR(AND(OR(AT63="D",AT63="A",AT63="S",AT63="C",AT63="H",AT63="B",AT63="T",AT63="E",AT63="SB"),OR(AS63="D",AS63="A",AS63="S",AS63="C",AS63="H",AS63="B",AS63="T",AS63="E",AS63="SB")),AND(OR(AT63="D",AT63="A",AT63="S",AT63="C",AT63="H",AT63="B",AT63="T",AT63="E",AT63="SB"),OR(AU63="D",AU63="A",AU63="S",AU63="C",AU63="H",AU63="B",AU63="T",AU63="E",AU63="SB")),AND(OR(AT63="D",AT63="A",AT63="S",AT63="C",AT63="H",AT63="B",AT63="T",AT63="E",AT63="SB"),OR(AR63="D",AR63="A",AR63="S",AR63="C",AR63="H",AR63="T",AR63="E",AR63="SB")),AND(OR(AT63="D",AT63="A",AT63="S",AT63="C",AT63="H",AT63="T",AT63="E",AT63="SB"),OR(AV63="D",AV63="A",AV63="S",AV63="C",AV63="H",AV63="B",AV63="T",AV63="E",AV63="SB")),AND(OR(AT63="D",AT63="A",AT63="S",AT63="C",AT63="H",AT63="B",AT63="T",AT63="E",AT63="SB"),OR(AQ63="D",AQ63="A",AQ63="S",AQ63="C",AQ63="T",AQ63="SB")),AND(OR(AT63="D",AT63="A",AT63="S",AT63="C",AT63="T",AT63="SB"),OR(AW63="D",AW63="A",AW63="S",AW63="C",AW63="H",AW63="B",AW63="T",AW63="E",AW63="SB")),AND(OR(AT63="D",AT63="A",AT63="S",AT63="C",AT63="H",AT63="B",AT63="T",AT63="E",AT63="SB"),OR(AP63="S")),AND(OR(AT63="S"),OR(AX63="D",AX63="A",AX63="S",AX63="C",AX63="H",AX63="B",AX63="T",AX63="E",AX63="SB")),AND(AT63="H",OR($Z49="No",$Z49="")))))</formula1>
    </dataValidation>
    <dataValidation sqref="AU63:AU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U63="D",AU63="A",AU63="S",AU63="C",AU63="H",AU63="B",AU63="T",AU63="E",AU63="SB",AU63="P",AU63="R",AU63="X",AU63="ST&gt;1",AU63="ST&gt;2",AU63="ST&gt;3",AU63="ST&gt;4",AU63="ST&gt;5"),NOT(OR(AND(OR(AU63="D",AU63="A",AU63="S",AU63="C",AU63="H",AU63="B",AU63="T",AU63="E",AU63="SB"),OR(AT63="D",AT63="A",AT63="S",AT63="C",AT63="H",AT63="B",AT63="T",AT63="E",AT63="SB")),AND(OR(AU63="D",AU63="A",AU63="S",AU63="C",AU63="H",AU63="B",AU63="T",AU63="E",AU63="SB"),OR(AV63="D",AV63="A",AV63="S",AV63="C",AV63="H",AV63="B",AV63="T",AV63="E",AV63="SB")),AND(OR(AU63="D",AU63="A",AU63="S",AU63="C",AU63="H",AU63="B",AU63="T",AU63="E",AU63="SB"),OR(AS63="D",AS63="A",AS63="S",AS63="C",AS63="H",AS63="T",AS63="E",AS63="SB")),AND(OR(AU63="D",AU63="A",AU63="S",AU63="C",AU63="H",AU63="T",AU63="E",AU63="SB"),OR(AW63="D",AW63="A",AW63="S",AW63="C",AW63="H",AW63="B",AW63="T",AW63="E",AW63="SB")),AND(OR(AU63="D",AU63="A",AU63="S",AU63="C",AU63="H",AU63="B",AU63="T",AU63="E",AU63="SB"),OR(AR63="D",AR63="A",AR63="S",AR63="C",AR63="T",AR63="SB")),AND(OR(AU63="D",AU63="A",AU63="S",AU63="C",AU63="T",AU63="SB"),OR(AX63="D",AX63="A",AX63="S",AX63="C",AX63="H",AX63="B",AX63="T",AX63="E",AX63="SB")),AND(OR(AU63="D",AU63="A",AU63="S",AU63="C",AU63="H",AU63="B",AU63="T",AU63="E",AU63="SB"),OR(AQ63="S")),AND(OR(AU63="S"),OR(AY63="D",AY63="A",AY63="S",AY63="C",AY63="H",AY63="B",AY63="T",AY63="E",AY63="SB")),AND(AU63="H",OR($Z49="No",$Z49="")))))</formula1>
    </dataValidation>
    <dataValidation sqref="AV63:AV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V63="D",AV63="A",AV63="S",AV63="C",AV63="H",AV63="B",AV63="T",AV63="E",AV63="SB",AV63="P",AV63="R",AV63="X",AV63="ST&gt;1",AV63="ST&gt;2",AV63="ST&gt;3",AV63="ST&gt;4",AV63="ST&gt;5"),NOT(OR(AND(OR(AV63="D",AV63="A",AV63="S",AV63="C",AV63="H",AV63="B",AV63="T",AV63="E",AV63="SB"),OR(AU63="D",AU63="A",AU63="S",AU63="C",AU63="H",AU63="B",AU63="T",AU63="E",AU63="SB")),AND(OR(AV63="D",AV63="A",AV63="S",AV63="C",AV63="H",AV63="B",AV63="T",AV63="E",AV63="SB"),OR(AW63="D",AW63="A",AW63="S",AW63="C",AW63="H",AW63="B",AW63="T",AW63="E",AW63="SB")),AND(OR(AV63="D",AV63="A",AV63="S",AV63="C",AV63="H",AV63="B",AV63="T",AV63="E",AV63="SB"),OR(AT63="D",AT63="A",AT63="S",AT63="C",AT63="H",AT63="T",AT63="E",AT63="SB")),AND(OR(AV63="D",AV63="A",AV63="S",AV63="C",AV63="H",AV63="T",AV63="E",AV63="SB"),OR(AX63="D",AX63="A",AX63="S",AX63="C",AX63="H",AX63="B",AX63="T",AX63="E",AX63="SB")),AND(OR(AV63="D",AV63="A",AV63="S",AV63="C",AV63="H",AV63="B",AV63="T",AV63="E",AV63="SB"),OR(AS63="D",AS63="A",AS63="S",AS63="C",AS63="T",AS63="SB")),AND(OR(AV63="D",AV63="A",AV63="S",AV63="C",AV63="T",AV63="SB"),OR(AY63="D",AY63="A",AY63="S",AY63="C",AY63="H",AY63="B",AY63="T",AY63="E",AY63="SB")),AND(OR(AV63="D",AV63="A",AV63="S",AV63="C",AV63="H",AV63="B",AV63="T",AV63="E",AV63="SB"),OR(AR63="S")),AND(OR(AV63="S"),OR(AZ63="D",AZ63="A",AZ63="S",AZ63="C",AZ63="H",AZ63="B",AZ63="T",AZ63="E",AZ63="SB")),AND(AV63="H",OR($Z49="No",$Z49="")))))</formula1>
    </dataValidation>
    <dataValidation sqref="AW63:AW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W63="D",AW63="A",AW63="S",AW63="C",AW63="H",AW63="B",AW63="T",AW63="E",AW63="SB",AW63="P",AW63="R",AW63="X",AW63="ST&gt;1",AW63="ST&gt;2",AW63="ST&gt;3",AW63="ST&gt;4",AW63="ST&gt;5"),NOT(OR(AND(OR(AW63="D",AW63="A",AW63="S",AW63="C",AW63="H",AW63="B",AW63="T",AW63="E",AW63="SB"),OR(AV63="D",AV63="A",AV63="S",AV63="C",AV63="H",AV63="B",AV63="T",AV63="E",AV63="SB")),AND(OR(AW63="D",AW63="A",AW63="S",AW63="C",AW63="H",AW63="B",AW63="T",AW63="E",AW63="SB"),OR(AX63="D",AX63="A",AX63="S",AX63="C",AX63="H",AX63="B",AX63="T",AX63="E",AX63="SB")),AND(OR(AW63="D",AW63="A",AW63="S",AW63="C",AW63="H",AW63="B",AW63="T",AW63="E",AW63="SB"),OR(AU63="D",AU63="A",AU63="S",AU63="C",AU63="H",AU63="T",AU63="E",AU63="SB")),AND(OR(AW63="D",AW63="A",AW63="S",AW63="C",AW63="H",AW63="T",AW63="E",AW63="SB"),OR(AY63="D",AY63="A",AY63="S",AY63="C",AY63="H",AY63="B",AY63="T",AY63="E",AY63="SB")),AND(OR(AW63="D",AW63="A",AW63="S",AW63="C",AW63="H",AW63="B",AW63="T",AW63="E",AW63="SB"),OR(AT63="D",AT63="A",AT63="S",AT63="C",AT63="T",AT63="SB")),AND(OR(AW63="D",AW63="A",AW63="S",AW63="C",AW63="T",AW63="SB"),OR(AZ63="D",AZ63="A",AZ63="S",AZ63="C",AZ63="H",AZ63="B",AZ63="T",AZ63="E",AZ63="SB")),AND(OR(AW63="D",AW63="A",AW63="S",AW63="C",AW63="H",AW63="B",AW63="T",AW63="E",AW63="SB"),OR(AS63="S")),AND(OR(AW63="S"),OR(BA63="D",BA63="A",BA63="S",BA63="C",BA63="H",BA63="B",BA63="T",BA63="E",BA63="SB")),AND(AW63="H",OR($Z49="No",$Z49="")))))</formula1>
    </dataValidation>
    <dataValidation sqref="AX63:AX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X63="D",AX63="A",AX63="S",AX63="C",AX63="H",AX63="B",AX63="T",AX63="E",AX63="SB",AX63="P",AX63="R",AX63="X",AX63="ST&gt;1",AX63="ST&gt;2",AX63="ST&gt;3",AX63="ST&gt;4",AX63="ST&gt;5"),NOT(OR(AND(OR(AX63="D",AX63="A",AX63="S",AX63="C",AX63="H",AX63="B",AX63="T",AX63="E",AX63="SB"),OR(AW63="D",AW63="A",AW63="S",AW63="C",AW63="H",AW63="B",AW63="T",AW63="E",AW63="SB")),AND(OR(AX63="D",AX63="A",AX63="S",AX63="C",AX63="H",AX63="B",AX63="T",AX63="E",AX63="SB"),OR(AY63="D",AY63="A",AY63="S",AY63="C",AY63="H",AY63="B",AY63="T",AY63="E",AY63="SB")),AND(OR(AX63="D",AX63="A",AX63="S",AX63="C",AX63="H",AX63="B",AX63="T",AX63="E",AX63="SB"),OR(AV63="D",AV63="A",AV63="S",AV63="C",AV63="H",AV63="T",AV63="E",AV63="SB")),AND(OR(AX63="D",AX63="A",AX63="S",AX63="C",AX63="H",AX63="T",AX63="E",AX63="SB"),OR(AZ63="D",AZ63="A",AZ63="S",AZ63="C",AZ63="H",AZ63="B",AZ63="T",AZ63="E",AZ63="SB")),AND(OR(AX63="D",AX63="A",AX63="S",AX63="C",AX63="H",AX63="B",AX63="T",AX63="E",AX63="SB"),OR(AU63="D",AU63="A",AU63="S",AU63="C",AU63="T",AU63="SB")),AND(OR(AX63="D",AX63="A",AX63="S",AX63="C",AX63="T",AX63="SB"),OR(BA63="D",BA63="A",BA63="S",BA63="C",BA63="H",BA63="B",BA63="T",BA63="E",BA63="SB")),AND(OR(AX63="D",AX63="A",AX63="S",AX63="C",AX63="H",AX63="B",AX63="T",AX63="E",AX63="SB"),OR(AT63="S")),AND(OR(AX63="S"),OR(BB63="D",BB63="A",BB63="S",BB63="C",BB63="H",BB63="B",BB63="T",BB63="E",BB63="SB")),AND(AX63="H",OR($Z49="No",$Z49="")))))</formula1>
    </dataValidation>
    <dataValidation sqref="AY63:AY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Y63="D",AY63="A",AY63="S",AY63="C",AY63="H",AY63="B",AY63="T",AY63="E",AY63="SB",AY63="P",AY63="R",AY63="X",AY63="ST&gt;1",AY63="ST&gt;2",AY63="ST&gt;3",AY63="ST&gt;4",AY63="ST&gt;5"),NOT(OR(AND(OR(AY63="D",AY63="A",AY63="S",AY63="C",AY63="H",AY63="B",AY63="T",AY63="E",AY63="SB"),OR(AX63="D",AX63="A",AX63="S",AX63="C",AX63="H",AX63="B",AX63="T",AX63="E",AX63="SB")),AND(OR(AY63="D",AY63="A",AY63="S",AY63="C",AY63="H",AY63="B",AY63="T",AY63="E",AY63="SB"),OR(AZ63="D",AZ63="A",AZ63="S",AZ63="C",AZ63="H",AZ63="B",AZ63="T",AZ63="E",AZ63="SB")),AND(OR(AY63="D",AY63="A",AY63="S",AY63="C",AY63="H",AY63="B",AY63="T",AY63="E",AY63="SB"),OR(AW63="D",AW63="A",AW63="S",AW63="C",AW63="H",AW63="T",AW63="E",AW63="SB")),AND(OR(AY63="D",AY63="A",AY63="S",AY63="C",AY63="H",AY63="T",AY63="E",AY63="SB"),OR(BA63="D",BA63="A",BA63="S",BA63="C",BA63="H",BA63="B",BA63="T",BA63="E",BA63="SB")),AND(OR(AY63="D",AY63="A",AY63="S",AY63="C",AY63="H",AY63="B",AY63="T",AY63="E",AY63="SB"),OR(AV63="D",AV63="A",AV63="S",AV63="C",AV63="T",AV63="SB")),AND(OR(AY63="D",AY63="A",AY63="S",AY63="C",AY63="T",AY63="SB"),OR(BB63="D",BB63="A",BB63="S",BB63="C",BB63="H",BB63="B",BB63="T",BB63="E",BB63="SB")),AND(OR(AY63="D",AY63="A",AY63="S",AY63="C",AY63="H",AY63="B",AY63="T",AY63="E",AY63="SB"),OR(AU63="S")),AND(OR(AY63="S"),OR(BC63="D",BC63="A",BC63="S",BC63="C",BC63="H",BC63="B",BC63="T",BC63="E",BC63="SB")),AND(AY63="H",OR($Z49="No",$Z49="")))))</formula1>
    </dataValidation>
    <dataValidation sqref="AZ63:AZ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AZ63="D",AZ63="A",AZ63="S",AZ63="C",AZ63="H",AZ63="B",AZ63="T",AZ63="E",AZ63="SB",AZ63="P",AZ63="R",AZ63="X",AZ63="ST&gt;1",AZ63="ST&gt;2",AZ63="ST&gt;3",AZ63="ST&gt;4",AZ63="ST&gt;5"),NOT(OR(AND(OR(AZ63="D",AZ63="A",AZ63="S",AZ63="C",AZ63="H",AZ63="B",AZ63="T",AZ63="E",AZ63="SB"),OR(AY63="D",AY63="A",AY63="S",AY63="C",AY63="H",AY63="B",AY63="T",AY63="E",AY63="SB")),AND(OR(AZ63="D",AZ63="A",AZ63="S",AZ63="C",AZ63="H",AZ63="B",AZ63="T",AZ63="E",AZ63="SB"),OR(BA63="D",BA63="A",BA63="S",BA63="C",BA63="H",BA63="B",BA63="T",BA63="E",BA63="SB")),AND(OR(AZ63="D",AZ63="A",AZ63="S",AZ63="C",AZ63="H",AZ63="B",AZ63="T",AZ63="E",AZ63="SB"),OR(AX63="D",AX63="A",AX63="S",AX63="C",AX63="H",AX63="T",AX63="E",AX63="SB")),AND(OR(AZ63="D",AZ63="A",AZ63="S",AZ63="C",AZ63="H",AZ63="T",AZ63="E",AZ63="SB"),OR(BB63="D",BB63="A",BB63="S",BB63="C",BB63="H",BB63="B",BB63="T",BB63="E",BB63="SB")),AND(OR(AZ63="D",AZ63="A",AZ63="S",AZ63="C",AZ63="H",AZ63="B",AZ63="T",AZ63="E",AZ63="SB"),OR(AW63="D",AW63="A",AW63="S",AW63="C",AW63="T",AW63="SB")),AND(OR(AZ63="D",AZ63="A",AZ63="S",AZ63="C",AZ63="T",AZ63="SB"),OR(BC63="D",BC63="A",BC63="S",BC63="C",BC63="H",BC63="B",BC63="T",BC63="E",BC63="SB")),AND(OR(AZ63="D",AZ63="A",AZ63="S",AZ63="C",AZ63="H",AZ63="B",AZ63="T",AZ63="E",AZ63="SB"),OR(AV63="S")),AND(OR(AZ63="S"),OR(BD63="D",BD63="A",BD63="S",BD63="C",BD63="H",BD63="B",BD63="T",BD63="E",BD63="SB")),AND(AZ63="H",OR($Z49="No",$Z49="")))))</formula1>
    </dataValidation>
    <dataValidation sqref="BA63:BA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A63="D",BA63="A",BA63="S",BA63="C",BA63="H",BA63="B",BA63="T",BA63="E",BA63="SB",BA63="P",BA63="R",BA63="X",BA63="ST&gt;1",BA63="ST&gt;2",BA63="ST&gt;3",BA63="ST&gt;4",BA63="ST&gt;5"),NOT(OR(AND(OR(BA63="D",BA63="A",BA63="S",BA63="C",BA63="H",BA63="B",BA63="T",BA63="E",BA63="SB"),OR(AZ63="D",AZ63="A",AZ63="S",AZ63="C",AZ63="H",AZ63="B",AZ63="T",AZ63="E",AZ63="SB")),AND(OR(BA63="D",BA63="A",BA63="S",BA63="C",BA63="H",BA63="B",BA63="T",BA63="E",BA63="SB"),OR(BB63="D",BB63="A",BB63="S",BB63="C",BB63="H",BB63="B",BB63="T",BB63="E",BB63="SB")),AND(OR(BA63="D",BA63="A",BA63="S",BA63="C",BA63="H",BA63="B",BA63="T",BA63="E",BA63="SB"),OR(AY63="D",AY63="A",AY63="S",AY63="C",AY63="H",AY63="T",AY63="E",AY63="SB")),AND(OR(BA63="D",BA63="A",BA63="S",BA63="C",BA63="H",BA63="T",BA63="E",BA63="SB"),OR(BC63="D",BC63="A",BC63="S",BC63="C",BC63="H",BC63="B",BC63="T",BC63="E",BC63="SB")),AND(OR(BA63="D",BA63="A",BA63="S",BA63="C",BA63="H",BA63="B",BA63="T",BA63="E",BA63="SB"),OR(AX63="D",AX63="A",AX63="S",AX63="C",AX63="T",AX63="SB")),AND(OR(BA63="D",BA63="A",BA63="S",BA63="C",BA63="T",BA63="SB"),OR(BD63="D",BD63="A",BD63="S",BD63="C",BD63="H",BD63="B",BD63="T",BD63="E",BD63="SB")),AND(OR(BA63="D",BA63="A",BA63="S",BA63="C",BA63="H",BA63="B",BA63="T",BA63="E",BA63="SB"),OR(AW63="S")),AND(OR(BA63="S"),OR(BE63="D",BE63="A",BE63="S",BE63="C",BE63="H",BE63="B",BE63="T",BE63="E",BE63="SB")),AND(BA63="H",OR($Z49="No",$Z49="")))))</formula1>
    </dataValidation>
    <dataValidation sqref="BB63:BB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B63="D",BB63="A",BB63="S",BB63="C",BB63="H",BB63="B",BB63="T",BB63="E",BB63="SB",BB63="P",BB63="R",BB63="X",BB63="ST&gt;1",BB63="ST&gt;2",BB63="ST&gt;3",BB63="ST&gt;4",BB63="ST&gt;5"),NOT(OR(AND(OR(BB63="D",BB63="A",BB63="S",BB63="C",BB63="H",BB63="B",BB63="T",BB63="E",BB63="SB"),OR(BA63="D",BA63="A",BA63="S",BA63="C",BA63="H",BA63="B",BA63="T",BA63="E",BA63="SB")),AND(OR(BB63="D",BB63="A",BB63="S",BB63="C",BB63="H",BB63="B",BB63="T",BB63="E",BB63="SB"),OR(BC63="D",BC63="A",BC63="S",BC63="C",BC63="H",BC63="B",BC63="T",BC63="E",BC63="SB")),AND(OR(BB63="D",BB63="A",BB63="S",BB63="C",BB63="H",BB63="B",BB63="T",BB63="E",BB63="SB"),OR(AZ63="D",AZ63="A",AZ63="S",AZ63="C",AZ63="H",AZ63="T",AZ63="E",AZ63="SB")),AND(OR(BB63="D",BB63="A",BB63="S",BB63="C",BB63="H",BB63="T",BB63="E",BB63="SB"),OR(BD63="D",BD63="A",BD63="S",BD63="C",BD63="H",BD63="B",BD63="T",BD63="E",BD63="SB")),AND(OR(BB63="D",BB63="A",BB63="S",BB63="C",BB63="H",BB63="B",BB63="T",BB63="E",BB63="SB"),OR(AY63="D",AY63="A",AY63="S",AY63="C",AY63="T",AY63="SB")),AND(OR(BB63="D",BB63="A",BB63="S",BB63="C",BB63="T",BB63="SB"),OR(BE63="D",BE63="A",BE63="S",BE63="C",BE63="H",BE63="B",BE63="T",BE63="E",BE63="SB")),AND(OR(BB63="D",BB63="A",BB63="S",BB63="C",BB63="H",BB63="B",BB63="T",BB63="E",BB63="SB"),OR(AX63="S")),AND(OR(BB63="S"),OR(BF63="D",BF63="A",BF63="S",BF63="C",BF63="H",BF63="B",BF63="T",BF63="E",BF63="SB")),AND(BB63="H",OR($Z49="No",$Z49="")))))</formula1>
    </dataValidation>
    <dataValidation sqref="BC63:BC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C63="D",BC63="A",BC63="S",BC63="C",BC63="H",BC63="B",BC63="T",BC63="E",BC63="SB",BC63="P",BC63="R",BC63="X",BC63="ST&gt;1",BC63="ST&gt;2",BC63="ST&gt;3",BC63="ST&gt;4",BC63="ST&gt;5"),NOT(OR(AND(OR(BC63="D",BC63="A",BC63="S",BC63="C",BC63="H",BC63="B",BC63="T",BC63="E",BC63="SB"),OR(BB63="D",BB63="A",BB63="S",BB63="C",BB63="H",BB63="B",BB63="T",BB63="E",BB63="SB")),AND(OR(BC63="D",BC63="A",BC63="S",BC63="C",BC63="H",BC63="B",BC63="T",BC63="E",BC63="SB"),OR(BD63="D",BD63="A",BD63="S",BD63="C",BD63="H",BD63="B",BD63="T",BD63="E",BD63="SB")),AND(OR(BC63="D",BC63="A",BC63="S",BC63="C",BC63="H",BC63="B",BC63="T",BC63="E",BC63="SB"),OR(BA63="D",BA63="A",BA63="S",BA63="C",BA63="H",BA63="T",BA63="E",BA63="SB")),AND(OR(BC63="D",BC63="A",BC63="S",BC63="C",BC63="H",BC63="T",BC63="E",BC63="SB"),OR(BE63="D",BE63="A",BE63="S",BE63="C",BE63="H",BE63="B",BE63="T",BE63="E",BE63="SB")),AND(OR(BC63="D",BC63="A",BC63="S",BC63="C",BC63="H",BC63="B",BC63="T",BC63="E",BC63="SB"),OR(AZ63="D",AZ63="A",AZ63="S",AZ63="C",AZ63="T",AZ63="SB")),AND(OR(BC63="D",BC63="A",BC63="S",BC63="C",BC63="T",BC63="SB"),OR(BF63="D",BF63="A",BF63="S",BF63="C",BF63="H",BF63="B",BF63="T",BF63="E",BF63="SB")),AND(OR(BC63="D",BC63="A",BC63="S",BC63="C",BC63="H",BC63="B",BC63="T",BC63="E",BC63="SB"),OR(AY63="S")),AND(OR(BC63="S"),OR(BG63="D",BG63="A",BG63="S",BG63="C",BG63="H",BG63="B",BG63="T",BG63="E",BG63="SB")),AND(BC63="H",OR($Z49="No",$Z49="")))))</formula1>
    </dataValidation>
    <dataValidation sqref="BD63:BD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D63="D",BD63="A",BD63="S",BD63="C",BD63="H",BD63="B",BD63="T",BD63="E",BD63="SB",BD63="P",BD63="R",BD63="X",BD63="ST&gt;1",BD63="ST&gt;2",BD63="ST&gt;3",BD63="ST&gt;4",BD63="ST&gt;5"),NOT(OR(AND(OR(BD63="D",BD63="A",BD63="S",BD63="C",BD63="H",BD63="B",BD63="T",BD63="E",BD63="SB"),OR(BC63="D",BC63="A",BC63="S",BC63="C",BC63="H",BC63="B",BC63="T",BC63="E",BC63="SB")),AND(OR(BD63="D",BD63="A",BD63="S",BD63="C",BD63="H",BD63="B",BD63="T",BD63="E",BD63="SB"),OR(BE63="D",BE63="A",BE63="S",BE63="C",BE63="H",BE63="B",BE63="T",BE63="E",BE63="SB")),AND(OR(BD63="D",BD63="A",BD63="S",BD63="C",BD63="H",BD63="B",BD63="T",BD63="E",BD63="SB"),OR(BB63="D",BB63="A",BB63="S",BB63="C",BB63="H",BB63="T",BB63="E",BB63="SB")),AND(OR(BD63="D",BD63="A",BD63="S",BD63="C",BD63="H",BD63="T",BD63="E",BD63="SB"),OR(BF63="D",BF63="A",BF63="S",BF63="C",BF63="H",BF63="B",BF63="T",BF63="E",BF63="SB")),AND(OR(BD63="D",BD63="A",BD63="S",BD63="C",BD63="H",BD63="B",BD63="T",BD63="E",BD63="SB"),OR(BA63="D",BA63="A",BA63="S",BA63="C",BA63="T",BA63="SB")),AND(OR(BD63="D",BD63="A",BD63="S",BD63="C",BD63="T",BD63="SB"),OR(BG63="D",BG63="A",BG63="S",BG63="C",BG63="H",BG63="B",BG63="T",BG63="E",BG63="SB")),AND(OR(BD63="D",BD63="A",BD63="S",BD63="C",BD63="H",BD63="B",BD63="T",BD63="E",BD63="SB"),OR(AZ63="S")),AND(OR(BD63="S"),OR(BH63="D",BH63="A",BH63="S",BH63="C",BH63="H",BH63="B",BH63="T",BH63="E",BH63="SB")),AND(BD63="H",OR($Z49="No",$Z49="")))))</formula1>
    </dataValidation>
    <dataValidation sqref="BE63:BE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E63="D",BE63="A",BE63="S",BE63="C",BE63="H",BE63="B",BE63="T",BE63="E",BE63="SB",BE63="P",BE63="R",BE63="X",BE63="ST&gt;1",BE63="ST&gt;2",BE63="ST&gt;3",BE63="ST&gt;4",BE63="ST&gt;5"),NOT(OR(AND(OR(BE63="D",BE63="A",BE63="S",BE63="C",BE63="H",BE63="B",BE63="T",BE63="E",BE63="SB"),OR(BD63="D",BD63="A",BD63="S",BD63="C",BD63="H",BD63="B",BD63="T",BD63="E",BD63="SB")),AND(OR(BE63="D",BE63="A",BE63="S",BE63="C",BE63="H",BE63="B",BE63="T",BE63="E",BE63="SB"),OR(BF63="D",BF63="A",BF63="S",BF63="C",BF63="H",BF63="B",BF63="T",BF63="E",BF63="SB")),AND(OR(BE63="D",BE63="A",BE63="S",BE63="C",BE63="H",BE63="B",BE63="T",BE63="E",BE63="SB"),OR(BC63="D",BC63="A",BC63="S",BC63="C",BC63="H",BC63="T",BC63="E",BC63="SB")),AND(OR(BE63="D",BE63="A",BE63="S",BE63="C",BE63="H",BE63="T",BE63="E",BE63="SB"),OR(BG63="D",BG63="A",BG63="S",BG63="C",BG63="H",BG63="B",BG63="T",BG63="E",BG63="SB")),AND(OR(BE63="D",BE63="A",BE63="S",BE63="C",BE63="H",BE63="B",BE63="T",BE63="E",BE63="SB"),OR(BB63="D",BB63="A",BB63="S",BB63="C",BB63="T",BB63="SB")),AND(OR(BE63="D",BE63="A",BE63="S",BE63="C",BE63="T",BE63="SB"),OR(BH63="D",BH63="A",BH63="S",BH63="C",BH63="H",BH63="B",BH63="T",BH63="E",BH63="SB")),AND(OR(BE63="D",BE63="A",BE63="S",BE63="C",BE63="H",BE63="B",BE63="T",BE63="E",BE63="SB"),OR(BA63="S")),AND(OR(BE63="S"),OR(BI63="D",BI63="A",BI63="S",BI63="C",BI63="H",BI63="B",BI63="T",BI63="E",BI63="SB")),AND(BE63="H",OR($Z49="No",$Z49="")))))</formula1>
    </dataValidation>
    <dataValidation sqref="BF63:BF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F63="D",BF63="A",BF63="S",BF63="C",BF63="H",BF63="B",BF63="T",BF63="E",BF63="SB",BF63="P",BF63="R",BF63="X",BF63="ST&gt;1",BF63="ST&gt;2",BF63="ST&gt;3",BF63="ST&gt;4",BF63="ST&gt;5"),NOT(OR(AND(OR(BF63="D",BF63="A",BF63="S",BF63="C",BF63="H",BF63="B",BF63="T",BF63="E",BF63="SB"),OR(BE63="D",BE63="A",BE63="S",BE63="C",BE63="H",BE63="B",BE63="T",BE63="E",BE63="SB")),AND(OR(BF63="D",BF63="A",BF63="S",BF63="C",BF63="H",BF63="B",BF63="T",BF63="E",BF63="SB"),OR(BG63="D",BG63="A",BG63="S",BG63="C",BG63="H",BG63="B",BG63="T",BG63="E",BG63="SB")),AND(OR(BF63="D",BF63="A",BF63="S",BF63="C",BF63="H",BF63="B",BF63="T",BF63="E",BF63="SB"),OR(BD63="D",BD63="A",BD63="S",BD63="C",BD63="H",BD63="T",BD63="E",BD63="SB")),AND(OR(BF63="D",BF63="A",BF63="S",BF63="C",BF63="H",BF63="T",BF63="E",BF63="SB"),OR(BH63="D",BH63="A",BH63="S",BH63="C",BH63="H",BH63="B",BH63="T",BH63="E",BH63="SB")),AND(OR(BF63="D",BF63="A",BF63="S",BF63="C",BF63="H",BF63="B",BF63="T",BF63="E",BF63="SB"),OR(BC63="D",BC63="A",BC63="S",BC63="C",BC63="T",BC63="SB")),AND(OR(BF63="D",BF63="A",BF63="S",BF63="C",BF63="T",BF63="SB"),OR(BI63="D",BI63="A",BI63="S",BI63="C",BI63="H",BI63="B",BI63="T",BI63="E",BI63="SB")),AND(OR(BF63="D",BF63="A",BF63="S",BF63="C",BF63="H",BF63="B",BF63="T",BF63="E",BF63="SB"),OR(BB63="S")),AND(OR(BF63="S"),OR(BJ63="D",BJ63="A",BJ63="S",BJ63="C",BJ63="H",BJ63="B",BJ63="T",BJ63="E",BJ63="SB")),AND(BF63="H",OR($Z49="No",$Z49="")))))</formula1>
    </dataValidation>
    <dataValidation sqref="BG63:BG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G63="D",BG63="A",BG63="S",BG63="C",BG63="H",BG63="B",BG63="T",BG63="E",BG63="SB",BG63="P",BG63="R",BG63="X",BG63="ST&gt;1",BG63="ST&gt;2",BG63="ST&gt;3",BG63="ST&gt;4",BG63="ST&gt;5"),NOT(OR(AND(OR(BG63="D",BG63="A",BG63="S",BG63="C",BG63="H",BG63="B",BG63="T",BG63="E",BG63="SB"),OR(BF63="D",BF63="A",BF63="S",BF63="C",BF63="H",BF63="B",BF63="T",BF63="E",BF63="SB")),AND(OR(BG63="D",BG63="A",BG63="S",BG63="C",BG63="H",BG63="B",BG63="T",BG63="E",BG63="SB"),OR(BH63="D",BH63="A",BH63="S",BH63="C",BH63="H",BH63="B",BH63="T",BH63="E",BH63="SB")),AND(OR(BG63="D",BG63="A",BG63="S",BG63="C",BG63="H",BG63="B",BG63="T",BG63="E",BG63="SB"),OR(BE63="D",BE63="A",BE63="S",BE63="C",BE63="H",BE63="T",BE63="E",BE63="SB")),AND(OR(BG63="D",BG63="A",BG63="S",BG63="C",BG63="H",BG63="T",BG63="E",BG63="SB"),OR(BI63="D",BI63="A",BI63="S",BI63="C",BI63="H",BI63="B",BI63="T",BI63="E",BI63="SB")),AND(OR(BG63="D",BG63="A",BG63="S",BG63="C",BG63="H",BG63="B",BG63="T",BG63="E",BG63="SB"),OR(BD63="D",BD63="A",BD63="S",BD63="C",BD63="T",BD63="SB")),AND(OR(BG63="D",BG63="A",BG63="S",BG63="C",BG63="T",BG63="SB"),OR(BJ63="D",BJ63="A",BJ63="S",BJ63="C",BJ63="H",BJ63="B",BJ63="T",BJ63="E",BJ63="SB")),AND(OR(BG63="D",BG63="A",BG63="S",BG63="C",BG63="H",BG63="B",BG63="T",BG63="E",BG63="SB"),OR(BC63="S")),AND(OR(BG63="S"),OR(BK63="D",BK63="A",BK63="S",BK63="C",BK63="H",BK63="B",BK63="T",BK63="E",BK63="SB")),AND(BG63="H",OR($Z49="No",$Z49="")))))</formula1>
    </dataValidation>
    <dataValidation sqref="BH63:BH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H63="D",BH63="A",BH63="S",BH63="C",BH63="H",BH63="B",BH63="T",BH63="E",BH63="SB",BH63="P",BH63="R",BH63="X",BH63="ST&gt;1",BH63="ST&gt;2",BH63="ST&gt;3",BH63="ST&gt;4",BH63="ST&gt;5"),NOT(OR(AND(OR(BH63="D",BH63="A",BH63="S",BH63="C",BH63="H",BH63="B",BH63="T",BH63="E",BH63="SB"),OR(BG63="D",BG63="A",BG63="S",BG63="C",BG63="H",BG63="B",BG63="T",BG63="E",BG63="SB")),AND(OR(BH63="D",BH63="A",BH63="S",BH63="C",BH63="H",BH63="B",BH63="T",BH63="E",BH63="SB"),OR(BI63="D",BI63="A",BI63="S",BI63="C",BI63="H",BI63="B",BI63="T",BI63="E",BI63="SB")),AND(OR(BH63="D",BH63="A",BH63="S",BH63="C",BH63="H",BH63="B",BH63="T",BH63="E",BH63="SB"),OR(BF63="D",BF63="A",BF63="S",BF63="C",BF63="H",BF63="T",BF63="E",BF63="SB")),AND(OR(BH63="D",BH63="A",BH63="S",BH63="C",BH63="H",BH63="T",BH63="E",BH63="SB"),OR(BJ63="D",BJ63="A",BJ63="S",BJ63="C",BJ63="H",BJ63="B",BJ63="T",BJ63="E",BJ63="SB")),AND(OR(BH63="D",BH63="A",BH63="S",BH63="C",BH63="H",BH63="B",BH63="T",BH63="E",BH63="SB"),OR(BE63="D",BE63="A",BE63="S",BE63="C",BE63="T",BE63="SB")),AND(OR(BH63="D",BH63="A",BH63="S",BH63="C",BH63="T",BH63="SB"),OR(BK63="D",BK63="A",BK63="S",BK63="C",BK63="H",BK63="B",BK63="T",BK63="E",BK63="SB")),AND(OR(BH63="D",BH63="A",BH63="S",BH63="C",BH63="H",BH63="B",BH63="T",BH63="E",BH63="SB"),OR(BD63="S")),AND(OR(BH63="S"),OR(BL63="D",BL63="A",BL63="S",BL63="C",BL63="H",BL63="B",BL63="T",BL63="E",BL63="SB")),AND(BH63="H",OR($Z49="No",$Z49="")))))</formula1>
    </dataValidation>
    <dataValidation sqref="BI63:BI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I63="D",BI63="A",BI63="S",BI63="C",BI63="H",BI63="B",BI63="T",BI63="E",BI63="SB",BI63="P",BI63="R",BI63="X",BI63="ST&gt;1",BI63="ST&gt;2",BI63="ST&gt;3",BI63="ST&gt;4",BI63="ST&gt;5"),NOT(OR(AND(OR(BI63="D",BI63="A",BI63="S",BI63="C",BI63="H",BI63="B",BI63="T",BI63="E",BI63="SB"),OR(BH63="D",BH63="A",BH63="S",BH63="C",BH63="H",BH63="B",BH63="T",BH63="E",BH63="SB")),AND(OR(BI63="D",BI63="A",BI63="S",BI63="C",BI63="H",BI63="B",BI63="T",BI63="E",BI63="SB"),OR(BJ63="D",BJ63="A",BJ63="S",BJ63="C",BJ63="H",BJ63="B",BJ63="T",BJ63="E",BJ63="SB")),AND(OR(BI63="D",BI63="A",BI63="S",BI63="C",BI63="H",BI63="B",BI63="T",BI63="E",BI63="SB"),OR(BG63="D",BG63="A",BG63="S",BG63="C",BG63="H",BG63="T",BG63="E",BG63="SB")),AND(OR(BI63="D",BI63="A",BI63="S",BI63="C",BI63="H",BI63="T",BI63="E",BI63="SB"),OR(BK63="D",BK63="A",BK63="S",BK63="C",BK63="H",BK63="B",BK63="T",BK63="E",BK63="SB")),AND(OR(BI63="D",BI63="A",BI63="S",BI63="C",BI63="H",BI63="B",BI63="T",BI63="E",BI63="SB"),OR(BF63="D",BF63="A",BF63="S",BF63="C",BF63="T",BF63="SB")),AND(OR(BI63="D",BI63="A",BI63="S",BI63="C",BI63="T",BI63="SB"),OR(BL63="D",BL63="A",BL63="S",BL63="C",BL63="H",BL63="B",BL63="T",BL63="E",BL63="SB")),AND(OR(BI63="D",BI63="A",BI63="S",BI63="C",BI63="H",BI63="B",BI63="T",BI63="E",BI63="SB"),OR(BE63="S")),AND(OR(BI63="S"),OR(BM63="D",BM63="A",BM63="S",BM63="C",BM63="H",BM63="B",BM63="T",BM63="E",BM63="SB")),AND(BI63="H",OR($Z49="No",$Z49="")))))</formula1>
    </dataValidation>
    <dataValidation sqref="BJ63:BJ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J63="D",BJ63="A",BJ63="S",BJ63="C",BJ63="H",BJ63="B",BJ63="T",BJ63="E",BJ63="SB",BJ63="P",BJ63="R",BJ63="X",BJ63="ST&gt;1",BJ63="ST&gt;2",BJ63="ST&gt;3",BJ63="ST&gt;4",BJ63="ST&gt;5"),NOT(OR(AND(OR(BJ63="D",BJ63="A",BJ63="S",BJ63="C",BJ63="H",BJ63="B",BJ63="T",BJ63="E",BJ63="SB"),OR(BI63="D",BI63="A",BI63="S",BI63="C",BI63="H",BI63="B",BI63="T",BI63="E",BI63="SB")),AND(OR(BJ63="D",BJ63="A",BJ63="S",BJ63="C",BJ63="H",BJ63="B",BJ63="T",BJ63="E",BJ63="SB"),OR(BK63="D",BK63="A",BK63="S",BK63="C",BK63="H",BK63="B",BK63="T",BK63="E",BK63="SB")),AND(OR(BJ63="D",BJ63="A",BJ63="S",BJ63="C",BJ63="H",BJ63="B",BJ63="T",BJ63="E",BJ63="SB"),OR(BH63="D",BH63="A",BH63="S",BH63="C",BH63="H",BH63="T",BH63="E",BH63="SB")),AND(OR(BJ63="D",BJ63="A",BJ63="S",BJ63="C",BJ63="H",BJ63="T",BJ63="E",BJ63="SB"),OR(BL63="D",BL63="A",BL63="S",BL63="C",BL63="H",BL63="B",BL63="T",BL63="E",BL63="SB")),AND(OR(BJ63="D",BJ63="A",BJ63="S",BJ63="C",BJ63="H",BJ63="B",BJ63="T",BJ63="E",BJ63="SB"),OR(BG63="D",BG63="A",BG63="S",BG63="C",BG63="T",BG63="SB")),AND(OR(BJ63="D",BJ63="A",BJ63="S",BJ63="C",BJ63="T",BJ63="SB"),OR(BM63="D",BM63="A",BM63="S",BM63="C",BM63="H",BM63="B",BM63="T",BM63="E",BM63="SB")),AND(OR(BJ63="D",BJ63="A",BJ63="S",BJ63="C",BJ63="H",BJ63="B",BJ63="T",BJ63="E",BJ63="SB"),OR(BF63="S")),AND(OR(BJ63="S"),OR(BN63="D",BN63="A",BN63="S",BN63="C",BN63="H",BN63="B",BN63="T",BN63="E",BN63="SB")),AND(BJ63="H",OR($Z49="No",$Z49="")))))</formula1>
    </dataValidation>
    <dataValidation sqref="BK63:BK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K63="D",BK63="A",BK63="S",BK63="C",BK63="H",BK63="B",BK63="T",BK63="E",BK63="SB",BK63="P",BK63="R",BK63="X",BK63="ST&gt;1",BK63="ST&gt;2",BK63="ST&gt;3",BK63="ST&gt;4",BK63="ST&gt;5"),NOT(OR(AND(OR(BK63="D",BK63="A",BK63="S",BK63="C",BK63="H",BK63="B",BK63="T",BK63="E",BK63="SB"),OR(BJ63="D",BJ63="A",BJ63="S",BJ63="C",BJ63="H",BJ63="B",BJ63="T",BJ63="E",BJ63="SB")),AND(OR(BK63="D",BK63="A",BK63="S",BK63="C",BK63="H",BK63="B",BK63="T",BK63="E",BK63="SB"),OR(BL63="D",BL63="A",BL63="S",BL63="C",BL63="H",BL63="B",BL63="T",BL63="E",BL63="SB")),AND(OR(BK63="D",BK63="A",BK63="S",BK63="C",BK63="H",BK63="B",BK63="T",BK63="E",BK63="SB"),OR(BI63="D",BI63="A",BI63="S",BI63="C",BI63="H",BI63="T",BI63="E",BI63="SB")),AND(OR(BK63="D",BK63="A",BK63="S",BK63="C",BK63="H",BK63="T",BK63="E",BK63="SB"),OR(BM63="D",BM63="A",BM63="S",BM63="C",BM63="H",BM63="B",BM63="T",BM63="E",BM63="SB")),AND(OR(BK63="D",BK63="A",BK63="S",BK63="C",BK63="H",BK63="B",BK63="T",BK63="E",BK63="SB"),OR(BH63="D",BH63="A",BH63="S",BH63="C",BH63="T",BH63="SB")),AND(OR(BK63="D",BK63="A",BK63="S",BK63="C",BK63="T",BK63="SB"),OR(BN63="D",BN63="A",BN63="S",BN63="C",BN63="H",BN63="B",BN63="T",BN63="E",BN63="SB")),AND(OR(BK63="D",BK63="A",BK63="S",BK63="C",BK63="H",BK63="B",BK63="T",BK63="E",BK63="SB"),OR(BG63="S")),AND(OR(BK63="S"),OR(BO63="D",BO63="A",BO63="S",BO63="C",BO63="H",BO63="B",BO63="T",BO63="E",BO63="SB")),AND(BK63="H",OR($Z49="No",$Z49="")))))</formula1>
    </dataValidation>
    <dataValidation sqref="BL63:BL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L63="D",BL63="A",BL63="S",BL63="C",BL63="H",BL63="B",BL63="T",BL63="E",BL63="SB",BL63="P",BL63="R",BL63="X",BL63="ST&gt;1",BL63="ST&gt;2",BL63="ST&gt;3",BL63="ST&gt;4",BL63="ST&gt;5"),NOT(OR(AND(OR(BL63="D",BL63="A",BL63="S",BL63="C",BL63="H",BL63="B",BL63="T",BL63="E",BL63="SB"),OR(BK63="D",BK63="A",BK63="S",BK63="C",BK63="H",BK63="B",BK63="T",BK63="E",BK63="SB")),AND(OR(BL63="D",BL63="A",BL63="S",BL63="C",BL63="H",BL63="B",BL63="T",BL63="E",BL63="SB"),OR(BM63="D",BM63="A",BM63="S",BM63="C",BM63="H",BM63="B",BM63="T",BM63="E",BM63="SB")),AND(OR(BL63="D",BL63="A",BL63="S",BL63="C",BL63="H",BL63="B",BL63="T",BL63="E",BL63="SB"),OR(BJ63="D",BJ63="A",BJ63="S",BJ63="C",BJ63="H",BJ63="T",BJ63="E",BJ63="SB")),AND(OR(BL63="D",BL63="A",BL63="S",BL63="C",BL63="H",BL63="T",BL63="E",BL63="SB"),OR(BN63="D",BN63="A",BN63="S",BN63="C",BN63="H",BN63="B",BN63="T",BN63="E",BN63="SB")),AND(OR(BL63="D",BL63="A",BL63="S",BL63="C",BL63="H",BL63="B",BL63="T",BL63="E",BL63="SB"),OR(BI63="D",BI63="A",BI63="S",BI63="C",BI63="T",BI63="SB")),AND(OR(BL63="D",BL63="A",BL63="S",BL63="C",BL63="T",BL63="SB"),OR(BO63="D",BO63="A",BO63="S",BO63="C",BO63="H",BO63="B",BO63="T",BO63="E",BO63="SB")),AND(OR(BL63="D",BL63="A",BL63="S",BL63="C",BL63="H",BL63="B",BL63="T",BL63="E",BL63="SB"),OR(BH63="S")),AND(OR(BL63="S"),OR(BP63="D",BP63="A",BP63="S",BP63="C",BP63="H",BP63="B",BP63="T",BP63="E",BP63="SB")),AND(BL63="H",OR($Z49="No",$Z49="")))))</formula1>
    </dataValidation>
    <dataValidation sqref="BM63:BM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M63="D",BM63="A",BM63="S",BM63="C",BM63="H",BM63="B",BM63="T",BM63="E",BM63="SB",BM63="P",BM63="R",BM63="X",BM63="ST&gt;1",BM63="ST&gt;2",BM63="ST&gt;3",BM63="ST&gt;4",BM63="ST&gt;5"),NOT(OR(AND(OR(BM63="D",BM63="A",BM63="S",BM63="C",BM63="H",BM63="B",BM63="T",BM63="E",BM63="SB"),OR(BL63="D",BL63="A",BL63="S",BL63="C",BL63="H",BL63="B",BL63="T",BL63="E",BL63="SB")),AND(OR(BM63="D",BM63="A",BM63="S",BM63="C",BM63="H",BM63="B",BM63="T",BM63="E",BM63="SB"),OR(BN63="D",BN63="A",BN63="S",BN63="C",BN63="H",BN63="B",BN63="T",BN63="E",BN63="SB")),AND(OR(BM63="D",BM63="A",BM63="S",BM63="C",BM63="H",BM63="B",BM63="T",BM63="E",BM63="SB"),OR(BK63="D",BK63="A",BK63="S",BK63="C",BK63="H",BK63="T",BK63="E",BK63="SB")),AND(OR(BM63="D",BM63="A",BM63="S",BM63="C",BM63="H",BM63="T",BM63="E",BM63="SB"),OR(BO63="D",BO63="A",BO63="S",BO63="C",BO63="H",BO63="B",BO63="T",BO63="E",BO63="SB")),AND(OR(BM63="D",BM63="A",BM63="S",BM63="C",BM63="H",BM63="B",BM63="T",BM63="E",BM63="SB"),OR(BJ63="D",BJ63="A",BJ63="S",BJ63="C",BJ63="T",BJ63="SB")),AND(OR(BM63="D",BM63="A",BM63="S",BM63="C",BM63="T",BM63="SB"),OR(BP63="D",BP63="A",BP63="S",BP63="C",BP63="H",BP63="B",BP63="T",BP63="E",BP63="SB")),AND(OR(BM63="D",BM63="A",BM63="S",BM63="C",BM63="H",BM63="B",BM63="T",BM63="E",BM63="SB"),OR(BI63="S")),AND(OR(BM63="S"),OR(BQ63="D",BQ63="A",BQ63="S",BQ63="C",BQ63="H",BQ63="B",BQ63="T",BQ63="E",BQ63="SB")),AND(BM63="H",OR($Z49="No",$Z49="")))))</formula1>
    </dataValidation>
    <dataValidation sqref="BN63:BN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N63="D",BN63="A",BN63="S",BN63="C",BN63="H",BN63="B",BN63="T",BN63="E",BN63="SB",BN63="P",BN63="R",BN63="X",BN63="ST&gt;1",BN63="ST&gt;2",BN63="ST&gt;3",BN63="ST&gt;4",BN63="ST&gt;5"),NOT(OR(AND(OR(BN63="D",BN63="A",BN63="S",BN63="C",BN63="H",BN63="B",BN63="T",BN63="E",BN63="SB"),OR(BM63="D",BM63="A",BM63="S",BM63="C",BM63="H",BM63="B",BM63="T",BM63="E",BM63="SB")),AND(OR(BN63="D",BN63="A",BN63="S",BN63="C",BN63="H",BN63="B",BN63="T",BN63="E",BN63="SB"),OR(BO63="D",BO63="A",BO63="S",BO63="C",BO63="H",BO63="B",BO63="T",BO63="E",BO63="SB")),AND(OR(BN63="D",BN63="A",BN63="S",BN63="C",BN63="H",BN63="B",BN63="T",BN63="E",BN63="SB"),OR(BL63="D",BL63="A",BL63="S",BL63="C",BL63="H",BL63="T",BL63="E",BL63="SB")),AND(OR(BN63="D",BN63="A",BN63="S",BN63="C",BN63="H",BN63="T",BN63="E",BN63="SB"),OR(BP63="D",BP63="A",BP63="S",BP63="C",BP63="H",BP63="B",BP63="T",BP63="E",BP63="SB")),AND(OR(BN63="D",BN63="A",BN63="S",BN63="C",BN63="H",BN63="B",BN63="T",BN63="E",BN63="SB"),OR(BK63="D",BK63="A",BK63="S",BK63="C",BK63="T",BK63="SB")),AND(OR(BN63="D",BN63="A",BN63="S",BN63="C",BN63="T",BN63="SB"),OR(BQ63="D",BQ63="A",BQ63="S",BQ63="C",BQ63="H",BQ63="B",BQ63="T",BQ63="E",BQ63="SB")),AND(OR(BN63="D",BN63="A",BN63="S",BN63="C",BN63="H",BN63="B",BN63="T",BN63="E",BN63="SB"),OR(BJ63="S")),AND(OR(BN63="S"),OR(BR63="D",BR63="A",BR63="S",BR63="C",BR63="H",BR63="B",BR63="T",BR63="E",BR63="SB")),AND(BN63="H",OR($Z49="No",$Z49="")))))</formula1>
    </dataValidation>
    <dataValidation sqref="BO63:BO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O63="D",BO63="A",BO63="S",BO63="C",BO63="H",BO63="B",BO63="T",BO63="E",BO63="SB",BO63="P",BO63="R",BO63="X",BO63="ST&gt;1",BO63="ST&gt;2",BO63="ST&gt;3",BO63="ST&gt;4",BO63="ST&gt;5"),NOT(OR(AND(OR(BO63="D",BO63="A",BO63="S",BO63="C",BO63="H",BO63="B",BO63="T",BO63="E",BO63="SB"),OR(BN63="D",BN63="A",BN63="S",BN63="C",BN63="H",BN63="B",BN63="T",BN63="E",BN63="SB")),AND(OR(BO63="D",BO63="A",BO63="S",BO63="C",BO63="H",BO63="B",BO63="T",BO63="E",BO63="SB"),OR(BP63="D",BP63="A",BP63="S",BP63="C",BP63="H",BP63="B",BP63="T",BP63="E",BP63="SB")),AND(OR(BO63="D",BO63="A",BO63="S",BO63="C",BO63="H",BO63="B",BO63="T",BO63="E",BO63="SB"),OR(BM63="D",BM63="A",BM63="S",BM63="C",BM63="H",BM63="T",BM63="E",BM63="SB")),AND(OR(BO63="D",BO63="A",BO63="S",BO63="C",BO63="H",BO63="T",BO63="E",BO63="SB"),OR(BQ63="D",BQ63="A",BQ63="S",BQ63="C",BQ63="H",BQ63="B",BQ63="T",BQ63="E",BQ63="SB")),AND(OR(BO63="D",BO63="A",BO63="S",BO63="C",BO63="H",BO63="B",BO63="T",BO63="E",BO63="SB"),OR(BL63="D",BL63="A",BL63="S",BL63="C",BL63="T",BL63="SB")),AND(OR(BO63="D",BO63="A",BO63="S",BO63="C",BO63="T",BO63="SB"),OR(BR63="D",BR63="A",BR63="S",BR63="C",BR63="H",BR63="B",BR63="T",BR63="E",BR63="SB")),AND(OR(BO63="D",BO63="A",BO63="S",BO63="C",BO63="H",BO63="B",BO63="T",BO63="E",BO63="SB"),OR(BK63="S")),AND(OR(BO63="S"),OR(BS63="D",BS63="A",BS63="S",BS63="C",BS63="H",BS63="B",BS63="T",BS63="E",BS63="SB")),AND(BO63="H",OR($Z49="No",$Z49="")))))</formula1>
    </dataValidation>
    <dataValidation sqref="BP63:BP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P63="D",BP63="A",BP63="S",BP63="C",BP63="H",BP63="B",BP63="T",BP63="E",BP63="SB",BP63="P",BP63="R",BP63="X",BP63="ST&gt;1",BP63="ST&gt;2",BP63="ST&gt;3",BP63="ST&gt;4",BP63="ST&gt;5"),NOT(OR(AND(OR(BP63="D",BP63="A",BP63="S",BP63="C",BP63="H",BP63="B",BP63="T",BP63="E",BP63="SB"),OR(BO63="D",BO63="A",BO63="S",BO63="C",BO63="H",BO63="B",BO63="T",BO63="E",BO63="SB")),AND(OR(BP63="D",BP63="A",BP63="S",BP63="C",BP63="H",BP63="B",BP63="T",BP63="E",BP63="SB"),OR(BQ63="D",BQ63="A",BQ63="S",BQ63="C",BQ63="H",BQ63="B",BQ63="T",BQ63="E",BQ63="SB")),AND(OR(BP63="D",BP63="A",BP63="S",BP63="C",BP63="H",BP63="B",BP63="T",BP63="E",BP63="SB"),OR(BN63="D",BN63="A",BN63="S",BN63="C",BN63="H",BN63="T",BN63="E",BN63="SB")),AND(OR(BP63="D",BP63="A",BP63="S",BP63="C",BP63="H",BP63="T",BP63="E",BP63="SB"),OR(BR63="D",BR63="A",BR63="S",BR63="C",BR63="H",BR63="B",BR63="T",BR63="E",BR63="SB")),AND(OR(BP63="D",BP63="A",BP63="S",BP63="C",BP63="H",BP63="B",BP63="T",BP63="E",BP63="SB"),OR(BM63="D",BM63="A",BM63="S",BM63="C",BM63="T",BM63="SB")),AND(OR(BP63="D",BP63="A",BP63="S",BP63="C",BP63="T",BP63="SB"),OR(BS63="D",BS63="A",BS63="S",BS63="C",BS63="H",BS63="B",BS63="T",BS63="E",BS63="SB")),AND(OR(BP63="D",BP63="A",BP63="S",BP63="C",BP63="H",BP63="B",BP63="T",BP63="E",BP63="SB"),OR(BL63="S")),AND(OR(BP63="S"),OR(BT63="D",BT63="A",BT63="S",BT63="C",BT63="H",BT63="B",BT63="T",BT63="E",BT63="SB")),AND(BP63="H",OR($Z49="No",$Z49="")))))</formula1>
    </dataValidation>
    <dataValidation sqref="BQ63:BQ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Q63="D",BQ63="A",BQ63="S",BQ63="C",BQ63="H",BQ63="B",BQ63="T",BQ63="E",BQ63="SB",BQ63="P",BQ63="R",BQ63="X",BQ63="ST&gt;1",BQ63="ST&gt;2",BQ63="ST&gt;3",BQ63="ST&gt;4",BQ63="ST&gt;5"),NOT(OR(AND(OR(BQ63="D",BQ63="A",BQ63="S",BQ63="C",BQ63="H",BQ63="B",BQ63="T",BQ63="E",BQ63="SB"),OR(BP63="D",BP63="A",BP63="S",BP63="C",BP63="H",BP63="B",BP63="T",BP63="E",BP63="SB")),AND(OR(BQ63="D",BQ63="A",BQ63="S",BQ63="C",BQ63="H",BQ63="B",BQ63="T",BQ63="E",BQ63="SB"),OR(BR63="D",BR63="A",BR63="S",BR63="C",BR63="H",BR63="B",BR63="T",BR63="E",BR63="SB")),AND(OR(BQ63="D",BQ63="A",BQ63="S",BQ63="C",BQ63="H",BQ63="B",BQ63="T",BQ63="E",BQ63="SB"),OR(BO63="D",BO63="A",BO63="S",BO63="C",BO63="H",BO63="T",BO63="E",BO63="SB")),AND(OR(BQ63="D",BQ63="A",BQ63="S",BQ63="C",BQ63="H",BQ63="T",BQ63="E",BQ63="SB"),OR(BS63="D",BS63="A",BS63="S",BS63="C",BS63="H",BS63="B",BS63="T",BS63="E",BS63="SB")),AND(OR(BQ63="D",BQ63="A",BQ63="S",BQ63="C",BQ63="H",BQ63="B",BQ63="T",BQ63="E",BQ63="SB"),OR(BN63="D",BN63="A",BN63="S",BN63="C",BN63="T",BN63="SB")),AND(OR(BQ63="D",BQ63="A",BQ63="S",BQ63="C",BQ63="T",BQ63="SB"),OR(BT63="D",BT63="A",BT63="S",BT63="C",BT63="H",BT63="B",BT63="T",BT63="E",BT63="SB")),AND(OR(BQ63="D",BQ63="A",BQ63="S",BQ63="C",BQ63="H",BQ63="B",BQ63="T",BQ63="E",BQ63="SB"),OR(BM63="S")),AND(OR(BQ63="S"),OR(BU63="D",BU63="A",BU63="S",BU63="C",BU63="H",BU63="B",BU63="T",BU63="E",BU63="SB")),AND(BQ63="H",OR($Z49="No",$Z49="")))))</formula1>
    </dataValidation>
    <dataValidation sqref="BR63:BR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R63="D",BR63="A",BR63="S",BR63="C",BR63="H",BR63="B",BR63="T",BR63="E",BR63="SB",BR63="P",BR63="R",BR63="X",BR63="ST&gt;1",BR63="ST&gt;2",BR63="ST&gt;3",BR63="ST&gt;4",BR63="ST&gt;5"),NOT(OR(AND(OR(BR63="D",BR63="A",BR63="S",BR63="C",BR63="H",BR63="B",BR63="T",BR63="E",BR63="SB"),OR(BQ63="D",BQ63="A",BQ63="S",BQ63="C",BQ63="H",BQ63="B",BQ63="T",BQ63="E",BQ63="SB")),AND(OR(BR63="D",BR63="A",BR63="S",BR63="C",BR63="H",BR63="B",BR63="T",BR63="E",BR63="SB"),OR(BS63="D",BS63="A",BS63="S",BS63="C",BS63="H",BS63="B",BS63="T",BS63="E",BS63="SB")),AND(OR(BR63="D",BR63="A",BR63="S",BR63="C",BR63="H",BR63="B",BR63="T",BR63="E",BR63="SB"),OR(BP63="D",BP63="A",BP63="S",BP63="C",BP63="H",BP63="T",BP63="E",BP63="SB")),AND(OR(BR63="D",BR63="A",BR63="S",BR63="C",BR63="H",BR63="T",BR63="E",BR63="SB"),OR(BT63="D",BT63="A",BT63="S",BT63="C",BT63="H",BT63="B",BT63="T",BT63="E",BT63="SB")),AND(OR(BR63="D",BR63="A",BR63="S",BR63="C",BR63="H",BR63="B",BR63="T",BR63="E",BR63="SB"),OR(BO63="D",BO63="A",BO63="S",BO63="C",BO63="T",BO63="SB")),AND(OR(BR63="D",BR63="A",BR63="S",BR63="C",BR63="T",BR63="SB"),OR(BU63="D",BU63="A",BU63="S",BU63="C",BU63="H",BU63="B",BU63="T",BU63="E",BU63="SB")),AND(OR(BR63="D",BR63="A",BR63="S",BR63="C",BR63="H",BR63="B",BR63="T",BR63="E",BR63="SB"),OR(BN63="S")),AND(OR(BR63="S"),OR(BV63="D",BV63="A",BV63="S",BV63="C",BV63="H",BV63="B",BV63="T",BV63="E",BV63="SB")),AND(BR63="H",OR($Z49="No",$Z49="")))))</formula1>
    </dataValidation>
    <dataValidation sqref="BS63:BS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S63="D",BS63="A",BS63="S",BS63="C",BS63="H",BS63="B",BS63="T",BS63="E",BS63="SB",BS63="P",BS63="R",BS63="X",BS63="ST&gt;1",BS63="ST&gt;2",BS63="ST&gt;3",BS63="ST&gt;4",BS63="ST&gt;5"),NOT(OR(AND(OR(BS63="D",BS63="A",BS63="S",BS63="C",BS63="H",BS63="B",BS63="T",BS63="E",BS63="SB"),OR(BR63="D",BR63="A",BR63="S",BR63="C",BR63="H",BR63="B",BR63="T",BR63="E",BR63="SB")),AND(OR(BS63="D",BS63="A",BS63="S",BS63="C",BS63="H",BS63="B",BS63="T",BS63="E",BS63="SB"),OR(BT63="D",BT63="A",BT63="S",BT63="C",BT63="H",BT63="B",BT63="T",BT63="E",BT63="SB")),AND(OR(BS63="D",BS63="A",BS63="S",BS63="C",BS63="H",BS63="B",BS63="T",BS63="E",BS63="SB"),OR(BQ63="D",BQ63="A",BQ63="S",BQ63="C",BQ63="H",BQ63="T",BQ63="E",BQ63="SB")),AND(OR(BS63="D",BS63="A",BS63="S",BS63="C",BS63="H",BS63="T",BS63="E",BS63="SB"),OR(BU63="D",BU63="A",BU63="S",BU63="C",BU63="H",BU63="B",BU63="T",BU63="E",BU63="SB")),AND(OR(BS63="D",BS63="A",BS63="S",BS63="C",BS63="H",BS63="B",BS63="T",BS63="E",BS63="SB"),OR(BP63="D",BP63="A",BP63="S",BP63="C",BP63="T",BP63="SB")),AND(OR(BS63="D",BS63="A",BS63="S",BS63="C",BS63="T",BS63="SB"),OR(BV63="D",BV63="A",BV63="S",BV63="C",BV63="H",BV63="B",BV63="T",BV63="E",BV63="SB")),AND(OR(BS63="D",BS63="A",BS63="S",BS63="C",BS63="H",BS63="B",BS63="T",BS63="E",BS63="SB"),OR(BO63="S")),AND(OR(BS63="S"),OR(BW63="D",BW63="A",BW63="S",BW63="C",BW63="H",BW63="B",BW63="T",BW63="E",BW63="SB")),AND(BS63="H",OR($Z49="No",$Z49="")))))</formula1>
    </dataValidation>
    <dataValidation sqref="BT63:BT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T63="D",BT63="A",BT63="S",BT63="C",BT63="H",BT63="B",BT63="T",BT63="E",BT63="SB",BT63="P",BT63="R",BT63="X",BT63="ST&gt;1",BT63="ST&gt;2",BT63="ST&gt;3",BT63="ST&gt;4",BT63="ST&gt;5"),NOT(OR(AND(OR(BT63="D",BT63="A",BT63="S",BT63="C",BT63="H",BT63="B",BT63="T",BT63="E",BT63="SB"),OR(BS63="D",BS63="A",BS63="S",BS63="C",BS63="H",BS63="B",BS63="T",BS63="E",BS63="SB")),AND(OR(BT63="D",BT63="A",BT63="S",BT63="C",BT63="H",BT63="B",BT63="T",BT63="E",BT63="SB"),OR(BU63="D",BU63="A",BU63="S",BU63="C",BU63="H",BU63="B",BU63="T",BU63="E",BU63="SB")),AND(OR(BT63="D",BT63="A",BT63="S",BT63="C",BT63="H",BT63="B",BT63="T",BT63="E",BT63="SB"),OR(BR63="D",BR63="A",BR63="S",BR63="C",BR63="H",BR63="T",BR63="E",BR63="SB")),AND(OR(BT63="D",BT63="A",BT63="S",BT63="C",BT63="H",BT63="T",BT63="E",BT63="SB"),OR(BV63="D",BV63="A",BV63="S",BV63="C",BV63="H",BV63="B",BV63="T",BV63="E",BV63="SB")),AND(OR(BT63="D",BT63="A",BT63="S",BT63="C",BT63="H",BT63="B",BT63="T",BT63="E",BT63="SB"),OR(BQ63="D",BQ63="A",BQ63="S",BQ63="C",BQ63="T",BQ63="SB")),AND(OR(BT63="D",BT63="A",BT63="S",BT63="C",BT63="T",BT63="SB"),OR(BW63="D",BW63="A",BW63="S",BW63="C",BW63="H",BW63="B",BW63="T",BW63="E",BW63="SB")),AND(OR(BT63="D",BT63="A",BT63="S",BT63="C",BT63="H",BT63="B",BT63="T",BT63="E",BT63="SB"),OR(BP63="S")),AND(OR(BT63="S"),OR(BX63="D",BX63="A",BX63="S",BX63="C",BX63="H",BX63="B",BX63="T",BX63="E",BX63="SB")),AND(BT63="H",OR($Z49="No",$Z49="")))))</formula1>
    </dataValidation>
    <dataValidation sqref="BU63:BU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U63="D",BU63="A",BU63="S",BU63="C",BU63="H",BU63="B",BU63="T",BU63="E",BU63="SB",BU63="P",BU63="R",BU63="X",BU63="ST&gt;1",BU63="ST&gt;2",BU63="ST&gt;3",BU63="ST&gt;4",BU63="ST&gt;5"),NOT(OR(AND(OR(BU63="D",BU63="A",BU63="S",BU63="C",BU63="H",BU63="B",BU63="T",BU63="E",BU63="SB"),OR(BT63="D",BT63="A",BT63="S",BT63="C",BT63="H",BT63="B",BT63="T",BT63="E",BT63="SB")),AND(OR(BU63="D",BU63="A",BU63="S",BU63="C",BU63="H",BU63="B",BU63="T",BU63="E",BU63="SB"),OR(BV63="D",BV63="A",BV63="S",BV63="C",BV63="H",BV63="B",BV63="T",BV63="E",BV63="SB")),AND(OR(BU63="D",BU63="A",BU63="S",BU63="C",BU63="H",BU63="B",BU63="T",BU63="E",BU63="SB"),OR(BS63="D",BS63="A",BS63="S",BS63="C",BS63="H",BS63="T",BS63="E",BS63="SB")),AND(OR(BU63="D",BU63="A",BU63="S",BU63="C",BU63="H",BU63="T",BU63="E",BU63="SB"),OR(BW63="D",BW63="A",BW63="S",BW63="C",BW63="H",BW63="B",BW63="T",BW63="E",BW63="SB")),AND(OR(BU63="D",BU63="A",BU63="S",BU63="C",BU63="H",BU63="B",BU63="T",BU63="E",BU63="SB"),OR(BR63="D",BR63="A",BR63="S",BR63="C",BR63="T",BR63="SB")),AND(OR(BU63="D",BU63="A",BU63="S",BU63="C",BU63="T",BU63="SB"),OR(BX63="D",BX63="A",BX63="S",BX63="C",BX63="H",BX63="B",BX63="T",BX63="E",BX63="SB")),AND(OR(BU63="D",BU63="A",BU63="S",BU63="C",BU63="H",BU63="B",BU63="T",BU63="E",BU63="SB"),OR(BQ63="S")),AND(OR(BU63="S"),OR(BY63="D",BY63="A",BY63="S",BY63="C",BY63="H",BY63="B",BY63="T",BY63="E",BY63="SB")),AND(BU63="H",OR($Z49="No",$Z49="")))))</formula1>
    </dataValidation>
    <dataValidation sqref="BV63:BV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V63="D",BV63="A",BV63="S",BV63="C",BV63="H",BV63="B",BV63="T",BV63="E",BV63="SB",BV63="P",BV63="R",BV63="X",BV63="ST&gt;1",BV63="ST&gt;2",BV63="ST&gt;3",BV63="ST&gt;4",BV63="ST&gt;5"),NOT(OR(AND(OR(BV63="D",BV63="A",BV63="S",BV63="C",BV63="H",BV63="B",BV63="T",BV63="E",BV63="SB"),OR(BU63="D",BU63="A",BU63="S",BU63="C",BU63="H",BU63="B",BU63="T",BU63="E",BU63="SB")),AND(OR(BV63="D",BV63="A",BV63="S",BV63="C",BV63="H",BV63="B",BV63="T",BV63="E",BV63="SB"),OR(BW63="D",BW63="A",BW63="S",BW63="C",BW63="H",BW63="B",BW63="T",BW63="E",BW63="SB")),AND(OR(BV63="D",BV63="A",BV63="S",BV63="C",BV63="H",BV63="B",BV63="T",BV63="E",BV63="SB"),OR(BT63="D",BT63="A",BT63="S",BT63="C",BT63="H",BT63="T",BT63="E",BT63="SB")),AND(OR(BV63="D",BV63="A",BV63="S",BV63="C",BV63="H",BV63="T",BV63="E",BV63="SB"),OR(BX63="D",BX63="A",BX63="S",BX63="C",BX63="H",BX63="B",BX63="T",BX63="E",BX63="SB")),AND(OR(BV63="D",BV63="A",BV63="S",BV63="C",BV63="H",BV63="B",BV63="T",BV63="E",BV63="SB"),OR(BS63="D",BS63="A",BS63="S",BS63="C",BS63="T",BS63="SB")),AND(OR(BV63="D",BV63="A",BV63="S",BV63="C",BV63="T",BV63="SB"),OR(BY63="D",BY63="A",BY63="S",BY63="C",BY63="H",BY63="B",BY63="T",BY63="E",BY63="SB")),AND(OR(BV63="D",BV63="A",BV63="S",BV63="C",BV63="H",BV63="B",BV63="T",BV63="E",BV63="SB"),OR(BR63="S")),AND(OR(BV63="S"),OR(BZ63="D",BZ63="A",BZ63="S",BZ63="C",BZ63="H",BZ63="B",BZ63="T",BZ63="E",BZ63="SB")),AND(BV63="H",OR($Z49="No",$Z49="")))))</formula1>
    </dataValidation>
    <dataValidation sqref="BW63:BW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W63="D",BW63="A",BW63="S",BW63="C",BW63="H",BW63="B",BW63="T",BW63="E",BW63="SB",BW63="P",BW63="R",BW63="X",BW63="ST&gt;1",BW63="ST&gt;2",BW63="ST&gt;3",BW63="ST&gt;4",BW63="ST&gt;5"),NOT(OR(AND(OR(BW63="D",BW63="A",BW63="S",BW63="C",BW63="H",BW63="B",BW63="T",BW63="E",BW63="SB"),OR(BV63="D",BV63="A",BV63="S",BV63="C",BV63="H",BV63="B",BV63="T",BV63="E",BV63="SB")),AND(OR(BW63="D",BW63="A",BW63="S",BW63="C",BW63="H",BW63="B",BW63="T",BW63="E",BW63="SB"),OR(BX63="D",BX63="A",BX63="S",BX63="C",BX63="H",BX63="B",BX63="T",BX63="E",BX63="SB")),AND(OR(BW63="D",BW63="A",BW63="S",BW63="C",BW63="H",BW63="B",BW63="T",BW63="E",BW63="SB"),OR(BU63="D",BU63="A",BU63="S",BU63="C",BU63="H",BU63="T",BU63="E",BU63="SB")),AND(OR(BW63="D",BW63="A",BW63="S",BW63="C",BW63="H",BW63="T",BW63="E",BW63="SB"),OR(BY63="D",BY63="A",BY63="S",BY63="C",BY63="H",BY63="B",BY63="T",BY63="E",BY63="SB")),AND(OR(BW63="D",BW63="A",BW63="S",BW63="C",BW63="H",BW63="B",BW63="T",BW63="E",BW63="SB"),OR(BT63="D",BT63="A",BT63="S",BT63="C",BT63="T",BT63="SB")),AND(OR(BW63="D",BW63="A",BW63="S",BW63="C",BW63="T",BW63="SB"),OR(BZ63="D",BZ63="A",BZ63="S",BZ63="C",BZ63="H",BZ63="B",BZ63="T",BZ63="E",BZ63="SB")),AND(OR(BW63="D",BW63="A",BW63="S",BW63="C",BW63="H",BW63="B",BW63="T",BW63="E",BW63="SB"),OR(BS63="S")),AND(OR(BW63="S"),OR(CA63="D",CA63="A",CA63="S",CA63="C",CA63="H",CA63="B",CA63="T",CA63="E",CA63="SB")),AND(BW63="H",OR($Z49="No",$Z49="")))))</formula1>
    </dataValidation>
    <dataValidation sqref="BX63:BX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X63="D",BX63="A",BX63="S",BX63="C",BX63="H",BX63="B",BX63="T",BX63="E",BX63="SB",BX63="P",BX63="R",BX63="X",BX63="ST&gt;1",BX63="ST&gt;2",BX63="ST&gt;3",BX63="ST&gt;4",BX63="ST&gt;5"),NOT(OR(AND(OR(BX63="D",BX63="A",BX63="S",BX63="C",BX63="H",BX63="B",BX63="T",BX63="E",BX63="SB"),OR(BW63="D",BW63="A",BW63="S",BW63="C",BW63="H",BW63="B",BW63="T",BW63="E",BW63="SB")),AND(OR(BX63="D",BX63="A",BX63="S",BX63="C",BX63="H",BX63="B",BX63="T",BX63="E",BX63="SB"),OR(BY63="D",BY63="A",BY63="S",BY63="C",BY63="H",BY63="B",BY63="T",BY63="E",BY63="SB")),AND(OR(BX63="D",BX63="A",BX63="S",BX63="C",BX63="H",BX63="B",BX63="T",BX63="E",BX63="SB"),OR(BV63="D",BV63="A",BV63="S",BV63="C",BV63="H",BV63="T",BV63="E",BV63="SB")),AND(OR(BX63="D",BX63="A",BX63="S",BX63="C",BX63="H",BX63="T",BX63="E",BX63="SB"),OR(BZ63="D",BZ63="A",BZ63="S",BZ63="C",BZ63="H",BZ63="B",BZ63="T",BZ63="E",BZ63="SB")),AND(OR(BX63="D",BX63="A",BX63="S",BX63="C",BX63="H",BX63="B",BX63="T",BX63="E",BX63="SB"),OR(BU63="D",BU63="A",BU63="S",BU63="C",BU63="T",BU63="SB")),AND(OR(BX63="D",BX63="A",BX63="S",BX63="C",BX63="T",BX63="SB"),OR(CA63="D",CA63="A",CA63="S",CA63="C",CA63="H",CA63="B",CA63="T",CA63="E",CA63="SB")),AND(OR(BX63="D",BX63="A",BX63="S",BX63="C",BX63="H",BX63="B",BX63="T",BX63="E",BX63="SB"),OR(BT63="S")),AND(OR(BX63="S"),OR(CB63="D",CB63="A",CB63="S",CB63="C",CB63="H",CB63="B",CB63="T",CB63="E",CB63="SB")),AND(BX63="H",OR($Z49="No",$Z49="")))))</formula1>
    </dataValidation>
    <dataValidation sqref="BY63:BY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Y63="D",BY63="A",BY63="S",BY63="C",BY63="H",BY63="B",BY63="T",BY63="E",BY63="SB",BY63="P",BY63="R",BY63="X",BY63="ST&gt;1",BY63="ST&gt;2",BY63="ST&gt;3",BY63="ST&gt;4",BY63="ST&gt;5"),NOT(OR(AND(OR(BY63="D",BY63="A",BY63="S",BY63="C",BY63="H",BY63="B",BY63="T",BY63="E",BY63="SB"),OR(BX63="D",BX63="A",BX63="S",BX63="C",BX63="H",BX63="B",BX63="T",BX63="E",BX63="SB")),AND(OR(BY63="D",BY63="A",BY63="S",BY63="C",BY63="H",BY63="B",BY63="T",BY63="E",BY63="SB"),OR(BZ63="D",BZ63="A",BZ63="S",BZ63="C",BZ63="H",BZ63="B",BZ63="T",BZ63="E",BZ63="SB")),AND(OR(BY63="D",BY63="A",BY63="S",BY63="C",BY63="H",BY63="B",BY63="T",BY63="E",BY63="SB"),OR(BW63="D",BW63="A",BW63="S",BW63="C",BW63="H",BW63="T",BW63="E",BW63="SB")),AND(OR(BY63="D",BY63="A",BY63="S",BY63="C",BY63="H",BY63="T",BY63="E",BY63="SB"),OR(CA63="D",CA63="A",CA63="S",CA63="C",CA63="H",CA63="B",CA63="T",CA63="E",CA63="SB")),AND(OR(BY63="D",BY63="A",BY63="S",BY63="C",BY63="H",BY63="B",BY63="T",BY63="E",BY63="SB"),OR(BV63="D",BV63="A",BV63="S",BV63="C",BV63="T",BV63="SB")),AND(OR(BY63="D",BY63="A",BY63="S",BY63="C",BY63="T",BY63="SB"),OR(CB63="D",CB63="A",CB63="S",CB63="C",CB63="H",CB63="B",CB63="T",CB63="E",CB63="SB")),AND(OR(BY63="D",BY63="A",BY63="S",BY63="C",BY63="H",BY63="B",BY63="T",BY63="E",BY63="SB"),OR(BU63="S")),AND(OR(BY63="S"),OR(CC63="D",CC63="A",CC63="S",CC63="C",CC63="H",CC63="B",CC63="T",CC63="E",CC63="SB")),AND(BY63="H",OR($Z49="No",$Z49="")))))</formula1>
    </dataValidation>
    <dataValidation sqref="BZ63:BZ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BZ63="D",BZ63="A",BZ63="S",BZ63="C",BZ63="H",BZ63="B",BZ63="T",BZ63="E",BZ63="SB",BZ63="P",BZ63="R",BZ63="X",BZ63="ST&gt;1",BZ63="ST&gt;2",BZ63="ST&gt;3",BZ63="ST&gt;4",BZ63="ST&gt;5"),NOT(OR(AND(OR(BZ63="D",BZ63="A",BZ63="S",BZ63="C",BZ63="H",BZ63="B",BZ63="T",BZ63="E",BZ63="SB"),OR(BY63="D",BY63="A",BY63="S",BY63="C",BY63="H",BY63="B",BY63="T",BY63="E",BY63="SB")),AND(OR(BZ63="D",BZ63="A",BZ63="S",BZ63="C",BZ63="H",BZ63="B",BZ63="T",BZ63="E",BZ63="SB"),OR(CA63="D",CA63="A",CA63="S",CA63="C",CA63="H",CA63="B",CA63="T",CA63="E",CA63="SB")),AND(OR(BZ63="D",BZ63="A",BZ63="S",BZ63="C",BZ63="H",BZ63="B",BZ63="T",BZ63="E",BZ63="SB"),OR(BX63="D",BX63="A",BX63="S",BX63="C",BX63="H",BX63="T",BX63="E",BX63="SB")),AND(OR(BZ63="D",BZ63="A",BZ63="S",BZ63="C",BZ63="H",BZ63="T",BZ63="E",BZ63="SB"),OR(CB63="D",CB63="A",CB63="S",CB63="C",CB63="H",CB63="B",CB63="T",CB63="E",CB63="SB")),AND(OR(BZ63="D",BZ63="A",BZ63="S",BZ63="C",BZ63="H",BZ63="B",BZ63="T",BZ63="E",BZ63="SB"),OR(BW63="D",BW63="A",BW63="S",BW63="C",BW63="T",BW63="SB")),AND(OR(BZ63="D",BZ63="A",BZ63="S",BZ63="C",BZ63="T",BZ63="SB"),OR(CC63="D",CC63="A",CC63="S",CC63="C",CC63="H",CC63="B",CC63="T",CC63="E",CC63="SB")),AND(OR(BZ63="D",BZ63="A",BZ63="S",BZ63="C",BZ63="H",BZ63="B",BZ63="T",BZ63="E",BZ63="SB"),OR(BV63="S")),AND(OR(BZ63="S"),OR(CD63="D",CD63="A",CD63="S",CD63="C",CD63="H",CD63="B",CD63="T",CD63="E",CD63="SB")),AND(BZ63="H",OR($Z49="No",$Z49="")))))</formula1>
    </dataValidation>
    <dataValidation sqref="CA63:CA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A63="D",CA63="A",CA63="S",CA63="C",CA63="H",CA63="B",CA63="T",CA63="E",CA63="SB",CA63="P",CA63="R",CA63="X",CA63="ST&gt;1",CA63="ST&gt;2",CA63="ST&gt;3",CA63="ST&gt;4",CA63="ST&gt;5"),NOT(OR(AND(OR(CA63="D",CA63="A",CA63="S",CA63="C",CA63="H",CA63="B",CA63="T",CA63="E",CA63="SB"),OR(BZ63="D",BZ63="A",BZ63="S",BZ63="C",BZ63="H",BZ63="B",BZ63="T",BZ63="E",BZ63="SB")),AND(OR(CA63="D",CA63="A",CA63="S",CA63="C",CA63="H",CA63="B",CA63="T",CA63="E",CA63="SB"),OR(CB63="D",CB63="A",CB63="S",CB63="C",CB63="H",CB63="B",CB63="T",CB63="E",CB63="SB")),AND(OR(CA63="D",CA63="A",CA63="S",CA63="C",CA63="H",CA63="B",CA63="T",CA63="E",CA63="SB"),OR(BY63="D",BY63="A",BY63="S",BY63="C",BY63="H",BY63="T",BY63="E",BY63="SB")),AND(OR(CA63="D",CA63="A",CA63="S",CA63="C",CA63="H",CA63="T",CA63="E",CA63="SB"),OR(CC63="D",CC63="A",CC63="S",CC63="C",CC63="H",CC63="B",CC63="T",CC63="E",CC63="SB")),AND(OR(CA63="D",CA63="A",CA63="S",CA63="C",CA63="H",CA63="B",CA63="T",CA63="E",CA63="SB"),OR(BX63="D",BX63="A",BX63="S",BX63="C",BX63="T",BX63="SB")),AND(OR(CA63="D",CA63="A",CA63="S",CA63="C",CA63="T",CA63="SB"),OR(CD63="D",CD63="A",CD63="S",CD63="C",CD63="H",CD63="B",CD63="T",CD63="E",CD63="SB")),AND(OR(CA63="D",CA63="A",CA63="S",CA63="C",CA63="H",CA63="B",CA63="T",CA63="E",CA63="SB"),OR(BW63="S")),AND(CA63="H",OR($Z49="No",$Z49="")))))</formula1>
    </dataValidation>
    <dataValidation sqref="CB63:CB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B63="D",CB63="A",CB63="S",CB63="C",CB63="H",CB63="B",CB63="T",CB63="E",CB63="SB",CB63="P",CB63="R",CB63="X",CB63="ST&gt;1",CB63="ST&gt;2",CB63="ST&gt;3",CB63="ST&gt;4",CB63="ST&gt;5"),NOT(OR(AND(OR(CB63="D",CB63="A",CB63="S",CB63="C",CB63="H",CB63="B",CB63="T",CB63="E",CB63="SB"),OR(CA63="D",CA63="A",CA63="S",CA63="C",CA63="H",CA63="B",CA63="T",CA63="E",CA63="SB")),AND(OR(CB63="D",CB63="A",CB63="S",CB63="C",CB63="H",CB63="B",CB63="T",CB63="E",CB63="SB"),OR(CC63="D",CC63="A",CC63="S",CC63="C",CC63="H",CC63="B",CC63="T",CC63="E",CC63="SB")),AND(OR(CB63="D",CB63="A",CB63="S",CB63="C",CB63="H",CB63="B",CB63="T",CB63="E",CB63="SB"),OR(BZ63="D",BZ63="A",BZ63="S",BZ63="C",BZ63="H",BZ63="T",BZ63="E",BZ63="SB")),AND(OR(CB63="D",CB63="A",CB63="S",CB63="C",CB63="H",CB63="T",CB63="E",CB63="SB"),OR(CD63="D",CD63="A",CD63="S",CD63="C",CD63="H",CD63="B",CD63="T",CD63="E",CD63="SB")),AND(OR(CB63="D",CB63="A",CB63="S",CB63="C",CB63="H",CB63="B",CB63="T",CB63="E",CB63="SB"),OR(BY63="D",BY63="A",BY63="S",BY63="C",BY63="T",BY63="SB")),AND(OR(CB63="D",CB63="A",CB63="S",CB63="C",CB63="H",CB63="B",CB63="T",CB63="E",CB63="SB"),OR(BX63="S")),AND(CB63="H",OR($Z49="No",$Z49="")))))</formula1>
    </dataValidation>
    <dataValidation sqref="CC63:CC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C63="D",CC63="A",CC63="S",CC63="C",CC63="H",CC63="B",CC63="T",CC63="E",CC63="SB",CC63="P",CC63="R",CC63="X",CC63="ST&gt;1",CC63="ST&gt;2",CC63="ST&gt;3",CC63="ST&gt;4",CC63="ST&gt;5"),NOT(OR(AND(OR(CC63="D",CC63="A",CC63="S",CC63="C",CC63="H",CC63="B",CC63="T",CC63="E",CC63="SB"),OR(CB63="D",CB63="A",CB63="S",CB63="C",CB63="H",CB63="B",CB63="T",CB63="E",CB63="SB")),AND(OR(CC63="D",CC63="A",CC63="S",CC63="C",CC63="H",CC63="B",CC63="T",CC63="E",CC63="SB"),OR(CD63="D",CD63="A",CD63="S",CD63="C",CD63="H",CD63="B",CD63="T",CD63="E",CD63="SB")),AND(OR(CC63="D",CC63="A",CC63="S",CC63="C",CC63="H",CC63="B",CC63="T",CC63="E",CC63="SB"),OR(CA63="D",CA63="A",CA63="S",CA63="C",CA63="H",CA63="T",CA63="E",CA63="SB")),AND(OR(CC63="D",CC63="A",CC63="S",CC63="C",CC63="H",CC63="B",CC63="T",CC63="E",CC63="SB"),OR(BZ63="D",BZ63="A",BZ63="S",BZ63="C",BZ63="T",BZ63="SB")),AND(OR(CC63="D",CC63="A",CC63="S",CC63="C",CC63="H",CC63="B",CC63="T",CC63="E",CC63="SB"),OR(BY63="S")),AND(CC63="H",OR($Z49="No",$Z49="")))))</formula1>
    </dataValidation>
    <dataValidation sqref="CD63:CD67" showDropDown="0" showInputMessage="0" showErrorMessage="1" allowBlank="1" errorTitle="Not allowed" error="Please select 3t option in has3Tick (if this is an H), or the attack is too soon after/before another one: Scythe 5t; Dawn spec, Dawn auto, claw scratch, sang, sulphur blades 4t; 3-tick weapon, eye of ayak 3t; blowpipe 2t. Valid codes: D, A, S, C, H, B, T, E, SB, P, R, X, ST&gt;1, ST&gt;2, ST&gt;3, ST&gt;4, ST&gt;5." type="custom" errorStyle="stop">
      <formula1>AND(OR(CD63="D",CD63="A",CD63="S",CD63="C",CD63="H",CD63="B",CD63="T",CD63="E",CD63="SB",CD63="P",CD63="R",CD63="X",CD63="ST&gt;1",CD63="ST&gt;2",CD63="ST&gt;3",CD63="ST&gt;4",CD63="ST&gt;5"),NOT(OR(AND(OR(CD63="D",CD63="A",CD63="S",CD63="C",CD63="H",CD63="B",CD63="T",CD63="E",CD63="SB"),OR(CC63="D",CC63="A",CC63="S",CC63="C",CC63="H",CC63="B",CC63="T",CC63="E",CC63="SB")),AND(OR(CD63="D",CD63="A",CD63="S",CD63="C",CD63="H",CD63="B",CD63="T",CD63="E",CD63="SB"),OR(CB63="D",CB63="A",CB63="S",CB63="C",CB63="H",CB63="T",CB63="E",CB63="SB")),AND(OR(CD63="D",CD63="A",CD63="S",CD63="C",CD63="H",CD63="B",CD63="T",CD63="E",CD63="SB"),OR(CA63="D",CA63="A",CA63="S",CA63="C",CA63="T",CA63="SB")),AND(OR(CD63="D",CD63="A",CD63="S",CD63="C",CD63="H",CD63="B",CD63="T",CD63="E",CD63="SB"),OR(BZ63="S")),AND(CD63="H",OR($Z49="No",$Z49="")))))</formula1>
    </dataValidation>
    <dataValidation sqref="V42"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COUNTIF($C$63:$CD$63,"P")=0</formula1>
    </dataValidation>
    <dataValidation sqref="V43"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COUNTIF($C$64:$CD$64,"P")=0</formula1>
    </dataValidation>
    <dataValidation sqref="V44"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COUNTIF($C$65:$CD$65,"P")=0</formula1>
    </dataValidation>
    <dataValidation sqref="V45"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COUNTIF($C$66:$CD$66,"P")=0</formula1>
    </dataValidation>
    <dataValidation sqref="V46" showDropDown="0" showInputMessage="1" showErrorMessage="1" allowBlank="1" errorTitle="Custom Surge Timing" error="This player has a surge (P) on the chart, which takes priority. Remove the P to use a custom timing." promptTitle="Custom Surge Timing" prompt="Room time to drink the surge pot if there's no P on the chart, as m:ss.s (e.g. 2:31.8). Rounded down to a whole tick (0.6s)." type="custom">
      <formula1>COUNTIF($C$67:$CD$67,"P")=0</formula1>
    </dataValidation>
    <dataValidation sqref="BF42" showDropDown="0" showInputMessage="1" showErrorMessage="0" allowBlank="1" promptTitle="Death tick" prompt="Tick the killing attack is queued on. Dawn specs and spec transfers after it are not used (surges and R still are). It lands 2 ticks later, the death animation takes 5 and the first P2 attack is queued 14 after that (death tick + 21) for LB swings. Blank = every spec in the chart, LB swings from the 50% kill tick." type="whole" operator="between">
      <formula1>1</formula1>
      <formula2>80</formula2>
    </dataValidation>
    <dataValidation sqref="BJ42" showDropDown="0" showInputMessage="1" showErrorMessage="0" allowBlank="0" promptTitle="Deep proc HP %" prompt="Players with Shadow + Deep proc ticked start shadowing from max distance once Verzik's P2 HP is at or below this %." type="whole" operator="between">
      <formula1>1</formula1>
      <formula2>100</formula2>
    </dataValidation>
    <dataValidation sqref="BN42" showDropDown="0" showInputMessage="1" showErrorMessage="0" allowBlank="0" promptTitle="P3 halberd HP %" prompt="Once Verzik's P3 HP is at or below this % of max, players with 30%+ spec halberd spec (50%+ claw spec instead)." type="whole" operator="between">
      <formula1>1</formula1>
      <formula2>100</formula2>
    </dataValidation>
    <dataValidation sqref="BR42" showDropDown="0" showInputMessage="1" showErrorMessage="0" allowBlank="1" promptTitle="Dawn threshold %" prompt="Once Verzik's P1 HP is at or below this %, every attack is a scythe (Dawn specs keep their spec; Dawn autos, ayak, blades etc. also become scythes). Blank = off." type="decimal" operator="between">
      <formula1>0</formula1>
      <formula2>100</formula2>
    </dataValidation>
    <dataValidation sqref="BV42" showDropDown="0" showInputMessage="1" showErrorMessage="0" allowBlank="0" promptTitle="Purple HP %" prompt="If a purple crab spawns with Verzik at or below this % of P2 HP, the Purple DC leaves it until the reds shield, then blowpipes it until it pops (no red crab swing) and hits Verzik from r11." type="decimal" operator="between">
      <formula1>1</formula1>
      <formula2>100</formula2>
    </dataValidation>
    <dataValidation sqref="CD42" showDropDown="0" showInputMessage="1" showErrorMessage="0" allowBlank="0" promptTitle="P2 Scythe last hit threshold" prompt="Reds r40: a player with 30-49% spec (not a P2 horn player) uses a crystal halberd spec, unless Verzik's P2 HP is under this % - then a scythe." type="decimal" operator="between">
      <formula1>0</formula1>
      <formula2>100</formula2>
    </dataValidation>
    <dataValidation sqref="BZ42" showDropDown="0" showInputMessage="1" showErrorMessage="0" allowBlank="0" promptTitle="Tornado hit %" prompt="Chance each player is hit by the tornado when Verzik drops below 20% in P3 (estimate)." type="decimal" operator="between">
      <formula1>0</formula1>
      <formula2>100</formula2>
    </dataValidation>
    <dataValidation sqref="CH42" showDropDown="0" showInputMessage="1" showErrorMessage="0" allowBlank="0" promptTitle="Brew sips" prompt="Saradomin brew sips the whole team has for Verzik (default 12 per player)." type="decimal" operator="between">
      <formula1>0</formula1>
      <formula2>999</formula2>
    </dataValidation>
    <dataValidation sqref="CL42" showDropDown="0" showInputMessage="1" showErrorMessage="0" allowBlank="0" promptTitle="SCB sips" prompt="Super combat doses for the whole team (default 2 per player, 4 in duos). Nobody brews if a super combat can't follow." type="decimal" operator="between">
      <formula1>0</formula1>
      <formula2>999</formula2>
    </dataValidation>
    <dataValidation sqref="CP42" showDropDown="0" showInputMessage="1" showErrorMessage="0" allowBlank="0" promptTitle="Restore sips" prompt="Super restore sips for the whole team (default 6 per player)." type="decimal" operator="between">
      <formula1>0</formula1>
      <formula2>999</formula2>
    </dataValidation>
    <dataValidation sqref="CT42" showDropDown="0" showInputMessage="1" showErrorMessage="0" allowBlank="0" promptTitle="Sharks" prompt="Sharks for the whole team (default 3 per player)." type="decimal" operator="between">
      <formula1>0</formula1>
      <formula2>999</formula2>
    </dataValidation>
    <dataValidation sqref="AE42 AE43 AE44 AE45 AE46 AH42 AH43 AH44 AH45 AH46 AX42 AX43 AX44 AX45 AX46" showDropDown="0" showInputMessage="0" showErrorMessage="0" allowBlank="1" type="whole" operator="between">
      <formula1>0</formula1>
      <formula2>100</formula2>
    </dataValidation>
    <dataValidation sqref="CW4 CW42" showDropDown="0" showInputMessage="1" showErrorMessage="1" allowBlank="1" promptTitle="East bounce tech" prompt="P2, before reds: on the first N of Verzik's attacks (0-3) the East Boak players attack on her attack tick instead of waiting a tick, chancing her bounce (50%, one of them). The bounced player's next attack is a ZCB (quiver, rupture, Rigour). Stops after 2 bounces. 0 = off." type="list">
      <formula1>"0,1,2,3"</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T297"/>
  <sheetViews>
    <sheetView workbookViewId="0">
      <selection activeCell="A1" sqref="A1"/>
    </sheetView>
  </sheetViews>
  <sheetFormatPr baseColWidth="8" defaultRowHeight="15"/>
  <sheetData>
    <row r="1">
      <c r="A1" t="inlineStr">
        <is>
          <t>P1 s1</t>
        </is>
      </c>
      <c r="C1">
        <f>MIN(100,B2+IF(AND(OR(NOT(ISNUMBER($R$7)),'2-man'!C$15&gt;$R$7),B2&lt;100,B3+1&gt;=IF(OR('2-man'!$F$4=TRUE,'2-man'!$F$4="TRUE",'2-man'!$F$4="Yes"),25,50)),10,0)+IF('2-man'!C$15=$Q$7,25,0))</f>
        <v/>
      </c>
      <c r="D1">
        <f>MIN(100,C2+IF(AND(OR(NOT(ISNUMBER($R$7)),'2-man'!D$15&gt;$R$7),C2&lt;100,C3+1&gt;=IF(OR('2-man'!$F$4=TRUE,'2-man'!$F$4="TRUE",'2-man'!$F$4="Yes"),25,50)),10,0)+IF('2-man'!D$15=$Q$7,25,0))</f>
        <v/>
      </c>
      <c r="E1">
        <f>MIN(100,D2+IF(AND(OR(NOT(ISNUMBER($R$7)),'2-man'!E$15&gt;$R$7),D2&lt;100,D3+1&gt;=IF(OR('2-man'!$F$4=TRUE,'2-man'!$F$4="TRUE",'2-man'!$F$4="Yes"),25,50)),10,0)+IF('2-man'!E$15=$Q$7,25,0))</f>
        <v/>
      </c>
      <c r="F1">
        <f>MIN(100,E2+IF(AND(OR(NOT(ISNUMBER($R$7)),'2-man'!F$15&gt;$R$7),E2&lt;100,E3+1&gt;=IF(OR('2-man'!$F$4=TRUE,'2-man'!$F$4="TRUE",'2-man'!$F$4="Yes"),25,50)),10,0)+IF('2-man'!F$15=$Q$7,25,0))</f>
        <v/>
      </c>
      <c r="G1">
        <f>MIN(100,F2+IF(AND(OR(NOT(ISNUMBER($R$7)),'2-man'!G$15&gt;$R$7),F2&lt;100,F3+1&gt;=IF(OR('2-man'!$F$4=TRUE,'2-man'!$F$4="TRUE",'2-man'!$F$4="Yes"),25,50)),10,0)+IF('2-man'!G$15=$Q$7,25,0))</f>
        <v/>
      </c>
      <c r="H1">
        <f>MIN(100,G2+IF(AND(OR(NOT(ISNUMBER($R$7)),'2-man'!H$15&gt;$R$7),G2&lt;100,G3+1&gt;=IF(OR('2-man'!$F$4=TRUE,'2-man'!$F$4="TRUE",'2-man'!$F$4="Yes"),25,50)),10,0)+IF('2-man'!H$15=$Q$7,25,0))</f>
        <v/>
      </c>
      <c r="I1">
        <f>MIN(100,H2+IF(AND(OR(NOT(ISNUMBER($R$7)),'2-man'!I$15&gt;$R$7),H2&lt;100,H3+1&gt;=IF(OR('2-man'!$F$4=TRUE,'2-man'!$F$4="TRUE",'2-man'!$F$4="Yes"),25,50)),10,0)+IF('2-man'!I$15=$Q$7,25,0))</f>
        <v/>
      </c>
      <c r="J1">
        <f>MIN(100,I2+IF(AND(OR(NOT(ISNUMBER($R$7)),'2-man'!J$15&gt;$R$7),I2&lt;100,I3+1&gt;=IF(OR('2-man'!$F$4=TRUE,'2-man'!$F$4="TRUE",'2-man'!$F$4="Yes"),25,50)),10,0)+IF('2-man'!J$15=$Q$7,25,0))</f>
        <v/>
      </c>
      <c r="K1">
        <f>MIN(100,J2+IF(AND(OR(NOT(ISNUMBER($R$7)),'2-man'!K$15&gt;$R$7),J2&lt;100,J3+1&gt;=IF(OR('2-man'!$F$4=TRUE,'2-man'!$F$4="TRUE",'2-man'!$F$4="Yes"),25,50)),10,0)+IF('2-man'!K$15=$Q$7,25,0))</f>
        <v/>
      </c>
      <c r="L1">
        <f>MIN(100,K2+IF(AND(OR(NOT(ISNUMBER($R$7)),'2-man'!L$15&gt;$R$7),K2&lt;100,K3+1&gt;=IF(OR('2-man'!$F$4=TRUE,'2-man'!$F$4="TRUE",'2-man'!$F$4="Yes"),25,50)),10,0)+IF('2-man'!L$15=$Q$7,25,0))</f>
        <v/>
      </c>
      <c r="M1">
        <f>MIN(100,L2+IF(AND(OR(NOT(ISNUMBER($R$7)),'2-man'!M$15&gt;$R$7),L2&lt;100,L3+1&gt;=IF(OR('2-man'!$F$4=TRUE,'2-man'!$F$4="TRUE",'2-man'!$F$4="Yes"),25,50)),10,0)+IF('2-man'!M$15=$Q$7,25,0))</f>
        <v/>
      </c>
      <c r="N1">
        <f>MIN(100,M2+IF(AND(OR(NOT(ISNUMBER($R$7)),'2-man'!N$15&gt;$R$7),M2&lt;100,M3+1&gt;=IF(OR('2-man'!$F$4=TRUE,'2-man'!$F$4="TRUE",'2-man'!$F$4="Yes"),25,50)),10,0)+IF('2-man'!N$15=$Q$7,25,0))</f>
        <v/>
      </c>
      <c r="O1">
        <f>MIN(100,N2+IF(AND(OR(NOT(ISNUMBER($R$7)),'2-man'!O$15&gt;$R$7),N2&lt;100,N3+1&gt;=IF(OR('2-man'!$F$4=TRUE,'2-man'!$F$4="TRUE",'2-man'!$F$4="Yes"),25,50)),10,0)+IF('2-man'!O$15=$Q$7,25,0))</f>
        <v/>
      </c>
      <c r="P1">
        <f>MIN(100,O2+IF(AND(OR(NOT(ISNUMBER($R$7)),'2-man'!P$15&gt;$R$7),O2&lt;100,O3+1&gt;=IF(OR('2-man'!$F$4=TRUE,'2-man'!$F$4="TRUE",'2-man'!$F$4="Yes"),25,50)),10,0)+IF('2-man'!P$15=$Q$7,25,0))</f>
        <v/>
      </c>
      <c r="Q1">
        <f>MIN(100,P2+IF(AND(OR(NOT(ISNUMBER($R$7)),'2-man'!Q$15&gt;$R$7),P2&lt;100,P3+1&gt;=IF(OR('2-man'!$F$4=TRUE,'2-man'!$F$4="TRUE",'2-man'!$F$4="Yes"),25,50)),10,0)+IF('2-man'!Q$15=$Q$7,25,0))</f>
        <v/>
      </c>
      <c r="R1">
        <f>MIN(100,Q2+IF(AND(OR(NOT(ISNUMBER($R$7)),'2-man'!R$15&gt;$R$7),Q2&lt;100,Q3+1&gt;=IF(OR('2-man'!$F$4=TRUE,'2-man'!$F$4="TRUE",'2-man'!$F$4="Yes"),25,50)),10,0)+IF('2-man'!R$15=$Q$7,25,0))</f>
        <v/>
      </c>
      <c r="S1">
        <f>MIN(100,R2+IF(AND(OR(NOT(ISNUMBER($R$7)),'2-man'!S$15&gt;$R$7),R2&lt;100,R3+1&gt;=IF(OR('2-man'!$F$4=TRUE,'2-man'!$F$4="TRUE",'2-man'!$F$4="Yes"),25,50)),10,0)+IF('2-man'!S$15=$Q$7,25,0))</f>
        <v/>
      </c>
      <c r="T1">
        <f>MIN(100,S2+IF(AND(OR(NOT(ISNUMBER($R$7)),'2-man'!T$15&gt;$R$7),S2&lt;100,S3+1&gt;=IF(OR('2-man'!$F$4=TRUE,'2-man'!$F$4="TRUE",'2-man'!$F$4="Yes"),25,50)),10,0)+IF('2-man'!T$15=$Q$7,25,0))</f>
        <v/>
      </c>
      <c r="U1">
        <f>MIN(100,T2+IF(AND(OR(NOT(ISNUMBER($R$7)),'2-man'!U$15&gt;$R$7),T2&lt;100,T3+1&gt;=IF(OR('2-man'!$F$4=TRUE,'2-man'!$F$4="TRUE",'2-man'!$F$4="Yes"),25,50)),10,0)+IF('2-man'!U$15=$Q$7,25,0))</f>
        <v/>
      </c>
      <c r="V1">
        <f>MIN(100,U2+IF(AND(OR(NOT(ISNUMBER($R$7)),'2-man'!V$15&gt;$R$7),U2&lt;100,U3+1&gt;=IF(OR('2-man'!$F$4=TRUE,'2-man'!$F$4="TRUE",'2-man'!$F$4="Yes"),25,50)),10,0)+IF('2-man'!V$15=$Q$7,25,0))</f>
        <v/>
      </c>
      <c r="W1">
        <f>MIN(100,V2+IF(AND(OR(NOT(ISNUMBER($R$7)),'2-man'!W$15&gt;$R$7),V2&lt;100,V3+1&gt;=IF(OR('2-man'!$F$4=TRUE,'2-man'!$F$4="TRUE",'2-man'!$F$4="Yes"),25,50)),10,0)+IF('2-man'!W$15=$Q$7,25,0))</f>
        <v/>
      </c>
      <c r="X1">
        <f>MIN(100,W2+IF(AND(OR(NOT(ISNUMBER($R$7)),'2-man'!X$15&gt;$R$7),W2&lt;100,W3+1&gt;=IF(OR('2-man'!$F$4=TRUE,'2-man'!$F$4="TRUE",'2-man'!$F$4="Yes"),25,50)),10,0)+IF('2-man'!X$15=$Q$7,25,0))</f>
        <v/>
      </c>
      <c r="Y1">
        <f>MIN(100,X2+IF(AND(OR(NOT(ISNUMBER($R$7)),'2-man'!Y$15&gt;$R$7),X2&lt;100,X3+1&gt;=IF(OR('2-man'!$F$4=TRUE,'2-man'!$F$4="TRUE",'2-man'!$F$4="Yes"),25,50)),10,0)+IF('2-man'!Y$15=$Q$7,25,0))</f>
        <v/>
      </c>
      <c r="Z1">
        <f>MIN(100,Y2+IF(AND(OR(NOT(ISNUMBER($R$7)),'2-man'!Z$15&gt;$R$7),Y2&lt;100,Y3+1&gt;=IF(OR('2-man'!$F$4=TRUE,'2-man'!$F$4="TRUE",'2-man'!$F$4="Yes"),25,50)),10,0)+IF('2-man'!Z$15=$Q$7,25,0))</f>
        <v/>
      </c>
      <c r="AA1">
        <f>MIN(100,Z2+IF(AND(OR(NOT(ISNUMBER($R$7)),'2-man'!AA$15&gt;$R$7),Z2&lt;100,Z3+1&gt;=IF(OR('2-man'!$F$4=TRUE,'2-man'!$F$4="TRUE",'2-man'!$F$4="Yes"),25,50)),10,0)+IF('2-man'!AA$15=$Q$7,25,0))</f>
        <v/>
      </c>
      <c r="AB1">
        <f>MIN(100,AA2+IF(AND(OR(NOT(ISNUMBER($R$7)),'2-man'!AB$15&gt;$R$7),AA2&lt;100,AA3+1&gt;=IF(OR('2-man'!$F$4=TRUE,'2-man'!$F$4="TRUE",'2-man'!$F$4="Yes"),25,50)),10,0)+IF('2-man'!AB$15=$Q$7,25,0))</f>
        <v/>
      </c>
      <c r="AC1">
        <f>MIN(100,AB2+IF(AND(OR(NOT(ISNUMBER($R$7)),'2-man'!AC$15&gt;$R$7),AB2&lt;100,AB3+1&gt;=IF(OR('2-man'!$F$4=TRUE,'2-man'!$F$4="TRUE",'2-man'!$F$4="Yes"),25,50)),10,0)+IF('2-man'!AC$15=$Q$7,25,0))</f>
        <v/>
      </c>
      <c r="AD1">
        <f>MIN(100,AC2+IF(AND(OR(NOT(ISNUMBER($R$7)),'2-man'!AD$15&gt;$R$7),AC2&lt;100,AC3+1&gt;=IF(OR('2-man'!$F$4=TRUE,'2-man'!$F$4="TRUE",'2-man'!$F$4="Yes"),25,50)),10,0)+IF('2-man'!AD$15=$Q$7,25,0))</f>
        <v/>
      </c>
      <c r="AE1">
        <f>MIN(100,AD2+IF(AND(OR(NOT(ISNUMBER($R$7)),'2-man'!AE$15&gt;$R$7),AD2&lt;100,AD3+1&gt;=IF(OR('2-man'!$F$4=TRUE,'2-man'!$F$4="TRUE",'2-man'!$F$4="Yes"),25,50)),10,0)+IF('2-man'!AE$15=$Q$7,25,0))</f>
        <v/>
      </c>
      <c r="AF1">
        <f>MIN(100,AE2+IF(AND(OR(NOT(ISNUMBER($R$7)),'2-man'!AF$15&gt;$R$7),AE2&lt;100,AE3+1&gt;=IF(OR('2-man'!$F$4=TRUE,'2-man'!$F$4="TRUE",'2-man'!$F$4="Yes"),25,50)),10,0)+IF('2-man'!AF$15=$Q$7,25,0))</f>
        <v/>
      </c>
      <c r="AG1">
        <f>MIN(100,AF2+IF(AND(OR(NOT(ISNUMBER($R$7)),'2-man'!AG$15&gt;$R$7),AF2&lt;100,AF3+1&gt;=IF(OR('2-man'!$F$4=TRUE,'2-man'!$F$4="TRUE",'2-man'!$F$4="Yes"),25,50)),10,0)+IF('2-man'!AG$15=$Q$7,25,0))</f>
        <v/>
      </c>
      <c r="AH1">
        <f>MIN(100,AG2+IF(AND(OR(NOT(ISNUMBER($R$7)),'2-man'!AH$15&gt;$R$7),AG2&lt;100,AG3+1&gt;=IF(OR('2-man'!$F$4=TRUE,'2-man'!$F$4="TRUE",'2-man'!$F$4="Yes"),25,50)),10,0)+IF('2-man'!AH$15=$Q$7,25,0))</f>
        <v/>
      </c>
      <c r="AI1">
        <f>MIN(100,AH2+IF(AND(OR(NOT(ISNUMBER($R$7)),'2-man'!AI$15&gt;$R$7),AH2&lt;100,AH3+1&gt;=IF(OR('2-man'!$F$4=TRUE,'2-man'!$F$4="TRUE",'2-man'!$F$4="Yes"),25,50)),10,0)+IF('2-man'!AI$15=$Q$7,25,0))</f>
        <v/>
      </c>
      <c r="AJ1">
        <f>MIN(100,AI2+IF(AND(OR(NOT(ISNUMBER($R$7)),'2-man'!AJ$15&gt;$R$7),AI2&lt;100,AI3+1&gt;=IF(OR('2-man'!$F$4=TRUE,'2-man'!$F$4="TRUE",'2-man'!$F$4="Yes"),25,50)),10,0)+IF('2-man'!AJ$15=$Q$7,25,0))</f>
        <v/>
      </c>
      <c r="AK1">
        <f>MIN(100,AJ2+IF(AND(OR(NOT(ISNUMBER($R$7)),'2-man'!AK$15&gt;$R$7),AJ2&lt;100,AJ3+1&gt;=IF(OR('2-man'!$F$4=TRUE,'2-man'!$F$4="TRUE",'2-man'!$F$4="Yes"),25,50)),10,0)+IF('2-man'!AK$15=$Q$7,25,0))</f>
        <v/>
      </c>
      <c r="AL1">
        <f>MIN(100,AK2+IF(AND(OR(NOT(ISNUMBER($R$7)),'2-man'!AL$15&gt;$R$7),AK2&lt;100,AK3+1&gt;=IF(OR('2-man'!$F$4=TRUE,'2-man'!$F$4="TRUE",'2-man'!$F$4="Yes"),25,50)),10,0)+IF('2-man'!AL$15=$Q$7,25,0))</f>
        <v/>
      </c>
      <c r="AM1">
        <f>MIN(100,AL2+IF(AND(OR(NOT(ISNUMBER($R$7)),'2-man'!AM$15&gt;$R$7),AL2&lt;100,AL3+1&gt;=IF(OR('2-man'!$F$4=TRUE,'2-man'!$F$4="TRUE",'2-man'!$F$4="Yes"),25,50)),10,0)+IF('2-man'!AM$15=$Q$7,25,0))</f>
        <v/>
      </c>
      <c r="AN1">
        <f>MIN(100,AM2+IF(AND(OR(NOT(ISNUMBER($R$7)),'2-man'!AN$15&gt;$R$7),AM2&lt;100,AM3+1&gt;=IF(OR('2-man'!$F$4=TRUE,'2-man'!$F$4="TRUE",'2-man'!$F$4="Yes"),25,50)),10,0)+IF('2-man'!AN$15=$Q$7,25,0))</f>
        <v/>
      </c>
      <c r="AO1">
        <f>MIN(100,AN2+IF(AND(OR(NOT(ISNUMBER($R$7)),'2-man'!AO$15&gt;$R$7),AN2&lt;100,AN3+1&gt;=IF(OR('2-man'!$F$4=TRUE,'2-man'!$F$4="TRUE",'2-man'!$F$4="Yes"),25,50)),10,0)+IF('2-man'!AO$15=$Q$7,25,0))</f>
        <v/>
      </c>
      <c r="AP1">
        <f>MIN(100,AO2+IF(AND(OR(NOT(ISNUMBER($R$7)),'2-man'!AP$15&gt;$R$7),AO2&lt;100,AO3+1&gt;=IF(OR('2-man'!$F$4=TRUE,'2-man'!$F$4="TRUE",'2-man'!$F$4="Yes"),25,50)),10,0)+IF('2-man'!AP$15=$Q$7,25,0))</f>
        <v/>
      </c>
      <c r="AQ1">
        <f>MIN(100,AP2+IF(AND(OR(NOT(ISNUMBER($R$7)),'2-man'!AQ$15&gt;$R$7),AP2&lt;100,AP3+1&gt;=IF(OR('2-man'!$F$4=TRUE,'2-man'!$F$4="TRUE",'2-man'!$F$4="Yes"),25,50)),10,0)+IF('2-man'!AQ$15=$Q$7,25,0))</f>
        <v/>
      </c>
      <c r="AR1">
        <f>MIN(100,AQ2+IF(AND(OR(NOT(ISNUMBER($R$7)),'2-man'!AR$15&gt;$R$7),AQ2&lt;100,AQ3+1&gt;=IF(OR('2-man'!$F$4=TRUE,'2-man'!$F$4="TRUE",'2-man'!$F$4="Yes"),25,50)),10,0)+IF('2-man'!AR$15=$Q$7,25,0))</f>
        <v/>
      </c>
      <c r="AS1">
        <f>MIN(100,AR2+IF(AND(OR(NOT(ISNUMBER($R$7)),'2-man'!AS$15&gt;$R$7),AR2&lt;100,AR3+1&gt;=IF(OR('2-man'!$F$4=TRUE,'2-man'!$F$4="TRUE",'2-man'!$F$4="Yes"),25,50)),10,0)+IF('2-man'!AS$15=$Q$7,25,0))</f>
        <v/>
      </c>
      <c r="AT1">
        <f>MIN(100,AS2+IF(AND(OR(NOT(ISNUMBER($R$7)),'2-man'!AT$15&gt;$R$7),AS2&lt;100,AS3+1&gt;=IF(OR('2-man'!$F$4=TRUE,'2-man'!$F$4="TRUE",'2-man'!$F$4="Yes"),25,50)),10,0)+IF('2-man'!AT$15=$Q$7,25,0))</f>
        <v/>
      </c>
      <c r="AU1">
        <f>MIN(100,AT2+IF(AND(OR(NOT(ISNUMBER($R$7)),'2-man'!AU$15&gt;$R$7),AT2&lt;100,AT3+1&gt;=IF(OR('2-man'!$F$4=TRUE,'2-man'!$F$4="TRUE",'2-man'!$F$4="Yes"),25,50)),10,0)+IF('2-man'!AU$15=$Q$7,25,0))</f>
        <v/>
      </c>
      <c r="AV1">
        <f>MIN(100,AU2+IF(AND(OR(NOT(ISNUMBER($R$7)),'2-man'!AV$15&gt;$R$7),AU2&lt;100,AU3+1&gt;=IF(OR('2-man'!$F$4=TRUE,'2-man'!$F$4="TRUE",'2-man'!$F$4="Yes"),25,50)),10,0)+IF('2-man'!AV$15=$Q$7,25,0))</f>
        <v/>
      </c>
      <c r="AW1">
        <f>MIN(100,AV2+IF(AND(OR(NOT(ISNUMBER($R$7)),'2-man'!AW$15&gt;$R$7),AV2&lt;100,AV3+1&gt;=IF(OR('2-man'!$F$4=TRUE,'2-man'!$F$4="TRUE",'2-man'!$F$4="Yes"),25,50)),10,0)+IF('2-man'!AW$15=$Q$7,25,0))</f>
        <v/>
      </c>
      <c r="AX1">
        <f>MIN(100,AW2+IF(AND(OR(NOT(ISNUMBER($R$7)),'2-man'!AX$15&gt;$R$7),AW2&lt;100,AW3+1&gt;=IF(OR('2-man'!$F$4=TRUE,'2-man'!$F$4="TRUE",'2-man'!$F$4="Yes"),25,50)),10,0)+IF('2-man'!AX$15=$Q$7,25,0))</f>
        <v/>
      </c>
      <c r="AY1">
        <f>MIN(100,AX2+IF(AND(OR(NOT(ISNUMBER($R$7)),'2-man'!AY$15&gt;$R$7),AX2&lt;100,AX3+1&gt;=IF(OR('2-man'!$F$4=TRUE,'2-man'!$F$4="TRUE",'2-man'!$F$4="Yes"),25,50)),10,0)+IF('2-man'!AY$15=$Q$7,25,0))</f>
        <v/>
      </c>
      <c r="AZ1">
        <f>MIN(100,AY2+IF(AND(OR(NOT(ISNUMBER($R$7)),'2-man'!AZ$15&gt;$R$7),AY2&lt;100,AY3+1&gt;=IF(OR('2-man'!$F$4=TRUE,'2-man'!$F$4="TRUE",'2-man'!$F$4="Yes"),25,50)),10,0)+IF('2-man'!AZ$15=$Q$7,25,0))</f>
        <v/>
      </c>
      <c r="BA1">
        <f>MIN(100,AZ2+IF(AND(OR(NOT(ISNUMBER($R$7)),'2-man'!BA$15&gt;$R$7),AZ2&lt;100,AZ3+1&gt;=IF(OR('2-man'!$F$4=TRUE,'2-man'!$F$4="TRUE",'2-man'!$F$4="Yes"),25,50)),10,0)+IF('2-man'!BA$15=$Q$7,25,0))</f>
        <v/>
      </c>
      <c r="BB1">
        <f>MIN(100,BA2+IF(AND(OR(NOT(ISNUMBER($R$7)),'2-man'!BB$15&gt;$R$7),BA2&lt;100,BA3+1&gt;=IF(OR('2-man'!$F$4=TRUE,'2-man'!$F$4="TRUE",'2-man'!$F$4="Yes"),25,50)),10,0)+IF('2-man'!BB$15=$Q$7,25,0))</f>
        <v/>
      </c>
      <c r="BC1">
        <f>MIN(100,BB2+IF(AND(OR(NOT(ISNUMBER($R$7)),'2-man'!BC$15&gt;$R$7),BB2&lt;100,BB3+1&gt;=IF(OR('2-man'!$F$4=TRUE,'2-man'!$F$4="TRUE",'2-man'!$F$4="Yes"),25,50)),10,0)+IF('2-man'!BC$15=$Q$7,25,0))</f>
        <v/>
      </c>
      <c r="BD1">
        <f>MIN(100,BC2+IF(AND(OR(NOT(ISNUMBER($R$7)),'2-man'!BD$15&gt;$R$7),BC2&lt;100,BC3+1&gt;=IF(OR('2-man'!$F$4=TRUE,'2-man'!$F$4="TRUE",'2-man'!$F$4="Yes"),25,50)),10,0)+IF('2-man'!BD$15=$Q$7,25,0))</f>
        <v/>
      </c>
      <c r="BE1">
        <f>MIN(100,BD2+IF(AND(OR(NOT(ISNUMBER($R$7)),'2-man'!BE$15&gt;$R$7),BD2&lt;100,BD3+1&gt;=IF(OR('2-man'!$F$4=TRUE,'2-man'!$F$4="TRUE",'2-man'!$F$4="Yes"),25,50)),10,0)+IF('2-man'!BE$15=$Q$7,25,0))</f>
        <v/>
      </c>
      <c r="BF1">
        <f>MIN(100,BE2+IF(AND(OR(NOT(ISNUMBER($R$7)),'2-man'!BF$15&gt;$R$7),BE2&lt;100,BE3+1&gt;=IF(OR('2-man'!$F$4=TRUE,'2-man'!$F$4="TRUE",'2-man'!$F$4="Yes"),25,50)),10,0)+IF('2-man'!BF$15=$Q$7,25,0))</f>
        <v/>
      </c>
      <c r="BG1">
        <f>MIN(100,BF2+IF(AND(OR(NOT(ISNUMBER($R$7)),'2-man'!BG$15&gt;$R$7),BF2&lt;100,BF3+1&gt;=IF(OR('2-man'!$F$4=TRUE,'2-man'!$F$4="TRUE",'2-man'!$F$4="Yes"),25,50)),10,0)+IF('2-man'!BG$15=$Q$7,25,0))</f>
        <v/>
      </c>
      <c r="BH1">
        <f>MIN(100,BG2+IF(AND(OR(NOT(ISNUMBER($R$7)),'2-man'!BH$15&gt;$R$7),BG2&lt;100,BG3+1&gt;=IF(OR('2-man'!$F$4=TRUE,'2-man'!$F$4="TRUE",'2-man'!$F$4="Yes"),25,50)),10,0)+IF('2-man'!BH$15=$Q$7,25,0))</f>
        <v/>
      </c>
      <c r="BI1">
        <f>MIN(100,BH2+IF(AND(OR(NOT(ISNUMBER($R$7)),'2-man'!BI$15&gt;$R$7),BH2&lt;100,BH3+1&gt;=IF(OR('2-man'!$F$4=TRUE,'2-man'!$F$4="TRUE",'2-man'!$F$4="Yes"),25,50)),10,0)+IF('2-man'!BI$15=$Q$7,25,0))</f>
        <v/>
      </c>
      <c r="BJ1">
        <f>MIN(100,BI2+IF(AND(OR(NOT(ISNUMBER($R$7)),'2-man'!BJ$15&gt;$R$7),BI2&lt;100,BI3+1&gt;=IF(OR('2-man'!$F$4=TRUE,'2-man'!$F$4="TRUE",'2-man'!$F$4="Yes"),25,50)),10,0)+IF('2-man'!BJ$15=$Q$7,25,0))</f>
        <v/>
      </c>
      <c r="BK1">
        <f>MIN(100,BJ2+IF(AND(OR(NOT(ISNUMBER($R$7)),'2-man'!BK$15&gt;$R$7),BJ2&lt;100,BJ3+1&gt;=IF(OR('2-man'!$F$4=TRUE,'2-man'!$F$4="TRUE",'2-man'!$F$4="Yes"),25,50)),10,0)+IF('2-man'!BK$15=$Q$7,25,0))</f>
        <v/>
      </c>
      <c r="BL1">
        <f>MIN(100,BK2+IF(AND(OR(NOT(ISNUMBER($R$7)),'2-man'!BL$15&gt;$R$7),BK2&lt;100,BK3+1&gt;=IF(OR('2-man'!$F$4=TRUE,'2-man'!$F$4="TRUE",'2-man'!$F$4="Yes"),25,50)),10,0)+IF('2-man'!BL$15=$Q$7,25,0))</f>
        <v/>
      </c>
      <c r="BM1">
        <f>MIN(100,BL2+IF(AND(OR(NOT(ISNUMBER($R$7)),'2-man'!BM$15&gt;$R$7),BL2&lt;100,BL3+1&gt;=IF(OR('2-man'!$F$4=TRUE,'2-man'!$F$4="TRUE",'2-man'!$F$4="Yes"),25,50)),10,0)+IF('2-man'!BM$15=$Q$7,25,0))</f>
        <v/>
      </c>
      <c r="BN1">
        <f>MIN(100,BM2+IF(AND(OR(NOT(ISNUMBER($R$7)),'2-man'!BN$15&gt;$R$7),BM2&lt;100,BM3+1&gt;=IF(OR('2-man'!$F$4=TRUE,'2-man'!$F$4="TRUE",'2-man'!$F$4="Yes"),25,50)),10,0)+IF('2-man'!BN$15=$Q$7,25,0))</f>
        <v/>
      </c>
      <c r="BO1">
        <f>MIN(100,BN2+IF(AND(OR(NOT(ISNUMBER($R$7)),'2-man'!BO$15&gt;$R$7),BN2&lt;100,BN3+1&gt;=IF(OR('2-man'!$F$4=TRUE,'2-man'!$F$4="TRUE",'2-man'!$F$4="Yes"),25,50)),10,0)+IF('2-man'!BO$15=$Q$7,25,0))</f>
        <v/>
      </c>
      <c r="BP1">
        <f>MIN(100,BO2+IF(AND(OR(NOT(ISNUMBER($R$7)),'2-man'!BP$15&gt;$R$7),BO2&lt;100,BO3+1&gt;=IF(OR('2-man'!$F$4=TRUE,'2-man'!$F$4="TRUE",'2-man'!$F$4="Yes"),25,50)),10,0)+IF('2-man'!BP$15=$Q$7,25,0))</f>
        <v/>
      </c>
      <c r="BQ1">
        <f>MIN(100,BP2+IF(AND(OR(NOT(ISNUMBER($R$7)),'2-man'!BQ$15&gt;$R$7),BP2&lt;100,BP3+1&gt;=IF(OR('2-man'!$F$4=TRUE,'2-man'!$F$4="TRUE",'2-man'!$F$4="Yes"),25,50)),10,0)+IF('2-man'!BQ$15=$Q$7,25,0))</f>
        <v/>
      </c>
      <c r="BR1">
        <f>MIN(100,BQ2+IF(AND(OR(NOT(ISNUMBER($R$7)),'2-man'!BR$15&gt;$R$7),BQ2&lt;100,BQ3+1&gt;=IF(OR('2-man'!$F$4=TRUE,'2-man'!$F$4="TRUE",'2-man'!$F$4="Yes"),25,50)),10,0)+IF('2-man'!BR$15=$Q$7,25,0))</f>
        <v/>
      </c>
      <c r="BS1">
        <f>MIN(100,BR2+IF(AND(OR(NOT(ISNUMBER($R$7)),'2-man'!BS$15&gt;$R$7),BR2&lt;100,BR3+1&gt;=IF(OR('2-man'!$F$4=TRUE,'2-man'!$F$4="TRUE",'2-man'!$F$4="Yes"),25,50)),10,0)+IF('2-man'!BS$15=$Q$7,25,0))</f>
        <v/>
      </c>
      <c r="BT1">
        <f>MIN(100,BS2+IF(AND(OR(NOT(ISNUMBER($R$7)),'2-man'!BT$15&gt;$R$7),BS2&lt;100,BS3+1&gt;=IF(OR('2-man'!$F$4=TRUE,'2-man'!$F$4="TRUE",'2-man'!$F$4="Yes"),25,50)),10,0)+IF('2-man'!BT$15=$Q$7,25,0))</f>
        <v/>
      </c>
      <c r="BU1">
        <f>MIN(100,BT2+IF(AND(OR(NOT(ISNUMBER($R$7)),'2-man'!BU$15&gt;$R$7),BT2&lt;100,BT3+1&gt;=IF(OR('2-man'!$F$4=TRUE,'2-man'!$F$4="TRUE",'2-man'!$F$4="Yes"),25,50)),10,0)+IF('2-man'!BU$15=$Q$7,25,0))</f>
        <v/>
      </c>
      <c r="BV1">
        <f>MIN(100,BU2+IF(AND(OR(NOT(ISNUMBER($R$7)),'2-man'!BV$15&gt;$R$7),BU2&lt;100,BU3+1&gt;=IF(OR('2-man'!$F$4=TRUE,'2-man'!$F$4="TRUE",'2-man'!$F$4="Yes"),25,50)),10,0)+IF('2-man'!BV$15=$Q$7,25,0))</f>
        <v/>
      </c>
      <c r="BW1">
        <f>MIN(100,BV2+IF(AND(OR(NOT(ISNUMBER($R$7)),'2-man'!BW$15&gt;$R$7),BV2&lt;100,BV3+1&gt;=IF(OR('2-man'!$F$4=TRUE,'2-man'!$F$4="TRUE",'2-man'!$F$4="Yes"),25,50)),10,0)+IF('2-man'!BW$15=$Q$7,25,0))</f>
        <v/>
      </c>
      <c r="BX1">
        <f>MIN(100,BW2+IF(AND(OR(NOT(ISNUMBER($R$7)),'2-man'!BX$15&gt;$R$7),BW2&lt;100,BW3+1&gt;=IF(OR('2-man'!$F$4=TRUE,'2-man'!$F$4="TRUE",'2-man'!$F$4="Yes"),25,50)),10,0)+IF('2-man'!BX$15=$Q$7,25,0))</f>
        <v/>
      </c>
      <c r="BY1">
        <f>MIN(100,BX2+IF(AND(OR(NOT(ISNUMBER($R$7)),'2-man'!BY$15&gt;$R$7),BX2&lt;100,BX3+1&gt;=IF(OR('2-man'!$F$4=TRUE,'2-man'!$F$4="TRUE",'2-man'!$F$4="Yes"),25,50)),10,0)+IF('2-man'!BY$15=$Q$7,25,0))</f>
        <v/>
      </c>
      <c r="BZ1">
        <f>MIN(100,BY2+IF(AND(OR(NOT(ISNUMBER($R$7)),'2-man'!BZ$15&gt;$R$7),BY2&lt;100,BY3+1&gt;=IF(OR('2-man'!$F$4=TRUE,'2-man'!$F$4="TRUE",'2-man'!$F$4="Yes"),25,50)),10,0)+IF('2-man'!BZ$15=$Q$7,25,0))</f>
        <v/>
      </c>
      <c r="CA1">
        <f>MIN(100,BZ2+IF(AND(OR(NOT(ISNUMBER($R$7)),'2-man'!CA$15&gt;$R$7),BZ2&lt;100,BZ3+1&gt;=IF(OR('2-man'!$F$4=TRUE,'2-man'!$F$4="TRUE",'2-man'!$F$4="Yes"),25,50)),10,0)+IF('2-man'!CA$15=$Q$7,25,0))</f>
        <v/>
      </c>
      <c r="CB1">
        <f>MIN(100,CA2+IF(AND(OR(NOT(ISNUMBER($R$7)),'2-man'!CB$15&gt;$R$7),CA2&lt;100,CA3+1&gt;=IF(OR('2-man'!$F$4=TRUE,'2-man'!$F$4="TRUE",'2-man'!$F$4="Yes"),25,50)),10,0)+IF('2-man'!CB$15=$Q$7,25,0))</f>
        <v/>
      </c>
      <c r="CC1">
        <f>MIN(100,CB2+IF(AND(OR(NOT(ISNUMBER($R$7)),'2-man'!CC$15&gt;$R$7),CB2&lt;100,CB3+1&gt;=IF(OR('2-man'!$F$4=TRUE,'2-man'!$F$4="TRUE",'2-man'!$F$4="Yes"),25,50)),10,0)+IF('2-man'!CC$15=$Q$7,25,0))</f>
        <v/>
      </c>
      <c r="CD1">
        <f>MIN(100,CC2+IF(AND(OR(NOT(ISNUMBER($R$7)),'2-man'!CD$15&gt;$R$7),CC2&lt;100,CC3+1&gt;=IF(OR('2-man'!$F$4=TRUE,'2-man'!$F$4="TRUE",'2-man'!$F$4="Yes"),25,50)),10,0)+IF('2-man'!CD$15=$Q$7,25,0))</f>
        <v/>
      </c>
      <c r="CE1">
        <f>MIN(100,CD2+IF(AND(CD2&lt;100,CD3+1&gt;=IF(OR('2-man'!$F$4=TRUE,'2-man'!$F$4="TRUE",'2-man'!$F$4="Yes"),25,50)),10,0)+IF('2-man'!CE$15=$Q$7,25,0))</f>
        <v/>
      </c>
      <c r="CF1">
        <f>MIN(100,CE2+IF(AND(CE2&lt;100,CE3+1&gt;=IF(OR('2-man'!$F$4=TRUE,'2-man'!$F$4="TRUE",'2-man'!$F$4="Yes"),25,50)),10,0)+IF('2-man'!CF$15=$Q$7,25,0))</f>
        <v/>
      </c>
      <c r="CG1">
        <f>MIN(100,CF2+IF(AND(CF2&lt;100,CF3+1&gt;=IF(OR('2-man'!$F$4=TRUE,'2-man'!$F$4="TRUE",'2-man'!$F$4="Yes"),25,50)),10,0)+IF('2-man'!CG$15=$Q$7,25,0))</f>
        <v/>
      </c>
      <c r="CH1">
        <f>MIN(100,CG2+IF(AND(CG2&lt;100,CG3+1&gt;=IF(OR('2-man'!$F$4=TRUE,'2-man'!$F$4="TRUE",'2-man'!$F$4="Yes"),25,50)),10,0)+IF('2-man'!CH$15=$Q$7,25,0))</f>
        <v/>
      </c>
      <c r="CI1">
        <f>MIN(100,CH2+IF(AND(CH2&lt;100,CH3+1&gt;=IF(OR('2-man'!$F$4=TRUE,'2-man'!$F$4="TRUE",'2-man'!$F$4="Yes"),25,50)),10,0)+IF('2-man'!CI$15=$Q$7,25,0))</f>
        <v/>
      </c>
      <c r="CJ1">
        <f>MIN(100,CI2+IF(AND(CI2&lt;100,CI3+1&gt;=IF(OR('2-man'!$F$4=TRUE,'2-man'!$F$4="TRUE",'2-man'!$F$4="Yes"),25,50)),10,0)+IF('2-man'!CJ$15=$Q$7,25,0))</f>
        <v/>
      </c>
      <c r="CK1">
        <f>MIN(100,CJ2+IF(AND(CJ2&lt;100,CJ3+1&gt;=IF(OR('2-man'!$F$4=TRUE,'2-man'!$F$4="TRUE",'2-man'!$F$4="Yes"),25,50)),10,0)+IF('2-man'!CK$15=$Q$7,25,0))</f>
        <v/>
      </c>
      <c r="CL1">
        <f>MIN(100,CK2+IF(AND(CK2&lt;100,CK3+1&gt;=IF(OR('2-man'!$F$4=TRUE,'2-man'!$F$4="TRUE",'2-man'!$F$4="Yes"),25,50)),10,0)+IF('2-man'!CL$15=$Q$7,25,0))</f>
        <v/>
      </c>
      <c r="CM1">
        <f>MIN(100,CL2+IF(AND(CL2&lt;100,CL3+1&gt;=IF(OR('2-man'!$F$4=TRUE,'2-man'!$F$4="TRUE",'2-man'!$F$4="Yes"),25,50)),10,0)+IF('2-man'!CM$15=$Q$7,25,0))</f>
        <v/>
      </c>
      <c r="CN1">
        <f>MIN(100,CM2+IF(AND(CM2&lt;100,CM3+1&gt;=IF(OR('2-man'!$F$4=TRUE,'2-man'!$F$4="TRUE",'2-man'!$F$4="Yes"),25,50)),10,0)+IF('2-man'!CN$15=$Q$7,25,0))</f>
        <v/>
      </c>
      <c r="CO1">
        <f>MIN(100,CN2+IF(AND(CN2&lt;100,CN3+1&gt;=IF(OR('2-man'!$F$4=TRUE,'2-man'!$F$4="TRUE",'2-man'!$F$4="Yes"),25,50)),10,0)+IF('2-man'!CO$15=$Q$7,25,0))</f>
        <v/>
      </c>
      <c r="CP1">
        <f>MIN(100,CO2+IF(AND(CO2&lt;100,CO3+1&gt;=IF(OR('2-man'!$F$4=TRUE,'2-man'!$F$4="TRUE",'2-man'!$F$4="Yes"),25,50)),10,0)+IF('2-man'!CP$15=$Q$7,25,0))</f>
        <v/>
      </c>
      <c r="CQ1">
        <f>MIN(100,CP2+IF(AND(CP2&lt;100,CP3+1&gt;=IF(OR('2-man'!$F$4=TRUE,'2-man'!$F$4="TRUE",'2-man'!$F$4="Yes"),25,50)),10,0)+IF('2-man'!CQ$15=$Q$7,25,0))</f>
        <v/>
      </c>
      <c r="CR1">
        <f>MIN(100,CQ2+IF(AND(CQ2&lt;100,CQ3+1&gt;=IF(OR('2-man'!$F$4=TRUE,'2-man'!$F$4="TRUE",'2-man'!$F$4="Yes"),25,50)),10,0)+IF('2-man'!CR$15=$Q$7,25,0))</f>
        <v/>
      </c>
      <c r="CS1">
        <f>MIN(100,CR2+IF(AND(CR2&lt;100,CR3+1&gt;=IF(OR('2-man'!$F$4=TRUE,'2-man'!$F$4="TRUE",'2-man'!$F$4="Yes"),25,50)),10,0)+IF('2-man'!CS$15=$Q$7,25,0))</f>
        <v/>
      </c>
      <c r="CT1">
        <f>MIN(100,CS2+IF(AND(CS2&lt;100,CS3+1&gt;=IF(OR('2-man'!$F$4=TRUE,'2-man'!$F$4="TRUE",'2-man'!$F$4="Yes"),25,50)),10,0)+IF('2-man'!CT$15=$Q$7,25,0))</f>
        <v/>
      </c>
      <c r="CU1">
        <f>MIN(100,CT2+IF(AND(CT2&lt;100,CT3+1&gt;=IF(OR('2-man'!$F$4=TRUE,'2-man'!$F$4="TRUE",'2-man'!$F$4="Yes"),25,50)),10,0)+IF('2-man'!CU$15=$Q$7,25,0))</f>
        <v/>
      </c>
      <c r="CV1">
        <f>MIN(100,CU2+IF(AND(CU2&lt;100,CU3+1&gt;=IF(OR('2-man'!$F$4=TRUE,'2-man'!$F$4="TRUE",'2-man'!$F$4="Yes"),25,50)),10,0)+IF('2-man'!CV$15=$Q$7,25,0))</f>
        <v/>
      </c>
      <c r="CW1">
        <f>MIN(100,CV2+IF(AND(CV2&lt;100,CV3+1&gt;=IF(OR('2-man'!$F$4=TRUE,'2-man'!$F$4="TRUE",'2-man'!$F$4="Yes"),25,50)),10,0)+IF('2-man'!CW$15=$Q$7,25,0))</f>
        <v/>
      </c>
      <c r="CX1">
        <f>MIN(100,CW2+IF(AND(CW2&lt;100,CW3+1&gt;=IF(OR('2-man'!$F$4=TRUE,'2-man'!$F$4="TRUE",'2-man'!$F$4="Yes"),25,50)),10,0)+IF('2-man'!CX$15=$Q$7,25,0))</f>
        <v/>
      </c>
      <c r="CY1">
        <f>MIN(100,CX2+IF(AND(CX2&lt;100,CX3+1&gt;=IF(OR('2-man'!$F$4=TRUE,'2-man'!$F$4="TRUE",'2-man'!$F$4="Yes"),25,50)),10,0)+IF('2-man'!CY$15=$Q$7,25,0))</f>
        <v/>
      </c>
      <c r="CZ1">
        <f>MIN(100,CY2+IF(AND(CY2&lt;100,CY3+1&gt;=IF(OR('2-man'!$F$4=TRUE,'2-man'!$F$4="TRUE",'2-man'!$F$4="Yes"),25,50)),10,0)+IF('2-man'!CZ$15=$Q$7,25,0))</f>
        <v/>
      </c>
      <c r="DA1">
        <f>MIN(100,CZ2+IF(AND(CZ2&lt;100,CZ3+1&gt;=IF(OR('2-man'!$F$4=TRUE,'2-man'!$F$4="TRUE",'2-man'!$F$4="Yes"),25,50)),10,0)+IF('2-man'!DA$15=$Q$7,25,0))</f>
        <v/>
      </c>
      <c r="DB1">
        <f>MIN(100,DA2+IF(AND(DA2&lt;100,DA3+1&gt;=IF(OR('2-man'!$F$4=TRUE,'2-man'!$F$4="TRUE",'2-man'!$F$4="Yes"),25,50)),10,0)+IF('2-man'!DB$15=$Q$7,25,0))</f>
        <v/>
      </c>
      <c r="DC1">
        <f>MIN(100,DB2+IF(AND(DB2&lt;100,DB3+1&gt;=IF(OR('2-man'!$F$4=TRUE,'2-man'!$F$4="TRUE",'2-man'!$F$4="Yes"),25,50)),10,0)+IF('2-man'!DC$15=$Q$7,25,0))</f>
        <v/>
      </c>
      <c r="DD1">
        <f>MIN(100,DC2+IF(AND(DC2&lt;100,DC3+1&gt;=IF(OR('2-man'!$F$4=TRUE,'2-man'!$F$4="TRUE",'2-man'!$F$4="Yes"),25,50)),10,0)+IF('2-man'!DD$15=$Q$7,25,0))</f>
        <v/>
      </c>
      <c r="DE1">
        <f>MIN(100,DD2+IF(AND(DD2&lt;100,DD3+1&gt;=IF(OR('2-man'!$F$4=TRUE,'2-man'!$F$4="TRUE",'2-man'!$F$4="Yes"),25,50)),10,0)+IF('2-man'!DE$15=$Q$7,25,0))</f>
        <v/>
      </c>
      <c r="DF1">
        <f>MIN(100,DE2+IF(AND(DE2&lt;100,DE3+1&gt;=IF(OR('2-man'!$F$4=TRUE,'2-man'!$F$4="TRUE",'2-man'!$F$4="Yes"),25,50)),10,0)+IF('2-man'!DF$15=$Q$7,25,0))</f>
        <v/>
      </c>
      <c r="DG1">
        <f>MIN(100,DF2+IF(AND(DF2&lt;100,DF3+1&gt;=IF(OR('2-man'!$F$4=TRUE,'2-man'!$F$4="TRUE",'2-man'!$F$4="Yes"),25,50)),10,0)+IF('2-man'!DG$15=$Q$7,25,0))</f>
        <v/>
      </c>
      <c r="DH1">
        <f>MIN(100,DG2+IF(AND(DG2&lt;100,DG3+1&gt;=IF(OR('2-man'!$F$4=TRUE,'2-man'!$F$4="TRUE",'2-man'!$F$4="Yes"),25,50)),10,0)+IF('2-man'!DH$15=$Q$7,25,0))</f>
        <v/>
      </c>
      <c r="DI1">
        <f>MIN(100,DH2+IF(AND(DH2&lt;100,DH3+1&gt;=IF(OR('2-man'!$F$4=TRUE,'2-man'!$F$4="TRUE",'2-man'!$F$4="Yes"),25,50)),10,0)+IF('2-man'!DI$15=$Q$7,25,0))</f>
        <v/>
      </c>
      <c r="DJ1">
        <f>MIN(100,DI2+IF(AND(DI2&lt;100,DI3+1&gt;=IF(OR('2-man'!$F$4=TRUE,'2-man'!$F$4="TRUE",'2-man'!$F$4="Yes"),25,50)),10,0)+IF('2-man'!DJ$15=$Q$7,25,0))</f>
        <v/>
      </c>
      <c r="DK1">
        <f>MIN(100,DJ2+IF(AND(DJ2&lt;100,DJ3+1&gt;=IF(OR('2-man'!$F$4=TRUE,'2-man'!$F$4="TRUE",'2-man'!$F$4="Yes"),25,50)),10,0)+IF('2-man'!DK$15=$Q$7,25,0))</f>
        <v/>
      </c>
      <c r="DL1">
        <f>MIN(100,DK2+IF(AND(DK2&lt;100,DK3+1&gt;=IF(OR('2-man'!$F$4=TRUE,'2-man'!$F$4="TRUE",'2-man'!$F$4="Yes"),25,50)),10,0)+IF('2-man'!DL$15=$Q$7,25,0))</f>
        <v/>
      </c>
      <c r="DM1">
        <f>MIN(100,DL2+IF(AND(DL2&lt;100,DL3+1&gt;=IF(OR('2-man'!$F$4=TRUE,'2-man'!$F$4="TRUE",'2-man'!$F$4="Yes"),25,50)),10,0)+IF('2-man'!DM$15=$Q$7,25,0))</f>
        <v/>
      </c>
      <c r="DN1">
        <f>MIN(100,DM2+IF(AND(DM2&lt;100,DM3+1&gt;=IF(OR('2-man'!$F$4=TRUE,'2-man'!$F$4="TRUE",'2-man'!$F$4="Yes"),25,50)),10,0)+IF('2-man'!DN$15=$Q$7,25,0))</f>
        <v/>
      </c>
      <c r="DO1">
        <f>MIN(100,DN2+IF(AND(DN2&lt;100,DN3+1&gt;=IF(OR('2-man'!$F$4=TRUE,'2-man'!$F$4="TRUE",'2-man'!$F$4="Yes"),25,50)),10,0)+IF('2-man'!DO$15=$Q$7,25,0))</f>
        <v/>
      </c>
      <c r="DP1">
        <f>MIN(100,DO2+IF(AND(DO2&lt;100,DO3+1&gt;=IF(OR('2-man'!$F$4=TRUE,'2-man'!$F$4="TRUE",'2-man'!$F$4="Yes"),25,50)),10,0)+IF('2-man'!DP$15=$Q$7,25,0))</f>
        <v/>
      </c>
      <c r="DQ1">
        <f>MIN(100,DP2+IF(AND(DP2&lt;100,DP3+1&gt;=IF(OR('2-man'!$F$4=TRUE,'2-man'!$F$4="TRUE",'2-man'!$F$4="Yes"),25,50)),10,0)+IF('2-man'!DQ$15=$Q$7,25,0))</f>
        <v/>
      </c>
      <c r="DR1">
        <f>MIN(100,DQ2+IF(AND(DQ2&lt;100,DQ3+1&gt;=IF(OR('2-man'!$F$4=TRUE,'2-man'!$F$4="TRUE",'2-man'!$F$4="Yes"),25,50)),10,0)+IF('2-man'!DR$15=$Q$7,25,0))</f>
        <v/>
      </c>
      <c r="DS1">
        <f>MIN(100,DR2+IF(AND(DR2&lt;100,DR3+1&gt;=IF(OR('2-man'!$F$4=TRUE,'2-man'!$F$4="TRUE",'2-man'!$F$4="Yes"),25,50)),10,0)+IF('2-man'!DS$15=$Q$7,25,0))</f>
        <v/>
      </c>
      <c r="DT1">
        <f>MIN(100,DS2+IF(AND(DS2&lt;100,DS3+1&gt;=IF(OR('2-man'!$F$4=TRUE,'2-man'!$F$4="TRUE",'2-man'!$F$4="Yes"),25,50)),10,0)+IF('2-man'!DT$15=$Q$7,25,0))</f>
        <v/>
      </c>
      <c r="DU1">
        <f>MIN(100,DT2+IF(AND(DT2&lt;100,DT3+1&gt;=IF(OR('2-man'!$F$4=TRUE,'2-man'!$F$4="TRUE",'2-man'!$F$4="Yes"),25,50)),10,0)+IF('2-man'!DU$15=$Q$7,25,0))</f>
        <v/>
      </c>
      <c r="DV1">
        <f>MIN(100,DU2+IF(AND(DU2&lt;100,DU3+1&gt;=IF(OR('2-man'!$F$4=TRUE,'2-man'!$F$4="TRUE",'2-man'!$F$4="Yes"),25,50)),10,0)+IF('2-man'!DV$15=$Q$7,25,0))</f>
        <v/>
      </c>
      <c r="DW1">
        <f>MIN(100,DV2+IF(AND(DV2&lt;100,DV3+1&gt;=IF(OR('2-man'!$F$4=TRUE,'2-man'!$F$4="TRUE",'2-man'!$F$4="Yes"),25,50)),10,0)+IF('2-man'!DW$15=$Q$7,25,0))</f>
        <v/>
      </c>
      <c r="DX1">
        <f>MIN(100,DW2+IF(AND(DW2&lt;100,DW3+1&gt;=IF(OR('2-man'!$F$4=TRUE,'2-man'!$F$4="TRUE",'2-man'!$F$4="Yes"),25,50)),10,0)+IF('2-man'!DX$15=$Q$7,25,0))</f>
        <v/>
      </c>
      <c r="DY1">
        <f>MIN(100,DX2+IF(AND(DX2&lt;100,DX3+1&gt;=IF(OR('2-man'!$F$4=TRUE,'2-man'!$F$4="TRUE",'2-man'!$F$4="Yes"),25,50)),10,0)+IF('2-man'!DY$15=$Q$7,25,0))</f>
        <v/>
      </c>
      <c r="DZ1">
        <f>MIN(100,DY2+IF(AND(DY2&lt;100,DY3+1&gt;=IF(OR('2-man'!$F$4=TRUE,'2-man'!$F$4="TRUE",'2-man'!$F$4="Yes"),25,50)),10,0)+IF('2-man'!DZ$15=$Q$7,25,0))</f>
        <v/>
      </c>
      <c r="EA1">
        <f>MIN(100,DZ2+IF(AND(DZ2&lt;100,DZ3+1&gt;=IF(OR('2-man'!$F$4=TRUE,'2-man'!$F$4="TRUE",'2-man'!$F$4="Yes"),25,50)),10,0)+IF('2-man'!EA$15=$Q$7,25,0))</f>
        <v/>
      </c>
      <c r="EB1">
        <f>MIN(100,EA2+IF(AND(EA2&lt;100,EA3+1&gt;=IF(OR('2-man'!$F$4=TRUE,'2-man'!$F$4="TRUE",'2-man'!$F$4="Yes"),25,50)),10,0)+IF('2-man'!EB$15=$Q$7,25,0))</f>
        <v/>
      </c>
      <c r="EC1">
        <f>MIN(100,EB2+IF(AND(EB2&lt;100,EB3+1&gt;=IF(OR('2-man'!$F$4=TRUE,'2-man'!$F$4="TRUE",'2-man'!$F$4="Yes"),25,50)),10,0)+IF('2-man'!EC$15=$Q$7,25,0))</f>
        <v/>
      </c>
      <c r="ED1">
        <f>MIN(100,EC2+IF(AND(EC2&lt;100,EC3+1&gt;=IF(OR('2-man'!$F$4=TRUE,'2-man'!$F$4="TRUE",'2-man'!$F$4="Yes"),25,50)),10,0)+IF('2-man'!ED$15=$Q$7,25,0))</f>
        <v/>
      </c>
      <c r="EE1">
        <f>MIN(100,ED2+IF(AND(ED2&lt;100,ED3+1&gt;=IF(OR('2-man'!$F$4=TRUE,'2-man'!$F$4="TRUE",'2-man'!$F$4="Yes"),25,50)),10,0)+IF('2-man'!EE$15=$Q$7,25,0))</f>
        <v/>
      </c>
      <c r="EF1">
        <f>MIN(100,EE2+IF(AND(EE2&lt;100,EE3+1&gt;=IF(OR('2-man'!$F$4=TRUE,'2-man'!$F$4="TRUE",'2-man'!$F$4="Yes"),25,50)),10,0)+IF('2-man'!EF$15=$Q$7,25,0))</f>
        <v/>
      </c>
      <c r="EG1">
        <f>MIN(100,EF2+IF(AND(EF2&lt;100,EF3+1&gt;=IF(OR('2-man'!$F$4=TRUE,'2-man'!$F$4="TRUE",'2-man'!$F$4="Yes"),25,50)),10,0)+IF('2-man'!EG$15=$Q$7,25,0))</f>
        <v/>
      </c>
      <c r="EH1">
        <f>MIN(100,EG2+IF(AND(EG2&lt;100,EG3+1&gt;=IF(OR('2-man'!$F$4=TRUE,'2-man'!$F$4="TRUE",'2-man'!$F$4="Yes"),25,50)),10,0)+IF('2-man'!EH$15=$Q$7,25,0))</f>
        <v/>
      </c>
      <c r="EI1">
        <f>MIN(100,EH2+IF(AND(EH2&lt;100,EH3+1&gt;=IF(OR('2-man'!$F$4=TRUE,'2-man'!$F$4="TRUE",'2-man'!$F$4="Yes"),25,50)),10,0)+IF('2-man'!EI$15=$Q$7,25,0))</f>
        <v/>
      </c>
      <c r="EJ1">
        <f>MIN(100,EI2+IF(AND(EI2&lt;100,EI3+1&gt;=IF(OR('2-man'!$F$4=TRUE,'2-man'!$F$4="TRUE",'2-man'!$F$4="Yes"),25,50)),10,0)+IF('2-man'!EJ$15=$Q$7,25,0))</f>
        <v/>
      </c>
      <c r="EK1">
        <f>MIN(100,EJ2+IF(AND(EJ2&lt;100,EJ3+1&gt;=IF(OR('2-man'!$F$4=TRUE,'2-man'!$F$4="TRUE",'2-man'!$F$4="Yes"),25,50)),10,0)+IF('2-man'!EK$15=$Q$7,25,0))</f>
        <v/>
      </c>
      <c r="EL1">
        <f>MIN(100,EK2+IF(AND(EK2&lt;100,EK3+1&gt;=IF(OR('2-man'!$F$4=TRUE,'2-man'!$F$4="TRUE",'2-man'!$F$4="Yes"),25,50)),10,0)+IF('2-man'!EL$15=$Q$7,25,0))</f>
        <v/>
      </c>
    </row>
    <row r="2">
      <c r="A2" t="inlineStr">
        <is>
          <t>P1 spec</t>
        </is>
      </c>
      <c r="B2">
        <f>IF('2-man'!$C$4="",100,'2-man'!$C$4)</f>
        <v/>
      </c>
      <c r="C2">
        <f>IF(OR('2-man'!C$16="R",'2-man'!C$15=$R$7),MIN(100,C1+10),IF('2-man'!C$16="P",MIN(100,C1+25),IF(AND('2-man'!C$16="D",C1&gt;=35,'2-man'!C$15&lt;=IF('2-man'!$BF$4="",999,'2-man'!$BF$4)),C1-35,IF(AND(LEFT('2-man'!C$16,3)="ST&gt;",C1&gt;=100,'2-man'!C$15&lt;=IF('2-man'!$BF$4="",999,'2-man'!$BF$4)),0,IF(AND(OR(AND('2-man'!C$17="ST&gt;1",C9&gt;=100)),'2-man'!C$15&lt;=IF('2-man'!$BF$4="",999,'2-man'!$BF$4)),100,C1)))))</f>
        <v/>
      </c>
      <c r="D2">
        <f>IF(OR('2-man'!D$16="R",'2-man'!D$15=$R$7),MIN(100,D1+10),IF('2-man'!D$16="P",MIN(100,D1+25),IF(AND('2-man'!D$16="D",D1&gt;=35,'2-man'!D$15&lt;=IF('2-man'!$BF$4="",999,'2-man'!$BF$4)),D1-35,IF(AND(LEFT('2-man'!D$16,3)="ST&gt;",D1&gt;=100,'2-man'!D$15&lt;=IF('2-man'!$BF$4="",999,'2-man'!$BF$4)),0,IF(AND(OR(AND('2-man'!D$17="ST&gt;1",D9&gt;=100)),'2-man'!D$15&lt;=IF('2-man'!$BF$4="",999,'2-man'!$BF$4)),100,D1)))))</f>
        <v/>
      </c>
      <c r="E2">
        <f>IF(OR('2-man'!E$16="R",'2-man'!E$15=$R$7),MIN(100,E1+10),IF('2-man'!E$16="P",MIN(100,E1+25),IF(AND('2-man'!E$16="D",E1&gt;=35,'2-man'!E$15&lt;=IF('2-man'!$BF$4="",999,'2-man'!$BF$4)),E1-35,IF(AND(LEFT('2-man'!E$16,3)="ST&gt;",E1&gt;=100,'2-man'!E$15&lt;=IF('2-man'!$BF$4="",999,'2-man'!$BF$4)),0,IF(AND(OR(AND('2-man'!E$17="ST&gt;1",E9&gt;=100)),'2-man'!E$15&lt;=IF('2-man'!$BF$4="",999,'2-man'!$BF$4)),100,E1)))))</f>
        <v/>
      </c>
      <c r="F2">
        <f>IF(OR('2-man'!F$16="R",'2-man'!F$15=$R$7),MIN(100,F1+10),IF('2-man'!F$16="P",MIN(100,F1+25),IF(AND('2-man'!F$16="D",F1&gt;=35,'2-man'!F$15&lt;=IF('2-man'!$BF$4="",999,'2-man'!$BF$4)),F1-35,IF(AND(LEFT('2-man'!F$16,3)="ST&gt;",F1&gt;=100,'2-man'!F$15&lt;=IF('2-man'!$BF$4="",999,'2-man'!$BF$4)),0,IF(AND(OR(AND('2-man'!F$17="ST&gt;1",F9&gt;=100)),'2-man'!F$15&lt;=IF('2-man'!$BF$4="",999,'2-man'!$BF$4)),100,F1)))))</f>
        <v/>
      </c>
      <c r="G2">
        <f>IF(OR('2-man'!G$16="R",'2-man'!G$15=$R$7),MIN(100,G1+10),IF('2-man'!G$16="P",MIN(100,G1+25),IF(AND('2-man'!G$16="D",G1&gt;=35,'2-man'!G$15&lt;=IF('2-man'!$BF$4="",999,'2-man'!$BF$4)),G1-35,IF(AND(LEFT('2-man'!G$16,3)="ST&gt;",G1&gt;=100,'2-man'!G$15&lt;=IF('2-man'!$BF$4="",999,'2-man'!$BF$4)),0,IF(AND(OR(AND('2-man'!G$17="ST&gt;1",G9&gt;=100)),'2-man'!G$15&lt;=IF('2-man'!$BF$4="",999,'2-man'!$BF$4)),100,G1)))))</f>
        <v/>
      </c>
      <c r="H2">
        <f>IF(OR('2-man'!H$16="R",'2-man'!H$15=$R$7),MIN(100,H1+10),IF('2-man'!H$16="P",MIN(100,H1+25),IF(AND('2-man'!H$16="D",H1&gt;=35,'2-man'!H$15&lt;=IF('2-man'!$BF$4="",999,'2-man'!$BF$4)),H1-35,IF(AND(LEFT('2-man'!H$16,3)="ST&gt;",H1&gt;=100,'2-man'!H$15&lt;=IF('2-man'!$BF$4="",999,'2-man'!$BF$4)),0,IF(AND(OR(AND('2-man'!H$17="ST&gt;1",H9&gt;=100)),'2-man'!H$15&lt;=IF('2-man'!$BF$4="",999,'2-man'!$BF$4)),100,H1)))))</f>
        <v/>
      </c>
      <c r="I2">
        <f>IF(OR('2-man'!I$16="R",'2-man'!I$15=$R$7),MIN(100,I1+10),IF('2-man'!I$16="P",MIN(100,I1+25),IF(AND('2-man'!I$16="D",I1&gt;=35,'2-man'!I$15&lt;=IF('2-man'!$BF$4="",999,'2-man'!$BF$4)),I1-35,IF(AND(LEFT('2-man'!I$16,3)="ST&gt;",I1&gt;=100,'2-man'!I$15&lt;=IF('2-man'!$BF$4="",999,'2-man'!$BF$4)),0,IF(AND(OR(AND('2-man'!I$17="ST&gt;1",I9&gt;=100)),'2-man'!I$15&lt;=IF('2-man'!$BF$4="",999,'2-man'!$BF$4)),100,I1)))))</f>
        <v/>
      </c>
      <c r="J2">
        <f>IF(OR('2-man'!J$16="R",'2-man'!J$15=$R$7),MIN(100,J1+10),IF('2-man'!J$16="P",MIN(100,J1+25),IF(AND('2-man'!J$16="D",J1&gt;=35,'2-man'!J$15&lt;=IF('2-man'!$BF$4="",999,'2-man'!$BF$4)),J1-35,IF(AND(LEFT('2-man'!J$16,3)="ST&gt;",J1&gt;=100,'2-man'!J$15&lt;=IF('2-man'!$BF$4="",999,'2-man'!$BF$4)),0,IF(AND(OR(AND('2-man'!J$17="ST&gt;1",J9&gt;=100)),'2-man'!J$15&lt;=IF('2-man'!$BF$4="",999,'2-man'!$BF$4)),100,J1)))))</f>
        <v/>
      </c>
      <c r="K2">
        <f>IF(OR('2-man'!K$16="R",'2-man'!K$15=$R$7),MIN(100,K1+10),IF('2-man'!K$16="P",MIN(100,K1+25),IF(AND('2-man'!K$16="D",K1&gt;=35,'2-man'!K$15&lt;=IF('2-man'!$BF$4="",999,'2-man'!$BF$4)),K1-35,IF(AND(LEFT('2-man'!K$16,3)="ST&gt;",K1&gt;=100,'2-man'!K$15&lt;=IF('2-man'!$BF$4="",999,'2-man'!$BF$4)),0,IF(AND(OR(AND('2-man'!K$17="ST&gt;1",K9&gt;=100)),'2-man'!K$15&lt;=IF('2-man'!$BF$4="",999,'2-man'!$BF$4)),100,K1)))))</f>
        <v/>
      </c>
      <c r="L2">
        <f>IF(OR('2-man'!L$16="R",'2-man'!L$15=$R$7),MIN(100,L1+10),IF('2-man'!L$16="P",MIN(100,L1+25),IF(AND('2-man'!L$16="D",L1&gt;=35,'2-man'!L$15&lt;=IF('2-man'!$BF$4="",999,'2-man'!$BF$4)),L1-35,IF(AND(LEFT('2-man'!L$16,3)="ST&gt;",L1&gt;=100,'2-man'!L$15&lt;=IF('2-man'!$BF$4="",999,'2-man'!$BF$4)),0,IF(AND(OR(AND('2-man'!L$17="ST&gt;1",L9&gt;=100)),'2-man'!L$15&lt;=IF('2-man'!$BF$4="",999,'2-man'!$BF$4)),100,L1)))))</f>
        <v/>
      </c>
      <c r="M2">
        <f>IF(OR('2-man'!M$16="R",'2-man'!M$15=$R$7),MIN(100,M1+10),IF('2-man'!M$16="P",MIN(100,M1+25),IF(AND('2-man'!M$16="D",M1&gt;=35,'2-man'!M$15&lt;=IF('2-man'!$BF$4="",999,'2-man'!$BF$4)),M1-35,IF(AND(LEFT('2-man'!M$16,3)="ST&gt;",M1&gt;=100,'2-man'!M$15&lt;=IF('2-man'!$BF$4="",999,'2-man'!$BF$4)),0,IF(AND(OR(AND('2-man'!M$17="ST&gt;1",M9&gt;=100)),'2-man'!M$15&lt;=IF('2-man'!$BF$4="",999,'2-man'!$BF$4)),100,M1)))))</f>
        <v/>
      </c>
      <c r="N2">
        <f>IF(OR('2-man'!N$16="R",'2-man'!N$15=$R$7),MIN(100,N1+10),IF('2-man'!N$16="P",MIN(100,N1+25),IF(AND('2-man'!N$16="D",N1&gt;=35,'2-man'!N$15&lt;=IF('2-man'!$BF$4="",999,'2-man'!$BF$4)),N1-35,IF(AND(LEFT('2-man'!N$16,3)="ST&gt;",N1&gt;=100,'2-man'!N$15&lt;=IF('2-man'!$BF$4="",999,'2-man'!$BF$4)),0,IF(AND(OR(AND('2-man'!N$17="ST&gt;1",N9&gt;=100)),'2-man'!N$15&lt;=IF('2-man'!$BF$4="",999,'2-man'!$BF$4)),100,N1)))))</f>
        <v/>
      </c>
      <c r="O2">
        <f>IF(OR('2-man'!O$16="R",'2-man'!O$15=$R$7),MIN(100,O1+10),IF('2-man'!O$16="P",MIN(100,O1+25),IF(AND('2-man'!O$16="D",O1&gt;=35,'2-man'!O$15&lt;=IF('2-man'!$BF$4="",999,'2-man'!$BF$4)),O1-35,IF(AND(LEFT('2-man'!O$16,3)="ST&gt;",O1&gt;=100,'2-man'!O$15&lt;=IF('2-man'!$BF$4="",999,'2-man'!$BF$4)),0,IF(AND(OR(AND('2-man'!O$17="ST&gt;1",O9&gt;=100)),'2-man'!O$15&lt;=IF('2-man'!$BF$4="",999,'2-man'!$BF$4)),100,O1)))))</f>
        <v/>
      </c>
      <c r="P2">
        <f>IF(OR('2-man'!P$16="R",'2-man'!P$15=$R$7),MIN(100,P1+10),IF('2-man'!P$16="P",MIN(100,P1+25),IF(AND('2-man'!P$16="D",P1&gt;=35,'2-man'!P$15&lt;=IF('2-man'!$BF$4="",999,'2-man'!$BF$4)),P1-35,IF(AND(LEFT('2-man'!P$16,3)="ST&gt;",P1&gt;=100,'2-man'!P$15&lt;=IF('2-man'!$BF$4="",999,'2-man'!$BF$4)),0,IF(AND(OR(AND('2-man'!P$17="ST&gt;1",P9&gt;=100)),'2-man'!P$15&lt;=IF('2-man'!$BF$4="",999,'2-man'!$BF$4)),100,P1)))))</f>
        <v/>
      </c>
      <c r="Q2">
        <f>IF(OR('2-man'!Q$16="R",'2-man'!Q$15=$R$7),MIN(100,Q1+10),IF('2-man'!Q$16="P",MIN(100,Q1+25),IF(AND('2-man'!Q$16="D",Q1&gt;=35,'2-man'!Q$15&lt;=IF('2-man'!$BF$4="",999,'2-man'!$BF$4)),Q1-35,IF(AND(LEFT('2-man'!Q$16,3)="ST&gt;",Q1&gt;=100,'2-man'!Q$15&lt;=IF('2-man'!$BF$4="",999,'2-man'!$BF$4)),0,IF(AND(OR(AND('2-man'!Q$17="ST&gt;1",Q9&gt;=100)),'2-man'!Q$15&lt;=IF('2-man'!$BF$4="",999,'2-man'!$BF$4)),100,Q1)))))</f>
        <v/>
      </c>
      <c r="R2">
        <f>IF(OR('2-man'!R$16="R",'2-man'!R$15=$R$7),MIN(100,R1+10),IF('2-man'!R$16="P",MIN(100,R1+25),IF(AND('2-man'!R$16="D",R1&gt;=35,'2-man'!R$15&lt;=IF('2-man'!$BF$4="",999,'2-man'!$BF$4)),R1-35,IF(AND(LEFT('2-man'!R$16,3)="ST&gt;",R1&gt;=100,'2-man'!R$15&lt;=IF('2-man'!$BF$4="",999,'2-man'!$BF$4)),0,IF(AND(OR(AND('2-man'!R$17="ST&gt;1",R9&gt;=100)),'2-man'!R$15&lt;=IF('2-man'!$BF$4="",999,'2-man'!$BF$4)),100,R1)))))</f>
        <v/>
      </c>
      <c r="S2">
        <f>IF(OR('2-man'!S$16="R",'2-man'!S$15=$R$7),MIN(100,S1+10),IF('2-man'!S$16="P",MIN(100,S1+25),IF(AND('2-man'!S$16="D",S1&gt;=35,'2-man'!S$15&lt;=IF('2-man'!$BF$4="",999,'2-man'!$BF$4)),S1-35,IF(AND(LEFT('2-man'!S$16,3)="ST&gt;",S1&gt;=100,'2-man'!S$15&lt;=IF('2-man'!$BF$4="",999,'2-man'!$BF$4)),0,IF(AND(OR(AND('2-man'!S$17="ST&gt;1",S9&gt;=100)),'2-man'!S$15&lt;=IF('2-man'!$BF$4="",999,'2-man'!$BF$4)),100,S1)))))</f>
        <v/>
      </c>
      <c r="T2">
        <f>IF(OR('2-man'!T$16="R",'2-man'!T$15=$R$7),MIN(100,T1+10),IF('2-man'!T$16="P",MIN(100,T1+25),IF(AND('2-man'!T$16="D",T1&gt;=35,'2-man'!T$15&lt;=IF('2-man'!$BF$4="",999,'2-man'!$BF$4)),T1-35,IF(AND(LEFT('2-man'!T$16,3)="ST&gt;",T1&gt;=100,'2-man'!T$15&lt;=IF('2-man'!$BF$4="",999,'2-man'!$BF$4)),0,IF(AND(OR(AND('2-man'!T$17="ST&gt;1",T9&gt;=100)),'2-man'!T$15&lt;=IF('2-man'!$BF$4="",999,'2-man'!$BF$4)),100,T1)))))</f>
        <v/>
      </c>
      <c r="U2">
        <f>IF(OR('2-man'!U$16="R",'2-man'!U$15=$R$7),MIN(100,U1+10),IF('2-man'!U$16="P",MIN(100,U1+25),IF(AND('2-man'!U$16="D",U1&gt;=35,'2-man'!U$15&lt;=IF('2-man'!$BF$4="",999,'2-man'!$BF$4)),U1-35,IF(AND(LEFT('2-man'!U$16,3)="ST&gt;",U1&gt;=100,'2-man'!U$15&lt;=IF('2-man'!$BF$4="",999,'2-man'!$BF$4)),0,IF(AND(OR(AND('2-man'!U$17="ST&gt;1",U9&gt;=100)),'2-man'!U$15&lt;=IF('2-man'!$BF$4="",999,'2-man'!$BF$4)),100,U1)))))</f>
        <v/>
      </c>
      <c r="V2">
        <f>IF(OR('2-man'!V$16="R",'2-man'!V$15=$R$7),MIN(100,V1+10),IF('2-man'!V$16="P",MIN(100,V1+25),IF(AND('2-man'!V$16="D",V1&gt;=35,'2-man'!V$15&lt;=IF('2-man'!$BF$4="",999,'2-man'!$BF$4)),V1-35,IF(AND(LEFT('2-man'!V$16,3)="ST&gt;",V1&gt;=100,'2-man'!V$15&lt;=IF('2-man'!$BF$4="",999,'2-man'!$BF$4)),0,IF(AND(OR(AND('2-man'!V$17="ST&gt;1",V9&gt;=100)),'2-man'!V$15&lt;=IF('2-man'!$BF$4="",999,'2-man'!$BF$4)),100,V1)))))</f>
        <v/>
      </c>
      <c r="W2">
        <f>IF(OR('2-man'!W$16="R",'2-man'!W$15=$R$7),MIN(100,W1+10),IF('2-man'!W$16="P",MIN(100,W1+25),IF(AND('2-man'!W$16="D",W1&gt;=35,'2-man'!W$15&lt;=IF('2-man'!$BF$4="",999,'2-man'!$BF$4)),W1-35,IF(AND(LEFT('2-man'!W$16,3)="ST&gt;",W1&gt;=100,'2-man'!W$15&lt;=IF('2-man'!$BF$4="",999,'2-man'!$BF$4)),0,IF(AND(OR(AND('2-man'!W$17="ST&gt;1",W9&gt;=100)),'2-man'!W$15&lt;=IF('2-man'!$BF$4="",999,'2-man'!$BF$4)),100,W1)))))</f>
        <v/>
      </c>
      <c r="X2">
        <f>IF(OR('2-man'!X$16="R",'2-man'!X$15=$R$7),MIN(100,X1+10),IF('2-man'!X$16="P",MIN(100,X1+25),IF(AND('2-man'!X$16="D",X1&gt;=35,'2-man'!X$15&lt;=IF('2-man'!$BF$4="",999,'2-man'!$BF$4)),X1-35,IF(AND(LEFT('2-man'!X$16,3)="ST&gt;",X1&gt;=100,'2-man'!X$15&lt;=IF('2-man'!$BF$4="",999,'2-man'!$BF$4)),0,IF(AND(OR(AND('2-man'!X$17="ST&gt;1",X9&gt;=100)),'2-man'!X$15&lt;=IF('2-man'!$BF$4="",999,'2-man'!$BF$4)),100,X1)))))</f>
        <v/>
      </c>
      <c r="Y2">
        <f>IF(OR('2-man'!Y$16="R",'2-man'!Y$15=$R$7),MIN(100,Y1+10),IF('2-man'!Y$16="P",MIN(100,Y1+25),IF(AND('2-man'!Y$16="D",Y1&gt;=35,'2-man'!Y$15&lt;=IF('2-man'!$BF$4="",999,'2-man'!$BF$4)),Y1-35,IF(AND(LEFT('2-man'!Y$16,3)="ST&gt;",Y1&gt;=100,'2-man'!Y$15&lt;=IF('2-man'!$BF$4="",999,'2-man'!$BF$4)),0,IF(AND(OR(AND('2-man'!Y$17="ST&gt;1",Y9&gt;=100)),'2-man'!Y$15&lt;=IF('2-man'!$BF$4="",999,'2-man'!$BF$4)),100,Y1)))))</f>
        <v/>
      </c>
      <c r="Z2">
        <f>IF(OR('2-man'!Z$16="R",'2-man'!Z$15=$R$7),MIN(100,Z1+10),IF('2-man'!Z$16="P",MIN(100,Z1+25),IF(AND('2-man'!Z$16="D",Z1&gt;=35,'2-man'!Z$15&lt;=IF('2-man'!$BF$4="",999,'2-man'!$BF$4)),Z1-35,IF(AND(LEFT('2-man'!Z$16,3)="ST&gt;",Z1&gt;=100,'2-man'!Z$15&lt;=IF('2-man'!$BF$4="",999,'2-man'!$BF$4)),0,IF(AND(OR(AND('2-man'!Z$17="ST&gt;1",Z9&gt;=100)),'2-man'!Z$15&lt;=IF('2-man'!$BF$4="",999,'2-man'!$BF$4)),100,Z1)))))</f>
        <v/>
      </c>
      <c r="AA2">
        <f>IF(OR('2-man'!AA$16="R",'2-man'!AA$15=$R$7),MIN(100,AA1+10),IF('2-man'!AA$16="P",MIN(100,AA1+25),IF(AND('2-man'!AA$16="D",AA1&gt;=35,'2-man'!AA$15&lt;=IF('2-man'!$BF$4="",999,'2-man'!$BF$4)),AA1-35,IF(AND(LEFT('2-man'!AA$16,3)="ST&gt;",AA1&gt;=100,'2-man'!AA$15&lt;=IF('2-man'!$BF$4="",999,'2-man'!$BF$4)),0,IF(AND(OR(AND('2-man'!AA$17="ST&gt;1",AA9&gt;=100)),'2-man'!AA$15&lt;=IF('2-man'!$BF$4="",999,'2-man'!$BF$4)),100,AA1)))))</f>
        <v/>
      </c>
      <c r="AB2">
        <f>IF(OR('2-man'!AB$16="R",'2-man'!AB$15=$R$7),MIN(100,AB1+10),IF('2-man'!AB$16="P",MIN(100,AB1+25),IF(AND('2-man'!AB$16="D",AB1&gt;=35,'2-man'!AB$15&lt;=IF('2-man'!$BF$4="",999,'2-man'!$BF$4)),AB1-35,IF(AND(LEFT('2-man'!AB$16,3)="ST&gt;",AB1&gt;=100,'2-man'!AB$15&lt;=IF('2-man'!$BF$4="",999,'2-man'!$BF$4)),0,IF(AND(OR(AND('2-man'!AB$17="ST&gt;1",AB9&gt;=100)),'2-man'!AB$15&lt;=IF('2-man'!$BF$4="",999,'2-man'!$BF$4)),100,AB1)))))</f>
        <v/>
      </c>
      <c r="AC2">
        <f>IF(OR('2-man'!AC$16="R",'2-man'!AC$15=$R$7),MIN(100,AC1+10),IF('2-man'!AC$16="P",MIN(100,AC1+25),IF(AND('2-man'!AC$16="D",AC1&gt;=35,'2-man'!AC$15&lt;=IF('2-man'!$BF$4="",999,'2-man'!$BF$4)),AC1-35,IF(AND(LEFT('2-man'!AC$16,3)="ST&gt;",AC1&gt;=100,'2-man'!AC$15&lt;=IF('2-man'!$BF$4="",999,'2-man'!$BF$4)),0,IF(AND(OR(AND('2-man'!AC$17="ST&gt;1",AC9&gt;=100)),'2-man'!AC$15&lt;=IF('2-man'!$BF$4="",999,'2-man'!$BF$4)),100,AC1)))))</f>
        <v/>
      </c>
      <c r="AD2">
        <f>IF(OR('2-man'!AD$16="R",'2-man'!AD$15=$R$7),MIN(100,AD1+10),IF('2-man'!AD$16="P",MIN(100,AD1+25),IF(AND('2-man'!AD$16="D",AD1&gt;=35,'2-man'!AD$15&lt;=IF('2-man'!$BF$4="",999,'2-man'!$BF$4)),AD1-35,IF(AND(LEFT('2-man'!AD$16,3)="ST&gt;",AD1&gt;=100,'2-man'!AD$15&lt;=IF('2-man'!$BF$4="",999,'2-man'!$BF$4)),0,IF(AND(OR(AND('2-man'!AD$17="ST&gt;1",AD9&gt;=100)),'2-man'!AD$15&lt;=IF('2-man'!$BF$4="",999,'2-man'!$BF$4)),100,AD1)))))</f>
        <v/>
      </c>
      <c r="AE2">
        <f>IF(OR('2-man'!AE$16="R",'2-man'!AE$15=$R$7),MIN(100,AE1+10),IF('2-man'!AE$16="P",MIN(100,AE1+25),IF(AND('2-man'!AE$16="D",AE1&gt;=35,'2-man'!AE$15&lt;=IF('2-man'!$BF$4="",999,'2-man'!$BF$4)),AE1-35,IF(AND(LEFT('2-man'!AE$16,3)="ST&gt;",AE1&gt;=100,'2-man'!AE$15&lt;=IF('2-man'!$BF$4="",999,'2-man'!$BF$4)),0,IF(AND(OR(AND('2-man'!AE$17="ST&gt;1",AE9&gt;=100)),'2-man'!AE$15&lt;=IF('2-man'!$BF$4="",999,'2-man'!$BF$4)),100,AE1)))))</f>
        <v/>
      </c>
      <c r="AF2">
        <f>IF(OR('2-man'!AF$16="R",'2-man'!AF$15=$R$7),MIN(100,AF1+10),IF('2-man'!AF$16="P",MIN(100,AF1+25),IF(AND('2-man'!AF$16="D",AF1&gt;=35,'2-man'!AF$15&lt;=IF('2-man'!$BF$4="",999,'2-man'!$BF$4)),AF1-35,IF(AND(LEFT('2-man'!AF$16,3)="ST&gt;",AF1&gt;=100,'2-man'!AF$15&lt;=IF('2-man'!$BF$4="",999,'2-man'!$BF$4)),0,IF(AND(OR(AND('2-man'!AF$17="ST&gt;1",AF9&gt;=100)),'2-man'!AF$15&lt;=IF('2-man'!$BF$4="",999,'2-man'!$BF$4)),100,AF1)))))</f>
        <v/>
      </c>
      <c r="AG2">
        <f>IF(OR('2-man'!AG$16="R",'2-man'!AG$15=$R$7),MIN(100,AG1+10),IF('2-man'!AG$16="P",MIN(100,AG1+25),IF(AND('2-man'!AG$16="D",AG1&gt;=35,'2-man'!AG$15&lt;=IF('2-man'!$BF$4="",999,'2-man'!$BF$4)),AG1-35,IF(AND(LEFT('2-man'!AG$16,3)="ST&gt;",AG1&gt;=100,'2-man'!AG$15&lt;=IF('2-man'!$BF$4="",999,'2-man'!$BF$4)),0,IF(AND(OR(AND('2-man'!AG$17="ST&gt;1",AG9&gt;=100)),'2-man'!AG$15&lt;=IF('2-man'!$BF$4="",999,'2-man'!$BF$4)),100,AG1)))))</f>
        <v/>
      </c>
      <c r="AH2">
        <f>IF(OR('2-man'!AH$16="R",'2-man'!AH$15=$R$7),MIN(100,AH1+10),IF('2-man'!AH$16="P",MIN(100,AH1+25),IF(AND('2-man'!AH$16="D",AH1&gt;=35,'2-man'!AH$15&lt;=IF('2-man'!$BF$4="",999,'2-man'!$BF$4)),AH1-35,IF(AND(LEFT('2-man'!AH$16,3)="ST&gt;",AH1&gt;=100,'2-man'!AH$15&lt;=IF('2-man'!$BF$4="",999,'2-man'!$BF$4)),0,IF(AND(OR(AND('2-man'!AH$17="ST&gt;1",AH9&gt;=100)),'2-man'!AH$15&lt;=IF('2-man'!$BF$4="",999,'2-man'!$BF$4)),100,AH1)))))</f>
        <v/>
      </c>
      <c r="AI2">
        <f>IF(OR('2-man'!AI$16="R",'2-man'!AI$15=$R$7),MIN(100,AI1+10),IF('2-man'!AI$16="P",MIN(100,AI1+25),IF(AND('2-man'!AI$16="D",AI1&gt;=35,'2-man'!AI$15&lt;=IF('2-man'!$BF$4="",999,'2-man'!$BF$4)),AI1-35,IF(AND(LEFT('2-man'!AI$16,3)="ST&gt;",AI1&gt;=100,'2-man'!AI$15&lt;=IF('2-man'!$BF$4="",999,'2-man'!$BF$4)),0,IF(AND(OR(AND('2-man'!AI$17="ST&gt;1",AI9&gt;=100)),'2-man'!AI$15&lt;=IF('2-man'!$BF$4="",999,'2-man'!$BF$4)),100,AI1)))))</f>
        <v/>
      </c>
      <c r="AJ2">
        <f>IF(OR('2-man'!AJ$16="R",'2-man'!AJ$15=$R$7),MIN(100,AJ1+10),IF('2-man'!AJ$16="P",MIN(100,AJ1+25),IF(AND('2-man'!AJ$16="D",AJ1&gt;=35,'2-man'!AJ$15&lt;=IF('2-man'!$BF$4="",999,'2-man'!$BF$4)),AJ1-35,IF(AND(LEFT('2-man'!AJ$16,3)="ST&gt;",AJ1&gt;=100,'2-man'!AJ$15&lt;=IF('2-man'!$BF$4="",999,'2-man'!$BF$4)),0,IF(AND(OR(AND('2-man'!AJ$17="ST&gt;1",AJ9&gt;=100)),'2-man'!AJ$15&lt;=IF('2-man'!$BF$4="",999,'2-man'!$BF$4)),100,AJ1)))))</f>
        <v/>
      </c>
      <c r="AK2">
        <f>IF(OR('2-man'!AK$16="R",'2-man'!AK$15=$R$7),MIN(100,AK1+10),IF('2-man'!AK$16="P",MIN(100,AK1+25),IF(AND('2-man'!AK$16="D",AK1&gt;=35,'2-man'!AK$15&lt;=IF('2-man'!$BF$4="",999,'2-man'!$BF$4)),AK1-35,IF(AND(LEFT('2-man'!AK$16,3)="ST&gt;",AK1&gt;=100,'2-man'!AK$15&lt;=IF('2-man'!$BF$4="",999,'2-man'!$BF$4)),0,IF(AND(OR(AND('2-man'!AK$17="ST&gt;1",AK9&gt;=100)),'2-man'!AK$15&lt;=IF('2-man'!$BF$4="",999,'2-man'!$BF$4)),100,AK1)))))</f>
        <v/>
      </c>
      <c r="AL2">
        <f>IF(OR('2-man'!AL$16="R",'2-man'!AL$15=$R$7),MIN(100,AL1+10),IF('2-man'!AL$16="P",MIN(100,AL1+25),IF(AND('2-man'!AL$16="D",AL1&gt;=35,'2-man'!AL$15&lt;=IF('2-man'!$BF$4="",999,'2-man'!$BF$4)),AL1-35,IF(AND(LEFT('2-man'!AL$16,3)="ST&gt;",AL1&gt;=100,'2-man'!AL$15&lt;=IF('2-man'!$BF$4="",999,'2-man'!$BF$4)),0,IF(AND(OR(AND('2-man'!AL$17="ST&gt;1",AL9&gt;=100)),'2-man'!AL$15&lt;=IF('2-man'!$BF$4="",999,'2-man'!$BF$4)),100,AL1)))))</f>
        <v/>
      </c>
      <c r="AM2">
        <f>IF(OR('2-man'!AM$16="R",'2-man'!AM$15=$R$7),MIN(100,AM1+10),IF('2-man'!AM$16="P",MIN(100,AM1+25),IF(AND('2-man'!AM$16="D",AM1&gt;=35,'2-man'!AM$15&lt;=IF('2-man'!$BF$4="",999,'2-man'!$BF$4)),AM1-35,IF(AND(LEFT('2-man'!AM$16,3)="ST&gt;",AM1&gt;=100,'2-man'!AM$15&lt;=IF('2-man'!$BF$4="",999,'2-man'!$BF$4)),0,IF(AND(OR(AND('2-man'!AM$17="ST&gt;1",AM9&gt;=100)),'2-man'!AM$15&lt;=IF('2-man'!$BF$4="",999,'2-man'!$BF$4)),100,AM1)))))</f>
        <v/>
      </c>
      <c r="AN2">
        <f>IF(OR('2-man'!AN$16="R",'2-man'!AN$15=$R$7),MIN(100,AN1+10),IF('2-man'!AN$16="P",MIN(100,AN1+25),IF(AND('2-man'!AN$16="D",AN1&gt;=35,'2-man'!AN$15&lt;=IF('2-man'!$BF$4="",999,'2-man'!$BF$4)),AN1-35,IF(AND(LEFT('2-man'!AN$16,3)="ST&gt;",AN1&gt;=100,'2-man'!AN$15&lt;=IF('2-man'!$BF$4="",999,'2-man'!$BF$4)),0,IF(AND(OR(AND('2-man'!AN$17="ST&gt;1",AN9&gt;=100)),'2-man'!AN$15&lt;=IF('2-man'!$BF$4="",999,'2-man'!$BF$4)),100,AN1)))))</f>
        <v/>
      </c>
      <c r="AO2">
        <f>IF(OR('2-man'!AO$16="R",'2-man'!AO$15=$R$7),MIN(100,AO1+10),IF('2-man'!AO$16="P",MIN(100,AO1+25),IF(AND('2-man'!AO$16="D",AO1&gt;=35,'2-man'!AO$15&lt;=IF('2-man'!$BF$4="",999,'2-man'!$BF$4)),AO1-35,IF(AND(LEFT('2-man'!AO$16,3)="ST&gt;",AO1&gt;=100,'2-man'!AO$15&lt;=IF('2-man'!$BF$4="",999,'2-man'!$BF$4)),0,IF(AND(OR(AND('2-man'!AO$17="ST&gt;1",AO9&gt;=100)),'2-man'!AO$15&lt;=IF('2-man'!$BF$4="",999,'2-man'!$BF$4)),100,AO1)))))</f>
        <v/>
      </c>
      <c r="AP2">
        <f>IF(OR('2-man'!AP$16="R",'2-man'!AP$15=$R$7),MIN(100,AP1+10),IF('2-man'!AP$16="P",MIN(100,AP1+25),IF(AND('2-man'!AP$16="D",AP1&gt;=35,'2-man'!AP$15&lt;=IF('2-man'!$BF$4="",999,'2-man'!$BF$4)),AP1-35,IF(AND(LEFT('2-man'!AP$16,3)="ST&gt;",AP1&gt;=100,'2-man'!AP$15&lt;=IF('2-man'!$BF$4="",999,'2-man'!$BF$4)),0,IF(AND(OR(AND('2-man'!AP$17="ST&gt;1",AP9&gt;=100)),'2-man'!AP$15&lt;=IF('2-man'!$BF$4="",999,'2-man'!$BF$4)),100,AP1)))))</f>
        <v/>
      </c>
      <c r="AQ2">
        <f>IF(OR('2-man'!AQ$16="R",'2-man'!AQ$15=$R$7),MIN(100,AQ1+10),IF('2-man'!AQ$16="P",MIN(100,AQ1+25),IF(AND('2-man'!AQ$16="D",AQ1&gt;=35,'2-man'!AQ$15&lt;=IF('2-man'!$BF$4="",999,'2-man'!$BF$4)),AQ1-35,IF(AND(LEFT('2-man'!AQ$16,3)="ST&gt;",AQ1&gt;=100,'2-man'!AQ$15&lt;=IF('2-man'!$BF$4="",999,'2-man'!$BF$4)),0,IF(AND(OR(AND('2-man'!AQ$17="ST&gt;1",AQ9&gt;=100)),'2-man'!AQ$15&lt;=IF('2-man'!$BF$4="",999,'2-man'!$BF$4)),100,AQ1)))))</f>
        <v/>
      </c>
      <c r="AR2">
        <f>IF(OR('2-man'!AR$16="R",'2-man'!AR$15=$R$7),MIN(100,AR1+10),IF('2-man'!AR$16="P",MIN(100,AR1+25),IF(AND('2-man'!AR$16="D",AR1&gt;=35,'2-man'!AR$15&lt;=IF('2-man'!$BF$4="",999,'2-man'!$BF$4)),AR1-35,IF(AND(LEFT('2-man'!AR$16,3)="ST&gt;",AR1&gt;=100,'2-man'!AR$15&lt;=IF('2-man'!$BF$4="",999,'2-man'!$BF$4)),0,IF(AND(OR(AND('2-man'!AR$17="ST&gt;1",AR9&gt;=100)),'2-man'!AR$15&lt;=IF('2-man'!$BF$4="",999,'2-man'!$BF$4)),100,AR1)))))</f>
        <v/>
      </c>
      <c r="AS2">
        <f>IF(OR('2-man'!AS$16="R",'2-man'!AS$15=$R$7),MIN(100,AS1+10),IF('2-man'!AS$16="P",MIN(100,AS1+25),IF(AND('2-man'!AS$16="D",AS1&gt;=35,'2-man'!AS$15&lt;=IF('2-man'!$BF$4="",999,'2-man'!$BF$4)),AS1-35,IF(AND(LEFT('2-man'!AS$16,3)="ST&gt;",AS1&gt;=100,'2-man'!AS$15&lt;=IF('2-man'!$BF$4="",999,'2-man'!$BF$4)),0,IF(AND(OR(AND('2-man'!AS$17="ST&gt;1",AS9&gt;=100)),'2-man'!AS$15&lt;=IF('2-man'!$BF$4="",999,'2-man'!$BF$4)),100,AS1)))))</f>
        <v/>
      </c>
      <c r="AT2">
        <f>IF(OR('2-man'!AT$16="R",'2-man'!AT$15=$R$7),MIN(100,AT1+10),IF('2-man'!AT$16="P",MIN(100,AT1+25),IF(AND('2-man'!AT$16="D",AT1&gt;=35,'2-man'!AT$15&lt;=IF('2-man'!$BF$4="",999,'2-man'!$BF$4)),AT1-35,IF(AND(LEFT('2-man'!AT$16,3)="ST&gt;",AT1&gt;=100,'2-man'!AT$15&lt;=IF('2-man'!$BF$4="",999,'2-man'!$BF$4)),0,IF(AND(OR(AND('2-man'!AT$17="ST&gt;1",AT9&gt;=100)),'2-man'!AT$15&lt;=IF('2-man'!$BF$4="",999,'2-man'!$BF$4)),100,AT1)))))</f>
        <v/>
      </c>
      <c r="AU2">
        <f>IF(OR('2-man'!AU$16="R",'2-man'!AU$15=$R$7),MIN(100,AU1+10),IF('2-man'!AU$16="P",MIN(100,AU1+25),IF(AND('2-man'!AU$16="D",AU1&gt;=35,'2-man'!AU$15&lt;=IF('2-man'!$BF$4="",999,'2-man'!$BF$4)),AU1-35,IF(AND(LEFT('2-man'!AU$16,3)="ST&gt;",AU1&gt;=100,'2-man'!AU$15&lt;=IF('2-man'!$BF$4="",999,'2-man'!$BF$4)),0,IF(AND(OR(AND('2-man'!AU$17="ST&gt;1",AU9&gt;=100)),'2-man'!AU$15&lt;=IF('2-man'!$BF$4="",999,'2-man'!$BF$4)),100,AU1)))))</f>
        <v/>
      </c>
      <c r="AV2">
        <f>IF(OR('2-man'!AV$16="R",'2-man'!AV$15=$R$7),MIN(100,AV1+10),IF('2-man'!AV$16="P",MIN(100,AV1+25),IF(AND('2-man'!AV$16="D",AV1&gt;=35,'2-man'!AV$15&lt;=IF('2-man'!$BF$4="",999,'2-man'!$BF$4)),AV1-35,IF(AND(LEFT('2-man'!AV$16,3)="ST&gt;",AV1&gt;=100,'2-man'!AV$15&lt;=IF('2-man'!$BF$4="",999,'2-man'!$BF$4)),0,IF(AND(OR(AND('2-man'!AV$17="ST&gt;1",AV9&gt;=100)),'2-man'!AV$15&lt;=IF('2-man'!$BF$4="",999,'2-man'!$BF$4)),100,AV1)))))</f>
        <v/>
      </c>
      <c r="AW2">
        <f>IF(OR('2-man'!AW$16="R",'2-man'!AW$15=$R$7),MIN(100,AW1+10),IF('2-man'!AW$16="P",MIN(100,AW1+25),IF(AND('2-man'!AW$16="D",AW1&gt;=35,'2-man'!AW$15&lt;=IF('2-man'!$BF$4="",999,'2-man'!$BF$4)),AW1-35,IF(AND(LEFT('2-man'!AW$16,3)="ST&gt;",AW1&gt;=100,'2-man'!AW$15&lt;=IF('2-man'!$BF$4="",999,'2-man'!$BF$4)),0,IF(AND(OR(AND('2-man'!AW$17="ST&gt;1",AW9&gt;=100)),'2-man'!AW$15&lt;=IF('2-man'!$BF$4="",999,'2-man'!$BF$4)),100,AW1)))))</f>
        <v/>
      </c>
      <c r="AX2">
        <f>IF(OR('2-man'!AX$16="R",'2-man'!AX$15=$R$7),MIN(100,AX1+10),IF('2-man'!AX$16="P",MIN(100,AX1+25),IF(AND('2-man'!AX$16="D",AX1&gt;=35,'2-man'!AX$15&lt;=IF('2-man'!$BF$4="",999,'2-man'!$BF$4)),AX1-35,IF(AND(LEFT('2-man'!AX$16,3)="ST&gt;",AX1&gt;=100,'2-man'!AX$15&lt;=IF('2-man'!$BF$4="",999,'2-man'!$BF$4)),0,IF(AND(OR(AND('2-man'!AX$17="ST&gt;1",AX9&gt;=100)),'2-man'!AX$15&lt;=IF('2-man'!$BF$4="",999,'2-man'!$BF$4)),100,AX1)))))</f>
        <v/>
      </c>
      <c r="AY2">
        <f>IF(OR('2-man'!AY$16="R",'2-man'!AY$15=$R$7),MIN(100,AY1+10),IF('2-man'!AY$16="P",MIN(100,AY1+25),IF(AND('2-man'!AY$16="D",AY1&gt;=35,'2-man'!AY$15&lt;=IF('2-man'!$BF$4="",999,'2-man'!$BF$4)),AY1-35,IF(AND(LEFT('2-man'!AY$16,3)="ST&gt;",AY1&gt;=100,'2-man'!AY$15&lt;=IF('2-man'!$BF$4="",999,'2-man'!$BF$4)),0,IF(AND(OR(AND('2-man'!AY$17="ST&gt;1",AY9&gt;=100)),'2-man'!AY$15&lt;=IF('2-man'!$BF$4="",999,'2-man'!$BF$4)),100,AY1)))))</f>
        <v/>
      </c>
      <c r="AZ2">
        <f>IF(OR('2-man'!AZ$16="R",'2-man'!AZ$15=$R$7),MIN(100,AZ1+10),IF('2-man'!AZ$16="P",MIN(100,AZ1+25),IF(AND('2-man'!AZ$16="D",AZ1&gt;=35,'2-man'!AZ$15&lt;=IF('2-man'!$BF$4="",999,'2-man'!$BF$4)),AZ1-35,IF(AND(LEFT('2-man'!AZ$16,3)="ST&gt;",AZ1&gt;=100,'2-man'!AZ$15&lt;=IF('2-man'!$BF$4="",999,'2-man'!$BF$4)),0,IF(AND(OR(AND('2-man'!AZ$17="ST&gt;1",AZ9&gt;=100)),'2-man'!AZ$15&lt;=IF('2-man'!$BF$4="",999,'2-man'!$BF$4)),100,AZ1)))))</f>
        <v/>
      </c>
      <c r="BA2">
        <f>IF(OR('2-man'!BA$16="R",'2-man'!BA$15=$R$7),MIN(100,BA1+10),IF('2-man'!BA$16="P",MIN(100,BA1+25),IF(AND('2-man'!BA$16="D",BA1&gt;=35,'2-man'!BA$15&lt;=IF('2-man'!$BF$4="",999,'2-man'!$BF$4)),BA1-35,IF(AND(LEFT('2-man'!BA$16,3)="ST&gt;",BA1&gt;=100,'2-man'!BA$15&lt;=IF('2-man'!$BF$4="",999,'2-man'!$BF$4)),0,IF(AND(OR(AND('2-man'!BA$17="ST&gt;1",BA9&gt;=100)),'2-man'!BA$15&lt;=IF('2-man'!$BF$4="",999,'2-man'!$BF$4)),100,BA1)))))</f>
        <v/>
      </c>
      <c r="BB2">
        <f>IF(OR('2-man'!BB$16="R",'2-man'!BB$15=$R$7),MIN(100,BB1+10),IF('2-man'!BB$16="P",MIN(100,BB1+25),IF(AND('2-man'!BB$16="D",BB1&gt;=35,'2-man'!BB$15&lt;=IF('2-man'!$BF$4="",999,'2-man'!$BF$4)),BB1-35,IF(AND(LEFT('2-man'!BB$16,3)="ST&gt;",BB1&gt;=100,'2-man'!BB$15&lt;=IF('2-man'!$BF$4="",999,'2-man'!$BF$4)),0,IF(AND(OR(AND('2-man'!BB$17="ST&gt;1",BB9&gt;=100)),'2-man'!BB$15&lt;=IF('2-man'!$BF$4="",999,'2-man'!$BF$4)),100,BB1)))))</f>
        <v/>
      </c>
      <c r="BC2">
        <f>IF(OR('2-man'!BC$16="R",'2-man'!BC$15=$R$7),MIN(100,BC1+10),IF('2-man'!BC$16="P",MIN(100,BC1+25),IF(AND('2-man'!BC$16="D",BC1&gt;=35,'2-man'!BC$15&lt;=IF('2-man'!$BF$4="",999,'2-man'!$BF$4)),BC1-35,IF(AND(LEFT('2-man'!BC$16,3)="ST&gt;",BC1&gt;=100,'2-man'!BC$15&lt;=IF('2-man'!$BF$4="",999,'2-man'!$BF$4)),0,IF(AND(OR(AND('2-man'!BC$17="ST&gt;1",BC9&gt;=100)),'2-man'!BC$15&lt;=IF('2-man'!$BF$4="",999,'2-man'!$BF$4)),100,BC1)))))</f>
        <v/>
      </c>
      <c r="BD2">
        <f>IF(OR('2-man'!BD$16="R",'2-man'!BD$15=$R$7),MIN(100,BD1+10),IF('2-man'!BD$16="P",MIN(100,BD1+25),IF(AND('2-man'!BD$16="D",BD1&gt;=35,'2-man'!BD$15&lt;=IF('2-man'!$BF$4="",999,'2-man'!$BF$4)),BD1-35,IF(AND(LEFT('2-man'!BD$16,3)="ST&gt;",BD1&gt;=100,'2-man'!BD$15&lt;=IF('2-man'!$BF$4="",999,'2-man'!$BF$4)),0,IF(AND(OR(AND('2-man'!BD$17="ST&gt;1",BD9&gt;=100)),'2-man'!BD$15&lt;=IF('2-man'!$BF$4="",999,'2-man'!$BF$4)),100,BD1)))))</f>
        <v/>
      </c>
      <c r="BE2">
        <f>IF(OR('2-man'!BE$16="R",'2-man'!BE$15=$R$7),MIN(100,BE1+10),IF('2-man'!BE$16="P",MIN(100,BE1+25),IF(AND('2-man'!BE$16="D",BE1&gt;=35,'2-man'!BE$15&lt;=IF('2-man'!$BF$4="",999,'2-man'!$BF$4)),BE1-35,IF(AND(LEFT('2-man'!BE$16,3)="ST&gt;",BE1&gt;=100,'2-man'!BE$15&lt;=IF('2-man'!$BF$4="",999,'2-man'!$BF$4)),0,IF(AND(OR(AND('2-man'!BE$17="ST&gt;1",BE9&gt;=100)),'2-man'!BE$15&lt;=IF('2-man'!$BF$4="",999,'2-man'!$BF$4)),100,BE1)))))</f>
        <v/>
      </c>
      <c r="BF2">
        <f>IF(OR('2-man'!BF$16="R",'2-man'!BF$15=$R$7),MIN(100,BF1+10),IF('2-man'!BF$16="P",MIN(100,BF1+25),IF(AND('2-man'!BF$16="D",BF1&gt;=35,'2-man'!BF$15&lt;=IF('2-man'!$BF$4="",999,'2-man'!$BF$4)),BF1-35,IF(AND(LEFT('2-man'!BF$16,3)="ST&gt;",BF1&gt;=100,'2-man'!BF$15&lt;=IF('2-man'!$BF$4="",999,'2-man'!$BF$4)),0,IF(AND(OR(AND('2-man'!BF$17="ST&gt;1",BF9&gt;=100)),'2-man'!BF$15&lt;=IF('2-man'!$BF$4="",999,'2-man'!$BF$4)),100,BF1)))))</f>
        <v/>
      </c>
      <c r="BG2">
        <f>IF(OR('2-man'!BG$16="R",'2-man'!BG$15=$R$7),MIN(100,BG1+10),IF('2-man'!BG$16="P",MIN(100,BG1+25),IF(AND('2-man'!BG$16="D",BG1&gt;=35,'2-man'!BG$15&lt;=IF('2-man'!$BF$4="",999,'2-man'!$BF$4)),BG1-35,IF(AND(LEFT('2-man'!BG$16,3)="ST&gt;",BG1&gt;=100,'2-man'!BG$15&lt;=IF('2-man'!$BF$4="",999,'2-man'!$BF$4)),0,IF(AND(OR(AND('2-man'!BG$17="ST&gt;1",BG9&gt;=100)),'2-man'!BG$15&lt;=IF('2-man'!$BF$4="",999,'2-man'!$BF$4)),100,BG1)))))</f>
        <v/>
      </c>
      <c r="BH2">
        <f>IF(OR('2-man'!BH$16="R",'2-man'!BH$15=$R$7),MIN(100,BH1+10),IF('2-man'!BH$16="P",MIN(100,BH1+25),IF(AND('2-man'!BH$16="D",BH1&gt;=35,'2-man'!BH$15&lt;=IF('2-man'!$BF$4="",999,'2-man'!$BF$4)),BH1-35,IF(AND(LEFT('2-man'!BH$16,3)="ST&gt;",BH1&gt;=100,'2-man'!BH$15&lt;=IF('2-man'!$BF$4="",999,'2-man'!$BF$4)),0,IF(AND(OR(AND('2-man'!BH$17="ST&gt;1",BH9&gt;=100)),'2-man'!BH$15&lt;=IF('2-man'!$BF$4="",999,'2-man'!$BF$4)),100,BH1)))))</f>
        <v/>
      </c>
      <c r="BI2">
        <f>IF(OR('2-man'!BI$16="R",'2-man'!BI$15=$R$7),MIN(100,BI1+10),IF('2-man'!BI$16="P",MIN(100,BI1+25),IF(AND('2-man'!BI$16="D",BI1&gt;=35,'2-man'!BI$15&lt;=IF('2-man'!$BF$4="",999,'2-man'!$BF$4)),BI1-35,IF(AND(LEFT('2-man'!BI$16,3)="ST&gt;",BI1&gt;=100,'2-man'!BI$15&lt;=IF('2-man'!$BF$4="",999,'2-man'!$BF$4)),0,IF(AND(OR(AND('2-man'!BI$17="ST&gt;1",BI9&gt;=100)),'2-man'!BI$15&lt;=IF('2-man'!$BF$4="",999,'2-man'!$BF$4)),100,BI1)))))</f>
        <v/>
      </c>
      <c r="BJ2">
        <f>IF(OR('2-man'!BJ$16="R",'2-man'!BJ$15=$R$7),MIN(100,BJ1+10),IF('2-man'!BJ$16="P",MIN(100,BJ1+25),IF(AND('2-man'!BJ$16="D",BJ1&gt;=35,'2-man'!BJ$15&lt;=IF('2-man'!$BF$4="",999,'2-man'!$BF$4)),BJ1-35,IF(AND(LEFT('2-man'!BJ$16,3)="ST&gt;",BJ1&gt;=100,'2-man'!BJ$15&lt;=IF('2-man'!$BF$4="",999,'2-man'!$BF$4)),0,IF(AND(OR(AND('2-man'!BJ$17="ST&gt;1",BJ9&gt;=100)),'2-man'!BJ$15&lt;=IF('2-man'!$BF$4="",999,'2-man'!$BF$4)),100,BJ1)))))</f>
        <v/>
      </c>
      <c r="BK2">
        <f>IF(OR('2-man'!BK$16="R",'2-man'!BK$15=$R$7),MIN(100,BK1+10),IF('2-man'!BK$16="P",MIN(100,BK1+25),IF(AND('2-man'!BK$16="D",BK1&gt;=35,'2-man'!BK$15&lt;=IF('2-man'!$BF$4="",999,'2-man'!$BF$4)),BK1-35,IF(AND(LEFT('2-man'!BK$16,3)="ST&gt;",BK1&gt;=100,'2-man'!BK$15&lt;=IF('2-man'!$BF$4="",999,'2-man'!$BF$4)),0,IF(AND(OR(AND('2-man'!BK$17="ST&gt;1",BK9&gt;=100)),'2-man'!BK$15&lt;=IF('2-man'!$BF$4="",999,'2-man'!$BF$4)),100,BK1)))))</f>
        <v/>
      </c>
      <c r="BL2">
        <f>IF(OR('2-man'!BL$16="R",'2-man'!BL$15=$R$7),MIN(100,BL1+10),IF('2-man'!BL$16="P",MIN(100,BL1+25),IF(AND('2-man'!BL$16="D",BL1&gt;=35,'2-man'!BL$15&lt;=IF('2-man'!$BF$4="",999,'2-man'!$BF$4)),BL1-35,IF(AND(LEFT('2-man'!BL$16,3)="ST&gt;",BL1&gt;=100,'2-man'!BL$15&lt;=IF('2-man'!$BF$4="",999,'2-man'!$BF$4)),0,IF(AND(OR(AND('2-man'!BL$17="ST&gt;1",BL9&gt;=100)),'2-man'!BL$15&lt;=IF('2-man'!$BF$4="",999,'2-man'!$BF$4)),100,BL1)))))</f>
        <v/>
      </c>
      <c r="BM2">
        <f>IF(OR('2-man'!BM$16="R",'2-man'!BM$15=$R$7),MIN(100,BM1+10),IF('2-man'!BM$16="P",MIN(100,BM1+25),IF(AND('2-man'!BM$16="D",BM1&gt;=35,'2-man'!BM$15&lt;=IF('2-man'!$BF$4="",999,'2-man'!$BF$4)),BM1-35,IF(AND(LEFT('2-man'!BM$16,3)="ST&gt;",BM1&gt;=100,'2-man'!BM$15&lt;=IF('2-man'!$BF$4="",999,'2-man'!$BF$4)),0,IF(AND(OR(AND('2-man'!BM$17="ST&gt;1",BM9&gt;=100)),'2-man'!BM$15&lt;=IF('2-man'!$BF$4="",999,'2-man'!$BF$4)),100,BM1)))))</f>
        <v/>
      </c>
      <c r="BN2">
        <f>IF(OR('2-man'!BN$16="R",'2-man'!BN$15=$R$7),MIN(100,BN1+10),IF('2-man'!BN$16="P",MIN(100,BN1+25),IF(AND('2-man'!BN$16="D",BN1&gt;=35,'2-man'!BN$15&lt;=IF('2-man'!$BF$4="",999,'2-man'!$BF$4)),BN1-35,IF(AND(LEFT('2-man'!BN$16,3)="ST&gt;",BN1&gt;=100,'2-man'!BN$15&lt;=IF('2-man'!$BF$4="",999,'2-man'!$BF$4)),0,IF(AND(OR(AND('2-man'!BN$17="ST&gt;1",BN9&gt;=100)),'2-man'!BN$15&lt;=IF('2-man'!$BF$4="",999,'2-man'!$BF$4)),100,BN1)))))</f>
        <v/>
      </c>
      <c r="BO2">
        <f>IF(OR('2-man'!BO$16="R",'2-man'!BO$15=$R$7),MIN(100,BO1+10),IF('2-man'!BO$16="P",MIN(100,BO1+25),IF(AND('2-man'!BO$16="D",BO1&gt;=35,'2-man'!BO$15&lt;=IF('2-man'!$BF$4="",999,'2-man'!$BF$4)),BO1-35,IF(AND(LEFT('2-man'!BO$16,3)="ST&gt;",BO1&gt;=100,'2-man'!BO$15&lt;=IF('2-man'!$BF$4="",999,'2-man'!$BF$4)),0,IF(AND(OR(AND('2-man'!BO$17="ST&gt;1",BO9&gt;=100)),'2-man'!BO$15&lt;=IF('2-man'!$BF$4="",999,'2-man'!$BF$4)),100,BO1)))))</f>
        <v/>
      </c>
      <c r="BP2">
        <f>IF(OR('2-man'!BP$16="R",'2-man'!BP$15=$R$7),MIN(100,BP1+10),IF('2-man'!BP$16="P",MIN(100,BP1+25),IF(AND('2-man'!BP$16="D",BP1&gt;=35,'2-man'!BP$15&lt;=IF('2-man'!$BF$4="",999,'2-man'!$BF$4)),BP1-35,IF(AND(LEFT('2-man'!BP$16,3)="ST&gt;",BP1&gt;=100,'2-man'!BP$15&lt;=IF('2-man'!$BF$4="",999,'2-man'!$BF$4)),0,IF(AND(OR(AND('2-man'!BP$17="ST&gt;1",BP9&gt;=100)),'2-man'!BP$15&lt;=IF('2-man'!$BF$4="",999,'2-man'!$BF$4)),100,BP1)))))</f>
        <v/>
      </c>
      <c r="BQ2">
        <f>IF(OR('2-man'!BQ$16="R",'2-man'!BQ$15=$R$7),MIN(100,BQ1+10),IF('2-man'!BQ$16="P",MIN(100,BQ1+25),IF(AND('2-man'!BQ$16="D",BQ1&gt;=35,'2-man'!BQ$15&lt;=IF('2-man'!$BF$4="",999,'2-man'!$BF$4)),BQ1-35,IF(AND(LEFT('2-man'!BQ$16,3)="ST&gt;",BQ1&gt;=100,'2-man'!BQ$15&lt;=IF('2-man'!$BF$4="",999,'2-man'!$BF$4)),0,IF(AND(OR(AND('2-man'!BQ$17="ST&gt;1",BQ9&gt;=100)),'2-man'!BQ$15&lt;=IF('2-man'!$BF$4="",999,'2-man'!$BF$4)),100,BQ1)))))</f>
        <v/>
      </c>
      <c r="BR2">
        <f>IF(OR('2-man'!BR$16="R",'2-man'!BR$15=$R$7),MIN(100,BR1+10),IF('2-man'!BR$16="P",MIN(100,BR1+25),IF(AND('2-man'!BR$16="D",BR1&gt;=35,'2-man'!BR$15&lt;=IF('2-man'!$BF$4="",999,'2-man'!$BF$4)),BR1-35,IF(AND(LEFT('2-man'!BR$16,3)="ST&gt;",BR1&gt;=100,'2-man'!BR$15&lt;=IF('2-man'!$BF$4="",999,'2-man'!$BF$4)),0,IF(AND(OR(AND('2-man'!BR$17="ST&gt;1",BR9&gt;=100)),'2-man'!BR$15&lt;=IF('2-man'!$BF$4="",999,'2-man'!$BF$4)),100,BR1)))))</f>
        <v/>
      </c>
      <c r="BS2">
        <f>IF(OR('2-man'!BS$16="R",'2-man'!BS$15=$R$7),MIN(100,BS1+10),IF('2-man'!BS$16="P",MIN(100,BS1+25),IF(AND('2-man'!BS$16="D",BS1&gt;=35,'2-man'!BS$15&lt;=IF('2-man'!$BF$4="",999,'2-man'!$BF$4)),BS1-35,IF(AND(LEFT('2-man'!BS$16,3)="ST&gt;",BS1&gt;=100,'2-man'!BS$15&lt;=IF('2-man'!$BF$4="",999,'2-man'!$BF$4)),0,IF(AND(OR(AND('2-man'!BS$17="ST&gt;1",BS9&gt;=100)),'2-man'!BS$15&lt;=IF('2-man'!$BF$4="",999,'2-man'!$BF$4)),100,BS1)))))</f>
        <v/>
      </c>
      <c r="BT2">
        <f>IF(OR('2-man'!BT$16="R",'2-man'!BT$15=$R$7),MIN(100,BT1+10),IF('2-man'!BT$16="P",MIN(100,BT1+25),IF(AND('2-man'!BT$16="D",BT1&gt;=35,'2-man'!BT$15&lt;=IF('2-man'!$BF$4="",999,'2-man'!$BF$4)),BT1-35,IF(AND(LEFT('2-man'!BT$16,3)="ST&gt;",BT1&gt;=100,'2-man'!BT$15&lt;=IF('2-man'!$BF$4="",999,'2-man'!$BF$4)),0,IF(AND(OR(AND('2-man'!BT$17="ST&gt;1",BT9&gt;=100)),'2-man'!BT$15&lt;=IF('2-man'!$BF$4="",999,'2-man'!$BF$4)),100,BT1)))))</f>
        <v/>
      </c>
      <c r="BU2">
        <f>IF(OR('2-man'!BU$16="R",'2-man'!BU$15=$R$7),MIN(100,BU1+10),IF('2-man'!BU$16="P",MIN(100,BU1+25),IF(AND('2-man'!BU$16="D",BU1&gt;=35,'2-man'!BU$15&lt;=IF('2-man'!$BF$4="",999,'2-man'!$BF$4)),BU1-35,IF(AND(LEFT('2-man'!BU$16,3)="ST&gt;",BU1&gt;=100,'2-man'!BU$15&lt;=IF('2-man'!$BF$4="",999,'2-man'!$BF$4)),0,IF(AND(OR(AND('2-man'!BU$17="ST&gt;1",BU9&gt;=100)),'2-man'!BU$15&lt;=IF('2-man'!$BF$4="",999,'2-man'!$BF$4)),100,BU1)))))</f>
        <v/>
      </c>
      <c r="BV2">
        <f>IF(OR('2-man'!BV$16="R",'2-man'!BV$15=$R$7),MIN(100,BV1+10),IF('2-man'!BV$16="P",MIN(100,BV1+25),IF(AND('2-man'!BV$16="D",BV1&gt;=35,'2-man'!BV$15&lt;=IF('2-man'!$BF$4="",999,'2-man'!$BF$4)),BV1-35,IF(AND(LEFT('2-man'!BV$16,3)="ST&gt;",BV1&gt;=100,'2-man'!BV$15&lt;=IF('2-man'!$BF$4="",999,'2-man'!$BF$4)),0,IF(AND(OR(AND('2-man'!BV$17="ST&gt;1",BV9&gt;=100)),'2-man'!BV$15&lt;=IF('2-man'!$BF$4="",999,'2-man'!$BF$4)),100,BV1)))))</f>
        <v/>
      </c>
      <c r="BW2">
        <f>IF(OR('2-man'!BW$16="R",'2-man'!BW$15=$R$7),MIN(100,BW1+10),IF('2-man'!BW$16="P",MIN(100,BW1+25),IF(AND('2-man'!BW$16="D",BW1&gt;=35,'2-man'!BW$15&lt;=IF('2-man'!$BF$4="",999,'2-man'!$BF$4)),BW1-35,IF(AND(LEFT('2-man'!BW$16,3)="ST&gt;",BW1&gt;=100,'2-man'!BW$15&lt;=IF('2-man'!$BF$4="",999,'2-man'!$BF$4)),0,IF(AND(OR(AND('2-man'!BW$17="ST&gt;1",BW9&gt;=100)),'2-man'!BW$15&lt;=IF('2-man'!$BF$4="",999,'2-man'!$BF$4)),100,BW1)))))</f>
        <v/>
      </c>
      <c r="BX2">
        <f>IF(OR('2-man'!BX$16="R",'2-man'!BX$15=$R$7),MIN(100,BX1+10),IF('2-man'!BX$16="P",MIN(100,BX1+25),IF(AND('2-man'!BX$16="D",BX1&gt;=35,'2-man'!BX$15&lt;=IF('2-man'!$BF$4="",999,'2-man'!$BF$4)),BX1-35,IF(AND(LEFT('2-man'!BX$16,3)="ST&gt;",BX1&gt;=100,'2-man'!BX$15&lt;=IF('2-man'!$BF$4="",999,'2-man'!$BF$4)),0,IF(AND(OR(AND('2-man'!BX$17="ST&gt;1",BX9&gt;=100)),'2-man'!BX$15&lt;=IF('2-man'!$BF$4="",999,'2-man'!$BF$4)),100,BX1)))))</f>
        <v/>
      </c>
      <c r="BY2">
        <f>IF(OR('2-man'!BY$16="R",'2-man'!BY$15=$R$7),MIN(100,BY1+10),IF('2-man'!BY$16="P",MIN(100,BY1+25),IF(AND('2-man'!BY$16="D",BY1&gt;=35,'2-man'!BY$15&lt;=IF('2-man'!$BF$4="",999,'2-man'!$BF$4)),BY1-35,IF(AND(LEFT('2-man'!BY$16,3)="ST&gt;",BY1&gt;=100,'2-man'!BY$15&lt;=IF('2-man'!$BF$4="",999,'2-man'!$BF$4)),0,IF(AND(OR(AND('2-man'!BY$17="ST&gt;1",BY9&gt;=100)),'2-man'!BY$15&lt;=IF('2-man'!$BF$4="",999,'2-man'!$BF$4)),100,BY1)))))</f>
        <v/>
      </c>
      <c r="BZ2">
        <f>IF(OR('2-man'!BZ$16="R",'2-man'!BZ$15=$R$7),MIN(100,BZ1+10),IF('2-man'!BZ$16="P",MIN(100,BZ1+25),IF(AND('2-man'!BZ$16="D",BZ1&gt;=35,'2-man'!BZ$15&lt;=IF('2-man'!$BF$4="",999,'2-man'!$BF$4)),BZ1-35,IF(AND(LEFT('2-man'!BZ$16,3)="ST&gt;",BZ1&gt;=100,'2-man'!BZ$15&lt;=IF('2-man'!$BF$4="",999,'2-man'!$BF$4)),0,IF(AND(OR(AND('2-man'!BZ$17="ST&gt;1",BZ9&gt;=100)),'2-man'!BZ$15&lt;=IF('2-man'!$BF$4="",999,'2-man'!$BF$4)),100,BZ1)))))</f>
        <v/>
      </c>
      <c r="CA2">
        <f>IF(OR('2-man'!CA$16="R",'2-man'!CA$15=$R$7),MIN(100,CA1+10),IF('2-man'!CA$16="P",MIN(100,CA1+25),IF(AND('2-man'!CA$16="D",CA1&gt;=35,'2-man'!CA$15&lt;=IF('2-man'!$BF$4="",999,'2-man'!$BF$4)),CA1-35,IF(AND(LEFT('2-man'!CA$16,3)="ST&gt;",CA1&gt;=100,'2-man'!CA$15&lt;=IF('2-man'!$BF$4="",999,'2-man'!$BF$4)),0,IF(AND(OR(AND('2-man'!CA$17="ST&gt;1",CA9&gt;=100)),'2-man'!CA$15&lt;=IF('2-man'!$BF$4="",999,'2-man'!$BF$4)),100,CA1)))))</f>
        <v/>
      </c>
      <c r="CB2">
        <f>IF(OR('2-man'!CB$16="R",'2-man'!CB$15=$R$7),MIN(100,CB1+10),IF('2-man'!CB$16="P",MIN(100,CB1+25),IF(AND('2-man'!CB$16="D",CB1&gt;=35,'2-man'!CB$15&lt;=IF('2-man'!$BF$4="",999,'2-man'!$BF$4)),CB1-35,IF(AND(LEFT('2-man'!CB$16,3)="ST&gt;",CB1&gt;=100,'2-man'!CB$15&lt;=IF('2-man'!$BF$4="",999,'2-man'!$BF$4)),0,IF(AND(OR(AND('2-man'!CB$17="ST&gt;1",CB9&gt;=100)),'2-man'!CB$15&lt;=IF('2-man'!$BF$4="",999,'2-man'!$BF$4)),100,CB1)))))</f>
        <v/>
      </c>
      <c r="CC2">
        <f>IF(OR('2-man'!CC$16="R",'2-man'!CC$15=$R$7),MIN(100,CC1+10),IF('2-man'!CC$16="P",MIN(100,CC1+25),IF(AND('2-man'!CC$16="D",CC1&gt;=35,'2-man'!CC$15&lt;=IF('2-man'!$BF$4="",999,'2-man'!$BF$4)),CC1-35,IF(AND(LEFT('2-man'!CC$16,3)="ST&gt;",CC1&gt;=100,'2-man'!CC$15&lt;=IF('2-man'!$BF$4="",999,'2-man'!$BF$4)),0,IF(AND(OR(AND('2-man'!CC$17="ST&gt;1",CC9&gt;=100)),'2-man'!CC$15&lt;=IF('2-man'!$BF$4="",999,'2-man'!$BF$4)),100,CC1)))))</f>
        <v/>
      </c>
      <c r="CD2">
        <f>IF(OR('2-man'!CD$16="R",'2-man'!CD$15=$R$7),MIN(100,CD1+10),IF('2-man'!CD$16="P",MIN(100,CD1+25),IF(AND('2-man'!CD$16="D",CD1&gt;=35,'2-man'!CD$15&lt;=IF('2-man'!$BF$4="",999,'2-man'!$BF$4)),CD1-35,IF(AND(LEFT('2-man'!CD$16,3)="ST&gt;",CD1&gt;=100,'2-man'!CD$15&lt;=IF('2-man'!$BF$4="",999,'2-man'!$BF$4)),0,IF(AND(OR(AND('2-man'!CD$17="ST&gt;1",CD9&gt;=100)),'2-man'!CD$15&lt;=IF('2-man'!$BF$4="",999,'2-man'!$BF$4)),100,CD1)))))</f>
        <v/>
      </c>
      <c r="CE2">
        <f>IF('2-man'!CE$16="R",MIN(100,CE1+10),IF('2-man'!CE$16="P",MIN(100,CE1+25),IF(AND('2-man'!CE$16="D",CE1&gt;=35,'2-man'!CE$15&lt;=IF('2-man'!$BF$4="",999,'2-man'!$BF$4)),CE1-35,IF(AND(LEFT('2-man'!CE$16,3)="ST&gt;",CE1&gt;=100,'2-man'!CE$15&lt;=IF('2-man'!$BF$4="",999,'2-man'!$BF$4)),0,IF(AND(OR(AND('2-man'!CE$17="ST&gt;1",CE9&gt;=100)),'2-man'!CE$15&lt;=IF('2-man'!$BF$4="",999,'2-man'!$BF$4)),100,CE1)))))</f>
        <v/>
      </c>
      <c r="CF2">
        <f>IF('2-man'!CF$16="R",MIN(100,CF1+10),IF('2-man'!CF$16="P",MIN(100,CF1+25),IF(AND('2-man'!CF$16="D",CF1&gt;=35,'2-man'!CF$15&lt;=IF('2-man'!$BF$4="",999,'2-man'!$BF$4)),CF1-35,IF(AND(LEFT('2-man'!CF$16,3)="ST&gt;",CF1&gt;=100,'2-man'!CF$15&lt;=IF('2-man'!$BF$4="",999,'2-man'!$BF$4)),0,IF(AND(OR(AND('2-man'!CF$17="ST&gt;1",CF9&gt;=100)),'2-man'!CF$15&lt;=IF('2-man'!$BF$4="",999,'2-man'!$BF$4)),100,CF1)))))</f>
        <v/>
      </c>
      <c r="CG2">
        <f>IF('2-man'!CG$16="R",MIN(100,CG1+10),IF('2-man'!CG$16="P",MIN(100,CG1+25),IF(AND('2-man'!CG$16="D",CG1&gt;=35,'2-man'!CG$15&lt;=IF('2-man'!$BF$4="",999,'2-man'!$BF$4)),CG1-35,IF(AND(LEFT('2-man'!CG$16,3)="ST&gt;",CG1&gt;=100,'2-man'!CG$15&lt;=IF('2-man'!$BF$4="",999,'2-man'!$BF$4)),0,IF(AND(OR(AND('2-man'!CG$17="ST&gt;1",CG9&gt;=100)),'2-man'!CG$15&lt;=IF('2-man'!$BF$4="",999,'2-man'!$BF$4)),100,CG1)))))</f>
        <v/>
      </c>
      <c r="CH2">
        <f>IF('2-man'!CH$16="R",MIN(100,CH1+10),IF('2-man'!CH$16="P",MIN(100,CH1+25),IF(AND('2-man'!CH$16="D",CH1&gt;=35,'2-man'!CH$15&lt;=IF('2-man'!$BF$4="",999,'2-man'!$BF$4)),CH1-35,IF(AND(LEFT('2-man'!CH$16,3)="ST&gt;",CH1&gt;=100,'2-man'!CH$15&lt;=IF('2-man'!$BF$4="",999,'2-man'!$BF$4)),0,IF(AND(OR(AND('2-man'!CH$17="ST&gt;1",CH9&gt;=100)),'2-man'!CH$15&lt;=IF('2-man'!$BF$4="",999,'2-man'!$BF$4)),100,CH1)))))</f>
        <v/>
      </c>
      <c r="CI2">
        <f>IF('2-man'!CI$16="R",MIN(100,CI1+10),IF('2-man'!CI$16="P",MIN(100,CI1+25),IF(AND('2-man'!CI$16="D",CI1&gt;=35,'2-man'!CI$15&lt;=IF('2-man'!$BF$4="",999,'2-man'!$BF$4)),CI1-35,IF(AND(LEFT('2-man'!CI$16,3)="ST&gt;",CI1&gt;=100,'2-man'!CI$15&lt;=IF('2-man'!$BF$4="",999,'2-man'!$BF$4)),0,IF(AND(OR(AND('2-man'!CI$17="ST&gt;1",CI9&gt;=100)),'2-man'!CI$15&lt;=IF('2-man'!$BF$4="",999,'2-man'!$BF$4)),100,CI1)))))</f>
        <v/>
      </c>
      <c r="CJ2">
        <f>IF('2-man'!CJ$16="R",MIN(100,CJ1+10),IF('2-man'!CJ$16="P",MIN(100,CJ1+25),IF(AND('2-man'!CJ$16="D",CJ1&gt;=35,'2-man'!CJ$15&lt;=IF('2-man'!$BF$4="",999,'2-man'!$BF$4)),CJ1-35,IF(AND(LEFT('2-man'!CJ$16,3)="ST&gt;",CJ1&gt;=100,'2-man'!CJ$15&lt;=IF('2-man'!$BF$4="",999,'2-man'!$BF$4)),0,IF(AND(OR(AND('2-man'!CJ$17="ST&gt;1",CJ9&gt;=100)),'2-man'!CJ$15&lt;=IF('2-man'!$BF$4="",999,'2-man'!$BF$4)),100,CJ1)))))</f>
        <v/>
      </c>
      <c r="CK2">
        <f>IF('2-man'!CK$16="R",MIN(100,CK1+10),IF('2-man'!CK$16="P",MIN(100,CK1+25),IF(AND('2-man'!CK$16="D",CK1&gt;=35,'2-man'!CK$15&lt;=IF('2-man'!$BF$4="",999,'2-man'!$BF$4)),CK1-35,IF(AND(LEFT('2-man'!CK$16,3)="ST&gt;",CK1&gt;=100,'2-man'!CK$15&lt;=IF('2-man'!$BF$4="",999,'2-man'!$BF$4)),0,IF(AND(OR(AND('2-man'!CK$17="ST&gt;1",CK9&gt;=100)),'2-man'!CK$15&lt;=IF('2-man'!$BF$4="",999,'2-man'!$BF$4)),100,CK1)))))</f>
        <v/>
      </c>
      <c r="CL2">
        <f>IF('2-man'!CL$16="R",MIN(100,CL1+10),IF('2-man'!CL$16="P",MIN(100,CL1+25),IF(AND('2-man'!CL$16="D",CL1&gt;=35,'2-man'!CL$15&lt;=IF('2-man'!$BF$4="",999,'2-man'!$BF$4)),CL1-35,IF(AND(LEFT('2-man'!CL$16,3)="ST&gt;",CL1&gt;=100,'2-man'!CL$15&lt;=IF('2-man'!$BF$4="",999,'2-man'!$BF$4)),0,IF(AND(OR(AND('2-man'!CL$17="ST&gt;1",CL9&gt;=100)),'2-man'!CL$15&lt;=IF('2-man'!$BF$4="",999,'2-man'!$BF$4)),100,CL1)))))</f>
        <v/>
      </c>
      <c r="CM2">
        <f>IF('2-man'!CM$16="R",MIN(100,CM1+10),IF('2-man'!CM$16="P",MIN(100,CM1+25),IF(AND('2-man'!CM$16="D",CM1&gt;=35,'2-man'!CM$15&lt;=IF('2-man'!$BF$4="",999,'2-man'!$BF$4)),CM1-35,IF(AND(LEFT('2-man'!CM$16,3)="ST&gt;",CM1&gt;=100,'2-man'!CM$15&lt;=IF('2-man'!$BF$4="",999,'2-man'!$BF$4)),0,IF(AND(OR(AND('2-man'!CM$17="ST&gt;1",CM9&gt;=100)),'2-man'!CM$15&lt;=IF('2-man'!$BF$4="",999,'2-man'!$BF$4)),100,CM1)))))</f>
        <v/>
      </c>
      <c r="CN2">
        <f>IF('2-man'!CN$16="R",MIN(100,CN1+10),IF('2-man'!CN$16="P",MIN(100,CN1+25),IF(AND('2-man'!CN$16="D",CN1&gt;=35,'2-man'!CN$15&lt;=IF('2-man'!$BF$4="",999,'2-man'!$BF$4)),CN1-35,IF(AND(LEFT('2-man'!CN$16,3)="ST&gt;",CN1&gt;=100,'2-man'!CN$15&lt;=IF('2-man'!$BF$4="",999,'2-man'!$BF$4)),0,IF(AND(OR(AND('2-man'!CN$17="ST&gt;1",CN9&gt;=100)),'2-man'!CN$15&lt;=IF('2-man'!$BF$4="",999,'2-man'!$BF$4)),100,CN1)))))</f>
        <v/>
      </c>
      <c r="CO2">
        <f>IF('2-man'!CO$16="R",MIN(100,CO1+10),IF('2-man'!CO$16="P",MIN(100,CO1+25),IF(AND('2-man'!CO$16="D",CO1&gt;=35,'2-man'!CO$15&lt;=IF('2-man'!$BF$4="",999,'2-man'!$BF$4)),CO1-35,IF(AND(LEFT('2-man'!CO$16,3)="ST&gt;",CO1&gt;=100,'2-man'!CO$15&lt;=IF('2-man'!$BF$4="",999,'2-man'!$BF$4)),0,IF(AND(OR(AND('2-man'!CO$17="ST&gt;1",CO9&gt;=100)),'2-man'!CO$15&lt;=IF('2-man'!$BF$4="",999,'2-man'!$BF$4)),100,CO1)))))</f>
        <v/>
      </c>
      <c r="CP2">
        <f>IF('2-man'!CP$16="R",MIN(100,CP1+10),IF('2-man'!CP$16="P",MIN(100,CP1+25),IF(AND('2-man'!CP$16="D",CP1&gt;=35,'2-man'!CP$15&lt;=IF('2-man'!$BF$4="",999,'2-man'!$BF$4)),CP1-35,IF(AND(LEFT('2-man'!CP$16,3)="ST&gt;",CP1&gt;=100,'2-man'!CP$15&lt;=IF('2-man'!$BF$4="",999,'2-man'!$BF$4)),0,IF(AND(OR(AND('2-man'!CP$17="ST&gt;1",CP9&gt;=100)),'2-man'!CP$15&lt;=IF('2-man'!$BF$4="",999,'2-man'!$BF$4)),100,CP1)))))</f>
        <v/>
      </c>
      <c r="CQ2">
        <f>IF('2-man'!CQ$16="R",MIN(100,CQ1+10),IF('2-man'!CQ$16="P",MIN(100,CQ1+25),IF(AND('2-man'!CQ$16="D",CQ1&gt;=35,'2-man'!CQ$15&lt;=IF('2-man'!$BF$4="",999,'2-man'!$BF$4)),CQ1-35,IF(AND(LEFT('2-man'!CQ$16,3)="ST&gt;",CQ1&gt;=100,'2-man'!CQ$15&lt;=IF('2-man'!$BF$4="",999,'2-man'!$BF$4)),0,IF(AND(OR(AND('2-man'!CQ$17="ST&gt;1",CQ9&gt;=100)),'2-man'!CQ$15&lt;=IF('2-man'!$BF$4="",999,'2-man'!$BF$4)),100,CQ1)))))</f>
        <v/>
      </c>
      <c r="CR2">
        <f>IF('2-man'!CR$16="R",MIN(100,CR1+10),IF('2-man'!CR$16="P",MIN(100,CR1+25),IF(AND('2-man'!CR$16="D",CR1&gt;=35,'2-man'!CR$15&lt;=IF('2-man'!$BF$4="",999,'2-man'!$BF$4)),CR1-35,IF(AND(LEFT('2-man'!CR$16,3)="ST&gt;",CR1&gt;=100,'2-man'!CR$15&lt;=IF('2-man'!$BF$4="",999,'2-man'!$BF$4)),0,IF(AND(OR(AND('2-man'!CR$17="ST&gt;1",CR9&gt;=100)),'2-man'!CR$15&lt;=IF('2-man'!$BF$4="",999,'2-man'!$BF$4)),100,CR1)))))</f>
        <v/>
      </c>
      <c r="CS2">
        <f>IF('2-man'!CS$16="R",MIN(100,CS1+10),IF('2-man'!CS$16="P",MIN(100,CS1+25),IF(AND('2-man'!CS$16="D",CS1&gt;=35,'2-man'!CS$15&lt;=IF('2-man'!$BF$4="",999,'2-man'!$BF$4)),CS1-35,IF(AND(LEFT('2-man'!CS$16,3)="ST&gt;",CS1&gt;=100,'2-man'!CS$15&lt;=IF('2-man'!$BF$4="",999,'2-man'!$BF$4)),0,IF(AND(OR(AND('2-man'!CS$17="ST&gt;1",CS9&gt;=100)),'2-man'!CS$15&lt;=IF('2-man'!$BF$4="",999,'2-man'!$BF$4)),100,CS1)))))</f>
        <v/>
      </c>
      <c r="CT2">
        <f>IF('2-man'!CT$16="R",MIN(100,CT1+10),IF('2-man'!CT$16="P",MIN(100,CT1+25),IF(AND('2-man'!CT$16="D",CT1&gt;=35,'2-man'!CT$15&lt;=IF('2-man'!$BF$4="",999,'2-man'!$BF$4)),CT1-35,IF(AND(LEFT('2-man'!CT$16,3)="ST&gt;",CT1&gt;=100,'2-man'!CT$15&lt;=IF('2-man'!$BF$4="",999,'2-man'!$BF$4)),0,IF(AND(OR(AND('2-man'!CT$17="ST&gt;1",CT9&gt;=100)),'2-man'!CT$15&lt;=IF('2-man'!$BF$4="",999,'2-man'!$BF$4)),100,CT1)))))</f>
        <v/>
      </c>
      <c r="CU2">
        <f>IF('2-man'!CU$16="R",MIN(100,CU1+10),IF('2-man'!CU$16="P",MIN(100,CU1+25),IF(AND('2-man'!CU$16="D",CU1&gt;=35,'2-man'!CU$15&lt;=IF('2-man'!$BF$4="",999,'2-man'!$BF$4)),CU1-35,IF(AND(LEFT('2-man'!CU$16,3)="ST&gt;",CU1&gt;=100,'2-man'!CU$15&lt;=IF('2-man'!$BF$4="",999,'2-man'!$BF$4)),0,IF(AND(OR(AND('2-man'!CU$17="ST&gt;1",CU9&gt;=100)),'2-man'!CU$15&lt;=IF('2-man'!$BF$4="",999,'2-man'!$BF$4)),100,CU1)))))</f>
        <v/>
      </c>
      <c r="CV2">
        <f>IF('2-man'!CV$16="R",MIN(100,CV1+10),IF('2-man'!CV$16="P",MIN(100,CV1+25),IF(AND('2-man'!CV$16="D",CV1&gt;=35,'2-man'!CV$15&lt;=IF('2-man'!$BF$4="",999,'2-man'!$BF$4)),CV1-35,IF(AND(LEFT('2-man'!CV$16,3)="ST&gt;",CV1&gt;=100,'2-man'!CV$15&lt;=IF('2-man'!$BF$4="",999,'2-man'!$BF$4)),0,IF(AND(OR(AND('2-man'!CV$17="ST&gt;1",CV9&gt;=100)),'2-man'!CV$15&lt;=IF('2-man'!$BF$4="",999,'2-man'!$BF$4)),100,CV1)))))</f>
        <v/>
      </c>
      <c r="CW2">
        <f>IF('2-man'!CW$16="R",MIN(100,CW1+10),IF('2-man'!CW$16="P",MIN(100,CW1+25),IF(AND('2-man'!CW$16="D",CW1&gt;=35,'2-man'!CW$15&lt;=IF('2-man'!$BF$4="",999,'2-man'!$BF$4)),CW1-35,IF(AND(LEFT('2-man'!CW$16,3)="ST&gt;",CW1&gt;=100,'2-man'!CW$15&lt;=IF('2-man'!$BF$4="",999,'2-man'!$BF$4)),0,IF(AND(OR(AND('2-man'!CW$17="ST&gt;1",CW9&gt;=100)),'2-man'!CW$15&lt;=IF('2-man'!$BF$4="",999,'2-man'!$BF$4)),100,CW1)))))</f>
        <v/>
      </c>
      <c r="CX2">
        <f>IF('2-man'!CX$16="R",MIN(100,CX1+10),IF('2-man'!CX$16="P",MIN(100,CX1+25),IF(AND('2-man'!CX$16="D",CX1&gt;=35,'2-man'!CX$15&lt;=IF('2-man'!$BF$4="",999,'2-man'!$BF$4)),CX1-35,IF(AND(LEFT('2-man'!CX$16,3)="ST&gt;",CX1&gt;=100,'2-man'!CX$15&lt;=IF('2-man'!$BF$4="",999,'2-man'!$BF$4)),0,IF(AND(OR(AND('2-man'!CX$17="ST&gt;1",CX9&gt;=100)),'2-man'!CX$15&lt;=IF('2-man'!$BF$4="",999,'2-man'!$BF$4)),100,CX1)))))</f>
        <v/>
      </c>
      <c r="CY2">
        <f>IF('2-man'!CY$16="R",MIN(100,CY1+10),IF('2-man'!CY$16="P",MIN(100,CY1+25),IF(AND('2-man'!CY$16="D",CY1&gt;=35,'2-man'!CY$15&lt;=IF('2-man'!$BF$4="",999,'2-man'!$BF$4)),CY1-35,IF(AND(LEFT('2-man'!CY$16,3)="ST&gt;",CY1&gt;=100,'2-man'!CY$15&lt;=IF('2-man'!$BF$4="",999,'2-man'!$BF$4)),0,IF(AND(OR(AND('2-man'!CY$17="ST&gt;1",CY9&gt;=100)),'2-man'!CY$15&lt;=IF('2-man'!$BF$4="",999,'2-man'!$BF$4)),100,CY1)))))</f>
        <v/>
      </c>
      <c r="CZ2">
        <f>IF('2-man'!CZ$16="R",MIN(100,CZ1+10),IF('2-man'!CZ$16="P",MIN(100,CZ1+25),IF(AND('2-man'!CZ$16="D",CZ1&gt;=35,'2-man'!CZ$15&lt;=IF('2-man'!$BF$4="",999,'2-man'!$BF$4)),CZ1-35,IF(AND(LEFT('2-man'!CZ$16,3)="ST&gt;",CZ1&gt;=100,'2-man'!CZ$15&lt;=IF('2-man'!$BF$4="",999,'2-man'!$BF$4)),0,IF(AND(OR(AND('2-man'!CZ$17="ST&gt;1",CZ9&gt;=100)),'2-man'!CZ$15&lt;=IF('2-man'!$BF$4="",999,'2-man'!$BF$4)),100,CZ1)))))</f>
        <v/>
      </c>
      <c r="DA2">
        <f>IF('2-man'!DA$16="R",MIN(100,DA1+10),IF('2-man'!DA$16="P",MIN(100,DA1+25),IF(AND('2-man'!DA$16="D",DA1&gt;=35,'2-man'!DA$15&lt;=IF('2-man'!$BF$4="",999,'2-man'!$BF$4)),DA1-35,IF(AND(LEFT('2-man'!DA$16,3)="ST&gt;",DA1&gt;=100,'2-man'!DA$15&lt;=IF('2-man'!$BF$4="",999,'2-man'!$BF$4)),0,IF(AND(OR(AND('2-man'!DA$17="ST&gt;1",DA9&gt;=100)),'2-man'!DA$15&lt;=IF('2-man'!$BF$4="",999,'2-man'!$BF$4)),100,DA1)))))</f>
        <v/>
      </c>
      <c r="DB2">
        <f>IF('2-man'!DB$16="R",MIN(100,DB1+10),IF('2-man'!DB$16="P",MIN(100,DB1+25),IF(AND('2-man'!DB$16="D",DB1&gt;=35,'2-man'!DB$15&lt;=IF('2-man'!$BF$4="",999,'2-man'!$BF$4)),DB1-35,IF(AND(LEFT('2-man'!DB$16,3)="ST&gt;",DB1&gt;=100,'2-man'!DB$15&lt;=IF('2-man'!$BF$4="",999,'2-man'!$BF$4)),0,IF(AND(OR(AND('2-man'!DB$17="ST&gt;1",DB9&gt;=100)),'2-man'!DB$15&lt;=IF('2-man'!$BF$4="",999,'2-man'!$BF$4)),100,DB1)))))</f>
        <v/>
      </c>
      <c r="DC2">
        <f>IF('2-man'!DC$16="R",MIN(100,DC1+10),IF('2-man'!DC$16="P",MIN(100,DC1+25),IF(AND('2-man'!DC$16="D",DC1&gt;=35,'2-man'!DC$15&lt;=IF('2-man'!$BF$4="",999,'2-man'!$BF$4)),DC1-35,IF(AND(LEFT('2-man'!DC$16,3)="ST&gt;",DC1&gt;=100,'2-man'!DC$15&lt;=IF('2-man'!$BF$4="",999,'2-man'!$BF$4)),0,IF(AND(OR(AND('2-man'!DC$17="ST&gt;1",DC9&gt;=100)),'2-man'!DC$15&lt;=IF('2-man'!$BF$4="",999,'2-man'!$BF$4)),100,DC1)))))</f>
        <v/>
      </c>
      <c r="DD2">
        <f>IF('2-man'!DD$16="R",MIN(100,DD1+10),IF('2-man'!DD$16="P",MIN(100,DD1+25),IF(AND('2-man'!DD$16="D",DD1&gt;=35,'2-man'!DD$15&lt;=IF('2-man'!$BF$4="",999,'2-man'!$BF$4)),DD1-35,IF(AND(LEFT('2-man'!DD$16,3)="ST&gt;",DD1&gt;=100,'2-man'!DD$15&lt;=IF('2-man'!$BF$4="",999,'2-man'!$BF$4)),0,IF(AND(OR(AND('2-man'!DD$17="ST&gt;1",DD9&gt;=100)),'2-man'!DD$15&lt;=IF('2-man'!$BF$4="",999,'2-man'!$BF$4)),100,DD1)))))</f>
        <v/>
      </c>
      <c r="DE2">
        <f>IF('2-man'!DE$16="R",MIN(100,DE1+10),IF('2-man'!DE$16="P",MIN(100,DE1+25),IF(AND('2-man'!DE$16="D",DE1&gt;=35,'2-man'!DE$15&lt;=IF('2-man'!$BF$4="",999,'2-man'!$BF$4)),DE1-35,IF(AND(LEFT('2-man'!DE$16,3)="ST&gt;",DE1&gt;=100,'2-man'!DE$15&lt;=IF('2-man'!$BF$4="",999,'2-man'!$BF$4)),0,IF(AND(OR(AND('2-man'!DE$17="ST&gt;1",DE9&gt;=100)),'2-man'!DE$15&lt;=IF('2-man'!$BF$4="",999,'2-man'!$BF$4)),100,DE1)))))</f>
        <v/>
      </c>
      <c r="DF2">
        <f>IF('2-man'!DF$16="R",MIN(100,DF1+10),IF('2-man'!DF$16="P",MIN(100,DF1+25),IF(AND('2-man'!DF$16="D",DF1&gt;=35,'2-man'!DF$15&lt;=IF('2-man'!$BF$4="",999,'2-man'!$BF$4)),DF1-35,IF(AND(LEFT('2-man'!DF$16,3)="ST&gt;",DF1&gt;=100,'2-man'!DF$15&lt;=IF('2-man'!$BF$4="",999,'2-man'!$BF$4)),0,IF(AND(OR(AND('2-man'!DF$17="ST&gt;1",DF9&gt;=100)),'2-man'!DF$15&lt;=IF('2-man'!$BF$4="",999,'2-man'!$BF$4)),100,DF1)))))</f>
        <v/>
      </c>
      <c r="DG2">
        <f>IF('2-man'!DG$16="R",MIN(100,DG1+10),IF('2-man'!DG$16="P",MIN(100,DG1+25),IF(AND('2-man'!DG$16="D",DG1&gt;=35,'2-man'!DG$15&lt;=IF('2-man'!$BF$4="",999,'2-man'!$BF$4)),DG1-35,IF(AND(LEFT('2-man'!DG$16,3)="ST&gt;",DG1&gt;=100,'2-man'!DG$15&lt;=IF('2-man'!$BF$4="",999,'2-man'!$BF$4)),0,IF(AND(OR(AND('2-man'!DG$17="ST&gt;1",DG9&gt;=100)),'2-man'!DG$15&lt;=IF('2-man'!$BF$4="",999,'2-man'!$BF$4)),100,DG1)))))</f>
        <v/>
      </c>
      <c r="DH2">
        <f>IF('2-man'!DH$16="R",MIN(100,DH1+10),IF('2-man'!DH$16="P",MIN(100,DH1+25),IF(AND('2-man'!DH$16="D",DH1&gt;=35,'2-man'!DH$15&lt;=IF('2-man'!$BF$4="",999,'2-man'!$BF$4)),DH1-35,IF(AND(LEFT('2-man'!DH$16,3)="ST&gt;",DH1&gt;=100,'2-man'!DH$15&lt;=IF('2-man'!$BF$4="",999,'2-man'!$BF$4)),0,IF(AND(OR(AND('2-man'!DH$17="ST&gt;1",DH9&gt;=100)),'2-man'!DH$15&lt;=IF('2-man'!$BF$4="",999,'2-man'!$BF$4)),100,DH1)))))</f>
        <v/>
      </c>
      <c r="DI2">
        <f>IF('2-man'!DI$16="R",MIN(100,DI1+10),IF('2-man'!DI$16="P",MIN(100,DI1+25),IF(AND('2-man'!DI$16="D",DI1&gt;=35,'2-man'!DI$15&lt;=IF('2-man'!$BF$4="",999,'2-man'!$BF$4)),DI1-35,IF(AND(LEFT('2-man'!DI$16,3)="ST&gt;",DI1&gt;=100,'2-man'!DI$15&lt;=IF('2-man'!$BF$4="",999,'2-man'!$BF$4)),0,IF(AND(OR(AND('2-man'!DI$17="ST&gt;1",DI9&gt;=100)),'2-man'!DI$15&lt;=IF('2-man'!$BF$4="",999,'2-man'!$BF$4)),100,DI1)))))</f>
        <v/>
      </c>
      <c r="DJ2">
        <f>IF('2-man'!DJ$16="R",MIN(100,DJ1+10),IF('2-man'!DJ$16="P",MIN(100,DJ1+25),IF(AND('2-man'!DJ$16="D",DJ1&gt;=35,'2-man'!DJ$15&lt;=IF('2-man'!$BF$4="",999,'2-man'!$BF$4)),DJ1-35,IF(AND(LEFT('2-man'!DJ$16,3)="ST&gt;",DJ1&gt;=100,'2-man'!DJ$15&lt;=IF('2-man'!$BF$4="",999,'2-man'!$BF$4)),0,IF(AND(OR(AND('2-man'!DJ$17="ST&gt;1",DJ9&gt;=100)),'2-man'!DJ$15&lt;=IF('2-man'!$BF$4="",999,'2-man'!$BF$4)),100,DJ1)))))</f>
        <v/>
      </c>
      <c r="DK2">
        <f>IF('2-man'!DK$16="R",MIN(100,DK1+10),IF('2-man'!DK$16="P",MIN(100,DK1+25),IF(AND('2-man'!DK$16="D",DK1&gt;=35,'2-man'!DK$15&lt;=IF('2-man'!$BF$4="",999,'2-man'!$BF$4)),DK1-35,IF(AND(LEFT('2-man'!DK$16,3)="ST&gt;",DK1&gt;=100,'2-man'!DK$15&lt;=IF('2-man'!$BF$4="",999,'2-man'!$BF$4)),0,IF(AND(OR(AND('2-man'!DK$17="ST&gt;1",DK9&gt;=100)),'2-man'!DK$15&lt;=IF('2-man'!$BF$4="",999,'2-man'!$BF$4)),100,DK1)))))</f>
        <v/>
      </c>
      <c r="DL2">
        <f>IF('2-man'!DL$16="R",MIN(100,DL1+10),IF('2-man'!DL$16="P",MIN(100,DL1+25),IF(AND('2-man'!DL$16="D",DL1&gt;=35,'2-man'!DL$15&lt;=IF('2-man'!$BF$4="",999,'2-man'!$BF$4)),DL1-35,IF(AND(LEFT('2-man'!DL$16,3)="ST&gt;",DL1&gt;=100,'2-man'!DL$15&lt;=IF('2-man'!$BF$4="",999,'2-man'!$BF$4)),0,IF(AND(OR(AND('2-man'!DL$17="ST&gt;1",DL9&gt;=100)),'2-man'!DL$15&lt;=IF('2-man'!$BF$4="",999,'2-man'!$BF$4)),100,DL1)))))</f>
        <v/>
      </c>
      <c r="DM2">
        <f>IF('2-man'!DM$16="R",MIN(100,DM1+10),IF('2-man'!DM$16="P",MIN(100,DM1+25),IF(AND('2-man'!DM$16="D",DM1&gt;=35,'2-man'!DM$15&lt;=IF('2-man'!$BF$4="",999,'2-man'!$BF$4)),DM1-35,IF(AND(LEFT('2-man'!DM$16,3)="ST&gt;",DM1&gt;=100,'2-man'!DM$15&lt;=IF('2-man'!$BF$4="",999,'2-man'!$BF$4)),0,IF(AND(OR(AND('2-man'!DM$17="ST&gt;1",DM9&gt;=100)),'2-man'!DM$15&lt;=IF('2-man'!$BF$4="",999,'2-man'!$BF$4)),100,DM1)))))</f>
        <v/>
      </c>
      <c r="DN2">
        <f>IF('2-man'!DN$16="R",MIN(100,DN1+10),IF('2-man'!DN$16="P",MIN(100,DN1+25),IF(AND('2-man'!DN$16="D",DN1&gt;=35,'2-man'!DN$15&lt;=IF('2-man'!$BF$4="",999,'2-man'!$BF$4)),DN1-35,IF(AND(LEFT('2-man'!DN$16,3)="ST&gt;",DN1&gt;=100,'2-man'!DN$15&lt;=IF('2-man'!$BF$4="",999,'2-man'!$BF$4)),0,IF(AND(OR(AND('2-man'!DN$17="ST&gt;1",DN9&gt;=100)),'2-man'!DN$15&lt;=IF('2-man'!$BF$4="",999,'2-man'!$BF$4)),100,DN1)))))</f>
        <v/>
      </c>
      <c r="DO2">
        <f>IF('2-man'!DO$16="R",MIN(100,DO1+10),IF('2-man'!DO$16="P",MIN(100,DO1+25),IF(AND('2-man'!DO$16="D",DO1&gt;=35,'2-man'!DO$15&lt;=IF('2-man'!$BF$4="",999,'2-man'!$BF$4)),DO1-35,IF(AND(LEFT('2-man'!DO$16,3)="ST&gt;",DO1&gt;=100,'2-man'!DO$15&lt;=IF('2-man'!$BF$4="",999,'2-man'!$BF$4)),0,IF(AND(OR(AND('2-man'!DO$17="ST&gt;1",DO9&gt;=100)),'2-man'!DO$15&lt;=IF('2-man'!$BF$4="",999,'2-man'!$BF$4)),100,DO1)))))</f>
        <v/>
      </c>
      <c r="DP2">
        <f>IF('2-man'!DP$16="R",MIN(100,DP1+10),IF('2-man'!DP$16="P",MIN(100,DP1+25),IF(AND('2-man'!DP$16="D",DP1&gt;=35,'2-man'!DP$15&lt;=IF('2-man'!$BF$4="",999,'2-man'!$BF$4)),DP1-35,IF(AND(LEFT('2-man'!DP$16,3)="ST&gt;",DP1&gt;=100,'2-man'!DP$15&lt;=IF('2-man'!$BF$4="",999,'2-man'!$BF$4)),0,IF(AND(OR(AND('2-man'!DP$17="ST&gt;1",DP9&gt;=100)),'2-man'!DP$15&lt;=IF('2-man'!$BF$4="",999,'2-man'!$BF$4)),100,DP1)))))</f>
        <v/>
      </c>
      <c r="DQ2">
        <f>IF('2-man'!DQ$16="R",MIN(100,DQ1+10),IF('2-man'!DQ$16="P",MIN(100,DQ1+25),IF(AND('2-man'!DQ$16="D",DQ1&gt;=35,'2-man'!DQ$15&lt;=IF('2-man'!$BF$4="",999,'2-man'!$BF$4)),DQ1-35,IF(AND(LEFT('2-man'!DQ$16,3)="ST&gt;",DQ1&gt;=100,'2-man'!DQ$15&lt;=IF('2-man'!$BF$4="",999,'2-man'!$BF$4)),0,IF(AND(OR(AND('2-man'!DQ$17="ST&gt;1",DQ9&gt;=100)),'2-man'!DQ$15&lt;=IF('2-man'!$BF$4="",999,'2-man'!$BF$4)),100,DQ1)))))</f>
        <v/>
      </c>
      <c r="DR2">
        <f>IF('2-man'!DR$16="R",MIN(100,DR1+10),IF('2-man'!DR$16="P",MIN(100,DR1+25),IF(AND('2-man'!DR$16="D",DR1&gt;=35,'2-man'!DR$15&lt;=IF('2-man'!$BF$4="",999,'2-man'!$BF$4)),DR1-35,IF(AND(LEFT('2-man'!DR$16,3)="ST&gt;",DR1&gt;=100,'2-man'!DR$15&lt;=IF('2-man'!$BF$4="",999,'2-man'!$BF$4)),0,IF(AND(OR(AND('2-man'!DR$17="ST&gt;1",DR9&gt;=100)),'2-man'!DR$15&lt;=IF('2-man'!$BF$4="",999,'2-man'!$BF$4)),100,DR1)))))</f>
        <v/>
      </c>
      <c r="DS2">
        <f>IF('2-man'!DS$16="R",MIN(100,DS1+10),IF('2-man'!DS$16="P",MIN(100,DS1+25),IF(AND('2-man'!DS$16="D",DS1&gt;=35,'2-man'!DS$15&lt;=IF('2-man'!$BF$4="",999,'2-man'!$BF$4)),DS1-35,IF(AND(LEFT('2-man'!DS$16,3)="ST&gt;",DS1&gt;=100,'2-man'!DS$15&lt;=IF('2-man'!$BF$4="",999,'2-man'!$BF$4)),0,IF(AND(OR(AND('2-man'!DS$17="ST&gt;1",DS9&gt;=100)),'2-man'!DS$15&lt;=IF('2-man'!$BF$4="",999,'2-man'!$BF$4)),100,DS1)))))</f>
        <v/>
      </c>
      <c r="DT2">
        <f>IF('2-man'!DT$16="R",MIN(100,DT1+10),IF('2-man'!DT$16="P",MIN(100,DT1+25),IF(AND('2-man'!DT$16="D",DT1&gt;=35,'2-man'!DT$15&lt;=IF('2-man'!$BF$4="",999,'2-man'!$BF$4)),DT1-35,IF(AND(LEFT('2-man'!DT$16,3)="ST&gt;",DT1&gt;=100,'2-man'!DT$15&lt;=IF('2-man'!$BF$4="",999,'2-man'!$BF$4)),0,IF(AND(OR(AND('2-man'!DT$17="ST&gt;1",DT9&gt;=100)),'2-man'!DT$15&lt;=IF('2-man'!$BF$4="",999,'2-man'!$BF$4)),100,DT1)))))</f>
        <v/>
      </c>
      <c r="DU2">
        <f>IF('2-man'!DU$16="R",MIN(100,DU1+10),IF('2-man'!DU$16="P",MIN(100,DU1+25),IF(AND('2-man'!DU$16="D",DU1&gt;=35,'2-man'!DU$15&lt;=IF('2-man'!$BF$4="",999,'2-man'!$BF$4)),DU1-35,IF(AND(LEFT('2-man'!DU$16,3)="ST&gt;",DU1&gt;=100,'2-man'!DU$15&lt;=IF('2-man'!$BF$4="",999,'2-man'!$BF$4)),0,IF(AND(OR(AND('2-man'!DU$17="ST&gt;1",DU9&gt;=100)),'2-man'!DU$15&lt;=IF('2-man'!$BF$4="",999,'2-man'!$BF$4)),100,DU1)))))</f>
        <v/>
      </c>
      <c r="DV2">
        <f>IF('2-man'!DV$16="R",MIN(100,DV1+10),IF('2-man'!DV$16="P",MIN(100,DV1+25),IF(AND('2-man'!DV$16="D",DV1&gt;=35,'2-man'!DV$15&lt;=IF('2-man'!$BF$4="",999,'2-man'!$BF$4)),DV1-35,IF(AND(LEFT('2-man'!DV$16,3)="ST&gt;",DV1&gt;=100,'2-man'!DV$15&lt;=IF('2-man'!$BF$4="",999,'2-man'!$BF$4)),0,IF(AND(OR(AND('2-man'!DV$17="ST&gt;1",DV9&gt;=100)),'2-man'!DV$15&lt;=IF('2-man'!$BF$4="",999,'2-man'!$BF$4)),100,DV1)))))</f>
        <v/>
      </c>
      <c r="DW2">
        <f>IF('2-man'!DW$16="R",MIN(100,DW1+10),IF('2-man'!DW$16="P",MIN(100,DW1+25),IF(AND('2-man'!DW$16="D",DW1&gt;=35,'2-man'!DW$15&lt;=IF('2-man'!$BF$4="",999,'2-man'!$BF$4)),DW1-35,IF(AND(LEFT('2-man'!DW$16,3)="ST&gt;",DW1&gt;=100,'2-man'!DW$15&lt;=IF('2-man'!$BF$4="",999,'2-man'!$BF$4)),0,IF(AND(OR(AND('2-man'!DW$17="ST&gt;1",DW9&gt;=100)),'2-man'!DW$15&lt;=IF('2-man'!$BF$4="",999,'2-man'!$BF$4)),100,DW1)))))</f>
        <v/>
      </c>
      <c r="DX2">
        <f>IF('2-man'!DX$16="R",MIN(100,DX1+10),IF('2-man'!DX$16="P",MIN(100,DX1+25),IF(AND('2-man'!DX$16="D",DX1&gt;=35,'2-man'!DX$15&lt;=IF('2-man'!$BF$4="",999,'2-man'!$BF$4)),DX1-35,IF(AND(LEFT('2-man'!DX$16,3)="ST&gt;",DX1&gt;=100,'2-man'!DX$15&lt;=IF('2-man'!$BF$4="",999,'2-man'!$BF$4)),0,IF(AND(OR(AND('2-man'!DX$17="ST&gt;1",DX9&gt;=100)),'2-man'!DX$15&lt;=IF('2-man'!$BF$4="",999,'2-man'!$BF$4)),100,DX1)))))</f>
        <v/>
      </c>
      <c r="DY2">
        <f>IF('2-man'!DY$16="R",MIN(100,DY1+10),IF('2-man'!DY$16="P",MIN(100,DY1+25),IF(AND('2-man'!DY$16="D",DY1&gt;=35,'2-man'!DY$15&lt;=IF('2-man'!$BF$4="",999,'2-man'!$BF$4)),DY1-35,IF(AND(LEFT('2-man'!DY$16,3)="ST&gt;",DY1&gt;=100,'2-man'!DY$15&lt;=IF('2-man'!$BF$4="",999,'2-man'!$BF$4)),0,IF(AND(OR(AND('2-man'!DY$17="ST&gt;1",DY9&gt;=100)),'2-man'!DY$15&lt;=IF('2-man'!$BF$4="",999,'2-man'!$BF$4)),100,DY1)))))</f>
        <v/>
      </c>
      <c r="DZ2">
        <f>IF('2-man'!DZ$16="R",MIN(100,DZ1+10),IF('2-man'!DZ$16="P",MIN(100,DZ1+25),IF(AND('2-man'!DZ$16="D",DZ1&gt;=35,'2-man'!DZ$15&lt;=IF('2-man'!$BF$4="",999,'2-man'!$BF$4)),DZ1-35,IF(AND(LEFT('2-man'!DZ$16,3)="ST&gt;",DZ1&gt;=100,'2-man'!DZ$15&lt;=IF('2-man'!$BF$4="",999,'2-man'!$BF$4)),0,IF(AND(OR(AND('2-man'!DZ$17="ST&gt;1",DZ9&gt;=100)),'2-man'!DZ$15&lt;=IF('2-man'!$BF$4="",999,'2-man'!$BF$4)),100,DZ1)))))</f>
        <v/>
      </c>
      <c r="EA2">
        <f>IF('2-man'!EA$16="R",MIN(100,EA1+10),IF('2-man'!EA$16="P",MIN(100,EA1+25),IF(AND('2-man'!EA$16="D",EA1&gt;=35,'2-man'!EA$15&lt;=IF('2-man'!$BF$4="",999,'2-man'!$BF$4)),EA1-35,IF(AND(LEFT('2-man'!EA$16,3)="ST&gt;",EA1&gt;=100,'2-man'!EA$15&lt;=IF('2-man'!$BF$4="",999,'2-man'!$BF$4)),0,IF(AND(OR(AND('2-man'!EA$17="ST&gt;1",EA9&gt;=100)),'2-man'!EA$15&lt;=IF('2-man'!$BF$4="",999,'2-man'!$BF$4)),100,EA1)))))</f>
        <v/>
      </c>
      <c r="EB2">
        <f>IF('2-man'!EB$16="R",MIN(100,EB1+10),IF('2-man'!EB$16="P",MIN(100,EB1+25),IF(AND('2-man'!EB$16="D",EB1&gt;=35,'2-man'!EB$15&lt;=IF('2-man'!$BF$4="",999,'2-man'!$BF$4)),EB1-35,IF(AND(LEFT('2-man'!EB$16,3)="ST&gt;",EB1&gt;=100,'2-man'!EB$15&lt;=IF('2-man'!$BF$4="",999,'2-man'!$BF$4)),0,IF(AND(OR(AND('2-man'!EB$17="ST&gt;1",EB9&gt;=100)),'2-man'!EB$15&lt;=IF('2-man'!$BF$4="",999,'2-man'!$BF$4)),100,EB1)))))</f>
        <v/>
      </c>
      <c r="EC2">
        <f>IF('2-man'!EC$16="R",MIN(100,EC1+10),IF('2-man'!EC$16="P",MIN(100,EC1+25),IF(AND('2-man'!EC$16="D",EC1&gt;=35,'2-man'!EC$15&lt;=IF('2-man'!$BF$4="",999,'2-man'!$BF$4)),EC1-35,IF(AND(LEFT('2-man'!EC$16,3)="ST&gt;",EC1&gt;=100,'2-man'!EC$15&lt;=IF('2-man'!$BF$4="",999,'2-man'!$BF$4)),0,IF(AND(OR(AND('2-man'!EC$17="ST&gt;1",EC9&gt;=100)),'2-man'!EC$15&lt;=IF('2-man'!$BF$4="",999,'2-man'!$BF$4)),100,EC1)))))</f>
        <v/>
      </c>
      <c r="ED2">
        <f>IF('2-man'!ED$16="R",MIN(100,ED1+10),IF('2-man'!ED$16="P",MIN(100,ED1+25),IF(AND('2-man'!ED$16="D",ED1&gt;=35,'2-man'!ED$15&lt;=IF('2-man'!$BF$4="",999,'2-man'!$BF$4)),ED1-35,IF(AND(LEFT('2-man'!ED$16,3)="ST&gt;",ED1&gt;=100,'2-man'!ED$15&lt;=IF('2-man'!$BF$4="",999,'2-man'!$BF$4)),0,IF(AND(OR(AND('2-man'!ED$17="ST&gt;1",ED9&gt;=100)),'2-man'!ED$15&lt;=IF('2-man'!$BF$4="",999,'2-man'!$BF$4)),100,ED1)))))</f>
        <v/>
      </c>
      <c r="EE2">
        <f>IF('2-man'!EE$16="R",MIN(100,EE1+10),IF('2-man'!EE$16="P",MIN(100,EE1+25),IF(AND('2-man'!EE$16="D",EE1&gt;=35,'2-man'!EE$15&lt;=IF('2-man'!$BF$4="",999,'2-man'!$BF$4)),EE1-35,IF(AND(LEFT('2-man'!EE$16,3)="ST&gt;",EE1&gt;=100,'2-man'!EE$15&lt;=IF('2-man'!$BF$4="",999,'2-man'!$BF$4)),0,IF(AND(OR(AND('2-man'!EE$17="ST&gt;1",EE9&gt;=100)),'2-man'!EE$15&lt;=IF('2-man'!$BF$4="",999,'2-man'!$BF$4)),100,EE1)))))</f>
        <v/>
      </c>
      <c r="EF2">
        <f>IF('2-man'!EF$16="R",MIN(100,EF1+10),IF('2-man'!EF$16="P",MIN(100,EF1+25),IF(AND('2-man'!EF$16="D",EF1&gt;=35,'2-man'!EF$15&lt;=IF('2-man'!$BF$4="",999,'2-man'!$BF$4)),EF1-35,IF(AND(LEFT('2-man'!EF$16,3)="ST&gt;",EF1&gt;=100,'2-man'!EF$15&lt;=IF('2-man'!$BF$4="",999,'2-man'!$BF$4)),0,IF(AND(OR(AND('2-man'!EF$17="ST&gt;1",EF9&gt;=100)),'2-man'!EF$15&lt;=IF('2-man'!$BF$4="",999,'2-man'!$BF$4)),100,EF1)))))</f>
        <v/>
      </c>
      <c r="EG2">
        <f>IF('2-man'!EG$16="R",MIN(100,EG1+10),IF('2-man'!EG$16="P",MIN(100,EG1+25),IF(AND('2-man'!EG$16="D",EG1&gt;=35,'2-man'!EG$15&lt;=IF('2-man'!$BF$4="",999,'2-man'!$BF$4)),EG1-35,IF(AND(LEFT('2-man'!EG$16,3)="ST&gt;",EG1&gt;=100,'2-man'!EG$15&lt;=IF('2-man'!$BF$4="",999,'2-man'!$BF$4)),0,IF(AND(OR(AND('2-man'!EG$17="ST&gt;1",EG9&gt;=100)),'2-man'!EG$15&lt;=IF('2-man'!$BF$4="",999,'2-man'!$BF$4)),100,EG1)))))</f>
        <v/>
      </c>
      <c r="EH2">
        <f>IF('2-man'!EH$16="R",MIN(100,EH1+10),IF('2-man'!EH$16="P",MIN(100,EH1+25),IF(AND('2-man'!EH$16="D",EH1&gt;=35,'2-man'!EH$15&lt;=IF('2-man'!$BF$4="",999,'2-man'!$BF$4)),EH1-35,IF(AND(LEFT('2-man'!EH$16,3)="ST&gt;",EH1&gt;=100,'2-man'!EH$15&lt;=IF('2-man'!$BF$4="",999,'2-man'!$BF$4)),0,IF(AND(OR(AND('2-man'!EH$17="ST&gt;1",EH9&gt;=100)),'2-man'!EH$15&lt;=IF('2-man'!$BF$4="",999,'2-man'!$BF$4)),100,EH1)))))</f>
        <v/>
      </c>
      <c r="EI2">
        <f>IF('2-man'!EI$16="R",MIN(100,EI1+10),IF('2-man'!EI$16="P",MIN(100,EI1+25),IF(AND('2-man'!EI$16="D",EI1&gt;=35,'2-man'!EI$15&lt;=IF('2-man'!$BF$4="",999,'2-man'!$BF$4)),EI1-35,IF(AND(LEFT('2-man'!EI$16,3)="ST&gt;",EI1&gt;=100,'2-man'!EI$15&lt;=IF('2-man'!$BF$4="",999,'2-man'!$BF$4)),0,IF(AND(OR(AND('2-man'!EI$17="ST&gt;1",EI9&gt;=100)),'2-man'!EI$15&lt;=IF('2-man'!$BF$4="",999,'2-man'!$BF$4)),100,EI1)))))</f>
        <v/>
      </c>
      <c r="EJ2">
        <f>IF('2-man'!EJ$16="R",MIN(100,EJ1+10),IF('2-man'!EJ$16="P",MIN(100,EJ1+25),IF(AND('2-man'!EJ$16="D",EJ1&gt;=35,'2-man'!EJ$15&lt;=IF('2-man'!$BF$4="",999,'2-man'!$BF$4)),EJ1-35,IF(AND(LEFT('2-man'!EJ$16,3)="ST&gt;",EJ1&gt;=100,'2-man'!EJ$15&lt;=IF('2-man'!$BF$4="",999,'2-man'!$BF$4)),0,IF(AND(OR(AND('2-man'!EJ$17="ST&gt;1",EJ9&gt;=100)),'2-man'!EJ$15&lt;=IF('2-man'!$BF$4="",999,'2-man'!$BF$4)),100,EJ1)))))</f>
        <v/>
      </c>
      <c r="EK2">
        <f>IF('2-man'!EK$16="R",MIN(100,EK1+10),IF('2-man'!EK$16="P",MIN(100,EK1+25),IF(AND('2-man'!EK$16="D",EK1&gt;=35,'2-man'!EK$15&lt;=IF('2-man'!$BF$4="",999,'2-man'!$BF$4)),EK1-35,IF(AND(LEFT('2-man'!EK$16,3)="ST&gt;",EK1&gt;=100,'2-man'!EK$15&lt;=IF('2-man'!$BF$4="",999,'2-man'!$BF$4)),0,IF(AND(OR(AND('2-man'!EK$17="ST&gt;1",EK9&gt;=100)),'2-man'!EK$15&lt;=IF('2-man'!$BF$4="",999,'2-man'!$BF$4)),100,EK1)))))</f>
        <v/>
      </c>
      <c r="EL2">
        <f>IF('2-man'!EL$16="R",MIN(100,EL1+10),IF('2-man'!EL$16="P",MIN(100,EL1+25),IF(AND('2-man'!EL$16="D",EL1&gt;=35,'2-man'!EL$15&lt;=IF('2-man'!$BF$4="",999,'2-man'!$BF$4)),EL1-35,IF(AND(LEFT('2-man'!EL$16,3)="ST&gt;",EL1&gt;=100,'2-man'!EL$15&lt;=IF('2-man'!$BF$4="",999,'2-man'!$BF$4)),0,IF(AND(OR(AND('2-man'!EL$17="ST&gt;1",EL9&gt;=100)),'2-man'!EL$15&lt;=IF('2-man'!$BF$4="",999,'2-man'!$BF$4)),100,EL1)))))</f>
        <v/>
      </c>
    </row>
    <row r="3">
      <c r="A3" t="inlineStr">
        <is>
          <t>P1 timer</t>
        </is>
      </c>
      <c r="B3" t="n">
        <v>0</v>
      </c>
      <c r="C3">
        <f>IF(OR('2-man'!C$16="R",'2-man'!C$15=$R$7,AND(ISNUMBER($R$7),'2-man'!C$15&lt;$R$7)),0,IF(B2&gt;=100,0,IF(B3+1&gt;=IF(OR('2-man'!$F$4=TRUE,'2-man'!$F$4="TRUE",'2-man'!$F$4="Yes"),25,50),0,B3+1)))</f>
        <v/>
      </c>
      <c r="D3">
        <f>IF(OR('2-man'!D$16="R",'2-man'!D$15=$R$7,AND(ISNUMBER($R$7),'2-man'!D$15&lt;$R$7)),0,IF(C2&gt;=100,0,IF(C3+1&gt;=IF(OR('2-man'!$F$4=TRUE,'2-man'!$F$4="TRUE",'2-man'!$F$4="Yes"),25,50),0,C3+1)))</f>
        <v/>
      </c>
      <c r="E3">
        <f>IF(OR('2-man'!E$16="R",'2-man'!E$15=$R$7,AND(ISNUMBER($R$7),'2-man'!E$15&lt;$R$7)),0,IF(D2&gt;=100,0,IF(D3+1&gt;=IF(OR('2-man'!$F$4=TRUE,'2-man'!$F$4="TRUE",'2-man'!$F$4="Yes"),25,50),0,D3+1)))</f>
        <v/>
      </c>
      <c r="F3">
        <f>IF(OR('2-man'!F$16="R",'2-man'!F$15=$R$7,AND(ISNUMBER($R$7),'2-man'!F$15&lt;$R$7)),0,IF(E2&gt;=100,0,IF(E3+1&gt;=IF(OR('2-man'!$F$4=TRUE,'2-man'!$F$4="TRUE",'2-man'!$F$4="Yes"),25,50),0,E3+1)))</f>
        <v/>
      </c>
      <c r="G3">
        <f>IF(OR('2-man'!G$16="R",'2-man'!G$15=$R$7,AND(ISNUMBER($R$7),'2-man'!G$15&lt;$R$7)),0,IF(F2&gt;=100,0,IF(F3+1&gt;=IF(OR('2-man'!$F$4=TRUE,'2-man'!$F$4="TRUE",'2-man'!$F$4="Yes"),25,50),0,F3+1)))</f>
        <v/>
      </c>
      <c r="H3">
        <f>IF(OR('2-man'!H$16="R",'2-man'!H$15=$R$7,AND(ISNUMBER($R$7),'2-man'!H$15&lt;$R$7)),0,IF(G2&gt;=100,0,IF(G3+1&gt;=IF(OR('2-man'!$F$4=TRUE,'2-man'!$F$4="TRUE",'2-man'!$F$4="Yes"),25,50),0,G3+1)))</f>
        <v/>
      </c>
      <c r="I3">
        <f>IF(OR('2-man'!I$16="R",'2-man'!I$15=$R$7,AND(ISNUMBER($R$7),'2-man'!I$15&lt;$R$7)),0,IF(H2&gt;=100,0,IF(H3+1&gt;=IF(OR('2-man'!$F$4=TRUE,'2-man'!$F$4="TRUE",'2-man'!$F$4="Yes"),25,50),0,H3+1)))</f>
        <v/>
      </c>
      <c r="J3">
        <f>IF(OR('2-man'!J$16="R",'2-man'!J$15=$R$7,AND(ISNUMBER($R$7),'2-man'!J$15&lt;$R$7)),0,IF(I2&gt;=100,0,IF(I3+1&gt;=IF(OR('2-man'!$F$4=TRUE,'2-man'!$F$4="TRUE",'2-man'!$F$4="Yes"),25,50),0,I3+1)))</f>
        <v/>
      </c>
      <c r="K3">
        <f>IF(OR('2-man'!K$16="R",'2-man'!K$15=$R$7,AND(ISNUMBER($R$7),'2-man'!K$15&lt;$R$7)),0,IF(J2&gt;=100,0,IF(J3+1&gt;=IF(OR('2-man'!$F$4=TRUE,'2-man'!$F$4="TRUE",'2-man'!$F$4="Yes"),25,50),0,J3+1)))</f>
        <v/>
      </c>
      <c r="L3">
        <f>IF(OR('2-man'!L$16="R",'2-man'!L$15=$R$7,AND(ISNUMBER($R$7),'2-man'!L$15&lt;$R$7)),0,IF(K2&gt;=100,0,IF(K3+1&gt;=IF(OR('2-man'!$F$4=TRUE,'2-man'!$F$4="TRUE",'2-man'!$F$4="Yes"),25,50),0,K3+1)))</f>
        <v/>
      </c>
      <c r="M3">
        <f>IF(OR('2-man'!M$16="R",'2-man'!M$15=$R$7,AND(ISNUMBER($R$7),'2-man'!M$15&lt;$R$7)),0,IF(L2&gt;=100,0,IF(L3+1&gt;=IF(OR('2-man'!$F$4=TRUE,'2-man'!$F$4="TRUE",'2-man'!$F$4="Yes"),25,50),0,L3+1)))</f>
        <v/>
      </c>
      <c r="N3">
        <f>IF(OR('2-man'!N$16="R",'2-man'!N$15=$R$7,AND(ISNUMBER($R$7),'2-man'!N$15&lt;$R$7)),0,IF(M2&gt;=100,0,IF(M3+1&gt;=IF(OR('2-man'!$F$4=TRUE,'2-man'!$F$4="TRUE",'2-man'!$F$4="Yes"),25,50),0,M3+1)))</f>
        <v/>
      </c>
      <c r="O3">
        <f>IF(OR('2-man'!O$16="R",'2-man'!O$15=$R$7,AND(ISNUMBER($R$7),'2-man'!O$15&lt;$R$7)),0,IF(N2&gt;=100,0,IF(N3+1&gt;=IF(OR('2-man'!$F$4=TRUE,'2-man'!$F$4="TRUE",'2-man'!$F$4="Yes"),25,50),0,N3+1)))</f>
        <v/>
      </c>
      <c r="P3">
        <f>IF(OR('2-man'!P$16="R",'2-man'!P$15=$R$7,AND(ISNUMBER($R$7),'2-man'!P$15&lt;$R$7)),0,IF(O2&gt;=100,0,IF(O3+1&gt;=IF(OR('2-man'!$F$4=TRUE,'2-man'!$F$4="TRUE",'2-man'!$F$4="Yes"),25,50),0,O3+1)))</f>
        <v/>
      </c>
      <c r="Q3">
        <f>IF(OR('2-man'!Q$16="R",'2-man'!Q$15=$R$7,AND(ISNUMBER($R$7),'2-man'!Q$15&lt;$R$7)),0,IF(P2&gt;=100,0,IF(P3+1&gt;=IF(OR('2-man'!$F$4=TRUE,'2-man'!$F$4="TRUE",'2-man'!$F$4="Yes"),25,50),0,P3+1)))</f>
        <v/>
      </c>
      <c r="R3">
        <f>IF(OR('2-man'!R$16="R",'2-man'!R$15=$R$7,AND(ISNUMBER($R$7),'2-man'!R$15&lt;$R$7)),0,IF(Q2&gt;=100,0,IF(Q3+1&gt;=IF(OR('2-man'!$F$4=TRUE,'2-man'!$F$4="TRUE",'2-man'!$F$4="Yes"),25,50),0,Q3+1)))</f>
        <v/>
      </c>
      <c r="S3">
        <f>IF(OR('2-man'!S$16="R",'2-man'!S$15=$R$7,AND(ISNUMBER($R$7),'2-man'!S$15&lt;$R$7)),0,IF(R2&gt;=100,0,IF(R3+1&gt;=IF(OR('2-man'!$F$4=TRUE,'2-man'!$F$4="TRUE",'2-man'!$F$4="Yes"),25,50),0,R3+1)))</f>
        <v/>
      </c>
      <c r="T3">
        <f>IF(OR('2-man'!T$16="R",'2-man'!T$15=$R$7,AND(ISNUMBER($R$7),'2-man'!T$15&lt;$R$7)),0,IF(S2&gt;=100,0,IF(S3+1&gt;=IF(OR('2-man'!$F$4=TRUE,'2-man'!$F$4="TRUE",'2-man'!$F$4="Yes"),25,50),0,S3+1)))</f>
        <v/>
      </c>
      <c r="U3">
        <f>IF(OR('2-man'!U$16="R",'2-man'!U$15=$R$7,AND(ISNUMBER($R$7),'2-man'!U$15&lt;$R$7)),0,IF(T2&gt;=100,0,IF(T3+1&gt;=IF(OR('2-man'!$F$4=TRUE,'2-man'!$F$4="TRUE",'2-man'!$F$4="Yes"),25,50),0,T3+1)))</f>
        <v/>
      </c>
      <c r="V3">
        <f>IF(OR('2-man'!V$16="R",'2-man'!V$15=$R$7,AND(ISNUMBER($R$7),'2-man'!V$15&lt;$R$7)),0,IF(U2&gt;=100,0,IF(U3+1&gt;=IF(OR('2-man'!$F$4=TRUE,'2-man'!$F$4="TRUE",'2-man'!$F$4="Yes"),25,50),0,U3+1)))</f>
        <v/>
      </c>
      <c r="W3">
        <f>IF(OR('2-man'!W$16="R",'2-man'!W$15=$R$7,AND(ISNUMBER($R$7),'2-man'!W$15&lt;$R$7)),0,IF(V2&gt;=100,0,IF(V3+1&gt;=IF(OR('2-man'!$F$4=TRUE,'2-man'!$F$4="TRUE",'2-man'!$F$4="Yes"),25,50),0,V3+1)))</f>
        <v/>
      </c>
      <c r="X3">
        <f>IF(OR('2-man'!X$16="R",'2-man'!X$15=$R$7,AND(ISNUMBER($R$7),'2-man'!X$15&lt;$R$7)),0,IF(W2&gt;=100,0,IF(W3+1&gt;=IF(OR('2-man'!$F$4=TRUE,'2-man'!$F$4="TRUE",'2-man'!$F$4="Yes"),25,50),0,W3+1)))</f>
        <v/>
      </c>
      <c r="Y3">
        <f>IF(OR('2-man'!Y$16="R",'2-man'!Y$15=$R$7,AND(ISNUMBER($R$7),'2-man'!Y$15&lt;$R$7)),0,IF(X2&gt;=100,0,IF(X3+1&gt;=IF(OR('2-man'!$F$4=TRUE,'2-man'!$F$4="TRUE",'2-man'!$F$4="Yes"),25,50),0,X3+1)))</f>
        <v/>
      </c>
      <c r="Z3">
        <f>IF(OR('2-man'!Z$16="R",'2-man'!Z$15=$R$7,AND(ISNUMBER($R$7),'2-man'!Z$15&lt;$R$7)),0,IF(Y2&gt;=100,0,IF(Y3+1&gt;=IF(OR('2-man'!$F$4=TRUE,'2-man'!$F$4="TRUE",'2-man'!$F$4="Yes"),25,50),0,Y3+1)))</f>
        <v/>
      </c>
      <c r="AA3">
        <f>IF(OR('2-man'!AA$16="R",'2-man'!AA$15=$R$7,AND(ISNUMBER($R$7),'2-man'!AA$15&lt;$R$7)),0,IF(Z2&gt;=100,0,IF(Z3+1&gt;=IF(OR('2-man'!$F$4=TRUE,'2-man'!$F$4="TRUE",'2-man'!$F$4="Yes"),25,50),0,Z3+1)))</f>
        <v/>
      </c>
      <c r="AB3">
        <f>IF(OR('2-man'!AB$16="R",'2-man'!AB$15=$R$7,AND(ISNUMBER($R$7),'2-man'!AB$15&lt;$R$7)),0,IF(AA2&gt;=100,0,IF(AA3+1&gt;=IF(OR('2-man'!$F$4=TRUE,'2-man'!$F$4="TRUE",'2-man'!$F$4="Yes"),25,50),0,AA3+1)))</f>
        <v/>
      </c>
      <c r="AC3">
        <f>IF(OR('2-man'!AC$16="R",'2-man'!AC$15=$R$7,AND(ISNUMBER($R$7),'2-man'!AC$15&lt;$R$7)),0,IF(AB2&gt;=100,0,IF(AB3+1&gt;=IF(OR('2-man'!$F$4=TRUE,'2-man'!$F$4="TRUE",'2-man'!$F$4="Yes"),25,50),0,AB3+1)))</f>
        <v/>
      </c>
      <c r="AD3">
        <f>IF(OR('2-man'!AD$16="R",'2-man'!AD$15=$R$7,AND(ISNUMBER($R$7),'2-man'!AD$15&lt;$R$7)),0,IF(AC2&gt;=100,0,IF(AC3+1&gt;=IF(OR('2-man'!$F$4=TRUE,'2-man'!$F$4="TRUE",'2-man'!$F$4="Yes"),25,50),0,AC3+1)))</f>
        <v/>
      </c>
      <c r="AE3">
        <f>IF(OR('2-man'!AE$16="R",'2-man'!AE$15=$R$7,AND(ISNUMBER($R$7),'2-man'!AE$15&lt;$R$7)),0,IF(AD2&gt;=100,0,IF(AD3+1&gt;=IF(OR('2-man'!$F$4=TRUE,'2-man'!$F$4="TRUE",'2-man'!$F$4="Yes"),25,50),0,AD3+1)))</f>
        <v/>
      </c>
      <c r="AF3">
        <f>IF(OR('2-man'!AF$16="R",'2-man'!AF$15=$R$7,AND(ISNUMBER($R$7),'2-man'!AF$15&lt;$R$7)),0,IF(AE2&gt;=100,0,IF(AE3+1&gt;=IF(OR('2-man'!$F$4=TRUE,'2-man'!$F$4="TRUE",'2-man'!$F$4="Yes"),25,50),0,AE3+1)))</f>
        <v/>
      </c>
      <c r="AG3">
        <f>IF(OR('2-man'!AG$16="R",'2-man'!AG$15=$R$7,AND(ISNUMBER($R$7),'2-man'!AG$15&lt;$R$7)),0,IF(AF2&gt;=100,0,IF(AF3+1&gt;=IF(OR('2-man'!$F$4=TRUE,'2-man'!$F$4="TRUE",'2-man'!$F$4="Yes"),25,50),0,AF3+1)))</f>
        <v/>
      </c>
      <c r="AH3">
        <f>IF(OR('2-man'!AH$16="R",'2-man'!AH$15=$R$7,AND(ISNUMBER($R$7),'2-man'!AH$15&lt;$R$7)),0,IF(AG2&gt;=100,0,IF(AG3+1&gt;=IF(OR('2-man'!$F$4=TRUE,'2-man'!$F$4="TRUE",'2-man'!$F$4="Yes"),25,50),0,AG3+1)))</f>
        <v/>
      </c>
      <c r="AI3">
        <f>IF(OR('2-man'!AI$16="R",'2-man'!AI$15=$R$7,AND(ISNUMBER($R$7),'2-man'!AI$15&lt;$R$7)),0,IF(AH2&gt;=100,0,IF(AH3+1&gt;=IF(OR('2-man'!$F$4=TRUE,'2-man'!$F$4="TRUE",'2-man'!$F$4="Yes"),25,50),0,AH3+1)))</f>
        <v/>
      </c>
      <c r="AJ3">
        <f>IF(OR('2-man'!AJ$16="R",'2-man'!AJ$15=$R$7,AND(ISNUMBER($R$7),'2-man'!AJ$15&lt;$R$7)),0,IF(AI2&gt;=100,0,IF(AI3+1&gt;=IF(OR('2-man'!$F$4=TRUE,'2-man'!$F$4="TRUE",'2-man'!$F$4="Yes"),25,50),0,AI3+1)))</f>
        <v/>
      </c>
      <c r="AK3">
        <f>IF(OR('2-man'!AK$16="R",'2-man'!AK$15=$R$7,AND(ISNUMBER($R$7),'2-man'!AK$15&lt;$R$7)),0,IF(AJ2&gt;=100,0,IF(AJ3+1&gt;=IF(OR('2-man'!$F$4=TRUE,'2-man'!$F$4="TRUE",'2-man'!$F$4="Yes"),25,50),0,AJ3+1)))</f>
        <v/>
      </c>
      <c r="AL3">
        <f>IF(OR('2-man'!AL$16="R",'2-man'!AL$15=$R$7,AND(ISNUMBER($R$7),'2-man'!AL$15&lt;$R$7)),0,IF(AK2&gt;=100,0,IF(AK3+1&gt;=IF(OR('2-man'!$F$4=TRUE,'2-man'!$F$4="TRUE",'2-man'!$F$4="Yes"),25,50),0,AK3+1)))</f>
        <v/>
      </c>
      <c r="AM3">
        <f>IF(OR('2-man'!AM$16="R",'2-man'!AM$15=$R$7,AND(ISNUMBER($R$7),'2-man'!AM$15&lt;$R$7)),0,IF(AL2&gt;=100,0,IF(AL3+1&gt;=IF(OR('2-man'!$F$4=TRUE,'2-man'!$F$4="TRUE",'2-man'!$F$4="Yes"),25,50),0,AL3+1)))</f>
        <v/>
      </c>
      <c r="AN3">
        <f>IF(OR('2-man'!AN$16="R",'2-man'!AN$15=$R$7,AND(ISNUMBER($R$7),'2-man'!AN$15&lt;$R$7)),0,IF(AM2&gt;=100,0,IF(AM3+1&gt;=IF(OR('2-man'!$F$4=TRUE,'2-man'!$F$4="TRUE",'2-man'!$F$4="Yes"),25,50),0,AM3+1)))</f>
        <v/>
      </c>
      <c r="AO3">
        <f>IF(OR('2-man'!AO$16="R",'2-man'!AO$15=$R$7,AND(ISNUMBER($R$7),'2-man'!AO$15&lt;$R$7)),0,IF(AN2&gt;=100,0,IF(AN3+1&gt;=IF(OR('2-man'!$F$4=TRUE,'2-man'!$F$4="TRUE",'2-man'!$F$4="Yes"),25,50),0,AN3+1)))</f>
        <v/>
      </c>
      <c r="AP3">
        <f>IF(OR('2-man'!AP$16="R",'2-man'!AP$15=$R$7,AND(ISNUMBER($R$7),'2-man'!AP$15&lt;$R$7)),0,IF(AO2&gt;=100,0,IF(AO3+1&gt;=IF(OR('2-man'!$F$4=TRUE,'2-man'!$F$4="TRUE",'2-man'!$F$4="Yes"),25,50),0,AO3+1)))</f>
        <v/>
      </c>
      <c r="AQ3">
        <f>IF(OR('2-man'!AQ$16="R",'2-man'!AQ$15=$R$7,AND(ISNUMBER($R$7),'2-man'!AQ$15&lt;$R$7)),0,IF(AP2&gt;=100,0,IF(AP3+1&gt;=IF(OR('2-man'!$F$4=TRUE,'2-man'!$F$4="TRUE",'2-man'!$F$4="Yes"),25,50),0,AP3+1)))</f>
        <v/>
      </c>
      <c r="AR3">
        <f>IF(OR('2-man'!AR$16="R",'2-man'!AR$15=$R$7,AND(ISNUMBER($R$7),'2-man'!AR$15&lt;$R$7)),0,IF(AQ2&gt;=100,0,IF(AQ3+1&gt;=IF(OR('2-man'!$F$4=TRUE,'2-man'!$F$4="TRUE",'2-man'!$F$4="Yes"),25,50),0,AQ3+1)))</f>
        <v/>
      </c>
      <c r="AS3">
        <f>IF(OR('2-man'!AS$16="R",'2-man'!AS$15=$R$7,AND(ISNUMBER($R$7),'2-man'!AS$15&lt;$R$7)),0,IF(AR2&gt;=100,0,IF(AR3+1&gt;=IF(OR('2-man'!$F$4=TRUE,'2-man'!$F$4="TRUE",'2-man'!$F$4="Yes"),25,50),0,AR3+1)))</f>
        <v/>
      </c>
      <c r="AT3">
        <f>IF(OR('2-man'!AT$16="R",'2-man'!AT$15=$R$7,AND(ISNUMBER($R$7),'2-man'!AT$15&lt;$R$7)),0,IF(AS2&gt;=100,0,IF(AS3+1&gt;=IF(OR('2-man'!$F$4=TRUE,'2-man'!$F$4="TRUE",'2-man'!$F$4="Yes"),25,50),0,AS3+1)))</f>
        <v/>
      </c>
      <c r="AU3">
        <f>IF(OR('2-man'!AU$16="R",'2-man'!AU$15=$R$7,AND(ISNUMBER($R$7),'2-man'!AU$15&lt;$R$7)),0,IF(AT2&gt;=100,0,IF(AT3+1&gt;=IF(OR('2-man'!$F$4=TRUE,'2-man'!$F$4="TRUE",'2-man'!$F$4="Yes"),25,50),0,AT3+1)))</f>
        <v/>
      </c>
      <c r="AV3">
        <f>IF(OR('2-man'!AV$16="R",'2-man'!AV$15=$R$7,AND(ISNUMBER($R$7),'2-man'!AV$15&lt;$R$7)),0,IF(AU2&gt;=100,0,IF(AU3+1&gt;=IF(OR('2-man'!$F$4=TRUE,'2-man'!$F$4="TRUE",'2-man'!$F$4="Yes"),25,50),0,AU3+1)))</f>
        <v/>
      </c>
      <c r="AW3">
        <f>IF(OR('2-man'!AW$16="R",'2-man'!AW$15=$R$7,AND(ISNUMBER($R$7),'2-man'!AW$15&lt;$R$7)),0,IF(AV2&gt;=100,0,IF(AV3+1&gt;=IF(OR('2-man'!$F$4=TRUE,'2-man'!$F$4="TRUE",'2-man'!$F$4="Yes"),25,50),0,AV3+1)))</f>
        <v/>
      </c>
      <c r="AX3">
        <f>IF(OR('2-man'!AX$16="R",'2-man'!AX$15=$R$7,AND(ISNUMBER($R$7),'2-man'!AX$15&lt;$R$7)),0,IF(AW2&gt;=100,0,IF(AW3+1&gt;=IF(OR('2-man'!$F$4=TRUE,'2-man'!$F$4="TRUE",'2-man'!$F$4="Yes"),25,50),0,AW3+1)))</f>
        <v/>
      </c>
      <c r="AY3">
        <f>IF(OR('2-man'!AY$16="R",'2-man'!AY$15=$R$7,AND(ISNUMBER($R$7),'2-man'!AY$15&lt;$R$7)),0,IF(AX2&gt;=100,0,IF(AX3+1&gt;=IF(OR('2-man'!$F$4=TRUE,'2-man'!$F$4="TRUE",'2-man'!$F$4="Yes"),25,50),0,AX3+1)))</f>
        <v/>
      </c>
      <c r="AZ3">
        <f>IF(OR('2-man'!AZ$16="R",'2-man'!AZ$15=$R$7,AND(ISNUMBER($R$7),'2-man'!AZ$15&lt;$R$7)),0,IF(AY2&gt;=100,0,IF(AY3+1&gt;=IF(OR('2-man'!$F$4=TRUE,'2-man'!$F$4="TRUE",'2-man'!$F$4="Yes"),25,50),0,AY3+1)))</f>
        <v/>
      </c>
      <c r="BA3">
        <f>IF(OR('2-man'!BA$16="R",'2-man'!BA$15=$R$7,AND(ISNUMBER($R$7),'2-man'!BA$15&lt;$R$7)),0,IF(AZ2&gt;=100,0,IF(AZ3+1&gt;=IF(OR('2-man'!$F$4=TRUE,'2-man'!$F$4="TRUE",'2-man'!$F$4="Yes"),25,50),0,AZ3+1)))</f>
        <v/>
      </c>
      <c r="BB3">
        <f>IF(OR('2-man'!BB$16="R",'2-man'!BB$15=$R$7,AND(ISNUMBER($R$7),'2-man'!BB$15&lt;$R$7)),0,IF(BA2&gt;=100,0,IF(BA3+1&gt;=IF(OR('2-man'!$F$4=TRUE,'2-man'!$F$4="TRUE",'2-man'!$F$4="Yes"),25,50),0,BA3+1)))</f>
        <v/>
      </c>
      <c r="BC3">
        <f>IF(OR('2-man'!BC$16="R",'2-man'!BC$15=$R$7,AND(ISNUMBER($R$7),'2-man'!BC$15&lt;$R$7)),0,IF(BB2&gt;=100,0,IF(BB3+1&gt;=IF(OR('2-man'!$F$4=TRUE,'2-man'!$F$4="TRUE",'2-man'!$F$4="Yes"),25,50),0,BB3+1)))</f>
        <v/>
      </c>
      <c r="BD3">
        <f>IF(OR('2-man'!BD$16="R",'2-man'!BD$15=$R$7,AND(ISNUMBER($R$7),'2-man'!BD$15&lt;$R$7)),0,IF(BC2&gt;=100,0,IF(BC3+1&gt;=IF(OR('2-man'!$F$4=TRUE,'2-man'!$F$4="TRUE",'2-man'!$F$4="Yes"),25,50),0,BC3+1)))</f>
        <v/>
      </c>
      <c r="BE3">
        <f>IF(OR('2-man'!BE$16="R",'2-man'!BE$15=$R$7,AND(ISNUMBER($R$7),'2-man'!BE$15&lt;$R$7)),0,IF(BD2&gt;=100,0,IF(BD3+1&gt;=IF(OR('2-man'!$F$4=TRUE,'2-man'!$F$4="TRUE",'2-man'!$F$4="Yes"),25,50),0,BD3+1)))</f>
        <v/>
      </c>
      <c r="BF3">
        <f>IF(OR('2-man'!BF$16="R",'2-man'!BF$15=$R$7,AND(ISNUMBER($R$7),'2-man'!BF$15&lt;$R$7)),0,IF(BE2&gt;=100,0,IF(BE3+1&gt;=IF(OR('2-man'!$F$4=TRUE,'2-man'!$F$4="TRUE",'2-man'!$F$4="Yes"),25,50),0,BE3+1)))</f>
        <v/>
      </c>
      <c r="BG3">
        <f>IF(OR('2-man'!BG$16="R",'2-man'!BG$15=$R$7,AND(ISNUMBER($R$7),'2-man'!BG$15&lt;$R$7)),0,IF(BF2&gt;=100,0,IF(BF3+1&gt;=IF(OR('2-man'!$F$4=TRUE,'2-man'!$F$4="TRUE",'2-man'!$F$4="Yes"),25,50),0,BF3+1)))</f>
        <v/>
      </c>
      <c r="BH3">
        <f>IF(OR('2-man'!BH$16="R",'2-man'!BH$15=$R$7,AND(ISNUMBER($R$7),'2-man'!BH$15&lt;$R$7)),0,IF(BG2&gt;=100,0,IF(BG3+1&gt;=IF(OR('2-man'!$F$4=TRUE,'2-man'!$F$4="TRUE",'2-man'!$F$4="Yes"),25,50),0,BG3+1)))</f>
        <v/>
      </c>
      <c r="BI3">
        <f>IF(OR('2-man'!BI$16="R",'2-man'!BI$15=$R$7,AND(ISNUMBER($R$7),'2-man'!BI$15&lt;$R$7)),0,IF(BH2&gt;=100,0,IF(BH3+1&gt;=IF(OR('2-man'!$F$4=TRUE,'2-man'!$F$4="TRUE",'2-man'!$F$4="Yes"),25,50),0,BH3+1)))</f>
        <v/>
      </c>
      <c r="BJ3">
        <f>IF(OR('2-man'!BJ$16="R",'2-man'!BJ$15=$R$7,AND(ISNUMBER($R$7),'2-man'!BJ$15&lt;$R$7)),0,IF(BI2&gt;=100,0,IF(BI3+1&gt;=IF(OR('2-man'!$F$4=TRUE,'2-man'!$F$4="TRUE",'2-man'!$F$4="Yes"),25,50),0,BI3+1)))</f>
        <v/>
      </c>
      <c r="BK3">
        <f>IF(OR('2-man'!BK$16="R",'2-man'!BK$15=$R$7,AND(ISNUMBER($R$7),'2-man'!BK$15&lt;$R$7)),0,IF(BJ2&gt;=100,0,IF(BJ3+1&gt;=IF(OR('2-man'!$F$4=TRUE,'2-man'!$F$4="TRUE",'2-man'!$F$4="Yes"),25,50),0,BJ3+1)))</f>
        <v/>
      </c>
      <c r="BL3">
        <f>IF(OR('2-man'!BL$16="R",'2-man'!BL$15=$R$7,AND(ISNUMBER($R$7),'2-man'!BL$15&lt;$R$7)),0,IF(BK2&gt;=100,0,IF(BK3+1&gt;=IF(OR('2-man'!$F$4=TRUE,'2-man'!$F$4="TRUE",'2-man'!$F$4="Yes"),25,50),0,BK3+1)))</f>
        <v/>
      </c>
      <c r="BM3">
        <f>IF(OR('2-man'!BM$16="R",'2-man'!BM$15=$R$7,AND(ISNUMBER($R$7),'2-man'!BM$15&lt;$R$7)),0,IF(BL2&gt;=100,0,IF(BL3+1&gt;=IF(OR('2-man'!$F$4=TRUE,'2-man'!$F$4="TRUE",'2-man'!$F$4="Yes"),25,50),0,BL3+1)))</f>
        <v/>
      </c>
      <c r="BN3">
        <f>IF(OR('2-man'!BN$16="R",'2-man'!BN$15=$R$7,AND(ISNUMBER($R$7),'2-man'!BN$15&lt;$R$7)),0,IF(BM2&gt;=100,0,IF(BM3+1&gt;=IF(OR('2-man'!$F$4=TRUE,'2-man'!$F$4="TRUE",'2-man'!$F$4="Yes"),25,50),0,BM3+1)))</f>
        <v/>
      </c>
      <c r="BO3">
        <f>IF(OR('2-man'!BO$16="R",'2-man'!BO$15=$R$7,AND(ISNUMBER($R$7),'2-man'!BO$15&lt;$R$7)),0,IF(BN2&gt;=100,0,IF(BN3+1&gt;=IF(OR('2-man'!$F$4=TRUE,'2-man'!$F$4="TRUE",'2-man'!$F$4="Yes"),25,50),0,BN3+1)))</f>
        <v/>
      </c>
      <c r="BP3">
        <f>IF(OR('2-man'!BP$16="R",'2-man'!BP$15=$R$7,AND(ISNUMBER($R$7),'2-man'!BP$15&lt;$R$7)),0,IF(BO2&gt;=100,0,IF(BO3+1&gt;=IF(OR('2-man'!$F$4=TRUE,'2-man'!$F$4="TRUE",'2-man'!$F$4="Yes"),25,50),0,BO3+1)))</f>
        <v/>
      </c>
      <c r="BQ3">
        <f>IF(OR('2-man'!BQ$16="R",'2-man'!BQ$15=$R$7,AND(ISNUMBER($R$7),'2-man'!BQ$15&lt;$R$7)),0,IF(BP2&gt;=100,0,IF(BP3+1&gt;=IF(OR('2-man'!$F$4=TRUE,'2-man'!$F$4="TRUE",'2-man'!$F$4="Yes"),25,50),0,BP3+1)))</f>
        <v/>
      </c>
      <c r="BR3">
        <f>IF(OR('2-man'!BR$16="R",'2-man'!BR$15=$R$7,AND(ISNUMBER($R$7),'2-man'!BR$15&lt;$R$7)),0,IF(BQ2&gt;=100,0,IF(BQ3+1&gt;=IF(OR('2-man'!$F$4=TRUE,'2-man'!$F$4="TRUE",'2-man'!$F$4="Yes"),25,50),0,BQ3+1)))</f>
        <v/>
      </c>
      <c r="BS3">
        <f>IF(OR('2-man'!BS$16="R",'2-man'!BS$15=$R$7,AND(ISNUMBER($R$7),'2-man'!BS$15&lt;$R$7)),0,IF(BR2&gt;=100,0,IF(BR3+1&gt;=IF(OR('2-man'!$F$4=TRUE,'2-man'!$F$4="TRUE",'2-man'!$F$4="Yes"),25,50),0,BR3+1)))</f>
        <v/>
      </c>
      <c r="BT3">
        <f>IF(OR('2-man'!BT$16="R",'2-man'!BT$15=$R$7,AND(ISNUMBER($R$7),'2-man'!BT$15&lt;$R$7)),0,IF(BS2&gt;=100,0,IF(BS3+1&gt;=IF(OR('2-man'!$F$4=TRUE,'2-man'!$F$4="TRUE",'2-man'!$F$4="Yes"),25,50),0,BS3+1)))</f>
        <v/>
      </c>
      <c r="BU3">
        <f>IF(OR('2-man'!BU$16="R",'2-man'!BU$15=$R$7,AND(ISNUMBER($R$7),'2-man'!BU$15&lt;$R$7)),0,IF(BT2&gt;=100,0,IF(BT3+1&gt;=IF(OR('2-man'!$F$4=TRUE,'2-man'!$F$4="TRUE",'2-man'!$F$4="Yes"),25,50),0,BT3+1)))</f>
        <v/>
      </c>
      <c r="BV3">
        <f>IF(OR('2-man'!BV$16="R",'2-man'!BV$15=$R$7,AND(ISNUMBER($R$7),'2-man'!BV$15&lt;$R$7)),0,IF(BU2&gt;=100,0,IF(BU3+1&gt;=IF(OR('2-man'!$F$4=TRUE,'2-man'!$F$4="TRUE",'2-man'!$F$4="Yes"),25,50),0,BU3+1)))</f>
        <v/>
      </c>
      <c r="BW3">
        <f>IF(OR('2-man'!BW$16="R",'2-man'!BW$15=$R$7,AND(ISNUMBER($R$7),'2-man'!BW$15&lt;$R$7)),0,IF(BV2&gt;=100,0,IF(BV3+1&gt;=IF(OR('2-man'!$F$4=TRUE,'2-man'!$F$4="TRUE",'2-man'!$F$4="Yes"),25,50),0,BV3+1)))</f>
        <v/>
      </c>
      <c r="BX3">
        <f>IF(OR('2-man'!BX$16="R",'2-man'!BX$15=$R$7,AND(ISNUMBER($R$7),'2-man'!BX$15&lt;$R$7)),0,IF(BW2&gt;=100,0,IF(BW3+1&gt;=IF(OR('2-man'!$F$4=TRUE,'2-man'!$F$4="TRUE",'2-man'!$F$4="Yes"),25,50),0,BW3+1)))</f>
        <v/>
      </c>
      <c r="BY3">
        <f>IF(OR('2-man'!BY$16="R",'2-man'!BY$15=$R$7,AND(ISNUMBER($R$7),'2-man'!BY$15&lt;$R$7)),0,IF(BX2&gt;=100,0,IF(BX3+1&gt;=IF(OR('2-man'!$F$4=TRUE,'2-man'!$F$4="TRUE",'2-man'!$F$4="Yes"),25,50),0,BX3+1)))</f>
        <v/>
      </c>
      <c r="BZ3">
        <f>IF(OR('2-man'!BZ$16="R",'2-man'!BZ$15=$R$7,AND(ISNUMBER($R$7),'2-man'!BZ$15&lt;$R$7)),0,IF(BY2&gt;=100,0,IF(BY3+1&gt;=IF(OR('2-man'!$F$4=TRUE,'2-man'!$F$4="TRUE",'2-man'!$F$4="Yes"),25,50),0,BY3+1)))</f>
        <v/>
      </c>
      <c r="CA3">
        <f>IF(OR('2-man'!CA$16="R",'2-man'!CA$15=$R$7,AND(ISNUMBER($R$7),'2-man'!CA$15&lt;$R$7)),0,IF(BZ2&gt;=100,0,IF(BZ3+1&gt;=IF(OR('2-man'!$F$4=TRUE,'2-man'!$F$4="TRUE",'2-man'!$F$4="Yes"),25,50),0,BZ3+1)))</f>
        <v/>
      </c>
      <c r="CB3">
        <f>IF(OR('2-man'!CB$16="R",'2-man'!CB$15=$R$7,AND(ISNUMBER($R$7),'2-man'!CB$15&lt;$R$7)),0,IF(CA2&gt;=100,0,IF(CA3+1&gt;=IF(OR('2-man'!$F$4=TRUE,'2-man'!$F$4="TRUE",'2-man'!$F$4="Yes"),25,50),0,CA3+1)))</f>
        <v/>
      </c>
      <c r="CC3">
        <f>IF(OR('2-man'!CC$16="R",'2-man'!CC$15=$R$7,AND(ISNUMBER($R$7),'2-man'!CC$15&lt;$R$7)),0,IF(CB2&gt;=100,0,IF(CB3+1&gt;=IF(OR('2-man'!$F$4=TRUE,'2-man'!$F$4="TRUE",'2-man'!$F$4="Yes"),25,50),0,CB3+1)))</f>
        <v/>
      </c>
      <c r="CD3">
        <f>IF(OR('2-man'!CD$16="R",'2-man'!CD$15=$R$7,AND(ISNUMBER($R$7),'2-man'!CD$15&lt;$R$7)),0,IF(CC2&gt;=100,0,IF(CC3+1&gt;=IF(OR('2-man'!$F$4=TRUE,'2-man'!$F$4="TRUE",'2-man'!$F$4="Yes"),25,50),0,CC3+1)))</f>
        <v/>
      </c>
      <c r="CE3">
        <f>IF('2-man'!CE$16="R",0,IF(CD2&gt;=100,0,IF(CD3+1&gt;=IF(OR('2-man'!$F$4=TRUE,'2-man'!$F$4="TRUE",'2-man'!$F$4="Yes"),25,50),0,CD3+1)))</f>
        <v/>
      </c>
      <c r="CF3">
        <f>IF('2-man'!CF$16="R",0,IF(CE2&gt;=100,0,IF(CE3+1&gt;=IF(OR('2-man'!$F$4=TRUE,'2-man'!$F$4="TRUE",'2-man'!$F$4="Yes"),25,50),0,CE3+1)))</f>
        <v/>
      </c>
      <c r="CG3">
        <f>IF('2-man'!CG$16="R",0,IF(CF2&gt;=100,0,IF(CF3+1&gt;=IF(OR('2-man'!$F$4=TRUE,'2-man'!$F$4="TRUE",'2-man'!$F$4="Yes"),25,50),0,CF3+1)))</f>
        <v/>
      </c>
      <c r="CH3">
        <f>IF('2-man'!CH$16="R",0,IF(CG2&gt;=100,0,IF(CG3+1&gt;=IF(OR('2-man'!$F$4=TRUE,'2-man'!$F$4="TRUE",'2-man'!$F$4="Yes"),25,50),0,CG3+1)))</f>
        <v/>
      </c>
      <c r="CI3">
        <f>IF('2-man'!CI$16="R",0,IF(CH2&gt;=100,0,IF(CH3+1&gt;=IF(OR('2-man'!$F$4=TRUE,'2-man'!$F$4="TRUE",'2-man'!$F$4="Yes"),25,50),0,CH3+1)))</f>
        <v/>
      </c>
      <c r="CJ3">
        <f>IF('2-man'!CJ$16="R",0,IF(CI2&gt;=100,0,IF(CI3+1&gt;=IF(OR('2-man'!$F$4=TRUE,'2-man'!$F$4="TRUE",'2-man'!$F$4="Yes"),25,50),0,CI3+1)))</f>
        <v/>
      </c>
      <c r="CK3">
        <f>IF('2-man'!CK$16="R",0,IF(CJ2&gt;=100,0,IF(CJ3+1&gt;=IF(OR('2-man'!$F$4=TRUE,'2-man'!$F$4="TRUE",'2-man'!$F$4="Yes"),25,50),0,CJ3+1)))</f>
        <v/>
      </c>
      <c r="CL3">
        <f>IF('2-man'!CL$16="R",0,IF(CK2&gt;=100,0,IF(CK3+1&gt;=IF(OR('2-man'!$F$4=TRUE,'2-man'!$F$4="TRUE",'2-man'!$F$4="Yes"),25,50),0,CK3+1)))</f>
        <v/>
      </c>
      <c r="CM3">
        <f>IF('2-man'!CM$16="R",0,IF(CL2&gt;=100,0,IF(CL3+1&gt;=IF(OR('2-man'!$F$4=TRUE,'2-man'!$F$4="TRUE",'2-man'!$F$4="Yes"),25,50),0,CL3+1)))</f>
        <v/>
      </c>
      <c r="CN3">
        <f>IF('2-man'!CN$16="R",0,IF(CM2&gt;=100,0,IF(CM3+1&gt;=IF(OR('2-man'!$F$4=TRUE,'2-man'!$F$4="TRUE",'2-man'!$F$4="Yes"),25,50),0,CM3+1)))</f>
        <v/>
      </c>
      <c r="CO3">
        <f>IF('2-man'!CO$16="R",0,IF(CN2&gt;=100,0,IF(CN3+1&gt;=IF(OR('2-man'!$F$4=TRUE,'2-man'!$F$4="TRUE",'2-man'!$F$4="Yes"),25,50),0,CN3+1)))</f>
        <v/>
      </c>
      <c r="CP3">
        <f>IF('2-man'!CP$16="R",0,IF(CO2&gt;=100,0,IF(CO3+1&gt;=IF(OR('2-man'!$F$4=TRUE,'2-man'!$F$4="TRUE",'2-man'!$F$4="Yes"),25,50),0,CO3+1)))</f>
        <v/>
      </c>
      <c r="CQ3">
        <f>IF('2-man'!CQ$16="R",0,IF(CP2&gt;=100,0,IF(CP3+1&gt;=IF(OR('2-man'!$F$4=TRUE,'2-man'!$F$4="TRUE",'2-man'!$F$4="Yes"),25,50),0,CP3+1)))</f>
        <v/>
      </c>
      <c r="CR3">
        <f>IF('2-man'!CR$16="R",0,IF(CQ2&gt;=100,0,IF(CQ3+1&gt;=IF(OR('2-man'!$F$4=TRUE,'2-man'!$F$4="TRUE",'2-man'!$F$4="Yes"),25,50),0,CQ3+1)))</f>
        <v/>
      </c>
      <c r="CS3">
        <f>IF('2-man'!CS$16="R",0,IF(CR2&gt;=100,0,IF(CR3+1&gt;=IF(OR('2-man'!$F$4=TRUE,'2-man'!$F$4="TRUE",'2-man'!$F$4="Yes"),25,50),0,CR3+1)))</f>
        <v/>
      </c>
      <c r="CT3">
        <f>IF('2-man'!CT$16="R",0,IF(CS2&gt;=100,0,IF(CS3+1&gt;=IF(OR('2-man'!$F$4=TRUE,'2-man'!$F$4="TRUE",'2-man'!$F$4="Yes"),25,50),0,CS3+1)))</f>
        <v/>
      </c>
      <c r="CU3">
        <f>IF('2-man'!CU$16="R",0,IF(CT2&gt;=100,0,IF(CT3+1&gt;=IF(OR('2-man'!$F$4=TRUE,'2-man'!$F$4="TRUE",'2-man'!$F$4="Yes"),25,50),0,CT3+1)))</f>
        <v/>
      </c>
      <c r="CV3">
        <f>IF('2-man'!CV$16="R",0,IF(CU2&gt;=100,0,IF(CU3+1&gt;=IF(OR('2-man'!$F$4=TRUE,'2-man'!$F$4="TRUE",'2-man'!$F$4="Yes"),25,50),0,CU3+1)))</f>
        <v/>
      </c>
      <c r="CW3">
        <f>IF('2-man'!CW$16="R",0,IF(CV2&gt;=100,0,IF(CV3+1&gt;=IF(OR('2-man'!$F$4=TRUE,'2-man'!$F$4="TRUE",'2-man'!$F$4="Yes"),25,50),0,CV3+1)))</f>
        <v/>
      </c>
      <c r="CX3">
        <f>IF('2-man'!CX$16="R",0,IF(CW2&gt;=100,0,IF(CW3+1&gt;=IF(OR('2-man'!$F$4=TRUE,'2-man'!$F$4="TRUE",'2-man'!$F$4="Yes"),25,50),0,CW3+1)))</f>
        <v/>
      </c>
      <c r="CY3">
        <f>IF('2-man'!CY$16="R",0,IF(CX2&gt;=100,0,IF(CX3+1&gt;=IF(OR('2-man'!$F$4=TRUE,'2-man'!$F$4="TRUE",'2-man'!$F$4="Yes"),25,50),0,CX3+1)))</f>
        <v/>
      </c>
      <c r="CZ3">
        <f>IF('2-man'!CZ$16="R",0,IF(CY2&gt;=100,0,IF(CY3+1&gt;=IF(OR('2-man'!$F$4=TRUE,'2-man'!$F$4="TRUE",'2-man'!$F$4="Yes"),25,50),0,CY3+1)))</f>
        <v/>
      </c>
      <c r="DA3">
        <f>IF('2-man'!DA$16="R",0,IF(CZ2&gt;=100,0,IF(CZ3+1&gt;=IF(OR('2-man'!$F$4=TRUE,'2-man'!$F$4="TRUE",'2-man'!$F$4="Yes"),25,50),0,CZ3+1)))</f>
        <v/>
      </c>
      <c r="DB3">
        <f>IF('2-man'!DB$16="R",0,IF(DA2&gt;=100,0,IF(DA3+1&gt;=IF(OR('2-man'!$F$4=TRUE,'2-man'!$F$4="TRUE",'2-man'!$F$4="Yes"),25,50),0,DA3+1)))</f>
        <v/>
      </c>
      <c r="DC3">
        <f>IF('2-man'!DC$16="R",0,IF(DB2&gt;=100,0,IF(DB3+1&gt;=IF(OR('2-man'!$F$4=TRUE,'2-man'!$F$4="TRUE",'2-man'!$F$4="Yes"),25,50),0,DB3+1)))</f>
        <v/>
      </c>
      <c r="DD3">
        <f>IF('2-man'!DD$16="R",0,IF(DC2&gt;=100,0,IF(DC3+1&gt;=IF(OR('2-man'!$F$4=TRUE,'2-man'!$F$4="TRUE",'2-man'!$F$4="Yes"),25,50),0,DC3+1)))</f>
        <v/>
      </c>
      <c r="DE3">
        <f>IF('2-man'!DE$16="R",0,IF(DD2&gt;=100,0,IF(DD3+1&gt;=IF(OR('2-man'!$F$4=TRUE,'2-man'!$F$4="TRUE",'2-man'!$F$4="Yes"),25,50),0,DD3+1)))</f>
        <v/>
      </c>
      <c r="DF3">
        <f>IF('2-man'!DF$16="R",0,IF(DE2&gt;=100,0,IF(DE3+1&gt;=IF(OR('2-man'!$F$4=TRUE,'2-man'!$F$4="TRUE",'2-man'!$F$4="Yes"),25,50),0,DE3+1)))</f>
        <v/>
      </c>
      <c r="DG3">
        <f>IF('2-man'!DG$16="R",0,IF(DF2&gt;=100,0,IF(DF3+1&gt;=IF(OR('2-man'!$F$4=TRUE,'2-man'!$F$4="TRUE",'2-man'!$F$4="Yes"),25,50),0,DF3+1)))</f>
        <v/>
      </c>
      <c r="DH3">
        <f>IF('2-man'!DH$16="R",0,IF(DG2&gt;=100,0,IF(DG3+1&gt;=IF(OR('2-man'!$F$4=TRUE,'2-man'!$F$4="TRUE",'2-man'!$F$4="Yes"),25,50),0,DG3+1)))</f>
        <v/>
      </c>
      <c r="DI3">
        <f>IF('2-man'!DI$16="R",0,IF(DH2&gt;=100,0,IF(DH3+1&gt;=IF(OR('2-man'!$F$4=TRUE,'2-man'!$F$4="TRUE",'2-man'!$F$4="Yes"),25,50),0,DH3+1)))</f>
        <v/>
      </c>
      <c r="DJ3">
        <f>IF('2-man'!DJ$16="R",0,IF(DI2&gt;=100,0,IF(DI3+1&gt;=IF(OR('2-man'!$F$4=TRUE,'2-man'!$F$4="TRUE",'2-man'!$F$4="Yes"),25,50),0,DI3+1)))</f>
        <v/>
      </c>
      <c r="DK3">
        <f>IF('2-man'!DK$16="R",0,IF(DJ2&gt;=100,0,IF(DJ3+1&gt;=IF(OR('2-man'!$F$4=TRUE,'2-man'!$F$4="TRUE",'2-man'!$F$4="Yes"),25,50),0,DJ3+1)))</f>
        <v/>
      </c>
      <c r="DL3">
        <f>IF('2-man'!DL$16="R",0,IF(DK2&gt;=100,0,IF(DK3+1&gt;=IF(OR('2-man'!$F$4=TRUE,'2-man'!$F$4="TRUE",'2-man'!$F$4="Yes"),25,50),0,DK3+1)))</f>
        <v/>
      </c>
      <c r="DM3">
        <f>IF('2-man'!DM$16="R",0,IF(DL2&gt;=100,0,IF(DL3+1&gt;=IF(OR('2-man'!$F$4=TRUE,'2-man'!$F$4="TRUE",'2-man'!$F$4="Yes"),25,50),0,DL3+1)))</f>
        <v/>
      </c>
      <c r="DN3">
        <f>IF('2-man'!DN$16="R",0,IF(DM2&gt;=100,0,IF(DM3+1&gt;=IF(OR('2-man'!$F$4=TRUE,'2-man'!$F$4="TRUE",'2-man'!$F$4="Yes"),25,50),0,DM3+1)))</f>
        <v/>
      </c>
      <c r="DO3">
        <f>IF('2-man'!DO$16="R",0,IF(DN2&gt;=100,0,IF(DN3+1&gt;=IF(OR('2-man'!$F$4=TRUE,'2-man'!$F$4="TRUE",'2-man'!$F$4="Yes"),25,50),0,DN3+1)))</f>
        <v/>
      </c>
      <c r="DP3">
        <f>IF('2-man'!DP$16="R",0,IF(DO2&gt;=100,0,IF(DO3+1&gt;=IF(OR('2-man'!$F$4=TRUE,'2-man'!$F$4="TRUE",'2-man'!$F$4="Yes"),25,50),0,DO3+1)))</f>
        <v/>
      </c>
      <c r="DQ3">
        <f>IF('2-man'!DQ$16="R",0,IF(DP2&gt;=100,0,IF(DP3+1&gt;=IF(OR('2-man'!$F$4=TRUE,'2-man'!$F$4="TRUE",'2-man'!$F$4="Yes"),25,50),0,DP3+1)))</f>
        <v/>
      </c>
      <c r="DR3">
        <f>IF('2-man'!DR$16="R",0,IF(DQ2&gt;=100,0,IF(DQ3+1&gt;=IF(OR('2-man'!$F$4=TRUE,'2-man'!$F$4="TRUE",'2-man'!$F$4="Yes"),25,50),0,DQ3+1)))</f>
        <v/>
      </c>
      <c r="DS3">
        <f>IF('2-man'!DS$16="R",0,IF(DR2&gt;=100,0,IF(DR3+1&gt;=IF(OR('2-man'!$F$4=TRUE,'2-man'!$F$4="TRUE",'2-man'!$F$4="Yes"),25,50),0,DR3+1)))</f>
        <v/>
      </c>
      <c r="DT3">
        <f>IF('2-man'!DT$16="R",0,IF(DS2&gt;=100,0,IF(DS3+1&gt;=IF(OR('2-man'!$F$4=TRUE,'2-man'!$F$4="TRUE",'2-man'!$F$4="Yes"),25,50),0,DS3+1)))</f>
        <v/>
      </c>
      <c r="DU3">
        <f>IF('2-man'!DU$16="R",0,IF(DT2&gt;=100,0,IF(DT3+1&gt;=IF(OR('2-man'!$F$4=TRUE,'2-man'!$F$4="TRUE",'2-man'!$F$4="Yes"),25,50),0,DT3+1)))</f>
        <v/>
      </c>
      <c r="DV3">
        <f>IF('2-man'!DV$16="R",0,IF(DU2&gt;=100,0,IF(DU3+1&gt;=IF(OR('2-man'!$F$4=TRUE,'2-man'!$F$4="TRUE",'2-man'!$F$4="Yes"),25,50),0,DU3+1)))</f>
        <v/>
      </c>
      <c r="DW3">
        <f>IF('2-man'!DW$16="R",0,IF(DV2&gt;=100,0,IF(DV3+1&gt;=IF(OR('2-man'!$F$4=TRUE,'2-man'!$F$4="TRUE",'2-man'!$F$4="Yes"),25,50),0,DV3+1)))</f>
        <v/>
      </c>
      <c r="DX3">
        <f>IF('2-man'!DX$16="R",0,IF(DW2&gt;=100,0,IF(DW3+1&gt;=IF(OR('2-man'!$F$4=TRUE,'2-man'!$F$4="TRUE",'2-man'!$F$4="Yes"),25,50),0,DW3+1)))</f>
        <v/>
      </c>
      <c r="DY3">
        <f>IF('2-man'!DY$16="R",0,IF(DX2&gt;=100,0,IF(DX3+1&gt;=IF(OR('2-man'!$F$4=TRUE,'2-man'!$F$4="TRUE",'2-man'!$F$4="Yes"),25,50),0,DX3+1)))</f>
        <v/>
      </c>
      <c r="DZ3">
        <f>IF('2-man'!DZ$16="R",0,IF(DY2&gt;=100,0,IF(DY3+1&gt;=IF(OR('2-man'!$F$4=TRUE,'2-man'!$F$4="TRUE",'2-man'!$F$4="Yes"),25,50),0,DY3+1)))</f>
        <v/>
      </c>
      <c r="EA3">
        <f>IF('2-man'!EA$16="R",0,IF(DZ2&gt;=100,0,IF(DZ3+1&gt;=IF(OR('2-man'!$F$4=TRUE,'2-man'!$F$4="TRUE",'2-man'!$F$4="Yes"),25,50),0,DZ3+1)))</f>
        <v/>
      </c>
      <c r="EB3">
        <f>IF('2-man'!EB$16="R",0,IF(EA2&gt;=100,0,IF(EA3+1&gt;=IF(OR('2-man'!$F$4=TRUE,'2-man'!$F$4="TRUE",'2-man'!$F$4="Yes"),25,50),0,EA3+1)))</f>
        <v/>
      </c>
      <c r="EC3">
        <f>IF('2-man'!EC$16="R",0,IF(EB2&gt;=100,0,IF(EB3+1&gt;=IF(OR('2-man'!$F$4=TRUE,'2-man'!$F$4="TRUE",'2-man'!$F$4="Yes"),25,50),0,EB3+1)))</f>
        <v/>
      </c>
      <c r="ED3">
        <f>IF('2-man'!ED$16="R",0,IF(EC2&gt;=100,0,IF(EC3+1&gt;=IF(OR('2-man'!$F$4=TRUE,'2-man'!$F$4="TRUE",'2-man'!$F$4="Yes"),25,50),0,EC3+1)))</f>
        <v/>
      </c>
      <c r="EE3">
        <f>IF('2-man'!EE$16="R",0,IF(ED2&gt;=100,0,IF(ED3+1&gt;=IF(OR('2-man'!$F$4=TRUE,'2-man'!$F$4="TRUE",'2-man'!$F$4="Yes"),25,50),0,ED3+1)))</f>
        <v/>
      </c>
      <c r="EF3">
        <f>IF('2-man'!EF$16="R",0,IF(EE2&gt;=100,0,IF(EE3+1&gt;=IF(OR('2-man'!$F$4=TRUE,'2-man'!$F$4="TRUE",'2-man'!$F$4="Yes"),25,50),0,EE3+1)))</f>
        <v/>
      </c>
      <c r="EG3">
        <f>IF('2-man'!EG$16="R",0,IF(EF2&gt;=100,0,IF(EF3+1&gt;=IF(OR('2-man'!$F$4=TRUE,'2-man'!$F$4="TRUE",'2-man'!$F$4="Yes"),25,50),0,EF3+1)))</f>
        <v/>
      </c>
      <c r="EH3">
        <f>IF('2-man'!EH$16="R",0,IF(EG2&gt;=100,0,IF(EG3+1&gt;=IF(OR('2-man'!$F$4=TRUE,'2-man'!$F$4="TRUE",'2-man'!$F$4="Yes"),25,50),0,EG3+1)))</f>
        <v/>
      </c>
      <c r="EI3">
        <f>IF('2-man'!EI$16="R",0,IF(EH2&gt;=100,0,IF(EH3+1&gt;=IF(OR('2-man'!$F$4=TRUE,'2-man'!$F$4="TRUE",'2-man'!$F$4="Yes"),25,50),0,EH3+1)))</f>
        <v/>
      </c>
      <c r="EJ3">
        <f>IF('2-man'!EJ$16="R",0,IF(EI2&gt;=100,0,IF(EI3+1&gt;=IF(OR('2-man'!$F$4=TRUE,'2-man'!$F$4="TRUE",'2-man'!$F$4="Yes"),25,50),0,EI3+1)))</f>
        <v/>
      </c>
      <c r="EK3">
        <f>IF('2-man'!EK$16="R",0,IF(EJ2&gt;=100,0,IF(EJ3+1&gt;=IF(OR('2-man'!$F$4=TRUE,'2-man'!$F$4="TRUE",'2-man'!$F$4="Yes"),25,50),0,EJ3+1)))</f>
        <v/>
      </c>
      <c r="EL3">
        <f>IF('2-man'!EL$16="R",0,IF(EK2&gt;=100,0,IF(EK3+1&gt;=IF(OR('2-man'!$F$4=TRUE,'2-man'!$F$4="TRUE",'2-man'!$F$4="Yes"),25,50),0,EK3+1)))</f>
        <v/>
      </c>
    </row>
    <row r="4">
      <c r="A4" t="inlineStr">
        <is>
          <t>P1 flag</t>
        </is>
      </c>
      <c r="B4" t="n">
        <v>0</v>
      </c>
      <c r="C4">
        <f>IF(OR(B4=1,OR('2-man'!C$16="D",'2-man'!C$16="A",'2-man'!C$16="S",'2-man'!C$16="C",'2-man'!C$16="H",'2-man'!C$16="B",'2-man'!C$16="T",'2-man'!C$16="E",'2-man'!C$16="SB")),1,0)</f>
        <v/>
      </c>
      <c r="D4">
        <f>IF(OR(C4=1,OR('2-man'!D$16="D",'2-man'!D$16="A",'2-man'!D$16="S",'2-man'!D$16="C",'2-man'!D$16="H",'2-man'!D$16="B",'2-man'!D$16="T",'2-man'!D$16="E",'2-man'!D$16="SB")),1,0)</f>
        <v/>
      </c>
      <c r="E4">
        <f>IF(OR(D4=1,OR('2-man'!E$16="D",'2-man'!E$16="A",'2-man'!E$16="S",'2-man'!E$16="C",'2-man'!E$16="H",'2-man'!E$16="B",'2-man'!E$16="T",'2-man'!E$16="E",'2-man'!E$16="SB")),1,0)</f>
        <v/>
      </c>
      <c r="F4">
        <f>IF(OR(E4=1,OR('2-man'!F$16="D",'2-man'!F$16="A",'2-man'!F$16="S",'2-man'!F$16="C",'2-man'!F$16="H",'2-man'!F$16="B",'2-man'!F$16="T",'2-man'!F$16="E",'2-man'!F$16="SB")),1,0)</f>
        <v/>
      </c>
      <c r="G4">
        <f>IF(OR(F4=1,OR('2-man'!G$16="D",'2-man'!G$16="A",'2-man'!G$16="S",'2-man'!G$16="C",'2-man'!G$16="H",'2-man'!G$16="B",'2-man'!G$16="T",'2-man'!G$16="E",'2-man'!G$16="SB")),1,0)</f>
        <v/>
      </c>
      <c r="H4">
        <f>IF(OR(G4=1,OR('2-man'!H$16="D",'2-man'!H$16="A",'2-man'!H$16="S",'2-man'!H$16="C",'2-man'!H$16="H",'2-man'!H$16="B",'2-man'!H$16="T",'2-man'!H$16="E",'2-man'!H$16="SB")),1,0)</f>
        <v/>
      </c>
      <c r="I4">
        <f>IF(OR(H4=1,OR('2-man'!I$16="D",'2-man'!I$16="A",'2-man'!I$16="S",'2-man'!I$16="C",'2-man'!I$16="H",'2-man'!I$16="B",'2-man'!I$16="T",'2-man'!I$16="E",'2-man'!I$16="SB")),1,0)</f>
        <v/>
      </c>
      <c r="J4">
        <f>IF(OR(I4=1,OR('2-man'!J$16="D",'2-man'!J$16="A",'2-man'!J$16="S",'2-man'!J$16="C",'2-man'!J$16="H",'2-man'!J$16="B",'2-man'!J$16="T",'2-man'!J$16="E",'2-man'!J$16="SB")),1,0)</f>
        <v/>
      </c>
      <c r="K4">
        <f>IF(OR(J4=1,OR('2-man'!K$16="D",'2-man'!K$16="A",'2-man'!K$16="S",'2-man'!K$16="C",'2-man'!K$16="H",'2-man'!K$16="B",'2-man'!K$16="T",'2-man'!K$16="E",'2-man'!K$16="SB")),1,0)</f>
        <v/>
      </c>
      <c r="L4">
        <f>IF(OR(K4=1,OR('2-man'!L$16="D",'2-man'!L$16="A",'2-man'!L$16="S",'2-man'!L$16="C",'2-man'!L$16="H",'2-man'!L$16="B",'2-man'!L$16="T",'2-man'!L$16="E",'2-man'!L$16="SB")),1,0)</f>
        <v/>
      </c>
      <c r="M4">
        <f>IF(OR(L4=1,OR('2-man'!M$16="D",'2-man'!M$16="A",'2-man'!M$16="S",'2-man'!M$16="C",'2-man'!M$16="H",'2-man'!M$16="B",'2-man'!M$16="T",'2-man'!M$16="E",'2-man'!M$16="SB")),1,0)</f>
        <v/>
      </c>
      <c r="N4">
        <f>IF(OR(M4=1,OR('2-man'!N$16="D",'2-man'!N$16="A",'2-man'!N$16="S",'2-man'!N$16="C",'2-man'!N$16="H",'2-man'!N$16="B",'2-man'!N$16="T",'2-man'!N$16="E",'2-man'!N$16="SB")),1,0)</f>
        <v/>
      </c>
      <c r="O4">
        <f>IF(OR(N4=1,OR('2-man'!O$16="D",'2-man'!O$16="A",'2-man'!O$16="S",'2-man'!O$16="C",'2-man'!O$16="H",'2-man'!O$16="B",'2-man'!O$16="T",'2-man'!O$16="E",'2-man'!O$16="SB")),1,0)</f>
        <v/>
      </c>
      <c r="P4">
        <f>IF(OR(O4=1,OR('2-man'!P$16="D",'2-man'!P$16="A",'2-man'!P$16="S",'2-man'!P$16="C",'2-man'!P$16="H",'2-man'!P$16="B",'2-man'!P$16="T",'2-man'!P$16="E",'2-man'!P$16="SB")),1,0)</f>
        <v/>
      </c>
      <c r="Q4">
        <f>IF(OR(P4=1,OR('2-man'!Q$16="D",'2-man'!Q$16="A",'2-man'!Q$16="S",'2-man'!Q$16="C",'2-man'!Q$16="H",'2-man'!Q$16="B",'2-man'!Q$16="T",'2-man'!Q$16="E",'2-man'!Q$16="SB")),1,0)</f>
        <v/>
      </c>
      <c r="R4">
        <f>IF(OR(Q4=1,OR('2-man'!R$16="D",'2-man'!R$16="A",'2-man'!R$16="S",'2-man'!R$16="C",'2-man'!R$16="H",'2-man'!R$16="B",'2-man'!R$16="T",'2-man'!R$16="E",'2-man'!R$16="SB")),1,0)</f>
        <v/>
      </c>
      <c r="S4">
        <f>IF(OR(R4=1,OR('2-man'!S$16="D",'2-man'!S$16="A",'2-man'!S$16="S",'2-man'!S$16="C",'2-man'!S$16="H",'2-man'!S$16="B",'2-man'!S$16="T",'2-man'!S$16="E",'2-man'!S$16="SB")),1,0)</f>
        <v/>
      </c>
      <c r="T4">
        <f>IF(OR(S4=1,OR('2-man'!T$16="D",'2-man'!T$16="A",'2-man'!T$16="S",'2-man'!T$16="C",'2-man'!T$16="H",'2-man'!T$16="B",'2-man'!T$16="T",'2-man'!T$16="E",'2-man'!T$16="SB")),1,0)</f>
        <v/>
      </c>
      <c r="U4">
        <f>IF(OR(T4=1,OR('2-man'!U$16="D",'2-man'!U$16="A",'2-man'!U$16="S",'2-man'!U$16="C",'2-man'!U$16="H",'2-man'!U$16="B",'2-man'!U$16="T",'2-man'!U$16="E",'2-man'!U$16="SB")),1,0)</f>
        <v/>
      </c>
      <c r="V4">
        <f>IF(OR(U4=1,OR('2-man'!V$16="D",'2-man'!V$16="A",'2-man'!V$16="S",'2-man'!V$16="C",'2-man'!V$16="H",'2-man'!V$16="B",'2-man'!V$16="T",'2-man'!V$16="E",'2-man'!V$16="SB")),1,0)</f>
        <v/>
      </c>
      <c r="W4">
        <f>IF(OR(V4=1,OR('2-man'!W$16="D",'2-man'!W$16="A",'2-man'!W$16="S",'2-man'!W$16="C",'2-man'!W$16="H",'2-man'!W$16="B",'2-man'!W$16="T",'2-man'!W$16="E",'2-man'!W$16="SB")),1,0)</f>
        <v/>
      </c>
      <c r="X4">
        <f>IF(OR(W4=1,OR('2-man'!X$16="D",'2-man'!X$16="A",'2-man'!X$16="S",'2-man'!X$16="C",'2-man'!X$16="H",'2-man'!X$16="B",'2-man'!X$16="T",'2-man'!X$16="E",'2-man'!X$16="SB")),1,0)</f>
        <v/>
      </c>
      <c r="Y4">
        <f>IF(OR(X4=1,OR('2-man'!Y$16="D",'2-man'!Y$16="A",'2-man'!Y$16="S",'2-man'!Y$16="C",'2-man'!Y$16="H",'2-man'!Y$16="B",'2-man'!Y$16="T",'2-man'!Y$16="E",'2-man'!Y$16="SB")),1,0)</f>
        <v/>
      </c>
      <c r="Z4">
        <f>IF(OR(Y4=1,OR('2-man'!Z$16="D",'2-man'!Z$16="A",'2-man'!Z$16="S",'2-man'!Z$16="C",'2-man'!Z$16="H",'2-man'!Z$16="B",'2-man'!Z$16="T",'2-man'!Z$16="E",'2-man'!Z$16="SB")),1,0)</f>
        <v/>
      </c>
      <c r="AA4">
        <f>IF(OR(Z4=1,OR('2-man'!AA$16="D",'2-man'!AA$16="A",'2-man'!AA$16="S",'2-man'!AA$16="C",'2-man'!AA$16="H",'2-man'!AA$16="B",'2-man'!AA$16="T",'2-man'!AA$16="E",'2-man'!AA$16="SB")),1,0)</f>
        <v/>
      </c>
      <c r="AB4">
        <f>IF(OR(AA4=1,OR('2-man'!AB$16="D",'2-man'!AB$16="A",'2-man'!AB$16="S",'2-man'!AB$16="C",'2-man'!AB$16="H",'2-man'!AB$16="B",'2-man'!AB$16="T",'2-man'!AB$16="E",'2-man'!AB$16="SB")),1,0)</f>
        <v/>
      </c>
      <c r="AC4">
        <f>IF(OR(AB4=1,OR('2-man'!AC$16="D",'2-man'!AC$16="A",'2-man'!AC$16="S",'2-man'!AC$16="C",'2-man'!AC$16="H",'2-man'!AC$16="B",'2-man'!AC$16="T",'2-man'!AC$16="E",'2-man'!AC$16="SB")),1,0)</f>
        <v/>
      </c>
      <c r="AD4">
        <f>IF(OR(AC4=1,OR('2-man'!AD$16="D",'2-man'!AD$16="A",'2-man'!AD$16="S",'2-man'!AD$16="C",'2-man'!AD$16="H",'2-man'!AD$16="B",'2-man'!AD$16="T",'2-man'!AD$16="E",'2-man'!AD$16="SB")),1,0)</f>
        <v/>
      </c>
      <c r="AE4">
        <f>IF(OR(AD4=1,OR('2-man'!AE$16="D",'2-man'!AE$16="A",'2-man'!AE$16="S",'2-man'!AE$16="C",'2-man'!AE$16="H",'2-man'!AE$16="B",'2-man'!AE$16="T",'2-man'!AE$16="E",'2-man'!AE$16="SB")),1,0)</f>
        <v/>
      </c>
      <c r="AF4">
        <f>IF(OR(AE4=1,OR('2-man'!AF$16="D",'2-man'!AF$16="A",'2-man'!AF$16="S",'2-man'!AF$16="C",'2-man'!AF$16="H",'2-man'!AF$16="B",'2-man'!AF$16="T",'2-man'!AF$16="E",'2-man'!AF$16="SB")),1,0)</f>
        <v/>
      </c>
      <c r="AG4">
        <f>IF(OR(AF4=1,OR('2-man'!AG$16="D",'2-man'!AG$16="A",'2-man'!AG$16="S",'2-man'!AG$16="C",'2-man'!AG$16="H",'2-man'!AG$16="B",'2-man'!AG$16="T",'2-man'!AG$16="E",'2-man'!AG$16="SB")),1,0)</f>
        <v/>
      </c>
      <c r="AH4">
        <f>IF(OR(AG4=1,OR('2-man'!AH$16="D",'2-man'!AH$16="A",'2-man'!AH$16="S",'2-man'!AH$16="C",'2-man'!AH$16="H",'2-man'!AH$16="B",'2-man'!AH$16="T",'2-man'!AH$16="E",'2-man'!AH$16="SB")),1,0)</f>
        <v/>
      </c>
      <c r="AI4">
        <f>IF(OR(AH4=1,OR('2-man'!AI$16="D",'2-man'!AI$16="A",'2-man'!AI$16="S",'2-man'!AI$16="C",'2-man'!AI$16="H",'2-man'!AI$16="B",'2-man'!AI$16="T",'2-man'!AI$16="E",'2-man'!AI$16="SB")),1,0)</f>
        <v/>
      </c>
      <c r="AJ4">
        <f>IF(OR(AI4=1,OR('2-man'!AJ$16="D",'2-man'!AJ$16="A",'2-man'!AJ$16="S",'2-man'!AJ$16="C",'2-man'!AJ$16="H",'2-man'!AJ$16="B",'2-man'!AJ$16="T",'2-man'!AJ$16="E",'2-man'!AJ$16="SB")),1,0)</f>
        <v/>
      </c>
      <c r="AK4">
        <f>IF(OR(AJ4=1,OR('2-man'!AK$16="D",'2-man'!AK$16="A",'2-man'!AK$16="S",'2-man'!AK$16="C",'2-man'!AK$16="H",'2-man'!AK$16="B",'2-man'!AK$16="T",'2-man'!AK$16="E",'2-man'!AK$16="SB")),1,0)</f>
        <v/>
      </c>
      <c r="AL4">
        <f>IF(OR(AK4=1,OR('2-man'!AL$16="D",'2-man'!AL$16="A",'2-man'!AL$16="S",'2-man'!AL$16="C",'2-man'!AL$16="H",'2-man'!AL$16="B",'2-man'!AL$16="T",'2-man'!AL$16="E",'2-man'!AL$16="SB")),1,0)</f>
        <v/>
      </c>
      <c r="AM4">
        <f>IF(OR(AL4=1,OR('2-man'!AM$16="D",'2-man'!AM$16="A",'2-man'!AM$16="S",'2-man'!AM$16="C",'2-man'!AM$16="H",'2-man'!AM$16="B",'2-man'!AM$16="T",'2-man'!AM$16="E",'2-man'!AM$16="SB")),1,0)</f>
        <v/>
      </c>
      <c r="AN4">
        <f>IF(OR(AM4=1,OR('2-man'!AN$16="D",'2-man'!AN$16="A",'2-man'!AN$16="S",'2-man'!AN$16="C",'2-man'!AN$16="H",'2-man'!AN$16="B",'2-man'!AN$16="T",'2-man'!AN$16="E",'2-man'!AN$16="SB")),1,0)</f>
        <v/>
      </c>
      <c r="AO4">
        <f>IF(OR(AN4=1,OR('2-man'!AO$16="D",'2-man'!AO$16="A",'2-man'!AO$16="S",'2-man'!AO$16="C",'2-man'!AO$16="H",'2-man'!AO$16="B",'2-man'!AO$16="T",'2-man'!AO$16="E",'2-man'!AO$16="SB")),1,0)</f>
        <v/>
      </c>
      <c r="AP4">
        <f>IF(OR(AO4=1,OR('2-man'!AP$16="D",'2-man'!AP$16="A",'2-man'!AP$16="S",'2-man'!AP$16="C",'2-man'!AP$16="H",'2-man'!AP$16="B",'2-man'!AP$16="T",'2-man'!AP$16="E",'2-man'!AP$16="SB")),1,0)</f>
        <v/>
      </c>
      <c r="AQ4">
        <f>IF(OR(AP4=1,OR('2-man'!AQ$16="D",'2-man'!AQ$16="A",'2-man'!AQ$16="S",'2-man'!AQ$16="C",'2-man'!AQ$16="H",'2-man'!AQ$16="B",'2-man'!AQ$16="T",'2-man'!AQ$16="E",'2-man'!AQ$16="SB")),1,0)</f>
        <v/>
      </c>
      <c r="AR4">
        <f>IF(OR(AQ4=1,OR('2-man'!AR$16="D",'2-man'!AR$16="A",'2-man'!AR$16="S",'2-man'!AR$16="C",'2-man'!AR$16="H",'2-man'!AR$16="B",'2-man'!AR$16="T",'2-man'!AR$16="E",'2-man'!AR$16="SB")),1,0)</f>
        <v/>
      </c>
      <c r="AS4">
        <f>IF(OR(AR4=1,OR('2-man'!AS$16="D",'2-man'!AS$16="A",'2-man'!AS$16="S",'2-man'!AS$16="C",'2-man'!AS$16="H",'2-man'!AS$16="B",'2-man'!AS$16="T",'2-man'!AS$16="E",'2-man'!AS$16="SB")),1,0)</f>
        <v/>
      </c>
      <c r="AT4">
        <f>IF(OR(AS4=1,OR('2-man'!AT$16="D",'2-man'!AT$16="A",'2-man'!AT$16="S",'2-man'!AT$16="C",'2-man'!AT$16="H",'2-man'!AT$16="B",'2-man'!AT$16="T",'2-man'!AT$16="E",'2-man'!AT$16="SB")),1,0)</f>
        <v/>
      </c>
      <c r="AU4">
        <f>IF(OR(AT4=1,OR('2-man'!AU$16="D",'2-man'!AU$16="A",'2-man'!AU$16="S",'2-man'!AU$16="C",'2-man'!AU$16="H",'2-man'!AU$16="B",'2-man'!AU$16="T",'2-man'!AU$16="E",'2-man'!AU$16="SB")),1,0)</f>
        <v/>
      </c>
      <c r="AV4">
        <f>IF(OR(AU4=1,OR('2-man'!AV$16="D",'2-man'!AV$16="A",'2-man'!AV$16="S",'2-man'!AV$16="C",'2-man'!AV$16="H",'2-man'!AV$16="B",'2-man'!AV$16="T",'2-man'!AV$16="E",'2-man'!AV$16="SB")),1,0)</f>
        <v/>
      </c>
      <c r="AW4">
        <f>IF(OR(AV4=1,OR('2-man'!AW$16="D",'2-man'!AW$16="A",'2-man'!AW$16="S",'2-man'!AW$16="C",'2-man'!AW$16="H",'2-man'!AW$16="B",'2-man'!AW$16="T",'2-man'!AW$16="E",'2-man'!AW$16="SB")),1,0)</f>
        <v/>
      </c>
      <c r="AX4">
        <f>IF(OR(AW4=1,OR('2-man'!AX$16="D",'2-man'!AX$16="A",'2-man'!AX$16="S",'2-man'!AX$16="C",'2-man'!AX$16="H",'2-man'!AX$16="B",'2-man'!AX$16="T",'2-man'!AX$16="E",'2-man'!AX$16="SB")),1,0)</f>
        <v/>
      </c>
      <c r="AY4">
        <f>IF(OR(AX4=1,OR('2-man'!AY$16="D",'2-man'!AY$16="A",'2-man'!AY$16="S",'2-man'!AY$16="C",'2-man'!AY$16="H",'2-man'!AY$16="B",'2-man'!AY$16="T",'2-man'!AY$16="E",'2-man'!AY$16="SB")),1,0)</f>
        <v/>
      </c>
      <c r="AZ4">
        <f>IF(OR(AY4=1,OR('2-man'!AZ$16="D",'2-man'!AZ$16="A",'2-man'!AZ$16="S",'2-man'!AZ$16="C",'2-man'!AZ$16="H",'2-man'!AZ$16="B",'2-man'!AZ$16="T",'2-man'!AZ$16="E",'2-man'!AZ$16="SB")),1,0)</f>
        <v/>
      </c>
      <c r="BA4">
        <f>IF(OR(AZ4=1,OR('2-man'!BA$16="D",'2-man'!BA$16="A",'2-man'!BA$16="S",'2-man'!BA$16="C",'2-man'!BA$16="H",'2-man'!BA$16="B",'2-man'!BA$16="T",'2-man'!BA$16="E",'2-man'!BA$16="SB")),1,0)</f>
        <v/>
      </c>
      <c r="BB4">
        <f>IF(OR(BA4=1,OR('2-man'!BB$16="D",'2-man'!BB$16="A",'2-man'!BB$16="S",'2-man'!BB$16="C",'2-man'!BB$16="H",'2-man'!BB$16="B",'2-man'!BB$16="T",'2-man'!BB$16="E",'2-man'!BB$16="SB")),1,0)</f>
        <v/>
      </c>
      <c r="BC4">
        <f>IF(OR(BB4=1,OR('2-man'!BC$16="D",'2-man'!BC$16="A",'2-man'!BC$16="S",'2-man'!BC$16="C",'2-man'!BC$16="H",'2-man'!BC$16="B",'2-man'!BC$16="T",'2-man'!BC$16="E",'2-man'!BC$16="SB")),1,0)</f>
        <v/>
      </c>
      <c r="BD4">
        <f>IF(OR(BC4=1,OR('2-man'!BD$16="D",'2-man'!BD$16="A",'2-man'!BD$16="S",'2-man'!BD$16="C",'2-man'!BD$16="H",'2-man'!BD$16="B",'2-man'!BD$16="T",'2-man'!BD$16="E",'2-man'!BD$16="SB")),1,0)</f>
        <v/>
      </c>
      <c r="BE4">
        <f>IF(OR(BD4=1,OR('2-man'!BE$16="D",'2-man'!BE$16="A",'2-man'!BE$16="S",'2-man'!BE$16="C",'2-man'!BE$16="H",'2-man'!BE$16="B",'2-man'!BE$16="T",'2-man'!BE$16="E",'2-man'!BE$16="SB")),1,0)</f>
        <v/>
      </c>
      <c r="BF4">
        <f>IF(OR(BE4=1,OR('2-man'!BF$16="D",'2-man'!BF$16="A",'2-man'!BF$16="S",'2-man'!BF$16="C",'2-man'!BF$16="H",'2-man'!BF$16="B",'2-man'!BF$16="T",'2-man'!BF$16="E",'2-man'!BF$16="SB")),1,0)</f>
        <v/>
      </c>
      <c r="BG4">
        <f>IF(OR(BF4=1,OR('2-man'!BG$16="D",'2-man'!BG$16="A",'2-man'!BG$16="S",'2-man'!BG$16="C",'2-man'!BG$16="H",'2-man'!BG$16="B",'2-man'!BG$16="T",'2-man'!BG$16="E",'2-man'!BG$16="SB")),1,0)</f>
        <v/>
      </c>
      <c r="BH4">
        <f>IF(OR(BG4=1,OR('2-man'!BH$16="D",'2-man'!BH$16="A",'2-man'!BH$16="S",'2-man'!BH$16="C",'2-man'!BH$16="H",'2-man'!BH$16="B",'2-man'!BH$16="T",'2-man'!BH$16="E",'2-man'!BH$16="SB")),1,0)</f>
        <v/>
      </c>
      <c r="BI4">
        <f>IF(OR(BH4=1,OR('2-man'!BI$16="D",'2-man'!BI$16="A",'2-man'!BI$16="S",'2-man'!BI$16="C",'2-man'!BI$16="H",'2-man'!BI$16="B",'2-man'!BI$16="T",'2-man'!BI$16="E",'2-man'!BI$16="SB")),1,0)</f>
        <v/>
      </c>
      <c r="BJ4">
        <f>IF(OR(BI4=1,OR('2-man'!BJ$16="D",'2-man'!BJ$16="A",'2-man'!BJ$16="S",'2-man'!BJ$16="C",'2-man'!BJ$16="H",'2-man'!BJ$16="B",'2-man'!BJ$16="T",'2-man'!BJ$16="E",'2-man'!BJ$16="SB")),1,0)</f>
        <v/>
      </c>
      <c r="BK4">
        <f>IF(OR(BJ4=1,OR('2-man'!BK$16="D",'2-man'!BK$16="A",'2-man'!BK$16="S",'2-man'!BK$16="C",'2-man'!BK$16="H",'2-man'!BK$16="B",'2-man'!BK$16="T",'2-man'!BK$16="E",'2-man'!BK$16="SB")),1,0)</f>
        <v/>
      </c>
      <c r="BL4">
        <f>IF(OR(BK4=1,OR('2-man'!BL$16="D",'2-man'!BL$16="A",'2-man'!BL$16="S",'2-man'!BL$16="C",'2-man'!BL$16="H",'2-man'!BL$16="B",'2-man'!BL$16="T",'2-man'!BL$16="E",'2-man'!BL$16="SB")),1,0)</f>
        <v/>
      </c>
      <c r="BM4">
        <f>IF(OR(BL4=1,OR('2-man'!BM$16="D",'2-man'!BM$16="A",'2-man'!BM$16="S",'2-man'!BM$16="C",'2-man'!BM$16="H",'2-man'!BM$16="B",'2-man'!BM$16="T",'2-man'!BM$16="E",'2-man'!BM$16="SB")),1,0)</f>
        <v/>
      </c>
      <c r="BN4">
        <f>IF(OR(BM4=1,OR('2-man'!BN$16="D",'2-man'!BN$16="A",'2-man'!BN$16="S",'2-man'!BN$16="C",'2-man'!BN$16="H",'2-man'!BN$16="B",'2-man'!BN$16="T",'2-man'!BN$16="E",'2-man'!BN$16="SB")),1,0)</f>
        <v/>
      </c>
      <c r="BO4">
        <f>IF(OR(BN4=1,OR('2-man'!BO$16="D",'2-man'!BO$16="A",'2-man'!BO$16="S",'2-man'!BO$16="C",'2-man'!BO$16="H",'2-man'!BO$16="B",'2-man'!BO$16="T",'2-man'!BO$16="E",'2-man'!BO$16="SB")),1,0)</f>
        <v/>
      </c>
      <c r="BP4">
        <f>IF(OR(BO4=1,OR('2-man'!BP$16="D",'2-man'!BP$16="A",'2-man'!BP$16="S",'2-man'!BP$16="C",'2-man'!BP$16="H",'2-man'!BP$16="B",'2-man'!BP$16="T",'2-man'!BP$16="E",'2-man'!BP$16="SB")),1,0)</f>
        <v/>
      </c>
      <c r="BQ4">
        <f>IF(OR(BP4=1,OR('2-man'!BQ$16="D",'2-man'!BQ$16="A",'2-man'!BQ$16="S",'2-man'!BQ$16="C",'2-man'!BQ$16="H",'2-man'!BQ$16="B",'2-man'!BQ$16="T",'2-man'!BQ$16="E",'2-man'!BQ$16="SB")),1,0)</f>
        <v/>
      </c>
      <c r="BR4">
        <f>IF(OR(BQ4=1,OR('2-man'!BR$16="D",'2-man'!BR$16="A",'2-man'!BR$16="S",'2-man'!BR$16="C",'2-man'!BR$16="H",'2-man'!BR$16="B",'2-man'!BR$16="T",'2-man'!BR$16="E",'2-man'!BR$16="SB")),1,0)</f>
        <v/>
      </c>
      <c r="BS4">
        <f>IF(OR(BR4=1,OR('2-man'!BS$16="D",'2-man'!BS$16="A",'2-man'!BS$16="S",'2-man'!BS$16="C",'2-man'!BS$16="H",'2-man'!BS$16="B",'2-man'!BS$16="T",'2-man'!BS$16="E",'2-man'!BS$16="SB")),1,0)</f>
        <v/>
      </c>
      <c r="BT4">
        <f>IF(OR(BS4=1,OR('2-man'!BT$16="D",'2-man'!BT$16="A",'2-man'!BT$16="S",'2-man'!BT$16="C",'2-man'!BT$16="H",'2-man'!BT$16="B",'2-man'!BT$16="T",'2-man'!BT$16="E",'2-man'!BT$16="SB")),1,0)</f>
        <v/>
      </c>
      <c r="BU4">
        <f>IF(OR(BT4=1,OR('2-man'!BU$16="D",'2-man'!BU$16="A",'2-man'!BU$16="S",'2-man'!BU$16="C",'2-man'!BU$16="H",'2-man'!BU$16="B",'2-man'!BU$16="T",'2-man'!BU$16="E",'2-man'!BU$16="SB")),1,0)</f>
        <v/>
      </c>
      <c r="BV4">
        <f>IF(OR(BU4=1,OR('2-man'!BV$16="D",'2-man'!BV$16="A",'2-man'!BV$16="S",'2-man'!BV$16="C",'2-man'!BV$16="H",'2-man'!BV$16="B",'2-man'!BV$16="T",'2-man'!BV$16="E",'2-man'!BV$16="SB")),1,0)</f>
        <v/>
      </c>
      <c r="BW4">
        <f>IF(OR(BV4=1,OR('2-man'!BW$16="D",'2-man'!BW$16="A",'2-man'!BW$16="S",'2-man'!BW$16="C",'2-man'!BW$16="H",'2-man'!BW$16="B",'2-man'!BW$16="T",'2-man'!BW$16="E",'2-man'!BW$16="SB")),1,0)</f>
        <v/>
      </c>
      <c r="BX4">
        <f>IF(OR(BW4=1,OR('2-man'!BX$16="D",'2-man'!BX$16="A",'2-man'!BX$16="S",'2-man'!BX$16="C",'2-man'!BX$16="H",'2-man'!BX$16="B",'2-man'!BX$16="T",'2-man'!BX$16="E",'2-man'!BX$16="SB")),1,0)</f>
        <v/>
      </c>
      <c r="BY4">
        <f>IF(OR(BX4=1,OR('2-man'!BY$16="D",'2-man'!BY$16="A",'2-man'!BY$16="S",'2-man'!BY$16="C",'2-man'!BY$16="H",'2-man'!BY$16="B",'2-man'!BY$16="T",'2-man'!BY$16="E",'2-man'!BY$16="SB")),1,0)</f>
        <v/>
      </c>
      <c r="BZ4">
        <f>IF(OR(BY4=1,OR('2-man'!BZ$16="D",'2-man'!BZ$16="A",'2-man'!BZ$16="S",'2-man'!BZ$16="C",'2-man'!BZ$16="H",'2-man'!BZ$16="B",'2-man'!BZ$16="T",'2-man'!BZ$16="E",'2-man'!BZ$16="SB")),1,0)</f>
        <v/>
      </c>
      <c r="CA4">
        <f>IF(OR(BZ4=1,OR('2-man'!CA$16="D",'2-man'!CA$16="A",'2-man'!CA$16="S",'2-man'!CA$16="C",'2-man'!CA$16="H",'2-man'!CA$16="B",'2-man'!CA$16="T",'2-man'!CA$16="E",'2-man'!CA$16="SB")),1,0)</f>
        <v/>
      </c>
      <c r="CB4">
        <f>IF(OR(CA4=1,OR('2-man'!CB$16="D",'2-man'!CB$16="A",'2-man'!CB$16="S",'2-man'!CB$16="C",'2-man'!CB$16="H",'2-man'!CB$16="B",'2-man'!CB$16="T",'2-man'!CB$16="E",'2-man'!CB$16="SB")),1,0)</f>
        <v/>
      </c>
      <c r="CC4">
        <f>IF(OR(CB4=1,OR('2-man'!CC$16="D",'2-man'!CC$16="A",'2-man'!CC$16="S",'2-man'!CC$16="C",'2-man'!CC$16="H",'2-man'!CC$16="B",'2-man'!CC$16="T",'2-man'!CC$16="E",'2-man'!CC$16="SB")),1,0)</f>
        <v/>
      </c>
      <c r="CD4">
        <f>IF(OR(CC4=1,OR('2-man'!CD$16="D",'2-man'!CD$16="A",'2-man'!CD$16="S",'2-man'!CD$16="C",'2-man'!CD$16="H",'2-man'!CD$16="B",'2-man'!CD$16="T",'2-man'!CD$16="E",'2-man'!CD$16="SB")),1,0)</f>
        <v/>
      </c>
      <c r="CE4">
        <f>IF(OR(CD4=1,OR('2-man'!CE$16="D",'2-man'!CE$16="A",'2-man'!CE$16="S",'2-man'!CE$16="C",'2-man'!CE$16="H",'2-man'!CE$16="B",'2-man'!CE$16="T",'2-man'!CE$16="E",'2-man'!CE$16="SB")),1,0)</f>
        <v/>
      </c>
      <c r="CF4">
        <f>IF(OR(CE4=1,OR('2-man'!CF$16="D",'2-man'!CF$16="A",'2-man'!CF$16="S",'2-man'!CF$16="C",'2-man'!CF$16="H",'2-man'!CF$16="B",'2-man'!CF$16="T",'2-man'!CF$16="E",'2-man'!CF$16="SB")),1,0)</f>
        <v/>
      </c>
      <c r="CG4">
        <f>IF(OR(CF4=1,OR('2-man'!CG$16="D",'2-man'!CG$16="A",'2-man'!CG$16="S",'2-man'!CG$16="C",'2-man'!CG$16="H",'2-man'!CG$16="B",'2-man'!CG$16="T",'2-man'!CG$16="E",'2-man'!CG$16="SB")),1,0)</f>
        <v/>
      </c>
      <c r="CH4">
        <f>IF(OR(CG4=1,OR('2-man'!CH$16="D",'2-man'!CH$16="A",'2-man'!CH$16="S",'2-man'!CH$16="C",'2-man'!CH$16="H",'2-man'!CH$16="B",'2-man'!CH$16="T",'2-man'!CH$16="E",'2-man'!CH$16="SB")),1,0)</f>
        <v/>
      </c>
      <c r="CI4">
        <f>IF(OR(CH4=1,OR('2-man'!CI$16="D",'2-man'!CI$16="A",'2-man'!CI$16="S",'2-man'!CI$16="C",'2-man'!CI$16="H",'2-man'!CI$16="B",'2-man'!CI$16="T",'2-man'!CI$16="E",'2-man'!CI$16="SB")),1,0)</f>
        <v/>
      </c>
      <c r="CJ4">
        <f>IF(OR(CI4=1,OR('2-man'!CJ$16="D",'2-man'!CJ$16="A",'2-man'!CJ$16="S",'2-man'!CJ$16="C",'2-man'!CJ$16="H",'2-man'!CJ$16="B",'2-man'!CJ$16="T",'2-man'!CJ$16="E",'2-man'!CJ$16="SB")),1,0)</f>
        <v/>
      </c>
      <c r="CK4">
        <f>IF(OR(CJ4=1,OR('2-man'!CK$16="D",'2-man'!CK$16="A",'2-man'!CK$16="S",'2-man'!CK$16="C",'2-man'!CK$16="H",'2-man'!CK$16="B",'2-man'!CK$16="T",'2-man'!CK$16="E",'2-man'!CK$16="SB")),1,0)</f>
        <v/>
      </c>
      <c r="CL4">
        <f>IF(OR(CK4=1,OR('2-man'!CL$16="D",'2-man'!CL$16="A",'2-man'!CL$16="S",'2-man'!CL$16="C",'2-man'!CL$16="H",'2-man'!CL$16="B",'2-man'!CL$16="T",'2-man'!CL$16="E",'2-man'!CL$16="SB")),1,0)</f>
        <v/>
      </c>
      <c r="CM4">
        <f>IF(OR(CL4=1,OR('2-man'!CM$16="D",'2-man'!CM$16="A",'2-man'!CM$16="S",'2-man'!CM$16="C",'2-man'!CM$16="H",'2-man'!CM$16="B",'2-man'!CM$16="T",'2-man'!CM$16="E",'2-man'!CM$16="SB")),1,0)</f>
        <v/>
      </c>
      <c r="CN4">
        <f>IF(OR(CM4=1,OR('2-man'!CN$16="D",'2-man'!CN$16="A",'2-man'!CN$16="S",'2-man'!CN$16="C",'2-man'!CN$16="H",'2-man'!CN$16="B",'2-man'!CN$16="T",'2-man'!CN$16="E",'2-man'!CN$16="SB")),1,0)</f>
        <v/>
      </c>
      <c r="CO4">
        <f>IF(OR(CN4=1,OR('2-man'!CO$16="D",'2-man'!CO$16="A",'2-man'!CO$16="S",'2-man'!CO$16="C",'2-man'!CO$16="H",'2-man'!CO$16="B",'2-man'!CO$16="T",'2-man'!CO$16="E",'2-man'!CO$16="SB")),1,0)</f>
        <v/>
      </c>
      <c r="CP4">
        <f>IF(OR(CO4=1,OR('2-man'!CP$16="D",'2-man'!CP$16="A",'2-man'!CP$16="S",'2-man'!CP$16="C",'2-man'!CP$16="H",'2-man'!CP$16="B",'2-man'!CP$16="T",'2-man'!CP$16="E",'2-man'!CP$16="SB")),1,0)</f>
        <v/>
      </c>
      <c r="CQ4">
        <f>IF(OR(CP4=1,OR('2-man'!CQ$16="D",'2-man'!CQ$16="A",'2-man'!CQ$16="S",'2-man'!CQ$16="C",'2-man'!CQ$16="H",'2-man'!CQ$16="B",'2-man'!CQ$16="T",'2-man'!CQ$16="E",'2-man'!CQ$16="SB")),1,0)</f>
        <v/>
      </c>
      <c r="CR4">
        <f>IF(OR(CQ4=1,OR('2-man'!CR$16="D",'2-man'!CR$16="A",'2-man'!CR$16="S",'2-man'!CR$16="C",'2-man'!CR$16="H",'2-man'!CR$16="B",'2-man'!CR$16="T",'2-man'!CR$16="E",'2-man'!CR$16="SB")),1,0)</f>
        <v/>
      </c>
      <c r="CS4">
        <f>IF(OR(CR4=1,OR('2-man'!CS$16="D",'2-man'!CS$16="A",'2-man'!CS$16="S",'2-man'!CS$16="C",'2-man'!CS$16="H",'2-man'!CS$16="B",'2-man'!CS$16="T",'2-man'!CS$16="E",'2-man'!CS$16="SB")),1,0)</f>
        <v/>
      </c>
      <c r="CT4">
        <f>IF(OR(CS4=1,OR('2-man'!CT$16="D",'2-man'!CT$16="A",'2-man'!CT$16="S",'2-man'!CT$16="C",'2-man'!CT$16="H",'2-man'!CT$16="B",'2-man'!CT$16="T",'2-man'!CT$16="E",'2-man'!CT$16="SB")),1,0)</f>
        <v/>
      </c>
      <c r="CU4">
        <f>IF(OR(CT4=1,OR('2-man'!CU$16="D",'2-man'!CU$16="A",'2-man'!CU$16="S",'2-man'!CU$16="C",'2-man'!CU$16="H",'2-man'!CU$16="B",'2-man'!CU$16="T",'2-man'!CU$16="E",'2-man'!CU$16="SB")),1,0)</f>
        <v/>
      </c>
      <c r="CV4">
        <f>IF(OR(CU4=1,OR('2-man'!CV$16="D",'2-man'!CV$16="A",'2-man'!CV$16="S",'2-man'!CV$16="C",'2-man'!CV$16="H",'2-man'!CV$16="B",'2-man'!CV$16="T",'2-man'!CV$16="E",'2-man'!CV$16="SB")),1,0)</f>
        <v/>
      </c>
      <c r="CW4">
        <f>IF(OR(CV4=1,OR('2-man'!CW$16="D",'2-man'!CW$16="A",'2-man'!CW$16="S",'2-man'!CW$16="C",'2-man'!CW$16="H",'2-man'!CW$16="B",'2-man'!CW$16="T",'2-man'!CW$16="E",'2-man'!CW$16="SB")),1,0)</f>
        <v/>
      </c>
      <c r="CX4">
        <f>IF(OR(CW4=1,OR('2-man'!CX$16="D",'2-man'!CX$16="A",'2-man'!CX$16="S",'2-man'!CX$16="C",'2-man'!CX$16="H",'2-man'!CX$16="B",'2-man'!CX$16="T",'2-man'!CX$16="E",'2-man'!CX$16="SB")),1,0)</f>
        <v/>
      </c>
      <c r="CY4">
        <f>IF(OR(CX4=1,OR('2-man'!CY$16="D",'2-man'!CY$16="A",'2-man'!CY$16="S",'2-man'!CY$16="C",'2-man'!CY$16="H",'2-man'!CY$16="B",'2-man'!CY$16="T",'2-man'!CY$16="E",'2-man'!CY$16="SB")),1,0)</f>
        <v/>
      </c>
      <c r="CZ4">
        <f>IF(OR(CY4=1,OR('2-man'!CZ$16="D",'2-man'!CZ$16="A",'2-man'!CZ$16="S",'2-man'!CZ$16="C",'2-man'!CZ$16="H",'2-man'!CZ$16="B",'2-man'!CZ$16="T",'2-man'!CZ$16="E",'2-man'!CZ$16="SB")),1,0)</f>
        <v/>
      </c>
      <c r="DA4">
        <f>IF(OR(CZ4=1,OR('2-man'!DA$16="D",'2-man'!DA$16="A",'2-man'!DA$16="S",'2-man'!DA$16="C",'2-man'!DA$16="H",'2-man'!DA$16="B",'2-man'!DA$16="T",'2-man'!DA$16="E",'2-man'!DA$16="SB")),1,0)</f>
        <v/>
      </c>
      <c r="DB4">
        <f>IF(OR(DA4=1,OR('2-man'!DB$16="D",'2-man'!DB$16="A",'2-man'!DB$16="S",'2-man'!DB$16="C",'2-man'!DB$16="H",'2-man'!DB$16="B",'2-man'!DB$16="T",'2-man'!DB$16="E",'2-man'!DB$16="SB")),1,0)</f>
        <v/>
      </c>
      <c r="DC4">
        <f>IF(OR(DB4=1,OR('2-man'!DC$16="D",'2-man'!DC$16="A",'2-man'!DC$16="S",'2-man'!DC$16="C",'2-man'!DC$16="H",'2-man'!DC$16="B",'2-man'!DC$16="T",'2-man'!DC$16="E",'2-man'!DC$16="SB")),1,0)</f>
        <v/>
      </c>
      <c r="DD4">
        <f>IF(OR(DC4=1,OR('2-man'!DD$16="D",'2-man'!DD$16="A",'2-man'!DD$16="S",'2-man'!DD$16="C",'2-man'!DD$16="H",'2-man'!DD$16="B",'2-man'!DD$16="T",'2-man'!DD$16="E",'2-man'!DD$16="SB")),1,0)</f>
        <v/>
      </c>
      <c r="DE4">
        <f>IF(OR(DD4=1,OR('2-man'!DE$16="D",'2-man'!DE$16="A",'2-man'!DE$16="S",'2-man'!DE$16="C",'2-man'!DE$16="H",'2-man'!DE$16="B",'2-man'!DE$16="T",'2-man'!DE$16="E",'2-man'!DE$16="SB")),1,0)</f>
        <v/>
      </c>
      <c r="DF4">
        <f>IF(OR(DE4=1,OR('2-man'!DF$16="D",'2-man'!DF$16="A",'2-man'!DF$16="S",'2-man'!DF$16="C",'2-man'!DF$16="H",'2-man'!DF$16="B",'2-man'!DF$16="T",'2-man'!DF$16="E",'2-man'!DF$16="SB")),1,0)</f>
        <v/>
      </c>
      <c r="DG4">
        <f>IF(OR(DF4=1,OR('2-man'!DG$16="D",'2-man'!DG$16="A",'2-man'!DG$16="S",'2-man'!DG$16="C",'2-man'!DG$16="H",'2-man'!DG$16="B",'2-man'!DG$16="T",'2-man'!DG$16="E",'2-man'!DG$16="SB")),1,0)</f>
        <v/>
      </c>
      <c r="DH4">
        <f>IF(OR(DG4=1,OR('2-man'!DH$16="D",'2-man'!DH$16="A",'2-man'!DH$16="S",'2-man'!DH$16="C",'2-man'!DH$16="H",'2-man'!DH$16="B",'2-man'!DH$16="T",'2-man'!DH$16="E",'2-man'!DH$16="SB")),1,0)</f>
        <v/>
      </c>
      <c r="DI4">
        <f>IF(OR(DH4=1,OR('2-man'!DI$16="D",'2-man'!DI$16="A",'2-man'!DI$16="S",'2-man'!DI$16="C",'2-man'!DI$16="H",'2-man'!DI$16="B",'2-man'!DI$16="T",'2-man'!DI$16="E",'2-man'!DI$16="SB")),1,0)</f>
        <v/>
      </c>
      <c r="DJ4">
        <f>IF(OR(DI4=1,OR('2-man'!DJ$16="D",'2-man'!DJ$16="A",'2-man'!DJ$16="S",'2-man'!DJ$16="C",'2-man'!DJ$16="H",'2-man'!DJ$16="B",'2-man'!DJ$16="T",'2-man'!DJ$16="E",'2-man'!DJ$16="SB")),1,0)</f>
        <v/>
      </c>
      <c r="DK4">
        <f>IF(OR(DJ4=1,OR('2-man'!DK$16="D",'2-man'!DK$16="A",'2-man'!DK$16="S",'2-man'!DK$16="C",'2-man'!DK$16="H",'2-man'!DK$16="B",'2-man'!DK$16="T",'2-man'!DK$16="E",'2-man'!DK$16="SB")),1,0)</f>
        <v/>
      </c>
      <c r="DL4">
        <f>IF(OR(DK4=1,OR('2-man'!DL$16="D",'2-man'!DL$16="A",'2-man'!DL$16="S",'2-man'!DL$16="C",'2-man'!DL$16="H",'2-man'!DL$16="B",'2-man'!DL$16="T",'2-man'!DL$16="E",'2-man'!DL$16="SB")),1,0)</f>
        <v/>
      </c>
      <c r="DM4">
        <f>IF(OR(DL4=1,OR('2-man'!DM$16="D",'2-man'!DM$16="A",'2-man'!DM$16="S",'2-man'!DM$16="C",'2-man'!DM$16="H",'2-man'!DM$16="B",'2-man'!DM$16="T",'2-man'!DM$16="E",'2-man'!DM$16="SB")),1,0)</f>
        <v/>
      </c>
      <c r="DN4">
        <f>IF(OR(DM4=1,OR('2-man'!DN$16="D",'2-man'!DN$16="A",'2-man'!DN$16="S",'2-man'!DN$16="C",'2-man'!DN$16="H",'2-man'!DN$16="B",'2-man'!DN$16="T",'2-man'!DN$16="E",'2-man'!DN$16="SB")),1,0)</f>
        <v/>
      </c>
      <c r="DO4">
        <f>IF(OR(DN4=1,OR('2-man'!DO$16="D",'2-man'!DO$16="A",'2-man'!DO$16="S",'2-man'!DO$16="C",'2-man'!DO$16="H",'2-man'!DO$16="B",'2-man'!DO$16="T",'2-man'!DO$16="E",'2-man'!DO$16="SB")),1,0)</f>
        <v/>
      </c>
      <c r="DP4">
        <f>IF(OR(DO4=1,OR('2-man'!DP$16="D",'2-man'!DP$16="A",'2-man'!DP$16="S",'2-man'!DP$16="C",'2-man'!DP$16="H",'2-man'!DP$16="B",'2-man'!DP$16="T",'2-man'!DP$16="E",'2-man'!DP$16="SB")),1,0)</f>
        <v/>
      </c>
      <c r="DQ4">
        <f>IF(OR(DP4=1,OR('2-man'!DQ$16="D",'2-man'!DQ$16="A",'2-man'!DQ$16="S",'2-man'!DQ$16="C",'2-man'!DQ$16="H",'2-man'!DQ$16="B",'2-man'!DQ$16="T",'2-man'!DQ$16="E",'2-man'!DQ$16="SB")),1,0)</f>
        <v/>
      </c>
      <c r="DR4">
        <f>IF(OR(DQ4=1,OR('2-man'!DR$16="D",'2-man'!DR$16="A",'2-man'!DR$16="S",'2-man'!DR$16="C",'2-man'!DR$16="H",'2-man'!DR$16="B",'2-man'!DR$16="T",'2-man'!DR$16="E",'2-man'!DR$16="SB")),1,0)</f>
        <v/>
      </c>
      <c r="DS4">
        <f>IF(OR(DR4=1,OR('2-man'!DS$16="D",'2-man'!DS$16="A",'2-man'!DS$16="S",'2-man'!DS$16="C",'2-man'!DS$16="H",'2-man'!DS$16="B",'2-man'!DS$16="T",'2-man'!DS$16="E",'2-man'!DS$16="SB")),1,0)</f>
        <v/>
      </c>
      <c r="DT4">
        <f>IF(OR(DS4=1,OR('2-man'!DT$16="D",'2-man'!DT$16="A",'2-man'!DT$16="S",'2-man'!DT$16="C",'2-man'!DT$16="H",'2-man'!DT$16="B",'2-man'!DT$16="T",'2-man'!DT$16="E",'2-man'!DT$16="SB")),1,0)</f>
        <v/>
      </c>
      <c r="DU4">
        <f>IF(OR(DT4=1,OR('2-man'!DU$16="D",'2-man'!DU$16="A",'2-man'!DU$16="S",'2-man'!DU$16="C",'2-man'!DU$16="H",'2-man'!DU$16="B",'2-man'!DU$16="T",'2-man'!DU$16="E",'2-man'!DU$16="SB")),1,0)</f>
        <v/>
      </c>
      <c r="DV4">
        <f>IF(OR(DU4=1,OR('2-man'!DV$16="D",'2-man'!DV$16="A",'2-man'!DV$16="S",'2-man'!DV$16="C",'2-man'!DV$16="H",'2-man'!DV$16="B",'2-man'!DV$16="T",'2-man'!DV$16="E",'2-man'!DV$16="SB")),1,0)</f>
        <v/>
      </c>
      <c r="DW4">
        <f>IF(OR(DV4=1,OR('2-man'!DW$16="D",'2-man'!DW$16="A",'2-man'!DW$16="S",'2-man'!DW$16="C",'2-man'!DW$16="H",'2-man'!DW$16="B",'2-man'!DW$16="T",'2-man'!DW$16="E",'2-man'!DW$16="SB")),1,0)</f>
        <v/>
      </c>
      <c r="DX4">
        <f>IF(OR(DW4=1,OR('2-man'!DX$16="D",'2-man'!DX$16="A",'2-man'!DX$16="S",'2-man'!DX$16="C",'2-man'!DX$16="H",'2-man'!DX$16="B",'2-man'!DX$16="T",'2-man'!DX$16="E",'2-man'!DX$16="SB")),1,0)</f>
        <v/>
      </c>
      <c r="DY4">
        <f>IF(OR(DX4=1,OR('2-man'!DY$16="D",'2-man'!DY$16="A",'2-man'!DY$16="S",'2-man'!DY$16="C",'2-man'!DY$16="H",'2-man'!DY$16="B",'2-man'!DY$16="T",'2-man'!DY$16="E",'2-man'!DY$16="SB")),1,0)</f>
        <v/>
      </c>
      <c r="DZ4">
        <f>IF(OR(DY4=1,OR('2-man'!DZ$16="D",'2-man'!DZ$16="A",'2-man'!DZ$16="S",'2-man'!DZ$16="C",'2-man'!DZ$16="H",'2-man'!DZ$16="B",'2-man'!DZ$16="T",'2-man'!DZ$16="E",'2-man'!DZ$16="SB")),1,0)</f>
        <v/>
      </c>
      <c r="EA4">
        <f>IF(OR(DZ4=1,OR('2-man'!EA$16="D",'2-man'!EA$16="A",'2-man'!EA$16="S",'2-man'!EA$16="C",'2-man'!EA$16="H",'2-man'!EA$16="B",'2-man'!EA$16="T",'2-man'!EA$16="E",'2-man'!EA$16="SB")),1,0)</f>
        <v/>
      </c>
      <c r="EB4">
        <f>IF(OR(EA4=1,OR('2-man'!EB$16="D",'2-man'!EB$16="A",'2-man'!EB$16="S",'2-man'!EB$16="C",'2-man'!EB$16="H",'2-man'!EB$16="B",'2-man'!EB$16="T",'2-man'!EB$16="E",'2-man'!EB$16="SB")),1,0)</f>
        <v/>
      </c>
      <c r="EC4">
        <f>IF(OR(EB4=1,OR('2-man'!EC$16="D",'2-man'!EC$16="A",'2-man'!EC$16="S",'2-man'!EC$16="C",'2-man'!EC$16="H",'2-man'!EC$16="B",'2-man'!EC$16="T",'2-man'!EC$16="E",'2-man'!EC$16="SB")),1,0)</f>
        <v/>
      </c>
      <c r="ED4">
        <f>IF(OR(EC4=1,OR('2-man'!ED$16="D",'2-man'!ED$16="A",'2-man'!ED$16="S",'2-man'!ED$16="C",'2-man'!ED$16="H",'2-man'!ED$16="B",'2-man'!ED$16="T",'2-man'!ED$16="E",'2-man'!ED$16="SB")),1,0)</f>
        <v/>
      </c>
      <c r="EE4">
        <f>IF(OR(ED4=1,OR('2-man'!EE$16="D",'2-man'!EE$16="A",'2-man'!EE$16="S",'2-man'!EE$16="C",'2-man'!EE$16="H",'2-man'!EE$16="B",'2-man'!EE$16="T",'2-man'!EE$16="E",'2-man'!EE$16="SB")),1,0)</f>
        <v/>
      </c>
      <c r="EF4">
        <f>IF(OR(EE4=1,OR('2-man'!EF$16="D",'2-man'!EF$16="A",'2-man'!EF$16="S",'2-man'!EF$16="C",'2-man'!EF$16="H",'2-man'!EF$16="B",'2-man'!EF$16="T",'2-man'!EF$16="E",'2-man'!EF$16="SB")),1,0)</f>
        <v/>
      </c>
      <c r="EG4">
        <f>IF(OR(EF4=1,OR('2-man'!EG$16="D",'2-man'!EG$16="A",'2-man'!EG$16="S",'2-man'!EG$16="C",'2-man'!EG$16="H",'2-man'!EG$16="B",'2-man'!EG$16="T",'2-man'!EG$16="E",'2-man'!EG$16="SB")),1,0)</f>
        <v/>
      </c>
      <c r="EH4">
        <f>IF(OR(EG4=1,OR('2-man'!EH$16="D",'2-man'!EH$16="A",'2-man'!EH$16="S",'2-man'!EH$16="C",'2-man'!EH$16="H",'2-man'!EH$16="B",'2-man'!EH$16="T",'2-man'!EH$16="E",'2-man'!EH$16="SB")),1,0)</f>
        <v/>
      </c>
      <c r="EI4">
        <f>IF(OR(EH4=1,OR('2-man'!EI$16="D",'2-man'!EI$16="A",'2-man'!EI$16="S",'2-man'!EI$16="C",'2-man'!EI$16="H",'2-man'!EI$16="B",'2-man'!EI$16="T",'2-man'!EI$16="E",'2-man'!EI$16="SB")),1,0)</f>
        <v/>
      </c>
      <c r="EJ4">
        <f>IF(OR(EI4=1,OR('2-man'!EJ$16="D",'2-man'!EJ$16="A",'2-man'!EJ$16="S",'2-man'!EJ$16="C",'2-man'!EJ$16="H",'2-man'!EJ$16="B",'2-man'!EJ$16="T",'2-man'!EJ$16="E",'2-man'!EJ$16="SB")),1,0)</f>
        <v/>
      </c>
      <c r="EK4">
        <f>IF(OR(EJ4=1,OR('2-man'!EK$16="D",'2-man'!EK$16="A",'2-man'!EK$16="S",'2-man'!EK$16="C",'2-man'!EK$16="H",'2-man'!EK$16="B",'2-man'!EK$16="T",'2-man'!EK$16="E",'2-man'!EK$16="SB")),1,0)</f>
        <v/>
      </c>
      <c r="EL4">
        <f>IF(OR(EK4=1,OR('2-man'!EL$16="D",'2-man'!EL$16="A",'2-man'!EL$16="S",'2-man'!EL$16="C",'2-man'!EL$16="H",'2-man'!EL$16="B",'2-man'!EL$16="T",'2-man'!EL$16="E",'2-man'!EL$16="SB")),1,0)</f>
        <v/>
      </c>
    </row>
    <row r="5">
      <c r="A5" t="inlineStr">
        <is>
          <t>P1 mean</t>
        </is>
      </c>
    </row>
    <row r="6">
      <c r="A6" t="inlineStr">
        <is>
          <t>P1 var</t>
        </is>
      </c>
    </row>
    <row r="7">
      <c r="A7" t="inlineStr">
        <is>
          <t>P1 misc</t>
        </is>
      </c>
      <c r="B7">
        <f>IF('2-man'!$BF$4="",IF(MIN($C$21:$EL$21)&lt;999,MIN($C$21:$EL$21),SUMPRODUCT(MAX(('2-man'!C$16:'2-man'!EL$17&lt;&gt;"")*'2-man'!C$15:'2-man'!EL$15))),'2-man'!$BF$4)</f>
        <v/>
      </c>
      <c r="C7">
        <f>MIN(100,INDEX($B$2:$EL$2,1,N7+1)+IF(AND(ISNUMBER(Q7),Q7&gt;N7),25,0))</f>
        <v/>
      </c>
      <c r="D7">
        <f>INDEX($B$3:$EL$3,1,N7+1)</f>
        <v/>
      </c>
      <c r="E7">
        <f>MIN(100,C7+(15*(OR('2-man'!$N$4=TRUE,'2-man'!$N$4="TRUE",'2-man'!$N$4="Yes"))+15*AND('2-man'!$L$4=2,OR('2-man'!$P$4=TRUE,'2-man'!$P$4="TRUE",'2-man'!$P$4="Yes")))+15*(OR('2-man'!$R$4=TRUE,'2-man'!$R$4="TRUE",'2-man'!$R$4="Yes"))+15*(OR('2-man'!$T$4=TRUE,'2-man'!$T$4="TRUE",'2-man'!$T$4="Yes")))</f>
        <v/>
      </c>
      <c r="F7">
        <f>MAX(0,ROUNDUP((IF('2-man'!$AH$4="",IF('2-man'!$AE$4="",0,'2-man'!$AE$4),'2-man'!$AH$4)-E7)/10,0))</f>
        <v/>
      </c>
      <c r="G7">
        <f>IF(F7=0,I7,MAX(I7,N7+(IF(OR('2-man'!$F$4=TRUE,'2-man'!$F$4="TRUE",'2-man'!$F$4="Yes"),25,50)-D7)+IF(OR('2-man'!$F$4=TRUE,'2-man'!$F$4="TRUE",'2-man'!$F$4="Yes"),25,50)*(F7-1)))</f>
        <v/>
      </c>
      <c r="H7">
        <f>MIN(100,E7+10*F7)</f>
        <v/>
      </c>
      <c r="I7">
        <f>B7+IF('2-man'!$BF$4="",19,21)</f>
        <v/>
      </c>
      <c r="J7">
        <f>IF(G7-I7&lt;=0,0,4*INT((G7-I7)/21)+(MOD(G7-I7,21)&gt;0)+(MOD(G7-I7,21)&gt;6)+(MOD(G7-I7,21)&gt;11)+(MOD(G7-I7,21)&gt;16))</f>
        <v/>
      </c>
      <c r="K7">
        <f>IF(OR('2-man'!$F$4=TRUE,'2-man'!$F$4="TRUE",'2-man'!$F$4="Yes"),H7,E7)-IF('2-man'!$AE$4="",0,'2-man'!$AE$4)+15*(OR('2-man'!$R$4=TRUE,'2-man'!$R$4="TRUE",'2-man'!$R$4="Yes"))+15*(OR('2-man'!$T$4=TRUE,'2-man'!$T$4="TRUE",'2-man'!$T$4="Yes"))</f>
        <v/>
      </c>
      <c r="L7">
        <f>MAX(0,ROUNDUP((IF('2-man'!$AX$4="",30,'2-man'!$AX$4)-K7)/10,0))</f>
        <v/>
      </c>
      <c r="M7">
        <f>IF(OR('2-man'!$F$4=TRUE,'2-man'!$F$4="TRUE",'2-man'!$F$4="Yes"),G7+50*L7,IF(L7=0,N7,N7+(50-D7)+50*(L7-1)))</f>
        <v/>
      </c>
      <c r="N7">
        <f>MAX($C$8:$EL$8)</f>
        <v/>
      </c>
      <c r="O7">
        <f>MAX(0,ROUNDUP((IF('2-man'!$AE$4="",0,'2-man'!$AE$4)-H7)/10,0))</f>
        <v/>
      </c>
      <c r="P7">
        <f>G7+50*O7</f>
        <v/>
      </c>
      <c r="Q7">
        <f>IF(OR('2-man'!$V$4="",COUNTIF('2-man'!$C$16:'2-man'!$EL$16,"P")&gt;0),"",IFERROR(INT(IF(ISNUMBER('2-man'!$V$4),IF('2-man'!$V$4&lt;1,'2-man'!$V$4*86400,'2-man'!$V$4),VALUE(LEFT('2-man'!$V$4,FIND(":",'2-man'!$V$4)-1))*60+VALUE(MID('2-man'!$V$4,FIND(":",'2-man'!$V$4)+1,20)))/0.6+0.000001),""))</f>
        <v/>
      </c>
      <c r="R7">
        <f>IF(AND(IF('2-man'!$C$4="",100,'2-man'!$C$4)=95,COUNTIF('2-man'!$C$16:$CD$16,"R")=0,COUNTIF('2-man'!$C$16:$CD$16,"D")&gt;0),INDEX('2-man'!$C$15:$CD$15,1,MATCH("D",'2-man'!$C$16:$CD$16,0))+1,"")</f>
      </c>
    </row>
    <row r="8">
      <c r="A8" t="inlineStr">
        <is>
          <t>P1 act</t>
        </is>
      </c>
      <c r="C8">
        <f>IF(OR('2-man'!C$16="P",OR('2-man'!C$16="R",'2-man'!C$15=$R$7),AND('2-man'!C$15&lt;=IF('2-man'!$BF$4="",999,'2-man'!$BF$4),OR('2-man'!C$16="D",LEFT('2-man'!C$16,3)="ST&gt;",OR(AND('2-man'!C$17="ST&gt;1",C9&gt;=100))))),'2-man'!C$15,0)</f>
        <v/>
      </c>
      <c r="D8">
        <f>IF(OR('2-man'!D$16="P",OR('2-man'!D$16="R",'2-man'!D$15=$R$7),AND('2-man'!D$15&lt;=IF('2-man'!$BF$4="",999,'2-man'!$BF$4),OR('2-man'!D$16="D",LEFT('2-man'!D$16,3)="ST&gt;",OR(AND('2-man'!D$17="ST&gt;1",D9&gt;=100))))),'2-man'!D$15,0)</f>
        <v/>
      </c>
      <c r="E8">
        <f>IF(OR('2-man'!E$16="P",OR('2-man'!E$16="R",'2-man'!E$15=$R$7),AND('2-man'!E$15&lt;=IF('2-man'!$BF$4="",999,'2-man'!$BF$4),OR('2-man'!E$16="D",LEFT('2-man'!E$16,3)="ST&gt;",OR(AND('2-man'!E$17="ST&gt;1",E9&gt;=100))))),'2-man'!E$15,0)</f>
        <v/>
      </c>
      <c r="F8">
        <f>IF(OR('2-man'!F$16="P",OR('2-man'!F$16="R",'2-man'!F$15=$R$7),AND('2-man'!F$15&lt;=IF('2-man'!$BF$4="",999,'2-man'!$BF$4),OR('2-man'!F$16="D",LEFT('2-man'!F$16,3)="ST&gt;",OR(AND('2-man'!F$17="ST&gt;1",F9&gt;=100))))),'2-man'!F$15,0)</f>
        <v/>
      </c>
      <c r="G8">
        <f>IF(OR('2-man'!G$16="P",OR('2-man'!G$16="R",'2-man'!G$15=$R$7),AND('2-man'!G$15&lt;=IF('2-man'!$BF$4="",999,'2-man'!$BF$4),OR('2-man'!G$16="D",LEFT('2-man'!G$16,3)="ST&gt;",OR(AND('2-man'!G$17="ST&gt;1",G9&gt;=100))))),'2-man'!G$15,0)</f>
        <v/>
      </c>
      <c r="H8">
        <f>IF(OR('2-man'!H$16="P",OR('2-man'!H$16="R",'2-man'!H$15=$R$7),AND('2-man'!H$15&lt;=IF('2-man'!$BF$4="",999,'2-man'!$BF$4),OR('2-man'!H$16="D",LEFT('2-man'!H$16,3)="ST&gt;",OR(AND('2-man'!H$17="ST&gt;1",H9&gt;=100))))),'2-man'!H$15,0)</f>
        <v/>
      </c>
      <c r="I8">
        <f>IF(OR('2-man'!I$16="P",OR('2-man'!I$16="R",'2-man'!I$15=$R$7),AND('2-man'!I$15&lt;=IF('2-man'!$BF$4="",999,'2-man'!$BF$4),OR('2-man'!I$16="D",LEFT('2-man'!I$16,3)="ST&gt;",OR(AND('2-man'!I$17="ST&gt;1",I9&gt;=100))))),'2-man'!I$15,0)</f>
        <v/>
      </c>
      <c r="J8">
        <f>IF(OR('2-man'!J$16="P",OR('2-man'!J$16="R",'2-man'!J$15=$R$7),AND('2-man'!J$15&lt;=IF('2-man'!$BF$4="",999,'2-man'!$BF$4),OR('2-man'!J$16="D",LEFT('2-man'!J$16,3)="ST&gt;",OR(AND('2-man'!J$17="ST&gt;1",J9&gt;=100))))),'2-man'!J$15,0)</f>
        <v/>
      </c>
      <c r="K8">
        <f>IF(OR('2-man'!K$16="P",OR('2-man'!K$16="R",'2-man'!K$15=$R$7),AND('2-man'!K$15&lt;=IF('2-man'!$BF$4="",999,'2-man'!$BF$4),OR('2-man'!K$16="D",LEFT('2-man'!K$16,3)="ST&gt;",OR(AND('2-man'!K$17="ST&gt;1",K9&gt;=100))))),'2-man'!K$15,0)</f>
        <v/>
      </c>
      <c r="L8">
        <f>IF(OR('2-man'!L$16="P",OR('2-man'!L$16="R",'2-man'!L$15=$R$7),AND('2-man'!L$15&lt;=IF('2-man'!$BF$4="",999,'2-man'!$BF$4),OR('2-man'!L$16="D",LEFT('2-man'!L$16,3)="ST&gt;",OR(AND('2-man'!L$17="ST&gt;1",L9&gt;=100))))),'2-man'!L$15,0)</f>
        <v/>
      </c>
      <c r="M8">
        <f>IF(OR('2-man'!M$16="P",OR('2-man'!M$16="R",'2-man'!M$15=$R$7),AND('2-man'!M$15&lt;=IF('2-man'!$BF$4="",999,'2-man'!$BF$4),OR('2-man'!M$16="D",LEFT('2-man'!M$16,3)="ST&gt;",OR(AND('2-man'!M$17="ST&gt;1",M9&gt;=100))))),'2-man'!M$15,0)</f>
        <v/>
      </c>
      <c r="N8">
        <f>IF(OR('2-man'!N$16="P",OR('2-man'!N$16="R",'2-man'!N$15=$R$7),AND('2-man'!N$15&lt;=IF('2-man'!$BF$4="",999,'2-man'!$BF$4),OR('2-man'!N$16="D",LEFT('2-man'!N$16,3)="ST&gt;",OR(AND('2-man'!N$17="ST&gt;1",N9&gt;=100))))),'2-man'!N$15,0)</f>
        <v/>
      </c>
      <c r="O8">
        <f>IF(OR('2-man'!O$16="P",OR('2-man'!O$16="R",'2-man'!O$15=$R$7),AND('2-man'!O$15&lt;=IF('2-man'!$BF$4="",999,'2-man'!$BF$4),OR('2-man'!O$16="D",LEFT('2-man'!O$16,3)="ST&gt;",OR(AND('2-man'!O$17="ST&gt;1",O9&gt;=100))))),'2-man'!O$15,0)</f>
        <v/>
      </c>
      <c r="P8">
        <f>IF(OR('2-man'!P$16="P",OR('2-man'!P$16="R",'2-man'!P$15=$R$7),AND('2-man'!P$15&lt;=IF('2-man'!$BF$4="",999,'2-man'!$BF$4),OR('2-man'!P$16="D",LEFT('2-man'!P$16,3)="ST&gt;",OR(AND('2-man'!P$17="ST&gt;1",P9&gt;=100))))),'2-man'!P$15,0)</f>
        <v/>
      </c>
      <c r="Q8">
        <f>IF(OR('2-man'!Q$16="P",OR('2-man'!Q$16="R",'2-man'!Q$15=$R$7),AND('2-man'!Q$15&lt;=IF('2-man'!$BF$4="",999,'2-man'!$BF$4),OR('2-man'!Q$16="D",LEFT('2-man'!Q$16,3)="ST&gt;",OR(AND('2-man'!Q$17="ST&gt;1",Q9&gt;=100))))),'2-man'!Q$15,0)</f>
        <v/>
      </c>
      <c r="R8">
        <f>IF(OR('2-man'!R$16="P",OR('2-man'!R$16="R",'2-man'!R$15=$R$7),AND('2-man'!R$15&lt;=IF('2-man'!$BF$4="",999,'2-man'!$BF$4),OR('2-man'!R$16="D",LEFT('2-man'!R$16,3)="ST&gt;",OR(AND('2-man'!R$17="ST&gt;1",R9&gt;=100))))),'2-man'!R$15,0)</f>
        <v/>
      </c>
      <c r="S8">
        <f>IF(OR('2-man'!S$16="P",OR('2-man'!S$16="R",'2-man'!S$15=$R$7),AND('2-man'!S$15&lt;=IF('2-man'!$BF$4="",999,'2-man'!$BF$4),OR('2-man'!S$16="D",LEFT('2-man'!S$16,3)="ST&gt;",OR(AND('2-man'!S$17="ST&gt;1",S9&gt;=100))))),'2-man'!S$15,0)</f>
        <v/>
      </c>
      <c r="T8">
        <f>IF(OR('2-man'!T$16="P",OR('2-man'!T$16="R",'2-man'!T$15=$R$7),AND('2-man'!T$15&lt;=IF('2-man'!$BF$4="",999,'2-man'!$BF$4),OR('2-man'!T$16="D",LEFT('2-man'!T$16,3)="ST&gt;",OR(AND('2-man'!T$17="ST&gt;1",T9&gt;=100))))),'2-man'!T$15,0)</f>
        <v/>
      </c>
      <c r="U8">
        <f>IF(OR('2-man'!U$16="P",OR('2-man'!U$16="R",'2-man'!U$15=$R$7),AND('2-man'!U$15&lt;=IF('2-man'!$BF$4="",999,'2-man'!$BF$4),OR('2-man'!U$16="D",LEFT('2-man'!U$16,3)="ST&gt;",OR(AND('2-man'!U$17="ST&gt;1",U9&gt;=100))))),'2-man'!U$15,0)</f>
        <v/>
      </c>
      <c r="V8">
        <f>IF(OR('2-man'!V$16="P",OR('2-man'!V$16="R",'2-man'!V$15=$R$7),AND('2-man'!V$15&lt;=IF('2-man'!$BF$4="",999,'2-man'!$BF$4),OR('2-man'!V$16="D",LEFT('2-man'!V$16,3)="ST&gt;",OR(AND('2-man'!V$17="ST&gt;1",V9&gt;=100))))),'2-man'!V$15,0)</f>
        <v/>
      </c>
      <c r="W8">
        <f>IF(OR('2-man'!W$16="P",OR('2-man'!W$16="R",'2-man'!W$15=$R$7),AND('2-man'!W$15&lt;=IF('2-man'!$BF$4="",999,'2-man'!$BF$4),OR('2-man'!W$16="D",LEFT('2-man'!W$16,3)="ST&gt;",OR(AND('2-man'!W$17="ST&gt;1",W9&gt;=100))))),'2-man'!W$15,0)</f>
        <v/>
      </c>
      <c r="X8">
        <f>IF(OR('2-man'!X$16="P",OR('2-man'!X$16="R",'2-man'!X$15=$R$7),AND('2-man'!X$15&lt;=IF('2-man'!$BF$4="",999,'2-man'!$BF$4),OR('2-man'!X$16="D",LEFT('2-man'!X$16,3)="ST&gt;",OR(AND('2-man'!X$17="ST&gt;1",X9&gt;=100))))),'2-man'!X$15,0)</f>
        <v/>
      </c>
      <c r="Y8">
        <f>IF(OR('2-man'!Y$16="P",OR('2-man'!Y$16="R",'2-man'!Y$15=$R$7),AND('2-man'!Y$15&lt;=IF('2-man'!$BF$4="",999,'2-man'!$BF$4),OR('2-man'!Y$16="D",LEFT('2-man'!Y$16,3)="ST&gt;",OR(AND('2-man'!Y$17="ST&gt;1",Y9&gt;=100))))),'2-man'!Y$15,0)</f>
        <v/>
      </c>
      <c r="Z8">
        <f>IF(OR('2-man'!Z$16="P",OR('2-man'!Z$16="R",'2-man'!Z$15=$R$7),AND('2-man'!Z$15&lt;=IF('2-man'!$BF$4="",999,'2-man'!$BF$4),OR('2-man'!Z$16="D",LEFT('2-man'!Z$16,3)="ST&gt;",OR(AND('2-man'!Z$17="ST&gt;1",Z9&gt;=100))))),'2-man'!Z$15,0)</f>
        <v/>
      </c>
      <c r="AA8">
        <f>IF(OR('2-man'!AA$16="P",OR('2-man'!AA$16="R",'2-man'!AA$15=$R$7),AND('2-man'!AA$15&lt;=IF('2-man'!$BF$4="",999,'2-man'!$BF$4),OR('2-man'!AA$16="D",LEFT('2-man'!AA$16,3)="ST&gt;",OR(AND('2-man'!AA$17="ST&gt;1",AA9&gt;=100))))),'2-man'!AA$15,0)</f>
        <v/>
      </c>
      <c r="AB8">
        <f>IF(OR('2-man'!AB$16="P",OR('2-man'!AB$16="R",'2-man'!AB$15=$R$7),AND('2-man'!AB$15&lt;=IF('2-man'!$BF$4="",999,'2-man'!$BF$4),OR('2-man'!AB$16="D",LEFT('2-man'!AB$16,3)="ST&gt;",OR(AND('2-man'!AB$17="ST&gt;1",AB9&gt;=100))))),'2-man'!AB$15,0)</f>
        <v/>
      </c>
      <c r="AC8">
        <f>IF(OR('2-man'!AC$16="P",OR('2-man'!AC$16="R",'2-man'!AC$15=$R$7),AND('2-man'!AC$15&lt;=IF('2-man'!$BF$4="",999,'2-man'!$BF$4),OR('2-man'!AC$16="D",LEFT('2-man'!AC$16,3)="ST&gt;",OR(AND('2-man'!AC$17="ST&gt;1",AC9&gt;=100))))),'2-man'!AC$15,0)</f>
        <v/>
      </c>
      <c r="AD8">
        <f>IF(OR('2-man'!AD$16="P",OR('2-man'!AD$16="R",'2-man'!AD$15=$R$7),AND('2-man'!AD$15&lt;=IF('2-man'!$BF$4="",999,'2-man'!$BF$4),OR('2-man'!AD$16="D",LEFT('2-man'!AD$16,3)="ST&gt;",OR(AND('2-man'!AD$17="ST&gt;1",AD9&gt;=100))))),'2-man'!AD$15,0)</f>
        <v/>
      </c>
      <c r="AE8">
        <f>IF(OR('2-man'!AE$16="P",OR('2-man'!AE$16="R",'2-man'!AE$15=$R$7),AND('2-man'!AE$15&lt;=IF('2-man'!$BF$4="",999,'2-man'!$BF$4),OR('2-man'!AE$16="D",LEFT('2-man'!AE$16,3)="ST&gt;",OR(AND('2-man'!AE$17="ST&gt;1",AE9&gt;=100))))),'2-man'!AE$15,0)</f>
        <v/>
      </c>
      <c r="AF8">
        <f>IF(OR('2-man'!AF$16="P",OR('2-man'!AF$16="R",'2-man'!AF$15=$R$7),AND('2-man'!AF$15&lt;=IF('2-man'!$BF$4="",999,'2-man'!$BF$4),OR('2-man'!AF$16="D",LEFT('2-man'!AF$16,3)="ST&gt;",OR(AND('2-man'!AF$17="ST&gt;1",AF9&gt;=100))))),'2-man'!AF$15,0)</f>
        <v/>
      </c>
      <c r="AG8">
        <f>IF(OR('2-man'!AG$16="P",OR('2-man'!AG$16="R",'2-man'!AG$15=$R$7),AND('2-man'!AG$15&lt;=IF('2-man'!$BF$4="",999,'2-man'!$BF$4),OR('2-man'!AG$16="D",LEFT('2-man'!AG$16,3)="ST&gt;",OR(AND('2-man'!AG$17="ST&gt;1",AG9&gt;=100))))),'2-man'!AG$15,0)</f>
        <v/>
      </c>
      <c r="AH8">
        <f>IF(OR('2-man'!AH$16="P",OR('2-man'!AH$16="R",'2-man'!AH$15=$R$7),AND('2-man'!AH$15&lt;=IF('2-man'!$BF$4="",999,'2-man'!$BF$4),OR('2-man'!AH$16="D",LEFT('2-man'!AH$16,3)="ST&gt;",OR(AND('2-man'!AH$17="ST&gt;1",AH9&gt;=100))))),'2-man'!AH$15,0)</f>
        <v/>
      </c>
      <c r="AI8">
        <f>IF(OR('2-man'!AI$16="P",OR('2-man'!AI$16="R",'2-man'!AI$15=$R$7),AND('2-man'!AI$15&lt;=IF('2-man'!$BF$4="",999,'2-man'!$BF$4),OR('2-man'!AI$16="D",LEFT('2-man'!AI$16,3)="ST&gt;",OR(AND('2-man'!AI$17="ST&gt;1",AI9&gt;=100))))),'2-man'!AI$15,0)</f>
        <v/>
      </c>
      <c r="AJ8">
        <f>IF(OR('2-man'!AJ$16="P",OR('2-man'!AJ$16="R",'2-man'!AJ$15=$R$7),AND('2-man'!AJ$15&lt;=IF('2-man'!$BF$4="",999,'2-man'!$BF$4),OR('2-man'!AJ$16="D",LEFT('2-man'!AJ$16,3)="ST&gt;",OR(AND('2-man'!AJ$17="ST&gt;1",AJ9&gt;=100))))),'2-man'!AJ$15,0)</f>
        <v/>
      </c>
      <c r="AK8">
        <f>IF(OR('2-man'!AK$16="P",OR('2-man'!AK$16="R",'2-man'!AK$15=$R$7),AND('2-man'!AK$15&lt;=IF('2-man'!$BF$4="",999,'2-man'!$BF$4),OR('2-man'!AK$16="D",LEFT('2-man'!AK$16,3)="ST&gt;",OR(AND('2-man'!AK$17="ST&gt;1",AK9&gt;=100))))),'2-man'!AK$15,0)</f>
        <v/>
      </c>
      <c r="AL8">
        <f>IF(OR('2-man'!AL$16="P",OR('2-man'!AL$16="R",'2-man'!AL$15=$R$7),AND('2-man'!AL$15&lt;=IF('2-man'!$BF$4="",999,'2-man'!$BF$4),OR('2-man'!AL$16="D",LEFT('2-man'!AL$16,3)="ST&gt;",OR(AND('2-man'!AL$17="ST&gt;1",AL9&gt;=100))))),'2-man'!AL$15,0)</f>
        <v/>
      </c>
      <c r="AM8">
        <f>IF(OR('2-man'!AM$16="P",OR('2-man'!AM$16="R",'2-man'!AM$15=$R$7),AND('2-man'!AM$15&lt;=IF('2-man'!$BF$4="",999,'2-man'!$BF$4),OR('2-man'!AM$16="D",LEFT('2-man'!AM$16,3)="ST&gt;",OR(AND('2-man'!AM$17="ST&gt;1",AM9&gt;=100))))),'2-man'!AM$15,0)</f>
        <v/>
      </c>
      <c r="AN8">
        <f>IF(OR('2-man'!AN$16="P",OR('2-man'!AN$16="R",'2-man'!AN$15=$R$7),AND('2-man'!AN$15&lt;=IF('2-man'!$BF$4="",999,'2-man'!$BF$4),OR('2-man'!AN$16="D",LEFT('2-man'!AN$16,3)="ST&gt;",OR(AND('2-man'!AN$17="ST&gt;1",AN9&gt;=100))))),'2-man'!AN$15,0)</f>
        <v/>
      </c>
      <c r="AO8">
        <f>IF(OR('2-man'!AO$16="P",OR('2-man'!AO$16="R",'2-man'!AO$15=$R$7),AND('2-man'!AO$15&lt;=IF('2-man'!$BF$4="",999,'2-man'!$BF$4),OR('2-man'!AO$16="D",LEFT('2-man'!AO$16,3)="ST&gt;",OR(AND('2-man'!AO$17="ST&gt;1",AO9&gt;=100))))),'2-man'!AO$15,0)</f>
        <v/>
      </c>
      <c r="AP8">
        <f>IF(OR('2-man'!AP$16="P",OR('2-man'!AP$16="R",'2-man'!AP$15=$R$7),AND('2-man'!AP$15&lt;=IF('2-man'!$BF$4="",999,'2-man'!$BF$4),OR('2-man'!AP$16="D",LEFT('2-man'!AP$16,3)="ST&gt;",OR(AND('2-man'!AP$17="ST&gt;1",AP9&gt;=100))))),'2-man'!AP$15,0)</f>
        <v/>
      </c>
      <c r="AQ8">
        <f>IF(OR('2-man'!AQ$16="P",OR('2-man'!AQ$16="R",'2-man'!AQ$15=$R$7),AND('2-man'!AQ$15&lt;=IF('2-man'!$BF$4="",999,'2-man'!$BF$4),OR('2-man'!AQ$16="D",LEFT('2-man'!AQ$16,3)="ST&gt;",OR(AND('2-man'!AQ$17="ST&gt;1",AQ9&gt;=100))))),'2-man'!AQ$15,0)</f>
        <v/>
      </c>
      <c r="AR8">
        <f>IF(OR('2-man'!AR$16="P",OR('2-man'!AR$16="R",'2-man'!AR$15=$R$7),AND('2-man'!AR$15&lt;=IF('2-man'!$BF$4="",999,'2-man'!$BF$4),OR('2-man'!AR$16="D",LEFT('2-man'!AR$16,3)="ST&gt;",OR(AND('2-man'!AR$17="ST&gt;1",AR9&gt;=100))))),'2-man'!AR$15,0)</f>
        <v/>
      </c>
      <c r="AS8">
        <f>IF(OR('2-man'!AS$16="P",OR('2-man'!AS$16="R",'2-man'!AS$15=$R$7),AND('2-man'!AS$15&lt;=IF('2-man'!$BF$4="",999,'2-man'!$BF$4),OR('2-man'!AS$16="D",LEFT('2-man'!AS$16,3)="ST&gt;",OR(AND('2-man'!AS$17="ST&gt;1",AS9&gt;=100))))),'2-man'!AS$15,0)</f>
        <v/>
      </c>
      <c r="AT8">
        <f>IF(OR('2-man'!AT$16="P",OR('2-man'!AT$16="R",'2-man'!AT$15=$R$7),AND('2-man'!AT$15&lt;=IF('2-man'!$BF$4="",999,'2-man'!$BF$4),OR('2-man'!AT$16="D",LEFT('2-man'!AT$16,3)="ST&gt;",OR(AND('2-man'!AT$17="ST&gt;1",AT9&gt;=100))))),'2-man'!AT$15,0)</f>
        <v/>
      </c>
      <c r="AU8">
        <f>IF(OR('2-man'!AU$16="P",OR('2-man'!AU$16="R",'2-man'!AU$15=$R$7),AND('2-man'!AU$15&lt;=IF('2-man'!$BF$4="",999,'2-man'!$BF$4),OR('2-man'!AU$16="D",LEFT('2-man'!AU$16,3)="ST&gt;",OR(AND('2-man'!AU$17="ST&gt;1",AU9&gt;=100))))),'2-man'!AU$15,0)</f>
        <v/>
      </c>
      <c r="AV8">
        <f>IF(OR('2-man'!AV$16="P",OR('2-man'!AV$16="R",'2-man'!AV$15=$R$7),AND('2-man'!AV$15&lt;=IF('2-man'!$BF$4="",999,'2-man'!$BF$4),OR('2-man'!AV$16="D",LEFT('2-man'!AV$16,3)="ST&gt;",OR(AND('2-man'!AV$17="ST&gt;1",AV9&gt;=100))))),'2-man'!AV$15,0)</f>
        <v/>
      </c>
      <c r="AW8">
        <f>IF(OR('2-man'!AW$16="P",OR('2-man'!AW$16="R",'2-man'!AW$15=$R$7),AND('2-man'!AW$15&lt;=IF('2-man'!$BF$4="",999,'2-man'!$BF$4),OR('2-man'!AW$16="D",LEFT('2-man'!AW$16,3)="ST&gt;",OR(AND('2-man'!AW$17="ST&gt;1",AW9&gt;=100))))),'2-man'!AW$15,0)</f>
        <v/>
      </c>
      <c r="AX8">
        <f>IF(OR('2-man'!AX$16="P",OR('2-man'!AX$16="R",'2-man'!AX$15=$R$7),AND('2-man'!AX$15&lt;=IF('2-man'!$BF$4="",999,'2-man'!$BF$4),OR('2-man'!AX$16="D",LEFT('2-man'!AX$16,3)="ST&gt;",OR(AND('2-man'!AX$17="ST&gt;1",AX9&gt;=100))))),'2-man'!AX$15,0)</f>
        <v/>
      </c>
      <c r="AY8">
        <f>IF(OR('2-man'!AY$16="P",OR('2-man'!AY$16="R",'2-man'!AY$15=$R$7),AND('2-man'!AY$15&lt;=IF('2-man'!$BF$4="",999,'2-man'!$BF$4),OR('2-man'!AY$16="D",LEFT('2-man'!AY$16,3)="ST&gt;",OR(AND('2-man'!AY$17="ST&gt;1",AY9&gt;=100))))),'2-man'!AY$15,0)</f>
        <v/>
      </c>
      <c r="AZ8">
        <f>IF(OR('2-man'!AZ$16="P",OR('2-man'!AZ$16="R",'2-man'!AZ$15=$R$7),AND('2-man'!AZ$15&lt;=IF('2-man'!$BF$4="",999,'2-man'!$BF$4),OR('2-man'!AZ$16="D",LEFT('2-man'!AZ$16,3)="ST&gt;",OR(AND('2-man'!AZ$17="ST&gt;1",AZ9&gt;=100))))),'2-man'!AZ$15,0)</f>
        <v/>
      </c>
      <c r="BA8">
        <f>IF(OR('2-man'!BA$16="P",OR('2-man'!BA$16="R",'2-man'!BA$15=$R$7),AND('2-man'!BA$15&lt;=IF('2-man'!$BF$4="",999,'2-man'!$BF$4),OR('2-man'!BA$16="D",LEFT('2-man'!BA$16,3)="ST&gt;",OR(AND('2-man'!BA$17="ST&gt;1",BA9&gt;=100))))),'2-man'!BA$15,0)</f>
        <v/>
      </c>
      <c r="BB8">
        <f>IF(OR('2-man'!BB$16="P",OR('2-man'!BB$16="R",'2-man'!BB$15=$R$7),AND('2-man'!BB$15&lt;=IF('2-man'!$BF$4="",999,'2-man'!$BF$4),OR('2-man'!BB$16="D",LEFT('2-man'!BB$16,3)="ST&gt;",OR(AND('2-man'!BB$17="ST&gt;1",BB9&gt;=100))))),'2-man'!BB$15,0)</f>
        <v/>
      </c>
      <c r="BC8">
        <f>IF(OR('2-man'!BC$16="P",OR('2-man'!BC$16="R",'2-man'!BC$15=$R$7),AND('2-man'!BC$15&lt;=IF('2-man'!$BF$4="",999,'2-man'!$BF$4),OR('2-man'!BC$16="D",LEFT('2-man'!BC$16,3)="ST&gt;",OR(AND('2-man'!BC$17="ST&gt;1",BC9&gt;=100))))),'2-man'!BC$15,0)</f>
        <v/>
      </c>
      <c r="BD8">
        <f>IF(OR('2-man'!BD$16="P",OR('2-man'!BD$16="R",'2-man'!BD$15=$R$7),AND('2-man'!BD$15&lt;=IF('2-man'!$BF$4="",999,'2-man'!$BF$4),OR('2-man'!BD$16="D",LEFT('2-man'!BD$16,3)="ST&gt;",OR(AND('2-man'!BD$17="ST&gt;1",BD9&gt;=100))))),'2-man'!BD$15,0)</f>
        <v/>
      </c>
      <c r="BE8">
        <f>IF(OR('2-man'!BE$16="P",OR('2-man'!BE$16="R",'2-man'!BE$15=$R$7),AND('2-man'!BE$15&lt;=IF('2-man'!$BF$4="",999,'2-man'!$BF$4),OR('2-man'!BE$16="D",LEFT('2-man'!BE$16,3)="ST&gt;",OR(AND('2-man'!BE$17="ST&gt;1",BE9&gt;=100))))),'2-man'!BE$15,0)</f>
        <v/>
      </c>
      <c r="BF8">
        <f>IF(OR('2-man'!BF$16="P",OR('2-man'!BF$16="R",'2-man'!BF$15=$R$7),AND('2-man'!BF$15&lt;=IF('2-man'!$BF$4="",999,'2-man'!$BF$4),OR('2-man'!BF$16="D",LEFT('2-man'!BF$16,3)="ST&gt;",OR(AND('2-man'!BF$17="ST&gt;1",BF9&gt;=100))))),'2-man'!BF$15,0)</f>
        <v/>
      </c>
      <c r="BG8">
        <f>IF(OR('2-man'!BG$16="P",OR('2-man'!BG$16="R",'2-man'!BG$15=$R$7),AND('2-man'!BG$15&lt;=IF('2-man'!$BF$4="",999,'2-man'!$BF$4),OR('2-man'!BG$16="D",LEFT('2-man'!BG$16,3)="ST&gt;",OR(AND('2-man'!BG$17="ST&gt;1",BG9&gt;=100))))),'2-man'!BG$15,0)</f>
        <v/>
      </c>
      <c r="BH8">
        <f>IF(OR('2-man'!BH$16="P",OR('2-man'!BH$16="R",'2-man'!BH$15=$R$7),AND('2-man'!BH$15&lt;=IF('2-man'!$BF$4="",999,'2-man'!$BF$4),OR('2-man'!BH$16="D",LEFT('2-man'!BH$16,3)="ST&gt;",OR(AND('2-man'!BH$17="ST&gt;1",BH9&gt;=100))))),'2-man'!BH$15,0)</f>
        <v/>
      </c>
      <c r="BI8">
        <f>IF(OR('2-man'!BI$16="P",OR('2-man'!BI$16="R",'2-man'!BI$15=$R$7),AND('2-man'!BI$15&lt;=IF('2-man'!$BF$4="",999,'2-man'!$BF$4),OR('2-man'!BI$16="D",LEFT('2-man'!BI$16,3)="ST&gt;",OR(AND('2-man'!BI$17="ST&gt;1",BI9&gt;=100))))),'2-man'!BI$15,0)</f>
        <v/>
      </c>
      <c r="BJ8">
        <f>IF(OR('2-man'!BJ$16="P",OR('2-man'!BJ$16="R",'2-man'!BJ$15=$R$7),AND('2-man'!BJ$15&lt;=IF('2-man'!$BF$4="",999,'2-man'!$BF$4),OR('2-man'!BJ$16="D",LEFT('2-man'!BJ$16,3)="ST&gt;",OR(AND('2-man'!BJ$17="ST&gt;1",BJ9&gt;=100))))),'2-man'!BJ$15,0)</f>
        <v/>
      </c>
      <c r="BK8">
        <f>IF(OR('2-man'!BK$16="P",OR('2-man'!BK$16="R",'2-man'!BK$15=$R$7),AND('2-man'!BK$15&lt;=IF('2-man'!$BF$4="",999,'2-man'!$BF$4),OR('2-man'!BK$16="D",LEFT('2-man'!BK$16,3)="ST&gt;",OR(AND('2-man'!BK$17="ST&gt;1",BK9&gt;=100))))),'2-man'!BK$15,0)</f>
        <v/>
      </c>
      <c r="BL8">
        <f>IF(OR('2-man'!BL$16="P",OR('2-man'!BL$16="R",'2-man'!BL$15=$R$7),AND('2-man'!BL$15&lt;=IF('2-man'!$BF$4="",999,'2-man'!$BF$4),OR('2-man'!BL$16="D",LEFT('2-man'!BL$16,3)="ST&gt;",OR(AND('2-man'!BL$17="ST&gt;1",BL9&gt;=100))))),'2-man'!BL$15,0)</f>
        <v/>
      </c>
      <c r="BM8">
        <f>IF(OR('2-man'!BM$16="P",OR('2-man'!BM$16="R",'2-man'!BM$15=$R$7),AND('2-man'!BM$15&lt;=IF('2-man'!$BF$4="",999,'2-man'!$BF$4),OR('2-man'!BM$16="D",LEFT('2-man'!BM$16,3)="ST&gt;",OR(AND('2-man'!BM$17="ST&gt;1",BM9&gt;=100))))),'2-man'!BM$15,0)</f>
        <v/>
      </c>
      <c r="BN8">
        <f>IF(OR('2-man'!BN$16="P",OR('2-man'!BN$16="R",'2-man'!BN$15=$R$7),AND('2-man'!BN$15&lt;=IF('2-man'!$BF$4="",999,'2-man'!$BF$4),OR('2-man'!BN$16="D",LEFT('2-man'!BN$16,3)="ST&gt;",OR(AND('2-man'!BN$17="ST&gt;1",BN9&gt;=100))))),'2-man'!BN$15,0)</f>
        <v/>
      </c>
      <c r="BO8">
        <f>IF(OR('2-man'!BO$16="P",OR('2-man'!BO$16="R",'2-man'!BO$15=$R$7),AND('2-man'!BO$15&lt;=IF('2-man'!$BF$4="",999,'2-man'!$BF$4),OR('2-man'!BO$16="D",LEFT('2-man'!BO$16,3)="ST&gt;",OR(AND('2-man'!BO$17="ST&gt;1",BO9&gt;=100))))),'2-man'!BO$15,0)</f>
        <v/>
      </c>
      <c r="BP8">
        <f>IF(OR('2-man'!BP$16="P",OR('2-man'!BP$16="R",'2-man'!BP$15=$R$7),AND('2-man'!BP$15&lt;=IF('2-man'!$BF$4="",999,'2-man'!$BF$4),OR('2-man'!BP$16="D",LEFT('2-man'!BP$16,3)="ST&gt;",OR(AND('2-man'!BP$17="ST&gt;1",BP9&gt;=100))))),'2-man'!BP$15,0)</f>
        <v/>
      </c>
      <c r="BQ8">
        <f>IF(OR('2-man'!BQ$16="P",OR('2-man'!BQ$16="R",'2-man'!BQ$15=$R$7),AND('2-man'!BQ$15&lt;=IF('2-man'!$BF$4="",999,'2-man'!$BF$4),OR('2-man'!BQ$16="D",LEFT('2-man'!BQ$16,3)="ST&gt;",OR(AND('2-man'!BQ$17="ST&gt;1",BQ9&gt;=100))))),'2-man'!BQ$15,0)</f>
        <v/>
      </c>
      <c r="BR8">
        <f>IF(OR('2-man'!BR$16="P",OR('2-man'!BR$16="R",'2-man'!BR$15=$R$7),AND('2-man'!BR$15&lt;=IF('2-man'!$BF$4="",999,'2-man'!$BF$4),OR('2-man'!BR$16="D",LEFT('2-man'!BR$16,3)="ST&gt;",OR(AND('2-man'!BR$17="ST&gt;1",BR9&gt;=100))))),'2-man'!BR$15,0)</f>
        <v/>
      </c>
      <c r="BS8">
        <f>IF(OR('2-man'!BS$16="P",OR('2-man'!BS$16="R",'2-man'!BS$15=$R$7),AND('2-man'!BS$15&lt;=IF('2-man'!$BF$4="",999,'2-man'!$BF$4),OR('2-man'!BS$16="D",LEFT('2-man'!BS$16,3)="ST&gt;",OR(AND('2-man'!BS$17="ST&gt;1",BS9&gt;=100))))),'2-man'!BS$15,0)</f>
        <v/>
      </c>
      <c r="BT8">
        <f>IF(OR('2-man'!BT$16="P",OR('2-man'!BT$16="R",'2-man'!BT$15=$R$7),AND('2-man'!BT$15&lt;=IF('2-man'!$BF$4="",999,'2-man'!$BF$4),OR('2-man'!BT$16="D",LEFT('2-man'!BT$16,3)="ST&gt;",OR(AND('2-man'!BT$17="ST&gt;1",BT9&gt;=100))))),'2-man'!BT$15,0)</f>
        <v/>
      </c>
      <c r="BU8">
        <f>IF(OR('2-man'!BU$16="P",OR('2-man'!BU$16="R",'2-man'!BU$15=$R$7),AND('2-man'!BU$15&lt;=IF('2-man'!$BF$4="",999,'2-man'!$BF$4),OR('2-man'!BU$16="D",LEFT('2-man'!BU$16,3)="ST&gt;",OR(AND('2-man'!BU$17="ST&gt;1",BU9&gt;=100))))),'2-man'!BU$15,0)</f>
        <v/>
      </c>
      <c r="BV8">
        <f>IF(OR('2-man'!BV$16="P",OR('2-man'!BV$16="R",'2-man'!BV$15=$R$7),AND('2-man'!BV$15&lt;=IF('2-man'!$BF$4="",999,'2-man'!$BF$4),OR('2-man'!BV$16="D",LEFT('2-man'!BV$16,3)="ST&gt;",OR(AND('2-man'!BV$17="ST&gt;1",BV9&gt;=100))))),'2-man'!BV$15,0)</f>
        <v/>
      </c>
      <c r="BW8">
        <f>IF(OR('2-man'!BW$16="P",OR('2-man'!BW$16="R",'2-man'!BW$15=$R$7),AND('2-man'!BW$15&lt;=IF('2-man'!$BF$4="",999,'2-man'!$BF$4),OR('2-man'!BW$16="D",LEFT('2-man'!BW$16,3)="ST&gt;",OR(AND('2-man'!BW$17="ST&gt;1",BW9&gt;=100))))),'2-man'!BW$15,0)</f>
        <v/>
      </c>
      <c r="BX8">
        <f>IF(OR('2-man'!BX$16="P",OR('2-man'!BX$16="R",'2-man'!BX$15=$R$7),AND('2-man'!BX$15&lt;=IF('2-man'!$BF$4="",999,'2-man'!$BF$4),OR('2-man'!BX$16="D",LEFT('2-man'!BX$16,3)="ST&gt;",OR(AND('2-man'!BX$17="ST&gt;1",BX9&gt;=100))))),'2-man'!BX$15,0)</f>
        <v/>
      </c>
      <c r="BY8">
        <f>IF(OR('2-man'!BY$16="P",OR('2-man'!BY$16="R",'2-man'!BY$15=$R$7),AND('2-man'!BY$15&lt;=IF('2-man'!$BF$4="",999,'2-man'!$BF$4),OR('2-man'!BY$16="D",LEFT('2-man'!BY$16,3)="ST&gt;",OR(AND('2-man'!BY$17="ST&gt;1",BY9&gt;=100))))),'2-man'!BY$15,0)</f>
        <v/>
      </c>
      <c r="BZ8">
        <f>IF(OR('2-man'!BZ$16="P",OR('2-man'!BZ$16="R",'2-man'!BZ$15=$R$7),AND('2-man'!BZ$15&lt;=IF('2-man'!$BF$4="",999,'2-man'!$BF$4),OR('2-man'!BZ$16="D",LEFT('2-man'!BZ$16,3)="ST&gt;",OR(AND('2-man'!BZ$17="ST&gt;1",BZ9&gt;=100))))),'2-man'!BZ$15,0)</f>
        <v/>
      </c>
      <c r="CA8">
        <f>IF(OR('2-man'!CA$16="P",OR('2-man'!CA$16="R",'2-man'!CA$15=$R$7),AND('2-man'!CA$15&lt;=IF('2-man'!$BF$4="",999,'2-man'!$BF$4),OR('2-man'!CA$16="D",LEFT('2-man'!CA$16,3)="ST&gt;",OR(AND('2-man'!CA$17="ST&gt;1",CA9&gt;=100))))),'2-man'!CA$15,0)</f>
        <v/>
      </c>
      <c r="CB8">
        <f>IF(OR('2-man'!CB$16="P",OR('2-man'!CB$16="R",'2-man'!CB$15=$R$7),AND('2-man'!CB$15&lt;=IF('2-man'!$BF$4="",999,'2-man'!$BF$4),OR('2-man'!CB$16="D",LEFT('2-man'!CB$16,3)="ST&gt;",OR(AND('2-man'!CB$17="ST&gt;1",CB9&gt;=100))))),'2-man'!CB$15,0)</f>
        <v/>
      </c>
      <c r="CC8">
        <f>IF(OR('2-man'!CC$16="P",OR('2-man'!CC$16="R",'2-man'!CC$15=$R$7),AND('2-man'!CC$15&lt;=IF('2-man'!$BF$4="",999,'2-man'!$BF$4),OR('2-man'!CC$16="D",LEFT('2-man'!CC$16,3)="ST&gt;",OR(AND('2-man'!CC$17="ST&gt;1",CC9&gt;=100))))),'2-man'!CC$15,0)</f>
        <v/>
      </c>
      <c r="CD8">
        <f>IF(OR('2-man'!CD$16="P",OR('2-man'!CD$16="R",'2-man'!CD$15=$R$7),AND('2-man'!CD$15&lt;=IF('2-man'!$BF$4="",999,'2-man'!$BF$4),OR('2-man'!CD$16="D",LEFT('2-man'!CD$16,3)="ST&gt;",OR(AND('2-man'!CD$17="ST&gt;1",CD9&gt;=100))))),'2-man'!CD$15,0)</f>
        <v/>
      </c>
      <c r="CE8">
        <f>IF(OR('2-man'!CE$16="P",'2-man'!CE$16="R",AND('2-man'!CE$15&lt;=IF('2-man'!$BF$4="",999,'2-man'!$BF$4),OR('2-man'!CE$16="D",LEFT('2-man'!CE$16,3)="ST&gt;",OR(AND('2-man'!CE$17="ST&gt;1",CE9&gt;=100))))),'2-man'!CE$15,0)</f>
        <v/>
      </c>
      <c r="CF8">
        <f>IF(OR('2-man'!CF$16="P",'2-man'!CF$16="R",AND('2-man'!CF$15&lt;=IF('2-man'!$BF$4="",999,'2-man'!$BF$4),OR('2-man'!CF$16="D",LEFT('2-man'!CF$16,3)="ST&gt;",OR(AND('2-man'!CF$17="ST&gt;1",CF9&gt;=100))))),'2-man'!CF$15,0)</f>
        <v/>
      </c>
      <c r="CG8">
        <f>IF(OR('2-man'!CG$16="P",'2-man'!CG$16="R",AND('2-man'!CG$15&lt;=IF('2-man'!$BF$4="",999,'2-man'!$BF$4),OR('2-man'!CG$16="D",LEFT('2-man'!CG$16,3)="ST&gt;",OR(AND('2-man'!CG$17="ST&gt;1",CG9&gt;=100))))),'2-man'!CG$15,0)</f>
        <v/>
      </c>
      <c r="CH8">
        <f>IF(OR('2-man'!CH$16="P",'2-man'!CH$16="R",AND('2-man'!CH$15&lt;=IF('2-man'!$BF$4="",999,'2-man'!$BF$4),OR('2-man'!CH$16="D",LEFT('2-man'!CH$16,3)="ST&gt;",OR(AND('2-man'!CH$17="ST&gt;1",CH9&gt;=100))))),'2-man'!CH$15,0)</f>
        <v/>
      </c>
      <c r="CI8">
        <f>IF(OR('2-man'!CI$16="P",'2-man'!CI$16="R",AND('2-man'!CI$15&lt;=IF('2-man'!$BF$4="",999,'2-man'!$BF$4),OR('2-man'!CI$16="D",LEFT('2-man'!CI$16,3)="ST&gt;",OR(AND('2-man'!CI$17="ST&gt;1",CI9&gt;=100))))),'2-man'!CI$15,0)</f>
        <v/>
      </c>
      <c r="CJ8">
        <f>IF(OR('2-man'!CJ$16="P",'2-man'!CJ$16="R",AND('2-man'!CJ$15&lt;=IF('2-man'!$BF$4="",999,'2-man'!$BF$4),OR('2-man'!CJ$16="D",LEFT('2-man'!CJ$16,3)="ST&gt;",OR(AND('2-man'!CJ$17="ST&gt;1",CJ9&gt;=100))))),'2-man'!CJ$15,0)</f>
        <v/>
      </c>
      <c r="CK8">
        <f>IF(OR('2-man'!CK$16="P",'2-man'!CK$16="R",AND('2-man'!CK$15&lt;=IF('2-man'!$BF$4="",999,'2-man'!$BF$4),OR('2-man'!CK$16="D",LEFT('2-man'!CK$16,3)="ST&gt;",OR(AND('2-man'!CK$17="ST&gt;1",CK9&gt;=100))))),'2-man'!CK$15,0)</f>
        <v/>
      </c>
      <c r="CL8">
        <f>IF(OR('2-man'!CL$16="P",'2-man'!CL$16="R",AND('2-man'!CL$15&lt;=IF('2-man'!$BF$4="",999,'2-man'!$BF$4),OR('2-man'!CL$16="D",LEFT('2-man'!CL$16,3)="ST&gt;",OR(AND('2-man'!CL$17="ST&gt;1",CL9&gt;=100))))),'2-man'!CL$15,0)</f>
        <v/>
      </c>
      <c r="CM8">
        <f>IF(OR('2-man'!CM$16="P",'2-man'!CM$16="R",AND('2-man'!CM$15&lt;=IF('2-man'!$BF$4="",999,'2-man'!$BF$4),OR('2-man'!CM$16="D",LEFT('2-man'!CM$16,3)="ST&gt;",OR(AND('2-man'!CM$17="ST&gt;1",CM9&gt;=100))))),'2-man'!CM$15,0)</f>
        <v/>
      </c>
      <c r="CN8">
        <f>IF(OR('2-man'!CN$16="P",'2-man'!CN$16="R",AND('2-man'!CN$15&lt;=IF('2-man'!$BF$4="",999,'2-man'!$BF$4),OR('2-man'!CN$16="D",LEFT('2-man'!CN$16,3)="ST&gt;",OR(AND('2-man'!CN$17="ST&gt;1",CN9&gt;=100))))),'2-man'!CN$15,0)</f>
        <v/>
      </c>
      <c r="CO8">
        <f>IF(OR('2-man'!CO$16="P",'2-man'!CO$16="R",AND('2-man'!CO$15&lt;=IF('2-man'!$BF$4="",999,'2-man'!$BF$4),OR('2-man'!CO$16="D",LEFT('2-man'!CO$16,3)="ST&gt;",OR(AND('2-man'!CO$17="ST&gt;1",CO9&gt;=100))))),'2-man'!CO$15,0)</f>
        <v/>
      </c>
      <c r="CP8">
        <f>IF(OR('2-man'!CP$16="P",'2-man'!CP$16="R",AND('2-man'!CP$15&lt;=IF('2-man'!$BF$4="",999,'2-man'!$BF$4),OR('2-man'!CP$16="D",LEFT('2-man'!CP$16,3)="ST&gt;",OR(AND('2-man'!CP$17="ST&gt;1",CP9&gt;=100))))),'2-man'!CP$15,0)</f>
        <v/>
      </c>
      <c r="CQ8">
        <f>IF(OR('2-man'!CQ$16="P",'2-man'!CQ$16="R",AND('2-man'!CQ$15&lt;=IF('2-man'!$BF$4="",999,'2-man'!$BF$4),OR('2-man'!CQ$16="D",LEFT('2-man'!CQ$16,3)="ST&gt;",OR(AND('2-man'!CQ$17="ST&gt;1",CQ9&gt;=100))))),'2-man'!CQ$15,0)</f>
        <v/>
      </c>
      <c r="CR8">
        <f>IF(OR('2-man'!CR$16="P",'2-man'!CR$16="R",AND('2-man'!CR$15&lt;=IF('2-man'!$BF$4="",999,'2-man'!$BF$4),OR('2-man'!CR$16="D",LEFT('2-man'!CR$16,3)="ST&gt;",OR(AND('2-man'!CR$17="ST&gt;1",CR9&gt;=100))))),'2-man'!CR$15,0)</f>
        <v/>
      </c>
      <c r="CS8">
        <f>IF(OR('2-man'!CS$16="P",'2-man'!CS$16="R",AND('2-man'!CS$15&lt;=IF('2-man'!$BF$4="",999,'2-man'!$BF$4),OR('2-man'!CS$16="D",LEFT('2-man'!CS$16,3)="ST&gt;",OR(AND('2-man'!CS$17="ST&gt;1",CS9&gt;=100))))),'2-man'!CS$15,0)</f>
        <v/>
      </c>
      <c r="CT8">
        <f>IF(OR('2-man'!CT$16="P",'2-man'!CT$16="R",AND('2-man'!CT$15&lt;=IF('2-man'!$BF$4="",999,'2-man'!$BF$4),OR('2-man'!CT$16="D",LEFT('2-man'!CT$16,3)="ST&gt;",OR(AND('2-man'!CT$17="ST&gt;1",CT9&gt;=100))))),'2-man'!CT$15,0)</f>
        <v/>
      </c>
      <c r="CU8">
        <f>IF(OR('2-man'!CU$16="P",'2-man'!CU$16="R",AND('2-man'!CU$15&lt;=IF('2-man'!$BF$4="",999,'2-man'!$BF$4),OR('2-man'!CU$16="D",LEFT('2-man'!CU$16,3)="ST&gt;",OR(AND('2-man'!CU$17="ST&gt;1",CU9&gt;=100))))),'2-man'!CU$15,0)</f>
        <v/>
      </c>
      <c r="CV8">
        <f>IF(OR('2-man'!CV$16="P",'2-man'!CV$16="R",AND('2-man'!CV$15&lt;=IF('2-man'!$BF$4="",999,'2-man'!$BF$4),OR('2-man'!CV$16="D",LEFT('2-man'!CV$16,3)="ST&gt;",OR(AND('2-man'!CV$17="ST&gt;1",CV9&gt;=100))))),'2-man'!CV$15,0)</f>
        <v/>
      </c>
      <c r="CW8">
        <f>IF(OR('2-man'!CW$16="P",'2-man'!CW$16="R",AND('2-man'!CW$15&lt;=IF('2-man'!$BF$4="",999,'2-man'!$BF$4),OR('2-man'!CW$16="D",LEFT('2-man'!CW$16,3)="ST&gt;",OR(AND('2-man'!CW$17="ST&gt;1",CW9&gt;=100))))),'2-man'!CW$15,0)</f>
        <v/>
      </c>
      <c r="CX8">
        <f>IF(OR('2-man'!CX$16="P",'2-man'!CX$16="R",AND('2-man'!CX$15&lt;=IF('2-man'!$BF$4="",999,'2-man'!$BF$4),OR('2-man'!CX$16="D",LEFT('2-man'!CX$16,3)="ST&gt;",OR(AND('2-man'!CX$17="ST&gt;1",CX9&gt;=100))))),'2-man'!CX$15,0)</f>
        <v/>
      </c>
      <c r="CY8">
        <f>IF(OR('2-man'!CY$16="P",'2-man'!CY$16="R",AND('2-man'!CY$15&lt;=IF('2-man'!$BF$4="",999,'2-man'!$BF$4),OR('2-man'!CY$16="D",LEFT('2-man'!CY$16,3)="ST&gt;",OR(AND('2-man'!CY$17="ST&gt;1",CY9&gt;=100))))),'2-man'!CY$15,0)</f>
        <v/>
      </c>
      <c r="CZ8">
        <f>IF(OR('2-man'!CZ$16="P",'2-man'!CZ$16="R",AND('2-man'!CZ$15&lt;=IF('2-man'!$BF$4="",999,'2-man'!$BF$4),OR('2-man'!CZ$16="D",LEFT('2-man'!CZ$16,3)="ST&gt;",OR(AND('2-man'!CZ$17="ST&gt;1",CZ9&gt;=100))))),'2-man'!CZ$15,0)</f>
        <v/>
      </c>
      <c r="DA8">
        <f>IF(OR('2-man'!DA$16="P",'2-man'!DA$16="R",AND('2-man'!DA$15&lt;=IF('2-man'!$BF$4="",999,'2-man'!$BF$4),OR('2-man'!DA$16="D",LEFT('2-man'!DA$16,3)="ST&gt;",OR(AND('2-man'!DA$17="ST&gt;1",DA9&gt;=100))))),'2-man'!DA$15,0)</f>
        <v/>
      </c>
      <c r="DB8">
        <f>IF(OR('2-man'!DB$16="P",'2-man'!DB$16="R",AND('2-man'!DB$15&lt;=IF('2-man'!$BF$4="",999,'2-man'!$BF$4),OR('2-man'!DB$16="D",LEFT('2-man'!DB$16,3)="ST&gt;",OR(AND('2-man'!DB$17="ST&gt;1",DB9&gt;=100))))),'2-man'!DB$15,0)</f>
        <v/>
      </c>
      <c r="DC8">
        <f>IF(OR('2-man'!DC$16="P",'2-man'!DC$16="R",AND('2-man'!DC$15&lt;=IF('2-man'!$BF$4="",999,'2-man'!$BF$4),OR('2-man'!DC$16="D",LEFT('2-man'!DC$16,3)="ST&gt;",OR(AND('2-man'!DC$17="ST&gt;1",DC9&gt;=100))))),'2-man'!DC$15,0)</f>
        <v/>
      </c>
      <c r="DD8">
        <f>IF(OR('2-man'!DD$16="P",'2-man'!DD$16="R",AND('2-man'!DD$15&lt;=IF('2-man'!$BF$4="",999,'2-man'!$BF$4),OR('2-man'!DD$16="D",LEFT('2-man'!DD$16,3)="ST&gt;",OR(AND('2-man'!DD$17="ST&gt;1",DD9&gt;=100))))),'2-man'!DD$15,0)</f>
        <v/>
      </c>
      <c r="DE8">
        <f>IF(OR('2-man'!DE$16="P",'2-man'!DE$16="R",AND('2-man'!DE$15&lt;=IF('2-man'!$BF$4="",999,'2-man'!$BF$4),OR('2-man'!DE$16="D",LEFT('2-man'!DE$16,3)="ST&gt;",OR(AND('2-man'!DE$17="ST&gt;1",DE9&gt;=100))))),'2-man'!DE$15,0)</f>
        <v/>
      </c>
      <c r="DF8">
        <f>IF(OR('2-man'!DF$16="P",'2-man'!DF$16="R",AND('2-man'!DF$15&lt;=IF('2-man'!$BF$4="",999,'2-man'!$BF$4),OR('2-man'!DF$16="D",LEFT('2-man'!DF$16,3)="ST&gt;",OR(AND('2-man'!DF$17="ST&gt;1",DF9&gt;=100))))),'2-man'!DF$15,0)</f>
        <v/>
      </c>
      <c r="DG8">
        <f>IF(OR('2-man'!DG$16="P",'2-man'!DG$16="R",AND('2-man'!DG$15&lt;=IF('2-man'!$BF$4="",999,'2-man'!$BF$4),OR('2-man'!DG$16="D",LEFT('2-man'!DG$16,3)="ST&gt;",OR(AND('2-man'!DG$17="ST&gt;1",DG9&gt;=100))))),'2-man'!DG$15,0)</f>
        <v/>
      </c>
      <c r="DH8">
        <f>IF(OR('2-man'!DH$16="P",'2-man'!DH$16="R",AND('2-man'!DH$15&lt;=IF('2-man'!$BF$4="",999,'2-man'!$BF$4),OR('2-man'!DH$16="D",LEFT('2-man'!DH$16,3)="ST&gt;",OR(AND('2-man'!DH$17="ST&gt;1",DH9&gt;=100))))),'2-man'!DH$15,0)</f>
        <v/>
      </c>
      <c r="DI8">
        <f>IF(OR('2-man'!DI$16="P",'2-man'!DI$16="R",AND('2-man'!DI$15&lt;=IF('2-man'!$BF$4="",999,'2-man'!$BF$4),OR('2-man'!DI$16="D",LEFT('2-man'!DI$16,3)="ST&gt;",OR(AND('2-man'!DI$17="ST&gt;1",DI9&gt;=100))))),'2-man'!DI$15,0)</f>
        <v/>
      </c>
      <c r="DJ8">
        <f>IF(OR('2-man'!DJ$16="P",'2-man'!DJ$16="R",AND('2-man'!DJ$15&lt;=IF('2-man'!$BF$4="",999,'2-man'!$BF$4),OR('2-man'!DJ$16="D",LEFT('2-man'!DJ$16,3)="ST&gt;",OR(AND('2-man'!DJ$17="ST&gt;1",DJ9&gt;=100))))),'2-man'!DJ$15,0)</f>
        <v/>
      </c>
      <c r="DK8">
        <f>IF(OR('2-man'!DK$16="P",'2-man'!DK$16="R",AND('2-man'!DK$15&lt;=IF('2-man'!$BF$4="",999,'2-man'!$BF$4),OR('2-man'!DK$16="D",LEFT('2-man'!DK$16,3)="ST&gt;",OR(AND('2-man'!DK$17="ST&gt;1",DK9&gt;=100))))),'2-man'!DK$15,0)</f>
        <v/>
      </c>
      <c r="DL8">
        <f>IF(OR('2-man'!DL$16="P",'2-man'!DL$16="R",AND('2-man'!DL$15&lt;=IF('2-man'!$BF$4="",999,'2-man'!$BF$4),OR('2-man'!DL$16="D",LEFT('2-man'!DL$16,3)="ST&gt;",OR(AND('2-man'!DL$17="ST&gt;1",DL9&gt;=100))))),'2-man'!DL$15,0)</f>
        <v/>
      </c>
      <c r="DM8">
        <f>IF(OR('2-man'!DM$16="P",'2-man'!DM$16="R",AND('2-man'!DM$15&lt;=IF('2-man'!$BF$4="",999,'2-man'!$BF$4),OR('2-man'!DM$16="D",LEFT('2-man'!DM$16,3)="ST&gt;",OR(AND('2-man'!DM$17="ST&gt;1",DM9&gt;=100))))),'2-man'!DM$15,0)</f>
        <v/>
      </c>
      <c r="DN8">
        <f>IF(OR('2-man'!DN$16="P",'2-man'!DN$16="R",AND('2-man'!DN$15&lt;=IF('2-man'!$BF$4="",999,'2-man'!$BF$4),OR('2-man'!DN$16="D",LEFT('2-man'!DN$16,3)="ST&gt;",OR(AND('2-man'!DN$17="ST&gt;1",DN9&gt;=100))))),'2-man'!DN$15,0)</f>
        <v/>
      </c>
      <c r="DO8">
        <f>IF(OR('2-man'!DO$16="P",'2-man'!DO$16="R",AND('2-man'!DO$15&lt;=IF('2-man'!$BF$4="",999,'2-man'!$BF$4),OR('2-man'!DO$16="D",LEFT('2-man'!DO$16,3)="ST&gt;",OR(AND('2-man'!DO$17="ST&gt;1",DO9&gt;=100))))),'2-man'!DO$15,0)</f>
        <v/>
      </c>
      <c r="DP8">
        <f>IF(OR('2-man'!DP$16="P",'2-man'!DP$16="R",AND('2-man'!DP$15&lt;=IF('2-man'!$BF$4="",999,'2-man'!$BF$4),OR('2-man'!DP$16="D",LEFT('2-man'!DP$16,3)="ST&gt;",OR(AND('2-man'!DP$17="ST&gt;1",DP9&gt;=100))))),'2-man'!DP$15,0)</f>
        <v/>
      </c>
      <c r="DQ8">
        <f>IF(OR('2-man'!DQ$16="P",'2-man'!DQ$16="R",AND('2-man'!DQ$15&lt;=IF('2-man'!$BF$4="",999,'2-man'!$BF$4),OR('2-man'!DQ$16="D",LEFT('2-man'!DQ$16,3)="ST&gt;",OR(AND('2-man'!DQ$17="ST&gt;1",DQ9&gt;=100))))),'2-man'!DQ$15,0)</f>
        <v/>
      </c>
      <c r="DR8">
        <f>IF(OR('2-man'!DR$16="P",'2-man'!DR$16="R",AND('2-man'!DR$15&lt;=IF('2-man'!$BF$4="",999,'2-man'!$BF$4),OR('2-man'!DR$16="D",LEFT('2-man'!DR$16,3)="ST&gt;",OR(AND('2-man'!DR$17="ST&gt;1",DR9&gt;=100))))),'2-man'!DR$15,0)</f>
        <v/>
      </c>
      <c r="DS8">
        <f>IF(OR('2-man'!DS$16="P",'2-man'!DS$16="R",AND('2-man'!DS$15&lt;=IF('2-man'!$BF$4="",999,'2-man'!$BF$4),OR('2-man'!DS$16="D",LEFT('2-man'!DS$16,3)="ST&gt;",OR(AND('2-man'!DS$17="ST&gt;1",DS9&gt;=100))))),'2-man'!DS$15,0)</f>
        <v/>
      </c>
      <c r="DT8">
        <f>IF(OR('2-man'!DT$16="P",'2-man'!DT$16="R",AND('2-man'!DT$15&lt;=IF('2-man'!$BF$4="",999,'2-man'!$BF$4),OR('2-man'!DT$16="D",LEFT('2-man'!DT$16,3)="ST&gt;",OR(AND('2-man'!DT$17="ST&gt;1",DT9&gt;=100))))),'2-man'!DT$15,0)</f>
        <v/>
      </c>
      <c r="DU8">
        <f>IF(OR('2-man'!DU$16="P",'2-man'!DU$16="R",AND('2-man'!DU$15&lt;=IF('2-man'!$BF$4="",999,'2-man'!$BF$4),OR('2-man'!DU$16="D",LEFT('2-man'!DU$16,3)="ST&gt;",OR(AND('2-man'!DU$17="ST&gt;1",DU9&gt;=100))))),'2-man'!DU$15,0)</f>
        <v/>
      </c>
      <c r="DV8">
        <f>IF(OR('2-man'!DV$16="P",'2-man'!DV$16="R",AND('2-man'!DV$15&lt;=IF('2-man'!$BF$4="",999,'2-man'!$BF$4),OR('2-man'!DV$16="D",LEFT('2-man'!DV$16,3)="ST&gt;",OR(AND('2-man'!DV$17="ST&gt;1",DV9&gt;=100))))),'2-man'!DV$15,0)</f>
        <v/>
      </c>
      <c r="DW8">
        <f>IF(OR('2-man'!DW$16="P",'2-man'!DW$16="R",AND('2-man'!DW$15&lt;=IF('2-man'!$BF$4="",999,'2-man'!$BF$4),OR('2-man'!DW$16="D",LEFT('2-man'!DW$16,3)="ST&gt;",OR(AND('2-man'!DW$17="ST&gt;1",DW9&gt;=100))))),'2-man'!DW$15,0)</f>
        <v/>
      </c>
      <c r="DX8">
        <f>IF(OR('2-man'!DX$16="P",'2-man'!DX$16="R",AND('2-man'!DX$15&lt;=IF('2-man'!$BF$4="",999,'2-man'!$BF$4),OR('2-man'!DX$16="D",LEFT('2-man'!DX$16,3)="ST&gt;",OR(AND('2-man'!DX$17="ST&gt;1",DX9&gt;=100))))),'2-man'!DX$15,0)</f>
        <v/>
      </c>
      <c r="DY8">
        <f>IF(OR('2-man'!DY$16="P",'2-man'!DY$16="R",AND('2-man'!DY$15&lt;=IF('2-man'!$BF$4="",999,'2-man'!$BF$4),OR('2-man'!DY$16="D",LEFT('2-man'!DY$16,3)="ST&gt;",OR(AND('2-man'!DY$17="ST&gt;1",DY9&gt;=100))))),'2-man'!DY$15,0)</f>
        <v/>
      </c>
      <c r="DZ8">
        <f>IF(OR('2-man'!DZ$16="P",'2-man'!DZ$16="R",AND('2-man'!DZ$15&lt;=IF('2-man'!$BF$4="",999,'2-man'!$BF$4),OR('2-man'!DZ$16="D",LEFT('2-man'!DZ$16,3)="ST&gt;",OR(AND('2-man'!DZ$17="ST&gt;1",DZ9&gt;=100))))),'2-man'!DZ$15,0)</f>
        <v/>
      </c>
      <c r="EA8">
        <f>IF(OR('2-man'!EA$16="P",'2-man'!EA$16="R",AND('2-man'!EA$15&lt;=IF('2-man'!$BF$4="",999,'2-man'!$BF$4),OR('2-man'!EA$16="D",LEFT('2-man'!EA$16,3)="ST&gt;",OR(AND('2-man'!EA$17="ST&gt;1",EA9&gt;=100))))),'2-man'!EA$15,0)</f>
        <v/>
      </c>
      <c r="EB8">
        <f>IF(OR('2-man'!EB$16="P",'2-man'!EB$16="R",AND('2-man'!EB$15&lt;=IF('2-man'!$BF$4="",999,'2-man'!$BF$4),OR('2-man'!EB$16="D",LEFT('2-man'!EB$16,3)="ST&gt;",OR(AND('2-man'!EB$17="ST&gt;1",EB9&gt;=100))))),'2-man'!EB$15,0)</f>
        <v/>
      </c>
      <c r="EC8">
        <f>IF(OR('2-man'!EC$16="P",'2-man'!EC$16="R",AND('2-man'!EC$15&lt;=IF('2-man'!$BF$4="",999,'2-man'!$BF$4),OR('2-man'!EC$16="D",LEFT('2-man'!EC$16,3)="ST&gt;",OR(AND('2-man'!EC$17="ST&gt;1",EC9&gt;=100))))),'2-man'!EC$15,0)</f>
        <v/>
      </c>
      <c r="ED8">
        <f>IF(OR('2-man'!ED$16="P",'2-man'!ED$16="R",AND('2-man'!ED$15&lt;=IF('2-man'!$BF$4="",999,'2-man'!$BF$4),OR('2-man'!ED$16="D",LEFT('2-man'!ED$16,3)="ST&gt;",OR(AND('2-man'!ED$17="ST&gt;1",ED9&gt;=100))))),'2-man'!ED$15,0)</f>
        <v/>
      </c>
      <c r="EE8">
        <f>IF(OR('2-man'!EE$16="P",'2-man'!EE$16="R",AND('2-man'!EE$15&lt;=IF('2-man'!$BF$4="",999,'2-man'!$BF$4),OR('2-man'!EE$16="D",LEFT('2-man'!EE$16,3)="ST&gt;",OR(AND('2-man'!EE$17="ST&gt;1",EE9&gt;=100))))),'2-man'!EE$15,0)</f>
        <v/>
      </c>
      <c r="EF8">
        <f>IF(OR('2-man'!EF$16="P",'2-man'!EF$16="R",AND('2-man'!EF$15&lt;=IF('2-man'!$BF$4="",999,'2-man'!$BF$4),OR('2-man'!EF$16="D",LEFT('2-man'!EF$16,3)="ST&gt;",OR(AND('2-man'!EF$17="ST&gt;1",EF9&gt;=100))))),'2-man'!EF$15,0)</f>
        <v/>
      </c>
      <c r="EG8">
        <f>IF(OR('2-man'!EG$16="P",'2-man'!EG$16="R",AND('2-man'!EG$15&lt;=IF('2-man'!$BF$4="",999,'2-man'!$BF$4),OR('2-man'!EG$16="D",LEFT('2-man'!EG$16,3)="ST&gt;",OR(AND('2-man'!EG$17="ST&gt;1",EG9&gt;=100))))),'2-man'!EG$15,0)</f>
        <v/>
      </c>
      <c r="EH8">
        <f>IF(OR('2-man'!EH$16="P",'2-man'!EH$16="R",AND('2-man'!EH$15&lt;=IF('2-man'!$BF$4="",999,'2-man'!$BF$4),OR('2-man'!EH$16="D",LEFT('2-man'!EH$16,3)="ST&gt;",OR(AND('2-man'!EH$17="ST&gt;1",EH9&gt;=100))))),'2-man'!EH$15,0)</f>
        <v/>
      </c>
      <c r="EI8">
        <f>IF(OR('2-man'!EI$16="P",'2-man'!EI$16="R",AND('2-man'!EI$15&lt;=IF('2-man'!$BF$4="",999,'2-man'!$BF$4),OR('2-man'!EI$16="D",LEFT('2-man'!EI$16,3)="ST&gt;",OR(AND('2-man'!EI$17="ST&gt;1",EI9&gt;=100))))),'2-man'!EI$15,0)</f>
        <v/>
      </c>
      <c r="EJ8">
        <f>IF(OR('2-man'!EJ$16="P",'2-man'!EJ$16="R",AND('2-man'!EJ$15&lt;=IF('2-man'!$BF$4="",999,'2-man'!$BF$4),OR('2-man'!EJ$16="D",LEFT('2-man'!EJ$16,3)="ST&gt;",OR(AND('2-man'!EJ$17="ST&gt;1",EJ9&gt;=100))))),'2-man'!EJ$15,0)</f>
        <v/>
      </c>
      <c r="EK8">
        <f>IF(OR('2-man'!EK$16="P",'2-man'!EK$16="R",AND('2-man'!EK$15&lt;=IF('2-man'!$BF$4="",999,'2-man'!$BF$4),OR('2-man'!EK$16="D",LEFT('2-man'!EK$16,3)="ST&gt;",OR(AND('2-man'!EK$17="ST&gt;1",EK9&gt;=100))))),'2-man'!EK$15,0)</f>
        <v/>
      </c>
      <c r="EL8">
        <f>IF(OR('2-man'!EL$16="P",'2-man'!EL$16="R",AND('2-man'!EL$15&lt;=IF('2-man'!$BF$4="",999,'2-man'!$BF$4),OR('2-man'!EL$16="D",LEFT('2-man'!EL$16,3)="ST&gt;",OR(AND('2-man'!EL$17="ST&gt;1",EL9&gt;=100))))),'2-man'!EL$15,0)</f>
        <v/>
      </c>
    </row>
    <row r="9">
      <c r="A9" t="inlineStr">
        <is>
          <t>P2 s1</t>
        </is>
      </c>
      <c r="C9">
        <f>MIN(100,B10+IF(AND(OR(NOT(ISNUMBER($R$15)),'2-man'!C$15&gt;$R$15),B10&lt;100,B11+1&gt;=IF(OR('2-man'!$F$5=TRUE,'2-man'!$F$5="TRUE",'2-man'!$F$5="Yes"),25,50)),10,0)+IF('2-man'!C$15=$Q$15,25,0))</f>
        <v/>
      </c>
      <c r="D9">
        <f>MIN(100,C10+IF(AND(OR(NOT(ISNUMBER($R$15)),'2-man'!D$15&gt;$R$15),C10&lt;100,C11+1&gt;=IF(OR('2-man'!$F$5=TRUE,'2-man'!$F$5="TRUE",'2-man'!$F$5="Yes"),25,50)),10,0)+IF('2-man'!D$15=$Q$15,25,0))</f>
        <v/>
      </c>
      <c r="E9">
        <f>MIN(100,D10+IF(AND(OR(NOT(ISNUMBER($R$15)),'2-man'!E$15&gt;$R$15),D10&lt;100,D11+1&gt;=IF(OR('2-man'!$F$5=TRUE,'2-man'!$F$5="TRUE",'2-man'!$F$5="Yes"),25,50)),10,0)+IF('2-man'!E$15=$Q$15,25,0))</f>
        <v/>
      </c>
      <c r="F9">
        <f>MIN(100,E10+IF(AND(OR(NOT(ISNUMBER($R$15)),'2-man'!F$15&gt;$R$15),E10&lt;100,E11+1&gt;=IF(OR('2-man'!$F$5=TRUE,'2-man'!$F$5="TRUE",'2-man'!$F$5="Yes"),25,50)),10,0)+IF('2-man'!F$15=$Q$15,25,0))</f>
        <v/>
      </c>
      <c r="G9">
        <f>MIN(100,F10+IF(AND(OR(NOT(ISNUMBER($R$15)),'2-man'!G$15&gt;$R$15),F10&lt;100,F11+1&gt;=IF(OR('2-man'!$F$5=TRUE,'2-man'!$F$5="TRUE",'2-man'!$F$5="Yes"),25,50)),10,0)+IF('2-man'!G$15=$Q$15,25,0))</f>
        <v/>
      </c>
      <c r="H9">
        <f>MIN(100,G10+IF(AND(OR(NOT(ISNUMBER($R$15)),'2-man'!H$15&gt;$R$15),G10&lt;100,G11+1&gt;=IF(OR('2-man'!$F$5=TRUE,'2-man'!$F$5="TRUE",'2-man'!$F$5="Yes"),25,50)),10,0)+IF('2-man'!H$15=$Q$15,25,0))</f>
        <v/>
      </c>
      <c r="I9">
        <f>MIN(100,H10+IF(AND(OR(NOT(ISNUMBER($R$15)),'2-man'!I$15&gt;$R$15),H10&lt;100,H11+1&gt;=IF(OR('2-man'!$F$5=TRUE,'2-man'!$F$5="TRUE",'2-man'!$F$5="Yes"),25,50)),10,0)+IF('2-man'!I$15=$Q$15,25,0))</f>
        <v/>
      </c>
      <c r="J9">
        <f>MIN(100,I10+IF(AND(OR(NOT(ISNUMBER($R$15)),'2-man'!J$15&gt;$R$15),I10&lt;100,I11+1&gt;=IF(OR('2-man'!$F$5=TRUE,'2-man'!$F$5="TRUE",'2-man'!$F$5="Yes"),25,50)),10,0)+IF('2-man'!J$15=$Q$15,25,0))</f>
        <v/>
      </c>
      <c r="K9">
        <f>MIN(100,J10+IF(AND(OR(NOT(ISNUMBER($R$15)),'2-man'!K$15&gt;$R$15),J10&lt;100,J11+1&gt;=IF(OR('2-man'!$F$5=TRUE,'2-man'!$F$5="TRUE",'2-man'!$F$5="Yes"),25,50)),10,0)+IF('2-man'!K$15=$Q$15,25,0))</f>
        <v/>
      </c>
      <c r="L9">
        <f>MIN(100,K10+IF(AND(OR(NOT(ISNUMBER($R$15)),'2-man'!L$15&gt;$R$15),K10&lt;100,K11+1&gt;=IF(OR('2-man'!$F$5=TRUE,'2-man'!$F$5="TRUE",'2-man'!$F$5="Yes"),25,50)),10,0)+IF('2-man'!L$15=$Q$15,25,0))</f>
        <v/>
      </c>
      <c r="M9">
        <f>MIN(100,L10+IF(AND(OR(NOT(ISNUMBER($R$15)),'2-man'!M$15&gt;$R$15),L10&lt;100,L11+1&gt;=IF(OR('2-man'!$F$5=TRUE,'2-man'!$F$5="TRUE",'2-man'!$F$5="Yes"),25,50)),10,0)+IF('2-man'!M$15=$Q$15,25,0))</f>
        <v/>
      </c>
      <c r="N9">
        <f>MIN(100,M10+IF(AND(OR(NOT(ISNUMBER($R$15)),'2-man'!N$15&gt;$R$15),M10&lt;100,M11+1&gt;=IF(OR('2-man'!$F$5=TRUE,'2-man'!$F$5="TRUE",'2-man'!$F$5="Yes"),25,50)),10,0)+IF('2-man'!N$15=$Q$15,25,0))</f>
        <v/>
      </c>
      <c r="O9">
        <f>MIN(100,N10+IF(AND(OR(NOT(ISNUMBER($R$15)),'2-man'!O$15&gt;$R$15),N10&lt;100,N11+1&gt;=IF(OR('2-man'!$F$5=TRUE,'2-man'!$F$5="TRUE",'2-man'!$F$5="Yes"),25,50)),10,0)+IF('2-man'!O$15=$Q$15,25,0))</f>
        <v/>
      </c>
      <c r="P9">
        <f>MIN(100,O10+IF(AND(OR(NOT(ISNUMBER($R$15)),'2-man'!P$15&gt;$R$15),O10&lt;100,O11+1&gt;=IF(OR('2-man'!$F$5=TRUE,'2-man'!$F$5="TRUE",'2-man'!$F$5="Yes"),25,50)),10,0)+IF('2-man'!P$15=$Q$15,25,0))</f>
        <v/>
      </c>
      <c r="Q9">
        <f>MIN(100,P10+IF(AND(OR(NOT(ISNUMBER($R$15)),'2-man'!Q$15&gt;$R$15),P10&lt;100,P11+1&gt;=IF(OR('2-man'!$F$5=TRUE,'2-man'!$F$5="TRUE",'2-man'!$F$5="Yes"),25,50)),10,0)+IF('2-man'!Q$15=$Q$15,25,0))</f>
        <v/>
      </c>
      <c r="R9">
        <f>MIN(100,Q10+IF(AND(OR(NOT(ISNUMBER($R$15)),'2-man'!R$15&gt;$R$15),Q10&lt;100,Q11+1&gt;=IF(OR('2-man'!$F$5=TRUE,'2-man'!$F$5="TRUE",'2-man'!$F$5="Yes"),25,50)),10,0)+IF('2-man'!R$15=$Q$15,25,0))</f>
        <v/>
      </c>
      <c r="S9">
        <f>MIN(100,R10+IF(AND(OR(NOT(ISNUMBER($R$15)),'2-man'!S$15&gt;$R$15),R10&lt;100,R11+1&gt;=IF(OR('2-man'!$F$5=TRUE,'2-man'!$F$5="TRUE",'2-man'!$F$5="Yes"),25,50)),10,0)+IF('2-man'!S$15=$Q$15,25,0))</f>
        <v/>
      </c>
      <c r="T9">
        <f>MIN(100,S10+IF(AND(OR(NOT(ISNUMBER($R$15)),'2-man'!T$15&gt;$R$15),S10&lt;100,S11+1&gt;=IF(OR('2-man'!$F$5=TRUE,'2-man'!$F$5="TRUE",'2-man'!$F$5="Yes"),25,50)),10,0)+IF('2-man'!T$15=$Q$15,25,0))</f>
        <v/>
      </c>
      <c r="U9">
        <f>MIN(100,T10+IF(AND(OR(NOT(ISNUMBER($R$15)),'2-man'!U$15&gt;$R$15),T10&lt;100,T11+1&gt;=IF(OR('2-man'!$F$5=TRUE,'2-man'!$F$5="TRUE",'2-man'!$F$5="Yes"),25,50)),10,0)+IF('2-man'!U$15=$Q$15,25,0))</f>
        <v/>
      </c>
      <c r="V9">
        <f>MIN(100,U10+IF(AND(OR(NOT(ISNUMBER($R$15)),'2-man'!V$15&gt;$R$15),U10&lt;100,U11+1&gt;=IF(OR('2-man'!$F$5=TRUE,'2-man'!$F$5="TRUE",'2-man'!$F$5="Yes"),25,50)),10,0)+IF('2-man'!V$15=$Q$15,25,0))</f>
        <v/>
      </c>
      <c r="W9">
        <f>MIN(100,V10+IF(AND(OR(NOT(ISNUMBER($R$15)),'2-man'!W$15&gt;$R$15),V10&lt;100,V11+1&gt;=IF(OR('2-man'!$F$5=TRUE,'2-man'!$F$5="TRUE",'2-man'!$F$5="Yes"),25,50)),10,0)+IF('2-man'!W$15=$Q$15,25,0))</f>
        <v/>
      </c>
      <c r="X9">
        <f>MIN(100,W10+IF(AND(OR(NOT(ISNUMBER($R$15)),'2-man'!X$15&gt;$R$15),W10&lt;100,W11+1&gt;=IF(OR('2-man'!$F$5=TRUE,'2-man'!$F$5="TRUE",'2-man'!$F$5="Yes"),25,50)),10,0)+IF('2-man'!X$15=$Q$15,25,0))</f>
        <v/>
      </c>
      <c r="Y9">
        <f>MIN(100,X10+IF(AND(OR(NOT(ISNUMBER($R$15)),'2-man'!Y$15&gt;$R$15),X10&lt;100,X11+1&gt;=IF(OR('2-man'!$F$5=TRUE,'2-man'!$F$5="TRUE",'2-man'!$F$5="Yes"),25,50)),10,0)+IF('2-man'!Y$15=$Q$15,25,0))</f>
        <v/>
      </c>
      <c r="Z9">
        <f>MIN(100,Y10+IF(AND(OR(NOT(ISNUMBER($R$15)),'2-man'!Z$15&gt;$R$15),Y10&lt;100,Y11+1&gt;=IF(OR('2-man'!$F$5=TRUE,'2-man'!$F$5="TRUE",'2-man'!$F$5="Yes"),25,50)),10,0)+IF('2-man'!Z$15=$Q$15,25,0))</f>
        <v/>
      </c>
      <c r="AA9">
        <f>MIN(100,Z10+IF(AND(OR(NOT(ISNUMBER($R$15)),'2-man'!AA$15&gt;$R$15),Z10&lt;100,Z11+1&gt;=IF(OR('2-man'!$F$5=TRUE,'2-man'!$F$5="TRUE",'2-man'!$F$5="Yes"),25,50)),10,0)+IF('2-man'!AA$15=$Q$15,25,0))</f>
        <v/>
      </c>
      <c r="AB9">
        <f>MIN(100,AA10+IF(AND(OR(NOT(ISNUMBER($R$15)),'2-man'!AB$15&gt;$R$15),AA10&lt;100,AA11+1&gt;=IF(OR('2-man'!$F$5=TRUE,'2-man'!$F$5="TRUE",'2-man'!$F$5="Yes"),25,50)),10,0)+IF('2-man'!AB$15=$Q$15,25,0))</f>
        <v/>
      </c>
      <c r="AC9">
        <f>MIN(100,AB10+IF(AND(OR(NOT(ISNUMBER($R$15)),'2-man'!AC$15&gt;$R$15),AB10&lt;100,AB11+1&gt;=IF(OR('2-man'!$F$5=TRUE,'2-man'!$F$5="TRUE",'2-man'!$F$5="Yes"),25,50)),10,0)+IF('2-man'!AC$15=$Q$15,25,0))</f>
        <v/>
      </c>
      <c r="AD9">
        <f>MIN(100,AC10+IF(AND(OR(NOT(ISNUMBER($R$15)),'2-man'!AD$15&gt;$R$15),AC10&lt;100,AC11+1&gt;=IF(OR('2-man'!$F$5=TRUE,'2-man'!$F$5="TRUE",'2-man'!$F$5="Yes"),25,50)),10,0)+IF('2-man'!AD$15=$Q$15,25,0))</f>
        <v/>
      </c>
      <c r="AE9">
        <f>MIN(100,AD10+IF(AND(OR(NOT(ISNUMBER($R$15)),'2-man'!AE$15&gt;$R$15),AD10&lt;100,AD11+1&gt;=IF(OR('2-man'!$F$5=TRUE,'2-man'!$F$5="TRUE",'2-man'!$F$5="Yes"),25,50)),10,0)+IF('2-man'!AE$15=$Q$15,25,0))</f>
        <v/>
      </c>
      <c r="AF9">
        <f>MIN(100,AE10+IF(AND(OR(NOT(ISNUMBER($R$15)),'2-man'!AF$15&gt;$R$15),AE10&lt;100,AE11+1&gt;=IF(OR('2-man'!$F$5=TRUE,'2-man'!$F$5="TRUE",'2-man'!$F$5="Yes"),25,50)),10,0)+IF('2-man'!AF$15=$Q$15,25,0))</f>
        <v/>
      </c>
      <c r="AG9">
        <f>MIN(100,AF10+IF(AND(OR(NOT(ISNUMBER($R$15)),'2-man'!AG$15&gt;$R$15),AF10&lt;100,AF11+1&gt;=IF(OR('2-man'!$F$5=TRUE,'2-man'!$F$5="TRUE",'2-man'!$F$5="Yes"),25,50)),10,0)+IF('2-man'!AG$15=$Q$15,25,0))</f>
        <v/>
      </c>
      <c r="AH9">
        <f>MIN(100,AG10+IF(AND(OR(NOT(ISNUMBER($R$15)),'2-man'!AH$15&gt;$R$15),AG10&lt;100,AG11+1&gt;=IF(OR('2-man'!$F$5=TRUE,'2-man'!$F$5="TRUE",'2-man'!$F$5="Yes"),25,50)),10,0)+IF('2-man'!AH$15=$Q$15,25,0))</f>
        <v/>
      </c>
      <c r="AI9">
        <f>MIN(100,AH10+IF(AND(OR(NOT(ISNUMBER($R$15)),'2-man'!AI$15&gt;$R$15),AH10&lt;100,AH11+1&gt;=IF(OR('2-man'!$F$5=TRUE,'2-man'!$F$5="TRUE",'2-man'!$F$5="Yes"),25,50)),10,0)+IF('2-man'!AI$15=$Q$15,25,0))</f>
        <v/>
      </c>
      <c r="AJ9">
        <f>MIN(100,AI10+IF(AND(OR(NOT(ISNUMBER($R$15)),'2-man'!AJ$15&gt;$R$15),AI10&lt;100,AI11+1&gt;=IF(OR('2-man'!$F$5=TRUE,'2-man'!$F$5="TRUE",'2-man'!$F$5="Yes"),25,50)),10,0)+IF('2-man'!AJ$15=$Q$15,25,0))</f>
        <v/>
      </c>
      <c r="AK9">
        <f>MIN(100,AJ10+IF(AND(OR(NOT(ISNUMBER($R$15)),'2-man'!AK$15&gt;$R$15),AJ10&lt;100,AJ11+1&gt;=IF(OR('2-man'!$F$5=TRUE,'2-man'!$F$5="TRUE",'2-man'!$F$5="Yes"),25,50)),10,0)+IF('2-man'!AK$15=$Q$15,25,0))</f>
        <v/>
      </c>
      <c r="AL9">
        <f>MIN(100,AK10+IF(AND(OR(NOT(ISNUMBER($R$15)),'2-man'!AL$15&gt;$R$15),AK10&lt;100,AK11+1&gt;=IF(OR('2-man'!$F$5=TRUE,'2-man'!$F$5="TRUE",'2-man'!$F$5="Yes"),25,50)),10,0)+IF('2-man'!AL$15=$Q$15,25,0))</f>
        <v/>
      </c>
      <c r="AM9">
        <f>MIN(100,AL10+IF(AND(OR(NOT(ISNUMBER($R$15)),'2-man'!AM$15&gt;$R$15),AL10&lt;100,AL11+1&gt;=IF(OR('2-man'!$F$5=TRUE,'2-man'!$F$5="TRUE",'2-man'!$F$5="Yes"),25,50)),10,0)+IF('2-man'!AM$15=$Q$15,25,0))</f>
        <v/>
      </c>
      <c r="AN9">
        <f>MIN(100,AM10+IF(AND(OR(NOT(ISNUMBER($R$15)),'2-man'!AN$15&gt;$R$15),AM10&lt;100,AM11+1&gt;=IF(OR('2-man'!$F$5=TRUE,'2-man'!$F$5="TRUE",'2-man'!$F$5="Yes"),25,50)),10,0)+IF('2-man'!AN$15=$Q$15,25,0))</f>
        <v/>
      </c>
      <c r="AO9">
        <f>MIN(100,AN10+IF(AND(OR(NOT(ISNUMBER($R$15)),'2-man'!AO$15&gt;$R$15),AN10&lt;100,AN11+1&gt;=IF(OR('2-man'!$F$5=TRUE,'2-man'!$F$5="TRUE",'2-man'!$F$5="Yes"),25,50)),10,0)+IF('2-man'!AO$15=$Q$15,25,0))</f>
        <v/>
      </c>
      <c r="AP9">
        <f>MIN(100,AO10+IF(AND(OR(NOT(ISNUMBER($R$15)),'2-man'!AP$15&gt;$R$15),AO10&lt;100,AO11+1&gt;=IF(OR('2-man'!$F$5=TRUE,'2-man'!$F$5="TRUE",'2-man'!$F$5="Yes"),25,50)),10,0)+IF('2-man'!AP$15=$Q$15,25,0))</f>
        <v/>
      </c>
      <c r="AQ9">
        <f>MIN(100,AP10+IF(AND(OR(NOT(ISNUMBER($R$15)),'2-man'!AQ$15&gt;$R$15),AP10&lt;100,AP11+1&gt;=IF(OR('2-man'!$F$5=TRUE,'2-man'!$F$5="TRUE",'2-man'!$F$5="Yes"),25,50)),10,0)+IF('2-man'!AQ$15=$Q$15,25,0))</f>
        <v/>
      </c>
      <c r="AR9">
        <f>MIN(100,AQ10+IF(AND(OR(NOT(ISNUMBER($R$15)),'2-man'!AR$15&gt;$R$15),AQ10&lt;100,AQ11+1&gt;=IF(OR('2-man'!$F$5=TRUE,'2-man'!$F$5="TRUE",'2-man'!$F$5="Yes"),25,50)),10,0)+IF('2-man'!AR$15=$Q$15,25,0))</f>
        <v/>
      </c>
      <c r="AS9">
        <f>MIN(100,AR10+IF(AND(OR(NOT(ISNUMBER($R$15)),'2-man'!AS$15&gt;$R$15),AR10&lt;100,AR11+1&gt;=IF(OR('2-man'!$F$5=TRUE,'2-man'!$F$5="TRUE",'2-man'!$F$5="Yes"),25,50)),10,0)+IF('2-man'!AS$15=$Q$15,25,0))</f>
        <v/>
      </c>
      <c r="AT9">
        <f>MIN(100,AS10+IF(AND(OR(NOT(ISNUMBER($R$15)),'2-man'!AT$15&gt;$R$15),AS10&lt;100,AS11+1&gt;=IF(OR('2-man'!$F$5=TRUE,'2-man'!$F$5="TRUE",'2-man'!$F$5="Yes"),25,50)),10,0)+IF('2-man'!AT$15=$Q$15,25,0))</f>
        <v/>
      </c>
      <c r="AU9">
        <f>MIN(100,AT10+IF(AND(OR(NOT(ISNUMBER($R$15)),'2-man'!AU$15&gt;$R$15),AT10&lt;100,AT11+1&gt;=IF(OR('2-man'!$F$5=TRUE,'2-man'!$F$5="TRUE",'2-man'!$F$5="Yes"),25,50)),10,0)+IF('2-man'!AU$15=$Q$15,25,0))</f>
        <v/>
      </c>
      <c r="AV9">
        <f>MIN(100,AU10+IF(AND(OR(NOT(ISNUMBER($R$15)),'2-man'!AV$15&gt;$R$15),AU10&lt;100,AU11+1&gt;=IF(OR('2-man'!$F$5=TRUE,'2-man'!$F$5="TRUE",'2-man'!$F$5="Yes"),25,50)),10,0)+IF('2-man'!AV$15=$Q$15,25,0))</f>
        <v/>
      </c>
      <c r="AW9">
        <f>MIN(100,AV10+IF(AND(OR(NOT(ISNUMBER($R$15)),'2-man'!AW$15&gt;$R$15),AV10&lt;100,AV11+1&gt;=IF(OR('2-man'!$F$5=TRUE,'2-man'!$F$5="TRUE",'2-man'!$F$5="Yes"),25,50)),10,0)+IF('2-man'!AW$15=$Q$15,25,0))</f>
        <v/>
      </c>
      <c r="AX9">
        <f>MIN(100,AW10+IF(AND(OR(NOT(ISNUMBER($R$15)),'2-man'!AX$15&gt;$R$15),AW10&lt;100,AW11+1&gt;=IF(OR('2-man'!$F$5=TRUE,'2-man'!$F$5="TRUE",'2-man'!$F$5="Yes"),25,50)),10,0)+IF('2-man'!AX$15=$Q$15,25,0))</f>
        <v/>
      </c>
      <c r="AY9">
        <f>MIN(100,AX10+IF(AND(OR(NOT(ISNUMBER($R$15)),'2-man'!AY$15&gt;$R$15),AX10&lt;100,AX11+1&gt;=IF(OR('2-man'!$F$5=TRUE,'2-man'!$F$5="TRUE",'2-man'!$F$5="Yes"),25,50)),10,0)+IF('2-man'!AY$15=$Q$15,25,0))</f>
        <v/>
      </c>
      <c r="AZ9">
        <f>MIN(100,AY10+IF(AND(OR(NOT(ISNUMBER($R$15)),'2-man'!AZ$15&gt;$R$15),AY10&lt;100,AY11+1&gt;=IF(OR('2-man'!$F$5=TRUE,'2-man'!$F$5="TRUE",'2-man'!$F$5="Yes"),25,50)),10,0)+IF('2-man'!AZ$15=$Q$15,25,0))</f>
        <v/>
      </c>
      <c r="BA9">
        <f>MIN(100,AZ10+IF(AND(OR(NOT(ISNUMBER($R$15)),'2-man'!BA$15&gt;$R$15),AZ10&lt;100,AZ11+1&gt;=IF(OR('2-man'!$F$5=TRUE,'2-man'!$F$5="TRUE",'2-man'!$F$5="Yes"),25,50)),10,0)+IF('2-man'!BA$15=$Q$15,25,0))</f>
        <v/>
      </c>
      <c r="BB9">
        <f>MIN(100,BA10+IF(AND(OR(NOT(ISNUMBER($R$15)),'2-man'!BB$15&gt;$R$15),BA10&lt;100,BA11+1&gt;=IF(OR('2-man'!$F$5=TRUE,'2-man'!$F$5="TRUE",'2-man'!$F$5="Yes"),25,50)),10,0)+IF('2-man'!BB$15=$Q$15,25,0))</f>
        <v/>
      </c>
      <c r="BC9">
        <f>MIN(100,BB10+IF(AND(OR(NOT(ISNUMBER($R$15)),'2-man'!BC$15&gt;$R$15),BB10&lt;100,BB11+1&gt;=IF(OR('2-man'!$F$5=TRUE,'2-man'!$F$5="TRUE",'2-man'!$F$5="Yes"),25,50)),10,0)+IF('2-man'!BC$15=$Q$15,25,0))</f>
        <v/>
      </c>
      <c r="BD9">
        <f>MIN(100,BC10+IF(AND(OR(NOT(ISNUMBER($R$15)),'2-man'!BD$15&gt;$R$15),BC10&lt;100,BC11+1&gt;=IF(OR('2-man'!$F$5=TRUE,'2-man'!$F$5="TRUE",'2-man'!$F$5="Yes"),25,50)),10,0)+IF('2-man'!BD$15=$Q$15,25,0))</f>
        <v/>
      </c>
      <c r="BE9">
        <f>MIN(100,BD10+IF(AND(OR(NOT(ISNUMBER($R$15)),'2-man'!BE$15&gt;$R$15),BD10&lt;100,BD11+1&gt;=IF(OR('2-man'!$F$5=TRUE,'2-man'!$F$5="TRUE",'2-man'!$F$5="Yes"),25,50)),10,0)+IF('2-man'!BE$15=$Q$15,25,0))</f>
        <v/>
      </c>
      <c r="BF9">
        <f>MIN(100,BE10+IF(AND(OR(NOT(ISNUMBER($R$15)),'2-man'!BF$15&gt;$R$15),BE10&lt;100,BE11+1&gt;=IF(OR('2-man'!$F$5=TRUE,'2-man'!$F$5="TRUE",'2-man'!$F$5="Yes"),25,50)),10,0)+IF('2-man'!BF$15=$Q$15,25,0))</f>
        <v/>
      </c>
      <c r="BG9">
        <f>MIN(100,BF10+IF(AND(OR(NOT(ISNUMBER($R$15)),'2-man'!BG$15&gt;$R$15),BF10&lt;100,BF11+1&gt;=IF(OR('2-man'!$F$5=TRUE,'2-man'!$F$5="TRUE",'2-man'!$F$5="Yes"),25,50)),10,0)+IF('2-man'!BG$15=$Q$15,25,0))</f>
        <v/>
      </c>
      <c r="BH9">
        <f>MIN(100,BG10+IF(AND(OR(NOT(ISNUMBER($R$15)),'2-man'!BH$15&gt;$R$15),BG10&lt;100,BG11+1&gt;=IF(OR('2-man'!$F$5=TRUE,'2-man'!$F$5="TRUE",'2-man'!$F$5="Yes"),25,50)),10,0)+IF('2-man'!BH$15=$Q$15,25,0))</f>
        <v/>
      </c>
      <c r="BI9">
        <f>MIN(100,BH10+IF(AND(OR(NOT(ISNUMBER($R$15)),'2-man'!BI$15&gt;$R$15),BH10&lt;100,BH11+1&gt;=IF(OR('2-man'!$F$5=TRUE,'2-man'!$F$5="TRUE",'2-man'!$F$5="Yes"),25,50)),10,0)+IF('2-man'!BI$15=$Q$15,25,0))</f>
        <v/>
      </c>
      <c r="BJ9">
        <f>MIN(100,BI10+IF(AND(OR(NOT(ISNUMBER($R$15)),'2-man'!BJ$15&gt;$R$15),BI10&lt;100,BI11+1&gt;=IF(OR('2-man'!$F$5=TRUE,'2-man'!$F$5="TRUE",'2-man'!$F$5="Yes"),25,50)),10,0)+IF('2-man'!BJ$15=$Q$15,25,0))</f>
        <v/>
      </c>
      <c r="BK9">
        <f>MIN(100,BJ10+IF(AND(OR(NOT(ISNUMBER($R$15)),'2-man'!BK$15&gt;$R$15),BJ10&lt;100,BJ11+1&gt;=IF(OR('2-man'!$F$5=TRUE,'2-man'!$F$5="TRUE",'2-man'!$F$5="Yes"),25,50)),10,0)+IF('2-man'!BK$15=$Q$15,25,0))</f>
        <v/>
      </c>
      <c r="BL9">
        <f>MIN(100,BK10+IF(AND(OR(NOT(ISNUMBER($R$15)),'2-man'!BL$15&gt;$R$15),BK10&lt;100,BK11+1&gt;=IF(OR('2-man'!$F$5=TRUE,'2-man'!$F$5="TRUE",'2-man'!$F$5="Yes"),25,50)),10,0)+IF('2-man'!BL$15=$Q$15,25,0))</f>
        <v/>
      </c>
      <c r="BM9">
        <f>MIN(100,BL10+IF(AND(OR(NOT(ISNUMBER($R$15)),'2-man'!BM$15&gt;$R$15),BL10&lt;100,BL11+1&gt;=IF(OR('2-man'!$F$5=TRUE,'2-man'!$F$5="TRUE",'2-man'!$F$5="Yes"),25,50)),10,0)+IF('2-man'!BM$15=$Q$15,25,0))</f>
        <v/>
      </c>
      <c r="BN9">
        <f>MIN(100,BM10+IF(AND(OR(NOT(ISNUMBER($R$15)),'2-man'!BN$15&gt;$R$15),BM10&lt;100,BM11+1&gt;=IF(OR('2-man'!$F$5=TRUE,'2-man'!$F$5="TRUE",'2-man'!$F$5="Yes"),25,50)),10,0)+IF('2-man'!BN$15=$Q$15,25,0))</f>
        <v/>
      </c>
      <c r="BO9">
        <f>MIN(100,BN10+IF(AND(OR(NOT(ISNUMBER($R$15)),'2-man'!BO$15&gt;$R$15),BN10&lt;100,BN11+1&gt;=IF(OR('2-man'!$F$5=TRUE,'2-man'!$F$5="TRUE",'2-man'!$F$5="Yes"),25,50)),10,0)+IF('2-man'!BO$15=$Q$15,25,0))</f>
        <v/>
      </c>
      <c r="BP9">
        <f>MIN(100,BO10+IF(AND(OR(NOT(ISNUMBER($R$15)),'2-man'!BP$15&gt;$R$15),BO10&lt;100,BO11+1&gt;=IF(OR('2-man'!$F$5=TRUE,'2-man'!$F$5="TRUE",'2-man'!$F$5="Yes"),25,50)),10,0)+IF('2-man'!BP$15=$Q$15,25,0))</f>
        <v/>
      </c>
      <c r="BQ9">
        <f>MIN(100,BP10+IF(AND(OR(NOT(ISNUMBER($R$15)),'2-man'!BQ$15&gt;$R$15),BP10&lt;100,BP11+1&gt;=IF(OR('2-man'!$F$5=TRUE,'2-man'!$F$5="TRUE",'2-man'!$F$5="Yes"),25,50)),10,0)+IF('2-man'!BQ$15=$Q$15,25,0))</f>
        <v/>
      </c>
      <c r="BR9">
        <f>MIN(100,BQ10+IF(AND(OR(NOT(ISNUMBER($R$15)),'2-man'!BR$15&gt;$R$15),BQ10&lt;100,BQ11+1&gt;=IF(OR('2-man'!$F$5=TRUE,'2-man'!$F$5="TRUE",'2-man'!$F$5="Yes"),25,50)),10,0)+IF('2-man'!BR$15=$Q$15,25,0))</f>
        <v/>
      </c>
      <c r="BS9">
        <f>MIN(100,BR10+IF(AND(OR(NOT(ISNUMBER($R$15)),'2-man'!BS$15&gt;$R$15),BR10&lt;100,BR11+1&gt;=IF(OR('2-man'!$F$5=TRUE,'2-man'!$F$5="TRUE",'2-man'!$F$5="Yes"),25,50)),10,0)+IF('2-man'!BS$15=$Q$15,25,0))</f>
        <v/>
      </c>
      <c r="BT9">
        <f>MIN(100,BS10+IF(AND(OR(NOT(ISNUMBER($R$15)),'2-man'!BT$15&gt;$R$15),BS10&lt;100,BS11+1&gt;=IF(OR('2-man'!$F$5=TRUE,'2-man'!$F$5="TRUE",'2-man'!$F$5="Yes"),25,50)),10,0)+IF('2-man'!BT$15=$Q$15,25,0))</f>
        <v/>
      </c>
      <c r="BU9">
        <f>MIN(100,BT10+IF(AND(OR(NOT(ISNUMBER($R$15)),'2-man'!BU$15&gt;$R$15),BT10&lt;100,BT11+1&gt;=IF(OR('2-man'!$F$5=TRUE,'2-man'!$F$5="TRUE",'2-man'!$F$5="Yes"),25,50)),10,0)+IF('2-man'!BU$15=$Q$15,25,0))</f>
        <v/>
      </c>
      <c r="BV9">
        <f>MIN(100,BU10+IF(AND(OR(NOT(ISNUMBER($R$15)),'2-man'!BV$15&gt;$R$15),BU10&lt;100,BU11+1&gt;=IF(OR('2-man'!$F$5=TRUE,'2-man'!$F$5="TRUE",'2-man'!$F$5="Yes"),25,50)),10,0)+IF('2-man'!BV$15=$Q$15,25,0))</f>
        <v/>
      </c>
      <c r="BW9">
        <f>MIN(100,BV10+IF(AND(OR(NOT(ISNUMBER($R$15)),'2-man'!BW$15&gt;$R$15),BV10&lt;100,BV11+1&gt;=IF(OR('2-man'!$F$5=TRUE,'2-man'!$F$5="TRUE",'2-man'!$F$5="Yes"),25,50)),10,0)+IF('2-man'!BW$15=$Q$15,25,0))</f>
        <v/>
      </c>
      <c r="BX9">
        <f>MIN(100,BW10+IF(AND(OR(NOT(ISNUMBER($R$15)),'2-man'!BX$15&gt;$R$15),BW10&lt;100,BW11+1&gt;=IF(OR('2-man'!$F$5=TRUE,'2-man'!$F$5="TRUE",'2-man'!$F$5="Yes"),25,50)),10,0)+IF('2-man'!BX$15=$Q$15,25,0))</f>
        <v/>
      </c>
      <c r="BY9">
        <f>MIN(100,BX10+IF(AND(OR(NOT(ISNUMBER($R$15)),'2-man'!BY$15&gt;$R$15),BX10&lt;100,BX11+1&gt;=IF(OR('2-man'!$F$5=TRUE,'2-man'!$F$5="TRUE",'2-man'!$F$5="Yes"),25,50)),10,0)+IF('2-man'!BY$15=$Q$15,25,0))</f>
        <v/>
      </c>
      <c r="BZ9">
        <f>MIN(100,BY10+IF(AND(OR(NOT(ISNUMBER($R$15)),'2-man'!BZ$15&gt;$R$15),BY10&lt;100,BY11+1&gt;=IF(OR('2-man'!$F$5=TRUE,'2-man'!$F$5="TRUE",'2-man'!$F$5="Yes"),25,50)),10,0)+IF('2-man'!BZ$15=$Q$15,25,0))</f>
        <v/>
      </c>
      <c r="CA9">
        <f>MIN(100,BZ10+IF(AND(OR(NOT(ISNUMBER($R$15)),'2-man'!CA$15&gt;$R$15),BZ10&lt;100,BZ11+1&gt;=IF(OR('2-man'!$F$5=TRUE,'2-man'!$F$5="TRUE",'2-man'!$F$5="Yes"),25,50)),10,0)+IF('2-man'!CA$15=$Q$15,25,0))</f>
        <v/>
      </c>
      <c r="CB9">
        <f>MIN(100,CA10+IF(AND(OR(NOT(ISNUMBER($R$15)),'2-man'!CB$15&gt;$R$15),CA10&lt;100,CA11+1&gt;=IF(OR('2-man'!$F$5=TRUE,'2-man'!$F$5="TRUE",'2-man'!$F$5="Yes"),25,50)),10,0)+IF('2-man'!CB$15=$Q$15,25,0))</f>
        <v/>
      </c>
      <c r="CC9">
        <f>MIN(100,CB10+IF(AND(OR(NOT(ISNUMBER($R$15)),'2-man'!CC$15&gt;$R$15),CB10&lt;100,CB11+1&gt;=IF(OR('2-man'!$F$5=TRUE,'2-man'!$F$5="TRUE",'2-man'!$F$5="Yes"),25,50)),10,0)+IF('2-man'!CC$15=$Q$15,25,0))</f>
        <v/>
      </c>
      <c r="CD9">
        <f>MIN(100,CC10+IF(AND(OR(NOT(ISNUMBER($R$15)),'2-man'!CD$15&gt;$R$15),CC10&lt;100,CC11+1&gt;=IF(OR('2-man'!$F$5=TRUE,'2-man'!$F$5="TRUE",'2-man'!$F$5="Yes"),25,50)),10,0)+IF('2-man'!CD$15=$Q$15,25,0))</f>
        <v/>
      </c>
      <c r="CE9">
        <f>MIN(100,CD10+IF(AND(CD10&lt;100,CD11+1&gt;=IF(OR('2-man'!$F$5=TRUE,'2-man'!$F$5="TRUE",'2-man'!$F$5="Yes"),25,50)),10,0)+IF('2-man'!CE$15=$Q$15,25,0))</f>
        <v/>
      </c>
      <c r="CF9">
        <f>MIN(100,CE10+IF(AND(CE10&lt;100,CE11+1&gt;=IF(OR('2-man'!$F$5=TRUE,'2-man'!$F$5="TRUE",'2-man'!$F$5="Yes"),25,50)),10,0)+IF('2-man'!CF$15=$Q$15,25,0))</f>
        <v/>
      </c>
      <c r="CG9">
        <f>MIN(100,CF10+IF(AND(CF10&lt;100,CF11+1&gt;=IF(OR('2-man'!$F$5=TRUE,'2-man'!$F$5="TRUE",'2-man'!$F$5="Yes"),25,50)),10,0)+IF('2-man'!CG$15=$Q$15,25,0))</f>
        <v/>
      </c>
      <c r="CH9">
        <f>MIN(100,CG10+IF(AND(CG10&lt;100,CG11+1&gt;=IF(OR('2-man'!$F$5=TRUE,'2-man'!$F$5="TRUE",'2-man'!$F$5="Yes"),25,50)),10,0)+IF('2-man'!CH$15=$Q$15,25,0))</f>
        <v/>
      </c>
      <c r="CI9">
        <f>MIN(100,CH10+IF(AND(CH10&lt;100,CH11+1&gt;=IF(OR('2-man'!$F$5=TRUE,'2-man'!$F$5="TRUE",'2-man'!$F$5="Yes"),25,50)),10,0)+IF('2-man'!CI$15=$Q$15,25,0))</f>
        <v/>
      </c>
      <c r="CJ9">
        <f>MIN(100,CI10+IF(AND(CI10&lt;100,CI11+1&gt;=IF(OR('2-man'!$F$5=TRUE,'2-man'!$F$5="TRUE",'2-man'!$F$5="Yes"),25,50)),10,0)+IF('2-man'!CJ$15=$Q$15,25,0))</f>
        <v/>
      </c>
      <c r="CK9">
        <f>MIN(100,CJ10+IF(AND(CJ10&lt;100,CJ11+1&gt;=IF(OR('2-man'!$F$5=TRUE,'2-man'!$F$5="TRUE",'2-man'!$F$5="Yes"),25,50)),10,0)+IF('2-man'!CK$15=$Q$15,25,0))</f>
        <v/>
      </c>
      <c r="CL9">
        <f>MIN(100,CK10+IF(AND(CK10&lt;100,CK11+1&gt;=IF(OR('2-man'!$F$5=TRUE,'2-man'!$F$5="TRUE",'2-man'!$F$5="Yes"),25,50)),10,0)+IF('2-man'!CL$15=$Q$15,25,0))</f>
        <v/>
      </c>
      <c r="CM9">
        <f>MIN(100,CL10+IF(AND(CL10&lt;100,CL11+1&gt;=IF(OR('2-man'!$F$5=TRUE,'2-man'!$F$5="TRUE",'2-man'!$F$5="Yes"),25,50)),10,0)+IF('2-man'!CM$15=$Q$15,25,0))</f>
        <v/>
      </c>
      <c r="CN9">
        <f>MIN(100,CM10+IF(AND(CM10&lt;100,CM11+1&gt;=IF(OR('2-man'!$F$5=TRUE,'2-man'!$F$5="TRUE",'2-man'!$F$5="Yes"),25,50)),10,0)+IF('2-man'!CN$15=$Q$15,25,0))</f>
        <v/>
      </c>
      <c r="CO9">
        <f>MIN(100,CN10+IF(AND(CN10&lt;100,CN11+1&gt;=IF(OR('2-man'!$F$5=TRUE,'2-man'!$F$5="TRUE",'2-man'!$F$5="Yes"),25,50)),10,0)+IF('2-man'!CO$15=$Q$15,25,0))</f>
        <v/>
      </c>
      <c r="CP9">
        <f>MIN(100,CO10+IF(AND(CO10&lt;100,CO11+1&gt;=IF(OR('2-man'!$F$5=TRUE,'2-man'!$F$5="TRUE",'2-man'!$F$5="Yes"),25,50)),10,0)+IF('2-man'!CP$15=$Q$15,25,0))</f>
        <v/>
      </c>
      <c r="CQ9">
        <f>MIN(100,CP10+IF(AND(CP10&lt;100,CP11+1&gt;=IF(OR('2-man'!$F$5=TRUE,'2-man'!$F$5="TRUE",'2-man'!$F$5="Yes"),25,50)),10,0)+IF('2-man'!CQ$15=$Q$15,25,0))</f>
        <v/>
      </c>
      <c r="CR9">
        <f>MIN(100,CQ10+IF(AND(CQ10&lt;100,CQ11+1&gt;=IF(OR('2-man'!$F$5=TRUE,'2-man'!$F$5="TRUE",'2-man'!$F$5="Yes"),25,50)),10,0)+IF('2-man'!CR$15=$Q$15,25,0))</f>
        <v/>
      </c>
      <c r="CS9">
        <f>MIN(100,CR10+IF(AND(CR10&lt;100,CR11+1&gt;=IF(OR('2-man'!$F$5=TRUE,'2-man'!$F$5="TRUE",'2-man'!$F$5="Yes"),25,50)),10,0)+IF('2-man'!CS$15=$Q$15,25,0))</f>
        <v/>
      </c>
      <c r="CT9">
        <f>MIN(100,CS10+IF(AND(CS10&lt;100,CS11+1&gt;=IF(OR('2-man'!$F$5=TRUE,'2-man'!$F$5="TRUE",'2-man'!$F$5="Yes"),25,50)),10,0)+IF('2-man'!CT$15=$Q$15,25,0))</f>
        <v/>
      </c>
      <c r="CU9">
        <f>MIN(100,CT10+IF(AND(CT10&lt;100,CT11+1&gt;=IF(OR('2-man'!$F$5=TRUE,'2-man'!$F$5="TRUE",'2-man'!$F$5="Yes"),25,50)),10,0)+IF('2-man'!CU$15=$Q$15,25,0))</f>
        <v/>
      </c>
      <c r="CV9">
        <f>MIN(100,CU10+IF(AND(CU10&lt;100,CU11+1&gt;=IF(OR('2-man'!$F$5=TRUE,'2-man'!$F$5="TRUE",'2-man'!$F$5="Yes"),25,50)),10,0)+IF('2-man'!CV$15=$Q$15,25,0))</f>
        <v/>
      </c>
      <c r="CW9">
        <f>MIN(100,CV10+IF(AND(CV10&lt;100,CV11+1&gt;=IF(OR('2-man'!$F$5=TRUE,'2-man'!$F$5="TRUE",'2-man'!$F$5="Yes"),25,50)),10,0)+IF('2-man'!CW$15=$Q$15,25,0))</f>
        <v/>
      </c>
      <c r="CX9">
        <f>MIN(100,CW10+IF(AND(CW10&lt;100,CW11+1&gt;=IF(OR('2-man'!$F$5=TRUE,'2-man'!$F$5="TRUE",'2-man'!$F$5="Yes"),25,50)),10,0)+IF('2-man'!CX$15=$Q$15,25,0))</f>
        <v/>
      </c>
      <c r="CY9">
        <f>MIN(100,CX10+IF(AND(CX10&lt;100,CX11+1&gt;=IF(OR('2-man'!$F$5=TRUE,'2-man'!$F$5="TRUE",'2-man'!$F$5="Yes"),25,50)),10,0)+IF('2-man'!CY$15=$Q$15,25,0))</f>
        <v/>
      </c>
      <c r="CZ9">
        <f>MIN(100,CY10+IF(AND(CY10&lt;100,CY11+1&gt;=IF(OR('2-man'!$F$5=TRUE,'2-man'!$F$5="TRUE",'2-man'!$F$5="Yes"),25,50)),10,0)+IF('2-man'!CZ$15=$Q$15,25,0))</f>
        <v/>
      </c>
      <c r="DA9">
        <f>MIN(100,CZ10+IF(AND(CZ10&lt;100,CZ11+1&gt;=IF(OR('2-man'!$F$5=TRUE,'2-man'!$F$5="TRUE",'2-man'!$F$5="Yes"),25,50)),10,0)+IF('2-man'!DA$15=$Q$15,25,0))</f>
        <v/>
      </c>
      <c r="DB9">
        <f>MIN(100,DA10+IF(AND(DA10&lt;100,DA11+1&gt;=IF(OR('2-man'!$F$5=TRUE,'2-man'!$F$5="TRUE",'2-man'!$F$5="Yes"),25,50)),10,0)+IF('2-man'!DB$15=$Q$15,25,0))</f>
        <v/>
      </c>
      <c r="DC9">
        <f>MIN(100,DB10+IF(AND(DB10&lt;100,DB11+1&gt;=IF(OR('2-man'!$F$5=TRUE,'2-man'!$F$5="TRUE",'2-man'!$F$5="Yes"),25,50)),10,0)+IF('2-man'!DC$15=$Q$15,25,0))</f>
        <v/>
      </c>
      <c r="DD9">
        <f>MIN(100,DC10+IF(AND(DC10&lt;100,DC11+1&gt;=IF(OR('2-man'!$F$5=TRUE,'2-man'!$F$5="TRUE",'2-man'!$F$5="Yes"),25,50)),10,0)+IF('2-man'!DD$15=$Q$15,25,0))</f>
        <v/>
      </c>
      <c r="DE9">
        <f>MIN(100,DD10+IF(AND(DD10&lt;100,DD11+1&gt;=IF(OR('2-man'!$F$5=TRUE,'2-man'!$F$5="TRUE",'2-man'!$F$5="Yes"),25,50)),10,0)+IF('2-man'!DE$15=$Q$15,25,0))</f>
        <v/>
      </c>
      <c r="DF9">
        <f>MIN(100,DE10+IF(AND(DE10&lt;100,DE11+1&gt;=IF(OR('2-man'!$F$5=TRUE,'2-man'!$F$5="TRUE",'2-man'!$F$5="Yes"),25,50)),10,0)+IF('2-man'!DF$15=$Q$15,25,0))</f>
        <v/>
      </c>
      <c r="DG9">
        <f>MIN(100,DF10+IF(AND(DF10&lt;100,DF11+1&gt;=IF(OR('2-man'!$F$5=TRUE,'2-man'!$F$5="TRUE",'2-man'!$F$5="Yes"),25,50)),10,0)+IF('2-man'!DG$15=$Q$15,25,0))</f>
        <v/>
      </c>
      <c r="DH9">
        <f>MIN(100,DG10+IF(AND(DG10&lt;100,DG11+1&gt;=IF(OR('2-man'!$F$5=TRUE,'2-man'!$F$5="TRUE",'2-man'!$F$5="Yes"),25,50)),10,0)+IF('2-man'!DH$15=$Q$15,25,0))</f>
        <v/>
      </c>
      <c r="DI9">
        <f>MIN(100,DH10+IF(AND(DH10&lt;100,DH11+1&gt;=IF(OR('2-man'!$F$5=TRUE,'2-man'!$F$5="TRUE",'2-man'!$F$5="Yes"),25,50)),10,0)+IF('2-man'!DI$15=$Q$15,25,0))</f>
        <v/>
      </c>
      <c r="DJ9">
        <f>MIN(100,DI10+IF(AND(DI10&lt;100,DI11+1&gt;=IF(OR('2-man'!$F$5=TRUE,'2-man'!$F$5="TRUE",'2-man'!$F$5="Yes"),25,50)),10,0)+IF('2-man'!DJ$15=$Q$15,25,0))</f>
        <v/>
      </c>
      <c r="DK9">
        <f>MIN(100,DJ10+IF(AND(DJ10&lt;100,DJ11+1&gt;=IF(OR('2-man'!$F$5=TRUE,'2-man'!$F$5="TRUE",'2-man'!$F$5="Yes"),25,50)),10,0)+IF('2-man'!DK$15=$Q$15,25,0))</f>
        <v/>
      </c>
      <c r="DL9">
        <f>MIN(100,DK10+IF(AND(DK10&lt;100,DK11+1&gt;=IF(OR('2-man'!$F$5=TRUE,'2-man'!$F$5="TRUE",'2-man'!$F$5="Yes"),25,50)),10,0)+IF('2-man'!DL$15=$Q$15,25,0))</f>
        <v/>
      </c>
      <c r="DM9">
        <f>MIN(100,DL10+IF(AND(DL10&lt;100,DL11+1&gt;=IF(OR('2-man'!$F$5=TRUE,'2-man'!$F$5="TRUE",'2-man'!$F$5="Yes"),25,50)),10,0)+IF('2-man'!DM$15=$Q$15,25,0))</f>
        <v/>
      </c>
      <c r="DN9">
        <f>MIN(100,DM10+IF(AND(DM10&lt;100,DM11+1&gt;=IF(OR('2-man'!$F$5=TRUE,'2-man'!$F$5="TRUE",'2-man'!$F$5="Yes"),25,50)),10,0)+IF('2-man'!DN$15=$Q$15,25,0))</f>
        <v/>
      </c>
      <c r="DO9">
        <f>MIN(100,DN10+IF(AND(DN10&lt;100,DN11+1&gt;=IF(OR('2-man'!$F$5=TRUE,'2-man'!$F$5="TRUE",'2-man'!$F$5="Yes"),25,50)),10,0)+IF('2-man'!DO$15=$Q$15,25,0))</f>
        <v/>
      </c>
      <c r="DP9">
        <f>MIN(100,DO10+IF(AND(DO10&lt;100,DO11+1&gt;=IF(OR('2-man'!$F$5=TRUE,'2-man'!$F$5="TRUE",'2-man'!$F$5="Yes"),25,50)),10,0)+IF('2-man'!DP$15=$Q$15,25,0))</f>
        <v/>
      </c>
      <c r="DQ9">
        <f>MIN(100,DP10+IF(AND(DP10&lt;100,DP11+1&gt;=IF(OR('2-man'!$F$5=TRUE,'2-man'!$F$5="TRUE",'2-man'!$F$5="Yes"),25,50)),10,0)+IF('2-man'!DQ$15=$Q$15,25,0))</f>
        <v/>
      </c>
      <c r="DR9">
        <f>MIN(100,DQ10+IF(AND(DQ10&lt;100,DQ11+1&gt;=IF(OR('2-man'!$F$5=TRUE,'2-man'!$F$5="TRUE",'2-man'!$F$5="Yes"),25,50)),10,0)+IF('2-man'!DR$15=$Q$15,25,0))</f>
        <v/>
      </c>
      <c r="DS9">
        <f>MIN(100,DR10+IF(AND(DR10&lt;100,DR11+1&gt;=IF(OR('2-man'!$F$5=TRUE,'2-man'!$F$5="TRUE",'2-man'!$F$5="Yes"),25,50)),10,0)+IF('2-man'!DS$15=$Q$15,25,0))</f>
        <v/>
      </c>
      <c r="DT9">
        <f>MIN(100,DS10+IF(AND(DS10&lt;100,DS11+1&gt;=IF(OR('2-man'!$F$5=TRUE,'2-man'!$F$5="TRUE",'2-man'!$F$5="Yes"),25,50)),10,0)+IF('2-man'!DT$15=$Q$15,25,0))</f>
        <v/>
      </c>
      <c r="DU9">
        <f>MIN(100,DT10+IF(AND(DT10&lt;100,DT11+1&gt;=IF(OR('2-man'!$F$5=TRUE,'2-man'!$F$5="TRUE",'2-man'!$F$5="Yes"),25,50)),10,0)+IF('2-man'!DU$15=$Q$15,25,0))</f>
        <v/>
      </c>
      <c r="DV9">
        <f>MIN(100,DU10+IF(AND(DU10&lt;100,DU11+1&gt;=IF(OR('2-man'!$F$5=TRUE,'2-man'!$F$5="TRUE",'2-man'!$F$5="Yes"),25,50)),10,0)+IF('2-man'!DV$15=$Q$15,25,0))</f>
        <v/>
      </c>
      <c r="DW9">
        <f>MIN(100,DV10+IF(AND(DV10&lt;100,DV11+1&gt;=IF(OR('2-man'!$F$5=TRUE,'2-man'!$F$5="TRUE",'2-man'!$F$5="Yes"),25,50)),10,0)+IF('2-man'!DW$15=$Q$15,25,0))</f>
        <v/>
      </c>
      <c r="DX9">
        <f>MIN(100,DW10+IF(AND(DW10&lt;100,DW11+1&gt;=IF(OR('2-man'!$F$5=TRUE,'2-man'!$F$5="TRUE",'2-man'!$F$5="Yes"),25,50)),10,0)+IF('2-man'!DX$15=$Q$15,25,0))</f>
        <v/>
      </c>
      <c r="DY9">
        <f>MIN(100,DX10+IF(AND(DX10&lt;100,DX11+1&gt;=IF(OR('2-man'!$F$5=TRUE,'2-man'!$F$5="TRUE",'2-man'!$F$5="Yes"),25,50)),10,0)+IF('2-man'!DY$15=$Q$15,25,0))</f>
        <v/>
      </c>
      <c r="DZ9">
        <f>MIN(100,DY10+IF(AND(DY10&lt;100,DY11+1&gt;=IF(OR('2-man'!$F$5=TRUE,'2-man'!$F$5="TRUE",'2-man'!$F$5="Yes"),25,50)),10,0)+IF('2-man'!DZ$15=$Q$15,25,0))</f>
        <v/>
      </c>
      <c r="EA9">
        <f>MIN(100,DZ10+IF(AND(DZ10&lt;100,DZ11+1&gt;=IF(OR('2-man'!$F$5=TRUE,'2-man'!$F$5="TRUE",'2-man'!$F$5="Yes"),25,50)),10,0)+IF('2-man'!EA$15=$Q$15,25,0))</f>
        <v/>
      </c>
      <c r="EB9">
        <f>MIN(100,EA10+IF(AND(EA10&lt;100,EA11+1&gt;=IF(OR('2-man'!$F$5=TRUE,'2-man'!$F$5="TRUE",'2-man'!$F$5="Yes"),25,50)),10,0)+IF('2-man'!EB$15=$Q$15,25,0))</f>
        <v/>
      </c>
      <c r="EC9">
        <f>MIN(100,EB10+IF(AND(EB10&lt;100,EB11+1&gt;=IF(OR('2-man'!$F$5=TRUE,'2-man'!$F$5="TRUE",'2-man'!$F$5="Yes"),25,50)),10,0)+IF('2-man'!EC$15=$Q$15,25,0))</f>
        <v/>
      </c>
      <c r="ED9">
        <f>MIN(100,EC10+IF(AND(EC10&lt;100,EC11+1&gt;=IF(OR('2-man'!$F$5=TRUE,'2-man'!$F$5="TRUE",'2-man'!$F$5="Yes"),25,50)),10,0)+IF('2-man'!ED$15=$Q$15,25,0))</f>
        <v/>
      </c>
      <c r="EE9">
        <f>MIN(100,ED10+IF(AND(ED10&lt;100,ED11+1&gt;=IF(OR('2-man'!$F$5=TRUE,'2-man'!$F$5="TRUE",'2-man'!$F$5="Yes"),25,50)),10,0)+IF('2-man'!EE$15=$Q$15,25,0))</f>
        <v/>
      </c>
      <c r="EF9">
        <f>MIN(100,EE10+IF(AND(EE10&lt;100,EE11+1&gt;=IF(OR('2-man'!$F$5=TRUE,'2-man'!$F$5="TRUE",'2-man'!$F$5="Yes"),25,50)),10,0)+IF('2-man'!EF$15=$Q$15,25,0))</f>
        <v/>
      </c>
      <c r="EG9">
        <f>MIN(100,EF10+IF(AND(EF10&lt;100,EF11+1&gt;=IF(OR('2-man'!$F$5=TRUE,'2-man'!$F$5="TRUE",'2-man'!$F$5="Yes"),25,50)),10,0)+IF('2-man'!EG$15=$Q$15,25,0))</f>
        <v/>
      </c>
      <c r="EH9">
        <f>MIN(100,EG10+IF(AND(EG10&lt;100,EG11+1&gt;=IF(OR('2-man'!$F$5=TRUE,'2-man'!$F$5="TRUE",'2-man'!$F$5="Yes"),25,50)),10,0)+IF('2-man'!EH$15=$Q$15,25,0))</f>
        <v/>
      </c>
      <c r="EI9">
        <f>MIN(100,EH10+IF(AND(EH10&lt;100,EH11+1&gt;=IF(OR('2-man'!$F$5=TRUE,'2-man'!$F$5="TRUE",'2-man'!$F$5="Yes"),25,50)),10,0)+IF('2-man'!EI$15=$Q$15,25,0))</f>
        <v/>
      </c>
      <c r="EJ9">
        <f>MIN(100,EI10+IF(AND(EI10&lt;100,EI11+1&gt;=IF(OR('2-man'!$F$5=TRUE,'2-man'!$F$5="TRUE",'2-man'!$F$5="Yes"),25,50)),10,0)+IF('2-man'!EJ$15=$Q$15,25,0))</f>
        <v/>
      </c>
      <c r="EK9">
        <f>MIN(100,EJ10+IF(AND(EJ10&lt;100,EJ11+1&gt;=IF(OR('2-man'!$F$5=TRUE,'2-man'!$F$5="TRUE",'2-man'!$F$5="Yes"),25,50)),10,0)+IF('2-man'!EK$15=$Q$15,25,0))</f>
        <v/>
      </c>
      <c r="EL9">
        <f>MIN(100,EK10+IF(AND(EK10&lt;100,EK11+1&gt;=IF(OR('2-man'!$F$5=TRUE,'2-man'!$F$5="TRUE",'2-man'!$F$5="Yes"),25,50)),10,0)+IF('2-man'!EL$15=$Q$15,25,0))</f>
        <v/>
      </c>
    </row>
    <row r="10">
      <c r="A10" t="inlineStr">
        <is>
          <t>P2 spec</t>
        </is>
      </c>
      <c r="B10">
        <f>IF('2-man'!$C$5="",100,'2-man'!$C$5)</f>
        <v/>
      </c>
      <c r="C10">
        <f>IF(OR('2-man'!C$17="R",'2-man'!C$15=$R$15),MIN(100,C9+10),IF('2-man'!C$17="P",MIN(100,C9+25),IF(AND('2-man'!C$17="D",C9&gt;=35,'2-man'!C$15&lt;=IF('2-man'!$BF$4="",999,'2-man'!$BF$4)),C9-35,IF(AND(LEFT('2-man'!C$17,3)="ST&gt;",C9&gt;=100,'2-man'!C$15&lt;=IF('2-man'!$BF$4="",999,'2-man'!$BF$4)),0,IF(AND(OR(AND('2-man'!C$16="ST&gt;2",C1&gt;=100)),'2-man'!C$15&lt;=IF('2-man'!$BF$4="",999,'2-man'!$BF$4)),100,C9)))))</f>
        <v/>
      </c>
      <c r="D10">
        <f>IF(OR('2-man'!D$17="R",'2-man'!D$15=$R$15),MIN(100,D9+10),IF('2-man'!D$17="P",MIN(100,D9+25),IF(AND('2-man'!D$17="D",D9&gt;=35,'2-man'!D$15&lt;=IF('2-man'!$BF$4="",999,'2-man'!$BF$4)),D9-35,IF(AND(LEFT('2-man'!D$17,3)="ST&gt;",D9&gt;=100,'2-man'!D$15&lt;=IF('2-man'!$BF$4="",999,'2-man'!$BF$4)),0,IF(AND(OR(AND('2-man'!D$16="ST&gt;2",D1&gt;=100)),'2-man'!D$15&lt;=IF('2-man'!$BF$4="",999,'2-man'!$BF$4)),100,D9)))))</f>
        <v/>
      </c>
      <c r="E10">
        <f>IF(OR('2-man'!E$17="R",'2-man'!E$15=$R$15),MIN(100,E9+10),IF('2-man'!E$17="P",MIN(100,E9+25),IF(AND('2-man'!E$17="D",E9&gt;=35,'2-man'!E$15&lt;=IF('2-man'!$BF$4="",999,'2-man'!$BF$4)),E9-35,IF(AND(LEFT('2-man'!E$17,3)="ST&gt;",E9&gt;=100,'2-man'!E$15&lt;=IF('2-man'!$BF$4="",999,'2-man'!$BF$4)),0,IF(AND(OR(AND('2-man'!E$16="ST&gt;2",E1&gt;=100)),'2-man'!E$15&lt;=IF('2-man'!$BF$4="",999,'2-man'!$BF$4)),100,E9)))))</f>
        <v/>
      </c>
      <c r="F10">
        <f>IF(OR('2-man'!F$17="R",'2-man'!F$15=$R$15),MIN(100,F9+10),IF('2-man'!F$17="P",MIN(100,F9+25),IF(AND('2-man'!F$17="D",F9&gt;=35,'2-man'!F$15&lt;=IF('2-man'!$BF$4="",999,'2-man'!$BF$4)),F9-35,IF(AND(LEFT('2-man'!F$17,3)="ST&gt;",F9&gt;=100,'2-man'!F$15&lt;=IF('2-man'!$BF$4="",999,'2-man'!$BF$4)),0,IF(AND(OR(AND('2-man'!F$16="ST&gt;2",F1&gt;=100)),'2-man'!F$15&lt;=IF('2-man'!$BF$4="",999,'2-man'!$BF$4)),100,F9)))))</f>
        <v/>
      </c>
      <c r="G10">
        <f>IF(OR('2-man'!G$17="R",'2-man'!G$15=$R$15),MIN(100,G9+10),IF('2-man'!G$17="P",MIN(100,G9+25),IF(AND('2-man'!G$17="D",G9&gt;=35,'2-man'!G$15&lt;=IF('2-man'!$BF$4="",999,'2-man'!$BF$4)),G9-35,IF(AND(LEFT('2-man'!G$17,3)="ST&gt;",G9&gt;=100,'2-man'!G$15&lt;=IF('2-man'!$BF$4="",999,'2-man'!$BF$4)),0,IF(AND(OR(AND('2-man'!G$16="ST&gt;2",G1&gt;=100)),'2-man'!G$15&lt;=IF('2-man'!$BF$4="",999,'2-man'!$BF$4)),100,G9)))))</f>
        <v/>
      </c>
      <c r="H10">
        <f>IF(OR('2-man'!H$17="R",'2-man'!H$15=$R$15),MIN(100,H9+10),IF('2-man'!H$17="P",MIN(100,H9+25),IF(AND('2-man'!H$17="D",H9&gt;=35,'2-man'!H$15&lt;=IF('2-man'!$BF$4="",999,'2-man'!$BF$4)),H9-35,IF(AND(LEFT('2-man'!H$17,3)="ST&gt;",H9&gt;=100,'2-man'!H$15&lt;=IF('2-man'!$BF$4="",999,'2-man'!$BF$4)),0,IF(AND(OR(AND('2-man'!H$16="ST&gt;2",H1&gt;=100)),'2-man'!H$15&lt;=IF('2-man'!$BF$4="",999,'2-man'!$BF$4)),100,H9)))))</f>
        <v/>
      </c>
      <c r="I10">
        <f>IF(OR('2-man'!I$17="R",'2-man'!I$15=$R$15),MIN(100,I9+10),IF('2-man'!I$17="P",MIN(100,I9+25),IF(AND('2-man'!I$17="D",I9&gt;=35,'2-man'!I$15&lt;=IF('2-man'!$BF$4="",999,'2-man'!$BF$4)),I9-35,IF(AND(LEFT('2-man'!I$17,3)="ST&gt;",I9&gt;=100,'2-man'!I$15&lt;=IF('2-man'!$BF$4="",999,'2-man'!$BF$4)),0,IF(AND(OR(AND('2-man'!I$16="ST&gt;2",I1&gt;=100)),'2-man'!I$15&lt;=IF('2-man'!$BF$4="",999,'2-man'!$BF$4)),100,I9)))))</f>
        <v/>
      </c>
      <c r="J10">
        <f>IF(OR('2-man'!J$17="R",'2-man'!J$15=$R$15),MIN(100,J9+10),IF('2-man'!J$17="P",MIN(100,J9+25),IF(AND('2-man'!J$17="D",J9&gt;=35,'2-man'!J$15&lt;=IF('2-man'!$BF$4="",999,'2-man'!$BF$4)),J9-35,IF(AND(LEFT('2-man'!J$17,3)="ST&gt;",J9&gt;=100,'2-man'!J$15&lt;=IF('2-man'!$BF$4="",999,'2-man'!$BF$4)),0,IF(AND(OR(AND('2-man'!J$16="ST&gt;2",J1&gt;=100)),'2-man'!J$15&lt;=IF('2-man'!$BF$4="",999,'2-man'!$BF$4)),100,J9)))))</f>
        <v/>
      </c>
      <c r="K10">
        <f>IF(OR('2-man'!K$17="R",'2-man'!K$15=$R$15),MIN(100,K9+10),IF('2-man'!K$17="P",MIN(100,K9+25),IF(AND('2-man'!K$17="D",K9&gt;=35,'2-man'!K$15&lt;=IF('2-man'!$BF$4="",999,'2-man'!$BF$4)),K9-35,IF(AND(LEFT('2-man'!K$17,3)="ST&gt;",K9&gt;=100,'2-man'!K$15&lt;=IF('2-man'!$BF$4="",999,'2-man'!$BF$4)),0,IF(AND(OR(AND('2-man'!K$16="ST&gt;2",K1&gt;=100)),'2-man'!K$15&lt;=IF('2-man'!$BF$4="",999,'2-man'!$BF$4)),100,K9)))))</f>
        <v/>
      </c>
      <c r="L10">
        <f>IF(OR('2-man'!L$17="R",'2-man'!L$15=$R$15),MIN(100,L9+10),IF('2-man'!L$17="P",MIN(100,L9+25),IF(AND('2-man'!L$17="D",L9&gt;=35,'2-man'!L$15&lt;=IF('2-man'!$BF$4="",999,'2-man'!$BF$4)),L9-35,IF(AND(LEFT('2-man'!L$17,3)="ST&gt;",L9&gt;=100,'2-man'!L$15&lt;=IF('2-man'!$BF$4="",999,'2-man'!$BF$4)),0,IF(AND(OR(AND('2-man'!L$16="ST&gt;2",L1&gt;=100)),'2-man'!L$15&lt;=IF('2-man'!$BF$4="",999,'2-man'!$BF$4)),100,L9)))))</f>
        <v/>
      </c>
      <c r="M10">
        <f>IF(OR('2-man'!M$17="R",'2-man'!M$15=$R$15),MIN(100,M9+10),IF('2-man'!M$17="P",MIN(100,M9+25),IF(AND('2-man'!M$17="D",M9&gt;=35,'2-man'!M$15&lt;=IF('2-man'!$BF$4="",999,'2-man'!$BF$4)),M9-35,IF(AND(LEFT('2-man'!M$17,3)="ST&gt;",M9&gt;=100,'2-man'!M$15&lt;=IF('2-man'!$BF$4="",999,'2-man'!$BF$4)),0,IF(AND(OR(AND('2-man'!M$16="ST&gt;2",M1&gt;=100)),'2-man'!M$15&lt;=IF('2-man'!$BF$4="",999,'2-man'!$BF$4)),100,M9)))))</f>
        <v/>
      </c>
      <c r="N10">
        <f>IF(OR('2-man'!N$17="R",'2-man'!N$15=$R$15),MIN(100,N9+10),IF('2-man'!N$17="P",MIN(100,N9+25),IF(AND('2-man'!N$17="D",N9&gt;=35,'2-man'!N$15&lt;=IF('2-man'!$BF$4="",999,'2-man'!$BF$4)),N9-35,IF(AND(LEFT('2-man'!N$17,3)="ST&gt;",N9&gt;=100,'2-man'!N$15&lt;=IF('2-man'!$BF$4="",999,'2-man'!$BF$4)),0,IF(AND(OR(AND('2-man'!N$16="ST&gt;2",N1&gt;=100)),'2-man'!N$15&lt;=IF('2-man'!$BF$4="",999,'2-man'!$BF$4)),100,N9)))))</f>
        <v/>
      </c>
      <c r="O10">
        <f>IF(OR('2-man'!O$17="R",'2-man'!O$15=$R$15),MIN(100,O9+10),IF('2-man'!O$17="P",MIN(100,O9+25),IF(AND('2-man'!O$17="D",O9&gt;=35,'2-man'!O$15&lt;=IF('2-man'!$BF$4="",999,'2-man'!$BF$4)),O9-35,IF(AND(LEFT('2-man'!O$17,3)="ST&gt;",O9&gt;=100,'2-man'!O$15&lt;=IF('2-man'!$BF$4="",999,'2-man'!$BF$4)),0,IF(AND(OR(AND('2-man'!O$16="ST&gt;2",O1&gt;=100)),'2-man'!O$15&lt;=IF('2-man'!$BF$4="",999,'2-man'!$BF$4)),100,O9)))))</f>
        <v/>
      </c>
      <c r="P10">
        <f>IF(OR('2-man'!P$17="R",'2-man'!P$15=$R$15),MIN(100,P9+10),IF('2-man'!P$17="P",MIN(100,P9+25),IF(AND('2-man'!P$17="D",P9&gt;=35,'2-man'!P$15&lt;=IF('2-man'!$BF$4="",999,'2-man'!$BF$4)),P9-35,IF(AND(LEFT('2-man'!P$17,3)="ST&gt;",P9&gt;=100,'2-man'!P$15&lt;=IF('2-man'!$BF$4="",999,'2-man'!$BF$4)),0,IF(AND(OR(AND('2-man'!P$16="ST&gt;2",P1&gt;=100)),'2-man'!P$15&lt;=IF('2-man'!$BF$4="",999,'2-man'!$BF$4)),100,P9)))))</f>
        <v/>
      </c>
      <c r="Q10">
        <f>IF(OR('2-man'!Q$17="R",'2-man'!Q$15=$R$15),MIN(100,Q9+10),IF('2-man'!Q$17="P",MIN(100,Q9+25),IF(AND('2-man'!Q$17="D",Q9&gt;=35,'2-man'!Q$15&lt;=IF('2-man'!$BF$4="",999,'2-man'!$BF$4)),Q9-35,IF(AND(LEFT('2-man'!Q$17,3)="ST&gt;",Q9&gt;=100,'2-man'!Q$15&lt;=IF('2-man'!$BF$4="",999,'2-man'!$BF$4)),0,IF(AND(OR(AND('2-man'!Q$16="ST&gt;2",Q1&gt;=100)),'2-man'!Q$15&lt;=IF('2-man'!$BF$4="",999,'2-man'!$BF$4)),100,Q9)))))</f>
        <v/>
      </c>
      <c r="R10">
        <f>IF(OR('2-man'!R$17="R",'2-man'!R$15=$R$15),MIN(100,R9+10),IF('2-man'!R$17="P",MIN(100,R9+25),IF(AND('2-man'!R$17="D",R9&gt;=35,'2-man'!R$15&lt;=IF('2-man'!$BF$4="",999,'2-man'!$BF$4)),R9-35,IF(AND(LEFT('2-man'!R$17,3)="ST&gt;",R9&gt;=100,'2-man'!R$15&lt;=IF('2-man'!$BF$4="",999,'2-man'!$BF$4)),0,IF(AND(OR(AND('2-man'!R$16="ST&gt;2",R1&gt;=100)),'2-man'!R$15&lt;=IF('2-man'!$BF$4="",999,'2-man'!$BF$4)),100,R9)))))</f>
        <v/>
      </c>
      <c r="S10">
        <f>IF(OR('2-man'!S$17="R",'2-man'!S$15=$R$15),MIN(100,S9+10),IF('2-man'!S$17="P",MIN(100,S9+25),IF(AND('2-man'!S$17="D",S9&gt;=35,'2-man'!S$15&lt;=IF('2-man'!$BF$4="",999,'2-man'!$BF$4)),S9-35,IF(AND(LEFT('2-man'!S$17,3)="ST&gt;",S9&gt;=100,'2-man'!S$15&lt;=IF('2-man'!$BF$4="",999,'2-man'!$BF$4)),0,IF(AND(OR(AND('2-man'!S$16="ST&gt;2",S1&gt;=100)),'2-man'!S$15&lt;=IF('2-man'!$BF$4="",999,'2-man'!$BF$4)),100,S9)))))</f>
        <v/>
      </c>
      <c r="T10">
        <f>IF(OR('2-man'!T$17="R",'2-man'!T$15=$R$15),MIN(100,T9+10),IF('2-man'!T$17="P",MIN(100,T9+25),IF(AND('2-man'!T$17="D",T9&gt;=35,'2-man'!T$15&lt;=IF('2-man'!$BF$4="",999,'2-man'!$BF$4)),T9-35,IF(AND(LEFT('2-man'!T$17,3)="ST&gt;",T9&gt;=100,'2-man'!T$15&lt;=IF('2-man'!$BF$4="",999,'2-man'!$BF$4)),0,IF(AND(OR(AND('2-man'!T$16="ST&gt;2",T1&gt;=100)),'2-man'!T$15&lt;=IF('2-man'!$BF$4="",999,'2-man'!$BF$4)),100,T9)))))</f>
        <v/>
      </c>
      <c r="U10">
        <f>IF(OR('2-man'!U$17="R",'2-man'!U$15=$R$15),MIN(100,U9+10),IF('2-man'!U$17="P",MIN(100,U9+25),IF(AND('2-man'!U$17="D",U9&gt;=35,'2-man'!U$15&lt;=IF('2-man'!$BF$4="",999,'2-man'!$BF$4)),U9-35,IF(AND(LEFT('2-man'!U$17,3)="ST&gt;",U9&gt;=100,'2-man'!U$15&lt;=IF('2-man'!$BF$4="",999,'2-man'!$BF$4)),0,IF(AND(OR(AND('2-man'!U$16="ST&gt;2",U1&gt;=100)),'2-man'!U$15&lt;=IF('2-man'!$BF$4="",999,'2-man'!$BF$4)),100,U9)))))</f>
        <v/>
      </c>
      <c r="V10">
        <f>IF(OR('2-man'!V$17="R",'2-man'!V$15=$R$15),MIN(100,V9+10),IF('2-man'!V$17="P",MIN(100,V9+25),IF(AND('2-man'!V$17="D",V9&gt;=35,'2-man'!V$15&lt;=IF('2-man'!$BF$4="",999,'2-man'!$BF$4)),V9-35,IF(AND(LEFT('2-man'!V$17,3)="ST&gt;",V9&gt;=100,'2-man'!V$15&lt;=IF('2-man'!$BF$4="",999,'2-man'!$BF$4)),0,IF(AND(OR(AND('2-man'!V$16="ST&gt;2",V1&gt;=100)),'2-man'!V$15&lt;=IF('2-man'!$BF$4="",999,'2-man'!$BF$4)),100,V9)))))</f>
        <v/>
      </c>
      <c r="W10">
        <f>IF(OR('2-man'!W$17="R",'2-man'!W$15=$R$15),MIN(100,W9+10),IF('2-man'!W$17="P",MIN(100,W9+25),IF(AND('2-man'!W$17="D",W9&gt;=35,'2-man'!W$15&lt;=IF('2-man'!$BF$4="",999,'2-man'!$BF$4)),W9-35,IF(AND(LEFT('2-man'!W$17,3)="ST&gt;",W9&gt;=100,'2-man'!W$15&lt;=IF('2-man'!$BF$4="",999,'2-man'!$BF$4)),0,IF(AND(OR(AND('2-man'!W$16="ST&gt;2",W1&gt;=100)),'2-man'!W$15&lt;=IF('2-man'!$BF$4="",999,'2-man'!$BF$4)),100,W9)))))</f>
        <v/>
      </c>
      <c r="X10">
        <f>IF(OR('2-man'!X$17="R",'2-man'!X$15=$R$15),MIN(100,X9+10),IF('2-man'!X$17="P",MIN(100,X9+25),IF(AND('2-man'!X$17="D",X9&gt;=35,'2-man'!X$15&lt;=IF('2-man'!$BF$4="",999,'2-man'!$BF$4)),X9-35,IF(AND(LEFT('2-man'!X$17,3)="ST&gt;",X9&gt;=100,'2-man'!X$15&lt;=IF('2-man'!$BF$4="",999,'2-man'!$BF$4)),0,IF(AND(OR(AND('2-man'!X$16="ST&gt;2",X1&gt;=100)),'2-man'!X$15&lt;=IF('2-man'!$BF$4="",999,'2-man'!$BF$4)),100,X9)))))</f>
        <v/>
      </c>
      <c r="Y10">
        <f>IF(OR('2-man'!Y$17="R",'2-man'!Y$15=$R$15),MIN(100,Y9+10),IF('2-man'!Y$17="P",MIN(100,Y9+25),IF(AND('2-man'!Y$17="D",Y9&gt;=35,'2-man'!Y$15&lt;=IF('2-man'!$BF$4="",999,'2-man'!$BF$4)),Y9-35,IF(AND(LEFT('2-man'!Y$17,3)="ST&gt;",Y9&gt;=100,'2-man'!Y$15&lt;=IF('2-man'!$BF$4="",999,'2-man'!$BF$4)),0,IF(AND(OR(AND('2-man'!Y$16="ST&gt;2",Y1&gt;=100)),'2-man'!Y$15&lt;=IF('2-man'!$BF$4="",999,'2-man'!$BF$4)),100,Y9)))))</f>
        <v/>
      </c>
      <c r="Z10">
        <f>IF(OR('2-man'!Z$17="R",'2-man'!Z$15=$R$15),MIN(100,Z9+10),IF('2-man'!Z$17="P",MIN(100,Z9+25),IF(AND('2-man'!Z$17="D",Z9&gt;=35,'2-man'!Z$15&lt;=IF('2-man'!$BF$4="",999,'2-man'!$BF$4)),Z9-35,IF(AND(LEFT('2-man'!Z$17,3)="ST&gt;",Z9&gt;=100,'2-man'!Z$15&lt;=IF('2-man'!$BF$4="",999,'2-man'!$BF$4)),0,IF(AND(OR(AND('2-man'!Z$16="ST&gt;2",Z1&gt;=100)),'2-man'!Z$15&lt;=IF('2-man'!$BF$4="",999,'2-man'!$BF$4)),100,Z9)))))</f>
        <v/>
      </c>
      <c r="AA10">
        <f>IF(OR('2-man'!AA$17="R",'2-man'!AA$15=$R$15),MIN(100,AA9+10),IF('2-man'!AA$17="P",MIN(100,AA9+25),IF(AND('2-man'!AA$17="D",AA9&gt;=35,'2-man'!AA$15&lt;=IF('2-man'!$BF$4="",999,'2-man'!$BF$4)),AA9-35,IF(AND(LEFT('2-man'!AA$17,3)="ST&gt;",AA9&gt;=100,'2-man'!AA$15&lt;=IF('2-man'!$BF$4="",999,'2-man'!$BF$4)),0,IF(AND(OR(AND('2-man'!AA$16="ST&gt;2",AA1&gt;=100)),'2-man'!AA$15&lt;=IF('2-man'!$BF$4="",999,'2-man'!$BF$4)),100,AA9)))))</f>
        <v/>
      </c>
      <c r="AB10">
        <f>IF(OR('2-man'!AB$17="R",'2-man'!AB$15=$R$15),MIN(100,AB9+10),IF('2-man'!AB$17="P",MIN(100,AB9+25),IF(AND('2-man'!AB$17="D",AB9&gt;=35,'2-man'!AB$15&lt;=IF('2-man'!$BF$4="",999,'2-man'!$BF$4)),AB9-35,IF(AND(LEFT('2-man'!AB$17,3)="ST&gt;",AB9&gt;=100,'2-man'!AB$15&lt;=IF('2-man'!$BF$4="",999,'2-man'!$BF$4)),0,IF(AND(OR(AND('2-man'!AB$16="ST&gt;2",AB1&gt;=100)),'2-man'!AB$15&lt;=IF('2-man'!$BF$4="",999,'2-man'!$BF$4)),100,AB9)))))</f>
        <v/>
      </c>
      <c r="AC10">
        <f>IF(OR('2-man'!AC$17="R",'2-man'!AC$15=$R$15),MIN(100,AC9+10),IF('2-man'!AC$17="P",MIN(100,AC9+25),IF(AND('2-man'!AC$17="D",AC9&gt;=35,'2-man'!AC$15&lt;=IF('2-man'!$BF$4="",999,'2-man'!$BF$4)),AC9-35,IF(AND(LEFT('2-man'!AC$17,3)="ST&gt;",AC9&gt;=100,'2-man'!AC$15&lt;=IF('2-man'!$BF$4="",999,'2-man'!$BF$4)),0,IF(AND(OR(AND('2-man'!AC$16="ST&gt;2",AC1&gt;=100)),'2-man'!AC$15&lt;=IF('2-man'!$BF$4="",999,'2-man'!$BF$4)),100,AC9)))))</f>
        <v/>
      </c>
      <c r="AD10">
        <f>IF(OR('2-man'!AD$17="R",'2-man'!AD$15=$R$15),MIN(100,AD9+10),IF('2-man'!AD$17="P",MIN(100,AD9+25),IF(AND('2-man'!AD$17="D",AD9&gt;=35,'2-man'!AD$15&lt;=IF('2-man'!$BF$4="",999,'2-man'!$BF$4)),AD9-35,IF(AND(LEFT('2-man'!AD$17,3)="ST&gt;",AD9&gt;=100,'2-man'!AD$15&lt;=IF('2-man'!$BF$4="",999,'2-man'!$BF$4)),0,IF(AND(OR(AND('2-man'!AD$16="ST&gt;2",AD1&gt;=100)),'2-man'!AD$15&lt;=IF('2-man'!$BF$4="",999,'2-man'!$BF$4)),100,AD9)))))</f>
        <v/>
      </c>
      <c r="AE10">
        <f>IF(OR('2-man'!AE$17="R",'2-man'!AE$15=$R$15),MIN(100,AE9+10),IF('2-man'!AE$17="P",MIN(100,AE9+25),IF(AND('2-man'!AE$17="D",AE9&gt;=35,'2-man'!AE$15&lt;=IF('2-man'!$BF$4="",999,'2-man'!$BF$4)),AE9-35,IF(AND(LEFT('2-man'!AE$17,3)="ST&gt;",AE9&gt;=100,'2-man'!AE$15&lt;=IF('2-man'!$BF$4="",999,'2-man'!$BF$4)),0,IF(AND(OR(AND('2-man'!AE$16="ST&gt;2",AE1&gt;=100)),'2-man'!AE$15&lt;=IF('2-man'!$BF$4="",999,'2-man'!$BF$4)),100,AE9)))))</f>
        <v/>
      </c>
      <c r="AF10">
        <f>IF(OR('2-man'!AF$17="R",'2-man'!AF$15=$R$15),MIN(100,AF9+10),IF('2-man'!AF$17="P",MIN(100,AF9+25),IF(AND('2-man'!AF$17="D",AF9&gt;=35,'2-man'!AF$15&lt;=IF('2-man'!$BF$4="",999,'2-man'!$BF$4)),AF9-35,IF(AND(LEFT('2-man'!AF$17,3)="ST&gt;",AF9&gt;=100,'2-man'!AF$15&lt;=IF('2-man'!$BF$4="",999,'2-man'!$BF$4)),0,IF(AND(OR(AND('2-man'!AF$16="ST&gt;2",AF1&gt;=100)),'2-man'!AF$15&lt;=IF('2-man'!$BF$4="",999,'2-man'!$BF$4)),100,AF9)))))</f>
        <v/>
      </c>
      <c r="AG10">
        <f>IF(OR('2-man'!AG$17="R",'2-man'!AG$15=$R$15),MIN(100,AG9+10),IF('2-man'!AG$17="P",MIN(100,AG9+25),IF(AND('2-man'!AG$17="D",AG9&gt;=35,'2-man'!AG$15&lt;=IF('2-man'!$BF$4="",999,'2-man'!$BF$4)),AG9-35,IF(AND(LEFT('2-man'!AG$17,3)="ST&gt;",AG9&gt;=100,'2-man'!AG$15&lt;=IF('2-man'!$BF$4="",999,'2-man'!$BF$4)),0,IF(AND(OR(AND('2-man'!AG$16="ST&gt;2",AG1&gt;=100)),'2-man'!AG$15&lt;=IF('2-man'!$BF$4="",999,'2-man'!$BF$4)),100,AG9)))))</f>
        <v/>
      </c>
      <c r="AH10">
        <f>IF(OR('2-man'!AH$17="R",'2-man'!AH$15=$R$15),MIN(100,AH9+10),IF('2-man'!AH$17="P",MIN(100,AH9+25),IF(AND('2-man'!AH$17="D",AH9&gt;=35,'2-man'!AH$15&lt;=IF('2-man'!$BF$4="",999,'2-man'!$BF$4)),AH9-35,IF(AND(LEFT('2-man'!AH$17,3)="ST&gt;",AH9&gt;=100,'2-man'!AH$15&lt;=IF('2-man'!$BF$4="",999,'2-man'!$BF$4)),0,IF(AND(OR(AND('2-man'!AH$16="ST&gt;2",AH1&gt;=100)),'2-man'!AH$15&lt;=IF('2-man'!$BF$4="",999,'2-man'!$BF$4)),100,AH9)))))</f>
        <v/>
      </c>
      <c r="AI10">
        <f>IF(OR('2-man'!AI$17="R",'2-man'!AI$15=$R$15),MIN(100,AI9+10),IF('2-man'!AI$17="P",MIN(100,AI9+25),IF(AND('2-man'!AI$17="D",AI9&gt;=35,'2-man'!AI$15&lt;=IF('2-man'!$BF$4="",999,'2-man'!$BF$4)),AI9-35,IF(AND(LEFT('2-man'!AI$17,3)="ST&gt;",AI9&gt;=100,'2-man'!AI$15&lt;=IF('2-man'!$BF$4="",999,'2-man'!$BF$4)),0,IF(AND(OR(AND('2-man'!AI$16="ST&gt;2",AI1&gt;=100)),'2-man'!AI$15&lt;=IF('2-man'!$BF$4="",999,'2-man'!$BF$4)),100,AI9)))))</f>
        <v/>
      </c>
      <c r="AJ10">
        <f>IF(OR('2-man'!AJ$17="R",'2-man'!AJ$15=$R$15),MIN(100,AJ9+10),IF('2-man'!AJ$17="P",MIN(100,AJ9+25),IF(AND('2-man'!AJ$17="D",AJ9&gt;=35,'2-man'!AJ$15&lt;=IF('2-man'!$BF$4="",999,'2-man'!$BF$4)),AJ9-35,IF(AND(LEFT('2-man'!AJ$17,3)="ST&gt;",AJ9&gt;=100,'2-man'!AJ$15&lt;=IF('2-man'!$BF$4="",999,'2-man'!$BF$4)),0,IF(AND(OR(AND('2-man'!AJ$16="ST&gt;2",AJ1&gt;=100)),'2-man'!AJ$15&lt;=IF('2-man'!$BF$4="",999,'2-man'!$BF$4)),100,AJ9)))))</f>
        <v/>
      </c>
      <c r="AK10">
        <f>IF(OR('2-man'!AK$17="R",'2-man'!AK$15=$R$15),MIN(100,AK9+10),IF('2-man'!AK$17="P",MIN(100,AK9+25),IF(AND('2-man'!AK$17="D",AK9&gt;=35,'2-man'!AK$15&lt;=IF('2-man'!$BF$4="",999,'2-man'!$BF$4)),AK9-35,IF(AND(LEFT('2-man'!AK$17,3)="ST&gt;",AK9&gt;=100,'2-man'!AK$15&lt;=IF('2-man'!$BF$4="",999,'2-man'!$BF$4)),0,IF(AND(OR(AND('2-man'!AK$16="ST&gt;2",AK1&gt;=100)),'2-man'!AK$15&lt;=IF('2-man'!$BF$4="",999,'2-man'!$BF$4)),100,AK9)))))</f>
        <v/>
      </c>
      <c r="AL10">
        <f>IF(OR('2-man'!AL$17="R",'2-man'!AL$15=$R$15),MIN(100,AL9+10),IF('2-man'!AL$17="P",MIN(100,AL9+25),IF(AND('2-man'!AL$17="D",AL9&gt;=35,'2-man'!AL$15&lt;=IF('2-man'!$BF$4="",999,'2-man'!$BF$4)),AL9-35,IF(AND(LEFT('2-man'!AL$17,3)="ST&gt;",AL9&gt;=100,'2-man'!AL$15&lt;=IF('2-man'!$BF$4="",999,'2-man'!$BF$4)),0,IF(AND(OR(AND('2-man'!AL$16="ST&gt;2",AL1&gt;=100)),'2-man'!AL$15&lt;=IF('2-man'!$BF$4="",999,'2-man'!$BF$4)),100,AL9)))))</f>
        <v/>
      </c>
      <c r="AM10">
        <f>IF(OR('2-man'!AM$17="R",'2-man'!AM$15=$R$15),MIN(100,AM9+10),IF('2-man'!AM$17="P",MIN(100,AM9+25),IF(AND('2-man'!AM$17="D",AM9&gt;=35,'2-man'!AM$15&lt;=IF('2-man'!$BF$4="",999,'2-man'!$BF$4)),AM9-35,IF(AND(LEFT('2-man'!AM$17,3)="ST&gt;",AM9&gt;=100,'2-man'!AM$15&lt;=IF('2-man'!$BF$4="",999,'2-man'!$BF$4)),0,IF(AND(OR(AND('2-man'!AM$16="ST&gt;2",AM1&gt;=100)),'2-man'!AM$15&lt;=IF('2-man'!$BF$4="",999,'2-man'!$BF$4)),100,AM9)))))</f>
        <v/>
      </c>
      <c r="AN10">
        <f>IF(OR('2-man'!AN$17="R",'2-man'!AN$15=$R$15),MIN(100,AN9+10),IF('2-man'!AN$17="P",MIN(100,AN9+25),IF(AND('2-man'!AN$17="D",AN9&gt;=35,'2-man'!AN$15&lt;=IF('2-man'!$BF$4="",999,'2-man'!$BF$4)),AN9-35,IF(AND(LEFT('2-man'!AN$17,3)="ST&gt;",AN9&gt;=100,'2-man'!AN$15&lt;=IF('2-man'!$BF$4="",999,'2-man'!$BF$4)),0,IF(AND(OR(AND('2-man'!AN$16="ST&gt;2",AN1&gt;=100)),'2-man'!AN$15&lt;=IF('2-man'!$BF$4="",999,'2-man'!$BF$4)),100,AN9)))))</f>
        <v/>
      </c>
      <c r="AO10">
        <f>IF(OR('2-man'!AO$17="R",'2-man'!AO$15=$R$15),MIN(100,AO9+10),IF('2-man'!AO$17="P",MIN(100,AO9+25),IF(AND('2-man'!AO$17="D",AO9&gt;=35,'2-man'!AO$15&lt;=IF('2-man'!$BF$4="",999,'2-man'!$BF$4)),AO9-35,IF(AND(LEFT('2-man'!AO$17,3)="ST&gt;",AO9&gt;=100,'2-man'!AO$15&lt;=IF('2-man'!$BF$4="",999,'2-man'!$BF$4)),0,IF(AND(OR(AND('2-man'!AO$16="ST&gt;2",AO1&gt;=100)),'2-man'!AO$15&lt;=IF('2-man'!$BF$4="",999,'2-man'!$BF$4)),100,AO9)))))</f>
        <v/>
      </c>
      <c r="AP10">
        <f>IF(OR('2-man'!AP$17="R",'2-man'!AP$15=$R$15),MIN(100,AP9+10),IF('2-man'!AP$17="P",MIN(100,AP9+25),IF(AND('2-man'!AP$17="D",AP9&gt;=35,'2-man'!AP$15&lt;=IF('2-man'!$BF$4="",999,'2-man'!$BF$4)),AP9-35,IF(AND(LEFT('2-man'!AP$17,3)="ST&gt;",AP9&gt;=100,'2-man'!AP$15&lt;=IF('2-man'!$BF$4="",999,'2-man'!$BF$4)),0,IF(AND(OR(AND('2-man'!AP$16="ST&gt;2",AP1&gt;=100)),'2-man'!AP$15&lt;=IF('2-man'!$BF$4="",999,'2-man'!$BF$4)),100,AP9)))))</f>
        <v/>
      </c>
      <c r="AQ10">
        <f>IF(OR('2-man'!AQ$17="R",'2-man'!AQ$15=$R$15),MIN(100,AQ9+10),IF('2-man'!AQ$17="P",MIN(100,AQ9+25),IF(AND('2-man'!AQ$17="D",AQ9&gt;=35,'2-man'!AQ$15&lt;=IF('2-man'!$BF$4="",999,'2-man'!$BF$4)),AQ9-35,IF(AND(LEFT('2-man'!AQ$17,3)="ST&gt;",AQ9&gt;=100,'2-man'!AQ$15&lt;=IF('2-man'!$BF$4="",999,'2-man'!$BF$4)),0,IF(AND(OR(AND('2-man'!AQ$16="ST&gt;2",AQ1&gt;=100)),'2-man'!AQ$15&lt;=IF('2-man'!$BF$4="",999,'2-man'!$BF$4)),100,AQ9)))))</f>
        <v/>
      </c>
      <c r="AR10">
        <f>IF(OR('2-man'!AR$17="R",'2-man'!AR$15=$R$15),MIN(100,AR9+10),IF('2-man'!AR$17="P",MIN(100,AR9+25),IF(AND('2-man'!AR$17="D",AR9&gt;=35,'2-man'!AR$15&lt;=IF('2-man'!$BF$4="",999,'2-man'!$BF$4)),AR9-35,IF(AND(LEFT('2-man'!AR$17,3)="ST&gt;",AR9&gt;=100,'2-man'!AR$15&lt;=IF('2-man'!$BF$4="",999,'2-man'!$BF$4)),0,IF(AND(OR(AND('2-man'!AR$16="ST&gt;2",AR1&gt;=100)),'2-man'!AR$15&lt;=IF('2-man'!$BF$4="",999,'2-man'!$BF$4)),100,AR9)))))</f>
        <v/>
      </c>
      <c r="AS10">
        <f>IF(OR('2-man'!AS$17="R",'2-man'!AS$15=$R$15),MIN(100,AS9+10),IF('2-man'!AS$17="P",MIN(100,AS9+25),IF(AND('2-man'!AS$17="D",AS9&gt;=35,'2-man'!AS$15&lt;=IF('2-man'!$BF$4="",999,'2-man'!$BF$4)),AS9-35,IF(AND(LEFT('2-man'!AS$17,3)="ST&gt;",AS9&gt;=100,'2-man'!AS$15&lt;=IF('2-man'!$BF$4="",999,'2-man'!$BF$4)),0,IF(AND(OR(AND('2-man'!AS$16="ST&gt;2",AS1&gt;=100)),'2-man'!AS$15&lt;=IF('2-man'!$BF$4="",999,'2-man'!$BF$4)),100,AS9)))))</f>
        <v/>
      </c>
      <c r="AT10">
        <f>IF(OR('2-man'!AT$17="R",'2-man'!AT$15=$R$15),MIN(100,AT9+10),IF('2-man'!AT$17="P",MIN(100,AT9+25),IF(AND('2-man'!AT$17="D",AT9&gt;=35,'2-man'!AT$15&lt;=IF('2-man'!$BF$4="",999,'2-man'!$BF$4)),AT9-35,IF(AND(LEFT('2-man'!AT$17,3)="ST&gt;",AT9&gt;=100,'2-man'!AT$15&lt;=IF('2-man'!$BF$4="",999,'2-man'!$BF$4)),0,IF(AND(OR(AND('2-man'!AT$16="ST&gt;2",AT1&gt;=100)),'2-man'!AT$15&lt;=IF('2-man'!$BF$4="",999,'2-man'!$BF$4)),100,AT9)))))</f>
        <v/>
      </c>
      <c r="AU10">
        <f>IF(OR('2-man'!AU$17="R",'2-man'!AU$15=$R$15),MIN(100,AU9+10),IF('2-man'!AU$17="P",MIN(100,AU9+25),IF(AND('2-man'!AU$17="D",AU9&gt;=35,'2-man'!AU$15&lt;=IF('2-man'!$BF$4="",999,'2-man'!$BF$4)),AU9-35,IF(AND(LEFT('2-man'!AU$17,3)="ST&gt;",AU9&gt;=100,'2-man'!AU$15&lt;=IF('2-man'!$BF$4="",999,'2-man'!$BF$4)),0,IF(AND(OR(AND('2-man'!AU$16="ST&gt;2",AU1&gt;=100)),'2-man'!AU$15&lt;=IF('2-man'!$BF$4="",999,'2-man'!$BF$4)),100,AU9)))))</f>
        <v/>
      </c>
      <c r="AV10">
        <f>IF(OR('2-man'!AV$17="R",'2-man'!AV$15=$R$15),MIN(100,AV9+10),IF('2-man'!AV$17="P",MIN(100,AV9+25),IF(AND('2-man'!AV$17="D",AV9&gt;=35,'2-man'!AV$15&lt;=IF('2-man'!$BF$4="",999,'2-man'!$BF$4)),AV9-35,IF(AND(LEFT('2-man'!AV$17,3)="ST&gt;",AV9&gt;=100,'2-man'!AV$15&lt;=IF('2-man'!$BF$4="",999,'2-man'!$BF$4)),0,IF(AND(OR(AND('2-man'!AV$16="ST&gt;2",AV1&gt;=100)),'2-man'!AV$15&lt;=IF('2-man'!$BF$4="",999,'2-man'!$BF$4)),100,AV9)))))</f>
        <v/>
      </c>
      <c r="AW10">
        <f>IF(OR('2-man'!AW$17="R",'2-man'!AW$15=$R$15),MIN(100,AW9+10),IF('2-man'!AW$17="P",MIN(100,AW9+25),IF(AND('2-man'!AW$17="D",AW9&gt;=35,'2-man'!AW$15&lt;=IF('2-man'!$BF$4="",999,'2-man'!$BF$4)),AW9-35,IF(AND(LEFT('2-man'!AW$17,3)="ST&gt;",AW9&gt;=100,'2-man'!AW$15&lt;=IF('2-man'!$BF$4="",999,'2-man'!$BF$4)),0,IF(AND(OR(AND('2-man'!AW$16="ST&gt;2",AW1&gt;=100)),'2-man'!AW$15&lt;=IF('2-man'!$BF$4="",999,'2-man'!$BF$4)),100,AW9)))))</f>
        <v/>
      </c>
      <c r="AX10">
        <f>IF(OR('2-man'!AX$17="R",'2-man'!AX$15=$R$15),MIN(100,AX9+10),IF('2-man'!AX$17="P",MIN(100,AX9+25),IF(AND('2-man'!AX$17="D",AX9&gt;=35,'2-man'!AX$15&lt;=IF('2-man'!$BF$4="",999,'2-man'!$BF$4)),AX9-35,IF(AND(LEFT('2-man'!AX$17,3)="ST&gt;",AX9&gt;=100,'2-man'!AX$15&lt;=IF('2-man'!$BF$4="",999,'2-man'!$BF$4)),0,IF(AND(OR(AND('2-man'!AX$16="ST&gt;2",AX1&gt;=100)),'2-man'!AX$15&lt;=IF('2-man'!$BF$4="",999,'2-man'!$BF$4)),100,AX9)))))</f>
        <v/>
      </c>
      <c r="AY10">
        <f>IF(OR('2-man'!AY$17="R",'2-man'!AY$15=$R$15),MIN(100,AY9+10),IF('2-man'!AY$17="P",MIN(100,AY9+25),IF(AND('2-man'!AY$17="D",AY9&gt;=35,'2-man'!AY$15&lt;=IF('2-man'!$BF$4="",999,'2-man'!$BF$4)),AY9-35,IF(AND(LEFT('2-man'!AY$17,3)="ST&gt;",AY9&gt;=100,'2-man'!AY$15&lt;=IF('2-man'!$BF$4="",999,'2-man'!$BF$4)),0,IF(AND(OR(AND('2-man'!AY$16="ST&gt;2",AY1&gt;=100)),'2-man'!AY$15&lt;=IF('2-man'!$BF$4="",999,'2-man'!$BF$4)),100,AY9)))))</f>
        <v/>
      </c>
      <c r="AZ10">
        <f>IF(OR('2-man'!AZ$17="R",'2-man'!AZ$15=$R$15),MIN(100,AZ9+10),IF('2-man'!AZ$17="P",MIN(100,AZ9+25),IF(AND('2-man'!AZ$17="D",AZ9&gt;=35,'2-man'!AZ$15&lt;=IF('2-man'!$BF$4="",999,'2-man'!$BF$4)),AZ9-35,IF(AND(LEFT('2-man'!AZ$17,3)="ST&gt;",AZ9&gt;=100,'2-man'!AZ$15&lt;=IF('2-man'!$BF$4="",999,'2-man'!$BF$4)),0,IF(AND(OR(AND('2-man'!AZ$16="ST&gt;2",AZ1&gt;=100)),'2-man'!AZ$15&lt;=IF('2-man'!$BF$4="",999,'2-man'!$BF$4)),100,AZ9)))))</f>
        <v/>
      </c>
      <c r="BA10">
        <f>IF(OR('2-man'!BA$17="R",'2-man'!BA$15=$R$15),MIN(100,BA9+10),IF('2-man'!BA$17="P",MIN(100,BA9+25),IF(AND('2-man'!BA$17="D",BA9&gt;=35,'2-man'!BA$15&lt;=IF('2-man'!$BF$4="",999,'2-man'!$BF$4)),BA9-35,IF(AND(LEFT('2-man'!BA$17,3)="ST&gt;",BA9&gt;=100,'2-man'!BA$15&lt;=IF('2-man'!$BF$4="",999,'2-man'!$BF$4)),0,IF(AND(OR(AND('2-man'!BA$16="ST&gt;2",BA1&gt;=100)),'2-man'!BA$15&lt;=IF('2-man'!$BF$4="",999,'2-man'!$BF$4)),100,BA9)))))</f>
        <v/>
      </c>
      <c r="BB10">
        <f>IF(OR('2-man'!BB$17="R",'2-man'!BB$15=$R$15),MIN(100,BB9+10),IF('2-man'!BB$17="P",MIN(100,BB9+25),IF(AND('2-man'!BB$17="D",BB9&gt;=35,'2-man'!BB$15&lt;=IF('2-man'!$BF$4="",999,'2-man'!$BF$4)),BB9-35,IF(AND(LEFT('2-man'!BB$17,3)="ST&gt;",BB9&gt;=100,'2-man'!BB$15&lt;=IF('2-man'!$BF$4="",999,'2-man'!$BF$4)),0,IF(AND(OR(AND('2-man'!BB$16="ST&gt;2",BB1&gt;=100)),'2-man'!BB$15&lt;=IF('2-man'!$BF$4="",999,'2-man'!$BF$4)),100,BB9)))))</f>
        <v/>
      </c>
      <c r="BC10">
        <f>IF(OR('2-man'!BC$17="R",'2-man'!BC$15=$R$15),MIN(100,BC9+10),IF('2-man'!BC$17="P",MIN(100,BC9+25),IF(AND('2-man'!BC$17="D",BC9&gt;=35,'2-man'!BC$15&lt;=IF('2-man'!$BF$4="",999,'2-man'!$BF$4)),BC9-35,IF(AND(LEFT('2-man'!BC$17,3)="ST&gt;",BC9&gt;=100,'2-man'!BC$15&lt;=IF('2-man'!$BF$4="",999,'2-man'!$BF$4)),0,IF(AND(OR(AND('2-man'!BC$16="ST&gt;2",BC1&gt;=100)),'2-man'!BC$15&lt;=IF('2-man'!$BF$4="",999,'2-man'!$BF$4)),100,BC9)))))</f>
        <v/>
      </c>
      <c r="BD10">
        <f>IF(OR('2-man'!BD$17="R",'2-man'!BD$15=$R$15),MIN(100,BD9+10),IF('2-man'!BD$17="P",MIN(100,BD9+25),IF(AND('2-man'!BD$17="D",BD9&gt;=35,'2-man'!BD$15&lt;=IF('2-man'!$BF$4="",999,'2-man'!$BF$4)),BD9-35,IF(AND(LEFT('2-man'!BD$17,3)="ST&gt;",BD9&gt;=100,'2-man'!BD$15&lt;=IF('2-man'!$BF$4="",999,'2-man'!$BF$4)),0,IF(AND(OR(AND('2-man'!BD$16="ST&gt;2",BD1&gt;=100)),'2-man'!BD$15&lt;=IF('2-man'!$BF$4="",999,'2-man'!$BF$4)),100,BD9)))))</f>
        <v/>
      </c>
      <c r="BE10">
        <f>IF(OR('2-man'!BE$17="R",'2-man'!BE$15=$R$15),MIN(100,BE9+10),IF('2-man'!BE$17="P",MIN(100,BE9+25),IF(AND('2-man'!BE$17="D",BE9&gt;=35,'2-man'!BE$15&lt;=IF('2-man'!$BF$4="",999,'2-man'!$BF$4)),BE9-35,IF(AND(LEFT('2-man'!BE$17,3)="ST&gt;",BE9&gt;=100,'2-man'!BE$15&lt;=IF('2-man'!$BF$4="",999,'2-man'!$BF$4)),0,IF(AND(OR(AND('2-man'!BE$16="ST&gt;2",BE1&gt;=100)),'2-man'!BE$15&lt;=IF('2-man'!$BF$4="",999,'2-man'!$BF$4)),100,BE9)))))</f>
        <v/>
      </c>
      <c r="BF10">
        <f>IF(OR('2-man'!BF$17="R",'2-man'!BF$15=$R$15),MIN(100,BF9+10),IF('2-man'!BF$17="P",MIN(100,BF9+25),IF(AND('2-man'!BF$17="D",BF9&gt;=35,'2-man'!BF$15&lt;=IF('2-man'!$BF$4="",999,'2-man'!$BF$4)),BF9-35,IF(AND(LEFT('2-man'!BF$17,3)="ST&gt;",BF9&gt;=100,'2-man'!BF$15&lt;=IF('2-man'!$BF$4="",999,'2-man'!$BF$4)),0,IF(AND(OR(AND('2-man'!BF$16="ST&gt;2",BF1&gt;=100)),'2-man'!BF$15&lt;=IF('2-man'!$BF$4="",999,'2-man'!$BF$4)),100,BF9)))))</f>
        <v/>
      </c>
      <c r="BG10">
        <f>IF(OR('2-man'!BG$17="R",'2-man'!BG$15=$R$15),MIN(100,BG9+10),IF('2-man'!BG$17="P",MIN(100,BG9+25),IF(AND('2-man'!BG$17="D",BG9&gt;=35,'2-man'!BG$15&lt;=IF('2-man'!$BF$4="",999,'2-man'!$BF$4)),BG9-35,IF(AND(LEFT('2-man'!BG$17,3)="ST&gt;",BG9&gt;=100,'2-man'!BG$15&lt;=IF('2-man'!$BF$4="",999,'2-man'!$BF$4)),0,IF(AND(OR(AND('2-man'!BG$16="ST&gt;2",BG1&gt;=100)),'2-man'!BG$15&lt;=IF('2-man'!$BF$4="",999,'2-man'!$BF$4)),100,BG9)))))</f>
        <v/>
      </c>
      <c r="BH10">
        <f>IF(OR('2-man'!BH$17="R",'2-man'!BH$15=$R$15),MIN(100,BH9+10),IF('2-man'!BH$17="P",MIN(100,BH9+25),IF(AND('2-man'!BH$17="D",BH9&gt;=35,'2-man'!BH$15&lt;=IF('2-man'!$BF$4="",999,'2-man'!$BF$4)),BH9-35,IF(AND(LEFT('2-man'!BH$17,3)="ST&gt;",BH9&gt;=100,'2-man'!BH$15&lt;=IF('2-man'!$BF$4="",999,'2-man'!$BF$4)),0,IF(AND(OR(AND('2-man'!BH$16="ST&gt;2",BH1&gt;=100)),'2-man'!BH$15&lt;=IF('2-man'!$BF$4="",999,'2-man'!$BF$4)),100,BH9)))))</f>
        <v/>
      </c>
      <c r="BI10">
        <f>IF(OR('2-man'!BI$17="R",'2-man'!BI$15=$R$15),MIN(100,BI9+10),IF('2-man'!BI$17="P",MIN(100,BI9+25),IF(AND('2-man'!BI$17="D",BI9&gt;=35,'2-man'!BI$15&lt;=IF('2-man'!$BF$4="",999,'2-man'!$BF$4)),BI9-35,IF(AND(LEFT('2-man'!BI$17,3)="ST&gt;",BI9&gt;=100,'2-man'!BI$15&lt;=IF('2-man'!$BF$4="",999,'2-man'!$BF$4)),0,IF(AND(OR(AND('2-man'!BI$16="ST&gt;2",BI1&gt;=100)),'2-man'!BI$15&lt;=IF('2-man'!$BF$4="",999,'2-man'!$BF$4)),100,BI9)))))</f>
        <v/>
      </c>
      <c r="BJ10">
        <f>IF(OR('2-man'!BJ$17="R",'2-man'!BJ$15=$R$15),MIN(100,BJ9+10),IF('2-man'!BJ$17="P",MIN(100,BJ9+25),IF(AND('2-man'!BJ$17="D",BJ9&gt;=35,'2-man'!BJ$15&lt;=IF('2-man'!$BF$4="",999,'2-man'!$BF$4)),BJ9-35,IF(AND(LEFT('2-man'!BJ$17,3)="ST&gt;",BJ9&gt;=100,'2-man'!BJ$15&lt;=IF('2-man'!$BF$4="",999,'2-man'!$BF$4)),0,IF(AND(OR(AND('2-man'!BJ$16="ST&gt;2",BJ1&gt;=100)),'2-man'!BJ$15&lt;=IF('2-man'!$BF$4="",999,'2-man'!$BF$4)),100,BJ9)))))</f>
        <v/>
      </c>
      <c r="BK10">
        <f>IF(OR('2-man'!BK$17="R",'2-man'!BK$15=$R$15),MIN(100,BK9+10),IF('2-man'!BK$17="P",MIN(100,BK9+25),IF(AND('2-man'!BK$17="D",BK9&gt;=35,'2-man'!BK$15&lt;=IF('2-man'!$BF$4="",999,'2-man'!$BF$4)),BK9-35,IF(AND(LEFT('2-man'!BK$17,3)="ST&gt;",BK9&gt;=100,'2-man'!BK$15&lt;=IF('2-man'!$BF$4="",999,'2-man'!$BF$4)),0,IF(AND(OR(AND('2-man'!BK$16="ST&gt;2",BK1&gt;=100)),'2-man'!BK$15&lt;=IF('2-man'!$BF$4="",999,'2-man'!$BF$4)),100,BK9)))))</f>
        <v/>
      </c>
      <c r="BL10">
        <f>IF(OR('2-man'!BL$17="R",'2-man'!BL$15=$R$15),MIN(100,BL9+10),IF('2-man'!BL$17="P",MIN(100,BL9+25),IF(AND('2-man'!BL$17="D",BL9&gt;=35,'2-man'!BL$15&lt;=IF('2-man'!$BF$4="",999,'2-man'!$BF$4)),BL9-35,IF(AND(LEFT('2-man'!BL$17,3)="ST&gt;",BL9&gt;=100,'2-man'!BL$15&lt;=IF('2-man'!$BF$4="",999,'2-man'!$BF$4)),0,IF(AND(OR(AND('2-man'!BL$16="ST&gt;2",BL1&gt;=100)),'2-man'!BL$15&lt;=IF('2-man'!$BF$4="",999,'2-man'!$BF$4)),100,BL9)))))</f>
        <v/>
      </c>
      <c r="BM10">
        <f>IF(OR('2-man'!BM$17="R",'2-man'!BM$15=$R$15),MIN(100,BM9+10),IF('2-man'!BM$17="P",MIN(100,BM9+25),IF(AND('2-man'!BM$17="D",BM9&gt;=35,'2-man'!BM$15&lt;=IF('2-man'!$BF$4="",999,'2-man'!$BF$4)),BM9-35,IF(AND(LEFT('2-man'!BM$17,3)="ST&gt;",BM9&gt;=100,'2-man'!BM$15&lt;=IF('2-man'!$BF$4="",999,'2-man'!$BF$4)),0,IF(AND(OR(AND('2-man'!BM$16="ST&gt;2",BM1&gt;=100)),'2-man'!BM$15&lt;=IF('2-man'!$BF$4="",999,'2-man'!$BF$4)),100,BM9)))))</f>
        <v/>
      </c>
      <c r="BN10">
        <f>IF(OR('2-man'!BN$17="R",'2-man'!BN$15=$R$15),MIN(100,BN9+10),IF('2-man'!BN$17="P",MIN(100,BN9+25),IF(AND('2-man'!BN$17="D",BN9&gt;=35,'2-man'!BN$15&lt;=IF('2-man'!$BF$4="",999,'2-man'!$BF$4)),BN9-35,IF(AND(LEFT('2-man'!BN$17,3)="ST&gt;",BN9&gt;=100,'2-man'!BN$15&lt;=IF('2-man'!$BF$4="",999,'2-man'!$BF$4)),0,IF(AND(OR(AND('2-man'!BN$16="ST&gt;2",BN1&gt;=100)),'2-man'!BN$15&lt;=IF('2-man'!$BF$4="",999,'2-man'!$BF$4)),100,BN9)))))</f>
        <v/>
      </c>
      <c r="BO10">
        <f>IF(OR('2-man'!BO$17="R",'2-man'!BO$15=$R$15),MIN(100,BO9+10),IF('2-man'!BO$17="P",MIN(100,BO9+25),IF(AND('2-man'!BO$17="D",BO9&gt;=35,'2-man'!BO$15&lt;=IF('2-man'!$BF$4="",999,'2-man'!$BF$4)),BO9-35,IF(AND(LEFT('2-man'!BO$17,3)="ST&gt;",BO9&gt;=100,'2-man'!BO$15&lt;=IF('2-man'!$BF$4="",999,'2-man'!$BF$4)),0,IF(AND(OR(AND('2-man'!BO$16="ST&gt;2",BO1&gt;=100)),'2-man'!BO$15&lt;=IF('2-man'!$BF$4="",999,'2-man'!$BF$4)),100,BO9)))))</f>
        <v/>
      </c>
      <c r="BP10">
        <f>IF(OR('2-man'!BP$17="R",'2-man'!BP$15=$R$15),MIN(100,BP9+10),IF('2-man'!BP$17="P",MIN(100,BP9+25),IF(AND('2-man'!BP$17="D",BP9&gt;=35,'2-man'!BP$15&lt;=IF('2-man'!$BF$4="",999,'2-man'!$BF$4)),BP9-35,IF(AND(LEFT('2-man'!BP$17,3)="ST&gt;",BP9&gt;=100,'2-man'!BP$15&lt;=IF('2-man'!$BF$4="",999,'2-man'!$BF$4)),0,IF(AND(OR(AND('2-man'!BP$16="ST&gt;2",BP1&gt;=100)),'2-man'!BP$15&lt;=IF('2-man'!$BF$4="",999,'2-man'!$BF$4)),100,BP9)))))</f>
        <v/>
      </c>
      <c r="BQ10">
        <f>IF(OR('2-man'!BQ$17="R",'2-man'!BQ$15=$R$15),MIN(100,BQ9+10),IF('2-man'!BQ$17="P",MIN(100,BQ9+25),IF(AND('2-man'!BQ$17="D",BQ9&gt;=35,'2-man'!BQ$15&lt;=IF('2-man'!$BF$4="",999,'2-man'!$BF$4)),BQ9-35,IF(AND(LEFT('2-man'!BQ$17,3)="ST&gt;",BQ9&gt;=100,'2-man'!BQ$15&lt;=IF('2-man'!$BF$4="",999,'2-man'!$BF$4)),0,IF(AND(OR(AND('2-man'!BQ$16="ST&gt;2",BQ1&gt;=100)),'2-man'!BQ$15&lt;=IF('2-man'!$BF$4="",999,'2-man'!$BF$4)),100,BQ9)))))</f>
        <v/>
      </c>
      <c r="BR10">
        <f>IF(OR('2-man'!BR$17="R",'2-man'!BR$15=$R$15),MIN(100,BR9+10),IF('2-man'!BR$17="P",MIN(100,BR9+25),IF(AND('2-man'!BR$17="D",BR9&gt;=35,'2-man'!BR$15&lt;=IF('2-man'!$BF$4="",999,'2-man'!$BF$4)),BR9-35,IF(AND(LEFT('2-man'!BR$17,3)="ST&gt;",BR9&gt;=100,'2-man'!BR$15&lt;=IF('2-man'!$BF$4="",999,'2-man'!$BF$4)),0,IF(AND(OR(AND('2-man'!BR$16="ST&gt;2",BR1&gt;=100)),'2-man'!BR$15&lt;=IF('2-man'!$BF$4="",999,'2-man'!$BF$4)),100,BR9)))))</f>
        <v/>
      </c>
      <c r="BS10">
        <f>IF(OR('2-man'!BS$17="R",'2-man'!BS$15=$R$15),MIN(100,BS9+10),IF('2-man'!BS$17="P",MIN(100,BS9+25),IF(AND('2-man'!BS$17="D",BS9&gt;=35,'2-man'!BS$15&lt;=IF('2-man'!$BF$4="",999,'2-man'!$BF$4)),BS9-35,IF(AND(LEFT('2-man'!BS$17,3)="ST&gt;",BS9&gt;=100,'2-man'!BS$15&lt;=IF('2-man'!$BF$4="",999,'2-man'!$BF$4)),0,IF(AND(OR(AND('2-man'!BS$16="ST&gt;2",BS1&gt;=100)),'2-man'!BS$15&lt;=IF('2-man'!$BF$4="",999,'2-man'!$BF$4)),100,BS9)))))</f>
        <v/>
      </c>
      <c r="BT10">
        <f>IF(OR('2-man'!BT$17="R",'2-man'!BT$15=$R$15),MIN(100,BT9+10),IF('2-man'!BT$17="P",MIN(100,BT9+25),IF(AND('2-man'!BT$17="D",BT9&gt;=35,'2-man'!BT$15&lt;=IF('2-man'!$BF$4="",999,'2-man'!$BF$4)),BT9-35,IF(AND(LEFT('2-man'!BT$17,3)="ST&gt;",BT9&gt;=100,'2-man'!BT$15&lt;=IF('2-man'!$BF$4="",999,'2-man'!$BF$4)),0,IF(AND(OR(AND('2-man'!BT$16="ST&gt;2",BT1&gt;=100)),'2-man'!BT$15&lt;=IF('2-man'!$BF$4="",999,'2-man'!$BF$4)),100,BT9)))))</f>
        <v/>
      </c>
      <c r="BU10">
        <f>IF(OR('2-man'!BU$17="R",'2-man'!BU$15=$R$15),MIN(100,BU9+10),IF('2-man'!BU$17="P",MIN(100,BU9+25),IF(AND('2-man'!BU$17="D",BU9&gt;=35,'2-man'!BU$15&lt;=IF('2-man'!$BF$4="",999,'2-man'!$BF$4)),BU9-35,IF(AND(LEFT('2-man'!BU$17,3)="ST&gt;",BU9&gt;=100,'2-man'!BU$15&lt;=IF('2-man'!$BF$4="",999,'2-man'!$BF$4)),0,IF(AND(OR(AND('2-man'!BU$16="ST&gt;2",BU1&gt;=100)),'2-man'!BU$15&lt;=IF('2-man'!$BF$4="",999,'2-man'!$BF$4)),100,BU9)))))</f>
        <v/>
      </c>
      <c r="BV10">
        <f>IF(OR('2-man'!BV$17="R",'2-man'!BV$15=$R$15),MIN(100,BV9+10),IF('2-man'!BV$17="P",MIN(100,BV9+25),IF(AND('2-man'!BV$17="D",BV9&gt;=35,'2-man'!BV$15&lt;=IF('2-man'!$BF$4="",999,'2-man'!$BF$4)),BV9-35,IF(AND(LEFT('2-man'!BV$17,3)="ST&gt;",BV9&gt;=100,'2-man'!BV$15&lt;=IF('2-man'!$BF$4="",999,'2-man'!$BF$4)),0,IF(AND(OR(AND('2-man'!BV$16="ST&gt;2",BV1&gt;=100)),'2-man'!BV$15&lt;=IF('2-man'!$BF$4="",999,'2-man'!$BF$4)),100,BV9)))))</f>
        <v/>
      </c>
      <c r="BW10">
        <f>IF(OR('2-man'!BW$17="R",'2-man'!BW$15=$R$15),MIN(100,BW9+10),IF('2-man'!BW$17="P",MIN(100,BW9+25),IF(AND('2-man'!BW$17="D",BW9&gt;=35,'2-man'!BW$15&lt;=IF('2-man'!$BF$4="",999,'2-man'!$BF$4)),BW9-35,IF(AND(LEFT('2-man'!BW$17,3)="ST&gt;",BW9&gt;=100,'2-man'!BW$15&lt;=IF('2-man'!$BF$4="",999,'2-man'!$BF$4)),0,IF(AND(OR(AND('2-man'!BW$16="ST&gt;2",BW1&gt;=100)),'2-man'!BW$15&lt;=IF('2-man'!$BF$4="",999,'2-man'!$BF$4)),100,BW9)))))</f>
        <v/>
      </c>
      <c r="BX10">
        <f>IF(OR('2-man'!BX$17="R",'2-man'!BX$15=$R$15),MIN(100,BX9+10),IF('2-man'!BX$17="P",MIN(100,BX9+25),IF(AND('2-man'!BX$17="D",BX9&gt;=35,'2-man'!BX$15&lt;=IF('2-man'!$BF$4="",999,'2-man'!$BF$4)),BX9-35,IF(AND(LEFT('2-man'!BX$17,3)="ST&gt;",BX9&gt;=100,'2-man'!BX$15&lt;=IF('2-man'!$BF$4="",999,'2-man'!$BF$4)),0,IF(AND(OR(AND('2-man'!BX$16="ST&gt;2",BX1&gt;=100)),'2-man'!BX$15&lt;=IF('2-man'!$BF$4="",999,'2-man'!$BF$4)),100,BX9)))))</f>
        <v/>
      </c>
      <c r="BY10">
        <f>IF(OR('2-man'!BY$17="R",'2-man'!BY$15=$R$15),MIN(100,BY9+10),IF('2-man'!BY$17="P",MIN(100,BY9+25),IF(AND('2-man'!BY$17="D",BY9&gt;=35,'2-man'!BY$15&lt;=IF('2-man'!$BF$4="",999,'2-man'!$BF$4)),BY9-35,IF(AND(LEFT('2-man'!BY$17,3)="ST&gt;",BY9&gt;=100,'2-man'!BY$15&lt;=IF('2-man'!$BF$4="",999,'2-man'!$BF$4)),0,IF(AND(OR(AND('2-man'!BY$16="ST&gt;2",BY1&gt;=100)),'2-man'!BY$15&lt;=IF('2-man'!$BF$4="",999,'2-man'!$BF$4)),100,BY9)))))</f>
        <v/>
      </c>
      <c r="BZ10">
        <f>IF(OR('2-man'!BZ$17="R",'2-man'!BZ$15=$R$15),MIN(100,BZ9+10),IF('2-man'!BZ$17="P",MIN(100,BZ9+25),IF(AND('2-man'!BZ$17="D",BZ9&gt;=35,'2-man'!BZ$15&lt;=IF('2-man'!$BF$4="",999,'2-man'!$BF$4)),BZ9-35,IF(AND(LEFT('2-man'!BZ$17,3)="ST&gt;",BZ9&gt;=100,'2-man'!BZ$15&lt;=IF('2-man'!$BF$4="",999,'2-man'!$BF$4)),0,IF(AND(OR(AND('2-man'!BZ$16="ST&gt;2",BZ1&gt;=100)),'2-man'!BZ$15&lt;=IF('2-man'!$BF$4="",999,'2-man'!$BF$4)),100,BZ9)))))</f>
        <v/>
      </c>
      <c r="CA10">
        <f>IF(OR('2-man'!CA$17="R",'2-man'!CA$15=$R$15),MIN(100,CA9+10),IF('2-man'!CA$17="P",MIN(100,CA9+25),IF(AND('2-man'!CA$17="D",CA9&gt;=35,'2-man'!CA$15&lt;=IF('2-man'!$BF$4="",999,'2-man'!$BF$4)),CA9-35,IF(AND(LEFT('2-man'!CA$17,3)="ST&gt;",CA9&gt;=100,'2-man'!CA$15&lt;=IF('2-man'!$BF$4="",999,'2-man'!$BF$4)),0,IF(AND(OR(AND('2-man'!CA$16="ST&gt;2",CA1&gt;=100)),'2-man'!CA$15&lt;=IF('2-man'!$BF$4="",999,'2-man'!$BF$4)),100,CA9)))))</f>
        <v/>
      </c>
      <c r="CB10">
        <f>IF(OR('2-man'!CB$17="R",'2-man'!CB$15=$R$15),MIN(100,CB9+10),IF('2-man'!CB$17="P",MIN(100,CB9+25),IF(AND('2-man'!CB$17="D",CB9&gt;=35,'2-man'!CB$15&lt;=IF('2-man'!$BF$4="",999,'2-man'!$BF$4)),CB9-35,IF(AND(LEFT('2-man'!CB$17,3)="ST&gt;",CB9&gt;=100,'2-man'!CB$15&lt;=IF('2-man'!$BF$4="",999,'2-man'!$BF$4)),0,IF(AND(OR(AND('2-man'!CB$16="ST&gt;2",CB1&gt;=100)),'2-man'!CB$15&lt;=IF('2-man'!$BF$4="",999,'2-man'!$BF$4)),100,CB9)))))</f>
        <v/>
      </c>
      <c r="CC10">
        <f>IF(OR('2-man'!CC$17="R",'2-man'!CC$15=$R$15),MIN(100,CC9+10),IF('2-man'!CC$17="P",MIN(100,CC9+25),IF(AND('2-man'!CC$17="D",CC9&gt;=35,'2-man'!CC$15&lt;=IF('2-man'!$BF$4="",999,'2-man'!$BF$4)),CC9-35,IF(AND(LEFT('2-man'!CC$17,3)="ST&gt;",CC9&gt;=100,'2-man'!CC$15&lt;=IF('2-man'!$BF$4="",999,'2-man'!$BF$4)),0,IF(AND(OR(AND('2-man'!CC$16="ST&gt;2",CC1&gt;=100)),'2-man'!CC$15&lt;=IF('2-man'!$BF$4="",999,'2-man'!$BF$4)),100,CC9)))))</f>
        <v/>
      </c>
      <c r="CD10">
        <f>IF(OR('2-man'!CD$17="R",'2-man'!CD$15=$R$15),MIN(100,CD9+10),IF('2-man'!CD$17="P",MIN(100,CD9+25),IF(AND('2-man'!CD$17="D",CD9&gt;=35,'2-man'!CD$15&lt;=IF('2-man'!$BF$4="",999,'2-man'!$BF$4)),CD9-35,IF(AND(LEFT('2-man'!CD$17,3)="ST&gt;",CD9&gt;=100,'2-man'!CD$15&lt;=IF('2-man'!$BF$4="",999,'2-man'!$BF$4)),0,IF(AND(OR(AND('2-man'!CD$16="ST&gt;2",CD1&gt;=100)),'2-man'!CD$15&lt;=IF('2-man'!$BF$4="",999,'2-man'!$BF$4)),100,CD9)))))</f>
        <v/>
      </c>
      <c r="CE10">
        <f>IF('2-man'!CE$17="R",MIN(100,CE9+10),IF('2-man'!CE$17="P",MIN(100,CE9+25),IF(AND('2-man'!CE$17="D",CE9&gt;=35,'2-man'!CE$15&lt;=IF('2-man'!$BF$4="",999,'2-man'!$BF$4)),CE9-35,IF(AND(LEFT('2-man'!CE$17,3)="ST&gt;",CE9&gt;=100,'2-man'!CE$15&lt;=IF('2-man'!$BF$4="",999,'2-man'!$BF$4)),0,IF(AND(OR(AND('2-man'!CE$16="ST&gt;2",CE1&gt;=100)),'2-man'!CE$15&lt;=IF('2-man'!$BF$4="",999,'2-man'!$BF$4)),100,CE9)))))</f>
        <v/>
      </c>
      <c r="CF10">
        <f>IF('2-man'!CF$17="R",MIN(100,CF9+10),IF('2-man'!CF$17="P",MIN(100,CF9+25),IF(AND('2-man'!CF$17="D",CF9&gt;=35,'2-man'!CF$15&lt;=IF('2-man'!$BF$4="",999,'2-man'!$BF$4)),CF9-35,IF(AND(LEFT('2-man'!CF$17,3)="ST&gt;",CF9&gt;=100,'2-man'!CF$15&lt;=IF('2-man'!$BF$4="",999,'2-man'!$BF$4)),0,IF(AND(OR(AND('2-man'!CF$16="ST&gt;2",CF1&gt;=100)),'2-man'!CF$15&lt;=IF('2-man'!$BF$4="",999,'2-man'!$BF$4)),100,CF9)))))</f>
        <v/>
      </c>
      <c r="CG10">
        <f>IF('2-man'!CG$17="R",MIN(100,CG9+10),IF('2-man'!CG$17="P",MIN(100,CG9+25),IF(AND('2-man'!CG$17="D",CG9&gt;=35,'2-man'!CG$15&lt;=IF('2-man'!$BF$4="",999,'2-man'!$BF$4)),CG9-35,IF(AND(LEFT('2-man'!CG$17,3)="ST&gt;",CG9&gt;=100,'2-man'!CG$15&lt;=IF('2-man'!$BF$4="",999,'2-man'!$BF$4)),0,IF(AND(OR(AND('2-man'!CG$16="ST&gt;2",CG1&gt;=100)),'2-man'!CG$15&lt;=IF('2-man'!$BF$4="",999,'2-man'!$BF$4)),100,CG9)))))</f>
        <v/>
      </c>
      <c r="CH10">
        <f>IF('2-man'!CH$17="R",MIN(100,CH9+10),IF('2-man'!CH$17="P",MIN(100,CH9+25),IF(AND('2-man'!CH$17="D",CH9&gt;=35,'2-man'!CH$15&lt;=IF('2-man'!$BF$4="",999,'2-man'!$BF$4)),CH9-35,IF(AND(LEFT('2-man'!CH$17,3)="ST&gt;",CH9&gt;=100,'2-man'!CH$15&lt;=IF('2-man'!$BF$4="",999,'2-man'!$BF$4)),0,IF(AND(OR(AND('2-man'!CH$16="ST&gt;2",CH1&gt;=100)),'2-man'!CH$15&lt;=IF('2-man'!$BF$4="",999,'2-man'!$BF$4)),100,CH9)))))</f>
        <v/>
      </c>
      <c r="CI10">
        <f>IF('2-man'!CI$17="R",MIN(100,CI9+10),IF('2-man'!CI$17="P",MIN(100,CI9+25),IF(AND('2-man'!CI$17="D",CI9&gt;=35,'2-man'!CI$15&lt;=IF('2-man'!$BF$4="",999,'2-man'!$BF$4)),CI9-35,IF(AND(LEFT('2-man'!CI$17,3)="ST&gt;",CI9&gt;=100,'2-man'!CI$15&lt;=IF('2-man'!$BF$4="",999,'2-man'!$BF$4)),0,IF(AND(OR(AND('2-man'!CI$16="ST&gt;2",CI1&gt;=100)),'2-man'!CI$15&lt;=IF('2-man'!$BF$4="",999,'2-man'!$BF$4)),100,CI9)))))</f>
        <v/>
      </c>
      <c r="CJ10">
        <f>IF('2-man'!CJ$17="R",MIN(100,CJ9+10),IF('2-man'!CJ$17="P",MIN(100,CJ9+25),IF(AND('2-man'!CJ$17="D",CJ9&gt;=35,'2-man'!CJ$15&lt;=IF('2-man'!$BF$4="",999,'2-man'!$BF$4)),CJ9-35,IF(AND(LEFT('2-man'!CJ$17,3)="ST&gt;",CJ9&gt;=100,'2-man'!CJ$15&lt;=IF('2-man'!$BF$4="",999,'2-man'!$BF$4)),0,IF(AND(OR(AND('2-man'!CJ$16="ST&gt;2",CJ1&gt;=100)),'2-man'!CJ$15&lt;=IF('2-man'!$BF$4="",999,'2-man'!$BF$4)),100,CJ9)))))</f>
        <v/>
      </c>
      <c r="CK10">
        <f>IF('2-man'!CK$17="R",MIN(100,CK9+10),IF('2-man'!CK$17="P",MIN(100,CK9+25),IF(AND('2-man'!CK$17="D",CK9&gt;=35,'2-man'!CK$15&lt;=IF('2-man'!$BF$4="",999,'2-man'!$BF$4)),CK9-35,IF(AND(LEFT('2-man'!CK$17,3)="ST&gt;",CK9&gt;=100,'2-man'!CK$15&lt;=IF('2-man'!$BF$4="",999,'2-man'!$BF$4)),0,IF(AND(OR(AND('2-man'!CK$16="ST&gt;2",CK1&gt;=100)),'2-man'!CK$15&lt;=IF('2-man'!$BF$4="",999,'2-man'!$BF$4)),100,CK9)))))</f>
        <v/>
      </c>
      <c r="CL10">
        <f>IF('2-man'!CL$17="R",MIN(100,CL9+10),IF('2-man'!CL$17="P",MIN(100,CL9+25),IF(AND('2-man'!CL$17="D",CL9&gt;=35,'2-man'!CL$15&lt;=IF('2-man'!$BF$4="",999,'2-man'!$BF$4)),CL9-35,IF(AND(LEFT('2-man'!CL$17,3)="ST&gt;",CL9&gt;=100,'2-man'!CL$15&lt;=IF('2-man'!$BF$4="",999,'2-man'!$BF$4)),0,IF(AND(OR(AND('2-man'!CL$16="ST&gt;2",CL1&gt;=100)),'2-man'!CL$15&lt;=IF('2-man'!$BF$4="",999,'2-man'!$BF$4)),100,CL9)))))</f>
        <v/>
      </c>
      <c r="CM10">
        <f>IF('2-man'!CM$17="R",MIN(100,CM9+10),IF('2-man'!CM$17="P",MIN(100,CM9+25),IF(AND('2-man'!CM$17="D",CM9&gt;=35,'2-man'!CM$15&lt;=IF('2-man'!$BF$4="",999,'2-man'!$BF$4)),CM9-35,IF(AND(LEFT('2-man'!CM$17,3)="ST&gt;",CM9&gt;=100,'2-man'!CM$15&lt;=IF('2-man'!$BF$4="",999,'2-man'!$BF$4)),0,IF(AND(OR(AND('2-man'!CM$16="ST&gt;2",CM1&gt;=100)),'2-man'!CM$15&lt;=IF('2-man'!$BF$4="",999,'2-man'!$BF$4)),100,CM9)))))</f>
        <v/>
      </c>
      <c r="CN10">
        <f>IF('2-man'!CN$17="R",MIN(100,CN9+10),IF('2-man'!CN$17="P",MIN(100,CN9+25),IF(AND('2-man'!CN$17="D",CN9&gt;=35,'2-man'!CN$15&lt;=IF('2-man'!$BF$4="",999,'2-man'!$BF$4)),CN9-35,IF(AND(LEFT('2-man'!CN$17,3)="ST&gt;",CN9&gt;=100,'2-man'!CN$15&lt;=IF('2-man'!$BF$4="",999,'2-man'!$BF$4)),0,IF(AND(OR(AND('2-man'!CN$16="ST&gt;2",CN1&gt;=100)),'2-man'!CN$15&lt;=IF('2-man'!$BF$4="",999,'2-man'!$BF$4)),100,CN9)))))</f>
        <v/>
      </c>
      <c r="CO10">
        <f>IF('2-man'!CO$17="R",MIN(100,CO9+10),IF('2-man'!CO$17="P",MIN(100,CO9+25),IF(AND('2-man'!CO$17="D",CO9&gt;=35,'2-man'!CO$15&lt;=IF('2-man'!$BF$4="",999,'2-man'!$BF$4)),CO9-35,IF(AND(LEFT('2-man'!CO$17,3)="ST&gt;",CO9&gt;=100,'2-man'!CO$15&lt;=IF('2-man'!$BF$4="",999,'2-man'!$BF$4)),0,IF(AND(OR(AND('2-man'!CO$16="ST&gt;2",CO1&gt;=100)),'2-man'!CO$15&lt;=IF('2-man'!$BF$4="",999,'2-man'!$BF$4)),100,CO9)))))</f>
        <v/>
      </c>
      <c r="CP10">
        <f>IF('2-man'!CP$17="R",MIN(100,CP9+10),IF('2-man'!CP$17="P",MIN(100,CP9+25),IF(AND('2-man'!CP$17="D",CP9&gt;=35,'2-man'!CP$15&lt;=IF('2-man'!$BF$4="",999,'2-man'!$BF$4)),CP9-35,IF(AND(LEFT('2-man'!CP$17,3)="ST&gt;",CP9&gt;=100,'2-man'!CP$15&lt;=IF('2-man'!$BF$4="",999,'2-man'!$BF$4)),0,IF(AND(OR(AND('2-man'!CP$16="ST&gt;2",CP1&gt;=100)),'2-man'!CP$15&lt;=IF('2-man'!$BF$4="",999,'2-man'!$BF$4)),100,CP9)))))</f>
        <v/>
      </c>
      <c r="CQ10">
        <f>IF('2-man'!CQ$17="R",MIN(100,CQ9+10),IF('2-man'!CQ$17="P",MIN(100,CQ9+25),IF(AND('2-man'!CQ$17="D",CQ9&gt;=35,'2-man'!CQ$15&lt;=IF('2-man'!$BF$4="",999,'2-man'!$BF$4)),CQ9-35,IF(AND(LEFT('2-man'!CQ$17,3)="ST&gt;",CQ9&gt;=100,'2-man'!CQ$15&lt;=IF('2-man'!$BF$4="",999,'2-man'!$BF$4)),0,IF(AND(OR(AND('2-man'!CQ$16="ST&gt;2",CQ1&gt;=100)),'2-man'!CQ$15&lt;=IF('2-man'!$BF$4="",999,'2-man'!$BF$4)),100,CQ9)))))</f>
        <v/>
      </c>
      <c r="CR10">
        <f>IF('2-man'!CR$17="R",MIN(100,CR9+10),IF('2-man'!CR$17="P",MIN(100,CR9+25),IF(AND('2-man'!CR$17="D",CR9&gt;=35,'2-man'!CR$15&lt;=IF('2-man'!$BF$4="",999,'2-man'!$BF$4)),CR9-35,IF(AND(LEFT('2-man'!CR$17,3)="ST&gt;",CR9&gt;=100,'2-man'!CR$15&lt;=IF('2-man'!$BF$4="",999,'2-man'!$BF$4)),0,IF(AND(OR(AND('2-man'!CR$16="ST&gt;2",CR1&gt;=100)),'2-man'!CR$15&lt;=IF('2-man'!$BF$4="",999,'2-man'!$BF$4)),100,CR9)))))</f>
        <v/>
      </c>
      <c r="CS10">
        <f>IF('2-man'!CS$17="R",MIN(100,CS9+10),IF('2-man'!CS$17="P",MIN(100,CS9+25),IF(AND('2-man'!CS$17="D",CS9&gt;=35,'2-man'!CS$15&lt;=IF('2-man'!$BF$4="",999,'2-man'!$BF$4)),CS9-35,IF(AND(LEFT('2-man'!CS$17,3)="ST&gt;",CS9&gt;=100,'2-man'!CS$15&lt;=IF('2-man'!$BF$4="",999,'2-man'!$BF$4)),0,IF(AND(OR(AND('2-man'!CS$16="ST&gt;2",CS1&gt;=100)),'2-man'!CS$15&lt;=IF('2-man'!$BF$4="",999,'2-man'!$BF$4)),100,CS9)))))</f>
        <v/>
      </c>
      <c r="CT10">
        <f>IF('2-man'!CT$17="R",MIN(100,CT9+10),IF('2-man'!CT$17="P",MIN(100,CT9+25),IF(AND('2-man'!CT$17="D",CT9&gt;=35,'2-man'!CT$15&lt;=IF('2-man'!$BF$4="",999,'2-man'!$BF$4)),CT9-35,IF(AND(LEFT('2-man'!CT$17,3)="ST&gt;",CT9&gt;=100,'2-man'!CT$15&lt;=IF('2-man'!$BF$4="",999,'2-man'!$BF$4)),0,IF(AND(OR(AND('2-man'!CT$16="ST&gt;2",CT1&gt;=100)),'2-man'!CT$15&lt;=IF('2-man'!$BF$4="",999,'2-man'!$BF$4)),100,CT9)))))</f>
        <v/>
      </c>
      <c r="CU10">
        <f>IF('2-man'!CU$17="R",MIN(100,CU9+10),IF('2-man'!CU$17="P",MIN(100,CU9+25),IF(AND('2-man'!CU$17="D",CU9&gt;=35,'2-man'!CU$15&lt;=IF('2-man'!$BF$4="",999,'2-man'!$BF$4)),CU9-35,IF(AND(LEFT('2-man'!CU$17,3)="ST&gt;",CU9&gt;=100,'2-man'!CU$15&lt;=IF('2-man'!$BF$4="",999,'2-man'!$BF$4)),0,IF(AND(OR(AND('2-man'!CU$16="ST&gt;2",CU1&gt;=100)),'2-man'!CU$15&lt;=IF('2-man'!$BF$4="",999,'2-man'!$BF$4)),100,CU9)))))</f>
        <v/>
      </c>
      <c r="CV10">
        <f>IF('2-man'!CV$17="R",MIN(100,CV9+10),IF('2-man'!CV$17="P",MIN(100,CV9+25),IF(AND('2-man'!CV$17="D",CV9&gt;=35,'2-man'!CV$15&lt;=IF('2-man'!$BF$4="",999,'2-man'!$BF$4)),CV9-35,IF(AND(LEFT('2-man'!CV$17,3)="ST&gt;",CV9&gt;=100,'2-man'!CV$15&lt;=IF('2-man'!$BF$4="",999,'2-man'!$BF$4)),0,IF(AND(OR(AND('2-man'!CV$16="ST&gt;2",CV1&gt;=100)),'2-man'!CV$15&lt;=IF('2-man'!$BF$4="",999,'2-man'!$BF$4)),100,CV9)))))</f>
        <v/>
      </c>
      <c r="CW10">
        <f>IF('2-man'!CW$17="R",MIN(100,CW9+10),IF('2-man'!CW$17="P",MIN(100,CW9+25),IF(AND('2-man'!CW$17="D",CW9&gt;=35,'2-man'!CW$15&lt;=IF('2-man'!$BF$4="",999,'2-man'!$BF$4)),CW9-35,IF(AND(LEFT('2-man'!CW$17,3)="ST&gt;",CW9&gt;=100,'2-man'!CW$15&lt;=IF('2-man'!$BF$4="",999,'2-man'!$BF$4)),0,IF(AND(OR(AND('2-man'!CW$16="ST&gt;2",CW1&gt;=100)),'2-man'!CW$15&lt;=IF('2-man'!$BF$4="",999,'2-man'!$BF$4)),100,CW9)))))</f>
        <v/>
      </c>
      <c r="CX10">
        <f>IF('2-man'!CX$17="R",MIN(100,CX9+10),IF('2-man'!CX$17="P",MIN(100,CX9+25),IF(AND('2-man'!CX$17="D",CX9&gt;=35,'2-man'!CX$15&lt;=IF('2-man'!$BF$4="",999,'2-man'!$BF$4)),CX9-35,IF(AND(LEFT('2-man'!CX$17,3)="ST&gt;",CX9&gt;=100,'2-man'!CX$15&lt;=IF('2-man'!$BF$4="",999,'2-man'!$BF$4)),0,IF(AND(OR(AND('2-man'!CX$16="ST&gt;2",CX1&gt;=100)),'2-man'!CX$15&lt;=IF('2-man'!$BF$4="",999,'2-man'!$BF$4)),100,CX9)))))</f>
        <v/>
      </c>
      <c r="CY10">
        <f>IF('2-man'!CY$17="R",MIN(100,CY9+10),IF('2-man'!CY$17="P",MIN(100,CY9+25),IF(AND('2-man'!CY$17="D",CY9&gt;=35,'2-man'!CY$15&lt;=IF('2-man'!$BF$4="",999,'2-man'!$BF$4)),CY9-35,IF(AND(LEFT('2-man'!CY$17,3)="ST&gt;",CY9&gt;=100,'2-man'!CY$15&lt;=IF('2-man'!$BF$4="",999,'2-man'!$BF$4)),0,IF(AND(OR(AND('2-man'!CY$16="ST&gt;2",CY1&gt;=100)),'2-man'!CY$15&lt;=IF('2-man'!$BF$4="",999,'2-man'!$BF$4)),100,CY9)))))</f>
        <v/>
      </c>
      <c r="CZ10">
        <f>IF('2-man'!CZ$17="R",MIN(100,CZ9+10),IF('2-man'!CZ$17="P",MIN(100,CZ9+25),IF(AND('2-man'!CZ$17="D",CZ9&gt;=35,'2-man'!CZ$15&lt;=IF('2-man'!$BF$4="",999,'2-man'!$BF$4)),CZ9-35,IF(AND(LEFT('2-man'!CZ$17,3)="ST&gt;",CZ9&gt;=100,'2-man'!CZ$15&lt;=IF('2-man'!$BF$4="",999,'2-man'!$BF$4)),0,IF(AND(OR(AND('2-man'!CZ$16="ST&gt;2",CZ1&gt;=100)),'2-man'!CZ$15&lt;=IF('2-man'!$BF$4="",999,'2-man'!$BF$4)),100,CZ9)))))</f>
        <v/>
      </c>
      <c r="DA10">
        <f>IF('2-man'!DA$17="R",MIN(100,DA9+10),IF('2-man'!DA$17="P",MIN(100,DA9+25),IF(AND('2-man'!DA$17="D",DA9&gt;=35,'2-man'!DA$15&lt;=IF('2-man'!$BF$4="",999,'2-man'!$BF$4)),DA9-35,IF(AND(LEFT('2-man'!DA$17,3)="ST&gt;",DA9&gt;=100,'2-man'!DA$15&lt;=IF('2-man'!$BF$4="",999,'2-man'!$BF$4)),0,IF(AND(OR(AND('2-man'!DA$16="ST&gt;2",DA1&gt;=100)),'2-man'!DA$15&lt;=IF('2-man'!$BF$4="",999,'2-man'!$BF$4)),100,DA9)))))</f>
        <v/>
      </c>
      <c r="DB10">
        <f>IF('2-man'!DB$17="R",MIN(100,DB9+10),IF('2-man'!DB$17="P",MIN(100,DB9+25),IF(AND('2-man'!DB$17="D",DB9&gt;=35,'2-man'!DB$15&lt;=IF('2-man'!$BF$4="",999,'2-man'!$BF$4)),DB9-35,IF(AND(LEFT('2-man'!DB$17,3)="ST&gt;",DB9&gt;=100,'2-man'!DB$15&lt;=IF('2-man'!$BF$4="",999,'2-man'!$BF$4)),0,IF(AND(OR(AND('2-man'!DB$16="ST&gt;2",DB1&gt;=100)),'2-man'!DB$15&lt;=IF('2-man'!$BF$4="",999,'2-man'!$BF$4)),100,DB9)))))</f>
        <v/>
      </c>
      <c r="DC10">
        <f>IF('2-man'!DC$17="R",MIN(100,DC9+10),IF('2-man'!DC$17="P",MIN(100,DC9+25),IF(AND('2-man'!DC$17="D",DC9&gt;=35,'2-man'!DC$15&lt;=IF('2-man'!$BF$4="",999,'2-man'!$BF$4)),DC9-35,IF(AND(LEFT('2-man'!DC$17,3)="ST&gt;",DC9&gt;=100,'2-man'!DC$15&lt;=IF('2-man'!$BF$4="",999,'2-man'!$BF$4)),0,IF(AND(OR(AND('2-man'!DC$16="ST&gt;2",DC1&gt;=100)),'2-man'!DC$15&lt;=IF('2-man'!$BF$4="",999,'2-man'!$BF$4)),100,DC9)))))</f>
        <v/>
      </c>
      <c r="DD10">
        <f>IF('2-man'!DD$17="R",MIN(100,DD9+10),IF('2-man'!DD$17="P",MIN(100,DD9+25),IF(AND('2-man'!DD$17="D",DD9&gt;=35,'2-man'!DD$15&lt;=IF('2-man'!$BF$4="",999,'2-man'!$BF$4)),DD9-35,IF(AND(LEFT('2-man'!DD$17,3)="ST&gt;",DD9&gt;=100,'2-man'!DD$15&lt;=IF('2-man'!$BF$4="",999,'2-man'!$BF$4)),0,IF(AND(OR(AND('2-man'!DD$16="ST&gt;2",DD1&gt;=100)),'2-man'!DD$15&lt;=IF('2-man'!$BF$4="",999,'2-man'!$BF$4)),100,DD9)))))</f>
        <v/>
      </c>
      <c r="DE10">
        <f>IF('2-man'!DE$17="R",MIN(100,DE9+10),IF('2-man'!DE$17="P",MIN(100,DE9+25),IF(AND('2-man'!DE$17="D",DE9&gt;=35,'2-man'!DE$15&lt;=IF('2-man'!$BF$4="",999,'2-man'!$BF$4)),DE9-35,IF(AND(LEFT('2-man'!DE$17,3)="ST&gt;",DE9&gt;=100,'2-man'!DE$15&lt;=IF('2-man'!$BF$4="",999,'2-man'!$BF$4)),0,IF(AND(OR(AND('2-man'!DE$16="ST&gt;2",DE1&gt;=100)),'2-man'!DE$15&lt;=IF('2-man'!$BF$4="",999,'2-man'!$BF$4)),100,DE9)))))</f>
        <v/>
      </c>
      <c r="DF10">
        <f>IF('2-man'!DF$17="R",MIN(100,DF9+10),IF('2-man'!DF$17="P",MIN(100,DF9+25),IF(AND('2-man'!DF$17="D",DF9&gt;=35,'2-man'!DF$15&lt;=IF('2-man'!$BF$4="",999,'2-man'!$BF$4)),DF9-35,IF(AND(LEFT('2-man'!DF$17,3)="ST&gt;",DF9&gt;=100,'2-man'!DF$15&lt;=IF('2-man'!$BF$4="",999,'2-man'!$BF$4)),0,IF(AND(OR(AND('2-man'!DF$16="ST&gt;2",DF1&gt;=100)),'2-man'!DF$15&lt;=IF('2-man'!$BF$4="",999,'2-man'!$BF$4)),100,DF9)))))</f>
        <v/>
      </c>
      <c r="DG10">
        <f>IF('2-man'!DG$17="R",MIN(100,DG9+10),IF('2-man'!DG$17="P",MIN(100,DG9+25),IF(AND('2-man'!DG$17="D",DG9&gt;=35,'2-man'!DG$15&lt;=IF('2-man'!$BF$4="",999,'2-man'!$BF$4)),DG9-35,IF(AND(LEFT('2-man'!DG$17,3)="ST&gt;",DG9&gt;=100,'2-man'!DG$15&lt;=IF('2-man'!$BF$4="",999,'2-man'!$BF$4)),0,IF(AND(OR(AND('2-man'!DG$16="ST&gt;2",DG1&gt;=100)),'2-man'!DG$15&lt;=IF('2-man'!$BF$4="",999,'2-man'!$BF$4)),100,DG9)))))</f>
        <v/>
      </c>
      <c r="DH10">
        <f>IF('2-man'!DH$17="R",MIN(100,DH9+10),IF('2-man'!DH$17="P",MIN(100,DH9+25),IF(AND('2-man'!DH$17="D",DH9&gt;=35,'2-man'!DH$15&lt;=IF('2-man'!$BF$4="",999,'2-man'!$BF$4)),DH9-35,IF(AND(LEFT('2-man'!DH$17,3)="ST&gt;",DH9&gt;=100,'2-man'!DH$15&lt;=IF('2-man'!$BF$4="",999,'2-man'!$BF$4)),0,IF(AND(OR(AND('2-man'!DH$16="ST&gt;2",DH1&gt;=100)),'2-man'!DH$15&lt;=IF('2-man'!$BF$4="",999,'2-man'!$BF$4)),100,DH9)))))</f>
        <v/>
      </c>
      <c r="DI10">
        <f>IF('2-man'!DI$17="R",MIN(100,DI9+10),IF('2-man'!DI$17="P",MIN(100,DI9+25),IF(AND('2-man'!DI$17="D",DI9&gt;=35,'2-man'!DI$15&lt;=IF('2-man'!$BF$4="",999,'2-man'!$BF$4)),DI9-35,IF(AND(LEFT('2-man'!DI$17,3)="ST&gt;",DI9&gt;=100,'2-man'!DI$15&lt;=IF('2-man'!$BF$4="",999,'2-man'!$BF$4)),0,IF(AND(OR(AND('2-man'!DI$16="ST&gt;2",DI1&gt;=100)),'2-man'!DI$15&lt;=IF('2-man'!$BF$4="",999,'2-man'!$BF$4)),100,DI9)))))</f>
        <v/>
      </c>
      <c r="DJ10">
        <f>IF('2-man'!DJ$17="R",MIN(100,DJ9+10),IF('2-man'!DJ$17="P",MIN(100,DJ9+25),IF(AND('2-man'!DJ$17="D",DJ9&gt;=35,'2-man'!DJ$15&lt;=IF('2-man'!$BF$4="",999,'2-man'!$BF$4)),DJ9-35,IF(AND(LEFT('2-man'!DJ$17,3)="ST&gt;",DJ9&gt;=100,'2-man'!DJ$15&lt;=IF('2-man'!$BF$4="",999,'2-man'!$BF$4)),0,IF(AND(OR(AND('2-man'!DJ$16="ST&gt;2",DJ1&gt;=100)),'2-man'!DJ$15&lt;=IF('2-man'!$BF$4="",999,'2-man'!$BF$4)),100,DJ9)))))</f>
        <v/>
      </c>
      <c r="DK10">
        <f>IF('2-man'!DK$17="R",MIN(100,DK9+10),IF('2-man'!DK$17="P",MIN(100,DK9+25),IF(AND('2-man'!DK$17="D",DK9&gt;=35,'2-man'!DK$15&lt;=IF('2-man'!$BF$4="",999,'2-man'!$BF$4)),DK9-35,IF(AND(LEFT('2-man'!DK$17,3)="ST&gt;",DK9&gt;=100,'2-man'!DK$15&lt;=IF('2-man'!$BF$4="",999,'2-man'!$BF$4)),0,IF(AND(OR(AND('2-man'!DK$16="ST&gt;2",DK1&gt;=100)),'2-man'!DK$15&lt;=IF('2-man'!$BF$4="",999,'2-man'!$BF$4)),100,DK9)))))</f>
        <v/>
      </c>
      <c r="DL10">
        <f>IF('2-man'!DL$17="R",MIN(100,DL9+10),IF('2-man'!DL$17="P",MIN(100,DL9+25),IF(AND('2-man'!DL$17="D",DL9&gt;=35,'2-man'!DL$15&lt;=IF('2-man'!$BF$4="",999,'2-man'!$BF$4)),DL9-35,IF(AND(LEFT('2-man'!DL$17,3)="ST&gt;",DL9&gt;=100,'2-man'!DL$15&lt;=IF('2-man'!$BF$4="",999,'2-man'!$BF$4)),0,IF(AND(OR(AND('2-man'!DL$16="ST&gt;2",DL1&gt;=100)),'2-man'!DL$15&lt;=IF('2-man'!$BF$4="",999,'2-man'!$BF$4)),100,DL9)))))</f>
        <v/>
      </c>
      <c r="DM10">
        <f>IF('2-man'!DM$17="R",MIN(100,DM9+10),IF('2-man'!DM$17="P",MIN(100,DM9+25),IF(AND('2-man'!DM$17="D",DM9&gt;=35,'2-man'!DM$15&lt;=IF('2-man'!$BF$4="",999,'2-man'!$BF$4)),DM9-35,IF(AND(LEFT('2-man'!DM$17,3)="ST&gt;",DM9&gt;=100,'2-man'!DM$15&lt;=IF('2-man'!$BF$4="",999,'2-man'!$BF$4)),0,IF(AND(OR(AND('2-man'!DM$16="ST&gt;2",DM1&gt;=100)),'2-man'!DM$15&lt;=IF('2-man'!$BF$4="",999,'2-man'!$BF$4)),100,DM9)))))</f>
        <v/>
      </c>
      <c r="DN10">
        <f>IF('2-man'!DN$17="R",MIN(100,DN9+10),IF('2-man'!DN$17="P",MIN(100,DN9+25),IF(AND('2-man'!DN$17="D",DN9&gt;=35,'2-man'!DN$15&lt;=IF('2-man'!$BF$4="",999,'2-man'!$BF$4)),DN9-35,IF(AND(LEFT('2-man'!DN$17,3)="ST&gt;",DN9&gt;=100,'2-man'!DN$15&lt;=IF('2-man'!$BF$4="",999,'2-man'!$BF$4)),0,IF(AND(OR(AND('2-man'!DN$16="ST&gt;2",DN1&gt;=100)),'2-man'!DN$15&lt;=IF('2-man'!$BF$4="",999,'2-man'!$BF$4)),100,DN9)))))</f>
        <v/>
      </c>
      <c r="DO10">
        <f>IF('2-man'!DO$17="R",MIN(100,DO9+10),IF('2-man'!DO$17="P",MIN(100,DO9+25),IF(AND('2-man'!DO$17="D",DO9&gt;=35,'2-man'!DO$15&lt;=IF('2-man'!$BF$4="",999,'2-man'!$BF$4)),DO9-35,IF(AND(LEFT('2-man'!DO$17,3)="ST&gt;",DO9&gt;=100,'2-man'!DO$15&lt;=IF('2-man'!$BF$4="",999,'2-man'!$BF$4)),0,IF(AND(OR(AND('2-man'!DO$16="ST&gt;2",DO1&gt;=100)),'2-man'!DO$15&lt;=IF('2-man'!$BF$4="",999,'2-man'!$BF$4)),100,DO9)))))</f>
        <v/>
      </c>
      <c r="DP10">
        <f>IF('2-man'!DP$17="R",MIN(100,DP9+10),IF('2-man'!DP$17="P",MIN(100,DP9+25),IF(AND('2-man'!DP$17="D",DP9&gt;=35,'2-man'!DP$15&lt;=IF('2-man'!$BF$4="",999,'2-man'!$BF$4)),DP9-35,IF(AND(LEFT('2-man'!DP$17,3)="ST&gt;",DP9&gt;=100,'2-man'!DP$15&lt;=IF('2-man'!$BF$4="",999,'2-man'!$BF$4)),0,IF(AND(OR(AND('2-man'!DP$16="ST&gt;2",DP1&gt;=100)),'2-man'!DP$15&lt;=IF('2-man'!$BF$4="",999,'2-man'!$BF$4)),100,DP9)))))</f>
        <v/>
      </c>
      <c r="DQ10">
        <f>IF('2-man'!DQ$17="R",MIN(100,DQ9+10),IF('2-man'!DQ$17="P",MIN(100,DQ9+25),IF(AND('2-man'!DQ$17="D",DQ9&gt;=35,'2-man'!DQ$15&lt;=IF('2-man'!$BF$4="",999,'2-man'!$BF$4)),DQ9-35,IF(AND(LEFT('2-man'!DQ$17,3)="ST&gt;",DQ9&gt;=100,'2-man'!DQ$15&lt;=IF('2-man'!$BF$4="",999,'2-man'!$BF$4)),0,IF(AND(OR(AND('2-man'!DQ$16="ST&gt;2",DQ1&gt;=100)),'2-man'!DQ$15&lt;=IF('2-man'!$BF$4="",999,'2-man'!$BF$4)),100,DQ9)))))</f>
        <v/>
      </c>
      <c r="DR10">
        <f>IF('2-man'!DR$17="R",MIN(100,DR9+10),IF('2-man'!DR$17="P",MIN(100,DR9+25),IF(AND('2-man'!DR$17="D",DR9&gt;=35,'2-man'!DR$15&lt;=IF('2-man'!$BF$4="",999,'2-man'!$BF$4)),DR9-35,IF(AND(LEFT('2-man'!DR$17,3)="ST&gt;",DR9&gt;=100,'2-man'!DR$15&lt;=IF('2-man'!$BF$4="",999,'2-man'!$BF$4)),0,IF(AND(OR(AND('2-man'!DR$16="ST&gt;2",DR1&gt;=100)),'2-man'!DR$15&lt;=IF('2-man'!$BF$4="",999,'2-man'!$BF$4)),100,DR9)))))</f>
        <v/>
      </c>
      <c r="DS10">
        <f>IF('2-man'!DS$17="R",MIN(100,DS9+10),IF('2-man'!DS$17="P",MIN(100,DS9+25),IF(AND('2-man'!DS$17="D",DS9&gt;=35,'2-man'!DS$15&lt;=IF('2-man'!$BF$4="",999,'2-man'!$BF$4)),DS9-35,IF(AND(LEFT('2-man'!DS$17,3)="ST&gt;",DS9&gt;=100,'2-man'!DS$15&lt;=IF('2-man'!$BF$4="",999,'2-man'!$BF$4)),0,IF(AND(OR(AND('2-man'!DS$16="ST&gt;2",DS1&gt;=100)),'2-man'!DS$15&lt;=IF('2-man'!$BF$4="",999,'2-man'!$BF$4)),100,DS9)))))</f>
        <v/>
      </c>
      <c r="DT10">
        <f>IF('2-man'!DT$17="R",MIN(100,DT9+10),IF('2-man'!DT$17="P",MIN(100,DT9+25),IF(AND('2-man'!DT$17="D",DT9&gt;=35,'2-man'!DT$15&lt;=IF('2-man'!$BF$4="",999,'2-man'!$BF$4)),DT9-35,IF(AND(LEFT('2-man'!DT$17,3)="ST&gt;",DT9&gt;=100,'2-man'!DT$15&lt;=IF('2-man'!$BF$4="",999,'2-man'!$BF$4)),0,IF(AND(OR(AND('2-man'!DT$16="ST&gt;2",DT1&gt;=100)),'2-man'!DT$15&lt;=IF('2-man'!$BF$4="",999,'2-man'!$BF$4)),100,DT9)))))</f>
        <v/>
      </c>
      <c r="DU10">
        <f>IF('2-man'!DU$17="R",MIN(100,DU9+10),IF('2-man'!DU$17="P",MIN(100,DU9+25),IF(AND('2-man'!DU$17="D",DU9&gt;=35,'2-man'!DU$15&lt;=IF('2-man'!$BF$4="",999,'2-man'!$BF$4)),DU9-35,IF(AND(LEFT('2-man'!DU$17,3)="ST&gt;",DU9&gt;=100,'2-man'!DU$15&lt;=IF('2-man'!$BF$4="",999,'2-man'!$BF$4)),0,IF(AND(OR(AND('2-man'!DU$16="ST&gt;2",DU1&gt;=100)),'2-man'!DU$15&lt;=IF('2-man'!$BF$4="",999,'2-man'!$BF$4)),100,DU9)))))</f>
        <v/>
      </c>
      <c r="DV10">
        <f>IF('2-man'!DV$17="R",MIN(100,DV9+10),IF('2-man'!DV$17="P",MIN(100,DV9+25),IF(AND('2-man'!DV$17="D",DV9&gt;=35,'2-man'!DV$15&lt;=IF('2-man'!$BF$4="",999,'2-man'!$BF$4)),DV9-35,IF(AND(LEFT('2-man'!DV$17,3)="ST&gt;",DV9&gt;=100,'2-man'!DV$15&lt;=IF('2-man'!$BF$4="",999,'2-man'!$BF$4)),0,IF(AND(OR(AND('2-man'!DV$16="ST&gt;2",DV1&gt;=100)),'2-man'!DV$15&lt;=IF('2-man'!$BF$4="",999,'2-man'!$BF$4)),100,DV9)))))</f>
        <v/>
      </c>
      <c r="DW10">
        <f>IF('2-man'!DW$17="R",MIN(100,DW9+10),IF('2-man'!DW$17="P",MIN(100,DW9+25),IF(AND('2-man'!DW$17="D",DW9&gt;=35,'2-man'!DW$15&lt;=IF('2-man'!$BF$4="",999,'2-man'!$BF$4)),DW9-35,IF(AND(LEFT('2-man'!DW$17,3)="ST&gt;",DW9&gt;=100,'2-man'!DW$15&lt;=IF('2-man'!$BF$4="",999,'2-man'!$BF$4)),0,IF(AND(OR(AND('2-man'!DW$16="ST&gt;2",DW1&gt;=100)),'2-man'!DW$15&lt;=IF('2-man'!$BF$4="",999,'2-man'!$BF$4)),100,DW9)))))</f>
        <v/>
      </c>
      <c r="DX10">
        <f>IF('2-man'!DX$17="R",MIN(100,DX9+10),IF('2-man'!DX$17="P",MIN(100,DX9+25),IF(AND('2-man'!DX$17="D",DX9&gt;=35,'2-man'!DX$15&lt;=IF('2-man'!$BF$4="",999,'2-man'!$BF$4)),DX9-35,IF(AND(LEFT('2-man'!DX$17,3)="ST&gt;",DX9&gt;=100,'2-man'!DX$15&lt;=IF('2-man'!$BF$4="",999,'2-man'!$BF$4)),0,IF(AND(OR(AND('2-man'!DX$16="ST&gt;2",DX1&gt;=100)),'2-man'!DX$15&lt;=IF('2-man'!$BF$4="",999,'2-man'!$BF$4)),100,DX9)))))</f>
        <v/>
      </c>
      <c r="DY10">
        <f>IF('2-man'!DY$17="R",MIN(100,DY9+10),IF('2-man'!DY$17="P",MIN(100,DY9+25),IF(AND('2-man'!DY$17="D",DY9&gt;=35,'2-man'!DY$15&lt;=IF('2-man'!$BF$4="",999,'2-man'!$BF$4)),DY9-35,IF(AND(LEFT('2-man'!DY$17,3)="ST&gt;",DY9&gt;=100,'2-man'!DY$15&lt;=IF('2-man'!$BF$4="",999,'2-man'!$BF$4)),0,IF(AND(OR(AND('2-man'!DY$16="ST&gt;2",DY1&gt;=100)),'2-man'!DY$15&lt;=IF('2-man'!$BF$4="",999,'2-man'!$BF$4)),100,DY9)))))</f>
        <v/>
      </c>
      <c r="DZ10">
        <f>IF('2-man'!DZ$17="R",MIN(100,DZ9+10),IF('2-man'!DZ$17="P",MIN(100,DZ9+25),IF(AND('2-man'!DZ$17="D",DZ9&gt;=35,'2-man'!DZ$15&lt;=IF('2-man'!$BF$4="",999,'2-man'!$BF$4)),DZ9-35,IF(AND(LEFT('2-man'!DZ$17,3)="ST&gt;",DZ9&gt;=100,'2-man'!DZ$15&lt;=IF('2-man'!$BF$4="",999,'2-man'!$BF$4)),0,IF(AND(OR(AND('2-man'!DZ$16="ST&gt;2",DZ1&gt;=100)),'2-man'!DZ$15&lt;=IF('2-man'!$BF$4="",999,'2-man'!$BF$4)),100,DZ9)))))</f>
        <v/>
      </c>
      <c r="EA10">
        <f>IF('2-man'!EA$17="R",MIN(100,EA9+10),IF('2-man'!EA$17="P",MIN(100,EA9+25),IF(AND('2-man'!EA$17="D",EA9&gt;=35,'2-man'!EA$15&lt;=IF('2-man'!$BF$4="",999,'2-man'!$BF$4)),EA9-35,IF(AND(LEFT('2-man'!EA$17,3)="ST&gt;",EA9&gt;=100,'2-man'!EA$15&lt;=IF('2-man'!$BF$4="",999,'2-man'!$BF$4)),0,IF(AND(OR(AND('2-man'!EA$16="ST&gt;2",EA1&gt;=100)),'2-man'!EA$15&lt;=IF('2-man'!$BF$4="",999,'2-man'!$BF$4)),100,EA9)))))</f>
        <v/>
      </c>
      <c r="EB10">
        <f>IF('2-man'!EB$17="R",MIN(100,EB9+10),IF('2-man'!EB$17="P",MIN(100,EB9+25),IF(AND('2-man'!EB$17="D",EB9&gt;=35,'2-man'!EB$15&lt;=IF('2-man'!$BF$4="",999,'2-man'!$BF$4)),EB9-35,IF(AND(LEFT('2-man'!EB$17,3)="ST&gt;",EB9&gt;=100,'2-man'!EB$15&lt;=IF('2-man'!$BF$4="",999,'2-man'!$BF$4)),0,IF(AND(OR(AND('2-man'!EB$16="ST&gt;2",EB1&gt;=100)),'2-man'!EB$15&lt;=IF('2-man'!$BF$4="",999,'2-man'!$BF$4)),100,EB9)))))</f>
        <v/>
      </c>
      <c r="EC10">
        <f>IF('2-man'!EC$17="R",MIN(100,EC9+10),IF('2-man'!EC$17="P",MIN(100,EC9+25),IF(AND('2-man'!EC$17="D",EC9&gt;=35,'2-man'!EC$15&lt;=IF('2-man'!$BF$4="",999,'2-man'!$BF$4)),EC9-35,IF(AND(LEFT('2-man'!EC$17,3)="ST&gt;",EC9&gt;=100,'2-man'!EC$15&lt;=IF('2-man'!$BF$4="",999,'2-man'!$BF$4)),0,IF(AND(OR(AND('2-man'!EC$16="ST&gt;2",EC1&gt;=100)),'2-man'!EC$15&lt;=IF('2-man'!$BF$4="",999,'2-man'!$BF$4)),100,EC9)))))</f>
        <v/>
      </c>
      <c r="ED10">
        <f>IF('2-man'!ED$17="R",MIN(100,ED9+10),IF('2-man'!ED$17="P",MIN(100,ED9+25),IF(AND('2-man'!ED$17="D",ED9&gt;=35,'2-man'!ED$15&lt;=IF('2-man'!$BF$4="",999,'2-man'!$BF$4)),ED9-35,IF(AND(LEFT('2-man'!ED$17,3)="ST&gt;",ED9&gt;=100,'2-man'!ED$15&lt;=IF('2-man'!$BF$4="",999,'2-man'!$BF$4)),0,IF(AND(OR(AND('2-man'!ED$16="ST&gt;2",ED1&gt;=100)),'2-man'!ED$15&lt;=IF('2-man'!$BF$4="",999,'2-man'!$BF$4)),100,ED9)))))</f>
        <v/>
      </c>
      <c r="EE10">
        <f>IF('2-man'!EE$17="R",MIN(100,EE9+10),IF('2-man'!EE$17="P",MIN(100,EE9+25),IF(AND('2-man'!EE$17="D",EE9&gt;=35,'2-man'!EE$15&lt;=IF('2-man'!$BF$4="",999,'2-man'!$BF$4)),EE9-35,IF(AND(LEFT('2-man'!EE$17,3)="ST&gt;",EE9&gt;=100,'2-man'!EE$15&lt;=IF('2-man'!$BF$4="",999,'2-man'!$BF$4)),0,IF(AND(OR(AND('2-man'!EE$16="ST&gt;2",EE1&gt;=100)),'2-man'!EE$15&lt;=IF('2-man'!$BF$4="",999,'2-man'!$BF$4)),100,EE9)))))</f>
        <v/>
      </c>
      <c r="EF10">
        <f>IF('2-man'!EF$17="R",MIN(100,EF9+10),IF('2-man'!EF$17="P",MIN(100,EF9+25),IF(AND('2-man'!EF$17="D",EF9&gt;=35,'2-man'!EF$15&lt;=IF('2-man'!$BF$4="",999,'2-man'!$BF$4)),EF9-35,IF(AND(LEFT('2-man'!EF$17,3)="ST&gt;",EF9&gt;=100,'2-man'!EF$15&lt;=IF('2-man'!$BF$4="",999,'2-man'!$BF$4)),0,IF(AND(OR(AND('2-man'!EF$16="ST&gt;2",EF1&gt;=100)),'2-man'!EF$15&lt;=IF('2-man'!$BF$4="",999,'2-man'!$BF$4)),100,EF9)))))</f>
        <v/>
      </c>
      <c r="EG10">
        <f>IF('2-man'!EG$17="R",MIN(100,EG9+10),IF('2-man'!EG$17="P",MIN(100,EG9+25),IF(AND('2-man'!EG$17="D",EG9&gt;=35,'2-man'!EG$15&lt;=IF('2-man'!$BF$4="",999,'2-man'!$BF$4)),EG9-35,IF(AND(LEFT('2-man'!EG$17,3)="ST&gt;",EG9&gt;=100,'2-man'!EG$15&lt;=IF('2-man'!$BF$4="",999,'2-man'!$BF$4)),0,IF(AND(OR(AND('2-man'!EG$16="ST&gt;2",EG1&gt;=100)),'2-man'!EG$15&lt;=IF('2-man'!$BF$4="",999,'2-man'!$BF$4)),100,EG9)))))</f>
        <v/>
      </c>
      <c r="EH10">
        <f>IF('2-man'!EH$17="R",MIN(100,EH9+10),IF('2-man'!EH$17="P",MIN(100,EH9+25),IF(AND('2-man'!EH$17="D",EH9&gt;=35,'2-man'!EH$15&lt;=IF('2-man'!$BF$4="",999,'2-man'!$BF$4)),EH9-35,IF(AND(LEFT('2-man'!EH$17,3)="ST&gt;",EH9&gt;=100,'2-man'!EH$15&lt;=IF('2-man'!$BF$4="",999,'2-man'!$BF$4)),0,IF(AND(OR(AND('2-man'!EH$16="ST&gt;2",EH1&gt;=100)),'2-man'!EH$15&lt;=IF('2-man'!$BF$4="",999,'2-man'!$BF$4)),100,EH9)))))</f>
        <v/>
      </c>
      <c r="EI10">
        <f>IF('2-man'!EI$17="R",MIN(100,EI9+10),IF('2-man'!EI$17="P",MIN(100,EI9+25),IF(AND('2-man'!EI$17="D",EI9&gt;=35,'2-man'!EI$15&lt;=IF('2-man'!$BF$4="",999,'2-man'!$BF$4)),EI9-35,IF(AND(LEFT('2-man'!EI$17,3)="ST&gt;",EI9&gt;=100,'2-man'!EI$15&lt;=IF('2-man'!$BF$4="",999,'2-man'!$BF$4)),0,IF(AND(OR(AND('2-man'!EI$16="ST&gt;2",EI1&gt;=100)),'2-man'!EI$15&lt;=IF('2-man'!$BF$4="",999,'2-man'!$BF$4)),100,EI9)))))</f>
        <v/>
      </c>
      <c r="EJ10">
        <f>IF('2-man'!EJ$17="R",MIN(100,EJ9+10),IF('2-man'!EJ$17="P",MIN(100,EJ9+25),IF(AND('2-man'!EJ$17="D",EJ9&gt;=35,'2-man'!EJ$15&lt;=IF('2-man'!$BF$4="",999,'2-man'!$BF$4)),EJ9-35,IF(AND(LEFT('2-man'!EJ$17,3)="ST&gt;",EJ9&gt;=100,'2-man'!EJ$15&lt;=IF('2-man'!$BF$4="",999,'2-man'!$BF$4)),0,IF(AND(OR(AND('2-man'!EJ$16="ST&gt;2",EJ1&gt;=100)),'2-man'!EJ$15&lt;=IF('2-man'!$BF$4="",999,'2-man'!$BF$4)),100,EJ9)))))</f>
        <v/>
      </c>
      <c r="EK10">
        <f>IF('2-man'!EK$17="R",MIN(100,EK9+10),IF('2-man'!EK$17="P",MIN(100,EK9+25),IF(AND('2-man'!EK$17="D",EK9&gt;=35,'2-man'!EK$15&lt;=IF('2-man'!$BF$4="",999,'2-man'!$BF$4)),EK9-35,IF(AND(LEFT('2-man'!EK$17,3)="ST&gt;",EK9&gt;=100,'2-man'!EK$15&lt;=IF('2-man'!$BF$4="",999,'2-man'!$BF$4)),0,IF(AND(OR(AND('2-man'!EK$16="ST&gt;2",EK1&gt;=100)),'2-man'!EK$15&lt;=IF('2-man'!$BF$4="",999,'2-man'!$BF$4)),100,EK9)))))</f>
        <v/>
      </c>
      <c r="EL10">
        <f>IF('2-man'!EL$17="R",MIN(100,EL9+10),IF('2-man'!EL$17="P",MIN(100,EL9+25),IF(AND('2-man'!EL$17="D",EL9&gt;=35,'2-man'!EL$15&lt;=IF('2-man'!$BF$4="",999,'2-man'!$BF$4)),EL9-35,IF(AND(LEFT('2-man'!EL$17,3)="ST&gt;",EL9&gt;=100,'2-man'!EL$15&lt;=IF('2-man'!$BF$4="",999,'2-man'!$BF$4)),0,IF(AND(OR(AND('2-man'!EL$16="ST&gt;2",EL1&gt;=100)),'2-man'!EL$15&lt;=IF('2-man'!$BF$4="",999,'2-man'!$BF$4)),100,EL9)))))</f>
        <v/>
      </c>
    </row>
    <row r="11">
      <c r="A11" t="inlineStr">
        <is>
          <t>P2 timer</t>
        </is>
      </c>
      <c r="B11" t="n">
        <v>0</v>
      </c>
      <c r="C11">
        <f>IF(OR('2-man'!C$17="R",'2-man'!C$15=$R$15,AND(ISNUMBER($R$15),'2-man'!C$15&lt;$R$15)),0,IF(B10&gt;=100,0,IF(B11+1&gt;=IF(OR('2-man'!$F$5=TRUE,'2-man'!$F$5="TRUE",'2-man'!$F$5="Yes"),25,50),0,B11+1)))</f>
        <v/>
      </c>
      <c r="D11">
        <f>IF(OR('2-man'!D$17="R",'2-man'!D$15=$R$15,AND(ISNUMBER($R$15),'2-man'!D$15&lt;$R$15)),0,IF(C10&gt;=100,0,IF(C11+1&gt;=IF(OR('2-man'!$F$5=TRUE,'2-man'!$F$5="TRUE",'2-man'!$F$5="Yes"),25,50),0,C11+1)))</f>
        <v/>
      </c>
      <c r="E11">
        <f>IF(OR('2-man'!E$17="R",'2-man'!E$15=$R$15,AND(ISNUMBER($R$15),'2-man'!E$15&lt;$R$15)),0,IF(D10&gt;=100,0,IF(D11+1&gt;=IF(OR('2-man'!$F$5=TRUE,'2-man'!$F$5="TRUE",'2-man'!$F$5="Yes"),25,50),0,D11+1)))</f>
        <v/>
      </c>
      <c r="F11">
        <f>IF(OR('2-man'!F$17="R",'2-man'!F$15=$R$15,AND(ISNUMBER($R$15),'2-man'!F$15&lt;$R$15)),0,IF(E10&gt;=100,0,IF(E11+1&gt;=IF(OR('2-man'!$F$5=TRUE,'2-man'!$F$5="TRUE",'2-man'!$F$5="Yes"),25,50),0,E11+1)))</f>
        <v/>
      </c>
      <c r="G11">
        <f>IF(OR('2-man'!G$17="R",'2-man'!G$15=$R$15,AND(ISNUMBER($R$15),'2-man'!G$15&lt;$R$15)),0,IF(F10&gt;=100,0,IF(F11+1&gt;=IF(OR('2-man'!$F$5=TRUE,'2-man'!$F$5="TRUE",'2-man'!$F$5="Yes"),25,50),0,F11+1)))</f>
        <v/>
      </c>
      <c r="H11">
        <f>IF(OR('2-man'!H$17="R",'2-man'!H$15=$R$15,AND(ISNUMBER($R$15),'2-man'!H$15&lt;$R$15)),0,IF(G10&gt;=100,0,IF(G11+1&gt;=IF(OR('2-man'!$F$5=TRUE,'2-man'!$F$5="TRUE",'2-man'!$F$5="Yes"),25,50),0,G11+1)))</f>
        <v/>
      </c>
      <c r="I11">
        <f>IF(OR('2-man'!I$17="R",'2-man'!I$15=$R$15,AND(ISNUMBER($R$15),'2-man'!I$15&lt;$R$15)),0,IF(H10&gt;=100,0,IF(H11+1&gt;=IF(OR('2-man'!$F$5=TRUE,'2-man'!$F$5="TRUE",'2-man'!$F$5="Yes"),25,50),0,H11+1)))</f>
        <v/>
      </c>
      <c r="J11">
        <f>IF(OR('2-man'!J$17="R",'2-man'!J$15=$R$15,AND(ISNUMBER($R$15),'2-man'!J$15&lt;$R$15)),0,IF(I10&gt;=100,0,IF(I11+1&gt;=IF(OR('2-man'!$F$5=TRUE,'2-man'!$F$5="TRUE",'2-man'!$F$5="Yes"),25,50),0,I11+1)))</f>
        <v/>
      </c>
      <c r="K11">
        <f>IF(OR('2-man'!K$17="R",'2-man'!K$15=$R$15,AND(ISNUMBER($R$15),'2-man'!K$15&lt;$R$15)),0,IF(J10&gt;=100,0,IF(J11+1&gt;=IF(OR('2-man'!$F$5=TRUE,'2-man'!$F$5="TRUE",'2-man'!$F$5="Yes"),25,50),0,J11+1)))</f>
        <v/>
      </c>
      <c r="L11">
        <f>IF(OR('2-man'!L$17="R",'2-man'!L$15=$R$15,AND(ISNUMBER($R$15),'2-man'!L$15&lt;$R$15)),0,IF(K10&gt;=100,0,IF(K11+1&gt;=IF(OR('2-man'!$F$5=TRUE,'2-man'!$F$5="TRUE",'2-man'!$F$5="Yes"),25,50),0,K11+1)))</f>
        <v/>
      </c>
      <c r="M11">
        <f>IF(OR('2-man'!M$17="R",'2-man'!M$15=$R$15,AND(ISNUMBER($R$15),'2-man'!M$15&lt;$R$15)),0,IF(L10&gt;=100,0,IF(L11+1&gt;=IF(OR('2-man'!$F$5=TRUE,'2-man'!$F$5="TRUE",'2-man'!$F$5="Yes"),25,50),0,L11+1)))</f>
        <v/>
      </c>
      <c r="N11">
        <f>IF(OR('2-man'!N$17="R",'2-man'!N$15=$R$15,AND(ISNUMBER($R$15),'2-man'!N$15&lt;$R$15)),0,IF(M10&gt;=100,0,IF(M11+1&gt;=IF(OR('2-man'!$F$5=TRUE,'2-man'!$F$5="TRUE",'2-man'!$F$5="Yes"),25,50),0,M11+1)))</f>
        <v/>
      </c>
      <c r="O11">
        <f>IF(OR('2-man'!O$17="R",'2-man'!O$15=$R$15,AND(ISNUMBER($R$15),'2-man'!O$15&lt;$R$15)),0,IF(N10&gt;=100,0,IF(N11+1&gt;=IF(OR('2-man'!$F$5=TRUE,'2-man'!$F$5="TRUE",'2-man'!$F$5="Yes"),25,50),0,N11+1)))</f>
        <v/>
      </c>
      <c r="P11">
        <f>IF(OR('2-man'!P$17="R",'2-man'!P$15=$R$15,AND(ISNUMBER($R$15),'2-man'!P$15&lt;$R$15)),0,IF(O10&gt;=100,0,IF(O11+1&gt;=IF(OR('2-man'!$F$5=TRUE,'2-man'!$F$5="TRUE",'2-man'!$F$5="Yes"),25,50),0,O11+1)))</f>
        <v/>
      </c>
      <c r="Q11">
        <f>IF(OR('2-man'!Q$17="R",'2-man'!Q$15=$R$15,AND(ISNUMBER($R$15),'2-man'!Q$15&lt;$R$15)),0,IF(P10&gt;=100,0,IF(P11+1&gt;=IF(OR('2-man'!$F$5=TRUE,'2-man'!$F$5="TRUE",'2-man'!$F$5="Yes"),25,50),0,P11+1)))</f>
        <v/>
      </c>
      <c r="R11">
        <f>IF(OR('2-man'!R$17="R",'2-man'!R$15=$R$15,AND(ISNUMBER($R$15),'2-man'!R$15&lt;$R$15)),0,IF(Q10&gt;=100,0,IF(Q11+1&gt;=IF(OR('2-man'!$F$5=TRUE,'2-man'!$F$5="TRUE",'2-man'!$F$5="Yes"),25,50),0,Q11+1)))</f>
        <v/>
      </c>
      <c r="S11">
        <f>IF(OR('2-man'!S$17="R",'2-man'!S$15=$R$15,AND(ISNUMBER($R$15),'2-man'!S$15&lt;$R$15)),0,IF(R10&gt;=100,0,IF(R11+1&gt;=IF(OR('2-man'!$F$5=TRUE,'2-man'!$F$5="TRUE",'2-man'!$F$5="Yes"),25,50),0,R11+1)))</f>
        <v/>
      </c>
      <c r="T11">
        <f>IF(OR('2-man'!T$17="R",'2-man'!T$15=$R$15,AND(ISNUMBER($R$15),'2-man'!T$15&lt;$R$15)),0,IF(S10&gt;=100,0,IF(S11+1&gt;=IF(OR('2-man'!$F$5=TRUE,'2-man'!$F$5="TRUE",'2-man'!$F$5="Yes"),25,50),0,S11+1)))</f>
        <v/>
      </c>
      <c r="U11">
        <f>IF(OR('2-man'!U$17="R",'2-man'!U$15=$R$15,AND(ISNUMBER($R$15),'2-man'!U$15&lt;$R$15)),0,IF(T10&gt;=100,0,IF(T11+1&gt;=IF(OR('2-man'!$F$5=TRUE,'2-man'!$F$5="TRUE",'2-man'!$F$5="Yes"),25,50),0,T11+1)))</f>
        <v/>
      </c>
      <c r="V11">
        <f>IF(OR('2-man'!V$17="R",'2-man'!V$15=$R$15,AND(ISNUMBER($R$15),'2-man'!V$15&lt;$R$15)),0,IF(U10&gt;=100,0,IF(U11+1&gt;=IF(OR('2-man'!$F$5=TRUE,'2-man'!$F$5="TRUE",'2-man'!$F$5="Yes"),25,50),0,U11+1)))</f>
        <v/>
      </c>
      <c r="W11">
        <f>IF(OR('2-man'!W$17="R",'2-man'!W$15=$R$15,AND(ISNUMBER($R$15),'2-man'!W$15&lt;$R$15)),0,IF(V10&gt;=100,0,IF(V11+1&gt;=IF(OR('2-man'!$F$5=TRUE,'2-man'!$F$5="TRUE",'2-man'!$F$5="Yes"),25,50),0,V11+1)))</f>
        <v/>
      </c>
      <c r="X11">
        <f>IF(OR('2-man'!X$17="R",'2-man'!X$15=$R$15,AND(ISNUMBER($R$15),'2-man'!X$15&lt;$R$15)),0,IF(W10&gt;=100,0,IF(W11+1&gt;=IF(OR('2-man'!$F$5=TRUE,'2-man'!$F$5="TRUE",'2-man'!$F$5="Yes"),25,50),0,W11+1)))</f>
        <v/>
      </c>
      <c r="Y11">
        <f>IF(OR('2-man'!Y$17="R",'2-man'!Y$15=$R$15,AND(ISNUMBER($R$15),'2-man'!Y$15&lt;$R$15)),0,IF(X10&gt;=100,0,IF(X11+1&gt;=IF(OR('2-man'!$F$5=TRUE,'2-man'!$F$5="TRUE",'2-man'!$F$5="Yes"),25,50),0,X11+1)))</f>
        <v/>
      </c>
      <c r="Z11">
        <f>IF(OR('2-man'!Z$17="R",'2-man'!Z$15=$R$15,AND(ISNUMBER($R$15),'2-man'!Z$15&lt;$R$15)),0,IF(Y10&gt;=100,0,IF(Y11+1&gt;=IF(OR('2-man'!$F$5=TRUE,'2-man'!$F$5="TRUE",'2-man'!$F$5="Yes"),25,50),0,Y11+1)))</f>
        <v/>
      </c>
      <c r="AA11">
        <f>IF(OR('2-man'!AA$17="R",'2-man'!AA$15=$R$15,AND(ISNUMBER($R$15),'2-man'!AA$15&lt;$R$15)),0,IF(Z10&gt;=100,0,IF(Z11+1&gt;=IF(OR('2-man'!$F$5=TRUE,'2-man'!$F$5="TRUE",'2-man'!$F$5="Yes"),25,50),0,Z11+1)))</f>
        <v/>
      </c>
      <c r="AB11">
        <f>IF(OR('2-man'!AB$17="R",'2-man'!AB$15=$R$15,AND(ISNUMBER($R$15),'2-man'!AB$15&lt;$R$15)),0,IF(AA10&gt;=100,0,IF(AA11+1&gt;=IF(OR('2-man'!$F$5=TRUE,'2-man'!$F$5="TRUE",'2-man'!$F$5="Yes"),25,50),0,AA11+1)))</f>
        <v/>
      </c>
      <c r="AC11">
        <f>IF(OR('2-man'!AC$17="R",'2-man'!AC$15=$R$15,AND(ISNUMBER($R$15),'2-man'!AC$15&lt;$R$15)),0,IF(AB10&gt;=100,0,IF(AB11+1&gt;=IF(OR('2-man'!$F$5=TRUE,'2-man'!$F$5="TRUE",'2-man'!$F$5="Yes"),25,50),0,AB11+1)))</f>
        <v/>
      </c>
      <c r="AD11">
        <f>IF(OR('2-man'!AD$17="R",'2-man'!AD$15=$R$15,AND(ISNUMBER($R$15),'2-man'!AD$15&lt;$R$15)),0,IF(AC10&gt;=100,0,IF(AC11+1&gt;=IF(OR('2-man'!$F$5=TRUE,'2-man'!$F$5="TRUE",'2-man'!$F$5="Yes"),25,50),0,AC11+1)))</f>
        <v/>
      </c>
      <c r="AE11">
        <f>IF(OR('2-man'!AE$17="R",'2-man'!AE$15=$R$15,AND(ISNUMBER($R$15),'2-man'!AE$15&lt;$R$15)),0,IF(AD10&gt;=100,0,IF(AD11+1&gt;=IF(OR('2-man'!$F$5=TRUE,'2-man'!$F$5="TRUE",'2-man'!$F$5="Yes"),25,50),0,AD11+1)))</f>
        <v/>
      </c>
      <c r="AF11">
        <f>IF(OR('2-man'!AF$17="R",'2-man'!AF$15=$R$15,AND(ISNUMBER($R$15),'2-man'!AF$15&lt;$R$15)),0,IF(AE10&gt;=100,0,IF(AE11+1&gt;=IF(OR('2-man'!$F$5=TRUE,'2-man'!$F$5="TRUE",'2-man'!$F$5="Yes"),25,50),0,AE11+1)))</f>
        <v/>
      </c>
      <c r="AG11">
        <f>IF(OR('2-man'!AG$17="R",'2-man'!AG$15=$R$15,AND(ISNUMBER($R$15),'2-man'!AG$15&lt;$R$15)),0,IF(AF10&gt;=100,0,IF(AF11+1&gt;=IF(OR('2-man'!$F$5=TRUE,'2-man'!$F$5="TRUE",'2-man'!$F$5="Yes"),25,50),0,AF11+1)))</f>
        <v/>
      </c>
      <c r="AH11">
        <f>IF(OR('2-man'!AH$17="R",'2-man'!AH$15=$R$15,AND(ISNUMBER($R$15),'2-man'!AH$15&lt;$R$15)),0,IF(AG10&gt;=100,0,IF(AG11+1&gt;=IF(OR('2-man'!$F$5=TRUE,'2-man'!$F$5="TRUE",'2-man'!$F$5="Yes"),25,50),0,AG11+1)))</f>
        <v/>
      </c>
      <c r="AI11">
        <f>IF(OR('2-man'!AI$17="R",'2-man'!AI$15=$R$15,AND(ISNUMBER($R$15),'2-man'!AI$15&lt;$R$15)),0,IF(AH10&gt;=100,0,IF(AH11+1&gt;=IF(OR('2-man'!$F$5=TRUE,'2-man'!$F$5="TRUE",'2-man'!$F$5="Yes"),25,50),0,AH11+1)))</f>
        <v/>
      </c>
      <c r="AJ11">
        <f>IF(OR('2-man'!AJ$17="R",'2-man'!AJ$15=$R$15,AND(ISNUMBER($R$15),'2-man'!AJ$15&lt;$R$15)),0,IF(AI10&gt;=100,0,IF(AI11+1&gt;=IF(OR('2-man'!$F$5=TRUE,'2-man'!$F$5="TRUE",'2-man'!$F$5="Yes"),25,50),0,AI11+1)))</f>
        <v/>
      </c>
      <c r="AK11">
        <f>IF(OR('2-man'!AK$17="R",'2-man'!AK$15=$R$15,AND(ISNUMBER($R$15),'2-man'!AK$15&lt;$R$15)),0,IF(AJ10&gt;=100,0,IF(AJ11+1&gt;=IF(OR('2-man'!$F$5=TRUE,'2-man'!$F$5="TRUE",'2-man'!$F$5="Yes"),25,50),0,AJ11+1)))</f>
        <v/>
      </c>
      <c r="AL11">
        <f>IF(OR('2-man'!AL$17="R",'2-man'!AL$15=$R$15,AND(ISNUMBER($R$15),'2-man'!AL$15&lt;$R$15)),0,IF(AK10&gt;=100,0,IF(AK11+1&gt;=IF(OR('2-man'!$F$5=TRUE,'2-man'!$F$5="TRUE",'2-man'!$F$5="Yes"),25,50),0,AK11+1)))</f>
        <v/>
      </c>
      <c r="AM11">
        <f>IF(OR('2-man'!AM$17="R",'2-man'!AM$15=$R$15,AND(ISNUMBER($R$15),'2-man'!AM$15&lt;$R$15)),0,IF(AL10&gt;=100,0,IF(AL11+1&gt;=IF(OR('2-man'!$F$5=TRUE,'2-man'!$F$5="TRUE",'2-man'!$F$5="Yes"),25,50),0,AL11+1)))</f>
        <v/>
      </c>
      <c r="AN11">
        <f>IF(OR('2-man'!AN$17="R",'2-man'!AN$15=$R$15,AND(ISNUMBER($R$15),'2-man'!AN$15&lt;$R$15)),0,IF(AM10&gt;=100,0,IF(AM11+1&gt;=IF(OR('2-man'!$F$5=TRUE,'2-man'!$F$5="TRUE",'2-man'!$F$5="Yes"),25,50),0,AM11+1)))</f>
        <v/>
      </c>
      <c r="AO11">
        <f>IF(OR('2-man'!AO$17="R",'2-man'!AO$15=$R$15,AND(ISNUMBER($R$15),'2-man'!AO$15&lt;$R$15)),0,IF(AN10&gt;=100,0,IF(AN11+1&gt;=IF(OR('2-man'!$F$5=TRUE,'2-man'!$F$5="TRUE",'2-man'!$F$5="Yes"),25,50),0,AN11+1)))</f>
        <v/>
      </c>
      <c r="AP11">
        <f>IF(OR('2-man'!AP$17="R",'2-man'!AP$15=$R$15,AND(ISNUMBER($R$15),'2-man'!AP$15&lt;$R$15)),0,IF(AO10&gt;=100,0,IF(AO11+1&gt;=IF(OR('2-man'!$F$5=TRUE,'2-man'!$F$5="TRUE",'2-man'!$F$5="Yes"),25,50),0,AO11+1)))</f>
        <v/>
      </c>
      <c r="AQ11">
        <f>IF(OR('2-man'!AQ$17="R",'2-man'!AQ$15=$R$15,AND(ISNUMBER($R$15),'2-man'!AQ$15&lt;$R$15)),0,IF(AP10&gt;=100,0,IF(AP11+1&gt;=IF(OR('2-man'!$F$5=TRUE,'2-man'!$F$5="TRUE",'2-man'!$F$5="Yes"),25,50),0,AP11+1)))</f>
        <v/>
      </c>
      <c r="AR11">
        <f>IF(OR('2-man'!AR$17="R",'2-man'!AR$15=$R$15,AND(ISNUMBER($R$15),'2-man'!AR$15&lt;$R$15)),0,IF(AQ10&gt;=100,0,IF(AQ11+1&gt;=IF(OR('2-man'!$F$5=TRUE,'2-man'!$F$5="TRUE",'2-man'!$F$5="Yes"),25,50),0,AQ11+1)))</f>
        <v/>
      </c>
      <c r="AS11">
        <f>IF(OR('2-man'!AS$17="R",'2-man'!AS$15=$R$15,AND(ISNUMBER($R$15),'2-man'!AS$15&lt;$R$15)),0,IF(AR10&gt;=100,0,IF(AR11+1&gt;=IF(OR('2-man'!$F$5=TRUE,'2-man'!$F$5="TRUE",'2-man'!$F$5="Yes"),25,50),0,AR11+1)))</f>
        <v/>
      </c>
      <c r="AT11">
        <f>IF(OR('2-man'!AT$17="R",'2-man'!AT$15=$R$15,AND(ISNUMBER($R$15),'2-man'!AT$15&lt;$R$15)),0,IF(AS10&gt;=100,0,IF(AS11+1&gt;=IF(OR('2-man'!$F$5=TRUE,'2-man'!$F$5="TRUE",'2-man'!$F$5="Yes"),25,50),0,AS11+1)))</f>
        <v/>
      </c>
      <c r="AU11">
        <f>IF(OR('2-man'!AU$17="R",'2-man'!AU$15=$R$15,AND(ISNUMBER($R$15),'2-man'!AU$15&lt;$R$15)),0,IF(AT10&gt;=100,0,IF(AT11+1&gt;=IF(OR('2-man'!$F$5=TRUE,'2-man'!$F$5="TRUE",'2-man'!$F$5="Yes"),25,50),0,AT11+1)))</f>
        <v/>
      </c>
      <c r="AV11">
        <f>IF(OR('2-man'!AV$17="R",'2-man'!AV$15=$R$15,AND(ISNUMBER($R$15),'2-man'!AV$15&lt;$R$15)),0,IF(AU10&gt;=100,0,IF(AU11+1&gt;=IF(OR('2-man'!$F$5=TRUE,'2-man'!$F$5="TRUE",'2-man'!$F$5="Yes"),25,50),0,AU11+1)))</f>
        <v/>
      </c>
      <c r="AW11">
        <f>IF(OR('2-man'!AW$17="R",'2-man'!AW$15=$R$15,AND(ISNUMBER($R$15),'2-man'!AW$15&lt;$R$15)),0,IF(AV10&gt;=100,0,IF(AV11+1&gt;=IF(OR('2-man'!$F$5=TRUE,'2-man'!$F$5="TRUE",'2-man'!$F$5="Yes"),25,50),0,AV11+1)))</f>
        <v/>
      </c>
      <c r="AX11">
        <f>IF(OR('2-man'!AX$17="R",'2-man'!AX$15=$R$15,AND(ISNUMBER($R$15),'2-man'!AX$15&lt;$R$15)),0,IF(AW10&gt;=100,0,IF(AW11+1&gt;=IF(OR('2-man'!$F$5=TRUE,'2-man'!$F$5="TRUE",'2-man'!$F$5="Yes"),25,50),0,AW11+1)))</f>
        <v/>
      </c>
      <c r="AY11">
        <f>IF(OR('2-man'!AY$17="R",'2-man'!AY$15=$R$15,AND(ISNUMBER($R$15),'2-man'!AY$15&lt;$R$15)),0,IF(AX10&gt;=100,0,IF(AX11+1&gt;=IF(OR('2-man'!$F$5=TRUE,'2-man'!$F$5="TRUE",'2-man'!$F$5="Yes"),25,50),0,AX11+1)))</f>
        <v/>
      </c>
      <c r="AZ11">
        <f>IF(OR('2-man'!AZ$17="R",'2-man'!AZ$15=$R$15,AND(ISNUMBER($R$15),'2-man'!AZ$15&lt;$R$15)),0,IF(AY10&gt;=100,0,IF(AY11+1&gt;=IF(OR('2-man'!$F$5=TRUE,'2-man'!$F$5="TRUE",'2-man'!$F$5="Yes"),25,50),0,AY11+1)))</f>
        <v/>
      </c>
      <c r="BA11">
        <f>IF(OR('2-man'!BA$17="R",'2-man'!BA$15=$R$15,AND(ISNUMBER($R$15),'2-man'!BA$15&lt;$R$15)),0,IF(AZ10&gt;=100,0,IF(AZ11+1&gt;=IF(OR('2-man'!$F$5=TRUE,'2-man'!$F$5="TRUE",'2-man'!$F$5="Yes"),25,50),0,AZ11+1)))</f>
        <v/>
      </c>
      <c r="BB11">
        <f>IF(OR('2-man'!BB$17="R",'2-man'!BB$15=$R$15,AND(ISNUMBER($R$15),'2-man'!BB$15&lt;$R$15)),0,IF(BA10&gt;=100,0,IF(BA11+1&gt;=IF(OR('2-man'!$F$5=TRUE,'2-man'!$F$5="TRUE",'2-man'!$F$5="Yes"),25,50),0,BA11+1)))</f>
        <v/>
      </c>
      <c r="BC11">
        <f>IF(OR('2-man'!BC$17="R",'2-man'!BC$15=$R$15,AND(ISNUMBER($R$15),'2-man'!BC$15&lt;$R$15)),0,IF(BB10&gt;=100,0,IF(BB11+1&gt;=IF(OR('2-man'!$F$5=TRUE,'2-man'!$F$5="TRUE",'2-man'!$F$5="Yes"),25,50),0,BB11+1)))</f>
        <v/>
      </c>
      <c r="BD11">
        <f>IF(OR('2-man'!BD$17="R",'2-man'!BD$15=$R$15,AND(ISNUMBER($R$15),'2-man'!BD$15&lt;$R$15)),0,IF(BC10&gt;=100,0,IF(BC11+1&gt;=IF(OR('2-man'!$F$5=TRUE,'2-man'!$F$5="TRUE",'2-man'!$F$5="Yes"),25,50),0,BC11+1)))</f>
        <v/>
      </c>
      <c r="BE11">
        <f>IF(OR('2-man'!BE$17="R",'2-man'!BE$15=$R$15,AND(ISNUMBER($R$15),'2-man'!BE$15&lt;$R$15)),0,IF(BD10&gt;=100,0,IF(BD11+1&gt;=IF(OR('2-man'!$F$5=TRUE,'2-man'!$F$5="TRUE",'2-man'!$F$5="Yes"),25,50),0,BD11+1)))</f>
        <v/>
      </c>
      <c r="BF11">
        <f>IF(OR('2-man'!BF$17="R",'2-man'!BF$15=$R$15,AND(ISNUMBER($R$15),'2-man'!BF$15&lt;$R$15)),0,IF(BE10&gt;=100,0,IF(BE11+1&gt;=IF(OR('2-man'!$F$5=TRUE,'2-man'!$F$5="TRUE",'2-man'!$F$5="Yes"),25,50),0,BE11+1)))</f>
        <v/>
      </c>
      <c r="BG11">
        <f>IF(OR('2-man'!BG$17="R",'2-man'!BG$15=$R$15,AND(ISNUMBER($R$15),'2-man'!BG$15&lt;$R$15)),0,IF(BF10&gt;=100,0,IF(BF11+1&gt;=IF(OR('2-man'!$F$5=TRUE,'2-man'!$F$5="TRUE",'2-man'!$F$5="Yes"),25,50),0,BF11+1)))</f>
        <v/>
      </c>
      <c r="BH11">
        <f>IF(OR('2-man'!BH$17="R",'2-man'!BH$15=$R$15,AND(ISNUMBER($R$15),'2-man'!BH$15&lt;$R$15)),0,IF(BG10&gt;=100,0,IF(BG11+1&gt;=IF(OR('2-man'!$F$5=TRUE,'2-man'!$F$5="TRUE",'2-man'!$F$5="Yes"),25,50),0,BG11+1)))</f>
        <v/>
      </c>
      <c r="BI11">
        <f>IF(OR('2-man'!BI$17="R",'2-man'!BI$15=$R$15,AND(ISNUMBER($R$15),'2-man'!BI$15&lt;$R$15)),0,IF(BH10&gt;=100,0,IF(BH11+1&gt;=IF(OR('2-man'!$F$5=TRUE,'2-man'!$F$5="TRUE",'2-man'!$F$5="Yes"),25,50),0,BH11+1)))</f>
        <v/>
      </c>
      <c r="BJ11">
        <f>IF(OR('2-man'!BJ$17="R",'2-man'!BJ$15=$R$15,AND(ISNUMBER($R$15),'2-man'!BJ$15&lt;$R$15)),0,IF(BI10&gt;=100,0,IF(BI11+1&gt;=IF(OR('2-man'!$F$5=TRUE,'2-man'!$F$5="TRUE",'2-man'!$F$5="Yes"),25,50),0,BI11+1)))</f>
        <v/>
      </c>
      <c r="BK11">
        <f>IF(OR('2-man'!BK$17="R",'2-man'!BK$15=$R$15,AND(ISNUMBER($R$15),'2-man'!BK$15&lt;$R$15)),0,IF(BJ10&gt;=100,0,IF(BJ11+1&gt;=IF(OR('2-man'!$F$5=TRUE,'2-man'!$F$5="TRUE",'2-man'!$F$5="Yes"),25,50),0,BJ11+1)))</f>
        <v/>
      </c>
      <c r="BL11">
        <f>IF(OR('2-man'!BL$17="R",'2-man'!BL$15=$R$15,AND(ISNUMBER($R$15),'2-man'!BL$15&lt;$R$15)),0,IF(BK10&gt;=100,0,IF(BK11+1&gt;=IF(OR('2-man'!$F$5=TRUE,'2-man'!$F$5="TRUE",'2-man'!$F$5="Yes"),25,50),0,BK11+1)))</f>
        <v/>
      </c>
      <c r="BM11">
        <f>IF(OR('2-man'!BM$17="R",'2-man'!BM$15=$R$15,AND(ISNUMBER($R$15),'2-man'!BM$15&lt;$R$15)),0,IF(BL10&gt;=100,0,IF(BL11+1&gt;=IF(OR('2-man'!$F$5=TRUE,'2-man'!$F$5="TRUE",'2-man'!$F$5="Yes"),25,50),0,BL11+1)))</f>
        <v/>
      </c>
      <c r="BN11">
        <f>IF(OR('2-man'!BN$17="R",'2-man'!BN$15=$R$15,AND(ISNUMBER($R$15),'2-man'!BN$15&lt;$R$15)),0,IF(BM10&gt;=100,0,IF(BM11+1&gt;=IF(OR('2-man'!$F$5=TRUE,'2-man'!$F$5="TRUE",'2-man'!$F$5="Yes"),25,50),0,BM11+1)))</f>
        <v/>
      </c>
      <c r="BO11">
        <f>IF(OR('2-man'!BO$17="R",'2-man'!BO$15=$R$15,AND(ISNUMBER($R$15),'2-man'!BO$15&lt;$R$15)),0,IF(BN10&gt;=100,0,IF(BN11+1&gt;=IF(OR('2-man'!$F$5=TRUE,'2-man'!$F$5="TRUE",'2-man'!$F$5="Yes"),25,50),0,BN11+1)))</f>
        <v/>
      </c>
      <c r="BP11">
        <f>IF(OR('2-man'!BP$17="R",'2-man'!BP$15=$R$15,AND(ISNUMBER($R$15),'2-man'!BP$15&lt;$R$15)),0,IF(BO10&gt;=100,0,IF(BO11+1&gt;=IF(OR('2-man'!$F$5=TRUE,'2-man'!$F$5="TRUE",'2-man'!$F$5="Yes"),25,50),0,BO11+1)))</f>
        <v/>
      </c>
      <c r="BQ11">
        <f>IF(OR('2-man'!BQ$17="R",'2-man'!BQ$15=$R$15,AND(ISNUMBER($R$15),'2-man'!BQ$15&lt;$R$15)),0,IF(BP10&gt;=100,0,IF(BP11+1&gt;=IF(OR('2-man'!$F$5=TRUE,'2-man'!$F$5="TRUE",'2-man'!$F$5="Yes"),25,50),0,BP11+1)))</f>
        <v/>
      </c>
      <c r="BR11">
        <f>IF(OR('2-man'!BR$17="R",'2-man'!BR$15=$R$15,AND(ISNUMBER($R$15),'2-man'!BR$15&lt;$R$15)),0,IF(BQ10&gt;=100,0,IF(BQ11+1&gt;=IF(OR('2-man'!$F$5=TRUE,'2-man'!$F$5="TRUE",'2-man'!$F$5="Yes"),25,50),0,BQ11+1)))</f>
        <v/>
      </c>
      <c r="BS11">
        <f>IF(OR('2-man'!BS$17="R",'2-man'!BS$15=$R$15,AND(ISNUMBER($R$15),'2-man'!BS$15&lt;$R$15)),0,IF(BR10&gt;=100,0,IF(BR11+1&gt;=IF(OR('2-man'!$F$5=TRUE,'2-man'!$F$5="TRUE",'2-man'!$F$5="Yes"),25,50),0,BR11+1)))</f>
        <v/>
      </c>
      <c r="BT11">
        <f>IF(OR('2-man'!BT$17="R",'2-man'!BT$15=$R$15,AND(ISNUMBER($R$15),'2-man'!BT$15&lt;$R$15)),0,IF(BS10&gt;=100,0,IF(BS11+1&gt;=IF(OR('2-man'!$F$5=TRUE,'2-man'!$F$5="TRUE",'2-man'!$F$5="Yes"),25,50),0,BS11+1)))</f>
        <v/>
      </c>
      <c r="BU11">
        <f>IF(OR('2-man'!BU$17="R",'2-man'!BU$15=$R$15,AND(ISNUMBER($R$15),'2-man'!BU$15&lt;$R$15)),0,IF(BT10&gt;=100,0,IF(BT11+1&gt;=IF(OR('2-man'!$F$5=TRUE,'2-man'!$F$5="TRUE",'2-man'!$F$5="Yes"),25,50),0,BT11+1)))</f>
        <v/>
      </c>
      <c r="BV11">
        <f>IF(OR('2-man'!BV$17="R",'2-man'!BV$15=$R$15,AND(ISNUMBER($R$15),'2-man'!BV$15&lt;$R$15)),0,IF(BU10&gt;=100,0,IF(BU11+1&gt;=IF(OR('2-man'!$F$5=TRUE,'2-man'!$F$5="TRUE",'2-man'!$F$5="Yes"),25,50),0,BU11+1)))</f>
        <v/>
      </c>
      <c r="BW11">
        <f>IF(OR('2-man'!BW$17="R",'2-man'!BW$15=$R$15,AND(ISNUMBER($R$15),'2-man'!BW$15&lt;$R$15)),0,IF(BV10&gt;=100,0,IF(BV11+1&gt;=IF(OR('2-man'!$F$5=TRUE,'2-man'!$F$5="TRUE",'2-man'!$F$5="Yes"),25,50),0,BV11+1)))</f>
        <v/>
      </c>
      <c r="BX11">
        <f>IF(OR('2-man'!BX$17="R",'2-man'!BX$15=$R$15,AND(ISNUMBER($R$15),'2-man'!BX$15&lt;$R$15)),0,IF(BW10&gt;=100,0,IF(BW11+1&gt;=IF(OR('2-man'!$F$5=TRUE,'2-man'!$F$5="TRUE",'2-man'!$F$5="Yes"),25,50),0,BW11+1)))</f>
        <v/>
      </c>
      <c r="BY11">
        <f>IF(OR('2-man'!BY$17="R",'2-man'!BY$15=$R$15,AND(ISNUMBER($R$15),'2-man'!BY$15&lt;$R$15)),0,IF(BX10&gt;=100,0,IF(BX11+1&gt;=IF(OR('2-man'!$F$5=TRUE,'2-man'!$F$5="TRUE",'2-man'!$F$5="Yes"),25,50),0,BX11+1)))</f>
        <v/>
      </c>
      <c r="BZ11">
        <f>IF(OR('2-man'!BZ$17="R",'2-man'!BZ$15=$R$15,AND(ISNUMBER($R$15),'2-man'!BZ$15&lt;$R$15)),0,IF(BY10&gt;=100,0,IF(BY11+1&gt;=IF(OR('2-man'!$F$5=TRUE,'2-man'!$F$5="TRUE",'2-man'!$F$5="Yes"),25,50),0,BY11+1)))</f>
        <v/>
      </c>
      <c r="CA11">
        <f>IF(OR('2-man'!CA$17="R",'2-man'!CA$15=$R$15,AND(ISNUMBER($R$15),'2-man'!CA$15&lt;$R$15)),0,IF(BZ10&gt;=100,0,IF(BZ11+1&gt;=IF(OR('2-man'!$F$5=TRUE,'2-man'!$F$5="TRUE",'2-man'!$F$5="Yes"),25,50),0,BZ11+1)))</f>
        <v/>
      </c>
      <c r="CB11">
        <f>IF(OR('2-man'!CB$17="R",'2-man'!CB$15=$R$15,AND(ISNUMBER($R$15),'2-man'!CB$15&lt;$R$15)),0,IF(CA10&gt;=100,0,IF(CA11+1&gt;=IF(OR('2-man'!$F$5=TRUE,'2-man'!$F$5="TRUE",'2-man'!$F$5="Yes"),25,50),0,CA11+1)))</f>
        <v/>
      </c>
      <c r="CC11">
        <f>IF(OR('2-man'!CC$17="R",'2-man'!CC$15=$R$15,AND(ISNUMBER($R$15),'2-man'!CC$15&lt;$R$15)),0,IF(CB10&gt;=100,0,IF(CB11+1&gt;=IF(OR('2-man'!$F$5=TRUE,'2-man'!$F$5="TRUE",'2-man'!$F$5="Yes"),25,50),0,CB11+1)))</f>
        <v/>
      </c>
      <c r="CD11">
        <f>IF(OR('2-man'!CD$17="R",'2-man'!CD$15=$R$15,AND(ISNUMBER($R$15),'2-man'!CD$15&lt;$R$15)),0,IF(CC10&gt;=100,0,IF(CC11+1&gt;=IF(OR('2-man'!$F$5=TRUE,'2-man'!$F$5="TRUE",'2-man'!$F$5="Yes"),25,50),0,CC11+1)))</f>
        <v/>
      </c>
      <c r="CE11">
        <f>IF('2-man'!CE$17="R",0,IF(CD10&gt;=100,0,IF(CD11+1&gt;=IF(OR('2-man'!$F$5=TRUE,'2-man'!$F$5="TRUE",'2-man'!$F$5="Yes"),25,50),0,CD11+1)))</f>
        <v/>
      </c>
      <c r="CF11">
        <f>IF('2-man'!CF$17="R",0,IF(CE10&gt;=100,0,IF(CE11+1&gt;=IF(OR('2-man'!$F$5=TRUE,'2-man'!$F$5="TRUE",'2-man'!$F$5="Yes"),25,50),0,CE11+1)))</f>
        <v/>
      </c>
      <c r="CG11">
        <f>IF('2-man'!CG$17="R",0,IF(CF10&gt;=100,0,IF(CF11+1&gt;=IF(OR('2-man'!$F$5=TRUE,'2-man'!$F$5="TRUE",'2-man'!$F$5="Yes"),25,50),0,CF11+1)))</f>
        <v/>
      </c>
      <c r="CH11">
        <f>IF('2-man'!CH$17="R",0,IF(CG10&gt;=100,0,IF(CG11+1&gt;=IF(OR('2-man'!$F$5=TRUE,'2-man'!$F$5="TRUE",'2-man'!$F$5="Yes"),25,50),0,CG11+1)))</f>
        <v/>
      </c>
      <c r="CI11">
        <f>IF('2-man'!CI$17="R",0,IF(CH10&gt;=100,0,IF(CH11+1&gt;=IF(OR('2-man'!$F$5=TRUE,'2-man'!$F$5="TRUE",'2-man'!$F$5="Yes"),25,50),0,CH11+1)))</f>
        <v/>
      </c>
      <c r="CJ11">
        <f>IF('2-man'!CJ$17="R",0,IF(CI10&gt;=100,0,IF(CI11+1&gt;=IF(OR('2-man'!$F$5=TRUE,'2-man'!$F$5="TRUE",'2-man'!$F$5="Yes"),25,50),0,CI11+1)))</f>
        <v/>
      </c>
      <c r="CK11">
        <f>IF('2-man'!CK$17="R",0,IF(CJ10&gt;=100,0,IF(CJ11+1&gt;=IF(OR('2-man'!$F$5=TRUE,'2-man'!$F$5="TRUE",'2-man'!$F$5="Yes"),25,50),0,CJ11+1)))</f>
        <v/>
      </c>
      <c r="CL11">
        <f>IF('2-man'!CL$17="R",0,IF(CK10&gt;=100,0,IF(CK11+1&gt;=IF(OR('2-man'!$F$5=TRUE,'2-man'!$F$5="TRUE",'2-man'!$F$5="Yes"),25,50),0,CK11+1)))</f>
        <v/>
      </c>
      <c r="CM11">
        <f>IF('2-man'!CM$17="R",0,IF(CL10&gt;=100,0,IF(CL11+1&gt;=IF(OR('2-man'!$F$5=TRUE,'2-man'!$F$5="TRUE",'2-man'!$F$5="Yes"),25,50),0,CL11+1)))</f>
        <v/>
      </c>
      <c r="CN11">
        <f>IF('2-man'!CN$17="R",0,IF(CM10&gt;=100,0,IF(CM11+1&gt;=IF(OR('2-man'!$F$5=TRUE,'2-man'!$F$5="TRUE",'2-man'!$F$5="Yes"),25,50),0,CM11+1)))</f>
        <v/>
      </c>
      <c r="CO11">
        <f>IF('2-man'!CO$17="R",0,IF(CN10&gt;=100,0,IF(CN11+1&gt;=IF(OR('2-man'!$F$5=TRUE,'2-man'!$F$5="TRUE",'2-man'!$F$5="Yes"),25,50),0,CN11+1)))</f>
        <v/>
      </c>
      <c r="CP11">
        <f>IF('2-man'!CP$17="R",0,IF(CO10&gt;=100,0,IF(CO11+1&gt;=IF(OR('2-man'!$F$5=TRUE,'2-man'!$F$5="TRUE",'2-man'!$F$5="Yes"),25,50),0,CO11+1)))</f>
        <v/>
      </c>
      <c r="CQ11">
        <f>IF('2-man'!CQ$17="R",0,IF(CP10&gt;=100,0,IF(CP11+1&gt;=IF(OR('2-man'!$F$5=TRUE,'2-man'!$F$5="TRUE",'2-man'!$F$5="Yes"),25,50),0,CP11+1)))</f>
        <v/>
      </c>
      <c r="CR11">
        <f>IF('2-man'!CR$17="R",0,IF(CQ10&gt;=100,0,IF(CQ11+1&gt;=IF(OR('2-man'!$F$5=TRUE,'2-man'!$F$5="TRUE",'2-man'!$F$5="Yes"),25,50),0,CQ11+1)))</f>
        <v/>
      </c>
      <c r="CS11">
        <f>IF('2-man'!CS$17="R",0,IF(CR10&gt;=100,0,IF(CR11+1&gt;=IF(OR('2-man'!$F$5=TRUE,'2-man'!$F$5="TRUE",'2-man'!$F$5="Yes"),25,50),0,CR11+1)))</f>
        <v/>
      </c>
      <c r="CT11">
        <f>IF('2-man'!CT$17="R",0,IF(CS10&gt;=100,0,IF(CS11+1&gt;=IF(OR('2-man'!$F$5=TRUE,'2-man'!$F$5="TRUE",'2-man'!$F$5="Yes"),25,50),0,CS11+1)))</f>
        <v/>
      </c>
      <c r="CU11">
        <f>IF('2-man'!CU$17="R",0,IF(CT10&gt;=100,0,IF(CT11+1&gt;=IF(OR('2-man'!$F$5=TRUE,'2-man'!$F$5="TRUE",'2-man'!$F$5="Yes"),25,50),0,CT11+1)))</f>
        <v/>
      </c>
      <c r="CV11">
        <f>IF('2-man'!CV$17="R",0,IF(CU10&gt;=100,0,IF(CU11+1&gt;=IF(OR('2-man'!$F$5=TRUE,'2-man'!$F$5="TRUE",'2-man'!$F$5="Yes"),25,50),0,CU11+1)))</f>
        <v/>
      </c>
      <c r="CW11">
        <f>IF('2-man'!CW$17="R",0,IF(CV10&gt;=100,0,IF(CV11+1&gt;=IF(OR('2-man'!$F$5=TRUE,'2-man'!$F$5="TRUE",'2-man'!$F$5="Yes"),25,50),0,CV11+1)))</f>
        <v/>
      </c>
      <c r="CX11">
        <f>IF('2-man'!CX$17="R",0,IF(CW10&gt;=100,0,IF(CW11+1&gt;=IF(OR('2-man'!$F$5=TRUE,'2-man'!$F$5="TRUE",'2-man'!$F$5="Yes"),25,50),0,CW11+1)))</f>
        <v/>
      </c>
      <c r="CY11">
        <f>IF('2-man'!CY$17="R",0,IF(CX10&gt;=100,0,IF(CX11+1&gt;=IF(OR('2-man'!$F$5=TRUE,'2-man'!$F$5="TRUE",'2-man'!$F$5="Yes"),25,50),0,CX11+1)))</f>
        <v/>
      </c>
      <c r="CZ11">
        <f>IF('2-man'!CZ$17="R",0,IF(CY10&gt;=100,0,IF(CY11+1&gt;=IF(OR('2-man'!$F$5=TRUE,'2-man'!$F$5="TRUE",'2-man'!$F$5="Yes"),25,50),0,CY11+1)))</f>
        <v/>
      </c>
      <c r="DA11">
        <f>IF('2-man'!DA$17="R",0,IF(CZ10&gt;=100,0,IF(CZ11+1&gt;=IF(OR('2-man'!$F$5=TRUE,'2-man'!$F$5="TRUE",'2-man'!$F$5="Yes"),25,50),0,CZ11+1)))</f>
        <v/>
      </c>
      <c r="DB11">
        <f>IF('2-man'!DB$17="R",0,IF(DA10&gt;=100,0,IF(DA11+1&gt;=IF(OR('2-man'!$F$5=TRUE,'2-man'!$F$5="TRUE",'2-man'!$F$5="Yes"),25,50),0,DA11+1)))</f>
        <v/>
      </c>
      <c r="DC11">
        <f>IF('2-man'!DC$17="R",0,IF(DB10&gt;=100,0,IF(DB11+1&gt;=IF(OR('2-man'!$F$5=TRUE,'2-man'!$F$5="TRUE",'2-man'!$F$5="Yes"),25,50),0,DB11+1)))</f>
        <v/>
      </c>
      <c r="DD11">
        <f>IF('2-man'!DD$17="R",0,IF(DC10&gt;=100,0,IF(DC11+1&gt;=IF(OR('2-man'!$F$5=TRUE,'2-man'!$F$5="TRUE",'2-man'!$F$5="Yes"),25,50),0,DC11+1)))</f>
        <v/>
      </c>
      <c r="DE11">
        <f>IF('2-man'!DE$17="R",0,IF(DD10&gt;=100,0,IF(DD11+1&gt;=IF(OR('2-man'!$F$5=TRUE,'2-man'!$F$5="TRUE",'2-man'!$F$5="Yes"),25,50),0,DD11+1)))</f>
        <v/>
      </c>
      <c r="DF11">
        <f>IF('2-man'!DF$17="R",0,IF(DE10&gt;=100,0,IF(DE11+1&gt;=IF(OR('2-man'!$F$5=TRUE,'2-man'!$F$5="TRUE",'2-man'!$F$5="Yes"),25,50),0,DE11+1)))</f>
        <v/>
      </c>
      <c r="DG11">
        <f>IF('2-man'!DG$17="R",0,IF(DF10&gt;=100,0,IF(DF11+1&gt;=IF(OR('2-man'!$F$5=TRUE,'2-man'!$F$5="TRUE",'2-man'!$F$5="Yes"),25,50),0,DF11+1)))</f>
        <v/>
      </c>
      <c r="DH11">
        <f>IF('2-man'!DH$17="R",0,IF(DG10&gt;=100,0,IF(DG11+1&gt;=IF(OR('2-man'!$F$5=TRUE,'2-man'!$F$5="TRUE",'2-man'!$F$5="Yes"),25,50),0,DG11+1)))</f>
        <v/>
      </c>
      <c r="DI11">
        <f>IF('2-man'!DI$17="R",0,IF(DH10&gt;=100,0,IF(DH11+1&gt;=IF(OR('2-man'!$F$5=TRUE,'2-man'!$F$5="TRUE",'2-man'!$F$5="Yes"),25,50),0,DH11+1)))</f>
        <v/>
      </c>
      <c r="DJ11">
        <f>IF('2-man'!DJ$17="R",0,IF(DI10&gt;=100,0,IF(DI11+1&gt;=IF(OR('2-man'!$F$5=TRUE,'2-man'!$F$5="TRUE",'2-man'!$F$5="Yes"),25,50),0,DI11+1)))</f>
        <v/>
      </c>
      <c r="DK11">
        <f>IF('2-man'!DK$17="R",0,IF(DJ10&gt;=100,0,IF(DJ11+1&gt;=IF(OR('2-man'!$F$5=TRUE,'2-man'!$F$5="TRUE",'2-man'!$F$5="Yes"),25,50),0,DJ11+1)))</f>
        <v/>
      </c>
      <c r="DL11">
        <f>IF('2-man'!DL$17="R",0,IF(DK10&gt;=100,0,IF(DK11+1&gt;=IF(OR('2-man'!$F$5=TRUE,'2-man'!$F$5="TRUE",'2-man'!$F$5="Yes"),25,50),0,DK11+1)))</f>
        <v/>
      </c>
      <c r="DM11">
        <f>IF('2-man'!DM$17="R",0,IF(DL10&gt;=100,0,IF(DL11+1&gt;=IF(OR('2-man'!$F$5=TRUE,'2-man'!$F$5="TRUE",'2-man'!$F$5="Yes"),25,50),0,DL11+1)))</f>
        <v/>
      </c>
      <c r="DN11">
        <f>IF('2-man'!DN$17="R",0,IF(DM10&gt;=100,0,IF(DM11+1&gt;=IF(OR('2-man'!$F$5=TRUE,'2-man'!$F$5="TRUE",'2-man'!$F$5="Yes"),25,50),0,DM11+1)))</f>
        <v/>
      </c>
      <c r="DO11">
        <f>IF('2-man'!DO$17="R",0,IF(DN10&gt;=100,0,IF(DN11+1&gt;=IF(OR('2-man'!$F$5=TRUE,'2-man'!$F$5="TRUE",'2-man'!$F$5="Yes"),25,50),0,DN11+1)))</f>
        <v/>
      </c>
      <c r="DP11">
        <f>IF('2-man'!DP$17="R",0,IF(DO10&gt;=100,0,IF(DO11+1&gt;=IF(OR('2-man'!$F$5=TRUE,'2-man'!$F$5="TRUE",'2-man'!$F$5="Yes"),25,50),0,DO11+1)))</f>
        <v/>
      </c>
      <c r="DQ11">
        <f>IF('2-man'!DQ$17="R",0,IF(DP10&gt;=100,0,IF(DP11+1&gt;=IF(OR('2-man'!$F$5=TRUE,'2-man'!$F$5="TRUE",'2-man'!$F$5="Yes"),25,50),0,DP11+1)))</f>
        <v/>
      </c>
      <c r="DR11">
        <f>IF('2-man'!DR$17="R",0,IF(DQ10&gt;=100,0,IF(DQ11+1&gt;=IF(OR('2-man'!$F$5=TRUE,'2-man'!$F$5="TRUE",'2-man'!$F$5="Yes"),25,50),0,DQ11+1)))</f>
        <v/>
      </c>
      <c r="DS11">
        <f>IF('2-man'!DS$17="R",0,IF(DR10&gt;=100,0,IF(DR11+1&gt;=IF(OR('2-man'!$F$5=TRUE,'2-man'!$F$5="TRUE",'2-man'!$F$5="Yes"),25,50),0,DR11+1)))</f>
        <v/>
      </c>
      <c r="DT11">
        <f>IF('2-man'!DT$17="R",0,IF(DS10&gt;=100,0,IF(DS11+1&gt;=IF(OR('2-man'!$F$5=TRUE,'2-man'!$F$5="TRUE",'2-man'!$F$5="Yes"),25,50),0,DS11+1)))</f>
        <v/>
      </c>
      <c r="DU11">
        <f>IF('2-man'!DU$17="R",0,IF(DT10&gt;=100,0,IF(DT11+1&gt;=IF(OR('2-man'!$F$5=TRUE,'2-man'!$F$5="TRUE",'2-man'!$F$5="Yes"),25,50),0,DT11+1)))</f>
        <v/>
      </c>
      <c r="DV11">
        <f>IF('2-man'!DV$17="R",0,IF(DU10&gt;=100,0,IF(DU11+1&gt;=IF(OR('2-man'!$F$5=TRUE,'2-man'!$F$5="TRUE",'2-man'!$F$5="Yes"),25,50),0,DU11+1)))</f>
        <v/>
      </c>
      <c r="DW11">
        <f>IF('2-man'!DW$17="R",0,IF(DV10&gt;=100,0,IF(DV11+1&gt;=IF(OR('2-man'!$F$5=TRUE,'2-man'!$F$5="TRUE",'2-man'!$F$5="Yes"),25,50),0,DV11+1)))</f>
        <v/>
      </c>
      <c r="DX11">
        <f>IF('2-man'!DX$17="R",0,IF(DW10&gt;=100,0,IF(DW11+1&gt;=IF(OR('2-man'!$F$5=TRUE,'2-man'!$F$5="TRUE",'2-man'!$F$5="Yes"),25,50),0,DW11+1)))</f>
        <v/>
      </c>
      <c r="DY11">
        <f>IF('2-man'!DY$17="R",0,IF(DX10&gt;=100,0,IF(DX11+1&gt;=IF(OR('2-man'!$F$5=TRUE,'2-man'!$F$5="TRUE",'2-man'!$F$5="Yes"),25,50),0,DX11+1)))</f>
        <v/>
      </c>
      <c r="DZ11">
        <f>IF('2-man'!DZ$17="R",0,IF(DY10&gt;=100,0,IF(DY11+1&gt;=IF(OR('2-man'!$F$5=TRUE,'2-man'!$F$5="TRUE",'2-man'!$F$5="Yes"),25,50),0,DY11+1)))</f>
        <v/>
      </c>
      <c r="EA11">
        <f>IF('2-man'!EA$17="R",0,IF(DZ10&gt;=100,0,IF(DZ11+1&gt;=IF(OR('2-man'!$F$5=TRUE,'2-man'!$F$5="TRUE",'2-man'!$F$5="Yes"),25,50),0,DZ11+1)))</f>
        <v/>
      </c>
      <c r="EB11">
        <f>IF('2-man'!EB$17="R",0,IF(EA10&gt;=100,0,IF(EA11+1&gt;=IF(OR('2-man'!$F$5=TRUE,'2-man'!$F$5="TRUE",'2-man'!$F$5="Yes"),25,50),0,EA11+1)))</f>
        <v/>
      </c>
      <c r="EC11">
        <f>IF('2-man'!EC$17="R",0,IF(EB10&gt;=100,0,IF(EB11+1&gt;=IF(OR('2-man'!$F$5=TRUE,'2-man'!$F$5="TRUE",'2-man'!$F$5="Yes"),25,50),0,EB11+1)))</f>
        <v/>
      </c>
      <c r="ED11">
        <f>IF('2-man'!ED$17="R",0,IF(EC10&gt;=100,0,IF(EC11+1&gt;=IF(OR('2-man'!$F$5=TRUE,'2-man'!$F$5="TRUE",'2-man'!$F$5="Yes"),25,50),0,EC11+1)))</f>
        <v/>
      </c>
      <c r="EE11">
        <f>IF('2-man'!EE$17="R",0,IF(ED10&gt;=100,0,IF(ED11+1&gt;=IF(OR('2-man'!$F$5=TRUE,'2-man'!$F$5="TRUE",'2-man'!$F$5="Yes"),25,50),0,ED11+1)))</f>
        <v/>
      </c>
      <c r="EF11">
        <f>IF('2-man'!EF$17="R",0,IF(EE10&gt;=100,0,IF(EE11+1&gt;=IF(OR('2-man'!$F$5=TRUE,'2-man'!$F$5="TRUE",'2-man'!$F$5="Yes"),25,50),0,EE11+1)))</f>
        <v/>
      </c>
      <c r="EG11">
        <f>IF('2-man'!EG$17="R",0,IF(EF10&gt;=100,0,IF(EF11+1&gt;=IF(OR('2-man'!$F$5=TRUE,'2-man'!$F$5="TRUE",'2-man'!$F$5="Yes"),25,50),0,EF11+1)))</f>
        <v/>
      </c>
      <c r="EH11">
        <f>IF('2-man'!EH$17="R",0,IF(EG10&gt;=100,0,IF(EG11+1&gt;=IF(OR('2-man'!$F$5=TRUE,'2-man'!$F$5="TRUE",'2-man'!$F$5="Yes"),25,50),0,EG11+1)))</f>
        <v/>
      </c>
      <c r="EI11">
        <f>IF('2-man'!EI$17="R",0,IF(EH10&gt;=100,0,IF(EH11+1&gt;=IF(OR('2-man'!$F$5=TRUE,'2-man'!$F$5="TRUE",'2-man'!$F$5="Yes"),25,50),0,EH11+1)))</f>
        <v/>
      </c>
      <c r="EJ11">
        <f>IF('2-man'!EJ$17="R",0,IF(EI10&gt;=100,0,IF(EI11+1&gt;=IF(OR('2-man'!$F$5=TRUE,'2-man'!$F$5="TRUE",'2-man'!$F$5="Yes"),25,50),0,EI11+1)))</f>
        <v/>
      </c>
      <c r="EK11">
        <f>IF('2-man'!EK$17="R",0,IF(EJ10&gt;=100,0,IF(EJ11+1&gt;=IF(OR('2-man'!$F$5=TRUE,'2-man'!$F$5="TRUE",'2-man'!$F$5="Yes"),25,50),0,EJ11+1)))</f>
        <v/>
      </c>
      <c r="EL11">
        <f>IF('2-man'!EL$17="R",0,IF(EK10&gt;=100,0,IF(EK11+1&gt;=IF(OR('2-man'!$F$5=TRUE,'2-man'!$F$5="TRUE",'2-man'!$F$5="Yes"),25,50),0,EK11+1)))</f>
        <v/>
      </c>
    </row>
    <row r="12">
      <c r="A12" t="inlineStr">
        <is>
          <t>P2 flag</t>
        </is>
      </c>
      <c r="B12" t="n">
        <v>0</v>
      </c>
      <c r="C12">
        <f>IF(OR(B12=1,OR('2-man'!C$17="D",'2-man'!C$17="A",'2-man'!C$17="S",'2-man'!C$17="C",'2-man'!C$17="H",'2-man'!C$17="B",'2-man'!C$17="T",'2-man'!C$17="E",'2-man'!C$17="SB")),1,0)</f>
        <v/>
      </c>
      <c r="D12">
        <f>IF(OR(C12=1,OR('2-man'!D$17="D",'2-man'!D$17="A",'2-man'!D$17="S",'2-man'!D$17="C",'2-man'!D$17="H",'2-man'!D$17="B",'2-man'!D$17="T",'2-man'!D$17="E",'2-man'!D$17="SB")),1,0)</f>
        <v/>
      </c>
      <c r="E12">
        <f>IF(OR(D12=1,OR('2-man'!E$17="D",'2-man'!E$17="A",'2-man'!E$17="S",'2-man'!E$17="C",'2-man'!E$17="H",'2-man'!E$17="B",'2-man'!E$17="T",'2-man'!E$17="E",'2-man'!E$17="SB")),1,0)</f>
        <v/>
      </c>
      <c r="F12">
        <f>IF(OR(E12=1,OR('2-man'!F$17="D",'2-man'!F$17="A",'2-man'!F$17="S",'2-man'!F$17="C",'2-man'!F$17="H",'2-man'!F$17="B",'2-man'!F$17="T",'2-man'!F$17="E",'2-man'!F$17="SB")),1,0)</f>
        <v/>
      </c>
      <c r="G12">
        <f>IF(OR(F12=1,OR('2-man'!G$17="D",'2-man'!G$17="A",'2-man'!G$17="S",'2-man'!G$17="C",'2-man'!G$17="H",'2-man'!G$17="B",'2-man'!G$17="T",'2-man'!G$17="E",'2-man'!G$17="SB")),1,0)</f>
        <v/>
      </c>
      <c r="H12">
        <f>IF(OR(G12=1,OR('2-man'!H$17="D",'2-man'!H$17="A",'2-man'!H$17="S",'2-man'!H$17="C",'2-man'!H$17="H",'2-man'!H$17="B",'2-man'!H$17="T",'2-man'!H$17="E",'2-man'!H$17="SB")),1,0)</f>
        <v/>
      </c>
      <c r="I12">
        <f>IF(OR(H12=1,OR('2-man'!I$17="D",'2-man'!I$17="A",'2-man'!I$17="S",'2-man'!I$17="C",'2-man'!I$17="H",'2-man'!I$17="B",'2-man'!I$17="T",'2-man'!I$17="E",'2-man'!I$17="SB")),1,0)</f>
        <v/>
      </c>
      <c r="J12">
        <f>IF(OR(I12=1,OR('2-man'!J$17="D",'2-man'!J$17="A",'2-man'!J$17="S",'2-man'!J$17="C",'2-man'!J$17="H",'2-man'!J$17="B",'2-man'!J$17="T",'2-man'!J$17="E",'2-man'!J$17="SB")),1,0)</f>
        <v/>
      </c>
      <c r="K12">
        <f>IF(OR(J12=1,OR('2-man'!K$17="D",'2-man'!K$17="A",'2-man'!K$17="S",'2-man'!K$17="C",'2-man'!K$17="H",'2-man'!K$17="B",'2-man'!K$17="T",'2-man'!K$17="E",'2-man'!K$17="SB")),1,0)</f>
        <v/>
      </c>
      <c r="L12">
        <f>IF(OR(K12=1,OR('2-man'!L$17="D",'2-man'!L$17="A",'2-man'!L$17="S",'2-man'!L$17="C",'2-man'!L$17="H",'2-man'!L$17="B",'2-man'!L$17="T",'2-man'!L$17="E",'2-man'!L$17="SB")),1,0)</f>
        <v/>
      </c>
      <c r="M12">
        <f>IF(OR(L12=1,OR('2-man'!M$17="D",'2-man'!M$17="A",'2-man'!M$17="S",'2-man'!M$17="C",'2-man'!M$17="H",'2-man'!M$17="B",'2-man'!M$17="T",'2-man'!M$17="E",'2-man'!M$17="SB")),1,0)</f>
        <v/>
      </c>
      <c r="N12">
        <f>IF(OR(M12=1,OR('2-man'!N$17="D",'2-man'!N$17="A",'2-man'!N$17="S",'2-man'!N$17="C",'2-man'!N$17="H",'2-man'!N$17="B",'2-man'!N$17="T",'2-man'!N$17="E",'2-man'!N$17="SB")),1,0)</f>
        <v/>
      </c>
      <c r="O12">
        <f>IF(OR(N12=1,OR('2-man'!O$17="D",'2-man'!O$17="A",'2-man'!O$17="S",'2-man'!O$17="C",'2-man'!O$17="H",'2-man'!O$17="B",'2-man'!O$17="T",'2-man'!O$17="E",'2-man'!O$17="SB")),1,0)</f>
        <v/>
      </c>
      <c r="P12">
        <f>IF(OR(O12=1,OR('2-man'!P$17="D",'2-man'!P$17="A",'2-man'!P$17="S",'2-man'!P$17="C",'2-man'!P$17="H",'2-man'!P$17="B",'2-man'!P$17="T",'2-man'!P$17="E",'2-man'!P$17="SB")),1,0)</f>
        <v/>
      </c>
      <c r="Q12">
        <f>IF(OR(P12=1,OR('2-man'!Q$17="D",'2-man'!Q$17="A",'2-man'!Q$17="S",'2-man'!Q$17="C",'2-man'!Q$17="H",'2-man'!Q$17="B",'2-man'!Q$17="T",'2-man'!Q$17="E",'2-man'!Q$17="SB")),1,0)</f>
        <v/>
      </c>
      <c r="R12">
        <f>IF(OR(Q12=1,OR('2-man'!R$17="D",'2-man'!R$17="A",'2-man'!R$17="S",'2-man'!R$17="C",'2-man'!R$17="H",'2-man'!R$17="B",'2-man'!R$17="T",'2-man'!R$17="E",'2-man'!R$17="SB")),1,0)</f>
        <v/>
      </c>
      <c r="S12">
        <f>IF(OR(R12=1,OR('2-man'!S$17="D",'2-man'!S$17="A",'2-man'!S$17="S",'2-man'!S$17="C",'2-man'!S$17="H",'2-man'!S$17="B",'2-man'!S$17="T",'2-man'!S$17="E",'2-man'!S$17="SB")),1,0)</f>
        <v/>
      </c>
      <c r="T12">
        <f>IF(OR(S12=1,OR('2-man'!T$17="D",'2-man'!T$17="A",'2-man'!T$17="S",'2-man'!T$17="C",'2-man'!T$17="H",'2-man'!T$17="B",'2-man'!T$17="T",'2-man'!T$17="E",'2-man'!T$17="SB")),1,0)</f>
        <v/>
      </c>
      <c r="U12">
        <f>IF(OR(T12=1,OR('2-man'!U$17="D",'2-man'!U$17="A",'2-man'!U$17="S",'2-man'!U$17="C",'2-man'!U$17="H",'2-man'!U$17="B",'2-man'!U$17="T",'2-man'!U$17="E",'2-man'!U$17="SB")),1,0)</f>
        <v/>
      </c>
      <c r="V12">
        <f>IF(OR(U12=1,OR('2-man'!V$17="D",'2-man'!V$17="A",'2-man'!V$17="S",'2-man'!V$17="C",'2-man'!V$17="H",'2-man'!V$17="B",'2-man'!V$17="T",'2-man'!V$17="E",'2-man'!V$17="SB")),1,0)</f>
        <v/>
      </c>
      <c r="W12">
        <f>IF(OR(V12=1,OR('2-man'!W$17="D",'2-man'!W$17="A",'2-man'!W$17="S",'2-man'!W$17="C",'2-man'!W$17="H",'2-man'!W$17="B",'2-man'!W$17="T",'2-man'!W$17="E",'2-man'!W$17="SB")),1,0)</f>
        <v/>
      </c>
      <c r="X12">
        <f>IF(OR(W12=1,OR('2-man'!X$17="D",'2-man'!X$17="A",'2-man'!X$17="S",'2-man'!X$17="C",'2-man'!X$17="H",'2-man'!X$17="B",'2-man'!X$17="T",'2-man'!X$17="E",'2-man'!X$17="SB")),1,0)</f>
        <v/>
      </c>
      <c r="Y12">
        <f>IF(OR(X12=1,OR('2-man'!Y$17="D",'2-man'!Y$17="A",'2-man'!Y$17="S",'2-man'!Y$17="C",'2-man'!Y$17="H",'2-man'!Y$17="B",'2-man'!Y$17="T",'2-man'!Y$17="E",'2-man'!Y$17="SB")),1,0)</f>
        <v/>
      </c>
      <c r="Z12">
        <f>IF(OR(Y12=1,OR('2-man'!Z$17="D",'2-man'!Z$17="A",'2-man'!Z$17="S",'2-man'!Z$17="C",'2-man'!Z$17="H",'2-man'!Z$17="B",'2-man'!Z$17="T",'2-man'!Z$17="E",'2-man'!Z$17="SB")),1,0)</f>
        <v/>
      </c>
      <c r="AA12">
        <f>IF(OR(Z12=1,OR('2-man'!AA$17="D",'2-man'!AA$17="A",'2-man'!AA$17="S",'2-man'!AA$17="C",'2-man'!AA$17="H",'2-man'!AA$17="B",'2-man'!AA$17="T",'2-man'!AA$17="E",'2-man'!AA$17="SB")),1,0)</f>
        <v/>
      </c>
      <c r="AB12">
        <f>IF(OR(AA12=1,OR('2-man'!AB$17="D",'2-man'!AB$17="A",'2-man'!AB$17="S",'2-man'!AB$17="C",'2-man'!AB$17="H",'2-man'!AB$17="B",'2-man'!AB$17="T",'2-man'!AB$17="E",'2-man'!AB$17="SB")),1,0)</f>
        <v/>
      </c>
      <c r="AC12">
        <f>IF(OR(AB12=1,OR('2-man'!AC$17="D",'2-man'!AC$17="A",'2-man'!AC$17="S",'2-man'!AC$17="C",'2-man'!AC$17="H",'2-man'!AC$17="B",'2-man'!AC$17="T",'2-man'!AC$17="E",'2-man'!AC$17="SB")),1,0)</f>
        <v/>
      </c>
      <c r="AD12">
        <f>IF(OR(AC12=1,OR('2-man'!AD$17="D",'2-man'!AD$17="A",'2-man'!AD$17="S",'2-man'!AD$17="C",'2-man'!AD$17="H",'2-man'!AD$17="B",'2-man'!AD$17="T",'2-man'!AD$17="E",'2-man'!AD$17="SB")),1,0)</f>
        <v/>
      </c>
      <c r="AE12">
        <f>IF(OR(AD12=1,OR('2-man'!AE$17="D",'2-man'!AE$17="A",'2-man'!AE$17="S",'2-man'!AE$17="C",'2-man'!AE$17="H",'2-man'!AE$17="B",'2-man'!AE$17="T",'2-man'!AE$17="E",'2-man'!AE$17="SB")),1,0)</f>
        <v/>
      </c>
      <c r="AF12">
        <f>IF(OR(AE12=1,OR('2-man'!AF$17="D",'2-man'!AF$17="A",'2-man'!AF$17="S",'2-man'!AF$17="C",'2-man'!AF$17="H",'2-man'!AF$17="B",'2-man'!AF$17="T",'2-man'!AF$17="E",'2-man'!AF$17="SB")),1,0)</f>
        <v/>
      </c>
      <c r="AG12">
        <f>IF(OR(AF12=1,OR('2-man'!AG$17="D",'2-man'!AG$17="A",'2-man'!AG$17="S",'2-man'!AG$17="C",'2-man'!AG$17="H",'2-man'!AG$17="B",'2-man'!AG$17="T",'2-man'!AG$17="E",'2-man'!AG$17="SB")),1,0)</f>
        <v/>
      </c>
      <c r="AH12">
        <f>IF(OR(AG12=1,OR('2-man'!AH$17="D",'2-man'!AH$17="A",'2-man'!AH$17="S",'2-man'!AH$17="C",'2-man'!AH$17="H",'2-man'!AH$17="B",'2-man'!AH$17="T",'2-man'!AH$17="E",'2-man'!AH$17="SB")),1,0)</f>
        <v/>
      </c>
      <c r="AI12">
        <f>IF(OR(AH12=1,OR('2-man'!AI$17="D",'2-man'!AI$17="A",'2-man'!AI$17="S",'2-man'!AI$17="C",'2-man'!AI$17="H",'2-man'!AI$17="B",'2-man'!AI$17="T",'2-man'!AI$17="E",'2-man'!AI$17="SB")),1,0)</f>
        <v/>
      </c>
      <c r="AJ12">
        <f>IF(OR(AI12=1,OR('2-man'!AJ$17="D",'2-man'!AJ$17="A",'2-man'!AJ$17="S",'2-man'!AJ$17="C",'2-man'!AJ$17="H",'2-man'!AJ$17="B",'2-man'!AJ$17="T",'2-man'!AJ$17="E",'2-man'!AJ$17="SB")),1,0)</f>
        <v/>
      </c>
      <c r="AK12">
        <f>IF(OR(AJ12=1,OR('2-man'!AK$17="D",'2-man'!AK$17="A",'2-man'!AK$17="S",'2-man'!AK$17="C",'2-man'!AK$17="H",'2-man'!AK$17="B",'2-man'!AK$17="T",'2-man'!AK$17="E",'2-man'!AK$17="SB")),1,0)</f>
        <v/>
      </c>
      <c r="AL12">
        <f>IF(OR(AK12=1,OR('2-man'!AL$17="D",'2-man'!AL$17="A",'2-man'!AL$17="S",'2-man'!AL$17="C",'2-man'!AL$17="H",'2-man'!AL$17="B",'2-man'!AL$17="T",'2-man'!AL$17="E",'2-man'!AL$17="SB")),1,0)</f>
        <v/>
      </c>
      <c r="AM12">
        <f>IF(OR(AL12=1,OR('2-man'!AM$17="D",'2-man'!AM$17="A",'2-man'!AM$17="S",'2-man'!AM$17="C",'2-man'!AM$17="H",'2-man'!AM$17="B",'2-man'!AM$17="T",'2-man'!AM$17="E",'2-man'!AM$17="SB")),1,0)</f>
        <v/>
      </c>
      <c r="AN12">
        <f>IF(OR(AM12=1,OR('2-man'!AN$17="D",'2-man'!AN$17="A",'2-man'!AN$17="S",'2-man'!AN$17="C",'2-man'!AN$17="H",'2-man'!AN$17="B",'2-man'!AN$17="T",'2-man'!AN$17="E",'2-man'!AN$17="SB")),1,0)</f>
        <v/>
      </c>
      <c r="AO12">
        <f>IF(OR(AN12=1,OR('2-man'!AO$17="D",'2-man'!AO$17="A",'2-man'!AO$17="S",'2-man'!AO$17="C",'2-man'!AO$17="H",'2-man'!AO$17="B",'2-man'!AO$17="T",'2-man'!AO$17="E",'2-man'!AO$17="SB")),1,0)</f>
        <v/>
      </c>
      <c r="AP12">
        <f>IF(OR(AO12=1,OR('2-man'!AP$17="D",'2-man'!AP$17="A",'2-man'!AP$17="S",'2-man'!AP$17="C",'2-man'!AP$17="H",'2-man'!AP$17="B",'2-man'!AP$17="T",'2-man'!AP$17="E",'2-man'!AP$17="SB")),1,0)</f>
        <v/>
      </c>
      <c r="AQ12">
        <f>IF(OR(AP12=1,OR('2-man'!AQ$17="D",'2-man'!AQ$17="A",'2-man'!AQ$17="S",'2-man'!AQ$17="C",'2-man'!AQ$17="H",'2-man'!AQ$17="B",'2-man'!AQ$17="T",'2-man'!AQ$17="E",'2-man'!AQ$17="SB")),1,0)</f>
        <v/>
      </c>
      <c r="AR12">
        <f>IF(OR(AQ12=1,OR('2-man'!AR$17="D",'2-man'!AR$17="A",'2-man'!AR$17="S",'2-man'!AR$17="C",'2-man'!AR$17="H",'2-man'!AR$17="B",'2-man'!AR$17="T",'2-man'!AR$17="E",'2-man'!AR$17="SB")),1,0)</f>
        <v/>
      </c>
      <c r="AS12">
        <f>IF(OR(AR12=1,OR('2-man'!AS$17="D",'2-man'!AS$17="A",'2-man'!AS$17="S",'2-man'!AS$17="C",'2-man'!AS$17="H",'2-man'!AS$17="B",'2-man'!AS$17="T",'2-man'!AS$17="E",'2-man'!AS$17="SB")),1,0)</f>
        <v/>
      </c>
      <c r="AT12">
        <f>IF(OR(AS12=1,OR('2-man'!AT$17="D",'2-man'!AT$17="A",'2-man'!AT$17="S",'2-man'!AT$17="C",'2-man'!AT$17="H",'2-man'!AT$17="B",'2-man'!AT$17="T",'2-man'!AT$17="E",'2-man'!AT$17="SB")),1,0)</f>
        <v/>
      </c>
      <c r="AU12">
        <f>IF(OR(AT12=1,OR('2-man'!AU$17="D",'2-man'!AU$17="A",'2-man'!AU$17="S",'2-man'!AU$17="C",'2-man'!AU$17="H",'2-man'!AU$17="B",'2-man'!AU$17="T",'2-man'!AU$17="E",'2-man'!AU$17="SB")),1,0)</f>
        <v/>
      </c>
      <c r="AV12">
        <f>IF(OR(AU12=1,OR('2-man'!AV$17="D",'2-man'!AV$17="A",'2-man'!AV$17="S",'2-man'!AV$17="C",'2-man'!AV$17="H",'2-man'!AV$17="B",'2-man'!AV$17="T",'2-man'!AV$17="E",'2-man'!AV$17="SB")),1,0)</f>
        <v/>
      </c>
      <c r="AW12">
        <f>IF(OR(AV12=1,OR('2-man'!AW$17="D",'2-man'!AW$17="A",'2-man'!AW$17="S",'2-man'!AW$17="C",'2-man'!AW$17="H",'2-man'!AW$17="B",'2-man'!AW$17="T",'2-man'!AW$17="E",'2-man'!AW$17="SB")),1,0)</f>
        <v/>
      </c>
      <c r="AX12">
        <f>IF(OR(AW12=1,OR('2-man'!AX$17="D",'2-man'!AX$17="A",'2-man'!AX$17="S",'2-man'!AX$17="C",'2-man'!AX$17="H",'2-man'!AX$17="B",'2-man'!AX$17="T",'2-man'!AX$17="E",'2-man'!AX$17="SB")),1,0)</f>
        <v/>
      </c>
      <c r="AY12">
        <f>IF(OR(AX12=1,OR('2-man'!AY$17="D",'2-man'!AY$17="A",'2-man'!AY$17="S",'2-man'!AY$17="C",'2-man'!AY$17="H",'2-man'!AY$17="B",'2-man'!AY$17="T",'2-man'!AY$17="E",'2-man'!AY$17="SB")),1,0)</f>
        <v/>
      </c>
      <c r="AZ12">
        <f>IF(OR(AY12=1,OR('2-man'!AZ$17="D",'2-man'!AZ$17="A",'2-man'!AZ$17="S",'2-man'!AZ$17="C",'2-man'!AZ$17="H",'2-man'!AZ$17="B",'2-man'!AZ$17="T",'2-man'!AZ$17="E",'2-man'!AZ$17="SB")),1,0)</f>
        <v/>
      </c>
      <c r="BA12">
        <f>IF(OR(AZ12=1,OR('2-man'!BA$17="D",'2-man'!BA$17="A",'2-man'!BA$17="S",'2-man'!BA$17="C",'2-man'!BA$17="H",'2-man'!BA$17="B",'2-man'!BA$17="T",'2-man'!BA$17="E",'2-man'!BA$17="SB")),1,0)</f>
        <v/>
      </c>
      <c r="BB12">
        <f>IF(OR(BA12=1,OR('2-man'!BB$17="D",'2-man'!BB$17="A",'2-man'!BB$17="S",'2-man'!BB$17="C",'2-man'!BB$17="H",'2-man'!BB$17="B",'2-man'!BB$17="T",'2-man'!BB$17="E",'2-man'!BB$17="SB")),1,0)</f>
        <v/>
      </c>
      <c r="BC12">
        <f>IF(OR(BB12=1,OR('2-man'!BC$17="D",'2-man'!BC$17="A",'2-man'!BC$17="S",'2-man'!BC$17="C",'2-man'!BC$17="H",'2-man'!BC$17="B",'2-man'!BC$17="T",'2-man'!BC$17="E",'2-man'!BC$17="SB")),1,0)</f>
        <v/>
      </c>
      <c r="BD12">
        <f>IF(OR(BC12=1,OR('2-man'!BD$17="D",'2-man'!BD$17="A",'2-man'!BD$17="S",'2-man'!BD$17="C",'2-man'!BD$17="H",'2-man'!BD$17="B",'2-man'!BD$17="T",'2-man'!BD$17="E",'2-man'!BD$17="SB")),1,0)</f>
        <v/>
      </c>
      <c r="BE12">
        <f>IF(OR(BD12=1,OR('2-man'!BE$17="D",'2-man'!BE$17="A",'2-man'!BE$17="S",'2-man'!BE$17="C",'2-man'!BE$17="H",'2-man'!BE$17="B",'2-man'!BE$17="T",'2-man'!BE$17="E",'2-man'!BE$17="SB")),1,0)</f>
        <v/>
      </c>
      <c r="BF12">
        <f>IF(OR(BE12=1,OR('2-man'!BF$17="D",'2-man'!BF$17="A",'2-man'!BF$17="S",'2-man'!BF$17="C",'2-man'!BF$17="H",'2-man'!BF$17="B",'2-man'!BF$17="T",'2-man'!BF$17="E",'2-man'!BF$17="SB")),1,0)</f>
        <v/>
      </c>
      <c r="BG12">
        <f>IF(OR(BF12=1,OR('2-man'!BG$17="D",'2-man'!BG$17="A",'2-man'!BG$17="S",'2-man'!BG$17="C",'2-man'!BG$17="H",'2-man'!BG$17="B",'2-man'!BG$17="T",'2-man'!BG$17="E",'2-man'!BG$17="SB")),1,0)</f>
        <v/>
      </c>
      <c r="BH12">
        <f>IF(OR(BG12=1,OR('2-man'!BH$17="D",'2-man'!BH$17="A",'2-man'!BH$17="S",'2-man'!BH$17="C",'2-man'!BH$17="H",'2-man'!BH$17="B",'2-man'!BH$17="T",'2-man'!BH$17="E",'2-man'!BH$17="SB")),1,0)</f>
        <v/>
      </c>
      <c r="BI12">
        <f>IF(OR(BH12=1,OR('2-man'!BI$17="D",'2-man'!BI$17="A",'2-man'!BI$17="S",'2-man'!BI$17="C",'2-man'!BI$17="H",'2-man'!BI$17="B",'2-man'!BI$17="T",'2-man'!BI$17="E",'2-man'!BI$17="SB")),1,0)</f>
        <v/>
      </c>
      <c r="BJ12">
        <f>IF(OR(BI12=1,OR('2-man'!BJ$17="D",'2-man'!BJ$17="A",'2-man'!BJ$17="S",'2-man'!BJ$17="C",'2-man'!BJ$17="H",'2-man'!BJ$17="B",'2-man'!BJ$17="T",'2-man'!BJ$17="E",'2-man'!BJ$17="SB")),1,0)</f>
        <v/>
      </c>
      <c r="BK12">
        <f>IF(OR(BJ12=1,OR('2-man'!BK$17="D",'2-man'!BK$17="A",'2-man'!BK$17="S",'2-man'!BK$17="C",'2-man'!BK$17="H",'2-man'!BK$17="B",'2-man'!BK$17="T",'2-man'!BK$17="E",'2-man'!BK$17="SB")),1,0)</f>
        <v/>
      </c>
      <c r="BL12">
        <f>IF(OR(BK12=1,OR('2-man'!BL$17="D",'2-man'!BL$17="A",'2-man'!BL$17="S",'2-man'!BL$17="C",'2-man'!BL$17="H",'2-man'!BL$17="B",'2-man'!BL$17="T",'2-man'!BL$17="E",'2-man'!BL$17="SB")),1,0)</f>
        <v/>
      </c>
      <c r="BM12">
        <f>IF(OR(BL12=1,OR('2-man'!BM$17="D",'2-man'!BM$17="A",'2-man'!BM$17="S",'2-man'!BM$17="C",'2-man'!BM$17="H",'2-man'!BM$17="B",'2-man'!BM$17="T",'2-man'!BM$17="E",'2-man'!BM$17="SB")),1,0)</f>
        <v/>
      </c>
      <c r="BN12">
        <f>IF(OR(BM12=1,OR('2-man'!BN$17="D",'2-man'!BN$17="A",'2-man'!BN$17="S",'2-man'!BN$17="C",'2-man'!BN$17="H",'2-man'!BN$17="B",'2-man'!BN$17="T",'2-man'!BN$17="E",'2-man'!BN$17="SB")),1,0)</f>
        <v/>
      </c>
      <c r="BO12">
        <f>IF(OR(BN12=1,OR('2-man'!BO$17="D",'2-man'!BO$17="A",'2-man'!BO$17="S",'2-man'!BO$17="C",'2-man'!BO$17="H",'2-man'!BO$17="B",'2-man'!BO$17="T",'2-man'!BO$17="E",'2-man'!BO$17="SB")),1,0)</f>
        <v/>
      </c>
      <c r="BP12">
        <f>IF(OR(BO12=1,OR('2-man'!BP$17="D",'2-man'!BP$17="A",'2-man'!BP$17="S",'2-man'!BP$17="C",'2-man'!BP$17="H",'2-man'!BP$17="B",'2-man'!BP$17="T",'2-man'!BP$17="E",'2-man'!BP$17="SB")),1,0)</f>
        <v/>
      </c>
      <c r="BQ12">
        <f>IF(OR(BP12=1,OR('2-man'!BQ$17="D",'2-man'!BQ$17="A",'2-man'!BQ$17="S",'2-man'!BQ$17="C",'2-man'!BQ$17="H",'2-man'!BQ$17="B",'2-man'!BQ$17="T",'2-man'!BQ$17="E",'2-man'!BQ$17="SB")),1,0)</f>
        <v/>
      </c>
      <c r="BR12">
        <f>IF(OR(BQ12=1,OR('2-man'!BR$17="D",'2-man'!BR$17="A",'2-man'!BR$17="S",'2-man'!BR$17="C",'2-man'!BR$17="H",'2-man'!BR$17="B",'2-man'!BR$17="T",'2-man'!BR$17="E",'2-man'!BR$17="SB")),1,0)</f>
        <v/>
      </c>
      <c r="BS12">
        <f>IF(OR(BR12=1,OR('2-man'!BS$17="D",'2-man'!BS$17="A",'2-man'!BS$17="S",'2-man'!BS$17="C",'2-man'!BS$17="H",'2-man'!BS$17="B",'2-man'!BS$17="T",'2-man'!BS$17="E",'2-man'!BS$17="SB")),1,0)</f>
        <v/>
      </c>
      <c r="BT12">
        <f>IF(OR(BS12=1,OR('2-man'!BT$17="D",'2-man'!BT$17="A",'2-man'!BT$17="S",'2-man'!BT$17="C",'2-man'!BT$17="H",'2-man'!BT$17="B",'2-man'!BT$17="T",'2-man'!BT$17="E",'2-man'!BT$17="SB")),1,0)</f>
        <v/>
      </c>
      <c r="BU12">
        <f>IF(OR(BT12=1,OR('2-man'!BU$17="D",'2-man'!BU$17="A",'2-man'!BU$17="S",'2-man'!BU$17="C",'2-man'!BU$17="H",'2-man'!BU$17="B",'2-man'!BU$17="T",'2-man'!BU$17="E",'2-man'!BU$17="SB")),1,0)</f>
        <v/>
      </c>
      <c r="BV12">
        <f>IF(OR(BU12=1,OR('2-man'!BV$17="D",'2-man'!BV$17="A",'2-man'!BV$17="S",'2-man'!BV$17="C",'2-man'!BV$17="H",'2-man'!BV$17="B",'2-man'!BV$17="T",'2-man'!BV$17="E",'2-man'!BV$17="SB")),1,0)</f>
        <v/>
      </c>
      <c r="BW12">
        <f>IF(OR(BV12=1,OR('2-man'!BW$17="D",'2-man'!BW$17="A",'2-man'!BW$17="S",'2-man'!BW$17="C",'2-man'!BW$17="H",'2-man'!BW$17="B",'2-man'!BW$17="T",'2-man'!BW$17="E",'2-man'!BW$17="SB")),1,0)</f>
        <v/>
      </c>
      <c r="BX12">
        <f>IF(OR(BW12=1,OR('2-man'!BX$17="D",'2-man'!BX$17="A",'2-man'!BX$17="S",'2-man'!BX$17="C",'2-man'!BX$17="H",'2-man'!BX$17="B",'2-man'!BX$17="T",'2-man'!BX$17="E",'2-man'!BX$17="SB")),1,0)</f>
        <v/>
      </c>
      <c r="BY12">
        <f>IF(OR(BX12=1,OR('2-man'!BY$17="D",'2-man'!BY$17="A",'2-man'!BY$17="S",'2-man'!BY$17="C",'2-man'!BY$17="H",'2-man'!BY$17="B",'2-man'!BY$17="T",'2-man'!BY$17="E",'2-man'!BY$17="SB")),1,0)</f>
        <v/>
      </c>
      <c r="BZ12">
        <f>IF(OR(BY12=1,OR('2-man'!BZ$17="D",'2-man'!BZ$17="A",'2-man'!BZ$17="S",'2-man'!BZ$17="C",'2-man'!BZ$17="H",'2-man'!BZ$17="B",'2-man'!BZ$17="T",'2-man'!BZ$17="E",'2-man'!BZ$17="SB")),1,0)</f>
        <v/>
      </c>
      <c r="CA12">
        <f>IF(OR(BZ12=1,OR('2-man'!CA$17="D",'2-man'!CA$17="A",'2-man'!CA$17="S",'2-man'!CA$17="C",'2-man'!CA$17="H",'2-man'!CA$17="B",'2-man'!CA$17="T",'2-man'!CA$17="E",'2-man'!CA$17="SB")),1,0)</f>
        <v/>
      </c>
      <c r="CB12">
        <f>IF(OR(CA12=1,OR('2-man'!CB$17="D",'2-man'!CB$17="A",'2-man'!CB$17="S",'2-man'!CB$17="C",'2-man'!CB$17="H",'2-man'!CB$17="B",'2-man'!CB$17="T",'2-man'!CB$17="E",'2-man'!CB$17="SB")),1,0)</f>
        <v/>
      </c>
      <c r="CC12">
        <f>IF(OR(CB12=1,OR('2-man'!CC$17="D",'2-man'!CC$17="A",'2-man'!CC$17="S",'2-man'!CC$17="C",'2-man'!CC$17="H",'2-man'!CC$17="B",'2-man'!CC$17="T",'2-man'!CC$17="E",'2-man'!CC$17="SB")),1,0)</f>
        <v/>
      </c>
      <c r="CD12">
        <f>IF(OR(CC12=1,OR('2-man'!CD$17="D",'2-man'!CD$17="A",'2-man'!CD$17="S",'2-man'!CD$17="C",'2-man'!CD$17="H",'2-man'!CD$17="B",'2-man'!CD$17="T",'2-man'!CD$17="E",'2-man'!CD$17="SB")),1,0)</f>
        <v/>
      </c>
      <c r="CE12">
        <f>IF(OR(CD12=1,OR('2-man'!CE$17="D",'2-man'!CE$17="A",'2-man'!CE$17="S",'2-man'!CE$17="C",'2-man'!CE$17="H",'2-man'!CE$17="B",'2-man'!CE$17="T",'2-man'!CE$17="E",'2-man'!CE$17="SB")),1,0)</f>
        <v/>
      </c>
      <c r="CF12">
        <f>IF(OR(CE12=1,OR('2-man'!CF$17="D",'2-man'!CF$17="A",'2-man'!CF$17="S",'2-man'!CF$17="C",'2-man'!CF$17="H",'2-man'!CF$17="B",'2-man'!CF$17="T",'2-man'!CF$17="E",'2-man'!CF$17="SB")),1,0)</f>
        <v/>
      </c>
      <c r="CG12">
        <f>IF(OR(CF12=1,OR('2-man'!CG$17="D",'2-man'!CG$17="A",'2-man'!CG$17="S",'2-man'!CG$17="C",'2-man'!CG$17="H",'2-man'!CG$17="B",'2-man'!CG$17="T",'2-man'!CG$17="E",'2-man'!CG$17="SB")),1,0)</f>
        <v/>
      </c>
      <c r="CH12">
        <f>IF(OR(CG12=1,OR('2-man'!CH$17="D",'2-man'!CH$17="A",'2-man'!CH$17="S",'2-man'!CH$17="C",'2-man'!CH$17="H",'2-man'!CH$17="B",'2-man'!CH$17="T",'2-man'!CH$17="E",'2-man'!CH$17="SB")),1,0)</f>
        <v/>
      </c>
      <c r="CI12">
        <f>IF(OR(CH12=1,OR('2-man'!CI$17="D",'2-man'!CI$17="A",'2-man'!CI$17="S",'2-man'!CI$17="C",'2-man'!CI$17="H",'2-man'!CI$17="B",'2-man'!CI$17="T",'2-man'!CI$17="E",'2-man'!CI$17="SB")),1,0)</f>
        <v/>
      </c>
      <c r="CJ12">
        <f>IF(OR(CI12=1,OR('2-man'!CJ$17="D",'2-man'!CJ$17="A",'2-man'!CJ$17="S",'2-man'!CJ$17="C",'2-man'!CJ$17="H",'2-man'!CJ$17="B",'2-man'!CJ$17="T",'2-man'!CJ$17="E",'2-man'!CJ$17="SB")),1,0)</f>
        <v/>
      </c>
      <c r="CK12">
        <f>IF(OR(CJ12=1,OR('2-man'!CK$17="D",'2-man'!CK$17="A",'2-man'!CK$17="S",'2-man'!CK$17="C",'2-man'!CK$17="H",'2-man'!CK$17="B",'2-man'!CK$17="T",'2-man'!CK$17="E",'2-man'!CK$17="SB")),1,0)</f>
        <v/>
      </c>
      <c r="CL12">
        <f>IF(OR(CK12=1,OR('2-man'!CL$17="D",'2-man'!CL$17="A",'2-man'!CL$17="S",'2-man'!CL$17="C",'2-man'!CL$17="H",'2-man'!CL$17="B",'2-man'!CL$17="T",'2-man'!CL$17="E",'2-man'!CL$17="SB")),1,0)</f>
        <v/>
      </c>
      <c r="CM12">
        <f>IF(OR(CL12=1,OR('2-man'!CM$17="D",'2-man'!CM$17="A",'2-man'!CM$17="S",'2-man'!CM$17="C",'2-man'!CM$17="H",'2-man'!CM$17="B",'2-man'!CM$17="T",'2-man'!CM$17="E",'2-man'!CM$17="SB")),1,0)</f>
        <v/>
      </c>
      <c r="CN12">
        <f>IF(OR(CM12=1,OR('2-man'!CN$17="D",'2-man'!CN$17="A",'2-man'!CN$17="S",'2-man'!CN$17="C",'2-man'!CN$17="H",'2-man'!CN$17="B",'2-man'!CN$17="T",'2-man'!CN$17="E",'2-man'!CN$17="SB")),1,0)</f>
        <v/>
      </c>
      <c r="CO12">
        <f>IF(OR(CN12=1,OR('2-man'!CO$17="D",'2-man'!CO$17="A",'2-man'!CO$17="S",'2-man'!CO$17="C",'2-man'!CO$17="H",'2-man'!CO$17="B",'2-man'!CO$17="T",'2-man'!CO$17="E",'2-man'!CO$17="SB")),1,0)</f>
        <v/>
      </c>
      <c r="CP12">
        <f>IF(OR(CO12=1,OR('2-man'!CP$17="D",'2-man'!CP$17="A",'2-man'!CP$17="S",'2-man'!CP$17="C",'2-man'!CP$17="H",'2-man'!CP$17="B",'2-man'!CP$17="T",'2-man'!CP$17="E",'2-man'!CP$17="SB")),1,0)</f>
        <v/>
      </c>
      <c r="CQ12">
        <f>IF(OR(CP12=1,OR('2-man'!CQ$17="D",'2-man'!CQ$17="A",'2-man'!CQ$17="S",'2-man'!CQ$17="C",'2-man'!CQ$17="H",'2-man'!CQ$17="B",'2-man'!CQ$17="T",'2-man'!CQ$17="E",'2-man'!CQ$17="SB")),1,0)</f>
        <v/>
      </c>
      <c r="CR12">
        <f>IF(OR(CQ12=1,OR('2-man'!CR$17="D",'2-man'!CR$17="A",'2-man'!CR$17="S",'2-man'!CR$17="C",'2-man'!CR$17="H",'2-man'!CR$17="B",'2-man'!CR$17="T",'2-man'!CR$17="E",'2-man'!CR$17="SB")),1,0)</f>
        <v/>
      </c>
      <c r="CS12">
        <f>IF(OR(CR12=1,OR('2-man'!CS$17="D",'2-man'!CS$17="A",'2-man'!CS$17="S",'2-man'!CS$17="C",'2-man'!CS$17="H",'2-man'!CS$17="B",'2-man'!CS$17="T",'2-man'!CS$17="E",'2-man'!CS$17="SB")),1,0)</f>
        <v/>
      </c>
      <c r="CT12">
        <f>IF(OR(CS12=1,OR('2-man'!CT$17="D",'2-man'!CT$17="A",'2-man'!CT$17="S",'2-man'!CT$17="C",'2-man'!CT$17="H",'2-man'!CT$17="B",'2-man'!CT$17="T",'2-man'!CT$17="E",'2-man'!CT$17="SB")),1,0)</f>
        <v/>
      </c>
      <c r="CU12">
        <f>IF(OR(CT12=1,OR('2-man'!CU$17="D",'2-man'!CU$17="A",'2-man'!CU$17="S",'2-man'!CU$17="C",'2-man'!CU$17="H",'2-man'!CU$17="B",'2-man'!CU$17="T",'2-man'!CU$17="E",'2-man'!CU$17="SB")),1,0)</f>
        <v/>
      </c>
      <c r="CV12">
        <f>IF(OR(CU12=1,OR('2-man'!CV$17="D",'2-man'!CV$17="A",'2-man'!CV$17="S",'2-man'!CV$17="C",'2-man'!CV$17="H",'2-man'!CV$17="B",'2-man'!CV$17="T",'2-man'!CV$17="E",'2-man'!CV$17="SB")),1,0)</f>
        <v/>
      </c>
      <c r="CW12">
        <f>IF(OR(CV12=1,OR('2-man'!CW$17="D",'2-man'!CW$17="A",'2-man'!CW$17="S",'2-man'!CW$17="C",'2-man'!CW$17="H",'2-man'!CW$17="B",'2-man'!CW$17="T",'2-man'!CW$17="E",'2-man'!CW$17="SB")),1,0)</f>
        <v/>
      </c>
      <c r="CX12">
        <f>IF(OR(CW12=1,OR('2-man'!CX$17="D",'2-man'!CX$17="A",'2-man'!CX$17="S",'2-man'!CX$17="C",'2-man'!CX$17="H",'2-man'!CX$17="B",'2-man'!CX$17="T",'2-man'!CX$17="E",'2-man'!CX$17="SB")),1,0)</f>
        <v/>
      </c>
      <c r="CY12">
        <f>IF(OR(CX12=1,OR('2-man'!CY$17="D",'2-man'!CY$17="A",'2-man'!CY$17="S",'2-man'!CY$17="C",'2-man'!CY$17="H",'2-man'!CY$17="B",'2-man'!CY$17="T",'2-man'!CY$17="E",'2-man'!CY$17="SB")),1,0)</f>
        <v/>
      </c>
      <c r="CZ12">
        <f>IF(OR(CY12=1,OR('2-man'!CZ$17="D",'2-man'!CZ$17="A",'2-man'!CZ$17="S",'2-man'!CZ$17="C",'2-man'!CZ$17="H",'2-man'!CZ$17="B",'2-man'!CZ$17="T",'2-man'!CZ$17="E",'2-man'!CZ$17="SB")),1,0)</f>
        <v/>
      </c>
      <c r="DA12">
        <f>IF(OR(CZ12=1,OR('2-man'!DA$17="D",'2-man'!DA$17="A",'2-man'!DA$17="S",'2-man'!DA$17="C",'2-man'!DA$17="H",'2-man'!DA$17="B",'2-man'!DA$17="T",'2-man'!DA$17="E",'2-man'!DA$17="SB")),1,0)</f>
        <v/>
      </c>
      <c r="DB12">
        <f>IF(OR(DA12=1,OR('2-man'!DB$17="D",'2-man'!DB$17="A",'2-man'!DB$17="S",'2-man'!DB$17="C",'2-man'!DB$17="H",'2-man'!DB$17="B",'2-man'!DB$17="T",'2-man'!DB$17="E",'2-man'!DB$17="SB")),1,0)</f>
        <v/>
      </c>
      <c r="DC12">
        <f>IF(OR(DB12=1,OR('2-man'!DC$17="D",'2-man'!DC$17="A",'2-man'!DC$17="S",'2-man'!DC$17="C",'2-man'!DC$17="H",'2-man'!DC$17="B",'2-man'!DC$17="T",'2-man'!DC$17="E",'2-man'!DC$17="SB")),1,0)</f>
        <v/>
      </c>
      <c r="DD12">
        <f>IF(OR(DC12=1,OR('2-man'!DD$17="D",'2-man'!DD$17="A",'2-man'!DD$17="S",'2-man'!DD$17="C",'2-man'!DD$17="H",'2-man'!DD$17="B",'2-man'!DD$17="T",'2-man'!DD$17="E",'2-man'!DD$17="SB")),1,0)</f>
        <v/>
      </c>
      <c r="DE12">
        <f>IF(OR(DD12=1,OR('2-man'!DE$17="D",'2-man'!DE$17="A",'2-man'!DE$17="S",'2-man'!DE$17="C",'2-man'!DE$17="H",'2-man'!DE$17="B",'2-man'!DE$17="T",'2-man'!DE$17="E",'2-man'!DE$17="SB")),1,0)</f>
        <v/>
      </c>
      <c r="DF12">
        <f>IF(OR(DE12=1,OR('2-man'!DF$17="D",'2-man'!DF$17="A",'2-man'!DF$17="S",'2-man'!DF$17="C",'2-man'!DF$17="H",'2-man'!DF$17="B",'2-man'!DF$17="T",'2-man'!DF$17="E",'2-man'!DF$17="SB")),1,0)</f>
        <v/>
      </c>
      <c r="DG12">
        <f>IF(OR(DF12=1,OR('2-man'!DG$17="D",'2-man'!DG$17="A",'2-man'!DG$17="S",'2-man'!DG$17="C",'2-man'!DG$17="H",'2-man'!DG$17="B",'2-man'!DG$17="T",'2-man'!DG$17="E",'2-man'!DG$17="SB")),1,0)</f>
        <v/>
      </c>
      <c r="DH12">
        <f>IF(OR(DG12=1,OR('2-man'!DH$17="D",'2-man'!DH$17="A",'2-man'!DH$17="S",'2-man'!DH$17="C",'2-man'!DH$17="H",'2-man'!DH$17="B",'2-man'!DH$17="T",'2-man'!DH$17="E",'2-man'!DH$17="SB")),1,0)</f>
        <v/>
      </c>
      <c r="DI12">
        <f>IF(OR(DH12=1,OR('2-man'!DI$17="D",'2-man'!DI$17="A",'2-man'!DI$17="S",'2-man'!DI$17="C",'2-man'!DI$17="H",'2-man'!DI$17="B",'2-man'!DI$17="T",'2-man'!DI$17="E",'2-man'!DI$17="SB")),1,0)</f>
        <v/>
      </c>
      <c r="DJ12">
        <f>IF(OR(DI12=1,OR('2-man'!DJ$17="D",'2-man'!DJ$17="A",'2-man'!DJ$17="S",'2-man'!DJ$17="C",'2-man'!DJ$17="H",'2-man'!DJ$17="B",'2-man'!DJ$17="T",'2-man'!DJ$17="E",'2-man'!DJ$17="SB")),1,0)</f>
        <v/>
      </c>
      <c r="DK12">
        <f>IF(OR(DJ12=1,OR('2-man'!DK$17="D",'2-man'!DK$17="A",'2-man'!DK$17="S",'2-man'!DK$17="C",'2-man'!DK$17="H",'2-man'!DK$17="B",'2-man'!DK$17="T",'2-man'!DK$17="E",'2-man'!DK$17="SB")),1,0)</f>
        <v/>
      </c>
      <c r="DL12">
        <f>IF(OR(DK12=1,OR('2-man'!DL$17="D",'2-man'!DL$17="A",'2-man'!DL$17="S",'2-man'!DL$17="C",'2-man'!DL$17="H",'2-man'!DL$17="B",'2-man'!DL$17="T",'2-man'!DL$17="E",'2-man'!DL$17="SB")),1,0)</f>
        <v/>
      </c>
      <c r="DM12">
        <f>IF(OR(DL12=1,OR('2-man'!DM$17="D",'2-man'!DM$17="A",'2-man'!DM$17="S",'2-man'!DM$17="C",'2-man'!DM$17="H",'2-man'!DM$17="B",'2-man'!DM$17="T",'2-man'!DM$17="E",'2-man'!DM$17="SB")),1,0)</f>
        <v/>
      </c>
      <c r="DN12">
        <f>IF(OR(DM12=1,OR('2-man'!DN$17="D",'2-man'!DN$17="A",'2-man'!DN$17="S",'2-man'!DN$17="C",'2-man'!DN$17="H",'2-man'!DN$17="B",'2-man'!DN$17="T",'2-man'!DN$17="E",'2-man'!DN$17="SB")),1,0)</f>
        <v/>
      </c>
      <c r="DO12">
        <f>IF(OR(DN12=1,OR('2-man'!DO$17="D",'2-man'!DO$17="A",'2-man'!DO$17="S",'2-man'!DO$17="C",'2-man'!DO$17="H",'2-man'!DO$17="B",'2-man'!DO$17="T",'2-man'!DO$17="E",'2-man'!DO$17="SB")),1,0)</f>
        <v/>
      </c>
      <c r="DP12">
        <f>IF(OR(DO12=1,OR('2-man'!DP$17="D",'2-man'!DP$17="A",'2-man'!DP$17="S",'2-man'!DP$17="C",'2-man'!DP$17="H",'2-man'!DP$17="B",'2-man'!DP$17="T",'2-man'!DP$17="E",'2-man'!DP$17="SB")),1,0)</f>
        <v/>
      </c>
      <c r="DQ12">
        <f>IF(OR(DP12=1,OR('2-man'!DQ$17="D",'2-man'!DQ$17="A",'2-man'!DQ$17="S",'2-man'!DQ$17="C",'2-man'!DQ$17="H",'2-man'!DQ$17="B",'2-man'!DQ$17="T",'2-man'!DQ$17="E",'2-man'!DQ$17="SB")),1,0)</f>
        <v/>
      </c>
      <c r="DR12">
        <f>IF(OR(DQ12=1,OR('2-man'!DR$17="D",'2-man'!DR$17="A",'2-man'!DR$17="S",'2-man'!DR$17="C",'2-man'!DR$17="H",'2-man'!DR$17="B",'2-man'!DR$17="T",'2-man'!DR$17="E",'2-man'!DR$17="SB")),1,0)</f>
        <v/>
      </c>
      <c r="DS12">
        <f>IF(OR(DR12=1,OR('2-man'!DS$17="D",'2-man'!DS$17="A",'2-man'!DS$17="S",'2-man'!DS$17="C",'2-man'!DS$17="H",'2-man'!DS$17="B",'2-man'!DS$17="T",'2-man'!DS$17="E",'2-man'!DS$17="SB")),1,0)</f>
        <v/>
      </c>
      <c r="DT12">
        <f>IF(OR(DS12=1,OR('2-man'!DT$17="D",'2-man'!DT$17="A",'2-man'!DT$17="S",'2-man'!DT$17="C",'2-man'!DT$17="H",'2-man'!DT$17="B",'2-man'!DT$17="T",'2-man'!DT$17="E",'2-man'!DT$17="SB")),1,0)</f>
        <v/>
      </c>
      <c r="DU12">
        <f>IF(OR(DT12=1,OR('2-man'!DU$17="D",'2-man'!DU$17="A",'2-man'!DU$17="S",'2-man'!DU$17="C",'2-man'!DU$17="H",'2-man'!DU$17="B",'2-man'!DU$17="T",'2-man'!DU$17="E",'2-man'!DU$17="SB")),1,0)</f>
        <v/>
      </c>
      <c r="DV12">
        <f>IF(OR(DU12=1,OR('2-man'!DV$17="D",'2-man'!DV$17="A",'2-man'!DV$17="S",'2-man'!DV$17="C",'2-man'!DV$17="H",'2-man'!DV$17="B",'2-man'!DV$17="T",'2-man'!DV$17="E",'2-man'!DV$17="SB")),1,0)</f>
        <v/>
      </c>
      <c r="DW12">
        <f>IF(OR(DV12=1,OR('2-man'!DW$17="D",'2-man'!DW$17="A",'2-man'!DW$17="S",'2-man'!DW$17="C",'2-man'!DW$17="H",'2-man'!DW$17="B",'2-man'!DW$17="T",'2-man'!DW$17="E",'2-man'!DW$17="SB")),1,0)</f>
        <v/>
      </c>
      <c r="DX12">
        <f>IF(OR(DW12=1,OR('2-man'!DX$17="D",'2-man'!DX$17="A",'2-man'!DX$17="S",'2-man'!DX$17="C",'2-man'!DX$17="H",'2-man'!DX$17="B",'2-man'!DX$17="T",'2-man'!DX$17="E",'2-man'!DX$17="SB")),1,0)</f>
        <v/>
      </c>
      <c r="DY12">
        <f>IF(OR(DX12=1,OR('2-man'!DY$17="D",'2-man'!DY$17="A",'2-man'!DY$17="S",'2-man'!DY$17="C",'2-man'!DY$17="H",'2-man'!DY$17="B",'2-man'!DY$17="T",'2-man'!DY$17="E",'2-man'!DY$17="SB")),1,0)</f>
        <v/>
      </c>
      <c r="DZ12">
        <f>IF(OR(DY12=1,OR('2-man'!DZ$17="D",'2-man'!DZ$17="A",'2-man'!DZ$17="S",'2-man'!DZ$17="C",'2-man'!DZ$17="H",'2-man'!DZ$17="B",'2-man'!DZ$17="T",'2-man'!DZ$17="E",'2-man'!DZ$17="SB")),1,0)</f>
        <v/>
      </c>
      <c r="EA12">
        <f>IF(OR(DZ12=1,OR('2-man'!EA$17="D",'2-man'!EA$17="A",'2-man'!EA$17="S",'2-man'!EA$17="C",'2-man'!EA$17="H",'2-man'!EA$17="B",'2-man'!EA$17="T",'2-man'!EA$17="E",'2-man'!EA$17="SB")),1,0)</f>
        <v/>
      </c>
      <c r="EB12">
        <f>IF(OR(EA12=1,OR('2-man'!EB$17="D",'2-man'!EB$17="A",'2-man'!EB$17="S",'2-man'!EB$17="C",'2-man'!EB$17="H",'2-man'!EB$17="B",'2-man'!EB$17="T",'2-man'!EB$17="E",'2-man'!EB$17="SB")),1,0)</f>
        <v/>
      </c>
      <c r="EC12">
        <f>IF(OR(EB12=1,OR('2-man'!EC$17="D",'2-man'!EC$17="A",'2-man'!EC$17="S",'2-man'!EC$17="C",'2-man'!EC$17="H",'2-man'!EC$17="B",'2-man'!EC$17="T",'2-man'!EC$17="E",'2-man'!EC$17="SB")),1,0)</f>
        <v/>
      </c>
      <c r="ED12">
        <f>IF(OR(EC12=1,OR('2-man'!ED$17="D",'2-man'!ED$17="A",'2-man'!ED$17="S",'2-man'!ED$17="C",'2-man'!ED$17="H",'2-man'!ED$17="B",'2-man'!ED$17="T",'2-man'!ED$17="E",'2-man'!ED$17="SB")),1,0)</f>
        <v/>
      </c>
      <c r="EE12">
        <f>IF(OR(ED12=1,OR('2-man'!EE$17="D",'2-man'!EE$17="A",'2-man'!EE$17="S",'2-man'!EE$17="C",'2-man'!EE$17="H",'2-man'!EE$17="B",'2-man'!EE$17="T",'2-man'!EE$17="E",'2-man'!EE$17="SB")),1,0)</f>
        <v/>
      </c>
      <c r="EF12">
        <f>IF(OR(EE12=1,OR('2-man'!EF$17="D",'2-man'!EF$17="A",'2-man'!EF$17="S",'2-man'!EF$17="C",'2-man'!EF$17="H",'2-man'!EF$17="B",'2-man'!EF$17="T",'2-man'!EF$17="E",'2-man'!EF$17="SB")),1,0)</f>
        <v/>
      </c>
      <c r="EG12">
        <f>IF(OR(EF12=1,OR('2-man'!EG$17="D",'2-man'!EG$17="A",'2-man'!EG$17="S",'2-man'!EG$17="C",'2-man'!EG$17="H",'2-man'!EG$17="B",'2-man'!EG$17="T",'2-man'!EG$17="E",'2-man'!EG$17="SB")),1,0)</f>
        <v/>
      </c>
      <c r="EH12">
        <f>IF(OR(EG12=1,OR('2-man'!EH$17="D",'2-man'!EH$17="A",'2-man'!EH$17="S",'2-man'!EH$17="C",'2-man'!EH$17="H",'2-man'!EH$17="B",'2-man'!EH$17="T",'2-man'!EH$17="E",'2-man'!EH$17="SB")),1,0)</f>
        <v/>
      </c>
      <c r="EI12">
        <f>IF(OR(EH12=1,OR('2-man'!EI$17="D",'2-man'!EI$17="A",'2-man'!EI$17="S",'2-man'!EI$17="C",'2-man'!EI$17="H",'2-man'!EI$17="B",'2-man'!EI$17="T",'2-man'!EI$17="E",'2-man'!EI$17="SB")),1,0)</f>
        <v/>
      </c>
      <c r="EJ12">
        <f>IF(OR(EI12=1,OR('2-man'!EJ$17="D",'2-man'!EJ$17="A",'2-man'!EJ$17="S",'2-man'!EJ$17="C",'2-man'!EJ$17="H",'2-man'!EJ$17="B",'2-man'!EJ$17="T",'2-man'!EJ$17="E",'2-man'!EJ$17="SB")),1,0)</f>
        <v/>
      </c>
      <c r="EK12">
        <f>IF(OR(EJ12=1,OR('2-man'!EK$17="D",'2-man'!EK$17="A",'2-man'!EK$17="S",'2-man'!EK$17="C",'2-man'!EK$17="H",'2-man'!EK$17="B",'2-man'!EK$17="T",'2-man'!EK$17="E",'2-man'!EK$17="SB")),1,0)</f>
        <v/>
      </c>
      <c r="EL12">
        <f>IF(OR(EK12=1,OR('2-man'!EL$17="D",'2-man'!EL$17="A",'2-man'!EL$17="S",'2-man'!EL$17="C",'2-man'!EL$17="H",'2-man'!EL$17="B",'2-man'!EL$17="T",'2-man'!EL$17="E",'2-man'!EL$17="SB")),1,0)</f>
        <v/>
      </c>
    </row>
    <row r="13">
      <c r="A13" t="inlineStr">
        <is>
          <t>P2 mean</t>
        </is>
      </c>
    </row>
    <row r="14">
      <c r="A14" t="inlineStr">
        <is>
          <t>P2 var</t>
        </is>
      </c>
    </row>
    <row r="15">
      <c r="A15" t="inlineStr">
        <is>
          <t>P2 misc</t>
        </is>
      </c>
      <c r="B15">
        <f>IF('2-man'!$BF$4="",IF(MIN($C$21:$EL$21)&lt;999,MIN($C$21:$EL$21),SUMPRODUCT(MAX(('2-man'!C$16:'2-man'!EL$17&lt;&gt;"")*'2-man'!C$15:'2-man'!EL$15))),'2-man'!$BF$4)</f>
        <v/>
      </c>
      <c r="C15">
        <f>MIN(100,INDEX($B$10:$EL$10,1,N15+1)+IF(AND(ISNUMBER(Q15),Q15&gt;N15),25,0))</f>
        <v/>
      </c>
      <c r="D15">
        <f>INDEX($B$11:$EL$11,1,N15+1)</f>
        <v/>
      </c>
      <c r="E15">
        <f>MIN(100,C15+(15*(OR('2-man'!$N$5=TRUE,'2-man'!$N$5="TRUE",'2-man'!$N$5="Yes"))+15*AND('2-man'!$L$4=2,OR('2-man'!$P$5=TRUE,'2-man'!$P$5="TRUE",'2-man'!$P$5="Yes")))+15*(OR('2-man'!$R$5=TRUE,'2-man'!$R$5="TRUE",'2-man'!$R$5="Yes"))+15*(OR('2-man'!$T$5=TRUE,'2-man'!$T$5="TRUE",'2-man'!$T$5="Yes")))</f>
        <v/>
      </c>
      <c r="F15">
        <f>MAX(0,ROUNDUP((IF('2-man'!$AH$5="",IF('2-man'!$AE$5="",0,'2-man'!$AE$5),'2-man'!$AH$5)-E15)/10,0))</f>
        <v/>
      </c>
      <c r="G15">
        <f>IF(F15=0,I15,MAX(I15,N15+(IF(OR('2-man'!$F$5=TRUE,'2-man'!$F$5="TRUE",'2-man'!$F$5="Yes"),25,50)-D15)+IF(OR('2-man'!$F$5=TRUE,'2-man'!$F$5="TRUE",'2-man'!$F$5="Yes"),25,50)*(F15-1)))</f>
        <v/>
      </c>
      <c r="H15">
        <f>MIN(100,E15+10*F15)</f>
        <v/>
      </c>
      <c r="I15">
        <f>B15+IF('2-man'!$BF$4="",19,21)</f>
        <v/>
      </c>
      <c r="J15">
        <f>IF(G15-I15&lt;=0,0,4*INT((G15-I15)/21)+(MOD(G15-I15,21)&gt;0)+(MOD(G15-I15,21)&gt;6)+(MOD(G15-I15,21)&gt;11)+(MOD(G15-I15,21)&gt;16))</f>
        <v/>
      </c>
      <c r="K15">
        <f>IF(OR('2-man'!$F$5=TRUE,'2-man'!$F$5="TRUE",'2-man'!$F$5="Yes"),H15,E15)-IF('2-man'!$AE$5="",0,'2-man'!$AE$5)+15*(OR('2-man'!$R$5=TRUE,'2-man'!$R$5="TRUE",'2-man'!$R$5="Yes"))+15*(OR('2-man'!$T$5=TRUE,'2-man'!$T$5="TRUE",'2-man'!$T$5="Yes"))</f>
        <v/>
      </c>
      <c r="L15">
        <f>MAX(0,ROUNDUP((IF('2-man'!$AX$5="",30,'2-man'!$AX$5)-K15)/10,0))</f>
        <v/>
      </c>
      <c r="M15">
        <f>IF(OR('2-man'!$F$5=TRUE,'2-man'!$F$5="TRUE",'2-man'!$F$5="Yes"),G15+50*L15,IF(L15=0,N15,N15+(50-D15)+50*(L15-1)))</f>
        <v/>
      </c>
      <c r="N15">
        <f>MAX($C$16:$EL$16)</f>
        <v/>
      </c>
      <c r="O15">
        <f>MAX(0,ROUNDUP((IF('2-man'!$AE$5="",0,'2-man'!$AE$5)-H15)/10,0))</f>
        <v/>
      </c>
      <c r="P15">
        <f>G15+50*O15</f>
        <v/>
      </c>
      <c r="Q15">
        <f>IF(OR('2-man'!$V$5="",COUNTIF('2-man'!$C$17:'2-man'!$EL$17,"P")&gt;0),"",IFERROR(INT(IF(ISNUMBER('2-man'!$V$5),IF('2-man'!$V$5&lt;1,'2-man'!$V$5*86400,'2-man'!$V$5),VALUE(LEFT('2-man'!$V$5,FIND(":",'2-man'!$V$5)-1))*60+VALUE(MID('2-man'!$V$5,FIND(":",'2-man'!$V$5)+1,20)))/0.6+0.000001),""))</f>
        <v/>
      </c>
      <c r="R15">
        <f>IF(AND(IF('2-man'!$C$5="",100,'2-man'!$C$5)=95,COUNTIF('2-man'!$C$17:$CD$17,"R")=0,COUNTIF('2-man'!$C$17:$CD$17,"D")&gt;0),INDEX('2-man'!$C$15:$CD$15,1,MATCH("D",'2-man'!$C$17:$CD$17,0))+1,"")</f>
      </c>
    </row>
    <row r="16">
      <c r="A16" t="inlineStr">
        <is>
          <t>P2 act</t>
        </is>
      </c>
      <c r="C16">
        <f>IF(OR('2-man'!C$17="P",OR('2-man'!C$17="R",'2-man'!C$15=$R$15),AND('2-man'!C$15&lt;=IF('2-man'!$BF$4="",999,'2-man'!$BF$4),OR('2-man'!C$17="D",LEFT('2-man'!C$17,3)="ST&gt;",OR(AND('2-man'!C$16="ST&gt;2",C1&gt;=100))))),'2-man'!C$15,0)</f>
        <v/>
      </c>
      <c r="D16">
        <f>IF(OR('2-man'!D$17="P",OR('2-man'!D$17="R",'2-man'!D$15=$R$15),AND('2-man'!D$15&lt;=IF('2-man'!$BF$4="",999,'2-man'!$BF$4),OR('2-man'!D$17="D",LEFT('2-man'!D$17,3)="ST&gt;",OR(AND('2-man'!D$16="ST&gt;2",D1&gt;=100))))),'2-man'!D$15,0)</f>
        <v/>
      </c>
      <c r="E16">
        <f>IF(OR('2-man'!E$17="P",OR('2-man'!E$17="R",'2-man'!E$15=$R$15),AND('2-man'!E$15&lt;=IF('2-man'!$BF$4="",999,'2-man'!$BF$4),OR('2-man'!E$17="D",LEFT('2-man'!E$17,3)="ST&gt;",OR(AND('2-man'!E$16="ST&gt;2",E1&gt;=100))))),'2-man'!E$15,0)</f>
        <v/>
      </c>
      <c r="F16">
        <f>IF(OR('2-man'!F$17="P",OR('2-man'!F$17="R",'2-man'!F$15=$R$15),AND('2-man'!F$15&lt;=IF('2-man'!$BF$4="",999,'2-man'!$BF$4),OR('2-man'!F$17="D",LEFT('2-man'!F$17,3)="ST&gt;",OR(AND('2-man'!F$16="ST&gt;2",F1&gt;=100))))),'2-man'!F$15,0)</f>
        <v/>
      </c>
      <c r="G16">
        <f>IF(OR('2-man'!G$17="P",OR('2-man'!G$17="R",'2-man'!G$15=$R$15),AND('2-man'!G$15&lt;=IF('2-man'!$BF$4="",999,'2-man'!$BF$4),OR('2-man'!G$17="D",LEFT('2-man'!G$17,3)="ST&gt;",OR(AND('2-man'!G$16="ST&gt;2",G1&gt;=100))))),'2-man'!G$15,0)</f>
        <v/>
      </c>
      <c r="H16">
        <f>IF(OR('2-man'!H$17="P",OR('2-man'!H$17="R",'2-man'!H$15=$R$15),AND('2-man'!H$15&lt;=IF('2-man'!$BF$4="",999,'2-man'!$BF$4),OR('2-man'!H$17="D",LEFT('2-man'!H$17,3)="ST&gt;",OR(AND('2-man'!H$16="ST&gt;2",H1&gt;=100))))),'2-man'!H$15,0)</f>
        <v/>
      </c>
      <c r="I16">
        <f>IF(OR('2-man'!I$17="P",OR('2-man'!I$17="R",'2-man'!I$15=$R$15),AND('2-man'!I$15&lt;=IF('2-man'!$BF$4="",999,'2-man'!$BF$4),OR('2-man'!I$17="D",LEFT('2-man'!I$17,3)="ST&gt;",OR(AND('2-man'!I$16="ST&gt;2",I1&gt;=100))))),'2-man'!I$15,0)</f>
        <v/>
      </c>
      <c r="J16">
        <f>IF(OR('2-man'!J$17="P",OR('2-man'!J$17="R",'2-man'!J$15=$R$15),AND('2-man'!J$15&lt;=IF('2-man'!$BF$4="",999,'2-man'!$BF$4),OR('2-man'!J$17="D",LEFT('2-man'!J$17,3)="ST&gt;",OR(AND('2-man'!J$16="ST&gt;2",J1&gt;=100))))),'2-man'!J$15,0)</f>
        <v/>
      </c>
      <c r="K16">
        <f>IF(OR('2-man'!K$17="P",OR('2-man'!K$17="R",'2-man'!K$15=$R$15),AND('2-man'!K$15&lt;=IF('2-man'!$BF$4="",999,'2-man'!$BF$4),OR('2-man'!K$17="D",LEFT('2-man'!K$17,3)="ST&gt;",OR(AND('2-man'!K$16="ST&gt;2",K1&gt;=100))))),'2-man'!K$15,0)</f>
        <v/>
      </c>
      <c r="L16">
        <f>IF(OR('2-man'!L$17="P",OR('2-man'!L$17="R",'2-man'!L$15=$R$15),AND('2-man'!L$15&lt;=IF('2-man'!$BF$4="",999,'2-man'!$BF$4),OR('2-man'!L$17="D",LEFT('2-man'!L$17,3)="ST&gt;",OR(AND('2-man'!L$16="ST&gt;2",L1&gt;=100))))),'2-man'!L$15,0)</f>
        <v/>
      </c>
      <c r="M16">
        <f>IF(OR('2-man'!M$17="P",OR('2-man'!M$17="R",'2-man'!M$15=$R$15),AND('2-man'!M$15&lt;=IF('2-man'!$BF$4="",999,'2-man'!$BF$4),OR('2-man'!M$17="D",LEFT('2-man'!M$17,3)="ST&gt;",OR(AND('2-man'!M$16="ST&gt;2",M1&gt;=100))))),'2-man'!M$15,0)</f>
        <v/>
      </c>
      <c r="N16">
        <f>IF(OR('2-man'!N$17="P",OR('2-man'!N$17="R",'2-man'!N$15=$R$15),AND('2-man'!N$15&lt;=IF('2-man'!$BF$4="",999,'2-man'!$BF$4),OR('2-man'!N$17="D",LEFT('2-man'!N$17,3)="ST&gt;",OR(AND('2-man'!N$16="ST&gt;2",N1&gt;=100))))),'2-man'!N$15,0)</f>
        <v/>
      </c>
      <c r="O16">
        <f>IF(OR('2-man'!O$17="P",OR('2-man'!O$17="R",'2-man'!O$15=$R$15),AND('2-man'!O$15&lt;=IF('2-man'!$BF$4="",999,'2-man'!$BF$4),OR('2-man'!O$17="D",LEFT('2-man'!O$17,3)="ST&gt;",OR(AND('2-man'!O$16="ST&gt;2",O1&gt;=100))))),'2-man'!O$15,0)</f>
        <v/>
      </c>
      <c r="P16">
        <f>IF(OR('2-man'!P$17="P",OR('2-man'!P$17="R",'2-man'!P$15=$R$15),AND('2-man'!P$15&lt;=IF('2-man'!$BF$4="",999,'2-man'!$BF$4),OR('2-man'!P$17="D",LEFT('2-man'!P$17,3)="ST&gt;",OR(AND('2-man'!P$16="ST&gt;2",P1&gt;=100))))),'2-man'!P$15,0)</f>
        <v/>
      </c>
      <c r="Q16">
        <f>IF(OR('2-man'!Q$17="P",OR('2-man'!Q$17="R",'2-man'!Q$15=$R$15),AND('2-man'!Q$15&lt;=IF('2-man'!$BF$4="",999,'2-man'!$BF$4),OR('2-man'!Q$17="D",LEFT('2-man'!Q$17,3)="ST&gt;",OR(AND('2-man'!Q$16="ST&gt;2",Q1&gt;=100))))),'2-man'!Q$15,0)</f>
        <v/>
      </c>
      <c r="R16">
        <f>IF(OR('2-man'!R$17="P",OR('2-man'!R$17="R",'2-man'!R$15=$R$15),AND('2-man'!R$15&lt;=IF('2-man'!$BF$4="",999,'2-man'!$BF$4),OR('2-man'!R$17="D",LEFT('2-man'!R$17,3)="ST&gt;",OR(AND('2-man'!R$16="ST&gt;2",R1&gt;=100))))),'2-man'!R$15,0)</f>
        <v/>
      </c>
      <c r="S16">
        <f>IF(OR('2-man'!S$17="P",OR('2-man'!S$17="R",'2-man'!S$15=$R$15),AND('2-man'!S$15&lt;=IF('2-man'!$BF$4="",999,'2-man'!$BF$4),OR('2-man'!S$17="D",LEFT('2-man'!S$17,3)="ST&gt;",OR(AND('2-man'!S$16="ST&gt;2",S1&gt;=100))))),'2-man'!S$15,0)</f>
        <v/>
      </c>
      <c r="T16">
        <f>IF(OR('2-man'!T$17="P",OR('2-man'!T$17="R",'2-man'!T$15=$R$15),AND('2-man'!T$15&lt;=IF('2-man'!$BF$4="",999,'2-man'!$BF$4),OR('2-man'!T$17="D",LEFT('2-man'!T$17,3)="ST&gt;",OR(AND('2-man'!T$16="ST&gt;2",T1&gt;=100))))),'2-man'!T$15,0)</f>
        <v/>
      </c>
      <c r="U16">
        <f>IF(OR('2-man'!U$17="P",OR('2-man'!U$17="R",'2-man'!U$15=$R$15),AND('2-man'!U$15&lt;=IF('2-man'!$BF$4="",999,'2-man'!$BF$4),OR('2-man'!U$17="D",LEFT('2-man'!U$17,3)="ST&gt;",OR(AND('2-man'!U$16="ST&gt;2",U1&gt;=100))))),'2-man'!U$15,0)</f>
        <v/>
      </c>
      <c r="V16">
        <f>IF(OR('2-man'!V$17="P",OR('2-man'!V$17="R",'2-man'!V$15=$R$15),AND('2-man'!V$15&lt;=IF('2-man'!$BF$4="",999,'2-man'!$BF$4),OR('2-man'!V$17="D",LEFT('2-man'!V$17,3)="ST&gt;",OR(AND('2-man'!V$16="ST&gt;2",V1&gt;=100))))),'2-man'!V$15,0)</f>
        <v/>
      </c>
      <c r="W16">
        <f>IF(OR('2-man'!W$17="P",OR('2-man'!W$17="R",'2-man'!W$15=$R$15),AND('2-man'!W$15&lt;=IF('2-man'!$BF$4="",999,'2-man'!$BF$4),OR('2-man'!W$17="D",LEFT('2-man'!W$17,3)="ST&gt;",OR(AND('2-man'!W$16="ST&gt;2",W1&gt;=100))))),'2-man'!W$15,0)</f>
        <v/>
      </c>
      <c r="X16">
        <f>IF(OR('2-man'!X$17="P",OR('2-man'!X$17="R",'2-man'!X$15=$R$15),AND('2-man'!X$15&lt;=IF('2-man'!$BF$4="",999,'2-man'!$BF$4),OR('2-man'!X$17="D",LEFT('2-man'!X$17,3)="ST&gt;",OR(AND('2-man'!X$16="ST&gt;2",X1&gt;=100))))),'2-man'!X$15,0)</f>
        <v/>
      </c>
      <c r="Y16">
        <f>IF(OR('2-man'!Y$17="P",OR('2-man'!Y$17="R",'2-man'!Y$15=$R$15),AND('2-man'!Y$15&lt;=IF('2-man'!$BF$4="",999,'2-man'!$BF$4),OR('2-man'!Y$17="D",LEFT('2-man'!Y$17,3)="ST&gt;",OR(AND('2-man'!Y$16="ST&gt;2",Y1&gt;=100))))),'2-man'!Y$15,0)</f>
        <v/>
      </c>
      <c r="Z16">
        <f>IF(OR('2-man'!Z$17="P",OR('2-man'!Z$17="R",'2-man'!Z$15=$R$15),AND('2-man'!Z$15&lt;=IF('2-man'!$BF$4="",999,'2-man'!$BF$4),OR('2-man'!Z$17="D",LEFT('2-man'!Z$17,3)="ST&gt;",OR(AND('2-man'!Z$16="ST&gt;2",Z1&gt;=100))))),'2-man'!Z$15,0)</f>
        <v/>
      </c>
      <c r="AA16">
        <f>IF(OR('2-man'!AA$17="P",OR('2-man'!AA$17="R",'2-man'!AA$15=$R$15),AND('2-man'!AA$15&lt;=IF('2-man'!$BF$4="",999,'2-man'!$BF$4),OR('2-man'!AA$17="D",LEFT('2-man'!AA$17,3)="ST&gt;",OR(AND('2-man'!AA$16="ST&gt;2",AA1&gt;=100))))),'2-man'!AA$15,0)</f>
        <v/>
      </c>
      <c r="AB16">
        <f>IF(OR('2-man'!AB$17="P",OR('2-man'!AB$17="R",'2-man'!AB$15=$R$15),AND('2-man'!AB$15&lt;=IF('2-man'!$BF$4="",999,'2-man'!$BF$4),OR('2-man'!AB$17="D",LEFT('2-man'!AB$17,3)="ST&gt;",OR(AND('2-man'!AB$16="ST&gt;2",AB1&gt;=100))))),'2-man'!AB$15,0)</f>
        <v/>
      </c>
      <c r="AC16">
        <f>IF(OR('2-man'!AC$17="P",OR('2-man'!AC$17="R",'2-man'!AC$15=$R$15),AND('2-man'!AC$15&lt;=IF('2-man'!$BF$4="",999,'2-man'!$BF$4),OR('2-man'!AC$17="D",LEFT('2-man'!AC$17,3)="ST&gt;",OR(AND('2-man'!AC$16="ST&gt;2",AC1&gt;=100))))),'2-man'!AC$15,0)</f>
        <v/>
      </c>
      <c r="AD16">
        <f>IF(OR('2-man'!AD$17="P",OR('2-man'!AD$17="R",'2-man'!AD$15=$R$15),AND('2-man'!AD$15&lt;=IF('2-man'!$BF$4="",999,'2-man'!$BF$4),OR('2-man'!AD$17="D",LEFT('2-man'!AD$17,3)="ST&gt;",OR(AND('2-man'!AD$16="ST&gt;2",AD1&gt;=100))))),'2-man'!AD$15,0)</f>
        <v/>
      </c>
      <c r="AE16">
        <f>IF(OR('2-man'!AE$17="P",OR('2-man'!AE$17="R",'2-man'!AE$15=$R$15),AND('2-man'!AE$15&lt;=IF('2-man'!$BF$4="",999,'2-man'!$BF$4),OR('2-man'!AE$17="D",LEFT('2-man'!AE$17,3)="ST&gt;",OR(AND('2-man'!AE$16="ST&gt;2",AE1&gt;=100))))),'2-man'!AE$15,0)</f>
        <v/>
      </c>
      <c r="AF16">
        <f>IF(OR('2-man'!AF$17="P",OR('2-man'!AF$17="R",'2-man'!AF$15=$R$15),AND('2-man'!AF$15&lt;=IF('2-man'!$BF$4="",999,'2-man'!$BF$4),OR('2-man'!AF$17="D",LEFT('2-man'!AF$17,3)="ST&gt;",OR(AND('2-man'!AF$16="ST&gt;2",AF1&gt;=100))))),'2-man'!AF$15,0)</f>
        <v/>
      </c>
      <c r="AG16">
        <f>IF(OR('2-man'!AG$17="P",OR('2-man'!AG$17="R",'2-man'!AG$15=$R$15),AND('2-man'!AG$15&lt;=IF('2-man'!$BF$4="",999,'2-man'!$BF$4),OR('2-man'!AG$17="D",LEFT('2-man'!AG$17,3)="ST&gt;",OR(AND('2-man'!AG$16="ST&gt;2",AG1&gt;=100))))),'2-man'!AG$15,0)</f>
        <v/>
      </c>
      <c r="AH16">
        <f>IF(OR('2-man'!AH$17="P",OR('2-man'!AH$17="R",'2-man'!AH$15=$R$15),AND('2-man'!AH$15&lt;=IF('2-man'!$BF$4="",999,'2-man'!$BF$4),OR('2-man'!AH$17="D",LEFT('2-man'!AH$17,3)="ST&gt;",OR(AND('2-man'!AH$16="ST&gt;2",AH1&gt;=100))))),'2-man'!AH$15,0)</f>
        <v/>
      </c>
      <c r="AI16">
        <f>IF(OR('2-man'!AI$17="P",OR('2-man'!AI$17="R",'2-man'!AI$15=$R$15),AND('2-man'!AI$15&lt;=IF('2-man'!$BF$4="",999,'2-man'!$BF$4),OR('2-man'!AI$17="D",LEFT('2-man'!AI$17,3)="ST&gt;",OR(AND('2-man'!AI$16="ST&gt;2",AI1&gt;=100))))),'2-man'!AI$15,0)</f>
        <v/>
      </c>
      <c r="AJ16">
        <f>IF(OR('2-man'!AJ$17="P",OR('2-man'!AJ$17="R",'2-man'!AJ$15=$R$15),AND('2-man'!AJ$15&lt;=IF('2-man'!$BF$4="",999,'2-man'!$BF$4),OR('2-man'!AJ$17="D",LEFT('2-man'!AJ$17,3)="ST&gt;",OR(AND('2-man'!AJ$16="ST&gt;2",AJ1&gt;=100))))),'2-man'!AJ$15,0)</f>
        <v/>
      </c>
      <c r="AK16">
        <f>IF(OR('2-man'!AK$17="P",OR('2-man'!AK$17="R",'2-man'!AK$15=$R$15),AND('2-man'!AK$15&lt;=IF('2-man'!$BF$4="",999,'2-man'!$BF$4),OR('2-man'!AK$17="D",LEFT('2-man'!AK$17,3)="ST&gt;",OR(AND('2-man'!AK$16="ST&gt;2",AK1&gt;=100))))),'2-man'!AK$15,0)</f>
        <v/>
      </c>
      <c r="AL16">
        <f>IF(OR('2-man'!AL$17="P",OR('2-man'!AL$17="R",'2-man'!AL$15=$R$15),AND('2-man'!AL$15&lt;=IF('2-man'!$BF$4="",999,'2-man'!$BF$4),OR('2-man'!AL$17="D",LEFT('2-man'!AL$17,3)="ST&gt;",OR(AND('2-man'!AL$16="ST&gt;2",AL1&gt;=100))))),'2-man'!AL$15,0)</f>
        <v/>
      </c>
      <c r="AM16">
        <f>IF(OR('2-man'!AM$17="P",OR('2-man'!AM$17="R",'2-man'!AM$15=$R$15),AND('2-man'!AM$15&lt;=IF('2-man'!$BF$4="",999,'2-man'!$BF$4),OR('2-man'!AM$17="D",LEFT('2-man'!AM$17,3)="ST&gt;",OR(AND('2-man'!AM$16="ST&gt;2",AM1&gt;=100))))),'2-man'!AM$15,0)</f>
        <v/>
      </c>
      <c r="AN16">
        <f>IF(OR('2-man'!AN$17="P",OR('2-man'!AN$17="R",'2-man'!AN$15=$R$15),AND('2-man'!AN$15&lt;=IF('2-man'!$BF$4="",999,'2-man'!$BF$4),OR('2-man'!AN$17="D",LEFT('2-man'!AN$17,3)="ST&gt;",OR(AND('2-man'!AN$16="ST&gt;2",AN1&gt;=100))))),'2-man'!AN$15,0)</f>
        <v/>
      </c>
      <c r="AO16">
        <f>IF(OR('2-man'!AO$17="P",OR('2-man'!AO$17="R",'2-man'!AO$15=$R$15),AND('2-man'!AO$15&lt;=IF('2-man'!$BF$4="",999,'2-man'!$BF$4),OR('2-man'!AO$17="D",LEFT('2-man'!AO$17,3)="ST&gt;",OR(AND('2-man'!AO$16="ST&gt;2",AO1&gt;=100))))),'2-man'!AO$15,0)</f>
        <v/>
      </c>
      <c r="AP16">
        <f>IF(OR('2-man'!AP$17="P",OR('2-man'!AP$17="R",'2-man'!AP$15=$R$15),AND('2-man'!AP$15&lt;=IF('2-man'!$BF$4="",999,'2-man'!$BF$4),OR('2-man'!AP$17="D",LEFT('2-man'!AP$17,3)="ST&gt;",OR(AND('2-man'!AP$16="ST&gt;2",AP1&gt;=100))))),'2-man'!AP$15,0)</f>
        <v/>
      </c>
      <c r="AQ16">
        <f>IF(OR('2-man'!AQ$17="P",OR('2-man'!AQ$17="R",'2-man'!AQ$15=$R$15),AND('2-man'!AQ$15&lt;=IF('2-man'!$BF$4="",999,'2-man'!$BF$4),OR('2-man'!AQ$17="D",LEFT('2-man'!AQ$17,3)="ST&gt;",OR(AND('2-man'!AQ$16="ST&gt;2",AQ1&gt;=100))))),'2-man'!AQ$15,0)</f>
        <v/>
      </c>
      <c r="AR16">
        <f>IF(OR('2-man'!AR$17="P",OR('2-man'!AR$17="R",'2-man'!AR$15=$R$15),AND('2-man'!AR$15&lt;=IF('2-man'!$BF$4="",999,'2-man'!$BF$4),OR('2-man'!AR$17="D",LEFT('2-man'!AR$17,3)="ST&gt;",OR(AND('2-man'!AR$16="ST&gt;2",AR1&gt;=100))))),'2-man'!AR$15,0)</f>
        <v/>
      </c>
      <c r="AS16">
        <f>IF(OR('2-man'!AS$17="P",OR('2-man'!AS$17="R",'2-man'!AS$15=$R$15),AND('2-man'!AS$15&lt;=IF('2-man'!$BF$4="",999,'2-man'!$BF$4),OR('2-man'!AS$17="D",LEFT('2-man'!AS$17,3)="ST&gt;",OR(AND('2-man'!AS$16="ST&gt;2",AS1&gt;=100))))),'2-man'!AS$15,0)</f>
        <v/>
      </c>
      <c r="AT16">
        <f>IF(OR('2-man'!AT$17="P",OR('2-man'!AT$17="R",'2-man'!AT$15=$R$15),AND('2-man'!AT$15&lt;=IF('2-man'!$BF$4="",999,'2-man'!$BF$4),OR('2-man'!AT$17="D",LEFT('2-man'!AT$17,3)="ST&gt;",OR(AND('2-man'!AT$16="ST&gt;2",AT1&gt;=100))))),'2-man'!AT$15,0)</f>
        <v/>
      </c>
      <c r="AU16">
        <f>IF(OR('2-man'!AU$17="P",OR('2-man'!AU$17="R",'2-man'!AU$15=$R$15),AND('2-man'!AU$15&lt;=IF('2-man'!$BF$4="",999,'2-man'!$BF$4),OR('2-man'!AU$17="D",LEFT('2-man'!AU$17,3)="ST&gt;",OR(AND('2-man'!AU$16="ST&gt;2",AU1&gt;=100))))),'2-man'!AU$15,0)</f>
        <v/>
      </c>
      <c r="AV16">
        <f>IF(OR('2-man'!AV$17="P",OR('2-man'!AV$17="R",'2-man'!AV$15=$R$15),AND('2-man'!AV$15&lt;=IF('2-man'!$BF$4="",999,'2-man'!$BF$4),OR('2-man'!AV$17="D",LEFT('2-man'!AV$17,3)="ST&gt;",OR(AND('2-man'!AV$16="ST&gt;2",AV1&gt;=100))))),'2-man'!AV$15,0)</f>
        <v/>
      </c>
      <c r="AW16">
        <f>IF(OR('2-man'!AW$17="P",OR('2-man'!AW$17="R",'2-man'!AW$15=$R$15),AND('2-man'!AW$15&lt;=IF('2-man'!$BF$4="",999,'2-man'!$BF$4),OR('2-man'!AW$17="D",LEFT('2-man'!AW$17,3)="ST&gt;",OR(AND('2-man'!AW$16="ST&gt;2",AW1&gt;=100))))),'2-man'!AW$15,0)</f>
        <v/>
      </c>
      <c r="AX16">
        <f>IF(OR('2-man'!AX$17="P",OR('2-man'!AX$17="R",'2-man'!AX$15=$R$15),AND('2-man'!AX$15&lt;=IF('2-man'!$BF$4="",999,'2-man'!$BF$4),OR('2-man'!AX$17="D",LEFT('2-man'!AX$17,3)="ST&gt;",OR(AND('2-man'!AX$16="ST&gt;2",AX1&gt;=100))))),'2-man'!AX$15,0)</f>
        <v/>
      </c>
      <c r="AY16">
        <f>IF(OR('2-man'!AY$17="P",OR('2-man'!AY$17="R",'2-man'!AY$15=$R$15),AND('2-man'!AY$15&lt;=IF('2-man'!$BF$4="",999,'2-man'!$BF$4),OR('2-man'!AY$17="D",LEFT('2-man'!AY$17,3)="ST&gt;",OR(AND('2-man'!AY$16="ST&gt;2",AY1&gt;=100))))),'2-man'!AY$15,0)</f>
        <v/>
      </c>
      <c r="AZ16">
        <f>IF(OR('2-man'!AZ$17="P",OR('2-man'!AZ$17="R",'2-man'!AZ$15=$R$15),AND('2-man'!AZ$15&lt;=IF('2-man'!$BF$4="",999,'2-man'!$BF$4),OR('2-man'!AZ$17="D",LEFT('2-man'!AZ$17,3)="ST&gt;",OR(AND('2-man'!AZ$16="ST&gt;2",AZ1&gt;=100))))),'2-man'!AZ$15,0)</f>
        <v/>
      </c>
      <c r="BA16">
        <f>IF(OR('2-man'!BA$17="P",OR('2-man'!BA$17="R",'2-man'!BA$15=$R$15),AND('2-man'!BA$15&lt;=IF('2-man'!$BF$4="",999,'2-man'!$BF$4),OR('2-man'!BA$17="D",LEFT('2-man'!BA$17,3)="ST&gt;",OR(AND('2-man'!BA$16="ST&gt;2",BA1&gt;=100))))),'2-man'!BA$15,0)</f>
        <v/>
      </c>
      <c r="BB16">
        <f>IF(OR('2-man'!BB$17="P",OR('2-man'!BB$17="R",'2-man'!BB$15=$R$15),AND('2-man'!BB$15&lt;=IF('2-man'!$BF$4="",999,'2-man'!$BF$4),OR('2-man'!BB$17="D",LEFT('2-man'!BB$17,3)="ST&gt;",OR(AND('2-man'!BB$16="ST&gt;2",BB1&gt;=100))))),'2-man'!BB$15,0)</f>
        <v/>
      </c>
      <c r="BC16">
        <f>IF(OR('2-man'!BC$17="P",OR('2-man'!BC$17="R",'2-man'!BC$15=$R$15),AND('2-man'!BC$15&lt;=IF('2-man'!$BF$4="",999,'2-man'!$BF$4),OR('2-man'!BC$17="D",LEFT('2-man'!BC$17,3)="ST&gt;",OR(AND('2-man'!BC$16="ST&gt;2",BC1&gt;=100))))),'2-man'!BC$15,0)</f>
        <v/>
      </c>
      <c r="BD16">
        <f>IF(OR('2-man'!BD$17="P",OR('2-man'!BD$17="R",'2-man'!BD$15=$R$15),AND('2-man'!BD$15&lt;=IF('2-man'!$BF$4="",999,'2-man'!$BF$4),OR('2-man'!BD$17="D",LEFT('2-man'!BD$17,3)="ST&gt;",OR(AND('2-man'!BD$16="ST&gt;2",BD1&gt;=100))))),'2-man'!BD$15,0)</f>
        <v/>
      </c>
      <c r="BE16">
        <f>IF(OR('2-man'!BE$17="P",OR('2-man'!BE$17="R",'2-man'!BE$15=$R$15),AND('2-man'!BE$15&lt;=IF('2-man'!$BF$4="",999,'2-man'!$BF$4),OR('2-man'!BE$17="D",LEFT('2-man'!BE$17,3)="ST&gt;",OR(AND('2-man'!BE$16="ST&gt;2",BE1&gt;=100))))),'2-man'!BE$15,0)</f>
        <v/>
      </c>
      <c r="BF16">
        <f>IF(OR('2-man'!BF$17="P",OR('2-man'!BF$17="R",'2-man'!BF$15=$R$15),AND('2-man'!BF$15&lt;=IF('2-man'!$BF$4="",999,'2-man'!$BF$4),OR('2-man'!BF$17="D",LEFT('2-man'!BF$17,3)="ST&gt;",OR(AND('2-man'!BF$16="ST&gt;2",BF1&gt;=100))))),'2-man'!BF$15,0)</f>
        <v/>
      </c>
      <c r="BG16">
        <f>IF(OR('2-man'!BG$17="P",OR('2-man'!BG$17="R",'2-man'!BG$15=$R$15),AND('2-man'!BG$15&lt;=IF('2-man'!$BF$4="",999,'2-man'!$BF$4),OR('2-man'!BG$17="D",LEFT('2-man'!BG$17,3)="ST&gt;",OR(AND('2-man'!BG$16="ST&gt;2",BG1&gt;=100))))),'2-man'!BG$15,0)</f>
        <v/>
      </c>
      <c r="BH16">
        <f>IF(OR('2-man'!BH$17="P",OR('2-man'!BH$17="R",'2-man'!BH$15=$R$15),AND('2-man'!BH$15&lt;=IF('2-man'!$BF$4="",999,'2-man'!$BF$4),OR('2-man'!BH$17="D",LEFT('2-man'!BH$17,3)="ST&gt;",OR(AND('2-man'!BH$16="ST&gt;2",BH1&gt;=100))))),'2-man'!BH$15,0)</f>
        <v/>
      </c>
      <c r="BI16">
        <f>IF(OR('2-man'!BI$17="P",OR('2-man'!BI$17="R",'2-man'!BI$15=$R$15),AND('2-man'!BI$15&lt;=IF('2-man'!$BF$4="",999,'2-man'!$BF$4),OR('2-man'!BI$17="D",LEFT('2-man'!BI$17,3)="ST&gt;",OR(AND('2-man'!BI$16="ST&gt;2",BI1&gt;=100))))),'2-man'!BI$15,0)</f>
        <v/>
      </c>
      <c r="BJ16">
        <f>IF(OR('2-man'!BJ$17="P",OR('2-man'!BJ$17="R",'2-man'!BJ$15=$R$15),AND('2-man'!BJ$15&lt;=IF('2-man'!$BF$4="",999,'2-man'!$BF$4),OR('2-man'!BJ$17="D",LEFT('2-man'!BJ$17,3)="ST&gt;",OR(AND('2-man'!BJ$16="ST&gt;2",BJ1&gt;=100))))),'2-man'!BJ$15,0)</f>
        <v/>
      </c>
      <c r="BK16">
        <f>IF(OR('2-man'!BK$17="P",OR('2-man'!BK$17="R",'2-man'!BK$15=$R$15),AND('2-man'!BK$15&lt;=IF('2-man'!$BF$4="",999,'2-man'!$BF$4),OR('2-man'!BK$17="D",LEFT('2-man'!BK$17,3)="ST&gt;",OR(AND('2-man'!BK$16="ST&gt;2",BK1&gt;=100))))),'2-man'!BK$15,0)</f>
        <v/>
      </c>
      <c r="BL16">
        <f>IF(OR('2-man'!BL$17="P",OR('2-man'!BL$17="R",'2-man'!BL$15=$R$15),AND('2-man'!BL$15&lt;=IF('2-man'!$BF$4="",999,'2-man'!$BF$4),OR('2-man'!BL$17="D",LEFT('2-man'!BL$17,3)="ST&gt;",OR(AND('2-man'!BL$16="ST&gt;2",BL1&gt;=100))))),'2-man'!BL$15,0)</f>
        <v/>
      </c>
      <c r="BM16">
        <f>IF(OR('2-man'!BM$17="P",OR('2-man'!BM$17="R",'2-man'!BM$15=$R$15),AND('2-man'!BM$15&lt;=IF('2-man'!$BF$4="",999,'2-man'!$BF$4),OR('2-man'!BM$17="D",LEFT('2-man'!BM$17,3)="ST&gt;",OR(AND('2-man'!BM$16="ST&gt;2",BM1&gt;=100))))),'2-man'!BM$15,0)</f>
        <v/>
      </c>
      <c r="BN16">
        <f>IF(OR('2-man'!BN$17="P",OR('2-man'!BN$17="R",'2-man'!BN$15=$R$15),AND('2-man'!BN$15&lt;=IF('2-man'!$BF$4="",999,'2-man'!$BF$4),OR('2-man'!BN$17="D",LEFT('2-man'!BN$17,3)="ST&gt;",OR(AND('2-man'!BN$16="ST&gt;2",BN1&gt;=100))))),'2-man'!BN$15,0)</f>
        <v/>
      </c>
      <c r="BO16">
        <f>IF(OR('2-man'!BO$17="P",OR('2-man'!BO$17="R",'2-man'!BO$15=$R$15),AND('2-man'!BO$15&lt;=IF('2-man'!$BF$4="",999,'2-man'!$BF$4),OR('2-man'!BO$17="D",LEFT('2-man'!BO$17,3)="ST&gt;",OR(AND('2-man'!BO$16="ST&gt;2",BO1&gt;=100))))),'2-man'!BO$15,0)</f>
        <v/>
      </c>
      <c r="BP16">
        <f>IF(OR('2-man'!BP$17="P",OR('2-man'!BP$17="R",'2-man'!BP$15=$R$15),AND('2-man'!BP$15&lt;=IF('2-man'!$BF$4="",999,'2-man'!$BF$4),OR('2-man'!BP$17="D",LEFT('2-man'!BP$17,3)="ST&gt;",OR(AND('2-man'!BP$16="ST&gt;2",BP1&gt;=100))))),'2-man'!BP$15,0)</f>
        <v/>
      </c>
      <c r="BQ16">
        <f>IF(OR('2-man'!BQ$17="P",OR('2-man'!BQ$17="R",'2-man'!BQ$15=$R$15),AND('2-man'!BQ$15&lt;=IF('2-man'!$BF$4="",999,'2-man'!$BF$4),OR('2-man'!BQ$17="D",LEFT('2-man'!BQ$17,3)="ST&gt;",OR(AND('2-man'!BQ$16="ST&gt;2",BQ1&gt;=100))))),'2-man'!BQ$15,0)</f>
        <v/>
      </c>
      <c r="BR16">
        <f>IF(OR('2-man'!BR$17="P",OR('2-man'!BR$17="R",'2-man'!BR$15=$R$15),AND('2-man'!BR$15&lt;=IF('2-man'!$BF$4="",999,'2-man'!$BF$4),OR('2-man'!BR$17="D",LEFT('2-man'!BR$17,3)="ST&gt;",OR(AND('2-man'!BR$16="ST&gt;2",BR1&gt;=100))))),'2-man'!BR$15,0)</f>
        <v/>
      </c>
      <c r="BS16">
        <f>IF(OR('2-man'!BS$17="P",OR('2-man'!BS$17="R",'2-man'!BS$15=$R$15),AND('2-man'!BS$15&lt;=IF('2-man'!$BF$4="",999,'2-man'!$BF$4),OR('2-man'!BS$17="D",LEFT('2-man'!BS$17,3)="ST&gt;",OR(AND('2-man'!BS$16="ST&gt;2",BS1&gt;=100))))),'2-man'!BS$15,0)</f>
        <v/>
      </c>
      <c r="BT16">
        <f>IF(OR('2-man'!BT$17="P",OR('2-man'!BT$17="R",'2-man'!BT$15=$R$15),AND('2-man'!BT$15&lt;=IF('2-man'!$BF$4="",999,'2-man'!$BF$4),OR('2-man'!BT$17="D",LEFT('2-man'!BT$17,3)="ST&gt;",OR(AND('2-man'!BT$16="ST&gt;2",BT1&gt;=100))))),'2-man'!BT$15,0)</f>
        <v/>
      </c>
      <c r="BU16">
        <f>IF(OR('2-man'!BU$17="P",OR('2-man'!BU$17="R",'2-man'!BU$15=$R$15),AND('2-man'!BU$15&lt;=IF('2-man'!$BF$4="",999,'2-man'!$BF$4),OR('2-man'!BU$17="D",LEFT('2-man'!BU$17,3)="ST&gt;",OR(AND('2-man'!BU$16="ST&gt;2",BU1&gt;=100))))),'2-man'!BU$15,0)</f>
        <v/>
      </c>
      <c r="BV16">
        <f>IF(OR('2-man'!BV$17="P",OR('2-man'!BV$17="R",'2-man'!BV$15=$R$15),AND('2-man'!BV$15&lt;=IF('2-man'!$BF$4="",999,'2-man'!$BF$4),OR('2-man'!BV$17="D",LEFT('2-man'!BV$17,3)="ST&gt;",OR(AND('2-man'!BV$16="ST&gt;2",BV1&gt;=100))))),'2-man'!BV$15,0)</f>
        <v/>
      </c>
      <c r="BW16">
        <f>IF(OR('2-man'!BW$17="P",OR('2-man'!BW$17="R",'2-man'!BW$15=$R$15),AND('2-man'!BW$15&lt;=IF('2-man'!$BF$4="",999,'2-man'!$BF$4),OR('2-man'!BW$17="D",LEFT('2-man'!BW$17,3)="ST&gt;",OR(AND('2-man'!BW$16="ST&gt;2",BW1&gt;=100))))),'2-man'!BW$15,0)</f>
        <v/>
      </c>
      <c r="BX16">
        <f>IF(OR('2-man'!BX$17="P",OR('2-man'!BX$17="R",'2-man'!BX$15=$R$15),AND('2-man'!BX$15&lt;=IF('2-man'!$BF$4="",999,'2-man'!$BF$4),OR('2-man'!BX$17="D",LEFT('2-man'!BX$17,3)="ST&gt;",OR(AND('2-man'!BX$16="ST&gt;2",BX1&gt;=100))))),'2-man'!BX$15,0)</f>
        <v/>
      </c>
      <c r="BY16">
        <f>IF(OR('2-man'!BY$17="P",OR('2-man'!BY$17="R",'2-man'!BY$15=$R$15),AND('2-man'!BY$15&lt;=IF('2-man'!$BF$4="",999,'2-man'!$BF$4),OR('2-man'!BY$17="D",LEFT('2-man'!BY$17,3)="ST&gt;",OR(AND('2-man'!BY$16="ST&gt;2",BY1&gt;=100))))),'2-man'!BY$15,0)</f>
        <v/>
      </c>
      <c r="BZ16">
        <f>IF(OR('2-man'!BZ$17="P",OR('2-man'!BZ$17="R",'2-man'!BZ$15=$R$15),AND('2-man'!BZ$15&lt;=IF('2-man'!$BF$4="",999,'2-man'!$BF$4),OR('2-man'!BZ$17="D",LEFT('2-man'!BZ$17,3)="ST&gt;",OR(AND('2-man'!BZ$16="ST&gt;2",BZ1&gt;=100))))),'2-man'!BZ$15,0)</f>
        <v/>
      </c>
      <c r="CA16">
        <f>IF(OR('2-man'!CA$17="P",OR('2-man'!CA$17="R",'2-man'!CA$15=$R$15),AND('2-man'!CA$15&lt;=IF('2-man'!$BF$4="",999,'2-man'!$BF$4),OR('2-man'!CA$17="D",LEFT('2-man'!CA$17,3)="ST&gt;",OR(AND('2-man'!CA$16="ST&gt;2",CA1&gt;=100))))),'2-man'!CA$15,0)</f>
        <v/>
      </c>
      <c r="CB16">
        <f>IF(OR('2-man'!CB$17="P",OR('2-man'!CB$17="R",'2-man'!CB$15=$R$15),AND('2-man'!CB$15&lt;=IF('2-man'!$BF$4="",999,'2-man'!$BF$4),OR('2-man'!CB$17="D",LEFT('2-man'!CB$17,3)="ST&gt;",OR(AND('2-man'!CB$16="ST&gt;2",CB1&gt;=100))))),'2-man'!CB$15,0)</f>
        <v/>
      </c>
      <c r="CC16">
        <f>IF(OR('2-man'!CC$17="P",OR('2-man'!CC$17="R",'2-man'!CC$15=$R$15),AND('2-man'!CC$15&lt;=IF('2-man'!$BF$4="",999,'2-man'!$BF$4),OR('2-man'!CC$17="D",LEFT('2-man'!CC$17,3)="ST&gt;",OR(AND('2-man'!CC$16="ST&gt;2",CC1&gt;=100))))),'2-man'!CC$15,0)</f>
        <v/>
      </c>
      <c r="CD16">
        <f>IF(OR('2-man'!CD$17="P",OR('2-man'!CD$17="R",'2-man'!CD$15=$R$15),AND('2-man'!CD$15&lt;=IF('2-man'!$BF$4="",999,'2-man'!$BF$4),OR('2-man'!CD$17="D",LEFT('2-man'!CD$17,3)="ST&gt;",OR(AND('2-man'!CD$16="ST&gt;2",CD1&gt;=100))))),'2-man'!CD$15,0)</f>
        <v/>
      </c>
      <c r="CE16">
        <f>IF(OR('2-man'!CE$17="P",'2-man'!CE$17="R",AND('2-man'!CE$15&lt;=IF('2-man'!$BF$4="",999,'2-man'!$BF$4),OR('2-man'!CE$17="D",LEFT('2-man'!CE$17,3)="ST&gt;",OR(AND('2-man'!CE$16="ST&gt;2",CE1&gt;=100))))),'2-man'!CE$15,0)</f>
        <v/>
      </c>
      <c r="CF16">
        <f>IF(OR('2-man'!CF$17="P",'2-man'!CF$17="R",AND('2-man'!CF$15&lt;=IF('2-man'!$BF$4="",999,'2-man'!$BF$4),OR('2-man'!CF$17="D",LEFT('2-man'!CF$17,3)="ST&gt;",OR(AND('2-man'!CF$16="ST&gt;2",CF1&gt;=100))))),'2-man'!CF$15,0)</f>
        <v/>
      </c>
      <c r="CG16">
        <f>IF(OR('2-man'!CG$17="P",'2-man'!CG$17="R",AND('2-man'!CG$15&lt;=IF('2-man'!$BF$4="",999,'2-man'!$BF$4),OR('2-man'!CG$17="D",LEFT('2-man'!CG$17,3)="ST&gt;",OR(AND('2-man'!CG$16="ST&gt;2",CG1&gt;=100))))),'2-man'!CG$15,0)</f>
        <v/>
      </c>
      <c r="CH16">
        <f>IF(OR('2-man'!CH$17="P",'2-man'!CH$17="R",AND('2-man'!CH$15&lt;=IF('2-man'!$BF$4="",999,'2-man'!$BF$4),OR('2-man'!CH$17="D",LEFT('2-man'!CH$17,3)="ST&gt;",OR(AND('2-man'!CH$16="ST&gt;2",CH1&gt;=100))))),'2-man'!CH$15,0)</f>
        <v/>
      </c>
      <c r="CI16">
        <f>IF(OR('2-man'!CI$17="P",'2-man'!CI$17="R",AND('2-man'!CI$15&lt;=IF('2-man'!$BF$4="",999,'2-man'!$BF$4),OR('2-man'!CI$17="D",LEFT('2-man'!CI$17,3)="ST&gt;",OR(AND('2-man'!CI$16="ST&gt;2",CI1&gt;=100))))),'2-man'!CI$15,0)</f>
        <v/>
      </c>
      <c r="CJ16">
        <f>IF(OR('2-man'!CJ$17="P",'2-man'!CJ$17="R",AND('2-man'!CJ$15&lt;=IF('2-man'!$BF$4="",999,'2-man'!$BF$4),OR('2-man'!CJ$17="D",LEFT('2-man'!CJ$17,3)="ST&gt;",OR(AND('2-man'!CJ$16="ST&gt;2",CJ1&gt;=100))))),'2-man'!CJ$15,0)</f>
        <v/>
      </c>
      <c r="CK16">
        <f>IF(OR('2-man'!CK$17="P",'2-man'!CK$17="R",AND('2-man'!CK$15&lt;=IF('2-man'!$BF$4="",999,'2-man'!$BF$4),OR('2-man'!CK$17="D",LEFT('2-man'!CK$17,3)="ST&gt;",OR(AND('2-man'!CK$16="ST&gt;2",CK1&gt;=100))))),'2-man'!CK$15,0)</f>
        <v/>
      </c>
      <c r="CL16">
        <f>IF(OR('2-man'!CL$17="P",'2-man'!CL$17="R",AND('2-man'!CL$15&lt;=IF('2-man'!$BF$4="",999,'2-man'!$BF$4),OR('2-man'!CL$17="D",LEFT('2-man'!CL$17,3)="ST&gt;",OR(AND('2-man'!CL$16="ST&gt;2",CL1&gt;=100))))),'2-man'!CL$15,0)</f>
        <v/>
      </c>
      <c r="CM16">
        <f>IF(OR('2-man'!CM$17="P",'2-man'!CM$17="R",AND('2-man'!CM$15&lt;=IF('2-man'!$BF$4="",999,'2-man'!$BF$4),OR('2-man'!CM$17="D",LEFT('2-man'!CM$17,3)="ST&gt;",OR(AND('2-man'!CM$16="ST&gt;2",CM1&gt;=100))))),'2-man'!CM$15,0)</f>
        <v/>
      </c>
      <c r="CN16">
        <f>IF(OR('2-man'!CN$17="P",'2-man'!CN$17="R",AND('2-man'!CN$15&lt;=IF('2-man'!$BF$4="",999,'2-man'!$BF$4),OR('2-man'!CN$17="D",LEFT('2-man'!CN$17,3)="ST&gt;",OR(AND('2-man'!CN$16="ST&gt;2",CN1&gt;=100))))),'2-man'!CN$15,0)</f>
        <v/>
      </c>
      <c r="CO16">
        <f>IF(OR('2-man'!CO$17="P",'2-man'!CO$17="R",AND('2-man'!CO$15&lt;=IF('2-man'!$BF$4="",999,'2-man'!$BF$4),OR('2-man'!CO$17="D",LEFT('2-man'!CO$17,3)="ST&gt;",OR(AND('2-man'!CO$16="ST&gt;2",CO1&gt;=100))))),'2-man'!CO$15,0)</f>
        <v/>
      </c>
      <c r="CP16">
        <f>IF(OR('2-man'!CP$17="P",'2-man'!CP$17="R",AND('2-man'!CP$15&lt;=IF('2-man'!$BF$4="",999,'2-man'!$BF$4),OR('2-man'!CP$17="D",LEFT('2-man'!CP$17,3)="ST&gt;",OR(AND('2-man'!CP$16="ST&gt;2",CP1&gt;=100))))),'2-man'!CP$15,0)</f>
        <v/>
      </c>
      <c r="CQ16">
        <f>IF(OR('2-man'!CQ$17="P",'2-man'!CQ$17="R",AND('2-man'!CQ$15&lt;=IF('2-man'!$BF$4="",999,'2-man'!$BF$4),OR('2-man'!CQ$17="D",LEFT('2-man'!CQ$17,3)="ST&gt;",OR(AND('2-man'!CQ$16="ST&gt;2",CQ1&gt;=100))))),'2-man'!CQ$15,0)</f>
        <v/>
      </c>
      <c r="CR16">
        <f>IF(OR('2-man'!CR$17="P",'2-man'!CR$17="R",AND('2-man'!CR$15&lt;=IF('2-man'!$BF$4="",999,'2-man'!$BF$4),OR('2-man'!CR$17="D",LEFT('2-man'!CR$17,3)="ST&gt;",OR(AND('2-man'!CR$16="ST&gt;2",CR1&gt;=100))))),'2-man'!CR$15,0)</f>
        <v/>
      </c>
      <c r="CS16">
        <f>IF(OR('2-man'!CS$17="P",'2-man'!CS$17="R",AND('2-man'!CS$15&lt;=IF('2-man'!$BF$4="",999,'2-man'!$BF$4),OR('2-man'!CS$17="D",LEFT('2-man'!CS$17,3)="ST&gt;",OR(AND('2-man'!CS$16="ST&gt;2",CS1&gt;=100))))),'2-man'!CS$15,0)</f>
        <v/>
      </c>
      <c r="CT16">
        <f>IF(OR('2-man'!CT$17="P",'2-man'!CT$17="R",AND('2-man'!CT$15&lt;=IF('2-man'!$BF$4="",999,'2-man'!$BF$4),OR('2-man'!CT$17="D",LEFT('2-man'!CT$17,3)="ST&gt;",OR(AND('2-man'!CT$16="ST&gt;2",CT1&gt;=100))))),'2-man'!CT$15,0)</f>
        <v/>
      </c>
      <c r="CU16">
        <f>IF(OR('2-man'!CU$17="P",'2-man'!CU$17="R",AND('2-man'!CU$15&lt;=IF('2-man'!$BF$4="",999,'2-man'!$BF$4),OR('2-man'!CU$17="D",LEFT('2-man'!CU$17,3)="ST&gt;",OR(AND('2-man'!CU$16="ST&gt;2",CU1&gt;=100))))),'2-man'!CU$15,0)</f>
        <v/>
      </c>
      <c r="CV16">
        <f>IF(OR('2-man'!CV$17="P",'2-man'!CV$17="R",AND('2-man'!CV$15&lt;=IF('2-man'!$BF$4="",999,'2-man'!$BF$4),OR('2-man'!CV$17="D",LEFT('2-man'!CV$17,3)="ST&gt;",OR(AND('2-man'!CV$16="ST&gt;2",CV1&gt;=100))))),'2-man'!CV$15,0)</f>
        <v/>
      </c>
      <c r="CW16">
        <f>IF(OR('2-man'!CW$17="P",'2-man'!CW$17="R",AND('2-man'!CW$15&lt;=IF('2-man'!$BF$4="",999,'2-man'!$BF$4),OR('2-man'!CW$17="D",LEFT('2-man'!CW$17,3)="ST&gt;",OR(AND('2-man'!CW$16="ST&gt;2",CW1&gt;=100))))),'2-man'!CW$15,0)</f>
        <v/>
      </c>
      <c r="CX16">
        <f>IF(OR('2-man'!CX$17="P",'2-man'!CX$17="R",AND('2-man'!CX$15&lt;=IF('2-man'!$BF$4="",999,'2-man'!$BF$4),OR('2-man'!CX$17="D",LEFT('2-man'!CX$17,3)="ST&gt;",OR(AND('2-man'!CX$16="ST&gt;2",CX1&gt;=100))))),'2-man'!CX$15,0)</f>
        <v/>
      </c>
      <c r="CY16">
        <f>IF(OR('2-man'!CY$17="P",'2-man'!CY$17="R",AND('2-man'!CY$15&lt;=IF('2-man'!$BF$4="",999,'2-man'!$BF$4),OR('2-man'!CY$17="D",LEFT('2-man'!CY$17,3)="ST&gt;",OR(AND('2-man'!CY$16="ST&gt;2",CY1&gt;=100))))),'2-man'!CY$15,0)</f>
        <v/>
      </c>
      <c r="CZ16">
        <f>IF(OR('2-man'!CZ$17="P",'2-man'!CZ$17="R",AND('2-man'!CZ$15&lt;=IF('2-man'!$BF$4="",999,'2-man'!$BF$4),OR('2-man'!CZ$17="D",LEFT('2-man'!CZ$17,3)="ST&gt;",OR(AND('2-man'!CZ$16="ST&gt;2",CZ1&gt;=100))))),'2-man'!CZ$15,0)</f>
        <v/>
      </c>
      <c r="DA16">
        <f>IF(OR('2-man'!DA$17="P",'2-man'!DA$17="R",AND('2-man'!DA$15&lt;=IF('2-man'!$BF$4="",999,'2-man'!$BF$4),OR('2-man'!DA$17="D",LEFT('2-man'!DA$17,3)="ST&gt;",OR(AND('2-man'!DA$16="ST&gt;2",DA1&gt;=100))))),'2-man'!DA$15,0)</f>
        <v/>
      </c>
      <c r="DB16">
        <f>IF(OR('2-man'!DB$17="P",'2-man'!DB$17="R",AND('2-man'!DB$15&lt;=IF('2-man'!$BF$4="",999,'2-man'!$BF$4),OR('2-man'!DB$17="D",LEFT('2-man'!DB$17,3)="ST&gt;",OR(AND('2-man'!DB$16="ST&gt;2",DB1&gt;=100))))),'2-man'!DB$15,0)</f>
        <v/>
      </c>
      <c r="DC16">
        <f>IF(OR('2-man'!DC$17="P",'2-man'!DC$17="R",AND('2-man'!DC$15&lt;=IF('2-man'!$BF$4="",999,'2-man'!$BF$4),OR('2-man'!DC$17="D",LEFT('2-man'!DC$17,3)="ST&gt;",OR(AND('2-man'!DC$16="ST&gt;2",DC1&gt;=100))))),'2-man'!DC$15,0)</f>
        <v/>
      </c>
      <c r="DD16">
        <f>IF(OR('2-man'!DD$17="P",'2-man'!DD$17="R",AND('2-man'!DD$15&lt;=IF('2-man'!$BF$4="",999,'2-man'!$BF$4),OR('2-man'!DD$17="D",LEFT('2-man'!DD$17,3)="ST&gt;",OR(AND('2-man'!DD$16="ST&gt;2",DD1&gt;=100))))),'2-man'!DD$15,0)</f>
        <v/>
      </c>
      <c r="DE16">
        <f>IF(OR('2-man'!DE$17="P",'2-man'!DE$17="R",AND('2-man'!DE$15&lt;=IF('2-man'!$BF$4="",999,'2-man'!$BF$4),OR('2-man'!DE$17="D",LEFT('2-man'!DE$17,3)="ST&gt;",OR(AND('2-man'!DE$16="ST&gt;2",DE1&gt;=100))))),'2-man'!DE$15,0)</f>
        <v/>
      </c>
      <c r="DF16">
        <f>IF(OR('2-man'!DF$17="P",'2-man'!DF$17="R",AND('2-man'!DF$15&lt;=IF('2-man'!$BF$4="",999,'2-man'!$BF$4),OR('2-man'!DF$17="D",LEFT('2-man'!DF$17,3)="ST&gt;",OR(AND('2-man'!DF$16="ST&gt;2",DF1&gt;=100))))),'2-man'!DF$15,0)</f>
        <v/>
      </c>
      <c r="DG16">
        <f>IF(OR('2-man'!DG$17="P",'2-man'!DG$17="R",AND('2-man'!DG$15&lt;=IF('2-man'!$BF$4="",999,'2-man'!$BF$4),OR('2-man'!DG$17="D",LEFT('2-man'!DG$17,3)="ST&gt;",OR(AND('2-man'!DG$16="ST&gt;2",DG1&gt;=100))))),'2-man'!DG$15,0)</f>
        <v/>
      </c>
      <c r="DH16">
        <f>IF(OR('2-man'!DH$17="P",'2-man'!DH$17="R",AND('2-man'!DH$15&lt;=IF('2-man'!$BF$4="",999,'2-man'!$BF$4),OR('2-man'!DH$17="D",LEFT('2-man'!DH$17,3)="ST&gt;",OR(AND('2-man'!DH$16="ST&gt;2",DH1&gt;=100))))),'2-man'!DH$15,0)</f>
        <v/>
      </c>
      <c r="DI16">
        <f>IF(OR('2-man'!DI$17="P",'2-man'!DI$17="R",AND('2-man'!DI$15&lt;=IF('2-man'!$BF$4="",999,'2-man'!$BF$4),OR('2-man'!DI$17="D",LEFT('2-man'!DI$17,3)="ST&gt;",OR(AND('2-man'!DI$16="ST&gt;2",DI1&gt;=100))))),'2-man'!DI$15,0)</f>
        <v/>
      </c>
      <c r="DJ16">
        <f>IF(OR('2-man'!DJ$17="P",'2-man'!DJ$17="R",AND('2-man'!DJ$15&lt;=IF('2-man'!$BF$4="",999,'2-man'!$BF$4),OR('2-man'!DJ$17="D",LEFT('2-man'!DJ$17,3)="ST&gt;",OR(AND('2-man'!DJ$16="ST&gt;2",DJ1&gt;=100))))),'2-man'!DJ$15,0)</f>
        <v/>
      </c>
      <c r="DK16">
        <f>IF(OR('2-man'!DK$17="P",'2-man'!DK$17="R",AND('2-man'!DK$15&lt;=IF('2-man'!$BF$4="",999,'2-man'!$BF$4),OR('2-man'!DK$17="D",LEFT('2-man'!DK$17,3)="ST&gt;",OR(AND('2-man'!DK$16="ST&gt;2",DK1&gt;=100))))),'2-man'!DK$15,0)</f>
        <v/>
      </c>
      <c r="DL16">
        <f>IF(OR('2-man'!DL$17="P",'2-man'!DL$17="R",AND('2-man'!DL$15&lt;=IF('2-man'!$BF$4="",999,'2-man'!$BF$4),OR('2-man'!DL$17="D",LEFT('2-man'!DL$17,3)="ST&gt;",OR(AND('2-man'!DL$16="ST&gt;2",DL1&gt;=100))))),'2-man'!DL$15,0)</f>
        <v/>
      </c>
      <c r="DM16">
        <f>IF(OR('2-man'!DM$17="P",'2-man'!DM$17="R",AND('2-man'!DM$15&lt;=IF('2-man'!$BF$4="",999,'2-man'!$BF$4),OR('2-man'!DM$17="D",LEFT('2-man'!DM$17,3)="ST&gt;",OR(AND('2-man'!DM$16="ST&gt;2",DM1&gt;=100))))),'2-man'!DM$15,0)</f>
        <v/>
      </c>
      <c r="DN16">
        <f>IF(OR('2-man'!DN$17="P",'2-man'!DN$17="R",AND('2-man'!DN$15&lt;=IF('2-man'!$BF$4="",999,'2-man'!$BF$4),OR('2-man'!DN$17="D",LEFT('2-man'!DN$17,3)="ST&gt;",OR(AND('2-man'!DN$16="ST&gt;2",DN1&gt;=100))))),'2-man'!DN$15,0)</f>
        <v/>
      </c>
      <c r="DO16">
        <f>IF(OR('2-man'!DO$17="P",'2-man'!DO$17="R",AND('2-man'!DO$15&lt;=IF('2-man'!$BF$4="",999,'2-man'!$BF$4),OR('2-man'!DO$17="D",LEFT('2-man'!DO$17,3)="ST&gt;",OR(AND('2-man'!DO$16="ST&gt;2",DO1&gt;=100))))),'2-man'!DO$15,0)</f>
        <v/>
      </c>
      <c r="DP16">
        <f>IF(OR('2-man'!DP$17="P",'2-man'!DP$17="R",AND('2-man'!DP$15&lt;=IF('2-man'!$BF$4="",999,'2-man'!$BF$4),OR('2-man'!DP$17="D",LEFT('2-man'!DP$17,3)="ST&gt;",OR(AND('2-man'!DP$16="ST&gt;2",DP1&gt;=100))))),'2-man'!DP$15,0)</f>
        <v/>
      </c>
      <c r="DQ16">
        <f>IF(OR('2-man'!DQ$17="P",'2-man'!DQ$17="R",AND('2-man'!DQ$15&lt;=IF('2-man'!$BF$4="",999,'2-man'!$BF$4),OR('2-man'!DQ$17="D",LEFT('2-man'!DQ$17,3)="ST&gt;",OR(AND('2-man'!DQ$16="ST&gt;2",DQ1&gt;=100))))),'2-man'!DQ$15,0)</f>
        <v/>
      </c>
      <c r="DR16">
        <f>IF(OR('2-man'!DR$17="P",'2-man'!DR$17="R",AND('2-man'!DR$15&lt;=IF('2-man'!$BF$4="",999,'2-man'!$BF$4),OR('2-man'!DR$17="D",LEFT('2-man'!DR$17,3)="ST&gt;",OR(AND('2-man'!DR$16="ST&gt;2",DR1&gt;=100))))),'2-man'!DR$15,0)</f>
        <v/>
      </c>
      <c r="DS16">
        <f>IF(OR('2-man'!DS$17="P",'2-man'!DS$17="R",AND('2-man'!DS$15&lt;=IF('2-man'!$BF$4="",999,'2-man'!$BF$4),OR('2-man'!DS$17="D",LEFT('2-man'!DS$17,3)="ST&gt;",OR(AND('2-man'!DS$16="ST&gt;2",DS1&gt;=100))))),'2-man'!DS$15,0)</f>
        <v/>
      </c>
      <c r="DT16">
        <f>IF(OR('2-man'!DT$17="P",'2-man'!DT$17="R",AND('2-man'!DT$15&lt;=IF('2-man'!$BF$4="",999,'2-man'!$BF$4),OR('2-man'!DT$17="D",LEFT('2-man'!DT$17,3)="ST&gt;",OR(AND('2-man'!DT$16="ST&gt;2",DT1&gt;=100))))),'2-man'!DT$15,0)</f>
        <v/>
      </c>
      <c r="DU16">
        <f>IF(OR('2-man'!DU$17="P",'2-man'!DU$17="R",AND('2-man'!DU$15&lt;=IF('2-man'!$BF$4="",999,'2-man'!$BF$4),OR('2-man'!DU$17="D",LEFT('2-man'!DU$17,3)="ST&gt;",OR(AND('2-man'!DU$16="ST&gt;2",DU1&gt;=100))))),'2-man'!DU$15,0)</f>
        <v/>
      </c>
      <c r="DV16">
        <f>IF(OR('2-man'!DV$17="P",'2-man'!DV$17="R",AND('2-man'!DV$15&lt;=IF('2-man'!$BF$4="",999,'2-man'!$BF$4),OR('2-man'!DV$17="D",LEFT('2-man'!DV$17,3)="ST&gt;",OR(AND('2-man'!DV$16="ST&gt;2",DV1&gt;=100))))),'2-man'!DV$15,0)</f>
        <v/>
      </c>
      <c r="DW16">
        <f>IF(OR('2-man'!DW$17="P",'2-man'!DW$17="R",AND('2-man'!DW$15&lt;=IF('2-man'!$BF$4="",999,'2-man'!$BF$4),OR('2-man'!DW$17="D",LEFT('2-man'!DW$17,3)="ST&gt;",OR(AND('2-man'!DW$16="ST&gt;2",DW1&gt;=100))))),'2-man'!DW$15,0)</f>
        <v/>
      </c>
      <c r="DX16">
        <f>IF(OR('2-man'!DX$17="P",'2-man'!DX$17="R",AND('2-man'!DX$15&lt;=IF('2-man'!$BF$4="",999,'2-man'!$BF$4),OR('2-man'!DX$17="D",LEFT('2-man'!DX$17,3)="ST&gt;",OR(AND('2-man'!DX$16="ST&gt;2",DX1&gt;=100))))),'2-man'!DX$15,0)</f>
        <v/>
      </c>
      <c r="DY16">
        <f>IF(OR('2-man'!DY$17="P",'2-man'!DY$17="R",AND('2-man'!DY$15&lt;=IF('2-man'!$BF$4="",999,'2-man'!$BF$4),OR('2-man'!DY$17="D",LEFT('2-man'!DY$17,3)="ST&gt;",OR(AND('2-man'!DY$16="ST&gt;2",DY1&gt;=100))))),'2-man'!DY$15,0)</f>
        <v/>
      </c>
      <c r="DZ16">
        <f>IF(OR('2-man'!DZ$17="P",'2-man'!DZ$17="R",AND('2-man'!DZ$15&lt;=IF('2-man'!$BF$4="",999,'2-man'!$BF$4),OR('2-man'!DZ$17="D",LEFT('2-man'!DZ$17,3)="ST&gt;",OR(AND('2-man'!DZ$16="ST&gt;2",DZ1&gt;=100))))),'2-man'!DZ$15,0)</f>
        <v/>
      </c>
      <c r="EA16">
        <f>IF(OR('2-man'!EA$17="P",'2-man'!EA$17="R",AND('2-man'!EA$15&lt;=IF('2-man'!$BF$4="",999,'2-man'!$BF$4),OR('2-man'!EA$17="D",LEFT('2-man'!EA$17,3)="ST&gt;",OR(AND('2-man'!EA$16="ST&gt;2",EA1&gt;=100))))),'2-man'!EA$15,0)</f>
        <v/>
      </c>
      <c r="EB16">
        <f>IF(OR('2-man'!EB$17="P",'2-man'!EB$17="R",AND('2-man'!EB$15&lt;=IF('2-man'!$BF$4="",999,'2-man'!$BF$4),OR('2-man'!EB$17="D",LEFT('2-man'!EB$17,3)="ST&gt;",OR(AND('2-man'!EB$16="ST&gt;2",EB1&gt;=100))))),'2-man'!EB$15,0)</f>
        <v/>
      </c>
      <c r="EC16">
        <f>IF(OR('2-man'!EC$17="P",'2-man'!EC$17="R",AND('2-man'!EC$15&lt;=IF('2-man'!$BF$4="",999,'2-man'!$BF$4),OR('2-man'!EC$17="D",LEFT('2-man'!EC$17,3)="ST&gt;",OR(AND('2-man'!EC$16="ST&gt;2",EC1&gt;=100))))),'2-man'!EC$15,0)</f>
        <v/>
      </c>
      <c r="ED16">
        <f>IF(OR('2-man'!ED$17="P",'2-man'!ED$17="R",AND('2-man'!ED$15&lt;=IF('2-man'!$BF$4="",999,'2-man'!$BF$4),OR('2-man'!ED$17="D",LEFT('2-man'!ED$17,3)="ST&gt;",OR(AND('2-man'!ED$16="ST&gt;2",ED1&gt;=100))))),'2-man'!ED$15,0)</f>
        <v/>
      </c>
      <c r="EE16">
        <f>IF(OR('2-man'!EE$17="P",'2-man'!EE$17="R",AND('2-man'!EE$15&lt;=IF('2-man'!$BF$4="",999,'2-man'!$BF$4),OR('2-man'!EE$17="D",LEFT('2-man'!EE$17,3)="ST&gt;",OR(AND('2-man'!EE$16="ST&gt;2",EE1&gt;=100))))),'2-man'!EE$15,0)</f>
        <v/>
      </c>
      <c r="EF16">
        <f>IF(OR('2-man'!EF$17="P",'2-man'!EF$17="R",AND('2-man'!EF$15&lt;=IF('2-man'!$BF$4="",999,'2-man'!$BF$4),OR('2-man'!EF$17="D",LEFT('2-man'!EF$17,3)="ST&gt;",OR(AND('2-man'!EF$16="ST&gt;2",EF1&gt;=100))))),'2-man'!EF$15,0)</f>
        <v/>
      </c>
      <c r="EG16">
        <f>IF(OR('2-man'!EG$17="P",'2-man'!EG$17="R",AND('2-man'!EG$15&lt;=IF('2-man'!$BF$4="",999,'2-man'!$BF$4),OR('2-man'!EG$17="D",LEFT('2-man'!EG$17,3)="ST&gt;",OR(AND('2-man'!EG$16="ST&gt;2",EG1&gt;=100))))),'2-man'!EG$15,0)</f>
        <v/>
      </c>
      <c r="EH16">
        <f>IF(OR('2-man'!EH$17="P",'2-man'!EH$17="R",AND('2-man'!EH$15&lt;=IF('2-man'!$BF$4="",999,'2-man'!$BF$4),OR('2-man'!EH$17="D",LEFT('2-man'!EH$17,3)="ST&gt;",OR(AND('2-man'!EH$16="ST&gt;2",EH1&gt;=100))))),'2-man'!EH$15,0)</f>
        <v/>
      </c>
      <c r="EI16">
        <f>IF(OR('2-man'!EI$17="P",'2-man'!EI$17="R",AND('2-man'!EI$15&lt;=IF('2-man'!$BF$4="",999,'2-man'!$BF$4),OR('2-man'!EI$17="D",LEFT('2-man'!EI$17,3)="ST&gt;",OR(AND('2-man'!EI$16="ST&gt;2",EI1&gt;=100))))),'2-man'!EI$15,0)</f>
        <v/>
      </c>
      <c r="EJ16">
        <f>IF(OR('2-man'!EJ$17="P",'2-man'!EJ$17="R",AND('2-man'!EJ$15&lt;=IF('2-man'!$BF$4="",999,'2-man'!$BF$4),OR('2-man'!EJ$17="D",LEFT('2-man'!EJ$17,3)="ST&gt;",OR(AND('2-man'!EJ$16="ST&gt;2",EJ1&gt;=100))))),'2-man'!EJ$15,0)</f>
        <v/>
      </c>
      <c r="EK16">
        <f>IF(OR('2-man'!EK$17="P",'2-man'!EK$17="R",AND('2-man'!EK$15&lt;=IF('2-man'!$BF$4="",999,'2-man'!$BF$4),OR('2-man'!EK$17="D",LEFT('2-man'!EK$17,3)="ST&gt;",OR(AND('2-man'!EK$16="ST&gt;2",EK1&gt;=100))))),'2-man'!EK$15,0)</f>
        <v/>
      </c>
      <c r="EL16">
        <f>IF(OR('2-man'!EL$17="P",'2-man'!EL$17="R",AND('2-man'!EL$15&lt;=IF('2-man'!$BF$4="",999,'2-man'!$BF$4),OR('2-man'!EL$17="D",LEFT('2-man'!EL$17,3)="ST&gt;",OR(AND('2-man'!EL$16="ST&gt;2",EL1&gt;=100))))),'2-man'!EL$15,0)</f>
        <v/>
      </c>
    </row>
    <row r="17">
      <c r="A17" t="inlineStr">
        <is>
          <t>cum mean</t>
        </is>
      </c>
      <c r="B17" t="n">
        <v>0</v>
      </c>
      <c r="CJ17">
        <f>12.021*COUNTIF('2-man'!$C$16:'2-man'!CI$17,"S")+4.395*COUNTIF('2-man'!$C$16:'2-man'!CI$17,"C")+112.5*(SUMPRODUCT(('2-man'!$C$16:'2-man'!CH$16="D")*($C$1:CH$1&gt;=35))+SUMPRODUCT(('2-man'!$C$17:'2-man'!CH$17="D")*($C$9:CH$9&gt;=35)))+1.087*COUNTIF('2-man'!$C$16:'2-man'!CH$17,"B")+8.5*COUNTIF('2-man'!$C$16:'2-man'!CH$17,"A")+1.252*COUNTIF('2-man'!$C$16:'2-man'!CG$17,"T")+1.254*COUNTIF('2-man'!$C$16:'2-man'!CH$17,"E")+8.187*COUNTIF('2-man'!$C$16:'2-man'!CI$17,"SB")+IF('2-man'!$Z$8="Ayak",1.255*COUNTIF('2-man'!$C$16:'2-man'!CH$16,"H"),IF('2-man'!$Z$8="Swift blade",4.141,4.382)*COUNTIF('2-man'!$C$16:'2-man'!CI$16,"H"))+IF('2-man'!$Z$9="Ayak",1.255*COUNTIF('2-man'!$C$17:'2-man'!CH$17,"H"),IF('2-man'!$Z$9="Swift blade",4.141,4.382)*COUNTIF('2-man'!$C$17:'2-man'!CI$17,"H"))+(SUM($B4:CH4)+SUM($B12:CH12))*1.2727/4</f>
        <v/>
      </c>
      <c r="CK17">
        <f>12.021*COUNTIF('2-man'!$C$16:'2-man'!CJ$17,"S")+4.395*COUNTIF('2-man'!$C$16:'2-man'!CJ$17,"C")+112.5*(SUMPRODUCT(('2-man'!$C$16:'2-man'!CI$16="D")*($C$1:CI$1&gt;=35))+SUMPRODUCT(('2-man'!$C$17:'2-man'!CI$17="D")*($C$9:CI$9&gt;=35)))+1.087*COUNTIF('2-man'!$C$16:'2-man'!CI$17,"B")+8.5*COUNTIF('2-man'!$C$16:'2-man'!CI$17,"A")+1.252*COUNTIF('2-man'!$C$16:'2-man'!CH$17,"T")+1.254*COUNTIF('2-man'!$C$16:'2-man'!CI$17,"E")+8.187*COUNTIF('2-man'!$C$16:'2-man'!CJ$17,"SB")+IF('2-man'!$Z$8="Ayak",1.255*COUNTIF('2-man'!$C$16:'2-man'!CI$16,"H"),IF('2-man'!$Z$8="Swift blade",4.141,4.382)*COUNTIF('2-man'!$C$16:'2-man'!CJ$16,"H"))+IF('2-man'!$Z$9="Ayak",1.255*COUNTIF('2-man'!$C$17:'2-man'!CI$17,"H"),IF('2-man'!$Z$9="Swift blade",4.141,4.382)*COUNTIF('2-man'!$C$17:'2-man'!CJ$17,"H"))+(SUM($B4:CI4)+SUM($B12:CI12))*1.2727/4</f>
        <v/>
      </c>
      <c r="CL17">
        <f>12.021*COUNTIF('2-man'!$C$16:'2-man'!CK$17,"S")+4.395*COUNTIF('2-man'!$C$16:'2-man'!CK$17,"C")+112.5*(SUMPRODUCT(('2-man'!$C$16:'2-man'!CJ$16="D")*($C$1:CJ$1&gt;=35))+SUMPRODUCT(('2-man'!$C$17:'2-man'!CJ$17="D")*($C$9:CJ$9&gt;=35)))+1.087*COUNTIF('2-man'!$C$16:'2-man'!CJ$17,"B")+8.5*COUNTIF('2-man'!$C$16:'2-man'!CJ$17,"A")+1.252*COUNTIF('2-man'!$C$16:'2-man'!CI$17,"T")+1.254*COUNTIF('2-man'!$C$16:'2-man'!CJ$17,"E")+8.187*COUNTIF('2-man'!$C$16:'2-man'!CK$17,"SB")+IF('2-man'!$Z$8="Ayak",1.255*COUNTIF('2-man'!$C$16:'2-man'!CJ$16,"H"),IF('2-man'!$Z$8="Swift blade",4.141,4.382)*COUNTIF('2-man'!$C$16:'2-man'!CK$16,"H"))+IF('2-man'!$Z$9="Ayak",1.255*COUNTIF('2-man'!$C$17:'2-man'!CJ$17,"H"),IF('2-man'!$Z$9="Swift blade",4.141,4.382)*COUNTIF('2-man'!$C$17:'2-man'!CK$17,"H"))+(SUM($B4:CJ4)+SUM($B12:CJ12))*1.2727/4</f>
        <v/>
      </c>
      <c r="CM17">
        <f>12.021*COUNTIF('2-man'!$C$16:'2-man'!CL$17,"S")+4.395*COUNTIF('2-man'!$C$16:'2-man'!CL$17,"C")+112.5*(SUMPRODUCT(('2-man'!$C$16:'2-man'!CK$16="D")*($C$1:CK$1&gt;=35))+SUMPRODUCT(('2-man'!$C$17:'2-man'!CK$17="D")*($C$9:CK$9&gt;=35)))+1.087*COUNTIF('2-man'!$C$16:'2-man'!CK$17,"B")+8.5*COUNTIF('2-man'!$C$16:'2-man'!CK$17,"A")+1.252*COUNTIF('2-man'!$C$16:'2-man'!CJ$17,"T")+1.254*COUNTIF('2-man'!$C$16:'2-man'!CK$17,"E")+8.187*COUNTIF('2-man'!$C$16:'2-man'!CL$17,"SB")+IF('2-man'!$Z$8="Ayak",1.255*COUNTIF('2-man'!$C$16:'2-man'!CK$16,"H"),IF('2-man'!$Z$8="Swift blade",4.141,4.382)*COUNTIF('2-man'!$C$16:'2-man'!CL$16,"H"))+IF('2-man'!$Z$9="Ayak",1.255*COUNTIF('2-man'!$C$17:'2-man'!CK$17,"H"),IF('2-man'!$Z$9="Swift blade",4.141,4.382)*COUNTIF('2-man'!$C$17:'2-man'!CL$17,"H"))+(SUM($B4:CK4)+SUM($B12:CK12))*1.2727/4</f>
        <v/>
      </c>
      <c r="CN17">
        <f>12.021*COUNTIF('2-man'!$C$16:'2-man'!CM$17,"S")+4.395*COUNTIF('2-man'!$C$16:'2-man'!CM$17,"C")+112.5*(SUMPRODUCT(('2-man'!$C$16:'2-man'!CL$16="D")*($C$1:CL$1&gt;=35))+SUMPRODUCT(('2-man'!$C$17:'2-man'!CL$17="D")*($C$9:CL$9&gt;=35)))+1.087*COUNTIF('2-man'!$C$16:'2-man'!CL$17,"B")+8.5*COUNTIF('2-man'!$C$16:'2-man'!CL$17,"A")+1.252*COUNTIF('2-man'!$C$16:'2-man'!CK$17,"T")+1.254*COUNTIF('2-man'!$C$16:'2-man'!CL$17,"E")+8.187*COUNTIF('2-man'!$C$16:'2-man'!CM$17,"SB")+IF('2-man'!$Z$8="Ayak",1.255*COUNTIF('2-man'!$C$16:'2-man'!CL$16,"H"),IF('2-man'!$Z$8="Swift blade",4.141,4.382)*COUNTIF('2-man'!$C$16:'2-man'!CM$16,"H"))+IF('2-man'!$Z$9="Ayak",1.255*COUNTIF('2-man'!$C$17:'2-man'!CL$17,"H"),IF('2-man'!$Z$9="Swift blade",4.141,4.382)*COUNTIF('2-man'!$C$17:'2-man'!CM$17,"H"))+(SUM($B4:CL4)+SUM($B12:CL12))*1.2727/4</f>
        <v/>
      </c>
      <c r="CO17">
        <f>12.021*COUNTIF('2-man'!$C$16:'2-man'!CN$17,"S")+4.395*COUNTIF('2-man'!$C$16:'2-man'!CN$17,"C")+112.5*(SUMPRODUCT(('2-man'!$C$16:'2-man'!CM$16="D")*($C$1:CM$1&gt;=35))+SUMPRODUCT(('2-man'!$C$17:'2-man'!CM$17="D")*($C$9:CM$9&gt;=35)))+1.087*COUNTIF('2-man'!$C$16:'2-man'!CM$17,"B")+8.5*COUNTIF('2-man'!$C$16:'2-man'!CM$17,"A")+1.252*COUNTIF('2-man'!$C$16:'2-man'!CL$17,"T")+1.254*COUNTIF('2-man'!$C$16:'2-man'!CM$17,"E")+8.187*COUNTIF('2-man'!$C$16:'2-man'!CN$17,"SB")+IF('2-man'!$Z$8="Ayak",1.255*COUNTIF('2-man'!$C$16:'2-man'!CM$16,"H"),IF('2-man'!$Z$8="Swift blade",4.141,4.382)*COUNTIF('2-man'!$C$16:'2-man'!CN$16,"H"))+IF('2-man'!$Z$9="Ayak",1.255*COUNTIF('2-man'!$C$17:'2-man'!CM$17,"H"),IF('2-man'!$Z$9="Swift blade",4.141,4.382)*COUNTIF('2-man'!$C$17:'2-man'!CN$17,"H"))+(SUM($B4:CM4)+SUM($B12:CM12))*1.2727/4</f>
        <v/>
      </c>
      <c r="CP17">
        <f>12.021*COUNTIF('2-man'!$C$16:'2-man'!CO$17,"S")+4.395*COUNTIF('2-man'!$C$16:'2-man'!CO$17,"C")+112.5*(SUMPRODUCT(('2-man'!$C$16:'2-man'!CN$16="D")*($C$1:CN$1&gt;=35))+SUMPRODUCT(('2-man'!$C$17:'2-man'!CN$17="D")*($C$9:CN$9&gt;=35)))+1.087*COUNTIF('2-man'!$C$16:'2-man'!CN$17,"B")+8.5*COUNTIF('2-man'!$C$16:'2-man'!CN$17,"A")+1.252*COUNTIF('2-man'!$C$16:'2-man'!CM$17,"T")+1.254*COUNTIF('2-man'!$C$16:'2-man'!CN$17,"E")+8.187*COUNTIF('2-man'!$C$16:'2-man'!CO$17,"SB")+IF('2-man'!$Z$8="Ayak",1.255*COUNTIF('2-man'!$C$16:'2-man'!CN$16,"H"),IF('2-man'!$Z$8="Swift blade",4.141,4.382)*COUNTIF('2-man'!$C$16:'2-man'!CO$16,"H"))+IF('2-man'!$Z$9="Ayak",1.255*COUNTIF('2-man'!$C$17:'2-man'!CN$17,"H"),IF('2-man'!$Z$9="Swift blade",4.141,4.382)*COUNTIF('2-man'!$C$17:'2-man'!CO$17,"H"))+(SUM($B4:CN4)+SUM($B12:CN12))*1.2727/4</f>
        <v/>
      </c>
      <c r="CQ17">
        <f>12.021*COUNTIF('2-man'!$C$16:'2-man'!CP$17,"S")+4.395*COUNTIF('2-man'!$C$16:'2-man'!CP$17,"C")+112.5*(SUMPRODUCT(('2-man'!$C$16:'2-man'!CO$16="D")*($C$1:CO$1&gt;=35))+SUMPRODUCT(('2-man'!$C$17:'2-man'!CO$17="D")*($C$9:CO$9&gt;=35)))+1.087*COUNTIF('2-man'!$C$16:'2-man'!CO$17,"B")+8.5*COUNTIF('2-man'!$C$16:'2-man'!CO$17,"A")+1.252*COUNTIF('2-man'!$C$16:'2-man'!CN$17,"T")+1.254*COUNTIF('2-man'!$C$16:'2-man'!CO$17,"E")+8.187*COUNTIF('2-man'!$C$16:'2-man'!CP$17,"SB")+IF('2-man'!$Z$8="Ayak",1.255*COUNTIF('2-man'!$C$16:'2-man'!CO$16,"H"),IF('2-man'!$Z$8="Swift blade",4.141,4.382)*COUNTIF('2-man'!$C$16:'2-man'!CP$16,"H"))+IF('2-man'!$Z$9="Ayak",1.255*COUNTIF('2-man'!$C$17:'2-man'!CO$17,"H"),IF('2-man'!$Z$9="Swift blade",4.141,4.382)*COUNTIF('2-man'!$C$17:'2-man'!CP$17,"H"))+(SUM($B4:CO4)+SUM($B12:CO12))*1.2727/4</f>
        <v/>
      </c>
      <c r="CR17">
        <f>12.021*COUNTIF('2-man'!$C$16:'2-man'!CQ$17,"S")+4.395*COUNTIF('2-man'!$C$16:'2-man'!CQ$17,"C")+112.5*(SUMPRODUCT(('2-man'!$C$16:'2-man'!CP$16="D")*($C$1:CP$1&gt;=35))+SUMPRODUCT(('2-man'!$C$17:'2-man'!CP$17="D")*($C$9:CP$9&gt;=35)))+1.087*COUNTIF('2-man'!$C$16:'2-man'!CP$17,"B")+8.5*COUNTIF('2-man'!$C$16:'2-man'!CP$17,"A")+1.252*COUNTIF('2-man'!$C$16:'2-man'!CO$17,"T")+1.254*COUNTIF('2-man'!$C$16:'2-man'!CP$17,"E")+8.187*COUNTIF('2-man'!$C$16:'2-man'!CQ$17,"SB")+IF('2-man'!$Z$8="Ayak",1.255*COUNTIF('2-man'!$C$16:'2-man'!CP$16,"H"),IF('2-man'!$Z$8="Swift blade",4.141,4.382)*COUNTIF('2-man'!$C$16:'2-man'!CQ$16,"H"))+IF('2-man'!$Z$9="Ayak",1.255*COUNTIF('2-man'!$C$17:'2-man'!CP$17,"H"),IF('2-man'!$Z$9="Swift blade",4.141,4.382)*COUNTIF('2-man'!$C$17:'2-man'!CQ$17,"H"))+(SUM($B4:CP4)+SUM($B12:CP12))*1.2727/4</f>
        <v/>
      </c>
      <c r="CS17">
        <f>12.021*COUNTIF('2-man'!$C$16:'2-man'!CR$17,"S")+4.395*COUNTIF('2-man'!$C$16:'2-man'!CR$17,"C")+112.5*(SUMPRODUCT(('2-man'!$C$16:'2-man'!CQ$16="D")*($C$1:CQ$1&gt;=35))+SUMPRODUCT(('2-man'!$C$17:'2-man'!CQ$17="D")*($C$9:CQ$9&gt;=35)))+1.087*COUNTIF('2-man'!$C$16:'2-man'!CQ$17,"B")+8.5*COUNTIF('2-man'!$C$16:'2-man'!CQ$17,"A")+1.252*COUNTIF('2-man'!$C$16:'2-man'!CP$17,"T")+1.254*COUNTIF('2-man'!$C$16:'2-man'!CQ$17,"E")+8.187*COUNTIF('2-man'!$C$16:'2-man'!CR$17,"SB")+IF('2-man'!$Z$8="Ayak",1.255*COUNTIF('2-man'!$C$16:'2-man'!CQ$16,"H"),IF('2-man'!$Z$8="Swift blade",4.141,4.382)*COUNTIF('2-man'!$C$16:'2-man'!CR$16,"H"))+IF('2-man'!$Z$9="Ayak",1.255*COUNTIF('2-man'!$C$17:'2-man'!CQ$17,"H"),IF('2-man'!$Z$9="Swift blade",4.141,4.382)*COUNTIF('2-man'!$C$17:'2-man'!CR$17,"H"))+(SUM($B4:CQ4)+SUM($B12:CQ12))*1.2727/4</f>
        <v/>
      </c>
      <c r="CT17">
        <f>12.021*COUNTIF('2-man'!$C$16:'2-man'!CS$17,"S")+4.395*COUNTIF('2-man'!$C$16:'2-man'!CS$17,"C")+112.5*(SUMPRODUCT(('2-man'!$C$16:'2-man'!CR$16="D")*($C$1:CR$1&gt;=35))+SUMPRODUCT(('2-man'!$C$17:'2-man'!CR$17="D")*($C$9:CR$9&gt;=35)))+1.087*COUNTIF('2-man'!$C$16:'2-man'!CR$17,"B")+8.5*COUNTIF('2-man'!$C$16:'2-man'!CR$17,"A")+1.252*COUNTIF('2-man'!$C$16:'2-man'!CQ$17,"T")+1.254*COUNTIF('2-man'!$C$16:'2-man'!CR$17,"E")+8.187*COUNTIF('2-man'!$C$16:'2-man'!CS$17,"SB")+IF('2-man'!$Z$8="Ayak",1.255*COUNTIF('2-man'!$C$16:'2-man'!CR$16,"H"),IF('2-man'!$Z$8="Swift blade",4.141,4.382)*COUNTIF('2-man'!$C$16:'2-man'!CS$16,"H"))+IF('2-man'!$Z$9="Ayak",1.255*COUNTIF('2-man'!$C$17:'2-man'!CR$17,"H"),IF('2-man'!$Z$9="Swift blade",4.141,4.382)*COUNTIF('2-man'!$C$17:'2-man'!CS$17,"H"))+(SUM($B4:CR4)+SUM($B12:CR12))*1.2727/4</f>
        <v/>
      </c>
      <c r="CU17">
        <f>12.021*COUNTIF('2-man'!$C$16:'2-man'!CT$17,"S")+4.395*COUNTIF('2-man'!$C$16:'2-man'!CT$17,"C")+112.5*(SUMPRODUCT(('2-man'!$C$16:'2-man'!CS$16="D")*($C$1:CS$1&gt;=35))+SUMPRODUCT(('2-man'!$C$17:'2-man'!CS$17="D")*($C$9:CS$9&gt;=35)))+1.087*COUNTIF('2-man'!$C$16:'2-man'!CS$17,"B")+8.5*COUNTIF('2-man'!$C$16:'2-man'!CS$17,"A")+1.252*COUNTIF('2-man'!$C$16:'2-man'!CR$17,"T")+1.254*COUNTIF('2-man'!$C$16:'2-man'!CS$17,"E")+8.187*COUNTIF('2-man'!$C$16:'2-man'!CT$17,"SB")+IF('2-man'!$Z$8="Ayak",1.255*COUNTIF('2-man'!$C$16:'2-man'!CS$16,"H"),IF('2-man'!$Z$8="Swift blade",4.141,4.382)*COUNTIF('2-man'!$C$16:'2-man'!CT$16,"H"))+IF('2-man'!$Z$9="Ayak",1.255*COUNTIF('2-man'!$C$17:'2-man'!CS$17,"H"),IF('2-man'!$Z$9="Swift blade",4.141,4.382)*COUNTIF('2-man'!$C$17:'2-man'!CT$17,"H"))+(SUM($B4:CS4)+SUM($B12:CS12))*1.2727/4</f>
        <v/>
      </c>
      <c r="CV17">
        <f>12.021*COUNTIF('2-man'!$C$16:'2-man'!CU$17,"S")+4.395*COUNTIF('2-man'!$C$16:'2-man'!CU$17,"C")+112.5*(SUMPRODUCT(('2-man'!$C$16:'2-man'!CT$16="D")*($C$1:CT$1&gt;=35))+SUMPRODUCT(('2-man'!$C$17:'2-man'!CT$17="D")*($C$9:CT$9&gt;=35)))+1.087*COUNTIF('2-man'!$C$16:'2-man'!CT$17,"B")+8.5*COUNTIF('2-man'!$C$16:'2-man'!CT$17,"A")+1.252*COUNTIF('2-man'!$C$16:'2-man'!CS$17,"T")+1.254*COUNTIF('2-man'!$C$16:'2-man'!CT$17,"E")+8.187*COUNTIF('2-man'!$C$16:'2-man'!CU$17,"SB")+IF('2-man'!$Z$8="Ayak",1.255*COUNTIF('2-man'!$C$16:'2-man'!CT$16,"H"),IF('2-man'!$Z$8="Swift blade",4.141,4.382)*COUNTIF('2-man'!$C$16:'2-man'!CU$16,"H"))+IF('2-man'!$Z$9="Ayak",1.255*COUNTIF('2-man'!$C$17:'2-man'!CT$17,"H"),IF('2-man'!$Z$9="Swift blade",4.141,4.382)*COUNTIF('2-man'!$C$17:'2-man'!CU$17,"H"))+(SUM($B4:CT4)+SUM($B12:CT12))*1.2727/4</f>
        <v/>
      </c>
      <c r="CW17">
        <f>12.021*COUNTIF('2-man'!$C$16:'2-man'!CV$17,"S")+4.395*COUNTIF('2-man'!$C$16:'2-man'!CV$17,"C")+112.5*(SUMPRODUCT(('2-man'!$C$16:'2-man'!CU$16="D")*($C$1:CU$1&gt;=35))+SUMPRODUCT(('2-man'!$C$17:'2-man'!CU$17="D")*($C$9:CU$9&gt;=35)))+1.087*COUNTIF('2-man'!$C$16:'2-man'!CU$17,"B")+8.5*COUNTIF('2-man'!$C$16:'2-man'!CU$17,"A")+1.252*COUNTIF('2-man'!$C$16:'2-man'!CT$17,"T")+1.254*COUNTIF('2-man'!$C$16:'2-man'!CU$17,"E")+8.187*COUNTIF('2-man'!$C$16:'2-man'!CV$17,"SB")+IF('2-man'!$Z$8="Ayak",1.255*COUNTIF('2-man'!$C$16:'2-man'!CU$16,"H"),IF('2-man'!$Z$8="Swift blade",4.141,4.382)*COUNTIF('2-man'!$C$16:'2-man'!CV$16,"H"))+IF('2-man'!$Z$9="Ayak",1.255*COUNTIF('2-man'!$C$17:'2-man'!CU$17,"H"),IF('2-man'!$Z$9="Swift blade",4.141,4.382)*COUNTIF('2-man'!$C$17:'2-man'!CV$17,"H"))+(SUM($B4:CU4)+SUM($B12:CU12))*1.2727/4</f>
        <v/>
      </c>
      <c r="CX17">
        <f>12.021*COUNTIF('2-man'!$C$16:'2-man'!CW$17,"S")+4.395*COUNTIF('2-man'!$C$16:'2-man'!CW$17,"C")+112.5*(SUMPRODUCT(('2-man'!$C$16:'2-man'!CV$16="D")*($C$1:CV$1&gt;=35))+SUMPRODUCT(('2-man'!$C$17:'2-man'!CV$17="D")*($C$9:CV$9&gt;=35)))+1.087*COUNTIF('2-man'!$C$16:'2-man'!CV$17,"B")+8.5*COUNTIF('2-man'!$C$16:'2-man'!CV$17,"A")+1.252*COUNTIF('2-man'!$C$16:'2-man'!CU$17,"T")+1.254*COUNTIF('2-man'!$C$16:'2-man'!CV$17,"E")+8.187*COUNTIF('2-man'!$C$16:'2-man'!CW$17,"SB")+IF('2-man'!$Z$8="Ayak",1.255*COUNTIF('2-man'!$C$16:'2-man'!CV$16,"H"),IF('2-man'!$Z$8="Swift blade",4.141,4.382)*COUNTIF('2-man'!$C$16:'2-man'!CW$16,"H"))+IF('2-man'!$Z$9="Ayak",1.255*COUNTIF('2-man'!$C$17:'2-man'!CV$17,"H"),IF('2-man'!$Z$9="Swift blade",4.141,4.382)*COUNTIF('2-man'!$C$17:'2-man'!CW$17,"H"))+(SUM($B4:CV4)+SUM($B12:CV12))*1.2727/4</f>
        <v/>
      </c>
      <c r="CY17">
        <f>12.021*COUNTIF('2-man'!$C$16:'2-man'!CX$17,"S")+4.395*COUNTIF('2-man'!$C$16:'2-man'!CX$17,"C")+112.5*(SUMPRODUCT(('2-man'!$C$16:'2-man'!CW$16="D")*($C$1:CW$1&gt;=35))+SUMPRODUCT(('2-man'!$C$17:'2-man'!CW$17="D")*($C$9:CW$9&gt;=35)))+1.087*COUNTIF('2-man'!$C$16:'2-man'!CW$17,"B")+8.5*COUNTIF('2-man'!$C$16:'2-man'!CW$17,"A")+1.252*COUNTIF('2-man'!$C$16:'2-man'!CV$17,"T")+1.254*COUNTIF('2-man'!$C$16:'2-man'!CW$17,"E")+8.187*COUNTIF('2-man'!$C$16:'2-man'!CX$17,"SB")+IF('2-man'!$Z$8="Ayak",1.255*COUNTIF('2-man'!$C$16:'2-man'!CW$16,"H"),IF('2-man'!$Z$8="Swift blade",4.141,4.382)*COUNTIF('2-man'!$C$16:'2-man'!CX$16,"H"))+IF('2-man'!$Z$9="Ayak",1.255*COUNTIF('2-man'!$C$17:'2-man'!CW$17,"H"),IF('2-man'!$Z$9="Swift blade",4.141,4.382)*COUNTIF('2-man'!$C$17:'2-man'!CX$17,"H"))+(SUM($B4:CW4)+SUM($B12:CW12))*1.2727/4</f>
        <v/>
      </c>
      <c r="CZ17">
        <f>12.021*COUNTIF('2-man'!$C$16:'2-man'!CY$17,"S")+4.395*COUNTIF('2-man'!$C$16:'2-man'!CY$17,"C")+112.5*(SUMPRODUCT(('2-man'!$C$16:'2-man'!CX$16="D")*($C$1:CX$1&gt;=35))+SUMPRODUCT(('2-man'!$C$17:'2-man'!CX$17="D")*($C$9:CX$9&gt;=35)))+1.087*COUNTIF('2-man'!$C$16:'2-man'!CX$17,"B")+8.5*COUNTIF('2-man'!$C$16:'2-man'!CX$17,"A")+1.252*COUNTIF('2-man'!$C$16:'2-man'!CW$17,"T")+1.254*COUNTIF('2-man'!$C$16:'2-man'!CX$17,"E")+8.187*COUNTIF('2-man'!$C$16:'2-man'!CY$17,"SB")+IF('2-man'!$Z$8="Ayak",1.255*COUNTIF('2-man'!$C$16:'2-man'!CX$16,"H"),IF('2-man'!$Z$8="Swift blade",4.141,4.382)*COUNTIF('2-man'!$C$16:'2-man'!CY$16,"H"))+IF('2-man'!$Z$9="Ayak",1.255*COUNTIF('2-man'!$C$17:'2-man'!CX$17,"H"),IF('2-man'!$Z$9="Swift blade",4.141,4.382)*COUNTIF('2-man'!$C$17:'2-man'!CY$17,"H"))+(SUM($B4:CX4)+SUM($B12:CX12))*1.2727/4</f>
        <v/>
      </c>
      <c r="DA17">
        <f>12.021*COUNTIF('2-man'!$C$16:'2-man'!CZ$17,"S")+4.395*COUNTIF('2-man'!$C$16:'2-man'!CZ$17,"C")+112.5*(SUMPRODUCT(('2-man'!$C$16:'2-man'!CY$16="D")*($C$1:CY$1&gt;=35))+SUMPRODUCT(('2-man'!$C$17:'2-man'!CY$17="D")*($C$9:CY$9&gt;=35)))+1.087*COUNTIF('2-man'!$C$16:'2-man'!CY$17,"B")+8.5*COUNTIF('2-man'!$C$16:'2-man'!CY$17,"A")+1.252*COUNTIF('2-man'!$C$16:'2-man'!CX$17,"T")+1.254*COUNTIF('2-man'!$C$16:'2-man'!CY$17,"E")+8.187*COUNTIF('2-man'!$C$16:'2-man'!CZ$17,"SB")+IF('2-man'!$Z$8="Ayak",1.255*COUNTIF('2-man'!$C$16:'2-man'!CY$16,"H"),IF('2-man'!$Z$8="Swift blade",4.141,4.382)*COUNTIF('2-man'!$C$16:'2-man'!CZ$16,"H"))+IF('2-man'!$Z$9="Ayak",1.255*COUNTIF('2-man'!$C$17:'2-man'!CY$17,"H"),IF('2-man'!$Z$9="Swift blade",4.141,4.382)*COUNTIF('2-man'!$C$17:'2-man'!CZ$17,"H"))+(SUM($B4:CY4)+SUM($B12:CY12))*1.2727/4</f>
        <v/>
      </c>
      <c r="DB17">
        <f>12.021*COUNTIF('2-man'!$C$16:'2-man'!DA$17,"S")+4.395*COUNTIF('2-man'!$C$16:'2-man'!DA$17,"C")+112.5*(SUMPRODUCT(('2-man'!$C$16:'2-man'!CZ$16="D")*($C$1:CZ$1&gt;=35))+SUMPRODUCT(('2-man'!$C$17:'2-man'!CZ$17="D")*($C$9:CZ$9&gt;=35)))+1.087*COUNTIF('2-man'!$C$16:'2-man'!CZ$17,"B")+8.5*COUNTIF('2-man'!$C$16:'2-man'!CZ$17,"A")+1.252*COUNTIF('2-man'!$C$16:'2-man'!CY$17,"T")+1.254*COUNTIF('2-man'!$C$16:'2-man'!CZ$17,"E")+8.187*COUNTIF('2-man'!$C$16:'2-man'!DA$17,"SB")+IF('2-man'!$Z$8="Ayak",1.255*COUNTIF('2-man'!$C$16:'2-man'!CZ$16,"H"),IF('2-man'!$Z$8="Swift blade",4.141,4.382)*COUNTIF('2-man'!$C$16:'2-man'!DA$16,"H"))+IF('2-man'!$Z$9="Ayak",1.255*COUNTIF('2-man'!$C$17:'2-man'!CZ$17,"H"),IF('2-man'!$Z$9="Swift blade",4.141,4.382)*COUNTIF('2-man'!$C$17:'2-man'!DA$17,"H"))+(SUM($B4:CZ4)+SUM($B12:CZ12))*1.2727/4</f>
        <v/>
      </c>
      <c r="DC17">
        <f>12.021*COUNTIF('2-man'!$C$16:'2-man'!DB$17,"S")+4.395*COUNTIF('2-man'!$C$16:'2-man'!DB$17,"C")+112.5*(SUMPRODUCT(('2-man'!$C$16:'2-man'!DA$16="D")*($C$1:DA$1&gt;=35))+SUMPRODUCT(('2-man'!$C$17:'2-man'!DA$17="D")*($C$9:DA$9&gt;=35)))+1.087*COUNTIF('2-man'!$C$16:'2-man'!DA$17,"B")+8.5*COUNTIF('2-man'!$C$16:'2-man'!DA$17,"A")+1.252*COUNTIF('2-man'!$C$16:'2-man'!CZ$17,"T")+1.254*COUNTIF('2-man'!$C$16:'2-man'!DA$17,"E")+8.187*COUNTIF('2-man'!$C$16:'2-man'!DB$17,"SB")+IF('2-man'!$Z$8="Ayak",1.255*COUNTIF('2-man'!$C$16:'2-man'!DA$16,"H"),IF('2-man'!$Z$8="Swift blade",4.141,4.382)*COUNTIF('2-man'!$C$16:'2-man'!DB$16,"H"))+IF('2-man'!$Z$9="Ayak",1.255*COUNTIF('2-man'!$C$17:'2-man'!DA$17,"H"),IF('2-man'!$Z$9="Swift blade",4.141,4.382)*COUNTIF('2-man'!$C$17:'2-man'!DB$17,"H"))+(SUM($B4:DA4)+SUM($B12:DA12))*1.2727/4</f>
        <v/>
      </c>
      <c r="DD17">
        <f>12.021*COUNTIF('2-man'!$C$16:'2-man'!DC$17,"S")+4.395*COUNTIF('2-man'!$C$16:'2-man'!DC$17,"C")+112.5*(SUMPRODUCT(('2-man'!$C$16:'2-man'!DB$16="D")*($C$1:DB$1&gt;=35))+SUMPRODUCT(('2-man'!$C$17:'2-man'!DB$17="D")*($C$9:DB$9&gt;=35)))+1.087*COUNTIF('2-man'!$C$16:'2-man'!DB$17,"B")+8.5*COUNTIF('2-man'!$C$16:'2-man'!DB$17,"A")+1.252*COUNTIF('2-man'!$C$16:'2-man'!DA$17,"T")+1.254*COUNTIF('2-man'!$C$16:'2-man'!DB$17,"E")+8.187*COUNTIF('2-man'!$C$16:'2-man'!DC$17,"SB")+IF('2-man'!$Z$8="Ayak",1.255*COUNTIF('2-man'!$C$16:'2-man'!DB$16,"H"),IF('2-man'!$Z$8="Swift blade",4.141,4.382)*COUNTIF('2-man'!$C$16:'2-man'!DC$16,"H"))+IF('2-man'!$Z$9="Ayak",1.255*COUNTIF('2-man'!$C$17:'2-man'!DB$17,"H"),IF('2-man'!$Z$9="Swift blade",4.141,4.382)*COUNTIF('2-man'!$C$17:'2-man'!DC$17,"H"))+(SUM($B4:DB4)+SUM($B12:DB12))*1.2727/4</f>
        <v/>
      </c>
      <c r="DE17">
        <f>12.021*COUNTIF('2-man'!$C$16:'2-man'!DD$17,"S")+4.395*COUNTIF('2-man'!$C$16:'2-man'!DD$17,"C")+112.5*(SUMPRODUCT(('2-man'!$C$16:'2-man'!DC$16="D")*($C$1:DC$1&gt;=35))+SUMPRODUCT(('2-man'!$C$17:'2-man'!DC$17="D")*($C$9:DC$9&gt;=35)))+1.087*COUNTIF('2-man'!$C$16:'2-man'!DC$17,"B")+8.5*COUNTIF('2-man'!$C$16:'2-man'!DC$17,"A")+1.252*COUNTIF('2-man'!$C$16:'2-man'!DB$17,"T")+1.254*COUNTIF('2-man'!$C$16:'2-man'!DC$17,"E")+8.187*COUNTIF('2-man'!$C$16:'2-man'!DD$17,"SB")+IF('2-man'!$Z$8="Ayak",1.255*COUNTIF('2-man'!$C$16:'2-man'!DC$16,"H"),IF('2-man'!$Z$8="Swift blade",4.141,4.382)*COUNTIF('2-man'!$C$16:'2-man'!DD$16,"H"))+IF('2-man'!$Z$9="Ayak",1.255*COUNTIF('2-man'!$C$17:'2-man'!DC$17,"H"),IF('2-man'!$Z$9="Swift blade",4.141,4.382)*COUNTIF('2-man'!$C$17:'2-man'!DD$17,"H"))+(SUM($B4:DC4)+SUM($B12:DC12))*1.2727/4</f>
        <v/>
      </c>
      <c r="DF17">
        <f>12.021*COUNTIF('2-man'!$C$16:'2-man'!DE$17,"S")+4.395*COUNTIF('2-man'!$C$16:'2-man'!DE$17,"C")+112.5*(SUMPRODUCT(('2-man'!$C$16:'2-man'!DD$16="D")*($C$1:DD$1&gt;=35))+SUMPRODUCT(('2-man'!$C$17:'2-man'!DD$17="D")*($C$9:DD$9&gt;=35)))+1.087*COUNTIF('2-man'!$C$16:'2-man'!DD$17,"B")+8.5*COUNTIF('2-man'!$C$16:'2-man'!DD$17,"A")+1.252*COUNTIF('2-man'!$C$16:'2-man'!DC$17,"T")+1.254*COUNTIF('2-man'!$C$16:'2-man'!DD$17,"E")+8.187*COUNTIF('2-man'!$C$16:'2-man'!DE$17,"SB")+IF('2-man'!$Z$8="Ayak",1.255*COUNTIF('2-man'!$C$16:'2-man'!DD$16,"H"),IF('2-man'!$Z$8="Swift blade",4.141,4.382)*COUNTIF('2-man'!$C$16:'2-man'!DE$16,"H"))+IF('2-man'!$Z$9="Ayak",1.255*COUNTIF('2-man'!$C$17:'2-man'!DD$17,"H"),IF('2-man'!$Z$9="Swift blade",4.141,4.382)*COUNTIF('2-man'!$C$17:'2-man'!DE$17,"H"))+(SUM($B4:DD4)+SUM($B12:DD12))*1.2727/4</f>
        <v/>
      </c>
      <c r="DG17">
        <f>12.021*COUNTIF('2-man'!$C$16:'2-man'!DF$17,"S")+4.395*COUNTIF('2-man'!$C$16:'2-man'!DF$17,"C")+112.5*(SUMPRODUCT(('2-man'!$C$16:'2-man'!DE$16="D")*($C$1:DE$1&gt;=35))+SUMPRODUCT(('2-man'!$C$17:'2-man'!DE$17="D")*($C$9:DE$9&gt;=35)))+1.087*COUNTIF('2-man'!$C$16:'2-man'!DE$17,"B")+8.5*COUNTIF('2-man'!$C$16:'2-man'!DE$17,"A")+1.252*COUNTIF('2-man'!$C$16:'2-man'!DD$17,"T")+1.254*COUNTIF('2-man'!$C$16:'2-man'!DE$17,"E")+8.187*COUNTIF('2-man'!$C$16:'2-man'!DF$17,"SB")+IF('2-man'!$Z$8="Ayak",1.255*COUNTIF('2-man'!$C$16:'2-man'!DE$16,"H"),IF('2-man'!$Z$8="Swift blade",4.141,4.382)*COUNTIF('2-man'!$C$16:'2-man'!DF$16,"H"))+IF('2-man'!$Z$9="Ayak",1.255*COUNTIF('2-man'!$C$17:'2-man'!DE$17,"H"),IF('2-man'!$Z$9="Swift blade",4.141,4.382)*COUNTIF('2-man'!$C$17:'2-man'!DF$17,"H"))+(SUM($B4:DE4)+SUM($B12:DE12))*1.2727/4</f>
        <v/>
      </c>
      <c r="DH17">
        <f>12.021*COUNTIF('2-man'!$C$16:'2-man'!DG$17,"S")+4.395*COUNTIF('2-man'!$C$16:'2-man'!DG$17,"C")+112.5*(SUMPRODUCT(('2-man'!$C$16:'2-man'!DF$16="D")*($C$1:DF$1&gt;=35))+SUMPRODUCT(('2-man'!$C$17:'2-man'!DF$17="D")*($C$9:DF$9&gt;=35)))+1.087*COUNTIF('2-man'!$C$16:'2-man'!DF$17,"B")+8.5*COUNTIF('2-man'!$C$16:'2-man'!DF$17,"A")+1.252*COUNTIF('2-man'!$C$16:'2-man'!DE$17,"T")+1.254*COUNTIF('2-man'!$C$16:'2-man'!DF$17,"E")+8.187*COUNTIF('2-man'!$C$16:'2-man'!DG$17,"SB")+IF('2-man'!$Z$8="Ayak",1.255*COUNTIF('2-man'!$C$16:'2-man'!DF$16,"H"),IF('2-man'!$Z$8="Swift blade",4.141,4.382)*COUNTIF('2-man'!$C$16:'2-man'!DG$16,"H"))+IF('2-man'!$Z$9="Ayak",1.255*COUNTIF('2-man'!$C$17:'2-man'!DF$17,"H"),IF('2-man'!$Z$9="Swift blade",4.141,4.382)*COUNTIF('2-man'!$C$17:'2-man'!DG$17,"H"))+(SUM($B4:DF4)+SUM($B12:DF12))*1.2727/4</f>
        <v/>
      </c>
      <c r="DI17">
        <f>12.021*COUNTIF('2-man'!$C$16:'2-man'!DH$17,"S")+4.395*COUNTIF('2-man'!$C$16:'2-man'!DH$17,"C")+112.5*(SUMPRODUCT(('2-man'!$C$16:'2-man'!DG$16="D")*($C$1:DG$1&gt;=35))+SUMPRODUCT(('2-man'!$C$17:'2-man'!DG$17="D")*($C$9:DG$9&gt;=35)))+1.087*COUNTIF('2-man'!$C$16:'2-man'!DG$17,"B")+8.5*COUNTIF('2-man'!$C$16:'2-man'!DG$17,"A")+1.252*COUNTIF('2-man'!$C$16:'2-man'!DF$17,"T")+1.254*COUNTIF('2-man'!$C$16:'2-man'!DG$17,"E")+8.187*COUNTIF('2-man'!$C$16:'2-man'!DH$17,"SB")+IF('2-man'!$Z$8="Ayak",1.255*COUNTIF('2-man'!$C$16:'2-man'!DG$16,"H"),IF('2-man'!$Z$8="Swift blade",4.141,4.382)*COUNTIF('2-man'!$C$16:'2-man'!DH$16,"H"))+IF('2-man'!$Z$9="Ayak",1.255*COUNTIF('2-man'!$C$17:'2-man'!DG$17,"H"),IF('2-man'!$Z$9="Swift blade",4.141,4.382)*COUNTIF('2-man'!$C$17:'2-man'!DH$17,"H"))+(SUM($B4:DG4)+SUM($B12:DG12))*1.2727/4</f>
        <v/>
      </c>
      <c r="DJ17">
        <f>12.021*COUNTIF('2-man'!$C$16:'2-man'!DI$17,"S")+4.395*COUNTIF('2-man'!$C$16:'2-man'!DI$17,"C")+112.5*(SUMPRODUCT(('2-man'!$C$16:'2-man'!DH$16="D")*($C$1:DH$1&gt;=35))+SUMPRODUCT(('2-man'!$C$17:'2-man'!DH$17="D")*($C$9:DH$9&gt;=35)))+1.087*COUNTIF('2-man'!$C$16:'2-man'!DH$17,"B")+8.5*COUNTIF('2-man'!$C$16:'2-man'!DH$17,"A")+1.252*COUNTIF('2-man'!$C$16:'2-man'!DG$17,"T")+1.254*COUNTIF('2-man'!$C$16:'2-man'!DH$17,"E")+8.187*COUNTIF('2-man'!$C$16:'2-man'!DI$17,"SB")+IF('2-man'!$Z$8="Ayak",1.255*COUNTIF('2-man'!$C$16:'2-man'!DH$16,"H"),IF('2-man'!$Z$8="Swift blade",4.141,4.382)*COUNTIF('2-man'!$C$16:'2-man'!DI$16,"H"))+IF('2-man'!$Z$9="Ayak",1.255*COUNTIF('2-man'!$C$17:'2-man'!DH$17,"H"),IF('2-man'!$Z$9="Swift blade",4.141,4.382)*COUNTIF('2-man'!$C$17:'2-man'!DI$17,"H"))+(SUM($B4:DH4)+SUM($B12:DH12))*1.2727/4</f>
        <v/>
      </c>
      <c r="DK17">
        <f>12.021*COUNTIF('2-man'!$C$16:'2-man'!DJ$17,"S")+4.395*COUNTIF('2-man'!$C$16:'2-man'!DJ$17,"C")+112.5*(SUMPRODUCT(('2-man'!$C$16:'2-man'!DI$16="D")*($C$1:DI$1&gt;=35))+SUMPRODUCT(('2-man'!$C$17:'2-man'!DI$17="D")*($C$9:DI$9&gt;=35)))+1.087*COUNTIF('2-man'!$C$16:'2-man'!DI$17,"B")+8.5*COUNTIF('2-man'!$C$16:'2-man'!DI$17,"A")+1.252*COUNTIF('2-man'!$C$16:'2-man'!DH$17,"T")+1.254*COUNTIF('2-man'!$C$16:'2-man'!DI$17,"E")+8.187*COUNTIF('2-man'!$C$16:'2-man'!DJ$17,"SB")+IF('2-man'!$Z$8="Ayak",1.255*COUNTIF('2-man'!$C$16:'2-man'!DI$16,"H"),IF('2-man'!$Z$8="Swift blade",4.141,4.382)*COUNTIF('2-man'!$C$16:'2-man'!DJ$16,"H"))+IF('2-man'!$Z$9="Ayak",1.255*COUNTIF('2-man'!$C$17:'2-man'!DI$17,"H"),IF('2-man'!$Z$9="Swift blade",4.141,4.382)*COUNTIF('2-man'!$C$17:'2-man'!DJ$17,"H"))+(SUM($B4:DI4)+SUM($B12:DI12))*1.2727/4</f>
        <v/>
      </c>
      <c r="DL17">
        <f>12.021*COUNTIF('2-man'!$C$16:'2-man'!DK$17,"S")+4.395*COUNTIF('2-man'!$C$16:'2-man'!DK$17,"C")+112.5*(SUMPRODUCT(('2-man'!$C$16:'2-man'!DJ$16="D")*($C$1:DJ$1&gt;=35))+SUMPRODUCT(('2-man'!$C$17:'2-man'!DJ$17="D")*($C$9:DJ$9&gt;=35)))+1.087*COUNTIF('2-man'!$C$16:'2-man'!DJ$17,"B")+8.5*COUNTIF('2-man'!$C$16:'2-man'!DJ$17,"A")+1.252*COUNTIF('2-man'!$C$16:'2-man'!DI$17,"T")+1.254*COUNTIF('2-man'!$C$16:'2-man'!DJ$17,"E")+8.187*COUNTIF('2-man'!$C$16:'2-man'!DK$17,"SB")+IF('2-man'!$Z$8="Ayak",1.255*COUNTIF('2-man'!$C$16:'2-man'!DJ$16,"H"),IF('2-man'!$Z$8="Swift blade",4.141,4.382)*COUNTIF('2-man'!$C$16:'2-man'!DK$16,"H"))+IF('2-man'!$Z$9="Ayak",1.255*COUNTIF('2-man'!$C$17:'2-man'!DJ$17,"H"),IF('2-man'!$Z$9="Swift blade",4.141,4.382)*COUNTIF('2-man'!$C$17:'2-man'!DK$17,"H"))+(SUM($B4:DJ4)+SUM($B12:DJ12))*1.2727/4</f>
        <v/>
      </c>
      <c r="DM17">
        <f>12.021*COUNTIF('2-man'!$C$16:'2-man'!DL$17,"S")+4.395*COUNTIF('2-man'!$C$16:'2-man'!DL$17,"C")+112.5*(SUMPRODUCT(('2-man'!$C$16:'2-man'!DK$16="D")*($C$1:DK$1&gt;=35))+SUMPRODUCT(('2-man'!$C$17:'2-man'!DK$17="D")*($C$9:DK$9&gt;=35)))+1.087*COUNTIF('2-man'!$C$16:'2-man'!DK$17,"B")+8.5*COUNTIF('2-man'!$C$16:'2-man'!DK$17,"A")+1.252*COUNTIF('2-man'!$C$16:'2-man'!DJ$17,"T")+1.254*COUNTIF('2-man'!$C$16:'2-man'!DK$17,"E")+8.187*COUNTIF('2-man'!$C$16:'2-man'!DL$17,"SB")+IF('2-man'!$Z$8="Ayak",1.255*COUNTIF('2-man'!$C$16:'2-man'!DK$16,"H"),IF('2-man'!$Z$8="Swift blade",4.141,4.382)*COUNTIF('2-man'!$C$16:'2-man'!DL$16,"H"))+IF('2-man'!$Z$9="Ayak",1.255*COUNTIF('2-man'!$C$17:'2-man'!DK$17,"H"),IF('2-man'!$Z$9="Swift blade",4.141,4.382)*COUNTIF('2-man'!$C$17:'2-man'!DL$17,"H"))+(SUM($B4:DK4)+SUM($B12:DK12))*1.2727/4</f>
        <v/>
      </c>
      <c r="DN17">
        <f>12.021*COUNTIF('2-man'!$C$16:'2-man'!DM$17,"S")+4.395*COUNTIF('2-man'!$C$16:'2-man'!DM$17,"C")+112.5*(SUMPRODUCT(('2-man'!$C$16:'2-man'!DL$16="D")*($C$1:DL$1&gt;=35))+SUMPRODUCT(('2-man'!$C$17:'2-man'!DL$17="D")*($C$9:DL$9&gt;=35)))+1.087*COUNTIF('2-man'!$C$16:'2-man'!DL$17,"B")+8.5*COUNTIF('2-man'!$C$16:'2-man'!DL$17,"A")+1.252*COUNTIF('2-man'!$C$16:'2-man'!DK$17,"T")+1.254*COUNTIF('2-man'!$C$16:'2-man'!DL$17,"E")+8.187*COUNTIF('2-man'!$C$16:'2-man'!DM$17,"SB")+IF('2-man'!$Z$8="Ayak",1.255*COUNTIF('2-man'!$C$16:'2-man'!DL$16,"H"),IF('2-man'!$Z$8="Swift blade",4.141,4.382)*COUNTIF('2-man'!$C$16:'2-man'!DM$16,"H"))+IF('2-man'!$Z$9="Ayak",1.255*COUNTIF('2-man'!$C$17:'2-man'!DL$17,"H"),IF('2-man'!$Z$9="Swift blade",4.141,4.382)*COUNTIF('2-man'!$C$17:'2-man'!DM$17,"H"))+(SUM($B4:DL4)+SUM($B12:DL12))*1.2727/4</f>
        <v/>
      </c>
      <c r="DO17">
        <f>12.021*COUNTIF('2-man'!$C$16:'2-man'!DN$17,"S")+4.395*COUNTIF('2-man'!$C$16:'2-man'!DN$17,"C")+112.5*(SUMPRODUCT(('2-man'!$C$16:'2-man'!DM$16="D")*($C$1:DM$1&gt;=35))+SUMPRODUCT(('2-man'!$C$17:'2-man'!DM$17="D")*($C$9:DM$9&gt;=35)))+1.087*COUNTIF('2-man'!$C$16:'2-man'!DM$17,"B")+8.5*COUNTIF('2-man'!$C$16:'2-man'!DM$17,"A")+1.252*COUNTIF('2-man'!$C$16:'2-man'!DL$17,"T")+1.254*COUNTIF('2-man'!$C$16:'2-man'!DM$17,"E")+8.187*COUNTIF('2-man'!$C$16:'2-man'!DN$17,"SB")+IF('2-man'!$Z$8="Ayak",1.255*COUNTIF('2-man'!$C$16:'2-man'!DM$16,"H"),IF('2-man'!$Z$8="Swift blade",4.141,4.382)*COUNTIF('2-man'!$C$16:'2-man'!DN$16,"H"))+IF('2-man'!$Z$9="Ayak",1.255*COUNTIF('2-man'!$C$17:'2-man'!DM$17,"H"),IF('2-man'!$Z$9="Swift blade",4.141,4.382)*COUNTIF('2-man'!$C$17:'2-man'!DN$17,"H"))+(SUM($B4:DM4)+SUM($B12:DM12))*1.2727/4</f>
        <v/>
      </c>
      <c r="DP17">
        <f>12.021*COUNTIF('2-man'!$C$16:'2-man'!DO$17,"S")+4.395*COUNTIF('2-man'!$C$16:'2-man'!DO$17,"C")+112.5*(SUMPRODUCT(('2-man'!$C$16:'2-man'!DN$16="D")*($C$1:DN$1&gt;=35))+SUMPRODUCT(('2-man'!$C$17:'2-man'!DN$17="D")*($C$9:DN$9&gt;=35)))+1.087*COUNTIF('2-man'!$C$16:'2-man'!DN$17,"B")+8.5*COUNTIF('2-man'!$C$16:'2-man'!DN$17,"A")+1.252*COUNTIF('2-man'!$C$16:'2-man'!DM$17,"T")+1.254*COUNTIF('2-man'!$C$16:'2-man'!DN$17,"E")+8.187*COUNTIF('2-man'!$C$16:'2-man'!DO$17,"SB")+IF('2-man'!$Z$8="Ayak",1.255*COUNTIF('2-man'!$C$16:'2-man'!DN$16,"H"),IF('2-man'!$Z$8="Swift blade",4.141,4.382)*COUNTIF('2-man'!$C$16:'2-man'!DO$16,"H"))+IF('2-man'!$Z$9="Ayak",1.255*COUNTIF('2-man'!$C$17:'2-man'!DN$17,"H"),IF('2-man'!$Z$9="Swift blade",4.141,4.382)*COUNTIF('2-man'!$C$17:'2-man'!DO$17,"H"))+(SUM($B4:DN4)+SUM($B12:DN12))*1.2727/4</f>
        <v/>
      </c>
      <c r="DQ17">
        <f>12.021*COUNTIF('2-man'!$C$16:'2-man'!DP$17,"S")+4.395*COUNTIF('2-man'!$C$16:'2-man'!DP$17,"C")+112.5*(SUMPRODUCT(('2-man'!$C$16:'2-man'!DO$16="D")*($C$1:DO$1&gt;=35))+SUMPRODUCT(('2-man'!$C$17:'2-man'!DO$17="D")*($C$9:DO$9&gt;=35)))+1.087*COUNTIF('2-man'!$C$16:'2-man'!DO$17,"B")+8.5*COUNTIF('2-man'!$C$16:'2-man'!DO$17,"A")+1.252*COUNTIF('2-man'!$C$16:'2-man'!DN$17,"T")+1.254*COUNTIF('2-man'!$C$16:'2-man'!DO$17,"E")+8.187*COUNTIF('2-man'!$C$16:'2-man'!DP$17,"SB")+IF('2-man'!$Z$8="Ayak",1.255*COUNTIF('2-man'!$C$16:'2-man'!DO$16,"H"),IF('2-man'!$Z$8="Swift blade",4.141,4.382)*COUNTIF('2-man'!$C$16:'2-man'!DP$16,"H"))+IF('2-man'!$Z$9="Ayak",1.255*COUNTIF('2-man'!$C$17:'2-man'!DO$17,"H"),IF('2-man'!$Z$9="Swift blade",4.141,4.382)*COUNTIF('2-man'!$C$17:'2-man'!DP$17,"H"))+(SUM($B4:DO4)+SUM($B12:DO12))*1.2727/4</f>
        <v/>
      </c>
      <c r="DR17">
        <f>12.021*COUNTIF('2-man'!$C$16:'2-man'!DQ$17,"S")+4.395*COUNTIF('2-man'!$C$16:'2-man'!DQ$17,"C")+112.5*(SUMPRODUCT(('2-man'!$C$16:'2-man'!DP$16="D")*($C$1:DP$1&gt;=35))+SUMPRODUCT(('2-man'!$C$17:'2-man'!DP$17="D")*($C$9:DP$9&gt;=35)))+1.087*COUNTIF('2-man'!$C$16:'2-man'!DP$17,"B")+8.5*COUNTIF('2-man'!$C$16:'2-man'!DP$17,"A")+1.252*COUNTIF('2-man'!$C$16:'2-man'!DO$17,"T")+1.254*COUNTIF('2-man'!$C$16:'2-man'!DP$17,"E")+8.187*COUNTIF('2-man'!$C$16:'2-man'!DQ$17,"SB")+IF('2-man'!$Z$8="Ayak",1.255*COUNTIF('2-man'!$C$16:'2-man'!DP$16,"H"),IF('2-man'!$Z$8="Swift blade",4.141,4.382)*COUNTIF('2-man'!$C$16:'2-man'!DQ$16,"H"))+IF('2-man'!$Z$9="Ayak",1.255*COUNTIF('2-man'!$C$17:'2-man'!DP$17,"H"),IF('2-man'!$Z$9="Swift blade",4.141,4.382)*COUNTIF('2-man'!$C$17:'2-man'!DQ$17,"H"))+(SUM($B4:DP4)+SUM($B12:DP12))*1.2727/4</f>
        <v/>
      </c>
      <c r="DS17">
        <f>12.021*COUNTIF('2-man'!$C$16:'2-man'!DR$17,"S")+4.395*COUNTIF('2-man'!$C$16:'2-man'!DR$17,"C")+112.5*(SUMPRODUCT(('2-man'!$C$16:'2-man'!DQ$16="D")*($C$1:DQ$1&gt;=35))+SUMPRODUCT(('2-man'!$C$17:'2-man'!DQ$17="D")*($C$9:DQ$9&gt;=35)))+1.087*COUNTIF('2-man'!$C$16:'2-man'!DQ$17,"B")+8.5*COUNTIF('2-man'!$C$16:'2-man'!DQ$17,"A")+1.252*COUNTIF('2-man'!$C$16:'2-man'!DP$17,"T")+1.254*COUNTIF('2-man'!$C$16:'2-man'!DQ$17,"E")+8.187*COUNTIF('2-man'!$C$16:'2-man'!DR$17,"SB")+IF('2-man'!$Z$8="Ayak",1.255*COUNTIF('2-man'!$C$16:'2-man'!DQ$16,"H"),IF('2-man'!$Z$8="Swift blade",4.141,4.382)*COUNTIF('2-man'!$C$16:'2-man'!DR$16,"H"))+IF('2-man'!$Z$9="Ayak",1.255*COUNTIF('2-man'!$C$17:'2-man'!DQ$17,"H"),IF('2-man'!$Z$9="Swift blade",4.141,4.382)*COUNTIF('2-man'!$C$17:'2-man'!DR$17,"H"))+(SUM($B4:DQ4)+SUM($B12:DQ12))*1.2727/4</f>
        <v/>
      </c>
      <c r="DT17">
        <f>12.021*COUNTIF('2-man'!$C$16:'2-man'!DS$17,"S")+4.395*COUNTIF('2-man'!$C$16:'2-man'!DS$17,"C")+112.5*(SUMPRODUCT(('2-man'!$C$16:'2-man'!DR$16="D")*($C$1:DR$1&gt;=35))+SUMPRODUCT(('2-man'!$C$17:'2-man'!DR$17="D")*($C$9:DR$9&gt;=35)))+1.087*COUNTIF('2-man'!$C$16:'2-man'!DR$17,"B")+8.5*COUNTIF('2-man'!$C$16:'2-man'!DR$17,"A")+1.252*COUNTIF('2-man'!$C$16:'2-man'!DQ$17,"T")+1.254*COUNTIF('2-man'!$C$16:'2-man'!DR$17,"E")+8.187*COUNTIF('2-man'!$C$16:'2-man'!DS$17,"SB")+IF('2-man'!$Z$8="Ayak",1.255*COUNTIF('2-man'!$C$16:'2-man'!DR$16,"H"),IF('2-man'!$Z$8="Swift blade",4.141,4.382)*COUNTIF('2-man'!$C$16:'2-man'!DS$16,"H"))+IF('2-man'!$Z$9="Ayak",1.255*COUNTIF('2-man'!$C$17:'2-man'!DR$17,"H"),IF('2-man'!$Z$9="Swift blade",4.141,4.382)*COUNTIF('2-man'!$C$17:'2-man'!DS$17,"H"))+(SUM($B4:DR4)+SUM($B12:DR12))*1.2727/4</f>
        <v/>
      </c>
      <c r="DU17">
        <f>12.021*COUNTIF('2-man'!$C$16:'2-man'!DT$17,"S")+4.395*COUNTIF('2-man'!$C$16:'2-man'!DT$17,"C")+112.5*(SUMPRODUCT(('2-man'!$C$16:'2-man'!DS$16="D")*($C$1:DS$1&gt;=35))+SUMPRODUCT(('2-man'!$C$17:'2-man'!DS$17="D")*($C$9:DS$9&gt;=35)))+1.087*COUNTIF('2-man'!$C$16:'2-man'!DS$17,"B")+8.5*COUNTIF('2-man'!$C$16:'2-man'!DS$17,"A")+1.252*COUNTIF('2-man'!$C$16:'2-man'!DR$17,"T")+1.254*COUNTIF('2-man'!$C$16:'2-man'!DS$17,"E")+8.187*COUNTIF('2-man'!$C$16:'2-man'!DT$17,"SB")+IF('2-man'!$Z$8="Ayak",1.255*COUNTIF('2-man'!$C$16:'2-man'!DS$16,"H"),IF('2-man'!$Z$8="Swift blade",4.141,4.382)*COUNTIF('2-man'!$C$16:'2-man'!DT$16,"H"))+IF('2-man'!$Z$9="Ayak",1.255*COUNTIF('2-man'!$C$17:'2-man'!DS$17,"H"),IF('2-man'!$Z$9="Swift blade",4.141,4.382)*COUNTIF('2-man'!$C$17:'2-man'!DT$17,"H"))+(SUM($B4:DS4)+SUM($B12:DS12))*1.2727/4</f>
        <v/>
      </c>
      <c r="DV17">
        <f>12.021*COUNTIF('2-man'!$C$16:'2-man'!DU$17,"S")+4.395*COUNTIF('2-man'!$C$16:'2-man'!DU$17,"C")+112.5*(SUMPRODUCT(('2-man'!$C$16:'2-man'!DT$16="D")*($C$1:DT$1&gt;=35))+SUMPRODUCT(('2-man'!$C$17:'2-man'!DT$17="D")*($C$9:DT$9&gt;=35)))+1.087*COUNTIF('2-man'!$C$16:'2-man'!DT$17,"B")+8.5*COUNTIF('2-man'!$C$16:'2-man'!DT$17,"A")+1.252*COUNTIF('2-man'!$C$16:'2-man'!DS$17,"T")+1.254*COUNTIF('2-man'!$C$16:'2-man'!DT$17,"E")+8.187*COUNTIF('2-man'!$C$16:'2-man'!DU$17,"SB")+IF('2-man'!$Z$8="Ayak",1.255*COUNTIF('2-man'!$C$16:'2-man'!DT$16,"H"),IF('2-man'!$Z$8="Swift blade",4.141,4.382)*COUNTIF('2-man'!$C$16:'2-man'!DU$16,"H"))+IF('2-man'!$Z$9="Ayak",1.255*COUNTIF('2-man'!$C$17:'2-man'!DT$17,"H"),IF('2-man'!$Z$9="Swift blade",4.141,4.382)*COUNTIF('2-man'!$C$17:'2-man'!DU$17,"H"))+(SUM($B4:DT4)+SUM($B12:DT12))*1.2727/4</f>
        <v/>
      </c>
      <c r="DW17">
        <f>12.021*COUNTIF('2-man'!$C$16:'2-man'!DV$17,"S")+4.395*COUNTIF('2-man'!$C$16:'2-man'!DV$17,"C")+112.5*(SUMPRODUCT(('2-man'!$C$16:'2-man'!DU$16="D")*($C$1:DU$1&gt;=35))+SUMPRODUCT(('2-man'!$C$17:'2-man'!DU$17="D")*($C$9:DU$9&gt;=35)))+1.087*COUNTIF('2-man'!$C$16:'2-man'!DU$17,"B")+8.5*COUNTIF('2-man'!$C$16:'2-man'!DU$17,"A")+1.252*COUNTIF('2-man'!$C$16:'2-man'!DT$17,"T")+1.254*COUNTIF('2-man'!$C$16:'2-man'!DU$17,"E")+8.187*COUNTIF('2-man'!$C$16:'2-man'!DV$17,"SB")+IF('2-man'!$Z$8="Ayak",1.255*COUNTIF('2-man'!$C$16:'2-man'!DU$16,"H"),IF('2-man'!$Z$8="Swift blade",4.141,4.382)*COUNTIF('2-man'!$C$16:'2-man'!DV$16,"H"))+IF('2-man'!$Z$9="Ayak",1.255*COUNTIF('2-man'!$C$17:'2-man'!DU$17,"H"),IF('2-man'!$Z$9="Swift blade",4.141,4.382)*COUNTIF('2-man'!$C$17:'2-man'!DV$17,"H"))+(SUM($B4:DU4)+SUM($B12:DU12))*1.2727/4</f>
        <v/>
      </c>
      <c r="DX17">
        <f>12.021*COUNTIF('2-man'!$C$16:'2-man'!DW$17,"S")+4.395*COUNTIF('2-man'!$C$16:'2-man'!DW$17,"C")+112.5*(SUMPRODUCT(('2-man'!$C$16:'2-man'!DV$16="D")*($C$1:DV$1&gt;=35))+SUMPRODUCT(('2-man'!$C$17:'2-man'!DV$17="D")*($C$9:DV$9&gt;=35)))+1.087*COUNTIF('2-man'!$C$16:'2-man'!DV$17,"B")+8.5*COUNTIF('2-man'!$C$16:'2-man'!DV$17,"A")+1.252*COUNTIF('2-man'!$C$16:'2-man'!DU$17,"T")+1.254*COUNTIF('2-man'!$C$16:'2-man'!DV$17,"E")+8.187*COUNTIF('2-man'!$C$16:'2-man'!DW$17,"SB")+IF('2-man'!$Z$8="Ayak",1.255*COUNTIF('2-man'!$C$16:'2-man'!DV$16,"H"),IF('2-man'!$Z$8="Swift blade",4.141,4.382)*COUNTIF('2-man'!$C$16:'2-man'!DW$16,"H"))+IF('2-man'!$Z$9="Ayak",1.255*COUNTIF('2-man'!$C$17:'2-man'!DV$17,"H"),IF('2-man'!$Z$9="Swift blade",4.141,4.382)*COUNTIF('2-man'!$C$17:'2-man'!DW$17,"H"))+(SUM($B4:DV4)+SUM($B12:DV12))*1.2727/4</f>
        <v/>
      </c>
      <c r="DY17">
        <f>12.021*COUNTIF('2-man'!$C$16:'2-man'!DX$17,"S")+4.395*COUNTIF('2-man'!$C$16:'2-man'!DX$17,"C")+112.5*(SUMPRODUCT(('2-man'!$C$16:'2-man'!DW$16="D")*($C$1:DW$1&gt;=35))+SUMPRODUCT(('2-man'!$C$17:'2-man'!DW$17="D")*($C$9:DW$9&gt;=35)))+1.087*COUNTIF('2-man'!$C$16:'2-man'!DW$17,"B")+8.5*COUNTIF('2-man'!$C$16:'2-man'!DW$17,"A")+1.252*COUNTIF('2-man'!$C$16:'2-man'!DV$17,"T")+1.254*COUNTIF('2-man'!$C$16:'2-man'!DW$17,"E")+8.187*COUNTIF('2-man'!$C$16:'2-man'!DX$17,"SB")+IF('2-man'!$Z$8="Ayak",1.255*COUNTIF('2-man'!$C$16:'2-man'!DW$16,"H"),IF('2-man'!$Z$8="Swift blade",4.141,4.382)*COUNTIF('2-man'!$C$16:'2-man'!DX$16,"H"))+IF('2-man'!$Z$9="Ayak",1.255*COUNTIF('2-man'!$C$17:'2-man'!DW$17,"H"),IF('2-man'!$Z$9="Swift blade",4.141,4.382)*COUNTIF('2-man'!$C$17:'2-man'!DX$17,"H"))+(SUM($B4:DW4)+SUM($B12:DW12))*1.2727/4</f>
        <v/>
      </c>
      <c r="DZ17">
        <f>12.021*COUNTIF('2-man'!$C$16:'2-man'!DY$17,"S")+4.395*COUNTIF('2-man'!$C$16:'2-man'!DY$17,"C")+112.5*(SUMPRODUCT(('2-man'!$C$16:'2-man'!DX$16="D")*($C$1:DX$1&gt;=35))+SUMPRODUCT(('2-man'!$C$17:'2-man'!DX$17="D")*($C$9:DX$9&gt;=35)))+1.087*COUNTIF('2-man'!$C$16:'2-man'!DX$17,"B")+8.5*COUNTIF('2-man'!$C$16:'2-man'!DX$17,"A")+1.252*COUNTIF('2-man'!$C$16:'2-man'!DW$17,"T")+1.254*COUNTIF('2-man'!$C$16:'2-man'!DX$17,"E")+8.187*COUNTIF('2-man'!$C$16:'2-man'!DY$17,"SB")+IF('2-man'!$Z$8="Ayak",1.255*COUNTIF('2-man'!$C$16:'2-man'!DX$16,"H"),IF('2-man'!$Z$8="Swift blade",4.141,4.382)*COUNTIF('2-man'!$C$16:'2-man'!DY$16,"H"))+IF('2-man'!$Z$9="Ayak",1.255*COUNTIF('2-man'!$C$17:'2-man'!DX$17,"H"),IF('2-man'!$Z$9="Swift blade",4.141,4.382)*COUNTIF('2-man'!$C$17:'2-man'!DY$17,"H"))+(SUM($B4:DX4)+SUM($B12:DX12))*1.2727/4</f>
        <v/>
      </c>
      <c r="EA17">
        <f>12.021*COUNTIF('2-man'!$C$16:'2-man'!DZ$17,"S")+4.395*COUNTIF('2-man'!$C$16:'2-man'!DZ$17,"C")+112.5*(SUMPRODUCT(('2-man'!$C$16:'2-man'!DY$16="D")*($C$1:DY$1&gt;=35))+SUMPRODUCT(('2-man'!$C$17:'2-man'!DY$17="D")*($C$9:DY$9&gt;=35)))+1.087*COUNTIF('2-man'!$C$16:'2-man'!DY$17,"B")+8.5*COUNTIF('2-man'!$C$16:'2-man'!DY$17,"A")+1.252*COUNTIF('2-man'!$C$16:'2-man'!DX$17,"T")+1.254*COUNTIF('2-man'!$C$16:'2-man'!DY$17,"E")+8.187*COUNTIF('2-man'!$C$16:'2-man'!DZ$17,"SB")+IF('2-man'!$Z$8="Ayak",1.255*COUNTIF('2-man'!$C$16:'2-man'!DY$16,"H"),IF('2-man'!$Z$8="Swift blade",4.141,4.382)*COUNTIF('2-man'!$C$16:'2-man'!DZ$16,"H"))+IF('2-man'!$Z$9="Ayak",1.255*COUNTIF('2-man'!$C$17:'2-man'!DY$17,"H"),IF('2-man'!$Z$9="Swift blade",4.141,4.382)*COUNTIF('2-man'!$C$17:'2-man'!DZ$17,"H"))+(SUM($B4:DY4)+SUM($B12:DY12))*1.2727/4</f>
        <v/>
      </c>
      <c r="EB17">
        <f>12.021*COUNTIF('2-man'!$C$16:'2-man'!EA$17,"S")+4.395*COUNTIF('2-man'!$C$16:'2-man'!EA$17,"C")+112.5*(SUMPRODUCT(('2-man'!$C$16:'2-man'!DZ$16="D")*($C$1:DZ$1&gt;=35))+SUMPRODUCT(('2-man'!$C$17:'2-man'!DZ$17="D")*($C$9:DZ$9&gt;=35)))+1.087*COUNTIF('2-man'!$C$16:'2-man'!DZ$17,"B")+8.5*COUNTIF('2-man'!$C$16:'2-man'!DZ$17,"A")+1.252*COUNTIF('2-man'!$C$16:'2-man'!DY$17,"T")+1.254*COUNTIF('2-man'!$C$16:'2-man'!DZ$17,"E")+8.187*COUNTIF('2-man'!$C$16:'2-man'!EA$17,"SB")+IF('2-man'!$Z$8="Ayak",1.255*COUNTIF('2-man'!$C$16:'2-man'!DZ$16,"H"),IF('2-man'!$Z$8="Swift blade",4.141,4.382)*COUNTIF('2-man'!$C$16:'2-man'!EA$16,"H"))+IF('2-man'!$Z$9="Ayak",1.255*COUNTIF('2-man'!$C$17:'2-man'!DZ$17,"H"),IF('2-man'!$Z$9="Swift blade",4.141,4.382)*COUNTIF('2-man'!$C$17:'2-man'!EA$17,"H"))+(SUM($B4:DZ4)+SUM($B12:DZ12))*1.2727/4</f>
        <v/>
      </c>
      <c r="EC17">
        <f>12.021*COUNTIF('2-man'!$C$16:'2-man'!EB$17,"S")+4.395*COUNTIF('2-man'!$C$16:'2-man'!EB$17,"C")+112.5*(SUMPRODUCT(('2-man'!$C$16:'2-man'!EA$16="D")*($C$1:EA$1&gt;=35))+SUMPRODUCT(('2-man'!$C$17:'2-man'!EA$17="D")*($C$9:EA$9&gt;=35)))+1.087*COUNTIF('2-man'!$C$16:'2-man'!EA$17,"B")+8.5*COUNTIF('2-man'!$C$16:'2-man'!EA$17,"A")+1.252*COUNTIF('2-man'!$C$16:'2-man'!DZ$17,"T")+1.254*COUNTIF('2-man'!$C$16:'2-man'!EA$17,"E")+8.187*COUNTIF('2-man'!$C$16:'2-man'!EB$17,"SB")+IF('2-man'!$Z$8="Ayak",1.255*COUNTIF('2-man'!$C$16:'2-man'!EA$16,"H"),IF('2-man'!$Z$8="Swift blade",4.141,4.382)*COUNTIF('2-man'!$C$16:'2-man'!EB$16,"H"))+IF('2-man'!$Z$9="Ayak",1.255*COUNTIF('2-man'!$C$17:'2-man'!EA$17,"H"),IF('2-man'!$Z$9="Swift blade",4.141,4.382)*COUNTIF('2-man'!$C$17:'2-man'!EB$17,"H"))+(SUM($B4:EA4)+SUM($B12:EA12))*1.2727/4</f>
        <v/>
      </c>
      <c r="ED17">
        <f>12.021*COUNTIF('2-man'!$C$16:'2-man'!EC$17,"S")+4.395*COUNTIF('2-man'!$C$16:'2-man'!EC$17,"C")+112.5*(SUMPRODUCT(('2-man'!$C$16:'2-man'!EB$16="D")*($C$1:EB$1&gt;=35))+SUMPRODUCT(('2-man'!$C$17:'2-man'!EB$17="D")*($C$9:EB$9&gt;=35)))+1.087*COUNTIF('2-man'!$C$16:'2-man'!EB$17,"B")+8.5*COUNTIF('2-man'!$C$16:'2-man'!EB$17,"A")+1.252*COUNTIF('2-man'!$C$16:'2-man'!EA$17,"T")+1.254*COUNTIF('2-man'!$C$16:'2-man'!EB$17,"E")+8.187*COUNTIF('2-man'!$C$16:'2-man'!EC$17,"SB")+IF('2-man'!$Z$8="Ayak",1.255*COUNTIF('2-man'!$C$16:'2-man'!EB$16,"H"),IF('2-man'!$Z$8="Swift blade",4.141,4.382)*COUNTIF('2-man'!$C$16:'2-man'!EC$16,"H"))+IF('2-man'!$Z$9="Ayak",1.255*COUNTIF('2-man'!$C$17:'2-man'!EB$17,"H"),IF('2-man'!$Z$9="Swift blade",4.141,4.382)*COUNTIF('2-man'!$C$17:'2-man'!EC$17,"H"))+(SUM($B4:EB4)+SUM($B12:EB12))*1.2727/4</f>
        <v/>
      </c>
      <c r="EE17">
        <f>12.021*COUNTIF('2-man'!$C$16:'2-man'!ED$17,"S")+4.395*COUNTIF('2-man'!$C$16:'2-man'!ED$17,"C")+112.5*(SUMPRODUCT(('2-man'!$C$16:'2-man'!EC$16="D")*($C$1:EC$1&gt;=35))+SUMPRODUCT(('2-man'!$C$17:'2-man'!EC$17="D")*($C$9:EC$9&gt;=35)))+1.087*COUNTIF('2-man'!$C$16:'2-man'!EC$17,"B")+8.5*COUNTIF('2-man'!$C$16:'2-man'!EC$17,"A")+1.252*COUNTIF('2-man'!$C$16:'2-man'!EB$17,"T")+1.254*COUNTIF('2-man'!$C$16:'2-man'!EC$17,"E")+8.187*COUNTIF('2-man'!$C$16:'2-man'!ED$17,"SB")+IF('2-man'!$Z$8="Ayak",1.255*COUNTIF('2-man'!$C$16:'2-man'!EC$16,"H"),IF('2-man'!$Z$8="Swift blade",4.141,4.382)*COUNTIF('2-man'!$C$16:'2-man'!ED$16,"H"))+IF('2-man'!$Z$9="Ayak",1.255*COUNTIF('2-man'!$C$17:'2-man'!EC$17,"H"),IF('2-man'!$Z$9="Swift blade",4.141,4.382)*COUNTIF('2-man'!$C$17:'2-man'!ED$17,"H"))+(SUM($B4:EC4)+SUM($B12:EC12))*1.2727/4</f>
        <v/>
      </c>
      <c r="EF17">
        <f>12.021*COUNTIF('2-man'!$C$16:'2-man'!EE$17,"S")+4.395*COUNTIF('2-man'!$C$16:'2-man'!EE$17,"C")+112.5*(SUMPRODUCT(('2-man'!$C$16:'2-man'!ED$16="D")*($C$1:ED$1&gt;=35))+SUMPRODUCT(('2-man'!$C$17:'2-man'!ED$17="D")*($C$9:ED$9&gt;=35)))+1.087*COUNTIF('2-man'!$C$16:'2-man'!ED$17,"B")+8.5*COUNTIF('2-man'!$C$16:'2-man'!ED$17,"A")+1.252*COUNTIF('2-man'!$C$16:'2-man'!EC$17,"T")+1.254*COUNTIF('2-man'!$C$16:'2-man'!ED$17,"E")+8.187*COUNTIF('2-man'!$C$16:'2-man'!EE$17,"SB")+IF('2-man'!$Z$8="Ayak",1.255*COUNTIF('2-man'!$C$16:'2-man'!ED$16,"H"),IF('2-man'!$Z$8="Swift blade",4.141,4.382)*COUNTIF('2-man'!$C$16:'2-man'!EE$16,"H"))+IF('2-man'!$Z$9="Ayak",1.255*COUNTIF('2-man'!$C$17:'2-man'!ED$17,"H"),IF('2-man'!$Z$9="Swift blade",4.141,4.382)*COUNTIF('2-man'!$C$17:'2-man'!EE$17,"H"))+(SUM($B4:ED4)+SUM($B12:ED12))*1.2727/4</f>
        <v/>
      </c>
      <c r="EG17">
        <f>12.021*COUNTIF('2-man'!$C$16:'2-man'!EF$17,"S")+4.395*COUNTIF('2-man'!$C$16:'2-man'!EF$17,"C")+112.5*(SUMPRODUCT(('2-man'!$C$16:'2-man'!EE$16="D")*($C$1:EE$1&gt;=35))+SUMPRODUCT(('2-man'!$C$17:'2-man'!EE$17="D")*($C$9:EE$9&gt;=35)))+1.087*COUNTIF('2-man'!$C$16:'2-man'!EE$17,"B")+8.5*COUNTIF('2-man'!$C$16:'2-man'!EE$17,"A")+1.252*COUNTIF('2-man'!$C$16:'2-man'!ED$17,"T")+1.254*COUNTIF('2-man'!$C$16:'2-man'!EE$17,"E")+8.187*COUNTIF('2-man'!$C$16:'2-man'!EF$17,"SB")+IF('2-man'!$Z$8="Ayak",1.255*COUNTIF('2-man'!$C$16:'2-man'!EE$16,"H"),IF('2-man'!$Z$8="Swift blade",4.141,4.382)*COUNTIF('2-man'!$C$16:'2-man'!EF$16,"H"))+IF('2-man'!$Z$9="Ayak",1.255*COUNTIF('2-man'!$C$17:'2-man'!EE$17,"H"),IF('2-man'!$Z$9="Swift blade",4.141,4.382)*COUNTIF('2-man'!$C$17:'2-man'!EF$17,"H"))+(SUM($B4:EE4)+SUM($B12:EE12))*1.2727/4</f>
        <v/>
      </c>
      <c r="EH17">
        <f>12.021*COUNTIF('2-man'!$C$16:'2-man'!EG$17,"S")+4.395*COUNTIF('2-man'!$C$16:'2-man'!EG$17,"C")+112.5*(SUMPRODUCT(('2-man'!$C$16:'2-man'!EF$16="D")*($C$1:EF$1&gt;=35))+SUMPRODUCT(('2-man'!$C$17:'2-man'!EF$17="D")*($C$9:EF$9&gt;=35)))+1.087*COUNTIF('2-man'!$C$16:'2-man'!EF$17,"B")+8.5*COUNTIF('2-man'!$C$16:'2-man'!EF$17,"A")+1.252*COUNTIF('2-man'!$C$16:'2-man'!EE$17,"T")+1.254*COUNTIF('2-man'!$C$16:'2-man'!EF$17,"E")+8.187*COUNTIF('2-man'!$C$16:'2-man'!EG$17,"SB")+IF('2-man'!$Z$8="Ayak",1.255*COUNTIF('2-man'!$C$16:'2-man'!EF$16,"H"),IF('2-man'!$Z$8="Swift blade",4.141,4.382)*COUNTIF('2-man'!$C$16:'2-man'!EG$16,"H"))+IF('2-man'!$Z$9="Ayak",1.255*COUNTIF('2-man'!$C$17:'2-man'!EF$17,"H"),IF('2-man'!$Z$9="Swift blade",4.141,4.382)*COUNTIF('2-man'!$C$17:'2-man'!EG$17,"H"))+(SUM($B4:EF4)+SUM($B12:EF12))*1.2727/4</f>
        <v/>
      </c>
      <c r="EI17">
        <f>12.021*COUNTIF('2-man'!$C$16:'2-man'!EH$17,"S")+4.395*COUNTIF('2-man'!$C$16:'2-man'!EH$17,"C")+112.5*(SUMPRODUCT(('2-man'!$C$16:'2-man'!EG$16="D")*($C$1:EG$1&gt;=35))+SUMPRODUCT(('2-man'!$C$17:'2-man'!EG$17="D")*($C$9:EG$9&gt;=35)))+1.087*COUNTIF('2-man'!$C$16:'2-man'!EG$17,"B")+8.5*COUNTIF('2-man'!$C$16:'2-man'!EG$17,"A")+1.252*COUNTIF('2-man'!$C$16:'2-man'!EF$17,"T")+1.254*COUNTIF('2-man'!$C$16:'2-man'!EG$17,"E")+8.187*COUNTIF('2-man'!$C$16:'2-man'!EH$17,"SB")+IF('2-man'!$Z$8="Ayak",1.255*COUNTIF('2-man'!$C$16:'2-man'!EG$16,"H"),IF('2-man'!$Z$8="Swift blade",4.141,4.382)*COUNTIF('2-man'!$C$16:'2-man'!EH$16,"H"))+IF('2-man'!$Z$9="Ayak",1.255*COUNTIF('2-man'!$C$17:'2-man'!EG$17,"H"),IF('2-man'!$Z$9="Swift blade",4.141,4.382)*COUNTIF('2-man'!$C$17:'2-man'!EH$17,"H"))+(SUM($B4:EG4)+SUM($B12:EG12))*1.2727/4</f>
        <v/>
      </c>
      <c r="EJ17">
        <f>12.021*COUNTIF('2-man'!$C$16:'2-man'!EI$17,"S")+4.395*COUNTIF('2-man'!$C$16:'2-man'!EI$17,"C")+112.5*(SUMPRODUCT(('2-man'!$C$16:'2-man'!EH$16="D")*($C$1:EH$1&gt;=35))+SUMPRODUCT(('2-man'!$C$17:'2-man'!EH$17="D")*($C$9:EH$9&gt;=35)))+1.087*COUNTIF('2-man'!$C$16:'2-man'!EH$17,"B")+8.5*COUNTIF('2-man'!$C$16:'2-man'!EH$17,"A")+1.252*COUNTIF('2-man'!$C$16:'2-man'!EG$17,"T")+1.254*COUNTIF('2-man'!$C$16:'2-man'!EH$17,"E")+8.187*COUNTIF('2-man'!$C$16:'2-man'!EI$17,"SB")+IF('2-man'!$Z$8="Ayak",1.255*COUNTIF('2-man'!$C$16:'2-man'!EH$16,"H"),IF('2-man'!$Z$8="Swift blade",4.141,4.382)*COUNTIF('2-man'!$C$16:'2-man'!EI$16,"H"))+IF('2-man'!$Z$9="Ayak",1.255*COUNTIF('2-man'!$C$17:'2-man'!EH$17,"H"),IF('2-man'!$Z$9="Swift blade",4.141,4.382)*COUNTIF('2-man'!$C$17:'2-man'!EI$17,"H"))+(SUM($B4:EH4)+SUM($B12:EH12))*1.2727/4</f>
        <v/>
      </c>
      <c r="EK17">
        <f>12.021*COUNTIF('2-man'!$C$16:'2-man'!EJ$17,"S")+4.395*COUNTIF('2-man'!$C$16:'2-man'!EJ$17,"C")+112.5*(SUMPRODUCT(('2-man'!$C$16:'2-man'!EI$16="D")*($C$1:EI$1&gt;=35))+SUMPRODUCT(('2-man'!$C$17:'2-man'!EI$17="D")*($C$9:EI$9&gt;=35)))+1.087*COUNTIF('2-man'!$C$16:'2-man'!EI$17,"B")+8.5*COUNTIF('2-man'!$C$16:'2-man'!EI$17,"A")+1.252*COUNTIF('2-man'!$C$16:'2-man'!EH$17,"T")+1.254*COUNTIF('2-man'!$C$16:'2-man'!EI$17,"E")+8.187*COUNTIF('2-man'!$C$16:'2-man'!EJ$17,"SB")+IF('2-man'!$Z$8="Ayak",1.255*COUNTIF('2-man'!$C$16:'2-man'!EI$16,"H"),IF('2-man'!$Z$8="Swift blade",4.141,4.382)*COUNTIF('2-man'!$C$16:'2-man'!EJ$16,"H"))+IF('2-man'!$Z$9="Ayak",1.255*COUNTIF('2-man'!$C$17:'2-man'!EI$17,"H"),IF('2-man'!$Z$9="Swift blade",4.141,4.382)*COUNTIF('2-man'!$C$17:'2-man'!EJ$17,"H"))+(SUM($B4:EI4)+SUM($B12:EI12))*1.2727/4</f>
        <v/>
      </c>
      <c r="EL17">
        <f>12.021*COUNTIF('2-man'!$C$16:'2-man'!EK$17,"S")+4.395*COUNTIF('2-man'!$C$16:'2-man'!EK$17,"C")+112.5*(SUMPRODUCT(('2-man'!$C$16:'2-man'!EJ$16="D")*($C$1:EJ$1&gt;=35))+SUMPRODUCT(('2-man'!$C$17:'2-man'!EJ$17="D")*($C$9:EJ$9&gt;=35)))+1.087*COUNTIF('2-man'!$C$16:'2-man'!EJ$17,"B")+8.5*COUNTIF('2-man'!$C$16:'2-man'!EJ$17,"A")+1.252*COUNTIF('2-man'!$C$16:'2-man'!EI$17,"T")+1.254*COUNTIF('2-man'!$C$16:'2-man'!EJ$17,"E")+8.187*COUNTIF('2-man'!$C$16:'2-man'!EK$17,"SB")+IF('2-man'!$Z$8="Ayak",1.255*COUNTIF('2-man'!$C$16:'2-man'!EJ$16,"H"),IF('2-man'!$Z$8="Swift blade",4.141,4.382)*COUNTIF('2-man'!$C$16:'2-man'!EK$16,"H"))+IF('2-man'!$Z$9="Ayak",1.255*COUNTIF('2-man'!$C$17:'2-man'!EJ$17,"H"),IF('2-man'!$Z$9="Swift blade",4.141,4.382)*COUNTIF('2-man'!$C$17:'2-man'!EK$17,"H"))+(SUM($B4:EJ4)+SUM($B12:EJ12))*1.2727/4</f>
        <v/>
      </c>
    </row>
    <row r="18">
      <c r="A18" t="inlineStr">
        <is>
          <t>cum var</t>
        </is>
      </c>
      <c r="B18" t="n">
        <v>0</v>
      </c>
      <c r="CJ18">
        <f>26.708*COUNTIF('2-man'!$C$16:'2-man'!CI$17,"S")+10.052*COUNTIF('2-man'!$C$16:'2-man'!CI$17,"C")+481.25*(SUMPRODUCT(('2-man'!$C$16:'2-man'!CH$16="D")*($C$1:CH$1&gt;=35))+SUMPRODUCT(('2-man'!$C$17:'2-man'!CH$17="D")*($C$9:CH$9&gt;=35)))+1.257*COUNTIF('2-man'!$C$16:'2-man'!CH$17,"B")+26.917*COUNTIF('2-man'!$C$16:'2-man'!CH$17,"A")+1.29*COUNTIF('2-man'!$C$16:'2-man'!CG$17,"T")+1.275*COUNTIF('2-man'!$C$16:'2-man'!CH$17,"E")+18.815*COUNTIF('2-man'!$C$16:'2-man'!CI$17,"SB")+IF('2-man'!$Z$8="Ayak",1.276*COUNTIF('2-man'!$C$16:'2-man'!CH$16,"H"),IF('2-man'!$Z$8="Swift blade",9.844,9.929)*COUNTIF('2-man'!$C$16:'2-man'!CI$16,"H"))+IF('2-man'!$Z$9="Ayak",1.276*COUNTIF('2-man'!$C$17:'2-man'!CH$17,"H"),IF('2-man'!$Z$9="Swift blade",9.844,9.929)*COUNTIF('2-man'!$C$17:'2-man'!CI$17,"H"))+(SUM($B4:CH4)+SUM($B12:CH12))*1.1983/4</f>
        <v/>
      </c>
      <c r="CK18">
        <f>26.708*COUNTIF('2-man'!$C$16:'2-man'!CJ$17,"S")+10.052*COUNTIF('2-man'!$C$16:'2-man'!CJ$17,"C")+481.25*(SUMPRODUCT(('2-man'!$C$16:'2-man'!CI$16="D")*($C$1:CI$1&gt;=35))+SUMPRODUCT(('2-man'!$C$17:'2-man'!CI$17="D")*($C$9:CI$9&gt;=35)))+1.257*COUNTIF('2-man'!$C$16:'2-man'!CI$17,"B")+26.917*COUNTIF('2-man'!$C$16:'2-man'!CI$17,"A")+1.29*COUNTIF('2-man'!$C$16:'2-man'!CH$17,"T")+1.275*COUNTIF('2-man'!$C$16:'2-man'!CI$17,"E")+18.815*COUNTIF('2-man'!$C$16:'2-man'!CJ$17,"SB")+IF('2-man'!$Z$8="Ayak",1.276*COUNTIF('2-man'!$C$16:'2-man'!CI$16,"H"),IF('2-man'!$Z$8="Swift blade",9.844,9.929)*COUNTIF('2-man'!$C$16:'2-man'!CJ$16,"H"))+IF('2-man'!$Z$9="Ayak",1.276*COUNTIF('2-man'!$C$17:'2-man'!CI$17,"H"),IF('2-man'!$Z$9="Swift blade",9.844,9.929)*COUNTIF('2-man'!$C$17:'2-man'!CJ$17,"H"))+(SUM($B4:CI4)+SUM($B12:CI12))*1.1983/4</f>
        <v/>
      </c>
      <c r="CL18">
        <f>26.708*COUNTIF('2-man'!$C$16:'2-man'!CK$17,"S")+10.052*COUNTIF('2-man'!$C$16:'2-man'!CK$17,"C")+481.25*(SUMPRODUCT(('2-man'!$C$16:'2-man'!CJ$16="D")*($C$1:CJ$1&gt;=35))+SUMPRODUCT(('2-man'!$C$17:'2-man'!CJ$17="D")*($C$9:CJ$9&gt;=35)))+1.257*COUNTIF('2-man'!$C$16:'2-man'!CJ$17,"B")+26.917*COUNTIF('2-man'!$C$16:'2-man'!CJ$17,"A")+1.29*COUNTIF('2-man'!$C$16:'2-man'!CI$17,"T")+1.275*COUNTIF('2-man'!$C$16:'2-man'!CJ$17,"E")+18.815*COUNTIF('2-man'!$C$16:'2-man'!CK$17,"SB")+IF('2-man'!$Z$8="Ayak",1.276*COUNTIF('2-man'!$C$16:'2-man'!CJ$16,"H"),IF('2-man'!$Z$8="Swift blade",9.844,9.929)*COUNTIF('2-man'!$C$16:'2-man'!CK$16,"H"))+IF('2-man'!$Z$9="Ayak",1.276*COUNTIF('2-man'!$C$17:'2-man'!CJ$17,"H"),IF('2-man'!$Z$9="Swift blade",9.844,9.929)*COUNTIF('2-man'!$C$17:'2-man'!CK$17,"H"))+(SUM($B4:CJ4)+SUM($B12:CJ12))*1.1983/4</f>
        <v/>
      </c>
      <c r="CM18">
        <f>26.708*COUNTIF('2-man'!$C$16:'2-man'!CL$17,"S")+10.052*COUNTIF('2-man'!$C$16:'2-man'!CL$17,"C")+481.25*(SUMPRODUCT(('2-man'!$C$16:'2-man'!CK$16="D")*($C$1:CK$1&gt;=35))+SUMPRODUCT(('2-man'!$C$17:'2-man'!CK$17="D")*($C$9:CK$9&gt;=35)))+1.257*COUNTIF('2-man'!$C$16:'2-man'!CK$17,"B")+26.917*COUNTIF('2-man'!$C$16:'2-man'!CK$17,"A")+1.29*COUNTIF('2-man'!$C$16:'2-man'!CJ$17,"T")+1.275*COUNTIF('2-man'!$C$16:'2-man'!CK$17,"E")+18.815*COUNTIF('2-man'!$C$16:'2-man'!CL$17,"SB")+IF('2-man'!$Z$8="Ayak",1.276*COUNTIF('2-man'!$C$16:'2-man'!CK$16,"H"),IF('2-man'!$Z$8="Swift blade",9.844,9.929)*COUNTIF('2-man'!$C$16:'2-man'!CL$16,"H"))+IF('2-man'!$Z$9="Ayak",1.276*COUNTIF('2-man'!$C$17:'2-man'!CK$17,"H"),IF('2-man'!$Z$9="Swift blade",9.844,9.929)*COUNTIF('2-man'!$C$17:'2-man'!CL$17,"H"))+(SUM($B4:CK4)+SUM($B12:CK12))*1.1983/4</f>
        <v/>
      </c>
      <c r="CN18">
        <f>26.708*COUNTIF('2-man'!$C$16:'2-man'!CM$17,"S")+10.052*COUNTIF('2-man'!$C$16:'2-man'!CM$17,"C")+481.25*(SUMPRODUCT(('2-man'!$C$16:'2-man'!CL$16="D")*($C$1:CL$1&gt;=35))+SUMPRODUCT(('2-man'!$C$17:'2-man'!CL$17="D")*($C$9:CL$9&gt;=35)))+1.257*COUNTIF('2-man'!$C$16:'2-man'!CL$17,"B")+26.917*COUNTIF('2-man'!$C$16:'2-man'!CL$17,"A")+1.29*COUNTIF('2-man'!$C$16:'2-man'!CK$17,"T")+1.275*COUNTIF('2-man'!$C$16:'2-man'!CL$17,"E")+18.815*COUNTIF('2-man'!$C$16:'2-man'!CM$17,"SB")+IF('2-man'!$Z$8="Ayak",1.276*COUNTIF('2-man'!$C$16:'2-man'!CL$16,"H"),IF('2-man'!$Z$8="Swift blade",9.844,9.929)*COUNTIF('2-man'!$C$16:'2-man'!CM$16,"H"))+IF('2-man'!$Z$9="Ayak",1.276*COUNTIF('2-man'!$C$17:'2-man'!CL$17,"H"),IF('2-man'!$Z$9="Swift blade",9.844,9.929)*COUNTIF('2-man'!$C$17:'2-man'!CM$17,"H"))+(SUM($B4:CL4)+SUM($B12:CL12))*1.1983/4</f>
        <v/>
      </c>
      <c r="CO18">
        <f>26.708*COUNTIF('2-man'!$C$16:'2-man'!CN$17,"S")+10.052*COUNTIF('2-man'!$C$16:'2-man'!CN$17,"C")+481.25*(SUMPRODUCT(('2-man'!$C$16:'2-man'!CM$16="D")*($C$1:CM$1&gt;=35))+SUMPRODUCT(('2-man'!$C$17:'2-man'!CM$17="D")*($C$9:CM$9&gt;=35)))+1.257*COUNTIF('2-man'!$C$16:'2-man'!CM$17,"B")+26.917*COUNTIF('2-man'!$C$16:'2-man'!CM$17,"A")+1.29*COUNTIF('2-man'!$C$16:'2-man'!CL$17,"T")+1.275*COUNTIF('2-man'!$C$16:'2-man'!CM$17,"E")+18.815*COUNTIF('2-man'!$C$16:'2-man'!CN$17,"SB")+IF('2-man'!$Z$8="Ayak",1.276*COUNTIF('2-man'!$C$16:'2-man'!CM$16,"H"),IF('2-man'!$Z$8="Swift blade",9.844,9.929)*COUNTIF('2-man'!$C$16:'2-man'!CN$16,"H"))+IF('2-man'!$Z$9="Ayak",1.276*COUNTIF('2-man'!$C$17:'2-man'!CM$17,"H"),IF('2-man'!$Z$9="Swift blade",9.844,9.929)*COUNTIF('2-man'!$C$17:'2-man'!CN$17,"H"))+(SUM($B4:CM4)+SUM($B12:CM12))*1.1983/4</f>
        <v/>
      </c>
      <c r="CP18">
        <f>26.708*COUNTIF('2-man'!$C$16:'2-man'!CO$17,"S")+10.052*COUNTIF('2-man'!$C$16:'2-man'!CO$17,"C")+481.25*(SUMPRODUCT(('2-man'!$C$16:'2-man'!CN$16="D")*($C$1:CN$1&gt;=35))+SUMPRODUCT(('2-man'!$C$17:'2-man'!CN$17="D")*($C$9:CN$9&gt;=35)))+1.257*COUNTIF('2-man'!$C$16:'2-man'!CN$17,"B")+26.917*COUNTIF('2-man'!$C$16:'2-man'!CN$17,"A")+1.29*COUNTIF('2-man'!$C$16:'2-man'!CM$17,"T")+1.275*COUNTIF('2-man'!$C$16:'2-man'!CN$17,"E")+18.815*COUNTIF('2-man'!$C$16:'2-man'!CO$17,"SB")+IF('2-man'!$Z$8="Ayak",1.276*COUNTIF('2-man'!$C$16:'2-man'!CN$16,"H"),IF('2-man'!$Z$8="Swift blade",9.844,9.929)*COUNTIF('2-man'!$C$16:'2-man'!CO$16,"H"))+IF('2-man'!$Z$9="Ayak",1.276*COUNTIF('2-man'!$C$17:'2-man'!CN$17,"H"),IF('2-man'!$Z$9="Swift blade",9.844,9.929)*COUNTIF('2-man'!$C$17:'2-man'!CO$17,"H"))+(SUM($B4:CN4)+SUM($B12:CN12))*1.1983/4</f>
        <v/>
      </c>
      <c r="CQ18">
        <f>26.708*COUNTIF('2-man'!$C$16:'2-man'!CP$17,"S")+10.052*COUNTIF('2-man'!$C$16:'2-man'!CP$17,"C")+481.25*(SUMPRODUCT(('2-man'!$C$16:'2-man'!CO$16="D")*($C$1:CO$1&gt;=35))+SUMPRODUCT(('2-man'!$C$17:'2-man'!CO$17="D")*($C$9:CO$9&gt;=35)))+1.257*COUNTIF('2-man'!$C$16:'2-man'!CO$17,"B")+26.917*COUNTIF('2-man'!$C$16:'2-man'!CO$17,"A")+1.29*COUNTIF('2-man'!$C$16:'2-man'!CN$17,"T")+1.275*COUNTIF('2-man'!$C$16:'2-man'!CO$17,"E")+18.815*COUNTIF('2-man'!$C$16:'2-man'!CP$17,"SB")+IF('2-man'!$Z$8="Ayak",1.276*COUNTIF('2-man'!$C$16:'2-man'!CO$16,"H"),IF('2-man'!$Z$8="Swift blade",9.844,9.929)*COUNTIF('2-man'!$C$16:'2-man'!CP$16,"H"))+IF('2-man'!$Z$9="Ayak",1.276*COUNTIF('2-man'!$C$17:'2-man'!CO$17,"H"),IF('2-man'!$Z$9="Swift blade",9.844,9.929)*COUNTIF('2-man'!$C$17:'2-man'!CP$17,"H"))+(SUM($B4:CO4)+SUM($B12:CO12))*1.1983/4</f>
        <v/>
      </c>
      <c r="CR18">
        <f>26.708*COUNTIF('2-man'!$C$16:'2-man'!CQ$17,"S")+10.052*COUNTIF('2-man'!$C$16:'2-man'!CQ$17,"C")+481.25*(SUMPRODUCT(('2-man'!$C$16:'2-man'!CP$16="D")*($C$1:CP$1&gt;=35))+SUMPRODUCT(('2-man'!$C$17:'2-man'!CP$17="D")*($C$9:CP$9&gt;=35)))+1.257*COUNTIF('2-man'!$C$16:'2-man'!CP$17,"B")+26.917*COUNTIF('2-man'!$C$16:'2-man'!CP$17,"A")+1.29*COUNTIF('2-man'!$C$16:'2-man'!CO$17,"T")+1.275*COUNTIF('2-man'!$C$16:'2-man'!CP$17,"E")+18.815*COUNTIF('2-man'!$C$16:'2-man'!CQ$17,"SB")+IF('2-man'!$Z$8="Ayak",1.276*COUNTIF('2-man'!$C$16:'2-man'!CP$16,"H"),IF('2-man'!$Z$8="Swift blade",9.844,9.929)*COUNTIF('2-man'!$C$16:'2-man'!CQ$16,"H"))+IF('2-man'!$Z$9="Ayak",1.276*COUNTIF('2-man'!$C$17:'2-man'!CP$17,"H"),IF('2-man'!$Z$9="Swift blade",9.844,9.929)*COUNTIF('2-man'!$C$17:'2-man'!CQ$17,"H"))+(SUM($B4:CP4)+SUM($B12:CP12))*1.1983/4</f>
        <v/>
      </c>
      <c r="CS18">
        <f>26.708*COUNTIF('2-man'!$C$16:'2-man'!CR$17,"S")+10.052*COUNTIF('2-man'!$C$16:'2-man'!CR$17,"C")+481.25*(SUMPRODUCT(('2-man'!$C$16:'2-man'!CQ$16="D")*($C$1:CQ$1&gt;=35))+SUMPRODUCT(('2-man'!$C$17:'2-man'!CQ$17="D")*($C$9:CQ$9&gt;=35)))+1.257*COUNTIF('2-man'!$C$16:'2-man'!CQ$17,"B")+26.917*COUNTIF('2-man'!$C$16:'2-man'!CQ$17,"A")+1.29*COUNTIF('2-man'!$C$16:'2-man'!CP$17,"T")+1.275*COUNTIF('2-man'!$C$16:'2-man'!CQ$17,"E")+18.815*COUNTIF('2-man'!$C$16:'2-man'!CR$17,"SB")+IF('2-man'!$Z$8="Ayak",1.276*COUNTIF('2-man'!$C$16:'2-man'!CQ$16,"H"),IF('2-man'!$Z$8="Swift blade",9.844,9.929)*COUNTIF('2-man'!$C$16:'2-man'!CR$16,"H"))+IF('2-man'!$Z$9="Ayak",1.276*COUNTIF('2-man'!$C$17:'2-man'!CQ$17,"H"),IF('2-man'!$Z$9="Swift blade",9.844,9.929)*COUNTIF('2-man'!$C$17:'2-man'!CR$17,"H"))+(SUM($B4:CQ4)+SUM($B12:CQ12))*1.1983/4</f>
        <v/>
      </c>
      <c r="CT18">
        <f>26.708*COUNTIF('2-man'!$C$16:'2-man'!CS$17,"S")+10.052*COUNTIF('2-man'!$C$16:'2-man'!CS$17,"C")+481.25*(SUMPRODUCT(('2-man'!$C$16:'2-man'!CR$16="D")*($C$1:CR$1&gt;=35))+SUMPRODUCT(('2-man'!$C$17:'2-man'!CR$17="D")*($C$9:CR$9&gt;=35)))+1.257*COUNTIF('2-man'!$C$16:'2-man'!CR$17,"B")+26.917*COUNTIF('2-man'!$C$16:'2-man'!CR$17,"A")+1.29*COUNTIF('2-man'!$C$16:'2-man'!CQ$17,"T")+1.275*COUNTIF('2-man'!$C$16:'2-man'!CR$17,"E")+18.815*COUNTIF('2-man'!$C$16:'2-man'!CS$17,"SB")+IF('2-man'!$Z$8="Ayak",1.276*COUNTIF('2-man'!$C$16:'2-man'!CR$16,"H"),IF('2-man'!$Z$8="Swift blade",9.844,9.929)*COUNTIF('2-man'!$C$16:'2-man'!CS$16,"H"))+IF('2-man'!$Z$9="Ayak",1.276*COUNTIF('2-man'!$C$17:'2-man'!CR$17,"H"),IF('2-man'!$Z$9="Swift blade",9.844,9.929)*COUNTIF('2-man'!$C$17:'2-man'!CS$17,"H"))+(SUM($B4:CR4)+SUM($B12:CR12))*1.1983/4</f>
        <v/>
      </c>
      <c r="CU18">
        <f>26.708*COUNTIF('2-man'!$C$16:'2-man'!CT$17,"S")+10.052*COUNTIF('2-man'!$C$16:'2-man'!CT$17,"C")+481.25*(SUMPRODUCT(('2-man'!$C$16:'2-man'!CS$16="D")*($C$1:CS$1&gt;=35))+SUMPRODUCT(('2-man'!$C$17:'2-man'!CS$17="D")*($C$9:CS$9&gt;=35)))+1.257*COUNTIF('2-man'!$C$16:'2-man'!CS$17,"B")+26.917*COUNTIF('2-man'!$C$16:'2-man'!CS$17,"A")+1.29*COUNTIF('2-man'!$C$16:'2-man'!CR$17,"T")+1.275*COUNTIF('2-man'!$C$16:'2-man'!CS$17,"E")+18.815*COUNTIF('2-man'!$C$16:'2-man'!CT$17,"SB")+IF('2-man'!$Z$8="Ayak",1.276*COUNTIF('2-man'!$C$16:'2-man'!CS$16,"H"),IF('2-man'!$Z$8="Swift blade",9.844,9.929)*COUNTIF('2-man'!$C$16:'2-man'!CT$16,"H"))+IF('2-man'!$Z$9="Ayak",1.276*COUNTIF('2-man'!$C$17:'2-man'!CS$17,"H"),IF('2-man'!$Z$9="Swift blade",9.844,9.929)*COUNTIF('2-man'!$C$17:'2-man'!CT$17,"H"))+(SUM($B4:CS4)+SUM($B12:CS12))*1.1983/4</f>
        <v/>
      </c>
      <c r="CV18">
        <f>26.708*COUNTIF('2-man'!$C$16:'2-man'!CU$17,"S")+10.052*COUNTIF('2-man'!$C$16:'2-man'!CU$17,"C")+481.25*(SUMPRODUCT(('2-man'!$C$16:'2-man'!CT$16="D")*($C$1:CT$1&gt;=35))+SUMPRODUCT(('2-man'!$C$17:'2-man'!CT$17="D")*($C$9:CT$9&gt;=35)))+1.257*COUNTIF('2-man'!$C$16:'2-man'!CT$17,"B")+26.917*COUNTIF('2-man'!$C$16:'2-man'!CT$17,"A")+1.29*COUNTIF('2-man'!$C$16:'2-man'!CS$17,"T")+1.275*COUNTIF('2-man'!$C$16:'2-man'!CT$17,"E")+18.815*COUNTIF('2-man'!$C$16:'2-man'!CU$17,"SB")+IF('2-man'!$Z$8="Ayak",1.276*COUNTIF('2-man'!$C$16:'2-man'!CT$16,"H"),IF('2-man'!$Z$8="Swift blade",9.844,9.929)*COUNTIF('2-man'!$C$16:'2-man'!CU$16,"H"))+IF('2-man'!$Z$9="Ayak",1.276*COUNTIF('2-man'!$C$17:'2-man'!CT$17,"H"),IF('2-man'!$Z$9="Swift blade",9.844,9.929)*COUNTIF('2-man'!$C$17:'2-man'!CU$17,"H"))+(SUM($B4:CT4)+SUM($B12:CT12))*1.1983/4</f>
        <v/>
      </c>
      <c r="CW18">
        <f>26.708*COUNTIF('2-man'!$C$16:'2-man'!CV$17,"S")+10.052*COUNTIF('2-man'!$C$16:'2-man'!CV$17,"C")+481.25*(SUMPRODUCT(('2-man'!$C$16:'2-man'!CU$16="D")*($C$1:CU$1&gt;=35))+SUMPRODUCT(('2-man'!$C$17:'2-man'!CU$17="D")*($C$9:CU$9&gt;=35)))+1.257*COUNTIF('2-man'!$C$16:'2-man'!CU$17,"B")+26.917*COUNTIF('2-man'!$C$16:'2-man'!CU$17,"A")+1.29*COUNTIF('2-man'!$C$16:'2-man'!CT$17,"T")+1.275*COUNTIF('2-man'!$C$16:'2-man'!CU$17,"E")+18.815*COUNTIF('2-man'!$C$16:'2-man'!CV$17,"SB")+IF('2-man'!$Z$8="Ayak",1.276*COUNTIF('2-man'!$C$16:'2-man'!CU$16,"H"),IF('2-man'!$Z$8="Swift blade",9.844,9.929)*COUNTIF('2-man'!$C$16:'2-man'!CV$16,"H"))+IF('2-man'!$Z$9="Ayak",1.276*COUNTIF('2-man'!$C$17:'2-man'!CU$17,"H"),IF('2-man'!$Z$9="Swift blade",9.844,9.929)*COUNTIF('2-man'!$C$17:'2-man'!CV$17,"H"))+(SUM($B4:CU4)+SUM($B12:CU12))*1.1983/4</f>
        <v/>
      </c>
      <c r="CX18">
        <f>26.708*COUNTIF('2-man'!$C$16:'2-man'!CW$17,"S")+10.052*COUNTIF('2-man'!$C$16:'2-man'!CW$17,"C")+481.25*(SUMPRODUCT(('2-man'!$C$16:'2-man'!CV$16="D")*($C$1:CV$1&gt;=35))+SUMPRODUCT(('2-man'!$C$17:'2-man'!CV$17="D")*($C$9:CV$9&gt;=35)))+1.257*COUNTIF('2-man'!$C$16:'2-man'!CV$17,"B")+26.917*COUNTIF('2-man'!$C$16:'2-man'!CV$17,"A")+1.29*COUNTIF('2-man'!$C$16:'2-man'!CU$17,"T")+1.275*COUNTIF('2-man'!$C$16:'2-man'!CV$17,"E")+18.815*COUNTIF('2-man'!$C$16:'2-man'!CW$17,"SB")+IF('2-man'!$Z$8="Ayak",1.276*COUNTIF('2-man'!$C$16:'2-man'!CV$16,"H"),IF('2-man'!$Z$8="Swift blade",9.844,9.929)*COUNTIF('2-man'!$C$16:'2-man'!CW$16,"H"))+IF('2-man'!$Z$9="Ayak",1.276*COUNTIF('2-man'!$C$17:'2-man'!CV$17,"H"),IF('2-man'!$Z$9="Swift blade",9.844,9.929)*COUNTIF('2-man'!$C$17:'2-man'!CW$17,"H"))+(SUM($B4:CV4)+SUM($B12:CV12))*1.1983/4</f>
        <v/>
      </c>
      <c r="CY18">
        <f>26.708*COUNTIF('2-man'!$C$16:'2-man'!CX$17,"S")+10.052*COUNTIF('2-man'!$C$16:'2-man'!CX$17,"C")+481.25*(SUMPRODUCT(('2-man'!$C$16:'2-man'!CW$16="D")*($C$1:CW$1&gt;=35))+SUMPRODUCT(('2-man'!$C$17:'2-man'!CW$17="D")*($C$9:CW$9&gt;=35)))+1.257*COUNTIF('2-man'!$C$16:'2-man'!CW$17,"B")+26.917*COUNTIF('2-man'!$C$16:'2-man'!CW$17,"A")+1.29*COUNTIF('2-man'!$C$16:'2-man'!CV$17,"T")+1.275*COUNTIF('2-man'!$C$16:'2-man'!CW$17,"E")+18.815*COUNTIF('2-man'!$C$16:'2-man'!CX$17,"SB")+IF('2-man'!$Z$8="Ayak",1.276*COUNTIF('2-man'!$C$16:'2-man'!CW$16,"H"),IF('2-man'!$Z$8="Swift blade",9.844,9.929)*COUNTIF('2-man'!$C$16:'2-man'!CX$16,"H"))+IF('2-man'!$Z$9="Ayak",1.276*COUNTIF('2-man'!$C$17:'2-man'!CW$17,"H"),IF('2-man'!$Z$9="Swift blade",9.844,9.929)*COUNTIF('2-man'!$C$17:'2-man'!CX$17,"H"))+(SUM($B4:CW4)+SUM($B12:CW12))*1.1983/4</f>
        <v/>
      </c>
      <c r="CZ18">
        <f>26.708*COUNTIF('2-man'!$C$16:'2-man'!CY$17,"S")+10.052*COUNTIF('2-man'!$C$16:'2-man'!CY$17,"C")+481.25*(SUMPRODUCT(('2-man'!$C$16:'2-man'!CX$16="D")*($C$1:CX$1&gt;=35))+SUMPRODUCT(('2-man'!$C$17:'2-man'!CX$17="D")*($C$9:CX$9&gt;=35)))+1.257*COUNTIF('2-man'!$C$16:'2-man'!CX$17,"B")+26.917*COUNTIF('2-man'!$C$16:'2-man'!CX$17,"A")+1.29*COUNTIF('2-man'!$C$16:'2-man'!CW$17,"T")+1.275*COUNTIF('2-man'!$C$16:'2-man'!CX$17,"E")+18.815*COUNTIF('2-man'!$C$16:'2-man'!CY$17,"SB")+IF('2-man'!$Z$8="Ayak",1.276*COUNTIF('2-man'!$C$16:'2-man'!CX$16,"H"),IF('2-man'!$Z$8="Swift blade",9.844,9.929)*COUNTIF('2-man'!$C$16:'2-man'!CY$16,"H"))+IF('2-man'!$Z$9="Ayak",1.276*COUNTIF('2-man'!$C$17:'2-man'!CX$17,"H"),IF('2-man'!$Z$9="Swift blade",9.844,9.929)*COUNTIF('2-man'!$C$17:'2-man'!CY$17,"H"))+(SUM($B4:CX4)+SUM($B12:CX12))*1.1983/4</f>
        <v/>
      </c>
      <c r="DA18">
        <f>26.708*COUNTIF('2-man'!$C$16:'2-man'!CZ$17,"S")+10.052*COUNTIF('2-man'!$C$16:'2-man'!CZ$17,"C")+481.25*(SUMPRODUCT(('2-man'!$C$16:'2-man'!CY$16="D")*($C$1:CY$1&gt;=35))+SUMPRODUCT(('2-man'!$C$17:'2-man'!CY$17="D")*($C$9:CY$9&gt;=35)))+1.257*COUNTIF('2-man'!$C$16:'2-man'!CY$17,"B")+26.917*COUNTIF('2-man'!$C$16:'2-man'!CY$17,"A")+1.29*COUNTIF('2-man'!$C$16:'2-man'!CX$17,"T")+1.275*COUNTIF('2-man'!$C$16:'2-man'!CY$17,"E")+18.815*COUNTIF('2-man'!$C$16:'2-man'!CZ$17,"SB")+IF('2-man'!$Z$8="Ayak",1.276*COUNTIF('2-man'!$C$16:'2-man'!CY$16,"H"),IF('2-man'!$Z$8="Swift blade",9.844,9.929)*COUNTIF('2-man'!$C$16:'2-man'!CZ$16,"H"))+IF('2-man'!$Z$9="Ayak",1.276*COUNTIF('2-man'!$C$17:'2-man'!CY$17,"H"),IF('2-man'!$Z$9="Swift blade",9.844,9.929)*COUNTIF('2-man'!$C$17:'2-man'!CZ$17,"H"))+(SUM($B4:CY4)+SUM($B12:CY12))*1.1983/4</f>
        <v/>
      </c>
      <c r="DB18">
        <f>26.708*COUNTIF('2-man'!$C$16:'2-man'!DA$17,"S")+10.052*COUNTIF('2-man'!$C$16:'2-man'!DA$17,"C")+481.25*(SUMPRODUCT(('2-man'!$C$16:'2-man'!CZ$16="D")*($C$1:CZ$1&gt;=35))+SUMPRODUCT(('2-man'!$C$17:'2-man'!CZ$17="D")*($C$9:CZ$9&gt;=35)))+1.257*COUNTIF('2-man'!$C$16:'2-man'!CZ$17,"B")+26.917*COUNTIF('2-man'!$C$16:'2-man'!CZ$17,"A")+1.29*COUNTIF('2-man'!$C$16:'2-man'!CY$17,"T")+1.275*COUNTIF('2-man'!$C$16:'2-man'!CZ$17,"E")+18.815*COUNTIF('2-man'!$C$16:'2-man'!DA$17,"SB")+IF('2-man'!$Z$8="Ayak",1.276*COUNTIF('2-man'!$C$16:'2-man'!CZ$16,"H"),IF('2-man'!$Z$8="Swift blade",9.844,9.929)*COUNTIF('2-man'!$C$16:'2-man'!DA$16,"H"))+IF('2-man'!$Z$9="Ayak",1.276*COUNTIF('2-man'!$C$17:'2-man'!CZ$17,"H"),IF('2-man'!$Z$9="Swift blade",9.844,9.929)*COUNTIF('2-man'!$C$17:'2-man'!DA$17,"H"))+(SUM($B4:CZ4)+SUM($B12:CZ12))*1.1983/4</f>
        <v/>
      </c>
      <c r="DC18">
        <f>26.708*COUNTIF('2-man'!$C$16:'2-man'!DB$17,"S")+10.052*COUNTIF('2-man'!$C$16:'2-man'!DB$17,"C")+481.25*(SUMPRODUCT(('2-man'!$C$16:'2-man'!DA$16="D")*($C$1:DA$1&gt;=35))+SUMPRODUCT(('2-man'!$C$17:'2-man'!DA$17="D")*($C$9:DA$9&gt;=35)))+1.257*COUNTIF('2-man'!$C$16:'2-man'!DA$17,"B")+26.917*COUNTIF('2-man'!$C$16:'2-man'!DA$17,"A")+1.29*COUNTIF('2-man'!$C$16:'2-man'!CZ$17,"T")+1.275*COUNTIF('2-man'!$C$16:'2-man'!DA$17,"E")+18.815*COUNTIF('2-man'!$C$16:'2-man'!DB$17,"SB")+IF('2-man'!$Z$8="Ayak",1.276*COUNTIF('2-man'!$C$16:'2-man'!DA$16,"H"),IF('2-man'!$Z$8="Swift blade",9.844,9.929)*COUNTIF('2-man'!$C$16:'2-man'!DB$16,"H"))+IF('2-man'!$Z$9="Ayak",1.276*COUNTIF('2-man'!$C$17:'2-man'!DA$17,"H"),IF('2-man'!$Z$9="Swift blade",9.844,9.929)*COUNTIF('2-man'!$C$17:'2-man'!DB$17,"H"))+(SUM($B4:DA4)+SUM($B12:DA12))*1.1983/4</f>
        <v/>
      </c>
      <c r="DD18">
        <f>26.708*COUNTIF('2-man'!$C$16:'2-man'!DC$17,"S")+10.052*COUNTIF('2-man'!$C$16:'2-man'!DC$17,"C")+481.25*(SUMPRODUCT(('2-man'!$C$16:'2-man'!DB$16="D")*($C$1:DB$1&gt;=35))+SUMPRODUCT(('2-man'!$C$17:'2-man'!DB$17="D")*($C$9:DB$9&gt;=35)))+1.257*COUNTIF('2-man'!$C$16:'2-man'!DB$17,"B")+26.917*COUNTIF('2-man'!$C$16:'2-man'!DB$17,"A")+1.29*COUNTIF('2-man'!$C$16:'2-man'!DA$17,"T")+1.275*COUNTIF('2-man'!$C$16:'2-man'!DB$17,"E")+18.815*COUNTIF('2-man'!$C$16:'2-man'!DC$17,"SB")+IF('2-man'!$Z$8="Ayak",1.276*COUNTIF('2-man'!$C$16:'2-man'!DB$16,"H"),IF('2-man'!$Z$8="Swift blade",9.844,9.929)*COUNTIF('2-man'!$C$16:'2-man'!DC$16,"H"))+IF('2-man'!$Z$9="Ayak",1.276*COUNTIF('2-man'!$C$17:'2-man'!DB$17,"H"),IF('2-man'!$Z$9="Swift blade",9.844,9.929)*COUNTIF('2-man'!$C$17:'2-man'!DC$17,"H"))+(SUM($B4:DB4)+SUM($B12:DB12))*1.1983/4</f>
        <v/>
      </c>
      <c r="DE18">
        <f>26.708*COUNTIF('2-man'!$C$16:'2-man'!DD$17,"S")+10.052*COUNTIF('2-man'!$C$16:'2-man'!DD$17,"C")+481.25*(SUMPRODUCT(('2-man'!$C$16:'2-man'!DC$16="D")*($C$1:DC$1&gt;=35))+SUMPRODUCT(('2-man'!$C$17:'2-man'!DC$17="D")*($C$9:DC$9&gt;=35)))+1.257*COUNTIF('2-man'!$C$16:'2-man'!DC$17,"B")+26.917*COUNTIF('2-man'!$C$16:'2-man'!DC$17,"A")+1.29*COUNTIF('2-man'!$C$16:'2-man'!DB$17,"T")+1.275*COUNTIF('2-man'!$C$16:'2-man'!DC$17,"E")+18.815*COUNTIF('2-man'!$C$16:'2-man'!DD$17,"SB")+IF('2-man'!$Z$8="Ayak",1.276*COUNTIF('2-man'!$C$16:'2-man'!DC$16,"H"),IF('2-man'!$Z$8="Swift blade",9.844,9.929)*COUNTIF('2-man'!$C$16:'2-man'!DD$16,"H"))+IF('2-man'!$Z$9="Ayak",1.276*COUNTIF('2-man'!$C$17:'2-man'!DC$17,"H"),IF('2-man'!$Z$9="Swift blade",9.844,9.929)*COUNTIF('2-man'!$C$17:'2-man'!DD$17,"H"))+(SUM($B4:DC4)+SUM($B12:DC12))*1.1983/4</f>
        <v/>
      </c>
      <c r="DF18">
        <f>26.708*COUNTIF('2-man'!$C$16:'2-man'!DE$17,"S")+10.052*COUNTIF('2-man'!$C$16:'2-man'!DE$17,"C")+481.25*(SUMPRODUCT(('2-man'!$C$16:'2-man'!DD$16="D")*($C$1:DD$1&gt;=35))+SUMPRODUCT(('2-man'!$C$17:'2-man'!DD$17="D")*($C$9:DD$9&gt;=35)))+1.257*COUNTIF('2-man'!$C$16:'2-man'!DD$17,"B")+26.917*COUNTIF('2-man'!$C$16:'2-man'!DD$17,"A")+1.29*COUNTIF('2-man'!$C$16:'2-man'!DC$17,"T")+1.275*COUNTIF('2-man'!$C$16:'2-man'!DD$17,"E")+18.815*COUNTIF('2-man'!$C$16:'2-man'!DE$17,"SB")+IF('2-man'!$Z$8="Ayak",1.276*COUNTIF('2-man'!$C$16:'2-man'!DD$16,"H"),IF('2-man'!$Z$8="Swift blade",9.844,9.929)*COUNTIF('2-man'!$C$16:'2-man'!DE$16,"H"))+IF('2-man'!$Z$9="Ayak",1.276*COUNTIF('2-man'!$C$17:'2-man'!DD$17,"H"),IF('2-man'!$Z$9="Swift blade",9.844,9.929)*COUNTIF('2-man'!$C$17:'2-man'!DE$17,"H"))+(SUM($B4:DD4)+SUM($B12:DD12))*1.1983/4</f>
        <v/>
      </c>
      <c r="DG18">
        <f>26.708*COUNTIF('2-man'!$C$16:'2-man'!DF$17,"S")+10.052*COUNTIF('2-man'!$C$16:'2-man'!DF$17,"C")+481.25*(SUMPRODUCT(('2-man'!$C$16:'2-man'!DE$16="D")*($C$1:DE$1&gt;=35))+SUMPRODUCT(('2-man'!$C$17:'2-man'!DE$17="D")*($C$9:DE$9&gt;=35)))+1.257*COUNTIF('2-man'!$C$16:'2-man'!DE$17,"B")+26.917*COUNTIF('2-man'!$C$16:'2-man'!DE$17,"A")+1.29*COUNTIF('2-man'!$C$16:'2-man'!DD$17,"T")+1.275*COUNTIF('2-man'!$C$16:'2-man'!DE$17,"E")+18.815*COUNTIF('2-man'!$C$16:'2-man'!DF$17,"SB")+IF('2-man'!$Z$8="Ayak",1.276*COUNTIF('2-man'!$C$16:'2-man'!DE$16,"H"),IF('2-man'!$Z$8="Swift blade",9.844,9.929)*COUNTIF('2-man'!$C$16:'2-man'!DF$16,"H"))+IF('2-man'!$Z$9="Ayak",1.276*COUNTIF('2-man'!$C$17:'2-man'!DE$17,"H"),IF('2-man'!$Z$9="Swift blade",9.844,9.929)*COUNTIF('2-man'!$C$17:'2-man'!DF$17,"H"))+(SUM($B4:DE4)+SUM($B12:DE12))*1.1983/4</f>
        <v/>
      </c>
      <c r="DH18">
        <f>26.708*COUNTIF('2-man'!$C$16:'2-man'!DG$17,"S")+10.052*COUNTIF('2-man'!$C$16:'2-man'!DG$17,"C")+481.25*(SUMPRODUCT(('2-man'!$C$16:'2-man'!DF$16="D")*($C$1:DF$1&gt;=35))+SUMPRODUCT(('2-man'!$C$17:'2-man'!DF$17="D")*($C$9:DF$9&gt;=35)))+1.257*COUNTIF('2-man'!$C$16:'2-man'!DF$17,"B")+26.917*COUNTIF('2-man'!$C$16:'2-man'!DF$17,"A")+1.29*COUNTIF('2-man'!$C$16:'2-man'!DE$17,"T")+1.275*COUNTIF('2-man'!$C$16:'2-man'!DF$17,"E")+18.815*COUNTIF('2-man'!$C$16:'2-man'!DG$17,"SB")+IF('2-man'!$Z$8="Ayak",1.276*COUNTIF('2-man'!$C$16:'2-man'!DF$16,"H"),IF('2-man'!$Z$8="Swift blade",9.844,9.929)*COUNTIF('2-man'!$C$16:'2-man'!DG$16,"H"))+IF('2-man'!$Z$9="Ayak",1.276*COUNTIF('2-man'!$C$17:'2-man'!DF$17,"H"),IF('2-man'!$Z$9="Swift blade",9.844,9.929)*COUNTIF('2-man'!$C$17:'2-man'!DG$17,"H"))+(SUM($B4:DF4)+SUM($B12:DF12))*1.1983/4</f>
        <v/>
      </c>
      <c r="DI18">
        <f>26.708*COUNTIF('2-man'!$C$16:'2-man'!DH$17,"S")+10.052*COUNTIF('2-man'!$C$16:'2-man'!DH$17,"C")+481.25*(SUMPRODUCT(('2-man'!$C$16:'2-man'!DG$16="D")*($C$1:DG$1&gt;=35))+SUMPRODUCT(('2-man'!$C$17:'2-man'!DG$17="D")*($C$9:DG$9&gt;=35)))+1.257*COUNTIF('2-man'!$C$16:'2-man'!DG$17,"B")+26.917*COUNTIF('2-man'!$C$16:'2-man'!DG$17,"A")+1.29*COUNTIF('2-man'!$C$16:'2-man'!DF$17,"T")+1.275*COUNTIF('2-man'!$C$16:'2-man'!DG$17,"E")+18.815*COUNTIF('2-man'!$C$16:'2-man'!DH$17,"SB")+IF('2-man'!$Z$8="Ayak",1.276*COUNTIF('2-man'!$C$16:'2-man'!DG$16,"H"),IF('2-man'!$Z$8="Swift blade",9.844,9.929)*COUNTIF('2-man'!$C$16:'2-man'!DH$16,"H"))+IF('2-man'!$Z$9="Ayak",1.276*COUNTIF('2-man'!$C$17:'2-man'!DG$17,"H"),IF('2-man'!$Z$9="Swift blade",9.844,9.929)*COUNTIF('2-man'!$C$17:'2-man'!DH$17,"H"))+(SUM($B4:DG4)+SUM($B12:DG12))*1.1983/4</f>
        <v/>
      </c>
      <c r="DJ18">
        <f>26.708*COUNTIF('2-man'!$C$16:'2-man'!DI$17,"S")+10.052*COUNTIF('2-man'!$C$16:'2-man'!DI$17,"C")+481.25*(SUMPRODUCT(('2-man'!$C$16:'2-man'!DH$16="D")*($C$1:DH$1&gt;=35))+SUMPRODUCT(('2-man'!$C$17:'2-man'!DH$17="D")*($C$9:DH$9&gt;=35)))+1.257*COUNTIF('2-man'!$C$16:'2-man'!DH$17,"B")+26.917*COUNTIF('2-man'!$C$16:'2-man'!DH$17,"A")+1.29*COUNTIF('2-man'!$C$16:'2-man'!DG$17,"T")+1.275*COUNTIF('2-man'!$C$16:'2-man'!DH$17,"E")+18.815*COUNTIF('2-man'!$C$16:'2-man'!DI$17,"SB")+IF('2-man'!$Z$8="Ayak",1.276*COUNTIF('2-man'!$C$16:'2-man'!DH$16,"H"),IF('2-man'!$Z$8="Swift blade",9.844,9.929)*COUNTIF('2-man'!$C$16:'2-man'!DI$16,"H"))+IF('2-man'!$Z$9="Ayak",1.276*COUNTIF('2-man'!$C$17:'2-man'!DH$17,"H"),IF('2-man'!$Z$9="Swift blade",9.844,9.929)*COUNTIF('2-man'!$C$17:'2-man'!DI$17,"H"))+(SUM($B4:DH4)+SUM($B12:DH12))*1.1983/4</f>
        <v/>
      </c>
      <c r="DK18">
        <f>26.708*COUNTIF('2-man'!$C$16:'2-man'!DJ$17,"S")+10.052*COUNTIF('2-man'!$C$16:'2-man'!DJ$17,"C")+481.25*(SUMPRODUCT(('2-man'!$C$16:'2-man'!DI$16="D")*($C$1:DI$1&gt;=35))+SUMPRODUCT(('2-man'!$C$17:'2-man'!DI$17="D")*($C$9:DI$9&gt;=35)))+1.257*COUNTIF('2-man'!$C$16:'2-man'!DI$17,"B")+26.917*COUNTIF('2-man'!$C$16:'2-man'!DI$17,"A")+1.29*COUNTIF('2-man'!$C$16:'2-man'!DH$17,"T")+1.275*COUNTIF('2-man'!$C$16:'2-man'!DI$17,"E")+18.815*COUNTIF('2-man'!$C$16:'2-man'!DJ$17,"SB")+IF('2-man'!$Z$8="Ayak",1.276*COUNTIF('2-man'!$C$16:'2-man'!DI$16,"H"),IF('2-man'!$Z$8="Swift blade",9.844,9.929)*COUNTIF('2-man'!$C$16:'2-man'!DJ$16,"H"))+IF('2-man'!$Z$9="Ayak",1.276*COUNTIF('2-man'!$C$17:'2-man'!DI$17,"H"),IF('2-man'!$Z$9="Swift blade",9.844,9.929)*COUNTIF('2-man'!$C$17:'2-man'!DJ$17,"H"))+(SUM($B4:DI4)+SUM($B12:DI12))*1.1983/4</f>
        <v/>
      </c>
      <c r="DL18">
        <f>26.708*COUNTIF('2-man'!$C$16:'2-man'!DK$17,"S")+10.052*COUNTIF('2-man'!$C$16:'2-man'!DK$17,"C")+481.25*(SUMPRODUCT(('2-man'!$C$16:'2-man'!DJ$16="D")*($C$1:DJ$1&gt;=35))+SUMPRODUCT(('2-man'!$C$17:'2-man'!DJ$17="D")*($C$9:DJ$9&gt;=35)))+1.257*COUNTIF('2-man'!$C$16:'2-man'!DJ$17,"B")+26.917*COUNTIF('2-man'!$C$16:'2-man'!DJ$17,"A")+1.29*COUNTIF('2-man'!$C$16:'2-man'!DI$17,"T")+1.275*COUNTIF('2-man'!$C$16:'2-man'!DJ$17,"E")+18.815*COUNTIF('2-man'!$C$16:'2-man'!DK$17,"SB")+IF('2-man'!$Z$8="Ayak",1.276*COUNTIF('2-man'!$C$16:'2-man'!DJ$16,"H"),IF('2-man'!$Z$8="Swift blade",9.844,9.929)*COUNTIF('2-man'!$C$16:'2-man'!DK$16,"H"))+IF('2-man'!$Z$9="Ayak",1.276*COUNTIF('2-man'!$C$17:'2-man'!DJ$17,"H"),IF('2-man'!$Z$9="Swift blade",9.844,9.929)*COUNTIF('2-man'!$C$17:'2-man'!DK$17,"H"))+(SUM($B4:DJ4)+SUM($B12:DJ12))*1.1983/4</f>
        <v/>
      </c>
      <c r="DM18">
        <f>26.708*COUNTIF('2-man'!$C$16:'2-man'!DL$17,"S")+10.052*COUNTIF('2-man'!$C$16:'2-man'!DL$17,"C")+481.25*(SUMPRODUCT(('2-man'!$C$16:'2-man'!DK$16="D")*($C$1:DK$1&gt;=35))+SUMPRODUCT(('2-man'!$C$17:'2-man'!DK$17="D")*($C$9:DK$9&gt;=35)))+1.257*COUNTIF('2-man'!$C$16:'2-man'!DK$17,"B")+26.917*COUNTIF('2-man'!$C$16:'2-man'!DK$17,"A")+1.29*COUNTIF('2-man'!$C$16:'2-man'!DJ$17,"T")+1.275*COUNTIF('2-man'!$C$16:'2-man'!DK$17,"E")+18.815*COUNTIF('2-man'!$C$16:'2-man'!DL$17,"SB")+IF('2-man'!$Z$8="Ayak",1.276*COUNTIF('2-man'!$C$16:'2-man'!DK$16,"H"),IF('2-man'!$Z$8="Swift blade",9.844,9.929)*COUNTIF('2-man'!$C$16:'2-man'!DL$16,"H"))+IF('2-man'!$Z$9="Ayak",1.276*COUNTIF('2-man'!$C$17:'2-man'!DK$17,"H"),IF('2-man'!$Z$9="Swift blade",9.844,9.929)*COUNTIF('2-man'!$C$17:'2-man'!DL$17,"H"))+(SUM($B4:DK4)+SUM($B12:DK12))*1.1983/4</f>
        <v/>
      </c>
      <c r="DN18">
        <f>26.708*COUNTIF('2-man'!$C$16:'2-man'!DM$17,"S")+10.052*COUNTIF('2-man'!$C$16:'2-man'!DM$17,"C")+481.25*(SUMPRODUCT(('2-man'!$C$16:'2-man'!DL$16="D")*($C$1:DL$1&gt;=35))+SUMPRODUCT(('2-man'!$C$17:'2-man'!DL$17="D")*($C$9:DL$9&gt;=35)))+1.257*COUNTIF('2-man'!$C$16:'2-man'!DL$17,"B")+26.917*COUNTIF('2-man'!$C$16:'2-man'!DL$17,"A")+1.29*COUNTIF('2-man'!$C$16:'2-man'!DK$17,"T")+1.275*COUNTIF('2-man'!$C$16:'2-man'!DL$17,"E")+18.815*COUNTIF('2-man'!$C$16:'2-man'!DM$17,"SB")+IF('2-man'!$Z$8="Ayak",1.276*COUNTIF('2-man'!$C$16:'2-man'!DL$16,"H"),IF('2-man'!$Z$8="Swift blade",9.844,9.929)*COUNTIF('2-man'!$C$16:'2-man'!DM$16,"H"))+IF('2-man'!$Z$9="Ayak",1.276*COUNTIF('2-man'!$C$17:'2-man'!DL$17,"H"),IF('2-man'!$Z$9="Swift blade",9.844,9.929)*COUNTIF('2-man'!$C$17:'2-man'!DM$17,"H"))+(SUM($B4:DL4)+SUM($B12:DL12))*1.1983/4</f>
        <v/>
      </c>
      <c r="DO18">
        <f>26.708*COUNTIF('2-man'!$C$16:'2-man'!DN$17,"S")+10.052*COUNTIF('2-man'!$C$16:'2-man'!DN$17,"C")+481.25*(SUMPRODUCT(('2-man'!$C$16:'2-man'!DM$16="D")*($C$1:DM$1&gt;=35))+SUMPRODUCT(('2-man'!$C$17:'2-man'!DM$17="D")*($C$9:DM$9&gt;=35)))+1.257*COUNTIF('2-man'!$C$16:'2-man'!DM$17,"B")+26.917*COUNTIF('2-man'!$C$16:'2-man'!DM$17,"A")+1.29*COUNTIF('2-man'!$C$16:'2-man'!DL$17,"T")+1.275*COUNTIF('2-man'!$C$16:'2-man'!DM$17,"E")+18.815*COUNTIF('2-man'!$C$16:'2-man'!DN$17,"SB")+IF('2-man'!$Z$8="Ayak",1.276*COUNTIF('2-man'!$C$16:'2-man'!DM$16,"H"),IF('2-man'!$Z$8="Swift blade",9.844,9.929)*COUNTIF('2-man'!$C$16:'2-man'!DN$16,"H"))+IF('2-man'!$Z$9="Ayak",1.276*COUNTIF('2-man'!$C$17:'2-man'!DM$17,"H"),IF('2-man'!$Z$9="Swift blade",9.844,9.929)*COUNTIF('2-man'!$C$17:'2-man'!DN$17,"H"))+(SUM($B4:DM4)+SUM($B12:DM12))*1.1983/4</f>
        <v/>
      </c>
      <c r="DP18">
        <f>26.708*COUNTIF('2-man'!$C$16:'2-man'!DO$17,"S")+10.052*COUNTIF('2-man'!$C$16:'2-man'!DO$17,"C")+481.25*(SUMPRODUCT(('2-man'!$C$16:'2-man'!DN$16="D")*($C$1:DN$1&gt;=35))+SUMPRODUCT(('2-man'!$C$17:'2-man'!DN$17="D")*($C$9:DN$9&gt;=35)))+1.257*COUNTIF('2-man'!$C$16:'2-man'!DN$17,"B")+26.917*COUNTIF('2-man'!$C$16:'2-man'!DN$17,"A")+1.29*COUNTIF('2-man'!$C$16:'2-man'!DM$17,"T")+1.275*COUNTIF('2-man'!$C$16:'2-man'!DN$17,"E")+18.815*COUNTIF('2-man'!$C$16:'2-man'!DO$17,"SB")+IF('2-man'!$Z$8="Ayak",1.276*COUNTIF('2-man'!$C$16:'2-man'!DN$16,"H"),IF('2-man'!$Z$8="Swift blade",9.844,9.929)*COUNTIF('2-man'!$C$16:'2-man'!DO$16,"H"))+IF('2-man'!$Z$9="Ayak",1.276*COUNTIF('2-man'!$C$17:'2-man'!DN$17,"H"),IF('2-man'!$Z$9="Swift blade",9.844,9.929)*COUNTIF('2-man'!$C$17:'2-man'!DO$17,"H"))+(SUM($B4:DN4)+SUM($B12:DN12))*1.1983/4</f>
        <v/>
      </c>
      <c r="DQ18">
        <f>26.708*COUNTIF('2-man'!$C$16:'2-man'!DP$17,"S")+10.052*COUNTIF('2-man'!$C$16:'2-man'!DP$17,"C")+481.25*(SUMPRODUCT(('2-man'!$C$16:'2-man'!DO$16="D")*($C$1:DO$1&gt;=35))+SUMPRODUCT(('2-man'!$C$17:'2-man'!DO$17="D")*($C$9:DO$9&gt;=35)))+1.257*COUNTIF('2-man'!$C$16:'2-man'!DO$17,"B")+26.917*COUNTIF('2-man'!$C$16:'2-man'!DO$17,"A")+1.29*COUNTIF('2-man'!$C$16:'2-man'!DN$17,"T")+1.275*COUNTIF('2-man'!$C$16:'2-man'!DO$17,"E")+18.815*COUNTIF('2-man'!$C$16:'2-man'!DP$17,"SB")+IF('2-man'!$Z$8="Ayak",1.276*COUNTIF('2-man'!$C$16:'2-man'!DO$16,"H"),IF('2-man'!$Z$8="Swift blade",9.844,9.929)*COUNTIF('2-man'!$C$16:'2-man'!DP$16,"H"))+IF('2-man'!$Z$9="Ayak",1.276*COUNTIF('2-man'!$C$17:'2-man'!DO$17,"H"),IF('2-man'!$Z$9="Swift blade",9.844,9.929)*COUNTIF('2-man'!$C$17:'2-man'!DP$17,"H"))+(SUM($B4:DO4)+SUM($B12:DO12))*1.1983/4</f>
        <v/>
      </c>
      <c r="DR18">
        <f>26.708*COUNTIF('2-man'!$C$16:'2-man'!DQ$17,"S")+10.052*COUNTIF('2-man'!$C$16:'2-man'!DQ$17,"C")+481.25*(SUMPRODUCT(('2-man'!$C$16:'2-man'!DP$16="D")*($C$1:DP$1&gt;=35))+SUMPRODUCT(('2-man'!$C$17:'2-man'!DP$17="D")*($C$9:DP$9&gt;=35)))+1.257*COUNTIF('2-man'!$C$16:'2-man'!DP$17,"B")+26.917*COUNTIF('2-man'!$C$16:'2-man'!DP$17,"A")+1.29*COUNTIF('2-man'!$C$16:'2-man'!DO$17,"T")+1.275*COUNTIF('2-man'!$C$16:'2-man'!DP$17,"E")+18.815*COUNTIF('2-man'!$C$16:'2-man'!DQ$17,"SB")+IF('2-man'!$Z$8="Ayak",1.276*COUNTIF('2-man'!$C$16:'2-man'!DP$16,"H"),IF('2-man'!$Z$8="Swift blade",9.844,9.929)*COUNTIF('2-man'!$C$16:'2-man'!DQ$16,"H"))+IF('2-man'!$Z$9="Ayak",1.276*COUNTIF('2-man'!$C$17:'2-man'!DP$17,"H"),IF('2-man'!$Z$9="Swift blade",9.844,9.929)*COUNTIF('2-man'!$C$17:'2-man'!DQ$17,"H"))+(SUM($B4:DP4)+SUM($B12:DP12))*1.1983/4</f>
        <v/>
      </c>
      <c r="DS18">
        <f>26.708*COUNTIF('2-man'!$C$16:'2-man'!DR$17,"S")+10.052*COUNTIF('2-man'!$C$16:'2-man'!DR$17,"C")+481.25*(SUMPRODUCT(('2-man'!$C$16:'2-man'!DQ$16="D")*($C$1:DQ$1&gt;=35))+SUMPRODUCT(('2-man'!$C$17:'2-man'!DQ$17="D")*($C$9:DQ$9&gt;=35)))+1.257*COUNTIF('2-man'!$C$16:'2-man'!DQ$17,"B")+26.917*COUNTIF('2-man'!$C$16:'2-man'!DQ$17,"A")+1.29*COUNTIF('2-man'!$C$16:'2-man'!DP$17,"T")+1.275*COUNTIF('2-man'!$C$16:'2-man'!DQ$17,"E")+18.815*COUNTIF('2-man'!$C$16:'2-man'!DR$17,"SB")+IF('2-man'!$Z$8="Ayak",1.276*COUNTIF('2-man'!$C$16:'2-man'!DQ$16,"H"),IF('2-man'!$Z$8="Swift blade",9.844,9.929)*COUNTIF('2-man'!$C$16:'2-man'!DR$16,"H"))+IF('2-man'!$Z$9="Ayak",1.276*COUNTIF('2-man'!$C$17:'2-man'!DQ$17,"H"),IF('2-man'!$Z$9="Swift blade",9.844,9.929)*COUNTIF('2-man'!$C$17:'2-man'!DR$17,"H"))+(SUM($B4:DQ4)+SUM($B12:DQ12))*1.1983/4</f>
        <v/>
      </c>
      <c r="DT18">
        <f>26.708*COUNTIF('2-man'!$C$16:'2-man'!DS$17,"S")+10.052*COUNTIF('2-man'!$C$16:'2-man'!DS$17,"C")+481.25*(SUMPRODUCT(('2-man'!$C$16:'2-man'!DR$16="D")*($C$1:DR$1&gt;=35))+SUMPRODUCT(('2-man'!$C$17:'2-man'!DR$17="D")*($C$9:DR$9&gt;=35)))+1.257*COUNTIF('2-man'!$C$16:'2-man'!DR$17,"B")+26.917*COUNTIF('2-man'!$C$16:'2-man'!DR$17,"A")+1.29*COUNTIF('2-man'!$C$16:'2-man'!DQ$17,"T")+1.275*COUNTIF('2-man'!$C$16:'2-man'!DR$17,"E")+18.815*COUNTIF('2-man'!$C$16:'2-man'!DS$17,"SB")+IF('2-man'!$Z$8="Ayak",1.276*COUNTIF('2-man'!$C$16:'2-man'!DR$16,"H"),IF('2-man'!$Z$8="Swift blade",9.844,9.929)*COUNTIF('2-man'!$C$16:'2-man'!DS$16,"H"))+IF('2-man'!$Z$9="Ayak",1.276*COUNTIF('2-man'!$C$17:'2-man'!DR$17,"H"),IF('2-man'!$Z$9="Swift blade",9.844,9.929)*COUNTIF('2-man'!$C$17:'2-man'!DS$17,"H"))+(SUM($B4:DR4)+SUM($B12:DR12))*1.1983/4</f>
        <v/>
      </c>
      <c r="DU18">
        <f>26.708*COUNTIF('2-man'!$C$16:'2-man'!DT$17,"S")+10.052*COUNTIF('2-man'!$C$16:'2-man'!DT$17,"C")+481.25*(SUMPRODUCT(('2-man'!$C$16:'2-man'!DS$16="D")*($C$1:DS$1&gt;=35))+SUMPRODUCT(('2-man'!$C$17:'2-man'!DS$17="D")*($C$9:DS$9&gt;=35)))+1.257*COUNTIF('2-man'!$C$16:'2-man'!DS$17,"B")+26.917*COUNTIF('2-man'!$C$16:'2-man'!DS$17,"A")+1.29*COUNTIF('2-man'!$C$16:'2-man'!DR$17,"T")+1.275*COUNTIF('2-man'!$C$16:'2-man'!DS$17,"E")+18.815*COUNTIF('2-man'!$C$16:'2-man'!DT$17,"SB")+IF('2-man'!$Z$8="Ayak",1.276*COUNTIF('2-man'!$C$16:'2-man'!DS$16,"H"),IF('2-man'!$Z$8="Swift blade",9.844,9.929)*COUNTIF('2-man'!$C$16:'2-man'!DT$16,"H"))+IF('2-man'!$Z$9="Ayak",1.276*COUNTIF('2-man'!$C$17:'2-man'!DS$17,"H"),IF('2-man'!$Z$9="Swift blade",9.844,9.929)*COUNTIF('2-man'!$C$17:'2-man'!DT$17,"H"))+(SUM($B4:DS4)+SUM($B12:DS12))*1.1983/4</f>
        <v/>
      </c>
      <c r="DV18">
        <f>26.708*COUNTIF('2-man'!$C$16:'2-man'!DU$17,"S")+10.052*COUNTIF('2-man'!$C$16:'2-man'!DU$17,"C")+481.25*(SUMPRODUCT(('2-man'!$C$16:'2-man'!DT$16="D")*($C$1:DT$1&gt;=35))+SUMPRODUCT(('2-man'!$C$17:'2-man'!DT$17="D")*($C$9:DT$9&gt;=35)))+1.257*COUNTIF('2-man'!$C$16:'2-man'!DT$17,"B")+26.917*COUNTIF('2-man'!$C$16:'2-man'!DT$17,"A")+1.29*COUNTIF('2-man'!$C$16:'2-man'!DS$17,"T")+1.275*COUNTIF('2-man'!$C$16:'2-man'!DT$17,"E")+18.815*COUNTIF('2-man'!$C$16:'2-man'!DU$17,"SB")+IF('2-man'!$Z$8="Ayak",1.276*COUNTIF('2-man'!$C$16:'2-man'!DT$16,"H"),IF('2-man'!$Z$8="Swift blade",9.844,9.929)*COUNTIF('2-man'!$C$16:'2-man'!DU$16,"H"))+IF('2-man'!$Z$9="Ayak",1.276*COUNTIF('2-man'!$C$17:'2-man'!DT$17,"H"),IF('2-man'!$Z$9="Swift blade",9.844,9.929)*COUNTIF('2-man'!$C$17:'2-man'!DU$17,"H"))+(SUM($B4:DT4)+SUM($B12:DT12))*1.1983/4</f>
        <v/>
      </c>
      <c r="DW18">
        <f>26.708*COUNTIF('2-man'!$C$16:'2-man'!DV$17,"S")+10.052*COUNTIF('2-man'!$C$16:'2-man'!DV$17,"C")+481.25*(SUMPRODUCT(('2-man'!$C$16:'2-man'!DU$16="D")*($C$1:DU$1&gt;=35))+SUMPRODUCT(('2-man'!$C$17:'2-man'!DU$17="D")*($C$9:DU$9&gt;=35)))+1.257*COUNTIF('2-man'!$C$16:'2-man'!DU$17,"B")+26.917*COUNTIF('2-man'!$C$16:'2-man'!DU$17,"A")+1.29*COUNTIF('2-man'!$C$16:'2-man'!DT$17,"T")+1.275*COUNTIF('2-man'!$C$16:'2-man'!DU$17,"E")+18.815*COUNTIF('2-man'!$C$16:'2-man'!DV$17,"SB")+IF('2-man'!$Z$8="Ayak",1.276*COUNTIF('2-man'!$C$16:'2-man'!DU$16,"H"),IF('2-man'!$Z$8="Swift blade",9.844,9.929)*COUNTIF('2-man'!$C$16:'2-man'!DV$16,"H"))+IF('2-man'!$Z$9="Ayak",1.276*COUNTIF('2-man'!$C$17:'2-man'!DU$17,"H"),IF('2-man'!$Z$9="Swift blade",9.844,9.929)*COUNTIF('2-man'!$C$17:'2-man'!DV$17,"H"))+(SUM($B4:DU4)+SUM($B12:DU12))*1.1983/4</f>
        <v/>
      </c>
      <c r="DX18">
        <f>26.708*COUNTIF('2-man'!$C$16:'2-man'!DW$17,"S")+10.052*COUNTIF('2-man'!$C$16:'2-man'!DW$17,"C")+481.25*(SUMPRODUCT(('2-man'!$C$16:'2-man'!DV$16="D")*($C$1:DV$1&gt;=35))+SUMPRODUCT(('2-man'!$C$17:'2-man'!DV$17="D")*($C$9:DV$9&gt;=35)))+1.257*COUNTIF('2-man'!$C$16:'2-man'!DV$17,"B")+26.917*COUNTIF('2-man'!$C$16:'2-man'!DV$17,"A")+1.29*COUNTIF('2-man'!$C$16:'2-man'!DU$17,"T")+1.275*COUNTIF('2-man'!$C$16:'2-man'!DV$17,"E")+18.815*COUNTIF('2-man'!$C$16:'2-man'!DW$17,"SB")+IF('2-man'!$Z$8="Ayak",1.276*COUNTIF('2-man'!$C$16:'2-man'!DV$16,"H"),IF('2-man'!$Z$8="Swift blade",9.844,9.929)*COUNTIF('2-man'!$C$16:'2-man'!DW$16,"H"))+IF('2-man'!$Z$9="Ayak",1.276*COUNTIF('2-man'!$C$17:'2-man'!DV$17,"H"),IF('2-man'!$Z$9="Swift blade",9.844,9.929)*COUNTIF('2-man'!$C$17:'2-man'!DW$17,"H"))+(SUM($B4:DV4)+SUM($B12:DV12))*1.1983/4</f>
        <v/>
      </c>
      <c r="DY18">
        <f>26.708*COUNTIF('2-man'!$C$16:'2-man'!DX$17,"S")+10.052*COUNTIF('2-man'!$C$16:'2-man'!DX$17,"C")+481.25*(SUMPRODUCT(('2-man'!$C$16:'2-man'!DW$16="D")*($C$1:DW$1&gt;=35))+SUMPRODUCT(('2-man'!$C$17:'2-man'!DW$17="D")*($C$9:DW$9&gt;=35)))+1.257*COUNTIF('2-man'!$C$16:'2-man'!DW$17,"B")+26.917*COUNTIF('2-man'!$C$16:'2-man'!DW$17,"A")+1.29*COUNTIF('2-man'!$C$16:'2-man'!DV$17,"T")+1.275*COUNTIF('2-man'!$C$16:'2-man'!DW$17,"E")+18.815*COUNTIF('2-man'!$C$16:'2-man'!DX$17,"SB")+IF('2-man'!$Z$8="Ayak",1.276*COUNTIF('2-man'!$C$16:'2-man'!DW$16,"H"),IF('2-man'!$Z$8="Swift blade",9.844,9.929)*COUNTIF('2-man'!$C$16:'2-man'!DX$16,"H"))+IF('2-man'!$Z$9="Ayak",1.276*COUNTIF('2-man'!$C$17:'2-man'!DW$17,"H"),IF('2-man'!$Z$9="Swift blade",9.844,9.929)*COUNTIF('2-man'!$C$17:'2-man'!DX$17,"H"))+(SUM($B4:DW4)+SUM($B12:DW12))*1.1983/4</f>
        <v/>
      </c>
      <c r="DZ18">
        <f>26.708*COUNTIF('2-man'!$C$16:'2-man'!DY$17,"S")+10.052*COUNTIF('2-man'!$C$16:'2-man'!DY$17,"C")+481.25*(SUMPRODUCT(('2-man'!$C$16:'2-man'!DX$16="D")*($C$1:DX$1&gt;=35))+SUMPRODUCT(('2-man'!$C$17:'2-man'!DX$17="D")*($C$9:DX$9&gt;=35)))+1.257*COUNTIF('2-man'!$C$16:'2-man'!DX$17,"B")+26.917*COUNTIF('2-man'!$C$16:'2-man'!DX$17,"A")+1.29*COUNTIF('2-man'!$C$16:'2-man'!DW$17,"T")+1.275*COUNTIF('2-man'!$C$16:'2-man'!DX$17,"E")+18.815*COUNTIF('2-man'!$C$16:'2-man'!DY$17,"SB")+IF('2-man'!$Z$8="Ayak",1.276*COUNTIF('2-man'!$C$16:'2-man'!DX$16,"H"),IF('2-man'!$Z$8="Swift blade",9.844,9.929)*COUNTIF('2-man'!$C$16:'2-man'!DY$16,"H"))+IF('2-man'!$Z$9="Ayak",1.276*COUNTIF('2-man'!$C$17:'2-man'!DX$17,"H"),IF('2-man'!$Z$9="Swift blade",9.844,9.929)*COUNTIF('2-man'!$C$17:'2-man'!DY$17,"H"))+(SUM($B4:DX4)+SUM($B12:DX12))*1.1983/4</f>
        <v/>
      </c>
      <c r="EA18">
        <f>26.708*COUNTIF('2-man'!$C$16:'2-man'!DZ$17,"S")+10.052*COUNTIF('2-man'!$C$16:'2-man'!DZ$17,"C")+481.25*(SUMPRODUCT(('2-man'!$C$16:'2-man'!DY$16="D")*($C$1:DY$1&gt;=35))+SUMPRODUCT(('2-man'!$C$17:'2-man'!DY$17="D")*($C$9:DY$9&gt;=35)))+1.257*COUNTIF('2-man'!$C$16:'2-man'!DY$17,"B")+26.917*COUNTIF('2-man'!$C$16:'2-man'!DY$17,"A")+1.29*COUNTIF('2-man'!$C$16:'2-man'!DX$17,"T")+1.275*COUNTIF('2-man'!$C$16:'2-man'!DY$17,"E")+18.815*COUNTIF('2-man'!$C$16:'2-man'!DZ$17,"SB")+IF('2-man'!$Z$8="Ayak",1.276*COUNTIF('2-man'!$C$16:'2-man'!DY$16,"H"),IF('2-man'!$Z$8="Swift blade",9.844,9.929)*COUNTIF('2-man'!$C$16:'2-man'!DZ$16,"H"))+IF('2-man'!$Z$9="Ayak",1.276*COUNTIF('2-man'!$C$17:'2-man'!DY$17,"H"),IF('2-man'!$Z$9="Swift blade",9.844,9.929)*COUNTIF('2-man'!$C$17:'2-man'!DZ$17,"H"))+(SUM($B4:DY4)+SUM($B12:DY12))*1.1983/4</f>
        <v/>
      </c>
      <c r="EB18">
        <f>26.708*COUNTIF('2-man'!$C$16:'2-man'!EA$17,"S")+10.052*COUNTIF('2-man'!$C$16:'2-man'!EA$17,"C")+481.25*(SUMPRODUCT(('2-man'!$C$16:'2-man'!DZ$16="D")*($C$1:DZ$1&gt;=35))+SUMPRODUCT(('2-man'!$C$17:'2-man'!DZ$17="D")*($C$9:DZ$9&gt;=35)))+1.257*COUNTIF('2-man'!$C$16:'2-man'!DZ$17,"B")+26.917*COUNTIF('2-man'!$C$16:'2-man'!DZ$17,"A")+1.29*COUNTIF('2-man'!$C$16:'2-man'!DY$17,"T")+1.275*COUNTIF('2-man'!$C$16:'2-man'!DZ$17,"E")+18.815*COUNTIF('2-man'!$C$16:'2-man'!EA$17,"SB")+IF('2-man'!$Z$8="Ayak",1.276*COUNTIF('2-man'!$C$16:'2-man'!DZ$16,"H"),IF('2-man'!$Z$8="Swift blade",9.844,9.929)*COUNTIF('2-man'!$C$16:'2-man'!EA$16,"H"))+IF('2-man'!$Z$9="Ayak",1.276*COUNTIF('2-man'!$C$17:'2-man'!DZ$17,"H"),IF('2-man'!$Z$9="Swift blade",9.844,9.929)*COUNTIF('2-man'!$C$17:'2-man'!EA$17,"H"))+(SUM($B4:DZ4)+SUM($B12:DZ12))*1.1983/4</f>
        <v/>
      </c>
      <c r="EC18">
        <f>26.708*COUNTIF('2-man'!$C$16:'2-man'!EB$17,"S")+10.052*COUNTIF('2-man'!$C$16:'2-man'!EB$17,"C")+481.25*(SUMPRODUCT(('2-man'!$C$16:'2-man'!EA$16="D")*($C$1:EA$1&gt;=35))+SUMPRODUCT(('2-man'!$C$17:'2-man'!EA$17="D")*($C$9:EA$9&gt;=35)))+1.257*COUNTIF('2-man'!$C$16:'2-man'!EA$17,"B")+26.917*COUNTIF('2-man'!$C$16:'2-man'!EA$17,"A")+1.29*COUNTIF('2-man'!$C$16:'2-man'!DZ$17,"T")+1.275*COUNTIF('2-man'!$C$16:'2-man'!EA$17,"E")+18.815*COUNTIF('2-man'!$C$16:'2-man'!EB$17,"SB")+IF('2-man'!$Z$8="Ayak",1.276*COUNTIF('2-man'!$C$16:'2-man'!EA$16,"H"),IF('2-man'!$Z$8="Swift blade",9.844,9.929)*COUNTIF('2-man'!$C$16:'2-man'!EB$16,"H"))+IF('2-man'!$Z$9="Ayak",1.276*COUNTIF('2-man'!$C$17:'2-man'!EA$17,"H"),IF('2-man'!$Z$9="Swift blade",9.844,9.929)*COUNTIF('2-man'!$C$17:'2-man'!EB$17,"H"))+(SUM($B4:EA4)+SUM($B12:EA12))*1.1983/4</f>
        <v/>
      </c>
      <c r="ED18">
        <f>26.708*COUNTIF('2-man'!$C$16:'2-man'!EC$17,"S")+10.052*COUNTIF('2-man'!$C$16:'2-man'!EC$17,"C")+481.25*(SUMPRODUCT(('2-man'!$C$16:'2-man'!EB$16="D")*($C$1:EB$1&gt;=35))+SUMPRODUCT(('2-man'!$C$17:'2-man'!EB$17="D")*($C$9:EB$9&gt;=35)))+1.257*COUNTIF('2-man'!$C$16:'2-man'!EB$17,"B")+26.917*COUNTIF('2-man'!$C$16:'2-man'!EB$17,"A")+1.29*COUNTIF('2-man'!$C$16:'2-man'!EA$17,"T")+1.275*COUNTIF('2-man'!$C$16:'2-man'!EB$17,"E")+18.815*COUNTIF('2-man'!$C$16:'2-man'!EC$17,"SB")+IF('2-man'!$Z$8="Ayak",1.276*COUNTIF('2-man'!$C$16:'2-man'!EB$16,"H"),IF('2-man'!$Z$8="Swift blade",9.844,9.929)*COUNTIF('2-man'!$C$16:'2-man'!EC$16,"H"))+IF('2-man'!$Z$9="Ayak",1.276*COUNTIF('2-man'!$C$17:'2-man'!EB$17,"H"),IF('2-man'!$Z$9="Swift blade",9.844,9.929)*COUNTIF('2-man'!$C$17:'2-man'!EC$17,"H"))+(SUM($B4:EB4)+SUM($B12:EB12))*1.1983/4</f>
        <v/>
      </c>
      <c r="EE18">
        <f>26.708*COUNTIF('2-man'!$C$16:'2-man'!ED$17,"S")+10.052*COUNTIF('2-man'!$C$16:'2-man'!ED$17,"C")+481.25*(SUMPRODUCT(('2-man'!$C$16:'2-man'!EC$16="D")*($C$1:EC$1&gt;=35))+SUMPRODUCT(('2-man'!$C$17:'2-man'!EC$17="D")*($C$9:EC$9&gt;=35)))+1.257*COUNTIF('2-man'!$C$16:'2-man'!EC$17,"B")+26.917*COUNTIF('2-man'!$C$16:'2-man'!EC$17,"A")+1.29*COUNTIF('2-man'!$C$16:'2-man'!EB$17,"T")+1.275*COUNTIF('2-man'!$C$16:'2-man'!EC$17,"E")+18.815*COUNTIF('2-man'!$C$16:'2-man'!ED$17,"SB")+IF('2-man'!$Z$8="Ayak",1.276*COUNTIF('2-man'!$C$16:'2-man'!EC$16,"H"),IF('2-man'!$Z$8="Swift blade",9.844,9.929)*COUNTIF('2-man'!$C$16:'2-man'!ED$16,"H"))+IF('2-man'!$Z$9="Ayak",1.276*COUNTIF('2-man'!$C$17:'2-man'!EC$17,"H"),IF('2-man'!$Z$9="Swift blade",9.844,9.929)*COUNTIF('2-man'!$C$17:'2-man'!ED$17,"H"))+(SUM($B4:EC4)+SUM($B12:EC12))*1.1983/4</f>
        <v/>
      </c>
      <c r="EF18">
        <f>26.708*COUNTIF('2-man'!$C$16:'2-man'!EE$17,"S")+10.052*COUNTIF('2-man'!$C$16:'2-man'!EE$17,"C")+481.25*(SUMPRODUCT(('2-man'!$C$16:'2-man'!ED$16="D")*($C$1:ED$1&gt;=35))+SUMPRODUCT(('2-man'!$C$17:'2-man'!ED$17="D")*($C$9:ED$9&gt;=35)))+1.257*COUNTIF('2-man'!$C$16:'2-man'!ED$17,"B")+26.917*COUNTIF('2-man'!$C$16:'2-man'!ED$17,"A")+1.29*COUNTIF('2-man'!$C$16:'2-man'!EC$17,"T")+1.275*COUNTIF('2-man'!$C$16:'2-man'!ED$17,"E")+18.815*COUNTIF('2-man'!$C$16:'2-man'!EE$17,"SB")+IF('2-man'!$Z$8="Ayak",1.276*COUNTIF('2-man'!$C$16:'2-man'!ED$16,"H"),IF('2-man'!$Z$8="Swift blade",9.844,9.929)*COUNTIF('2-man'!$C$16:'2-man'!EE$16,"H"))+IF('2-man'!$Z$9="Ayak",1.276*COUNTIF('2-man'!$C$17:'2-man'!ED$17,"H"),IF('2-man'!$Z$9="Swift blade",9.844,9.929)*COUNTIF('2-man'!$C$17:'2-man'!EE$17,"H"))+(SUM($B4:ED4)+SUM($B12:ED12))*1.1983/4</f>
        <v/>
      </c>
      <c r="EG18">
        <f>26.708*COUNTIF('2-man'!$C$16:'2-man'!EF$17,"S")+10.052*COUNTIF('2-man'!$C$16:'2-man'!EF$17,"C")+481.25*(SUMPRODUCT(('2-man'!$C$16:'2-man'!EE$16="D")*($C$1:EE$1&gt;=35))+SUMPRODUCT(('2-man'!$C$17:'2-man'!EE$17="D")*($C$9:EE$9&gt;=35)))+1.257*COUNTIF('2-man'!$C$16:'2-man'!EE$17,"B")+26.917*COUNTIF('2-man'!$C$16:'2-man'!EE$17,"A")+1.29*COUNTIF('2-man'!$C$16:'2-man'!ED$17,"T")+1.275*COUNTIF('2-man'!$C$16:'2-man'!EE$17,"E")+18.815*COUNTIF('2-man'!$C$16:'2-man'!EF$17,"SB")+IF('2-man'!$Z$8="Ayak",1.276*COUNTIF('2-man'!$C$16:'2-man'!EE$16,"H"),IF('2-man'!$Z$8="Swift blade",9.844,9.929)*COUNTIF('2-man'!$C$16:'2-man'!EF$16,"H"))+IF('2-man'!$Z$9="Ayak",1.276*COUNTIF('2-man'!$C$17:'2-man'!EE$17,"H"),IF('2-man'!$Z$9="Swift blade",9.844,9.929)*COUNTIF('2-man'!$C$17:'2-man'!EF$17,"H"))+(SUM($B4:EE4)+SUM($B12:EE12))*1.1983/4</f>
        <v/>
      </c>
      <c r="EH18">
        <f>26.708*COUNTIF('2-man'!$C$16:'2-man'!EG$17,"S")+10.052*COUNTIF('2-man'!$C$16:'2-man'!EG$17,"C")+481.25*(SUMPRODUCT(('2-man'!$C$16:'2-man'!EF$16="D")*($C$1:EF$1&gt;=35))+SUMPRODUCT(('2-man'!$C$17:'2-man'!EF$17="D")*($C$9:EF$9&gt;=35)))+1.257*COUNTIF('2-man'!$C$16:'2-man'!EF$17,"B")+26.917*COUNTIF('2-man'!$C$16:'2-man'!EF$17,"A")+1.29*COUNTIF('2-man'!$C$16:'2-man'!EE$17,"T")+1.275*COUNTIF('2-man'!$C$16:'2-man'!EF$17,"E")+18.815*COUNTIF('2-man'!$C$16:'2-man'!EG$17,"SB")+IF('2-man'!$Z$8="Ayak",1.276*COUNTIF('2-man'!$C$16:'2-man'!EF$16,"H"),IF('2-man'!$Z$8="Swift blade",9.844,9.929)*COUNTIF('2-man'!$C$16:'2-man'!EG$16,"H"))+IF('2-man'!$Z$9="Ayak",1.276*COUNTIF('2-man'!$C$17:'2-man'!EF$17,"H"),IF('2-man'!$Z$9="Swift blade",9.844,9.929)*COUNTIF('2-man'!$C$17:'2-man'!EG$17,"H"))+(SUM($B4:EF4)+SUM($B12:EF12))*1.1983/4</f>
        <v/>
      </c>
      <c r="EI18">
        <f>26.708*COUNTIF('2-man'!$C$16:'2-man'!EH$17,"S")+10.052*COUNTIF('2-man'!$C$16:'2-man'!EH$17,"C")+481.25*(SUMPRODUCT(('2-man'!$C$16:'2-man'!EG$16="D")*($C$1:EG$1&gt;=35))+SUMPRODUCT(('2-man'!$C$17:'2-man'!EG$17="D")*($C$9:EG$9&gt;=35)))+1.257*COUNTIF('2-man'!$C$16:'2-man'!EG$17,"B")+26.917*COUNTIF('2-man'!$C$16:'2-man'!EG$17,"A")+1.29*COUNTIF('2-man'!$C$16:'2-man'!EF$17,"T")+1.275*COUNTIF('2-man'!$C$16:'2-man'!EG$17,"E")+18.815*COUNTIF('2-man'!$C$16:'2-man'!EH$17,"SB")+IF('2-man'!$Z$8="Ayak",1.276*COUNTIF('2-man'!$C$16:'2-man'!EG$16,"H"),IF('2-man'!$Z$8="Swift blade",9.844,9.929)*COUNTIF('2-man'!$C$16:'2-man'!EH$16,"H"))+IF('2-man'!$Z$9="Ayak",1.276*COUNTIF('2-man'!$C$17:'2-man'!EG$17,"H"),IF('2-man'!$Z$9="Swift blade",9.844,9.929)*COUNTIF('2-man'!$C$17:'2-man'!EH$17,"H"))+(SUM($B4:EG4)+SUM($B12:EG12))*1.1983/4</f>
        <v/>
      </c>
      <c r="EJ18">
        <f>26.708*COUNTIF('2-man'!$C$16:'2-man'!EI$17,"S")+10.052*COUNTIF('2-man'!$C$16:'2-man'!EI$17,"C")+481.25*(SUMPRODUCT(('2-man'!$C$16:'2-man'!EH$16="D")*($C$1:EH$1&gt;=35))+SUMPRODUCT(('2-man'!$C$17:'2-man'!EH$17="D")*($C$9:EH$9&gt;=35)))+1.257*COUNTIF('2-man'!$C$16:'2-man'!EH$17,"B")+26.917*COUNTIF('2-man'!$C$16:'2-man'!EH$17,"A")+1.29*COUNTIF('2-man'!$C$16:'2-man'!EG$17,"T")+1.275*COUNTIF('2-man'!$C$16:'2-man'!EH$17,"E")+18.815*COUNTIF('2-man'!$C$16:'2-man'!EI$17,"SB")+IF('2-man'!$Z$8="Ayak",1.276*COUNTIF('2-man'!$C$16:'2-man'!EH$16,"H"),IF('2-man'!$Z$8="Swift blade",9.844,9.929)*COUNTIF('2-man'!$C$16:'2-man'!EI$16,"H"))+IF('2-man'!$Z$9="Ayak",1.276*COUNTIF('2-man'!$C$17:'2-man'!EH$17,"H"),IF('2-man'!$Z$9="Swift blade",9.844,9.929)*COUNTIF('2-man'!$C$17:'2-man'!EI$17,"H"))+(SUM($B4:EH4)+SUM($B12:EH12))*1.1983/4</f>
        <v/>
      </c>
      <c r="EK18">
        <f>26.708*COUNTIF('2-man'!$C$16:'2-man'!EJ$17,"S")+10.052*COUNTIF('2-man'!$C$16:'2-man'!EJ$17,"C")+481.25*(SUMPRODUCT(('2-man'!$C$16:'2-man'!EI$16="D")*($C$1:EI$1&gt;=35))+SUMPRODUCT(('2-man'!$C$17:'2-man'!EI$17="D")*($C$9:EI$9&gt;=35)))+1.257*COUNTIF('2-man'!$C$16:'2-man'!EI$17,"B")+26.917*COUNTIF('2-man'!$C$16:'2-man'!EI$17,"A")+1.29*COUNTIF('2-man'!$C$16:'2-man'!EH$17,"T")+1.275*COUNTIF('2-man'!$C$16:'2-man'!EI$17,"E")+18.815*COUNTIF('2-man'!$C$16:'2-man'!EJ$17,"SB")+IF('2-man'!$Z$8="Ayak",1.276*COUNTIF('2-man'!$C$16:'2-man'!EI$16,"H"),IF('2-man'!$Z$8="Swift blade",9.844,9.929)*COUNTIF('2-man'!$C$16:'2-man'!EJ$16,"H"))+IF('2-man'!$Z$9="Ayak",1.276*COUNTIF('2-man'!$C$17:'2-man'!EI$17,"H"),IF('2-man'!$Z$9="Swift blade",9.844,9.929)*COUNTIF('2-man'!$C$17:'2-man'!EJ$17,"H"))+(SUM($B4:EI4)+SUM($B12:EI12))*1.1983/4</f>
        <v/>
      </c>
      <c r="EL18">
        <f>26.708*COUNTIF('2-man'!$C$16:'2-man'!EK$17,"S")+10.052*COUNTIF('2-man'!$C$16:'2-man'!EK$17,"C")+481.25*(SUMPRODUCT(('2-man'!$C$16:'2-man'!EJ$16="D")*($C$1:EJ$1&gt;=35))+SUMPRODUCT(('2-man'!$C$17:'2-man'!EJ$17="D")*($C$9:EJ$9&gt;=35)))+1.257*COUNTIF('2-man'!$C$16:'2-man'!EJ$17,"B")+26.917*COUNTIF('2-man'!$C$16:'2-man'!EJ$17,"A")+1.29*COUNTIF('2-man'!$C$16:'2-man'!EI$17,"T")+1.275*COUNTIF('2-man'!$C$16:'2-man'!EJ$17,"E")+18.815*COUNTIF('2-man'!$C$16:'2-man'!EK$17,"SB")+IF('2-man'!$Z$8="Ayak",1.276*COUNTIF('2-man'!$C$16:'2-man'!EJ$16,"H"),IF('2-man'!$Z$8="Swift blade",9.844,9.929)*COUNTIF('2-man'!$C$16:'2-man'!EK$16,"H"))+IF('2-man'!$Z$9="Ayak",1.276*COUNTIF('2-man'!$C$17:'2-man'!EJ$17,"H"),IF('2-man'!$Z$9="Swift blade",9.844,9.929)*COUNTIF('2-man'!$C$17:'2-man'!EK$17,"H"))+(SUM($B4:EJ4)+SUM($B12:EJ12))*1.1983/4</f>
        <v/>
      </c>
    </row>
    <row r="19">
      <c r="A19" t="inlineStr">
        <is>
          <t>kill chance</t>
        </is>
      </c>
      <c r="CJ19">
        <f>IF(CJ18&lt;=0,IF(CJ17&gt;=1500,1,0),1-NORMDIST(1500-0.5,CJ17,SQRT(CJ18),TRUE))</f>
        <v/>
      </c>
      <c r="CK19">
        <f>IF(CK18&lt;=0,IF(CK17&gt;=1500,1,0),1-NORMDIST(1500-0.5,CK17,SQRT(CK18),TRUE))</f>
        <v/>
      </c>
      <c r="CL19">
        <f>IF(CL18&lt;=0,IF(CL17&gt;=1500,1,0),1-NORMDIST(1500-0.5,CL17,SQRT(CL18),TRUE))</f>
        <v/>
      </c>
      <c r="CM19">
        <f>IF(CM18&lt;=0,IF(CM17&gt;=1500,1,0),1-NORMDIST(1500-0.5,CM17,SQRT(CM18),TRUE))</f>
        <v/>
      </c>
      <c r="CN19">
        <f>IF(CN18&lt;=0,IF(CN17&gt;=1500,1,0),1-NORMDIST(1500-0.5,CN17,SQRT(CN18),TRUE))</f>
        <v/>
      </c>
      <c r="CO19">
        <f>IF(CO18&lt;=0,IF(CO17&gt;=1500,1,0),1-NORMDIST(1500-0.5,CO17,SQRT(CO18),TRUE))</f>
        <v/>
      </c>
      <c r="CP19">
        <f>IF(CP18&lt;=0,IF(CP17&gt;=1500,1,0),1-NORMDIST(1500-0.5,CP17,SQRT(CP18),TRUE))</f>
        <v/>
      </c>
      <c r="CQ19">
        <f>IF(CQ18&lt;=0,IF(CQ17&gt;=1500,1,0),1-NORMDIST(1500-0.5,CQ17,SQRT(CQ18),TRUE))</f>
        <v/>
      </c>
      <c r="CR19">
        <f>IF(CR18&lt;=0,IF(CR17&gt;=1500,1,0),1-NORMDIST(1500-0.5,CR17,SQRT(CR18),TRUE))</f>
        <v/>
      </c>
      <c r="CS19">
        <f>IF(CS18&lt;=0,IF(CS17&gt;=1500,1,0),1-NORMDIST(1500-0.5,CS17,SQRT(CS18),TRUE))</f>
        <v/>
      </c>
      <c r="CT19">
        <f>IF(CT18&lt;=0,IF(CT17&gt;=1500,1,0),1-NORMDIST(1500-0.5,CT17,SQRT(CT18),TRUE))</f>
        <v/>
      </c>
      <c r="CU19">
        <f>IF(CU18&lt;=0,IF(CU17&gt;=1500,1,0),1-NORMDIST(1500-0.5,CU17,SQRT(CU18),TRUE))</f>
        <v/>
      </c>
      <c r="CV19">
        <f>IF(CV18&lt;=0,IF(CV17&gt;=1500,1,0),1-NORMDIST(1500-0.5,CV17,SQRT(CV18),TRUE))</f>
        <v/>
      </c>
      <c r="CW19">
        <f>IF(CW18&lt;=0,IF(CW17&gt;=1500,1,0),1-NORMDIST(1500-0.5,CW17,SQRT(CW18),TRUE))</f>
        <v/>
      </c>
      <c r="CX19">
        <f>IF(CX18&lt;=0,IF(CX17&gt;=1500,1,0),1-NORMDIST(1500-0.5,CX17,SQRT(CX18),TRUE))</f>
        <v/>
      </c>
      <c r="CY19">
        <f>IF(CY18&lt;=0,IF(CY17&gt;=1500,1,0),1-NORMDIST(1500-0.5,CY17,SQRT(CY18),TRUE))</f>
        <v/>
      </c>
      <c r="CZ19">
        <f>IF(CZ18&lt;=0,IF(CZ17&gt;=1500,1,0),1-NORMDIST(1500-0.5,CZ17,SQRT(CZ18),TRUE))</f>
        <v/>
      </c>
      <c r="DA19">
        <f>IF(DA18&lt;=0,IF(DA17&gt;=1500,1,0),1-NORMDIST(1500-0.5,DA17,SQRT(DA18),TRUE))</f>
        <v/>
      </c>
      <c r="DB19">
        <f>IF(DB18&lt;=0,IF(DB17&gt;=1500,1,0),1-NORMDIST(1500-0.5,DB17,SQRT(DB18),TRUE))</f>
        <v/>
      </c>
      <c r="DC19">
        <f>IF(DC18&lt;=0,IF(DC17&gt;=1500,1,0),1-NORMDIST(1500-0.5,DC17,SQRT(DC18),TRUE))</f>
        <v/>
      </c>
      <c r="DD19">
        <f>IF(DD18&lt;=0,IF(DD17&gt;=1500,1,0),1-NORMDIST(1500-0.5,DD17,SQRT(DD18),TRUE))</f>
        <v/>
      </c>
      <c r="DE19">
        <f>IF(DE18&lt;=0,IF(DE17&gt;=1500,1,0),1-NORMDIST(1500-0.5,DE17,SQRT(DE18),TRUE))</f>
        <v/>
      </c>
      <c r="DF19">
        <f>IF(DF18&lt;=0,IF(DF17&gt;=1500,1,0),1-NORMDIST(1500-0.5,DF17,SQRT(DF18),TRUE))</f>
        <v/>
      </c>
      <c r="DG19">
        <f>IF(DG18&lt;=0,IF(DG17&gt;=1500,1,0),1-NORMDIST(1500-0.5,DG17,SQRT(DG18),TRUE))</f>
        <v/>
      </c>
      <c r="DH19">
        <f>IF(DH18&lt;=0,IF(DH17&gt;=1500,1,0),1-NORMDIST(1500-0.5,DH17,SQRT(DH18),TRUE))</f>
        <v/>
      </c>
      <c r="DI19">
        <f>IF(DI18&lt;=0,IF(DI17&gt;=1500,1,0),1-NORMDIST(1500-0.5,DI17,SQRT(DI18),TRUE))</f>
        <v/>
      </c>
      <c r="DJ19">
        <f>IF(DJ18&lt;=0,IF(DJ17&gt;=1500,1,0),1-NORMDIST(1500-0.5,DJ17,SQRT(DJ18),TRUE))</f>
        <v/>
      </c>
      <c r="DK19">
        <f>IF(DK18&lt;=0,IF(DK17&gt;=1500,1,0),1-NORMDIST(1500-0.5,DK17,SQRT(DK18),TRUE))</f>
        <v/>
      </c>
      <c r="DL19">
        <f>IF(DL18&lt;=0,IF(DL17&gt;=1500,1,0),1-NORMDIST(1500-0.5,DL17,SQRT(DL18),TRUE))</f>
        <v/>
      </c>
      <c r="DM19">
        <f>IF(DM18&lt;=0,IF(DM17&gt;=1500,1,0),1-NORMDIST(1500-0.5,DM17,SQRT(DM18),TRUE))</f>
        <v/>
      </c>
      <c r="DN19">
        <f>IF(DN18&lt;=0,IF(DN17&gt;=1500,1,0),1-NORMDIST(1500-0.5,DN17,SQRT(DN18),TRUE))</f>
        <v/>
      </c>
      <c r="DO19">
        <f>IF(DO18&lt;=0,IF(DO17&gt;=1500,1,0),1-NORMDIST(1500-0.5,DO17,SQRT(DO18),TRUE))</f>
        <v/>
      </c>
      <c r="DP19">
        <f>IF(DP18&lt;=0,IF(DP17&gt;=1500,1,0),1-NORMDIST(1500-0.5,DP17,SQRT(DP18),TRUE))</f>
        <v/>
      </c>
      <c r="DQ19">
        <f>IF(DQ18&lt;=0,IF(DQ17&gt;=1500,1,0),1-NORMDIST(1500-0.5,DQ17,SQRT(DQ18),TRUE))</f>
        <v/>
      </c>
      <c r="DR19">
        <f>IF(DR18&lt;=0,IF(DR17&gt;=1500,1,0),1-NORMDIST(1500-0.5,DR17,SQRT(DR18),TRUE))</f>
        <v/>
      </c>
      <c r="DS19">
        <f>IF(DS18&lt;=0,IF(DS17&gt;=1500,1,0),1-NORMDIST(1500-0.5,DS17,SQRT(DS18),TRUE))</f>
        <v/>
      </c>
      <c r="DT19">
        <f>IF(DT18&lt;=0,IF(DT17&gt;=1500,1,0),1-NORMDIST(1500-0.5,DT17,SQRT(DT18),TRUE))</f>
        <v/>
      </c>
      <c r="DU19">
        <f>IF(DU18&lt;=0,IF(DU17&gt;=1500,1,0),1-NORMDIST(1500-0.5,DU17,SQRT(DU18),TRUE))</f>
        <v/>
      </c>
      <c r="DV19">
        <f>IF(DV18&lt;=0,IF(DV17&gt;=1500,1,0),1-NORMDIST(1500-0.5,DV17,SQRT(DV18),TRUE))</f>
        <v/>
      </c>
      <c r="DW19">
        <f>IF(DW18&lt;=0,IF(DW17&gt;=1500,1,0),1-NORMDIST(1500-0.5,DW17,SQRT(DW18),TRUE))</f>
        <v/>
      </c>
      <c r="DX19">
        <f>IF(DX18&lt;=0,IF(DX17&gt;=1500,1,0),1-NORMDIST(1500-0.5,DX17,SQRT(DX18),TRUE))</f>
        <v/>
      </c>
      <c r="DY19">
        <f>IF(DY18&lt;=0,IF(DY17&gt;=1500,1,0),1-NORMDIST(1500-0.5,DY17,SQRT(DY18),TRUE))</f>
        <v/>
      </c>
      <c r="DZ19">
        <f>IF(DZ18&lt;=0,IF(DZ17&gt;=1500,1,0),1-NORMDIST(1500-0.5,DZ17,SQRT(DZ18),TRUE))</f>
        <v/>
      </c>
      <c r="EA19">
        <f>IF(EA18&lt;=0,IF(EA17&gt;=1500,1,0),1-NORMDIST(1500-0.5,EA17,SQRT(EA18),TRUE))</f>
        <v/>
      </c>
      <c r="EB19">
        <f>IF(EB18&lt;=0,IF(EB17&gt;=1500,1,0),1-NORMDIST(1500-0.5,EB17,SQRT(EB18),TRUE))</f>
        <v/>
      </c>
      <c r="EC19">
        <f>IF(EC18&lt;=0,IF(EC17&gt;=1500,1,0),1-NORMDIST(1500-0.5,EC17,SQRT(EC18),TRUE))</f>
        <v/>
      </c>
      <c r="ED19">
        <f>IF(ED18&lt;=0,IF(ED17&gt;=1500,1,0),1-NORMDIST(1500-0.5,ED17,SQRT(ED18),TRUE))</f>
        <v/>
      </c>
      <c r="EE19">
        <f>IF(EE18&lt;=0,IF(EE17&gt;=1500,1,0),1-NORMDIST(1500-0.5,EE17,SQRT(EE18),TRUE))</f>
        <v/>
      </c>
      <c r="EF19">
        <f>IF(EF18&lt;=0,IF(EF17&gt;=1500,1,0),1-NORMDIST(1500-0.5,EF17,SQRT(EF18),TRUE))</f>
        <v/>
      </c>
      <c r="EG19">
        <f>IF(EG18&lt;=0,IF(EG17&gt;=1500,1,0),1-NORMDIST(1500-0.5,EG17,SQRT(EG18),TRUE))</f>
        <v/>
      </c>
      <c r="EH19">
        <f>IF(EH18&lt;=0,IF(EH17&gt;=1500,1,0),1-NORMDIST(1500-0.5,EH17,SQRT(EH18),TRUE))</f>
        <v/>
      </c>
      <c r="EI19">
        <f>IF(EI18&lt;=0,IF(EI17&gt;=1500,1,0),1-NORMDIST(1500-0.5,EI17,SQRT(EI18),TRUE))</f>
        <v/>
      </c>
      <c r="EJ19">
        <f>IF(EJ18&lt;=0,IF(EJ17&gt;=1500,1,0),1-NORMDIST(1500-0.5,EJ17,SQRT(EJ18),TRUE))</f>
        <v/>
      </c>
      <c r="EK19">
        <f>IF(EK18&lt;=0,IF(EK17&gt;=1500,1,0),1-NORMDIST(1500-0.5,EK17,SQRT(EK18),TRUE))</f>
        <v/>
      </c>
      <c r="EL19">
        <f>IF(EL18&lt;=0,IF(EL17&gt;=1500,1,0),1-NORMDIST(1500-0.5,EL17,SQRT(EL18),TRUE))</f>
        <v/>
      </c>
    </row>
    <row r="20">
      <c r="A20" t="inlineStr">
        <is>
          <t>kill tick cand</t>
        </is>
      </c>
    </row>
    <row r="21">
      <c r="A21" t="inlineStr">
        <is>
          <t>kill tick 50%</t>
        </is>
      </c>
      <c r="CJ21">
        <f>IF(CJ19&gt;=0.5,'2-man'!CJ$15,999)</f>
        <v/>
      </c>
      <c r="CK21">
        <f>IF(CK19&gt;=0.5,'2-man'!CK$15,999)</f>
        <v/>
      </c>
      <c r="CL21">
        <f>IF(CL19&gt;=0.5,'2-man'!CL$15,999)</f>
        <v/>
      </c>
      <c r="CM21">
        <f>IF(CM19&gt;=0.5,'2-man'!CM$15,999)</f>
        <v/>
      </c>
      <c r="CN21">
        <f>IF(CN19&gt;=0.5,'2-man'!CN$15,999)</f>
        <v/>
      </c>
      <c r="CO21">
        <f>IF(CO19&gt;=0.5,'2-man'!CO$15,999)</f>
        <v/>
      </c>
      <c r="CP21">
        <f>IF(CP19&gt;=0.5,'2-man'!CP$15,999)</f>
        <v/>
      </c>
      <c r="CQ21">
        <f>IF(CQ19&gt;=0.5,'2-man'!CQ$15,999)</f>
        <v/>
      </c>
      <c r="CR21">
        <f>IF(CR19&gt;=0.5,'2-man'!CR$15,999)</f>
        <v/>
      </c>
      <c r="CS21">
        <f>IF(CS19&gt;=0.5,'2-man'!CS$15,999)</f>
        <v/>
      </c>
      <c r="CT21">
        <f>IF(CT19&gt;=0.5,'2-man'!CT$15,999)</f>
        <v/>
      </c>
      <c r="CU21">
        <f>IF(CU19&gt;=0.5,'2-man'!CU$15,999)</f>
        <v/>
      </c>
      <c r="CV21">
        <f>IF(CV19&gt;=0.5,'2-man'!CV$15,999)</f>
        <v/>
      </c>
      <c r="CW21">
        <f>IF(CW19&gt;=0.5,'2-man'!CW$15,999)</f>
        <v/>
      </c>
      <c r="CX21">
        <f>IF(CX19&gt;=0.5,'2-man'!CX$15,999)</f>
        <v/>
      </c>
      <c r="CY21">
        <f>IF(CY19&gt;=0.5,'2-man'!CY$15,999)</f>
        <v/>
      </c>
      <c r="CZ21">
        <f>IF(CZ19&gt;=0.5,'2-man'!CZ$15,999)</f>
        <v/>
      </c>
      <c r="DA21">
        <f>IF(DA19&gt;=0.5,'2-man'!DA$15,999)</f>
        <v/>
      </c>
      <c r="DB21">
        <f>IF(DB19&gt;=0.5,'2-man'!DB$15,999)</f>
        <v/>
      </c>
      <c r="DC21">
        <f>IF(DC19&gt;=0.5,'2-man'!DC$15,999)</f>
        <v/>
      </c>
      <c r="DD21">
        <f>IF(DD19&gt;=0.5,'2-man'!DD$15,999)</f>
        <v/>
      </c>
      <c r="DE21">
        <f>IF(DE19&gt;=0.5,'2-man'!DE$15,999)</f>
        <v/>
      </c>
      <c r="DF21">
        <f>IF(DF19&gt;=0.5,'2-man'!DF$15,999)</f>
        <v/>
      </c>
      <c r="DG21">
        <f>IF(DG19&gt;=0.5,'2-man'!DG$15,999)</f>
        <v/>
      </c>
      <c r="DH21">
        <f>IF(DH19&gt;=0.5,'2-man'!DH$15,999)</f>
        <v/>
      </c>
      <c r="DI21">
        <f>IF(DI19&gt;=0.5,'2-man'!DI$15,999)</f>
        <v/>
      </c>
      <c r="DJ21">
        <f>IF(DJ19&gt;=0.5,'2-man'!DJ$15,999)</f>
        <v/>
      </c>
      <c r="DK21">
        <f>IF(DK19&gt;=0.5,'2-man'!DK$15,999)</f>
        <v/>
      </c>
      <c r="DL21">
        <f>IF(DL19&gt;=0.5,'2-man'!DL$15,999)</f>
        <v/>
      </c>
      <c r="DM21">
        <f>IF(DM19&gt;=0.5,'2-man'!DM$15,999)</f>
        <v/>
      </c>
      <c r="DN21">
        <f>IF(DN19&gt;=0.5,'2-man'!DN$15,999)</f>
        <v/>
      </c>
      <c r="DO21">
        <f>IF(DO19&gt;=0.5,'2-man'!DO$15,999)</f>
        <v/>
      </c>
      <c r="DP21">
        <f>IF(DP19&gt;=0.5,'2-man'!DP$15,999)</f>
        <v/>
      </c>
      <c r="DQ21">
        <f>IF(DQ19&gt;=0.5,'2-man'!DQ$15,999)</f>
        <v/>
      </c>
      <c r="DR21">
        <f>IF(DR19&gt;=0.5,'2-man'!DR$15,999)</f>
        <v/>
      </c>
      <c r="DS21">
        <f>IF(DS19&gt;=0.5,'2-man'!DS$15,999)</f>
        <v/>
      </c>
      <c r="DT21">
        <f>IF(DT19&gt;=0.5,'2-man'!DT$15,999)</f>
        <v/>
      </c>
      <c r="DU21">
        <f>IF(DU19&gt;=0.5,'2-man'!DU$15,999)</f>
        <v/>
      </c>
      <c r="DV21">
        <f>IF(DV19&gt;=0.5,'2-man'!DV$15,999)</f>
        <v/>
      </c>
      <c r="DW21">
        <f>IF(DW19&gt;=0.5,'2-man'!DW$15,999)</f>
        <v/>
      </c>
      <c r="DX21">
        <f>IF(DX19&gt;=0.5,'2-man'!DX$15,999)</f>
        <v/>
      </c>
      <c r="DY21">
        <f>IF(DY19&gt;=0.5,'2-man'!DY$15,999)</f>
        <v/>
      </c>
      <c r="DZ21">
        <f>IF(DZ19&gt;=0.5,'2-man'!DZ$15,999)</f>
        <v/>
      </c>
      <c r="EA21">
        <f>IF(EA19&gt;=0.5,'2-man'!EA$15,999)</f>
        <v/>
      </c>
      <c r="EB21">
        <f>IF(EB19&gt;=0.5,'2-man'!EB$15,999)</f>
        <v/>
      </c>
      <c r="EC21">
        <f>IF(EC19&gt;=0.5,'2-man'!EC$15,999)</f>
        <v/>
      </c>
      <c r="ED21">
        <f>IF(ED19&gt;=0.5,'2-man'!ED$15,999)</f>
        <v/>
      </c>
      <c r="EE21">
        <f>IF(EE19&gt;=0.5,'2-man'!EE$15,999)</f>
        <v/>
      </c>
      <c r="EF21">
        <f>IF(EF19&gt;=0.5,'2-man'!EF$15,999)</f>
        <v/>
      </c>
      <c r="EG21">
        <f>IF(EG19&gt;=0.5,'2-man'!EG$15,999)</f>
        <v/>
      </c>
      <c r="EH21">
        <f>IF(EH19&gt;=0.5,'2-man'!EH$15,999)</f>
        <v/>
      </c>
      <c r="EI21">
        <f>IF(EI19&gt;=0.5,'2-man'!EI$15,999)</f>
        <v/>
      </c>
      <c r="EJ21">
        <f>IF(EJ19&gt;=0.5,'2-man'!EJ$15,999)</f>
        <v/>
      </c>
      <c r="EK21">
        <f>IF(EK19&gt;=0.5,'2-man'!EK$15,999)</f>
        <v/>
      </c>
      <c r="EL21">
        <f>IF(EL19&gt;=0.5,'2-man'!EL$15,999)</f>
        <v/>
      </c>
    </row>
    <row r="22">
      <c r="A22" t="inlineStr">
        <is>
          <t>kill tick 100%</t>
        </is>
      </c>
      <c r="CJ22">
        <f>IF(CJ19&gt;=0.9985,'2-man'!CJ$15,999)</f>
        <v/>
      </c>
      <c r="CK22">
        <f>IF(CK19&gt;=0.9985,'2-man'!CK$15,999)</f>
        <v/>
      </c>
      <c r="CL22">
        <f>IF(CL19&gt;=0.9985,'2-man'!CL$15,999)</f>
        <v/>
      </c>
      <c r="CM22">
        <f>IF(CM19&gt;=0.9985,'2-man'!CM$15,999)</f>
        <v/>
      </c>
      <c r="CN22">
        <f>IF(CN19&gt;=0.9985,'2-man'!CN$15,999)</f>
        <v/>
      </c>
      <c r="CO22">
        <f>IF(CO19&gt;=0.9985,'2-man'!CO$15,999)</f>
        <v/>
      </c>
      <c r="CP22">
        <f>IF(CP19&gt;=0.9985,'2-man'!CP$15,999)</f>
        <v/>
      </c>
      <c r="CQ22">
        <f>IF(CQ19&gt;=0.9985,'2-man'!CQ$15,999)</f>
        <v/>
      </c>
      <c r="CR22">
        <f>IF(CR19&gt;=0.9985,'2-man'!CR$15,999)</f>
        <v/>
      </c>
      <c r="CS22">
        <f>IF(CS19&gt;=0.9985,'2-man'!CS$15,999)</f>
        <v/>
      </c>
      <c r="CT22">
        <f>IF(CT19&gt;=0.9985,'2-man'!CT$15,999)</f>
        <v/>
      </c>
      <c r="CU22">
        <f>IF(CU19&gt;=0.9985,'2-man'!CU$15,999)</f>
        <v/>
      </c>
      <c r="CV22">
        <f>IF(CV19&gt;=0.9985,'2-man'!CV$15,999)</f>
        <v/>
      </c>
      <c r="CW22">
        <f>IF(CW19&gt;=0.9985,'2-man'!CW$15,999)</f>
        <v/>
      </c>
      <c r="CX22">
        <f>IF(CX19&gt;=0.9985,'2-man'!CX$15,999)</f>
        <v/>
      </c>
      <c r="CY22">
        <f>IF(CY19&gt;=0.9985,'2-man'!CY$15,999)</f>
        <v/>
      </c>
      <c r="CZ22">
        <f>IF(CZ19&gt;=0.9985,'2-man'!CZ$15,999)</f>
        <v/>
      </c>
      <c r="DA22">
        <f>IF(DA19&gt;=0.9985,'2-man'!DA$15,999)</f>
        <v/>
      </c>
      <c r="DB22">
        <f>IF(DB19&gt;=0.9985,'2-man'!DB$15,999)</f>
        <v/>
      </c>
      <c r="DC22">
        <f>IF(DC19&gt;=0.9985,'2-man'!DC$15,999)</f>
        <v/>
      </c>
      <c r="DD22">
        <f>IF(DD19&gt;=0.9985,'2-man'!DD$15,999)</f>
        <v/>
      </c>
      <c r="DE22">
        <f>IF(DE19&gt;=0.9985,'2-man'!DE$15,999)</f>
        <v/>
      </c>
      <c r="DF22">
        <f>IF(DF19&gt;=0.9985,'2-man'!DF$15,999)</f>
        <v/>
      </c>
      <c r="DG22">
        <f>IF(DG19&gt;=0.9985,'2-man'!DG$15,999)</f>
        <v/>
      </c>
      <c r="DH22">
        <f>IF(DH19&gt;=0.9985,'2-man'!DH$15,999)</f>
        <v/>
      </c>
      <c r="DI22">
        <f>IF(DI19&gt;=0.9985,'2-man'!DI$15,999)</f>
        <v/>
      </c>
      <c r="DJ22">
        <f>IF(DJ19&gt;=0.9985,'2-man'!DJ$15,999)</f>
        <v/>
      </c>
      <c r="DK22">
        <f>IF(DK19&gt;=0.9985,'2-man'!DK$15,999)</f>
        <v/>
      </c>
      <c r="DL22">
        <f>IF(DL19&gt;=0.9985,'2-man'!DL$15,999)</f>
        <v/>
      </c>
      <c r="DM22">
        <f>IF(DM19&gt;=0.9985,'2-man'!DM$15,999)</f>
        <v/>
      </c>
      <c r="DN22">
        <f>IF(DN19&gt;=0.9985,'2-man'!DN$15,999)</f>
        <v/>
      </c>
      <c r="DO22">
        <f>IF(DO19&gt;=0.9985,'2-man'!DO$15,999)</f>
        <v/>
      </c>
      <c r="DP22">
        <f>IF(DP19&gt;=0.9985,'2-man'!DP$15,999)</f>
        <v/>
      </c>
      <c r="DQ22">
        <f>IF(DQ19&gt;=0.9985,'2-man'!DQ$15,999)</f>
        <v/>
      </c>
      <c r="DR22">
        <f>IF(DR19&gt;=0.9985,'2-man'!DR$15,999)</f>
        <v/>
      </c>
      <c r="DS22">
        <f>IF(DS19&gt;=0.9985,'2-man'!DS$15,999)</f>
        <v/>
      </c>
      <c r="DT22">
        <f>IF(DT19&gt;=0.9985,'2-man'!DT$15,999)</f>
        <v/>
      </c>
      <c r="DU22">
        <f>IF(DU19&gt;=0.9985,'2-man'!DU$15,999)</f>
        <v/>
      </c>
      <c r="DV22">
        <f>IF(DV19&gt;=0.9985,'2-man'!DV$15,999)</f>
        <v/>
      </c>
      <c r="DW22">
        <f>IF(DW19&gt;=0.9985,'2-man'!DW$15,999)</f>
        <v/>
      </c>
      <c r="DX22">
        <f>IF(DX19&gt;=0.9985,'2-man'!DX$15,999)</f>
        <v/>
      </c>
      <c r="DY22">
        <f>IF(DY19&gt;=0.9985,'2-man'!DY$15,999)</f>
        <v/>
      </c>
      <c r="DZ22">
        <f>IF(DZ19&gt;=0.9985,'2-man'!DZ$15,999)</f>
        <v/>
      </c>
      <c r="EA22">
        <f>IF(EA19&gt;=0.9985,'2-man'!EA$15,999)</f>
        <v/>
      </c>
      <c r="EB22">
        <f>IF(EB19&gt;=0.9985,'2-man'!EB$15,999)</f>
        <v/>
      </c>
      <c r="EC22">
        <f>IF(EC19&gt;=0.9985,'2-man'!EC$15,999)</f>
        <v/>
      </c>
      <c r="ED22">
        <f>IF(ED19&gt;=0.9985,'2-man'!ED$15,999)</f>
        <v/>
      </c>
      <c r="EE22">
        <f>IF(EE19&gt;=0.9985,'2-man'!EE$15,999)</f>
        <v/>
      </c>
      <c r="EF22">
        <f>IF(EF19&gt;=0.9985,'2-man'!EF$15,999)</f>
        <v/>
      </c>
      <c r="EG22">
        <f>IF(EG19&gt;=0.9985,'2-man'!EG$15,999)</f>
        <v/>
      </c>
      <c r="EH22">
        <f>IF(EH19&gt;=0.9985,'2-man'!EH$15,999)</f>
        <v/>
      </c>
      <c r="EI22">
        <f>IF(EI19&gt;=0.9985,'2-man'!EI$15,999)</f>
        <v/>
      </c>
      <c r="EJ22">
        <f>IF(EJ19&gt;=0.9985,'2-man'!EJ$15,999)</f>
        <v/>
      </c>
      <c r="EK22">
        <f>IF(EK19&gt;=0.9985,'2-man'!EK$15,999)</f>
        <v/>
      </c>
      <c r="EL22">
        <f>IF(EL19&gt;=0.9985,'2-man'!EL$15,999)</f>
        <v/>
      </c>
    </row>
    <row r="23">
      <c r="A23" t="inlineStr">
        <is>
          <t>duo j</t>
        </is>
      </c>
      <c r="C23" t="n">
        <v>0</v>
      </c>
      <c r="D23" t="n">
        <v>1</v>
      </c>
      <c r="E23" t="n">
        <v>2</v>
      </c>
      <c r="F23" t="n">
        <v>3</v>
      </c>
      <c r="G23" t="n">
        <v>4</v>
      </c>
      <c r="H23" t="n">
        <v>5</v>
      </c>
      <c r="I23" t="n">
        <v>6</v>
      </c>
      <c r="J23" t="n">
        <v>7</v>
      </c>
      <c r="K23" t="n">
        <v>8</v>
      </c>
      <c r="L23" t="n">
        <v>9</v>
      </c>
      <c r="M23" t="n">
        <v>10</v>
      </c>
      <c r="N23" t="n">
        <v>11</v>
      </c>
      <c r="O23" t="n">
        <v>12</v>
      </c>
      <c r="P23" t="n">
        <v>13</v>
      </c>
      <c r="Q23" t="n">
        <v>14</v>
      </c>
      <c r="R23" t="n">
        <v>15</v>
      </c>
      <c r="S23" t="n">
        <v>16</v>
      </c>
      <c r="T23" t="n">
        <v>17</v>
      </c>
      <c r="U23" t="n">
        <v>18</v>
      </c>
      <c r="V23" t="n">
        <v>19</v>
      </c>
      <c r="W23" t="n">
        <v>20</v>
      </c>
      <c r="X23" t="n">
        <v>21</v>
      </c>
      <c r="Y23" t="n">
        <v>22</v>
      </c>
      <c r="Z23" t="n">
        <v>23</v>
      </c>
      <c r="AA23" t="n">
        <v>24</v>
      </c>
      <c r="AB23" t="n">
        <v>25</v>
      </c>
      <c r="AC23" t="n">
        <v>26</v>
      </c>
      <c r="AD23" t="n">
        <v>27</v>
      </c>
      <c r="AE23" t="n">
        <v>28</v>
      </c>
      <c r="AF23" t="n">
        <v>29</v>
      </c>
      <c r="AG23" t="n">
        <v>30</v>
      </c>
      <c r="AH23" t="n">
        <v>31</v>
      </c>
      <c r="AI23" t="n">
        <v>32</v>
      </c>
      <c r="AJ23" t="n">
        <v>33</v>
      </c>
      <c r="AK23" t="n">
        <v>34</v>
      </c>
      <c r="AL23" t="n">
        <v>35</v>
      </c>
      <c r="AM23" t="n">
        <v>36</v>
      </c>
      <c r="AN23" t="n">
        <v>37</v>
      </c>
      <c r="AO23" t="n">
        <v>38</v>
      </c>
      <c r="AP23" t="n">
        <v>39</v>
      </c>
      <c r="AQ23" t="n">
        <v>40</v>
      </c>
      <c r="AR23" t="n">
        <v>41</v>
      </c>
      <c r="AS23" t="n">
        <v>42</v>
      </c>
      <c r="AT23" t="n">
        <v>43</v>
      </c>
      <c r="AU23" t="n">
        <v>44</v>
      </c>
      <c r="AV23" t="n">
        <v>45</v>
      </c>
      <c r="AW23" t="n">
        <v>46</v>
      </c>
      <c r="AX23" t="n">
        <v>47</v>
      </c>
      <c r="AY23" t="n">
        <v>48</v>
      </c>
      <c r="AZ23" t="n">
        <v>49</v>
      </c>
      <c r="BA23" t="n">
        <v>50</v>
      </c>
      <c r="BB23" t="n">
        <v>51</v>
      </c>
      <c r="BC23" t="n">
        <v>52</v>
      </c>
      <c r="BD23" t="n">
        <v>53</v>
      </c>
      <c r="BE23" t="n">
        <v>54</v>
      </c>
      <c r="BF23" t="n">
        <v>55</v>
      </c>
      <c r="BG23" t="n">
        <v>56</v>
      </c>
      <c r="BH23" t="n">
        <v>57</v>
      </c>
      <c r="BI23" t="n">
        <v>58</v>
      </c>
      <c r="BJ23" t="n">
        <v>59</v>
      </c>
      <c r="BK23" t="n">
        <v>60</v>
      </c>
      <c r="BL23" t="n">
        <v>61</v>
      </c>
      <c r="BM23" t="n">
        <v>62</v>
      </c>
      <c r="BN23" t="n">
        <v>63</v>
      </c>
      <c r="BO23" t="n">
        <v>64</v>
      </c>
      <c r="BP23" t="n">
        <v>65</v>
      </c>
      <c r="BQ23" t="n">
        <v>66</v>
      </c>
      <c r="BR23" t="n">
        <v>67</v>
      </c>
      <c r="BS23" t="n">
        <v>68</v>
      </c>
      <c r="BT23" t="n">
        <v>69</v>
      </c>
      <c r="BU23" t="n">
        <v>70</v>
      </c>
      <c r="BV23" t="n">
        <v>71</v>
      </c>
      <c r="BW23" t="n">
        <v>72</v>
      </c>
      <c r="BX23" t="n">
        <v>73</v>
      </c>
      <c r="BY23" t="n">
        <v>74</v>
      </c>
      <c r="BZ23" t="n">
        <v>75</v>
      </c>
      <c r="CA23" t="n">
        <v>76</v>
      </c>
      <c r="CB23" t="n">
        <v>77</v>
      </c>
      <c r="CC23" t="n">
        <v>78</v>
      </c>
      <c r="CD23" t="n">
        <v>79</v>
      </c>
      <c r="CE23" t="n">
        <v>80</v>
      </c>
      <c r="CF23" t="n">
        <v>81</v>
      </c>
      <c r="CG23" t="n">
        <v>82</v>
      </c>
      <c r="CH23" t="n">
        <v>83</v>
      </c>
      <c r="CI23" t="n">
        <v>84</v>
      </c>
      <c r="CJ23" t="n">
        <v>85</v>
      </c>
      <c r="CK23" t="n">
        <v>86</v>
      </c>
      <c r="CL23" t="n">
        <v>87</v>
      </c>
      <c r="CM23" t="n">
        <v>88</v>
      </c>
      <c r="CN23" t="n">
        <v>89</v>
      </c>
      <c r="CO23" t="n">
        <v>90</v>
      </c>
      <c r="CP23" t="n">
        <v>91</v>
      </c>
      <c r="CQ23" t="n">
        <v>92</v>
      </c>
      <c r="CR23" t="n">
        <v>93</v>
      </c>
      <c r="CS23" t="n">
        <v>94</v>
      </c>
      <c r="CT23" t="n">
        <v>95</v>
      </c>
      <c r="CU23" t="n">
        <v>96</v>
      </c>
      <c r="CV23" t="n">
        <v>97</v>
      </c>
      <c r="CW23" t="n">
        <v>98</v>
      </c>
      <c r="CX23" t="n">
        <v>99</v>
      </c>
      <c r="CY23" t="n">
        <v>100</v>
      </c>
      <c r="CZ23" t="n">
        <v>101</v>
      </c>
      <c r="DA23" t="n">
        <v>102</v>
      </c>
      <c r="DB23" t="n">
        <v>103</v>
      </c>
      <c r="DC23" t="n">
        <v>104</v>
      </c>
      <c r="DD23" t="n">
        <v>105</v>
      </c>
      <c r="DE23" t="n">
        <v>106</v>
      </c>
      <c r="DF23" t="n">
        <v>107</v>
      </c>
      <c r="DG23" t="n">
        <v>108</v>
      </c>
      <c r="DH23" t="n">
        <v>109</v>
      </c>
      <c r="DI23" t="n">
        <v>110</v>
      </c>
      <c r="DJ23" t="n">
        <v>111</v>
      </c>
      <c r="DK23" t="n">
        <v>112</v>
      </c>
      <c r="DL23" t="n">
        <v>113</v>
      </c>
      <c r="DM23" t="n">
        <v>114</v>
      </c>
      <c r="DN23" t="n">
        <v>115</v>
      </c>
      <c r="DO23" t="n">
        <v>116</v>
      </c>
      <c r="DP23" t="n">
        <v>117</v>
      </c>
      <c r="DQ23" t="n">
        <v>118</v>
      </c>
      <c r="DR23" t="n">
        <v>119</v>
      </c>
      <c r="DS23" t="n">
        <v>120</v>
      </c>
      <c r="DT23" t="n">
        <v>121</v>
      </c>
      <c r="DU23" t="n">
        <v>122</v>
      </c>
      <c r="DV23" t="n">
        <v>123</v>
      </c>
      <c r="DW23" t="n">
        <v>124</v>
      </c>
      <c r="DX23" t="n">
        <v>125</v>
      </c>
      <c r="DY23" t="n">
        <v>126</v>
      </c>
      <c r="DZ23" t="n">
        <v>127</v>
      </c>
      <c r="EA23" t="n">
        <v>128</v>
      </c>
      <c r="EB23" t="n">
        <v>129</v>
      </c>
      <c r="EC23" t="n">
        <v>130</v>
      </c>
      <c r="ED23" t="n">
        <v>131</v>
      </c>
      <c r="EE23" t="n">
        <v>132</v>
      </c>
      <c r="EF23" t="n">
        <v>133</v>
      </c>
      <c r="EG23" t="n">
        <v>134</v>
      </c>
      <c r="EH23" t="n">
        <v>135</v>
      </c>
      <c r="EI23" t="n">
        <v>136</v>
      </c>
      <c r="EJ23" t="n">
        <v>137</v>
      </c>
      <c r="EK23" t="n">
        <v>138</v>
      </c>
      <c r="EL23" t="n">
        <v>139</v>
      </c>
      <c r="EM23" t="n">
        <v>140</v>
      </c>
      <c r="EN23" t="n">
        <v>141</v>
      </c>
      <c r="EO23" t="n">
        <v>142</v>
      </c>
      <c r="EP23" t="n">
        <v>143</v>
      </c>
      <c r="EQ23" t="n">
        <v>144</v>
      </c>
      <c r="ER23" t="n">
        <v>145</v>
      </c>
      <c r="ES23" t="n">
        <v>146</v>
      </c>
      <c r="ET23" t="n">
        <v>147</v>
      </c>
      <c r="EU23" t="n">
        <v>148</v>
      </c>
      <c r="EV23" t="n">
        <v>149</v>
      </c>
      <c r="EW23" t="n">
        <v>150</v>
      </c>
      <c r="EX23" t="n">
        <v>151</v>
      </c>
      <c r="EY23" t="n">
        <v>152</v>
      </c>
      <c r="EZ23" t="n">
        <v>153</v>
      </c>
      <c r="FA23" t="n">
        <v>154</v>
      </c>
      <c r="FB23" t="n">
        <v>155</v>
      </c>
      <c r="FC23" t="n">
        <v>156</v>
      </c>
      <c r="FD23" t="n">
        <v>157</v>
      </c>
      <c r="FE23" t="n">
        <v>158</v>
      </c>
      <c r="FF23" t="n">
        <v>159</v>
      </c>
      <c r="FG23" t="n">
        <v>160</v>
      </c>
      <c r="FH23" t="n">
        <v>161</v>
      </c>
      <c r="FI23" t="n">
        <v>162</v>
      </c>
      <c r="FJ23" t="n">
        <v>163</v>
      </c>
      <c r="FK23" t="n">
        <v>164</v>
      </c>
      <c r="FL23" t="n">
        <v>165</v>
      </c>
      <c r="FM23" t="n">
        <v>166</v>
      </c>
      <c r="FN23" t="n">
        <v>167</v>
      </c>
      <c r="FO23" t="n">
        <v>168</v>
      </c>
      <c r="FP23" t="n">
        <v>169</v>
      </c>
      <c r="FQ23" t="n">
        <v>170</v>
      </c>
      <c r="FR23" t="n">
        <v>171</v>
      </c>
      <c r="FS23" t="n">
        <v>172</v>
      </c>
      <c r="FT23" t="n">
        <v>173</v>
      </c>
      <c r="FU23" t="n">
        <v>174</v>
      </c>
      <c r="FV23" t="n">
        <v>175</v>
      </c>
      <c r="FW23" t="n">
        <v>176</v>
      </c>
      <c r="FX23" t="n">
        <v>177</v>
      </c>
      <c r="FY23" t="n">
        <v>178</v>
      </c>
      <c r="FZ23" t="n">
        <v>179</v>
      </c>
      <c r="GA23" t="n">
        <v>180</v>
      </c>
      <c r="GB23" t="n">
        <v>181</v>
      </c>
      <c r="GC23" t="n">
        <v>182</v>
      </c>
      <c r="GD23" t="n">
        <v>183</v>
      </c>
      <c r="GE23" t="n">
        <v>184</v>
      </c>
      <c r="GF23" t="n">
        <v>185</v>
      </c>
      <c r="GG23" t="n">
        <v>186</v>
      </c>
      <c r="GH23" t="n">
        <v>187</v>
      </c>
      <c r="GI23" t="n">
        <v>188</v>
      </c>
      <c r="GJ23" t="n">
        <v>189</v>
      </c>
      <c r="GK23" t="n">
        <v>190</v>
      </c>
      <c r="GL23" t="n">
        <v>191</v>
      </c>
      <c r="GM23" t="n">
        <v>192</v>
      </c>
      <c r="GN23" t="n">
        <v>193</v>
      </c>
      <c r="GO23" t="n">
        <v>194</v>
      </c>
      <c r="GP23" t="n">
        <v>195</v>
      </c>
      <c r="GQ23" t="n">
        <v>196</v>
      </c>
      <c r="GR23" t="n">
        <v>197</v>
      </c>
      <c r="GS23" t="n">
        <v>198</v>
      </c>
      <c r="GT23" t="n">
        <v>199</v>
      </c>
      <c r="GU23" t="n">
        <v>200</v>
      </c>
      <c r="GV23" t="n">
        <v>201</v>
      </c>
      <c r="GW23" t="n">
        <v>202</v>
      </c>
      <c r="GX23" t="n">
        <v>203</v>
      </c>
      <c r="GY23" t="n">
        <v>204</v>
      </c>
      <c r="GZ23" t="n">
        <v>205</v>
      </c>
      <c r="HA23" t="n">
        <v>206</v>
      </c>
      <c r="HB23" t="n">
        <v>207</v>
      </c>
      <c r="HC23" t="n">
        <v>208</v>
      </c>
      <c r="HD23" t="n">
        <v>209</v>
      </c>
      <c r="HE23" t="n">
        <v>210</v>
      </c>
      <c r="HF23" t="n">
        <v>211</v>
      </c>
      <c r="HG23" t="n">
        <v>212</v>
      </c>
      <c r="HH23" t="n">
        <v>213</v>
      </c>
      <c r="HI23" t="n">
        <v>214</v>
      </c>
      <c r="HJ23" t="n">
        <v>215</v>
      </c>
      <c r="HK23" t="n">
        <v>216</v>
      </c>
      <c r="HL23" t="n">
        <v>217</v>
      </c>
      <c r="HM23" t="n">
        <v>218</v>
      </c>
      <c r="HN23" t="n">
        <v>219</v>
      </c>
      <c r="HO23" t="n">
        <v>220</v>
      </c>
      <c r="HP23" t="n">
        <v>221</v>
      </c>
      <c r="HQ23" t="n">
        <v>222</v>
      </c>
      <c r="HR23" t="n">
        <v>223</v>
      </c>
      <c r="HS23" t="n">
        <v>224</v>
      </c>
      <c r="HT23" t="n">
        <v>225</v>
      </c>
      <c r="HU23" t="n">
        <v>226</v>
      </c>
      <c r="HV23" t="n">
        <v>227</v>
      </c>
      <c r="HW23" t="n">
        <v>228</v>
      </c>
      <c r="HX23" t="n">
        <v>229</v>
      </c>
      <c r="HY23" t="n">
        <v>230</v>
      </c>
      <c r="HZ23" t="n">
        <v>231</v>
      </c>
      <c r="IA23" t="n">
        <v>232</v>
      </c>
      <c r="IB23" t="n">
        <v>233</v>
      </c>
      <c r="IC23" t="n">
        <v>234</v>
      </c>
      <c r="ID23" t="n">
        <v>235</v>
      </c>
      <c r="IE23" t="n">
        <v>236</v>
      </c>
      <c r="IF23" t="n">
        <v>237</v>
      </c>
      <c r="IG23" t="n">
        <v>238</v>
      </c>
      <c r="IH23" t="n">
        <v>239</v>
      </c>
      <c r="II23" t="n">
        <v>240</v>
      </c>
      <c r="IJ23" t="n">
        <v>241</v>
      </c>
      <c r="IK23" t="n">
        <v>242</v>
      </c>
      <c r="IL23" t="n">
        <v>243</v>
      </c>
      <c r="IM23" t="n">
        <v>244</v>
      </c>
      <c r="IN23" t="n">
        <v>245</v>
      </c>
      <c r="IO23" t="n">
        <v>246</v>
      </c>
      <c r="IP23" t="n">
        <v>247</v>
      </c>
      <c r="IQ23" t="n">
        <v>248</v>
      </c>
      <c r="IR23" t="n">
        <v>249</v>
      </c>
      <c r="IS23" t="n">
        <v>250</v>
      </c>
      <c r="IT23" t="n">
        <v>251</v>
      </c>
      <c r="IU23" t="n">
        <v>252</v>
      </c>
      <c r="IV23" t="n">
        <v>253</v>
      </c>
      <c r="IW23" t="n">
        <v>254</v>
      </c>
      <c r="IX23" t="n">
        <v>255</v>
      </c>
      <c r="IY23" t="n">
        <v>256</v>
      </c>
      <c r="IZ23" t="n">
        <v>257</v>
      </c>
      <c r="JA23" t="n">
        <v>258</v>
      </c>
      <c r="JB23" t="n">
        <v>259</v>
      </c>
      <c r="JC23" t="n">
        <v>260</v>
      </c>
      <c r="JD23" t="n">
        <v>261</v>
      </c>
      <c r="JE23" t="n">
        <v>262</v>
      </c>
      <c r="JF23" t="n">
        <v>263</v>
      </c>
      <c r="JG23" t="n">
        <v>264</v>
      </c>
      <c r="JH23" t="n">
        <v>265</v>
      </c>
      <c r="JI23" t="n">
        <v>266</v>
      </c>
      <c r="JJ23" t="n">
        <v>267</v>
      </c>
      <c r="JK23" t="n">
        <v>268</v>
      </c>
      <c r="JL23" t="n">
        <v>269</v>
      </c>
      <c r="JM23" t="n">
        <v>270</v>
      </c>
      <c r="JN23" t="n">
        <v>271</v>
      </c>
      <c r="JO23" t="n">
        <v>272</v>
      </c>
      <c r="JP23" t="n">
        <v>273</v>
      </c>
      <c r="JQ23" t="n">
        <v>274</v>
      </c>
      <c r="JR23" t="n">
        <v>275</v>
      </c>
      <c r="JS23" t="n">
        <v>276</v>
      </c>
      <c r="JT23" t="n">
        <v>277</v>
      </c>
      <c r="JU23" t="n">
        <v>278</v>
      </c>
      <c r="JV23" t="n">
        <v>279</v>
      </c>
      <c r="JW23" t="n">
        <v>280</v>
      </c>
      <c r="JX23" t="n">
        <v>281</v>
      </c>
      <c r="JY23" t="n">
        <v>282</v>
      </c>
      <c r="JZ23" t="n">
        <v>283</v>
      </c>
      <c r="KA23" t="n">
        <v>284</v>
      </c>
      <c r="KB23" t="n">
        <v>285</v>
      </c>
      <c r="KC23" t="n">
        <v>286</v>
      </c>
      <c r="KD23" t="n">
        <v>287</v>
      </c>
      <c r="KE23" t="n">
        <v>288</v>
      </c>
      <c r="KF23" t="n">
        <v>289</v>
      </c>
      <c r="KG23" t="n">
        <v>290</v>
      </c>
      <c r="KH23" t="n">
        <v>291</v>
      </c>
      <c r="KI23" t="n">
        <v>292</v>
      </c>
      <c r="KJ23" t="n">
        <v>293</v>
      </c>
      <c r="KK23" t="n">
        <v>294</v>
      </c>
      <c r="KL23" t="n">
        <v>295</v>
      </c>
      <c r="KM23" t="n">
        <v>296</v>
      </c>
      <c r="KN23" t="n">
        <v>297</v>
      </c>
      <c r="KO23" t="n">
        <v>298</v>
      </c>
      <c r="KP23" t="n">
        <v>299</v>
      </c>
      <c r="KQ23" t="n">
        <v>300</v>
      </c>
      <c r="KR23" t="n">
        <v>301</v>
      </c>
      <c r="KS23" t="n">
        <v>302</v>
      </c>
      <c r="KT23" t="n">
        <v>303</v>
      </c>
      <c r="KU23" t="n">
        <v>304</v>
      </c>
      <c r="KV23" t="n">
        <v>305</v>
      </c>
      <c r="KW23" t="n">
        <v>306</v>
      </c>
      <c r="KX23" t="n">
        <v>307</v>
      </c>
      <c r="KY23" t="n">
        <v>308</v>
      </c>
      <c r="KZ23" t="n">
        <v>309</v>
      </c>
      <c r="LA23" t="n">
        <v>310</v>
      </c>
      <c r="LB23" t="n">
        <v>311</v>
      </c>
      <c r="LC23" t="n">
        <v>312</v>
      </c>
      <c r="LD23" t="n">
        <v>313</v>
      </c>
      <c r="LE23" t="n">
        <v>314</v>
      </c>
      <c r="LF23" t="n">
        <v>315</v>
      </c>
      <c r="LG23" t="n">
        <v>316</v>
      </c>
      <c r="LH23" t="n">
        <v>317</v>
      </c>
      <c r="LI23" t="n">
        <v>318</v>
      </c>
      <c r="LJ23" t="n">
        <v>319</v>
      </c>
      <c r="LK23" t="n">
        <v>320</v>
      </c>
      <c r="LL23" t="n">
        <v>321</v>
      </c>
      <c r="LM23" t="n">
        <v>322</v>
      </c>
      <c r="LN23" t="n">
        <v>323</v>
      </c>
      <c r="LO23" t="n">
        <v>324</v>
      </c>
      <c r="LP23" t="n">
        <v>325</v>
      </c>
      <c r="LQ23" t="n">
        <v>326</v>
      </c>
      <c r="LR23" t="n">
        <v>327</v>
      </c>
      <c r="LS23" t="n">
        <v>328</v>
      </c>
      <c r="LT23" t="n">
        <v>329</v>
      </c>
    </row>
    <row r="24">
      <c r="A24" t="inlineStr">
        <is>
          <t>P1 duo spec</t>
        </is>
      </c>
      <c r="C24">
        <f>$C$7</f>
        <v/>
      </c>
      <c r="D24">
        <f>MIN(100,C24+IF(AND(C24&lt;100,C25+1&gt;=IF(C26=1,25,50)),10,0)+((15*(OR('2-man'!$N$4=TRUE,'2-man'!$N$4="TRUE",'2-man'!$N$4="Yes"))+15*AND('2-man'!$L$4=2,OR('2-man'!$P$4=TRUE,'2-man'!$P$4="TRUE",'2-man'!$P$4="Yes")))+15*((OR('2-man'!$R$4=TRUE,'2-man'!$R$4="TRUE",'2-man'!$R$4="Yes"))+(OR('2-man'!$T$4=TRUE,'2-man'!$T$4="TRUE",'2-man'!$T$4="Yes"))))*(($N$7+1)=$I$7))</f>
        <v/>
      </c>
      <c r="E24">
        <f>MIN(100,D24+IF(AND(D24&lt;100,D25+1&gt;=IF(D26=1,25,50)),10,0)+((15*(OR('2-man'!$N$4=TRUE,'2-man'!$N$4="TRUE",'2-man'!$N$4="Yes"))+15*AND('2-man'!$L$4=2,OR('2-man'!$P$4=TRUE,'2-man'!$P$4="TRUE",'2-man'!$P$4="Yes")))+15*((OR('2-man'!$R$4=TRUE,'2-man'!$R$4="TRUE",'2-man'!$R$4="Yes"))+(OR('2-man'!$T$4=TRUE,'2-man'!$T$4="TRUE",'2-man'!$T$4="Yes"))))*(($N$7+2)=$I$7))</f>
        <v/>
      </c>
      <c r="F24">
        <f>MIN(100,E24+IF(AND(E24&lt;100,E25+1&gt;=IF(E26=1,25,50)),10,0)+((15*(OR('2-man'!$N$4=TRUE,'2-man'!$N$4="TRUE",'2-man'!$N$4="Yes"))+15*AND('2-man'!$L$4=2,OR('2-man'!$P$4=TRUE,'2-man'!$P$4="TRUE",'2-man'!$P$4="Yes")))+15*((OR('2-man'!$R$4=TRUE,'2-man'!$R$4="TRUE",'2-man'!$R$4="Yes"))+(OR('2-man'!$T$4=TRUE,'2-man'!$T$4="TRUE",'2-man'!$T$4="Yes"))))*(($N$7+3)=$I$7))</f>
        <v/>
      </c>
      <c r="G24">
        <f>MIN(100,F24+IF(AND(F24&lt;100,F25+1&gt;=IF(F26=1,25,50)),10,0)+((15*(OR('2-man'!$N$4=TRUE,'2-man'!$N$4="TRUE",'2-man'!$N$4="Yes"))+15*AND('2-man'!$L$4=2,OR('2-man'!$P$4=TRUE,'2-man'!$P$4="TRUE",'2-man'!$P$4="Yes")))+15*((OR('2-man'!$R$4=TRUE,'2-man'!$R$4="TRUE",'2-man'!$R$4="Yes"))+(OR('2-man'!$T$4=TRUE,'2-man'!$T$4="TRUE",'2-man'!$T$4="Yes"))))*(($N$7+4)=$I$7))</f>
        <v/>
      </c>
      <c r="H24">
        <f>MIN(100,G24+IF(AND(G24&lt;100,G25+1&gt;=IF(G26=1,25,50)),10,0)+((15*(OR('2-man'!$N$4=TRUE,'2-man'!$N$4="TRUE",'2-man'!$N$4="Yes"))+15*AND('2-man'!$L$4=2,OR('2-man'!$P$4=TRUE,'2-man'!$P$4="TRUE",'2-man'!$P$4="Yes")))+15*((OR('2-man'!$R$4=TRUE,'2-man'!$R$4="TRUE",'2-man'!$R$4="Yes"))+(OR('2-man'!$T$4=TRUE,'2-man'!$T$4="TRUE",'2-man'!$T$4="Yes"))))*(($N$7+5)=$I$7))</f>
        <v/>
      </c>
      <c r="I24">
        <f>MIN(100,H24+IF(AND(H24&lt;100,H25+1&gt;=IF(H26=1,25,50)),10,0)+((15*(OR('2-man'!$N$4=TRUE,'2-man'!$N$4="TRUE",'2-man'!$N$4="Yes"))+15*AND('2-man'!$L$4=2,OR('2-man'!$P$4=TRUE,'2-man'!$P$4="TRUE",'2-man'!$P$4="Yes")))+15*((OR('2-man'!$R$4=TRUE,'2-man'!$R$4="TRUE",'2-man'!$R$4="Yes"))+(OR('2-man'!$T$4=TRUE,'2-man'!$T$4="TRUE",'2-man'!$T$4="Yes"))))*(($N$7+6)=$I$7))</f>
        <v/>
      </c>
      <c r="J24">
        <f>MIN(100,I24+IF(AND(I24&lt;100,I25+1&gt;=IF(I26=1,25,50)),10,0)+((15*(OR('2-man'!$N$4=TRUE,'2-man'!$N$4="TRUE",'2-man'!$N$4="Yes"))+15*AND('2-man'!$L$4=2,OR('2-man'!$P$4=TRUE,'2-man'!$P$4="TRUE",'2-man'!$P$4="Yes")))+15*((OR('2-man'!$R$4=TRUE,'2-man'!$R$4="TRUE",'2-man'!$R$4="Yes"))+(OR('2-man'!$T$4=TRUE,'2-man'!$T$4="TRUE",'2-man'!$T$4="Yes"))))*(($N$7+7)=$I$7))</f>
        <v/>
      </c>
      <c r="K24">
        <f>MIN(100,J24+IF(AND(J24&lt;100,J25+1&gt;=IF(J26=1,25,50)),10,0)+((15*(OR('2-man'!$N$4=TRUE,'2-man'!$N$4="TRUE",'2-man'!$N$4="Yes"))+15*AND('2-man'!$L$4=2,OR('2-man'!$P$4=TRUE,'2-man'!$P$4="TRUE",'2-man'!$P$4="Yes")))+15*((OR('2-man'!$R$4=TRUE,'2-man'!$R$4="TRUE",'2-man'!$R$4="Yes"))+(OR('2-man'!$T$4=TRUE,'2-man'!$T$4="TRUE",'2-man'!$T$4="Yes"))))*(($N$7+8)=$I$7))</f>
        <v/>
      </c>
      <c r="L24">
        <f>MIN(100,K24+IF(AND(K24&lt;100,K25+1&gt;=IF(K26=1,25,50)),10,0)+((15*(OR('2-man'!$N$4=TRUE,'2-man'!$N$4="TRUE",'2-man'!$N$4="Yes"))+15*AND('2-man'!$L$4=2,OR('2-man'!$P$4=TRUE,'2-man'!$P$4="TRUE",'2-man'!$P$4="Yes")))+15*((OR('2-man'!$R$4=TRUE,'2-man'!$R$4="TRUE",'2-man'!$R$4="Yes"))+(OR('2-man'!$T$4=TRUE,'2-man'!$T$4="TRUE",'2-man'!$T$4="Yes"))))*(($N$7+9)=$I$7))</f>
        <v/>
      </c>
      <c r="M24">
        <f>MIN(100,L24+IF(AND(L24&lt;100,L25+1&gt;=IF(L26=1,25,50)),10,0)+((15*(OR('2-man'!$N$4=TRUE,'2-man'!$N$4="TRUE",'2-man'!$N$4="Yes"))+15*AND('2-man'!$L$4=2,OR('2-man'!$P$4=TRUE,'2-man'!$P$4="TRUE",'2-man'!$P$4="Yes")))+15*((OR('2-man'!$R$4=TRUE,'2-man'!$R$4="TRUE",'2-man'!$R$4="Yes"))+(OR('2-man'!$T$4=TRUE,'2-man'!$T$4="TRUE",'2-man'!$T$4="Yes"))))*(($N$7+10)=$I$7))</f>
        <v/>
      </c>
      <c r="N24">
        <f>MIN(100,M24+IF(AND(M24&lt;100,M25+1&gt;=IF(M26=1,25,50)),10,0)+((15*(OR('2-man'!$N$4=TRUE,'2-man'!$N$4="TRUE",'2-man'!$N$4="Yes"))+15*AND('2-man'!$L$4=2,OR('2-man'!$P$4=TRUE,'2-man'!$P$4="TRUE",'2-man'!$P$4="Yes")))+15*((OR('2-man'!$R$4=TRUE,'2-man'!$R$4="TRUE",'2-man'!$R$4="Yes"))+(OR('2-man'!$T$4=TRUE,'2-man'!$T$4="TRUE",'2-man'!$T$4="Yes"))))*(($N$7+11)=$I$7))</f>
        <v/>
      </c>
      <c r="O24">
        <f>MIN(100,N24+IF(AND(N24&lt;100,N25+1&gt;=IF(N26=1,25,50)),10,0)+((15*(OR('2-man'!$N$4=TRUE,'2-man'!$N$4="TRUE",'2-man'!$N$4="Yes"))+15*AND('2-man'!$L$4=2,OR('2-man'!$P$4=TRUE,'2-man'!$P$4="TRUE",'2-man'!$P$4="Yes")))+15*((OR('2-man'!$R$4=TRUE,'2-man'!$R$4="TRUE",'2-man'!$R$4="Yes"))+(OR('2-man'!$T$4=TRUE,'2-man'!$T$4="TRUE",'2-man'!$T$4="Yes"))))*(($N$7+12)=$I$7))</f>
        <v/>
      </c>
      <c r="P24">
        <f>MIN(100,O24+IF(AND(O24&lt;100,O25+1&gt;=IF(O26=1,25,50)),10,0)+((15*(OR('2-man'!$N$4=TRUE,'2-man'!$N$4="TRUE",'2-man'!$N$4="Yes"))+15*AND('2-man'!$L$4=2,OR('2-man'!$P$4=TRUE,'2-man'!$P$4="TRUE",'2-man'!$P$4="Yes")))+15*((OR('2-man'!$R$4=TRUE,'2-man'!$R$4="TRUE",'2-man'!$R$4="Yes"))+(OR('2-man'!$T$4=TRUE,'2-man'!$T$4="TRUE",'2-man'!$T$4="Yes"))))*(($N$7+13)=$I$7))</f>
        <v/>
      </c>
      <c r="Q24">
        <f>MIN(100,P24+IF(AND(P24&lt;100,P25+1&gt;=IF(P26=1,25,50)),10,0)+((15*(OR('2-man'!$N$4=TRUE,'2-man'!$N$4="TRUE",'2-man'!$N$4="Yes"))+15*AND('2-man'!$L$4=2,OR('2-man'!$P$4=TRUE,'2-man'!$P$4="TRUE",'2-man'!$P$4="Yes")))+15*((OR('2-man'!$R$4=TRUE,'2-man'!$R$4="TRUE",'2-man'!$R$4="Yes"))+(OR('2-man'!$T$4=TRUE,'2-man'!$T$4="TRUE",'2-man'!$T$4="Yes"))))*(($N$7+14)=$I$7))</f>
        <v/>
      </c>
      <c r="R24">
        <f>MIN(100,Q24+IF(AND(Q24&lt;100,Q25+1&gt;=IF(Q26=1,25,50)),10,0)+((15*(OR('2-man'!$N$4=TRUE,'2-man'!$N$4="TRUE",'2-man'!$N$4="Yes"))+15*AND('2-man'!$L$4=2,OR('2-man'!$P$4=TRUE,'2-man'!$P$4="TRUE",'2-man'!$P$4="Yes")))+15*((OR('2-man'!$R$4=TRUE,'2-man'!$R$4="TRUE",'2-man'!$R$4="Yes"))+(OR('2-man'!$T$4=TRUE,'2-man'!$T$4="TRUE",'2-man'!$T$4="Yes"))))*(($N$7+15)=$I$7))</f>
        <v/>
      </c>
      <c r="S24">
        <f>MIN(100,R24+IF(AND(R24&lt;100,R25+1&gt;=IF(R26=1,25,50)),10,0)+((15*(OR('2-man'!$N$4=TRUE,'2-man'!$N$4="TRUE",'2-man'!$N$4="Yes"))+15*AND('2-man'!$L$4=2,OR('2-man'!$P$4=TRUE,'2-man'!$P$4="TRUE",'2-man'!$P$4="Yes")))+15*((OR('2-man'!$R$4=TRUE,'2-man'!$R$4="TRUE",'2-man'!$R$4="Yes"))+(OR('2-man'!$T$4=TRUE,'2-man'!$T$4="TRUE",'2-man'!$T$4="Yes"))))*(($N$7+16)=$I$7))</f>
        <v/>
      </c>
      <c r="T24">
        <f>MIN(100,S24+IF(AND(S24&lt;100,S25+1&gt;=IF(S26=1,25,50)),10,0)+((15*(OR('2-man'!$N$4=TRUE,'2-man'!$N$4="TRUE",'2-man'!$N$4="Yes"))+15*AND('2-man'!$L$4=2,OR('2-man'!$P$4=TRUE,'2-man'!$P$4="TRUE",'2-man'!$P$4="Yes")))+15*((OR('2-man'!$R$4=TRUE,'2-man'!$R$4="TRUE",'2-man'!$R$4="Yes"))+(OR('2-man'!$T$4=TRUE,'2-man'!$T$4="TRUE",'2-man'!$T$4="Yes"))))*(($N$7+17)=$I$7))</f>
        <v/>
      </c>
      <c r="U24">
        <f>MIN(100,T24+IF(AND(T24&lt;100,T25+1&gt;=IF(T26=1,25,50)),10,0)+((15*(OR('2-man'!$N$4=TRUE,'2-man'!$N$4="TRUE",'2-man'!$N$4="Yes"))+15*AND('2-man'!$L$4=2,OR('2-man'!$P$4=TRUE,'2-man'!$P$4="TRUE",'2-man'!$P$4="Yes")))+15*((OR('2-man'!$R$4=TRUE,'2-man'!$R$4="TRUE",'2-man'!$R$4="Yes"))+(OR('2-man'!$T$4=TRUE,'2-man'!$T$4="TRUE",'2-man'!$T$4="Yes"))))*(($N$7+18)=$I$7))</f>
        <v/>
      </c>
      <c r="V24">
        <f>MIN(100,U24+IF(AND(U24&lt;100,U25+1&gt;=IF(U26=1,25,50)),10,0)+((15*(OR('2-man'!$N$4=TRUE,'2-man'!$N$4="TRUE",'2-man'!$N$4="Yes"))+15*AND('2-man'!$L$4=2,OR('2-man'!$P$4=TRUE,'2-man'!$P$4="TRUE",'2-man'!$P$4="Yes")))+15*((OR('2-man'!$R$4=TRUE,'2-man'!$R$4="TRUE",'2-man'!$R$4="Yes"))+(OR('2-man'!$T$4=TRUE,'2-man'!$T$4="TRUE",'2-man'!$T$4="Yes"))))*(($N$7+19)=$I$7))</f>
        <v/>
      </c>
      <c r="W24">
        <f>MIN(100,V24+IF(AND(V24&lt;100,V25+1&gt;=IF(V26=1,25,50)),10,0)+((15*(OR('2-man'!$N$4=TRUE,'2-man'!$N$4="TRUE",'2-man'!$N$4="Yes"))+15*AND('2-man'!$L$4=2,OR('2-man'!$P$4=TRUE,'2-man'!$P$4="TRUE",'2-man'!$P$4="Yes")))+15*((OR('2-man'!$R$4=TRUE,'2-man'!$R$4="TRUE",'2-man'!$R$4="Yes"))+(OR('2-man'!$T$4=TRUE,'2-man'!$T$4="TRUE",'2-man'!$T$4="Yes"))))*(($N$7+20)=$I$7))</f>
        <v/>
      </c>
      <c r="X24">
        <f>MIN(100,W24+IF(AND(W24&lt;100,W25+1&gt;=IF(W26=1,25,50)),10,0)+((15*(OR('2-man'!$N$4=TRUE,'2-man'!$N$4="TRUE",'2-man'!$N$4="Yes"))+15*AND('2-man'!$L$4=2,OR('2-man'!$P$4=TRUE,'2-man'!$P$4="TRUE",'2-man'!$P$4="Yes")))+15*((OR('2-man'!$R$4=TRUE,'2-man'!$R$4="TRUE",'2-man'!$R$4="Yes"))+(OR('2-man'!$T$4=TRUE,'2-man'!$T$4="TRUE",'2-man'!$T$4="Yes"))))*(($N$7+21)=$I$7))</f>
        <v/>
      </c>
      <c r="Y24">
        <f>MIN(100,X24+IF(AND(X24&lt;100,X25+1&gt;=IF(X26=1,25,50)),10,0)+((15*(OR('2-man'!$N$4=TRUE,'2-man'!$N$4="TRUE",'2-man'!$N$4="Yes"))+15*AND('2-man'!$L$4=2,OR('2-man'!$P$4=TRUE,'2-man'!$P$4="TRUE",'2-man'!$P$4="Yes")))+15*((OR('2-man'!$R$4=TRUE,'2-man'!$R$4="TRUE",'2-man'!$R$4="Yes"))+(OR('2-man'!$T$4=TRUE,'2-man'!$T$4="TRUE",'2-man'!$T$4="Yes"))))*(($N$7+22)=$I$7))</f>
        <v/>
      </c>
      <c r="Z24">
        <f>MIN(100,Y24+IF(AND(Y24&lt;100,Y25+1&gt;=IF(Y26=1,25,50)),10,0)+((15*(OR('2-man'!$N$4=TRUE,'2-man'!$N$4="TRUE",'2-man'!$N$4="Yes"))+15*AND('2-man'!$L$4=2,OR('2-man'!$P$4=TRUE,'2-man'!$P$4="TRUE",'2-man'!$P$4="Yes")))+15*((OR('2-man'!$R$4=TRUE,'2-man'!$R$4="TRUE",'2-man'!$R$4="Yes"))+(OR('2-man'!$T$4=TRUE,'2-man'!$T$4="TRUE",'2-man'!$T$4="Yes"))))*(($N$7+23)=$I$7))</f>
        <v/>
      </c>
      <c r="AA24">
        <f>MIN(100,Z24+IF(AND(Z24&lt;100,Z25+1&gt;=IF(Z26=1,25,50)),10,0)+((15*(OR('2-man'!$N$4=TRUE,'2-man'!$N$4="TRUE",'2-man'!$N$4="Yes"))+15*AND('2-man'!$L$4=2,OR('2-man'!$P$4=TRUE,'2-man'!$P$4="TRUE",'2-man'!$P$4="Yes")))+15*((OR('2-man'!$R$4=TRUE,'2-man'!$R$4="TRUE",'2-man'!$R$4="Yes"))+(OR('2-man'!$T$4=TRUE,'2-man'!$T$4="TRUE",'2-man'!$T$4="Yes"))))*(($N$7+24)=$I$7))</f>
        <v/>
      </c>
      <c r="AB24">
        <f>MIN(100,AA24+IF(AND(AA24&lt;100,AA25+1&gt;=IF(AA26=1,25,50)),10,0)+((15*(OR('2-man'!$N$4=TRUE,'2-man'!$N$4="TRUE",'2-man'!$N$4="Yes"))+15*AND('2-man'!$L$4=2,OR('2-man'!$P$4=TRUE,'2-man'!$P$4="TRUE",'2-man'!$P$4="Yes")))+15*((OR('2-man'!$R$4=TRUE,'2-man'!$R$4="TRUE",'2-man'!$R$4="Yes"))+(OR('2-man'!$T$4=TRUE,'2-man'!$T$4="TRUE",'2-man'!$T$4="Yes"))))*(($N$7+25)=$I$7))</f>
        <v/>
      </c>
      <c r="AC24">
        <f>MIN(100,AB24+IF(AND(AB24&lt;100,AB25+1&gt;=IF(AB26=1,25,50)),10,0)+((15*(OR('2-man'!$N$4=TRUE,'2-man'!$N$4="TRUE",'2-man'!$N$4="Yes"))+15*AND('2-man'!$L$4=2,OR('2-man'!$P$4=TRUE,'2-man'!$P$4="TRUE",'2-man'!$P$4="Yes")))+15*((OR('2-man'!$R$4=TRUE,'2-man'!$R$4="TRUE",'2-man'!$R$4="Yes"))+(OR('2-man'!$T$4=TRUE,'2-man'!$T$4="TRUE",'2-man'!$T$4="Yes"))))*(($N$7+26)=$I$7))</f>
        <v/>
      </c>
      <c r="AD24">
        <f>MIN(100,AC24+IF(AND(AC24&lt;100,AC25+1&gt;=IF(AC26=1,25,50)),10,0)+((15*(OR('2-man'!$N$4=TRUE,'2-man'!$N$4="TRUE",'2-man'!$N$4="Yes"))+15*AND('2-man'!$L$4=2,OR('2-man'!$P$4=TRUE,'2-man'!$P$4="TRUE",'2-man'!$P$4="Yes")))+15*((OR('2-man'!$R$4=TRUE,'2-man'!$R$4="TRUE",'2-man'!$R$4="Yes"))+(OR('2-man'!$T$4=TRUE,'2-man'!$T$4="TRUE",'2-man'!$T$4="Yes"))))*(($N$7+27)=$I$7))</f>
        <v/>
      </c>
      <c r="AE24">
        <f>MIN(100,AD24+IF(AND(AD24&lt;100,AD25+1&gt;=IF(AD26=1,25,50)),10,0)+((15*(OR('2-man'!$N$4=TRUE,'2-man'!$N$4="TRUE",'2-man'!$N$4="Yes"))+15*AND('2-man'!$L$4=2,OR('2-man'!$P$4=TRUE,'2-man'!$P$4="TRUE",'2-man'!$P$4="Yes")))+15*((OR('2-man'!$R$4=TRUE,'2-man'!$R$4="TRUE",'2-man'!$R$4="Yes"))+(OR('2-man'!$T$4=TRUE,'2-man'!$T$4="TRUE",'2-man'!$T$4="Yes"))))*(($N$7+28)=$I$7))</f>
        <v/>
      </c>
      <c r="AF24">
        <f>MIN(100,AE24+IF(AND(AE24&lt;100,AE25+1&gt;=IF(AE26=1,25,50)),10,0)+((15*(OR('2-man'!$N$4=TRUE,'2-man'!$N$4="TRUE",'2-man'!$N$4="Yes"))+15*AND('2-man'!$L$4=2,OR('2-man'!$P$4=TRUE,'2-man'!$P$4="TRUE",'2-man'!$P$4="Yes")))+15*((OR('2-man'!$R$4=TRUE,'2-man'!$R$4="TRUE",'2-man'!$R$4="Yes"))+(OR('2-man'!$T$4=TRUE,'2-man'!$T$4="TRUE",'2-man'!$T$4="Yes"))))*(($N$7+29)=$I$7))</f>
        <v/>
      </c>
      <c r="AG24">
        <f>MIN(100,AF24+IF(AND(AF24&lt;100,AF25+1&gt;=IF(AF26=1,25,50)),10,0)+((15*(OR('2-man'!$N$4=TRUE,'2-man'!$N$4="TRUE",'2-man'!$N$4="Yes"))+15*AND('2-man'!$L$4=2,OR('2-man'!$P$4=TRUE,'2-man'!$P$4="TRUE",'2-man'!$P$4="Yes")))+15*((OR('2-man'!$R$4=TRUE,'2-man'!$R$4="TRUE",'2-man'!$R$4="Yes"))+(OR('2-man'!$T$4=TRUE,'2-man'!$T$4="TRUE",'2-man'!$T$4="Yes"))))*(($N$7+30)=$I$7))</f>
        <v/>
      </c>
      <c r="AH24">
        <f>MIN(100,AG24+IF(AND(AG24&lt;100,AG25+1&gt;=IF(AG26=1,25,50)),10,0)+((15*(OR('2-man'!$N$4=TRUE,'2-man'!$N$4="TRUE",'2-man'!$N$4="Yes"))+15*AND('2-man'!$L$4=2,OR('2-man'!$P$4=TRUE,'2-man'!$P$4="TRUE",'2-man'!$P$4="Yes")))+15*((OR('2-man'!$R$4=TRUE,'2-man'!$R$4="TRUE",'2-man'!$R$4="Yes"))+(OR('2-man'!$T$4=TRUE,'2-man'!$T$4="TRUE",'2-man'!$T$4="Yes"))))*(($N$7+31)=$I$7))</f>
        <v/>
      </c>
      <c r="AI24">
        <f>MIN(100,AH24+IF(AND(AH24&lt;100,AH25+1&gt;=IF(AH26=1,25,50)),10,0)+((15*(OR('2-man'!$N$4=TRUE,'2-man'!$N$4="TRUE",'2-man'!$N$4="Yes"))+15*AND('2-man'!$L$4=2,OR('2-man'!$P$4=TRUE,'2-man'!$P$4="TRUE",'2-man'!$P$4="Yes")))+15*((OR('2-man'!$R$4=TRUE,'2-man'!$R$4="TRUE",'2-man'!$R$4="Yes"))+(OR('2-man'!$T$4=TRUE,'2-man'!$T$4="TRUE",'2-man'!$T$4="Yes"))))*(($N$7+32)=$I$7))</f>
        <v/>
      </c>
      <c r="AJ24">
        <f>MIN(100,AI24+IF(AND(AI24&lt;100,AI25+1&gt;=IF(AI26=1,25,50)),10,0)+((15*(OR('2-man'!$N$4=TRUE,'2-man'!$N$4="TRUE",'2-man'!$N$4="Yes"))+15*AND('2-man'!$L$4=2,OR('2-man'!$P$4=TRUE,'2-man'!$P$4="TRUE",'2-man'!$P$4="Yes")))+15*((OR('2-man'!$R$4=TRUE,'2-man'!$R$4="TRUE",'2-man'!$R$4="Yes"))+(OR('2-man'!$T$4=TRUE,'2-man'!$T$4="TRUE",'2-man'!$T$4="Yes"))))*(($N$7+33)=$I$7))</f>
        <v/>
      </c>
      <c r="AK24">
        <f>MIN(100,AJ24+IF(AND(AJ24&lt;100,AJ25+1&gt;=IF(AJ26=1,25,50)),10,0)+((15*(OR('2-man'!$N$4=TRUE,'2-man'!$N$4="TRUE",'2-man'!$N$4="Yes"))+15*AND('2-man'!$L$4=2,OR('2-man'!$P$4=TRUE,'2-man'!$P$4="TRUE",'2-man'!$P$4="Yes")))+15*((OR('2-man'!$R$4=TRUE,'2-man'!$R$4="TRUE",'2-man'!$R$4="Yes"))+(OR('2-man'!$T$4=TRUE,'2-man'!$T$4="TRUE",'2-man'!$T$4="Yes"))))*(($N$7+34)=$I$7))</f>
        <v/>
      </c>
      <c r="AL24">
        <f>MIN(100,AK24+IF(AND(AK24&lt;100,AK25+1&gt;=IF(AK26=1,25,50)),10,0)+((15*(OR('2-man'!$N$4=TRUE,'2-man'!$N$4="TRUE",'2-man'!$N$4="Yes"))+15*AND('2-man'!$L$4=2,OR('2-man'!$P$4=TRUE,'2-man'!$P$4="TRUE",'2-man'!$P$4="Yes")))+15*((OR('2-man'!$R$4=TRUE,'2-man'!$R$4="TRUE",'2-man'!$R$4="Yes"))+(OR('2-man'!$T$4=TRUE,'2-man'!$T$4="TRUE",'2-man'!$T$4="Yes"))))*(($N$7+35)=$I$7))</f>
        <v/>
      </c>
      <c r="AM24">
        <f>MIN(100,AL24+IF(AND(AL24&lt;100,AL25+1&gt;=IF(AL26=1,25,50)),10,0)+((15*(OR('2-man'!$N$4=TRUE,'2-man'!$N$4="TRUE",'2-man'!$N$4="Yes"))+15*AND('2-man'!$L$4=2,OR('2-man'!$P$4=TRUE,'2-man'!$P$4="TRUE",'2-man'!$P$4="Yes")))+15*((OR('2-man'!$R$4=TRUE,'2-man'!$R$4="TRUE",'2-man'!$R$4="Yes"))+(OR('2-man'!$T$4=TRUE,'2-man'!$T$4="TRUE",'2-man'!$T$4="Yes"))))*(($N$7+36)=$I$7))</f>
        <v/>
      </c>
      <c r="AN24">
        <f>MIN(100,AM24+IF(AND(AM24&lt;100,AM25+1&gt;=IF(AM26=1,25,50)),10,0)+((15*(OR('2-man'!$N$4=TRUE,'2-man'!$N$4="TRUE",'2-man'!$N$4="Yes"))+15*AND('2-man'!$L$4=2,OR('2-man'!$P$4=TRUE,'2-man'!$P$4="TRUE",'2-man'!$P$4="Yes")))+15*((OR('2-man'!$R$4=TRUE,'2-man'!$R$4="TRUE",'2-man'!$R$4="Yes"))+(OR('2-man'!$T$4=TRUE,'2-man'!$T$4="TRUE",'2-man'!$T$4="Yes"))))*(($N$7+37)=$I$7))</f>
        <v/>
      </c>
      <c r="AO24">
        <f>MIN(100,AN24+IF(AND(AN24&lt;100,AN25+1&gt;=IF(AN26=1,25,50)),10,0)+((15*(OR('2-man'!$N$4=TRUE,'2-man'!$N$4="TRUE",'2-man'!$N$4="Yes"))+15*AND('2-man'!$L$4=2,OR('2-man'!$P$4=TRUE,'2-man'!$P$4="TRUE",'2-man'!$P$4="Yes")))+15*((OR('2-man'!$R$4=TRUE,'2-man'!$R$4="TRUE",'2-man'!$R$4="Yes"))+(OR('2-man'!$T$4=TRUE,'2-man'!$T$4="TRUE",'2-man'!$T$4="Yes"))))*(($N$7+38)=$I$7))</f>
        <v/>
      </c>
      <c r="AP24">
        <f>MIN(100,AO24+IF(AND(AO24&lt;100,AO25+1&gt;=IF(AO26=1,25,50)),10,0)+((15*(OR('2-man'!$N$4=TRUE,'2-man'!$N$4="TRUE",'2-man'!$N$4="Yes"))+15*AND('2-man'!$L$4=2,OR('2-man'!$P$4=TRUE,'2-man'!$P$4="TRUE",'2-man'!$P$4="Yes")))+15*((OR('2-man'!$R$4=TRUE,'2-man'!$R$4="TRUE",'2-man'!$R$4="Yes"))+(OR('2-man'!$T$4=TRUE,'2-man'!$T$4="TRUE",'2-man'!$T$4="Yes"))))*(($N$7+39)=$I$7))</f>
        <v/>
      </c>
      <c r="AQ24">
        <f>MIN(100,AP24+IF(AND(AP24&lt;100,AP25+1&gt;=IF(AP26=1,25,50)),10,0)+((15*(OR('2-man'!$N$4=TRUE,'2-man'!$N$4="TRUE",'2-man'!$N$4="Yes"))+15*AND('2-man'!$L$4=2,OR('2-man'!$P$4=TRUE,'2-man'!$P$4="TRUE",'2-man'!$P$4="Yes")))+15*((OR('2-man'!$R$4=TRUE,'2-man'!$R$4="TRUE",'2-man'!$R$4="Yes"))+(OR('2-man'!$T$4=TRUE,'2-man'!$T$4="TRUE",'2-man'!$T$4="Yes"))))*(($N$7+40)=$I$7))</f>
        <v/>
      </c>
      <c r="AR24">
        <f>MIN(100,AQ24+IF(AND(AQ24&lt;100,AQ25+1&gt;=IF(AQ26=1,25,50)),10,0)+((15*(OR('2-man'!$N$4=TRUE,'2-man'!$N$4="TRUE",'2-man'!$N$4="Yes"))+15*AND('2-man'!$L$4=2,OR('2-man'!$P$4=TRUE,'2-man'!$P$4="TRUE",'2-man'!$P$4="Yes")))+15*((OR('2-man'!$R$4=TRUE,'2-man'!$R$4="TRUE",'2-man'!$R$4="Yes"))+(OR('2-man'!$T$4=TRUE,'2-man'!$T$4="TRUE",'2-man'!$T$4="Yes"))))*(($N$7+41)=$I$7))</f>
        <v/>
      </c>
      <c r="AS24">
        <f>MIN(100,AR24+IF(AND(AR24&lt;100,AR25+1&gt;=IF(AR26=1,25,50)),10,0)+((15*(OR('2-man'!$N$4=TRUE,'2-man'!$N$4="TRUE",'2-man'!$N$4="Yes"))+15*AND('2-man'!$L$4=2,OR('2-man'!$P$4=TRUE,'2-man'!$P$4="TRUE",'2-man'!$P$4="Yes")))+15*((OR('2-man'!$R$4=TRUE,'2-man'!$R$4="TRUE",'2-man'!$R$4="Yes"))+(OR('2-man'!$T$4=TRUE,'2-man'!$T$4="TRUE",'2-man'!$T$4="Yes"))))*(($N$7+42)=$I$7))</f>
        <v/>
      </c>
      <c r="AT24">
        <f>MIN(100,AS24+IF(AND(AS24&lt;100,AS25+1&gt;=IF(AS26=1,25,50)),10,0)+((15*(OR('2-man'!$N$4=TRUE,'2-man'!$N$4="TRUE",'2-man'!$N$4="Yes"))+15*AND('2-man'!$L$4=2,OR('2-man'!$P$4=TRUE,'2-man'!$P$4="TRUE",'2-man'!$P$4="Yes")))+15*((OR('2-man'!$R$4=TRUE,'2-man'!$R$4="TRUE",'2-man'!$R$4="Yes"))+(OR('2-man'!$T$4=TRUE,'2-man'!$T$4="TRUE",'2-man'!$T$4="Yes"))))*(($N$7+43)=$I$7))</f>
        <v/>
      </c>
      <c r="AU24">
        <f>MIN(100,AT24+IF(AND(AT24&lt;100,AT25+1&gt;=IF(AT26=1,25,50)),10,0)+((15*(OR('2-man'!$N$4=TRUE,'2-man'!$N$4="TRUE",'2-man'!$N$4="Yes"))+15*AND('2-man'!$L$4=2,OR('2-man'!$P$4=TRUE,'2-man'!$P$4="TRUE",'2-man'!$P$4="Yes")))+15*((OR('2-man'!$R$4=TRUE,'2-man'!$R$4="TRUE",'2-man'!$R$4="Yes"))+(OR('2-man'!$T$4=TRUE,'2-man'!$T$4="TRUE",'2-man'!$T$4="Yes"))))*(($N$7+44)=$I$7))</f>
        <v/>
      </c>
      <c r="AV24">
        <f>MIN(100,AU24+IF(AND(AU24&lt;100,AU25+1&gt;=IF(AU26=1,25,50)),10,0)+((15*(OR('2-man'!$N$4=TRUE,'2-man'!$N$4="TRUE",'2-man'!$N$4="Yes"))+15*AND('2-man'!$L$4=2,OR('2-man'!$P$4=TRUE,'2-man'!$P$4="TRUE",'2-man'!$P$4="Yes")))+15*((OR('2-man'!$R$4=TRUE,'2-man'!$R$4="TRUE",'2-man'!$R$4="Yes"))+(OR('2-man'!$T$4=TRUE,'2-man'!$T$4="TRUE",'2-man'!$T$4="Yes"))))*(($N$7+45)=$I$7))</f>
        <v/>
      </c>
      <c r="AW24">
        <f>MIN(100,AV24+IF(AND(AV24&lt;100,AV25+1&gt;=IF(AV26=1,25,50)),10,0)+((15*(OR('2-man'!$N$4=TRUE,'2-man'!$N$4="TRUE",'2-man'!$N$4="Yes"))+15*AND('2-man'!$L$4=2,OR('2-man'!$P$4=TRUE,'2-man'!$P$4="TRUE",'2-man'!$P$4="Yes")))+15*((OR('2-man'!$R$4=TRUE,'2-man'!$R$4="TRUE",'2-man'!$R$4="Yes"))+(OR('2-man'!$T$4=TRUE,'2-man'!$T$4="TRUE",'2-man'!$T$4="Yes"))))*(($N$7+46)=$I$7))</f>
        <v/>
      </c>
      <c r="AX24">
        <f>MIN(100,AW24+IF(AND(AW24&lt;100,AW25+1&gt;=IF(AW26=1,25,50)),10,0)+((15*(OR('2-man'!$N$4=TRUE,'2-man'!$N$4="TRUE",'2-man'!$N$4="Yes"))+15*AND('2-man'!$L$4=2,OR('2-man'!$P$4=TRUE,'2-man'!$P$4="TRUE",'2-man'!$P$4="Yes")))+15*((OR('2-man'!$R$4=TRUE,'2-man'!$R$4="TRUE",'2-man'!$R$4="Yes"))+(OR('2-man'!$T$4=TRUE,'2-man'!$T$4="TRUE",'2-man'!$T$4="Yes"))))*(($N$7+47)=$I$7))</f>
        <v/>
      </c>
      <c r="AY24">
        <f>MIN(100,AX24+IF(AND(AX24&lt;100,AX25+1&gt;=IF(AX26=1,25,50)),10,0)+((15*(OR('2-man'!$N$4=TRUE,'2-man'!$N$4="TRUE",'2-man'!$N$4="Yes"))+15*AND('2-man'!$L$4=2,OR('2-man'!$P$4=TRUE,'2-man'!$P$4="TRUE",'2-man'!$P$4="Yes")))+15*((OR('2-man'!$R$4=TRUE,'2-man'!$R$4="TRUE",'2-man'!$R$4="Yes"))+(OR('2-man'!$T$4=TRUE,'2-man'!$T$4="TRUE",'2-man'!$T$4="Yes"))))*(($N$7+48)=$I$7))</f>
        <v/>
      </c>
      <c r="AZ24">
        <f>MIN(100,AY24+IF(AND(AY24&lt;100,AY25+1&gt;=IF(AY26=1,25,50)),10,0)+((15*(OR('2-man'!$N$4=TRUE,'2-man'!$N$4="TRUE",'2-man'!$N$4="Yes"))+15*AND('2-man'!$L$4=2,OR('2-man'!$P$4=TRUE,'2-man'!$P$4="TRUE",'2-man'!$P$4="Yes")))+15*((OR('2-man'!$R$4=TRUE,'2-man'!$R$4="TRUE",'2-man'!$R$4="Yes"))+(OR('2-man'!$T$4=TRUE,'2-man'!$T$4="TRUE",'2-man'!$T$4="Yes"))))*(($N$7+49)=$I$7))</f>
        <v/>
      </c>
      <c r="BA24">
        <f>MIN(100,AZ24+IF(AND(AZ24&lt;100,AZ25+1&gt;=IF(AZ26=1,25,50)),10,0)+((15*(OR('2-man'!$N$4=TRUE,'2-man'!$N$4="TRUE",'2-man'!$N$4="Yes"))+15*AND('2-man'!$L$4=2,OR('2-man'!$P$4=TRUE,'2-man'!$P$4="TRUE",'2-man'!$P$4="Yes")))+15*((OR('2-man'!$R$4=TRUE,'2-man'!$R$4="TRUE",'2-man'!$R$4="Yes"))+(OR('2-man'!$T$4=TRUE,'2-man'!$T$4="TRUE",'2-man'!$T$4="Yes"))))*(($N$7+50)=$I$7))</f>
        <v/>
      </c>
      <c r="BB24">
        <f>MIN(100,BA24+IF(AND(BA24&lt;100,BA25+1&gt;=IF(BA26=1,25,50)),10,0)+((15*(OR('2-man'!$N$4=TRUE,'2-man'!$N$4="TRUE",'2-man'!$N$4="Yes"))+15*AND('2-man'!$L$4=2,OR('2-man'!$P$4=TRUE,'2-man'!$P$4="TRUE",'2-man'!$P$4="Yes")))+15*((OR('2-man'!$R$4=TRUE,'2-man'!$R$4="TRUE",'2-man'!$R$4="Yes"))+(OR('2-man'!$T$4=TRUE,'2-man'!$T$4="TRUE",'2-man'!$T$4="Yes"))))*(($N$7+51)=$I$7))</f>
        <v/>
      </c>
      <c r="BC24">
        <f>MIN(100,BB24+IF(AND(BB24&lt;100,BB25+1&gt;=IF(BB26=1,25,50)),10,0)+((15*(OR('2-man'!$N$4=TRUE,'2-man'!$N$4="TRUE",'2-man'!$N$4="Yes"))+15*AND('2-man'!$L$4=2,OR('2-man'!$P$4=TRUE,'2-man'!$P$4="TRUE",'2-man'!$P$4="Yes")))+15*((OR('2-man'!$R$4=TRUE,'2-man'!$R$4="TRUE",'2-man'!$R$4="Yes"))+(OR('2-man'!$T$4=TRUE,'2-man'!$T$4="TRUE",'2-man'!$T$4="Yes"))))*(($N$7+52)=$I$7))</f>
        <v/>
      </c>
      <c r="BD24">
        <f>MIN(100,BC24+IF(AND(BC24&lt;100,BC25+1&gt;=IF(BC26=1,25,50)),10,0)+((15*(OR('2-man'!$N$4=TRUE,'2-man'!$N$4="TRUE",'2-man'!$N$4="Yes"))+15*AND('2-man'!$L$4=2,OR('2-man'!$P$4=TRUE,'2-man'!$P$4="TRUE",'2-man'!$P$4="Yes")))+15*((OR('2-man'!$R$4=TRUE,'2-man'!$R$4="TRUE",'2-man'!$R$4="Yes"))+(OR('2-man'!$T$4=TRUE,'2-man'!$T$4="TRUE",'2-man'!$T$4="Yes"))))*(($N$7+53)=$I$7))</f>
        <v/>
      </c>
      <c r="BE24">
        <f>MIN(100,BD24+IF(AND(BD24&lt;100,BD25+1&gt;=IF(BD26=1,25,50)),10,0)+((15*(OR('2-man'!$N$4=TRUE,'2-man'!$N$4="TRUE",'2-man'!$N$4="Yes"))+15*AND('2-man'!$L$4=2,OR('2-man'!$P$4=TRUE,'2-man'!$P$4="TRUE",'2-man'!$P$4="Yes")))+15*((OR('2-man'!$R$4=TRUE,'2-man'!$R$4="TRUE",'2-man'!$R$4="Yes"))+(OR('2-man'!$T$4=TRUE,'2-man'!$T$4="TRUE",'2-man'!$T$4="Yes"))))*(($N$7+54)=$I$7))</f>
        <v/>
      </c>
      <c r="BF24">
        <f>MIN(100,BE24+IF(AND(BE24&lt;100,BE25+1&gt;=IF(BE26=1,25,50)),10,0)+((15*(OR('2-man'!$N$4=TRUE,'2-man'!$N$4="TRUE",'2-man'!$N$4="Yes"))+15*AND('2-man'!$L$4=2,OR('2-man'!$P$4=TRUE,'2-man'!$P$4="TRUE",'2-man'!$P$4="Yes")))+15*((OR('2-man'!$R$4=TRUE,'2-man'!$R$4="TRUE",'2-man'!$R$4="Yes"))+(OR('2-man'!$T$4=TRUE,'2-man'!$T$4="TRUE",'2-man'!$T$4="Yes"))))*(($N$7+55)=$I$7))</f>
        <v/>
      </c>
      <c r="BG24">
        <f>MIN(100,BF24+IF(AND(BF24&lt;100,BF25+1&gt;=IF(BF26=1,25,50)),10,0)+((15*(OR('2-man'!$N$4=TRUE,'2-man'!$N$4="TRUE",'2-man'!$N$4="Yes"))+15*AND('2-man'!$L$4=2,OR('2-man'!$P$4=TRUE,'2-man'!$P$4="TRUE",'2-man'!$P$4="Yes")))+15*((OR('2-man'!$R$4=TRUE,'2-man'!$R$4="TRUE",'2-man'!$R$4="Yes"))+(OR('2-man'!$T$4=TRUE,'2-man'!$T$4="TRUE",'2-man'!$T$4="Yes"))))*(($N$7+56)=$I$7))</f>
        <v/>
      </c>
      <c r="BH24">
        <f>MIN(100,BG24+IF(AND(BG24&lt;100,BG25+1&gt;=IF(BG26=1,25,50)),10,0)+((15*(OR('2-man'!$N$4=TRUE,'2-man'!$N$4="TRUE",'2-man'!$N$4="Yes"))+15*AND('2-man'!$L$4=2,OR('2-man'!$P$4=TRUE,'2-man'!$P$4="TRUE",'2-man'!$P$4="Yes")))+15*((OR('2-man'!$R$4=TRUE,'2-man'!$R$4="TRUE",'2-man'!$R$4="Yes"))+(OR('2-man'!$T$4=TRUE,'2-man'!$T$4="TRUE",'2-man'!$T$4="Yes"))))*(($N$7+57)=$I$7))</f>
        <v/>
      </c>
      <c r="BI24">
        <f>MIN(100,BH24+IF(AND(BH24&lt;100,BH25+1&gt;=IF(BH26=1,25,50)),10,0)+((15*(OR('2-man'!$N$4=TRUE,'2-man'!$N$4="TRUE",'2-man'!$N$4="Yes"))+15*AND('2-man'!$L$4=2,OR('2-man'!$P$4=TRUE,'2-man'!$P$4="TRUE",'2-man'!$P$4="Yes")))+15*((OR('2-man'!$R$4=TRUE,'2-man'!$R$4="TRUE",'2-man'!$R$4="Yes"))+(OR('2-man'!$T$4=TRUE,'2-man'!$T$4="TRUE",'2-man'!$T$4="Yes"))))*(($N$7+58)=$I$7))</f>
        <v/>
      </c>
      <c r="BJ24">
        <f>MIN(100,BI24+IF(AND(BI24&lt;100,BI25+1&gt;=IF(BI26=1,25,50)),10,0)+((15*(OR('2-man'!$N$4=TRUE,'2-man'!$N$4="TRUE",'2-man'!$N$4="Yes"))+15*AND('2-man'!$L$4=2,OR('2-man'!$P$4=TRUE,'2-man'!$P$4="TRUE",'2-man'!$P$4="Yes")))+15*((OR('2-man'!$R$4=TRUE,'2-man'!$R$4="TRUE",'2-man'!$R$4="Yes"))+(OR('2-man'!$T$4=TRUE,'2-man'!$T$4="TRUE",'2-man'!$T$4="Yes"))))*(($N$7+59)=$I$7))</f>
        <v/>
      </c>
      <c r="BK24">
        <f>MIN(100,BJ24+IF(AND(BJ24&lt;100,BJ25+1&gt;=IF(BJ26=1,25,50)),10,0)+((15*(OR('2-man'!$N$4=TRUE,'2-man'!$N$4="TRUE",'2-man'!$N$4="Yes"))+15*AND('2-man'!$L$4=2,OR('2-man'!$P$4=TRUE,'2-man'!$P$4="TRUE",'2-man'!$P$4="Yes")))+15*((OR('2-man'!$R$4=TRUE,'2-man'!$R$4="TRUE",'2-man'!$R$4="Yes"))+(OR('2-man'!$T$4=TRUE,'2-man'!$T$4="TRUE",'2-man'!$T$4="Yes"))))*(($N$7+60)=$I$7))</f>
        <v/>
      </c>
      <c r="BL24">
        <f>MIN(100,BK24+IF(AND(BK24&lt;100,BK25+1&gt;=IF(BK26=1,25,50)),10,0)+((15*(OR('2-man'!$N$4=TRUE,'2-man'!$N$4="TRUE",'2-man'!$N$4="Yes"))+15*AND('2-man'!$L$4=2,OR('2-man'!$P$4=TRUE,'2-man'!$P$4="TRUE",'2-man'!$P$4="Yes")))+15*((OR('2-man'!$R$4=TRUE,'2-man'!$R$4="TRUE",'2-man'!$R$4="Yes"))+(OR('2-man'!$T$4=TRUE,'2-man'!$T$4="TRUE",'2-man'!$T$4="Yes"))))*(($N$7+61)=$I$7))</f>
        <v/>
      </c>
      <c r="BM24">
        <f>MIN(100,BL24+IF(AND(BL24&lt;100,BL25+1&gt;=IF(BL26=1,25,50)),10,0)+((15*(OR('2-man'!$N$4=TRUE,'2-man'!$N$4="TRUE",'2-man'!$N$4="Yes"))+15*AND('2-man'!$L$4=2,OR('2-man'!$P$4=TRUE,'2-man'!$P$4="TRUE",'2-man'!$P$4="Yes")))+15*((OR('2-man'!$R$4=TRUE,'2-man'!$R$4="TRUE",'2-man'!$R$4="Yes"))+(OR('2-man'!$T$4=TRUE,'2-man'!$T$4="TRUE",'2-man'!$T$4="Yes"))))*(($N$7+62)=$I$7))</f>
        <v/>
      </c>
      <c r="BN24">
        <f>MIN(100,BM24+IF(AND(BM24&lt;100,BM25+1&gt;=IF(BM26=1,25,50)),10,0)+((15*(OR('2-man'!$N$4=TRUE,'2-man'!$N$4="TRUE",'2-man'!$N$4="Yes"))+15*AND('2-man'!$L$4=2,OR('2-man'!$P$4=TRUE,'2-man'!$P$4="TRUE",'2-man'!$P$4="Yes")))+15*((OR('2-man'!$R$4=TRUE,'2-man'!$R$4="TRUE",'2-man'!$R$4="Yes"))+(OR('2-man'!$T$4=TRUE,'2-man'!$T$4="TRUE",'2-man'!$T$4="Yes"))))*(($N$7+63)=$I$7))</f>
        <v/>
      </c>
      <c r="BO24">
        <f>MIN(100,BN24+IF(AND(BN24&lt;100,BN25+1&gt;=IF(BN26=1,25,50)),10,0)+((15*(OR('2-man'!$N$4=TRUE,'2-man'!$N$4="TRUE",'2-man'!$N$4="Yes"))+15*AND('2-man'!$L$4=2,OR('2-man'!$P$4=TRUE,'2-man'!$P$4="TRUE",'2-man'!$P$4="Yes")))+15*((OR('2-man'!$R$4=TRUE,'2-man'!$R$4="TRUE",'2-man'!$R$4="Yes"))+(OR('2-man'!$T$4=TRUE,'2-man'!$T$4="TRUE",'2-man'!$T$4="Yes"))))*(($N$7+64)=$I$7))</f>
        <v/>
      </c>
      <c r="BP24">
        <f>MIN(100,BO24+IF(AND(BO24&lt;100,BO25+1&gt;=IF(BO26=1,25,50)),10,0)+((15*(OR('2-man'!$N$4=TRUE,'2-man'!$N$4="TRUE",'2-man'!$N$4="Yes"))+15*AND('2-man'!$L$4=2,OR('2-man'!$P$4=TRUE,'2-man'!$P$4="TRUE",'2-man'!$P$4="Yes")))+15*((OR('2-man'!$R$4=TRUE,'2-man'!$R$4="TRUE",'2-man'!$R$4="Yes"))+(OR('2-man'!$T$4=TRUE,'2-man'!$T$4="TRUE",'2-man'!$T$4="Yes"))))*(($N$7+65)=$I$7))</f>
        <v/>
      </c>
      <c r="BQ24">
        <f>MIN(100,BP24+IF(AND(BP24&lt;100,BP25+1&gt;=IF(BP26=1,25,50)),10,0)+((15*(OR('2-man'!$N$4=TRUE,'2-man'!$N$4="TRUE",'2-man'!$N$4="Yes"))+15*AND('2-man'!$L$4=2,OR('2-man'!$P$4=TRUE,'2-man'!$P$4="TRUE",'2-man'!$P$4="Yes")))+15*((OR('2-man'!$R$4=TRUE,'2-man'!$R$4="TRUE",'2-man'!$R$4="Yes"))+(OR('2-man'!$T$4=TRUE,'2-man'!$T$4="TRUE",'2-man'!$T$4="Yes"))))*(($N$7+66)=$I$7))</f>
        <v/>
      </c>
      <c r="BR24">
        <f>MIN(100,BQ24+IF(AND(BQ24&lt;100,BQ25+1&gt;=IF(BQ26=1,25,50)),10,0)+((15*(OR('2-man'!$N$4=TRUE,'2-man'!$N$4="TRUE",'2-man'!$N$4="Yes"))+15*AND('2-man'!$L$4=2,OR('2-man'!$P$4=TRUE,'2-man'!$P$4="TRUE",'2-man'!$P$4="Yes")))+15*((OR('2-man'!$R$4=TRUE,'2-man'!$R$4="TRUE",'2-man'!$R$4="Yes"))+(OR('2-man'!$T$4=TRUE,'2-man'!$T$4="TRUE",'2-man'!$T$4="Yes"))))*(($N$7+67)=$I$7))</f>
        <v/>
      </c>
      <c r="BS24">
        <f>MIN(100,BR24+IF(AND(BR24&lt;100,BR25+1&gt;=IF(BR26=1,25,50)),10,0)+((15*(OR('2-man'!$N$4=TRUE,'2-man'!$N$4="TRUE",'2-man'!$N$4="Yes"))+15*AND('2-man'!$L$4=2,OR('2-man'!$P$4=TRUE,'2-man'!$P$4="TRUE",'2-man'!$P$4="Yes")))+15*((OR('2-man'!$R$4=TRUE,'2-man'!$R$4="TRUE",'2-man'!$R$4="Yes"))+(OR('2-man'!$T$4=TRUE,'2-man'!$T$4="TRUE",'2-man'!$T$4="Yes"))))*(($N$7+68)=$I$7))</f>
        <v/>
      </c>
      <c r="BT24">
        <f>MIN(100,BS24+IF(AND(BS24&lt;100,BS25+1&gt;=IF(BS26=1,25,50)),10,0)+((15*(OR('2-man'!$N$4=TRUE,'2-man'!$N$4="TRUE",'2-man'!$N$4="Yes"))+15*AND('2-man'!$L$4=2,OR('2-man'!$P$4=TRUE,'2-man'!$P$4="TRUE",'2-man'!$P$4="Yes")))+15*((OR('2-man'!$R$4=TRUE,'2-man'!$R$4="TRUE",'2-man'!$R$4="Yes"))+(OR('2-man'!$T$4=TRUE,'2-man'!$T$4="TRUE",'2-man'!$T$4="Yes"))))*(($N$7+69)=$I$7))</f>
        <v/>
      </c>
      <c r="BU24">
        <f>MIN(100,BT24+IF(AND(BT24&lt;100,BT25+1&gt;=IF(BT26=1,25,50)),10,0)+((15*(OR('2-man'!$N$4=TRUE,'2-man'!$N$4="TRUE",'2-man'!$N$4="Yes"))+15*AND('2-man'!$L$4=2,OR('2-man'!$P$4=TRUE,'2-man'!$P$4="TRUE",'2-man'!$P$4="Yes")))+15*((OR('2-man'!$R$4=TRUE,'2-man'!$R$4="TRUE",'2-man'!$R$4="Yes"))+(OR('2-man'!$T$4=TRUE,'2-man'!$T$4="TRUE",'2-man'!$T$4="Yes"))))*(($N$7+70)=$I$7))</f>
        <v/>
      </c>
      <c r="BV24">
        <f>MIN(100,BU24+IF(AND(BU24&lt;100,BU25+1&gt;=IF(BU26=1,25,50)),10,0)+((15*(OR('2-man'!$N$4=TRUE,'2-man'!$N$4="TRUE",'2-man'!$N$4="Yes"))+15*AND('2-man'!$L$4=2,OR('2-man'!$P$4=TRUE,'2-man'!$P$4="TRUE",'2-man'!$P$4="Yes")))+15*((OR('2-man'!$R$4=TRUE,'2-man'!$R$4="TRUE",'2-man'!$R$4="Yes"))+(OR('2-man'!$T$4=TRUE,'2-man'!$T$4="TRUE",'2-man'!$T$4="Yes"))))*(($N$7+71)=$I$7))</f>
        <v/>
      </c>
      <c r="BW24">
        <f>MIN(100,BV24+IF(AND(BV24&lt;100,BV25+1&gt;=IF(BV26=1,25,50)),10,0)+((15*(OR('2-man'!$N$4=TRUE,'2-man'!$N$4="TRUE",'2-man'!$N$4="Yes"))+15*AND('2-man'!$L$4=2,OR('2-man'!$P$4=TRUE,'2-man'!$P$4="TRUE",'2-man'!$P$4="Yes")))+15*((OR('2-man'!$R$4=TRUE,'2-man'!$R$4="TRUE",'2-man'!$R$4="Yes"))+(OR('2-man'!$T$4=TRUE,'2-man'!$T$4="TRUE",'2-man'!$T$4="Yes"))))*(($N$7+72)=$I$7))</f>
        <v/>
      </c>
      <c r="BX24">
        <f>MIN(100,BW24+IF(AND(BW24&lt;100,BW25+1&gt;=IF(BW26=1,25,50)),10,0)+((15*(OR('2-man'!$N$4=TRUE,'2-man'!$N$4="TRUE",'2-man'!$N$4="Yes"))+15*AND('2-man'!$L$4=2,OR('2-man'!$P$4=TRUE,'2-man'!$P$4="TRUE",'2-man'!$P$4="Yes")))+15*((OR('2-man'!$R$4=TRUE,'2-man'!$R$4="TRUE",'2-man'!$R$4="Yes"))+(OR('2-man'!$T$4=TRUE,'2-man'!$T$4="TRUE",'2-man'!$T$4="Yes"))))*(($N$7+73)=$I$7))</f>
        <v/>
      </c>
      <c r="BY24">
        <f>MIN(100,BX24+IF(AND(BX24&lt;100,BX25+1&gt;=IF(BX26=1,25,50)),10,0)+((15*(OR('2-man'!$N$4=TRUE,'2-man'!$N$4="TRUE",'2-man'!$N$4="Yes"))+15*AND('2-man'!$L$4=2,OR('2-man'!$P$4=TRUE,'2-man'!$P$4="TRUE",'2-man'!$P$4="Yes")))+15*((OR('2-man'!$R$4=TRUE,'2-man'!$R$4="TRUE",'2-man'!$R$4="Yes"))+(OR('2-man'!$T$4=TRUE,'2-man'!$T$4="TRUE",'2-man'!$T$4="Yes"))))*(($N$7+74)=$I$7))</f>
        <v/>
      </c>
      <c r="BZ24">
        <f>MIN(100,BY24+IF(AND(BY24&lt;100,BY25+1&gt;=IF(BY26=1,25,50)),10,0)+((15*(OR('2-man'!$N$4=TRUE,'2-man'!$N$4="TRUE",'2-man'!$N$4="Yes"))+15*AND('2-man'!$L$4=2,OR('2-man'!$P$4=TRUE,'2-man'!$P$4="TRUE",'2-man'!$P$4="Yes")))+15*((OR('2-man'!$R$4=TRUE,'2-man'!$R$4="TRUE",'2-man'!$R$4="Yes"))+(OR('2-man'!$T$4=TRUE,'2-man'!$T$4="TRUE",'2-man'!$T$4="Yes"))))*(($N$7+75)=$I$7))</f>
        <v/>
      </c>
      <c r="CA24">
        <f>MIN(100,BZ24+IF(AND(BZ24&lt;100,BZ25+1&gt;=IF(BZ26=1,25,50)),10,0)+((15*(OR('2-man'!$N$4=TRUE,'2-man'!$N$4="TRUE",'2-man'!$N$4="Yes"))+15*AND('2-man'!$L$4=2,OR('2-man'!$P$4=TRUE,'2-man'!$P$4="TRUE",'2-man'!$P$4="Yes")))+15*((OR('2-man'!$R$4=TRUE,'2-man'!$R$4="TRUE",'2-man'!$R$4="Yes"))+(OR('2-man'!$T$4=TRUE,'2-man'!$T$4="TRUE",'2-man'!$T$4="Yes"))))*(($N$7+76)=$I$7))</f>
        <v/>
      </c>
      <c r="CB24">
        <f>MIN(100,CA24+IF(AND(CA24&lt;100,CA25+1&gt;=IF(CA26=1,25,50)),10,0)+((15*(OR('2-man'!$N$4=TRUE,'2-man'!$N$4="TRUE",'2-man'!$N$4="Yes"))+15*AND('2-man'!$L$4=2,OR('2-man'!$P$4=TRUE,'2-man'!$P$4="TRUE",'2-man'!$P$4="Yes")))+15*((OR('2-man'!$R$4=TRUE,'2-man'!$R$4="TRUE",'2-man'!$R$4="Yes"))+(OR('2-man'!$T$4=TRUE,'2-man'!$T$4="TRUE",'2-man'!$T$4="Yes"))))*(($N$7+77)=$I$7))</f>
        <v/>
      </c>
      <c r="CC24">
        <f>MIN(100,CB24+IF(AND(CB24&lt;100,CB25+1&gt;=IF(CB26=1,25,50)),10,0)+((15*(OR('2-man'!$N$4=TRUE,'2-man'!$N$4="TRUE",'2-man'!$N$4="Yes"))+15*AND('2-man'!$L$4=2,OR('2-man'!$P$4=TRUE,'2-man'!$P$4="TRUE",'2-man'!$P$4="Yes")))+15*((OR('2-man'!$R$4=TRUE,'2-man'!$R$4="TRUE",'2-man'!$R$4="Yes"))+(OR('2-man'!$T$4=TRUE,'2-man'!$T$4="TRUE",'2-man'!$T$4="Yes"))))*(($N$7+78)=$I$7))</f>
        <v/>
      </c>
      <c r="CD24">
        <f>MIN(100,CC24+IF(AND(CC24&lt;100,CC25+1&gt;=IF(CC26=1,25,50)),10,0)+((15*(OR('2-man'!$N$4=TRUE,'2-man'!$N$4="TRUE",'2-man'!$N$4="Yes"))+15*AND('2-man'!$L$4=2,OR('2-man'!$P$4=TRUE,'2-man'!$P$4="TRUE",'2-man'!$P$4="Yes")))+15*((OR('2-man'!$R$4=TRUE,'2-man'!$R$4="TRUE",'2-man'!$R$4="Yes"))+(OR('2-man'!$T$4=TRUE,'2-man'!$T$4="TRUE",'2-man'!$T$4="Yes"))))*(($N$7+79)=$I$7))</f>
        <v/>
      </c>
      <c r="CE24">
        <f>MIN(100,CD24+IF(AND(CD24&lt;100,CD25+1&gt;=IF(CD26=1,25,50)),10,0)+((15*(OR('2-man'!$N$4=TRUE,'2-man'!$N$4="TRUE",'2-man'!$N$4="Yes"))+15*AND('2-man'!$L$4=2,OR('2-man'!$P$4=TRUE,'2-man'!$P$4="TRUE",'2-man'!$P$4="Yes")))+15*((OR('2-man'!$R$4=TRUE,'2-man'!$R$4="TRUE",'2-man'!$R$4="Yes"))+(OR('2-man'!$T$4=TRUE,'2-man'!$T$4="TRUE",'2-man'!$T$4="Yes"))))*(($N$7+80)=$I$7))</f>
        <v/>
      </c>
      <c r="CF24">
        <f>MIN(100,CE24+IF(AND(CE24&lt;100,CE25+1&gt;=IF(CE26=1,25,50)),10,0)+((15*(OR('2-man'!$N$4=TRUE,'2-man'!$N$4="TRUE",'2-man'!$N$4="Yes"))+15*AND('2-man'!$L$4=2,OR('2-man'!$P$4=TRUE,'2-man'!$P$4="TRUE",'2-man'!$P$4="Yes")))+15*((OR('2-man'!$R$4=TRUE,'2-man'!$R$4="TRUE",'2-man'!$R$4="Yes"))+(OR('2-man'!$T$4=TRUE,'2-man'!$T$4="TRUE",'2-man'!$T$4="Yes"))))*(($N$7+81)=$I$7))</f>
        <v/>
      </c>
      <c r="CG24">
        <f>MIN(100,CF24+IF(AND(CF24&lt;100,CF25+1&gt;=IF(CF26=1,25,50)),10,0)+((15*(OR('2-man'!$N$4=TRUE,'2-man'!$N$4="TRUE",'2-man'!$N$4="Yes"))+15*AND('2-man'!$L$4=2,OR('2-man'!$P$4=TRUE,'2-man'!$P$4="TRUE",'2-man'!$P$4="Yes")))+15*((OR('2-man'!$R$4=TRUE,'2-man'!$R$4="TRUE",'2-man'!$R$4="Yes"))+(OR('2-man'!$T$4=TRUE,'2-man'!$T$4="TRUE",'2-man'!$T$4="Yes"))))*(($N$7+82)=$I$7))</f>
        <v/>
      </c>
      <c r="CH24">
        <f>MIN(100,CG24+IF(AND(CG24&lt;100,CG25+1&gt;=IF(CG26=1,25,50)),10,0)+((15*(OR('2-man'!$N$4=TRUE,'2-man'!$N$4="TRUE",'2-man'!$N$4="Yes"))+15*AND('2-man'!$L$4=2,OR('2-man'!$P$4=TRUE,'2-man'!$P$4="TRUE",'2-man'!$P$4="Yes")))+15*((OR('2-man'!$R$4=TRUE,'2-man'!$R$4="TRUE",'2-man'!$R$4="Yes"))+(OR('2-man'!$T$4=TRUE,'2-man'!$T$4="TRUE",'2-man'!$T$4="Yes"))))*(($N$7+83)=$I$7))</f>
        <v/>
      </c>
      <c r="CI24">
        <f>MIN(100,CH24+IF(AND(CH24&lt;100,CH25+1&gt;=IF(CH26=1,25,50)),10,0)+((15*(OR('2-man'!$N$4=TRUE,'2-man'!$N$4="TRUE",'2-man'!$N$4="Yes"))+15*AND('2-man'!$L$4=2,OR('2-man'!$P$4=TRUE,'2-man'!$P$4="TRUE",'2-man'!$P$4="Yes")))+15*((OR('2-man'!$R$4=TRUE,'2-man'!$R$4="TRUE",'2-man'!$R$4="Yes"))+(OR('2-man'!$T$4=TRUE,'2-man'!$T$4="TRUE",'2-man'!$T$4="Yes"))))*(($N$7+84)=$I$7))</f>
        <v/>
      </c>
      <c r="CJ24">
        <f>MIN(100,CI24+IF(AND(CI24&lt;100,CI25+1&gt;=IF(CI26=1,25,50)),10,0)+((15*(OR('2-man'!$N$4=TRUE,'2-man'!$N$4="TRUE",'2-man'!$N$4="Yes"))+15*AND('2-man'!$L$4=2,OR('2-man'!$P$4=TRUE,'2-man'!$P$4="TRUE",'2-man'!$P$4="Yes")))+15*((OR('2-man'!$R$4=TRUE,'2-man'!$R$4="TRUE",'2-man'!$R$4="Yes"))+(OR('2-man'!$T$4=TRUE,'2-man'!$T$4="TRUE",'2-man'!$T$4="Yes"))))*(($N$7+85)=$I$7))</f>
        <v/>
      </c>
      <c r="CK24">
        <f>MIN(100,CJ24+IF(AND(CJ24&lt;100,CJ25+1&gt;=IF(CJ26=1,25,50)),10,0)+((15*(OR('2-man'!$N$4=TRUE,'2-man'!$N$4="TRUE",'2-man'!$N$4="Yes"))+15*AND('2-man'!$L$4=2,OR('2-man'!$P$4=TRUE,'2-man'!$P$4="TRUE",'2-man'!$P$4="Yes")))+15*((OR('2-man'!$R$4=TRUE,'2-man'!$R$4="TRUE",'2-man'!$R$4="Yes"))+(OR('2-man'!$T$4=TRUE,'2-man'!$T$4="TRUE",'2-man'!$T$4="Yes"))))*(($N$7+86)=$I$7))</f>
        <v/>
      </c>
      <c r="CL24">
        <f>MIN(100,CK24+IF(AND(CK24&lt;100,CK25+1&gt;=IF(CK26=1,25,50)),10,0)+((15*(OR('2-man'!$N$4=TRUE,'2-man'!$N$4="TRUE",'2-man'!$N$4="Yes"))+15*AND('2-man'!$L$4=2,OR('2-man'!$P$4=TRUE,'2-man'!$P$4="TRUE",'2-man'!$P$4="Yes")))+15*((OR('2-man'!$R$4=TRUE,'2-man'!$R$4="TRUE",'2-man'!$R$4="Yes"))+(OR('2-man'!$T$4=TRUE,'2-man'!$T$4="TRUE",'2-man'!$T$4="Yes"))))*(($N$7+87)=$I$7))</f>
        <v/>
      </c>
      <c r="CM24">
        <f>MIN(100,CL24+IF(AND(CL24&lt;100,CL25+1&gt;=IF(CL26=1,25,50)),10,0)+((15*(OR('2-man'!$N$4=TRUE,'2-man'!$N$4="TRUE",'2-man'!$N$4="Yes"))+15*AND('2-man'!$L$4=2,OR('2-man'!$P$4=TRUE,'2-man'!$P$4="TRUE",'2-man'!$P$4="Yes")))+15*((OR('2-man'!$R$4=TRUE,'2-man'!$R$4="TRUE",'2-man'!$R$4="Yes"))+(OR('2-man'!$T$4=TRUE,'2-man'!$T$4="TRUE",'2-man'!$T$4="Yes"))))*(($N$7+88)=$I$7))</f>
        <v/>
      </c>
      <c r="CN24">
        <f>MIN(100,CM24+IF(AND(CM24&lt;100,CM25+1&gt;=IF(CM26=1,25,50)),10,0)+((15*(OR('2-man'!$N$4=TRUE,'2-man'!$N$4="TRUE",'2-man'!$N$4="Yes"))+15*AND('2-man'!$L$4=2,OR('2-man'!$P$4=TRUE,'2-man'!$P$4="TRUE",'2-man'!$P$4="Yes")))+15*((OR('2-man'!$R$4=TRUE,'2-man'!$R$4="TRUE",'2-man'!$R$4="Yes"))+(OR('2-man'!$T$4=TRUE,'2-man'!$T$4="TRUE",'2-man'!$T$4="Yes"))))*(($N$7+89)=$I$7))</f>
        <v/>
      </c>
      <c r="CO24">
        <f>MIN(100,CN24+IF(AND(CN24&lt;100,CN25+1&gt;=IF(CN26=1,25,50)),10,0)+((15*(OR('2-man'!$N$4=TRUE,'2-man'!$N$4="TRUE",'2-man'!$N$4="Yes"))+15*AND('2-man'!$L$4=2,OR('2-man'!$P$4=TRUE,'2-man'!$P$4="TRUE",'2-man'!$P$4="Yes")))+15*((OR('2-man'!$R$4=TRUE,'2-man'!$R$4="TRUE",'2-man'!$R$4="Yes"))+(OR('2-man'!$T$4=TRUE,'2-man'!$T$4="TRUE",'2-man'!$T$4="Yes"))))*(($N$7+90)=$I$7))</f>
        <v/>
      </c>
      <c r="CP24">
        <f>MIN(100,CO24+IF(AND(CO24&lt;100,CO25+1&gt;=IF(CO26=1,25,50)),10,0)+((15*(OR('2-man'!$N$4=TRUE,'2-man'!$N$4="TRUE",'2-man'!$N$4="Yes"))+15*AND('2-man'!$L$4=2,OR('2-man'!$P$4=TRUE,'2-man'!$P$4="TRUE",'2-man'!$P$4="Yes")))+15*((OR('2-man'!$R$4=TRUE,'2-man'!$R$4="TRUE",'2-man'!$R$4="Yes"))+(OR('2-man'!$T$4=TRUE,'2-man'!$T$4="TRUE",'2-man'!$T$4="Yes"))))*(($N$7+91)=$I$7))</f>
        <v/>
      </c>
      <c r="CQ24">
        <f>MIN(100,CP24+IF(AND(CP24&lt;100,CP25+1&gt;=IF(CP26=1,25,50)),10,0)+((15*(OR('2-man'!$N$4=TRUE,'2-man'!$N$4="TRUE",'2-man'!$N$4="Yes"))+15*AND('2-man'!$L$4=2,OR('2-man'!$P$4=TRUE,'2-man'!$P$4="TRUE",'2-man'!$P$4="Yes")))+15*((OR('2-man'!$R$4=TRUE,'2-man'!$R$4="TRUE",'2-man'!$R$4="Yes"))+(OR('2-man'!$T$4=TRUE,'2-man'!$T$4="TRUE",'2-man'!$T$4="Yes"))))*(($N$7+92)=$I$7))</f>
        <v/>
      </c>
      <c r="CR24">
        <f>MIN(100,CQ24+IF(AND(CQ24&lt;100,CQ25+1&gt;=IF(CQ26=1,25,50)),10,0)+((15*(OR('2-man'!$N$4=TRUE,'2-man'!$N$4="TRUE",'2-man'!$N$4="Yes"))+15*AND('2-man'!$L$4=2,OR('2-man'!$P$4=TRUE,'2-man'!$P$4="TRUE",'2-man'!$P$4="Yes")))+15*((OR('2-man'!$R$4=TRUE,'2-man'!$R$4="TRUE",'2-man'!$R$4="Yes"))+(OR('2-man'!$T$4=TRUE,'2-man'!$T$4="TRUE",'2-man'!$T$4="Yes"))))*(($N$7+93)=$I$7))</f>
        <v/>
      </c>
      <c r="CS24">
        <f>MIN(100,CR24+IF(AND(CR24&lt;100,CR25+1&gt;=IF(CR26=1,25,50)),10,0)+((15*(OR('2-man'!$N$4=TRUE,'2-man'!$N$4="TRUE",'2-man'!$N$4="Yes"))+15*AND('2-man'!$L$4=2,OR('2-man'!$P$4=TRUE,'2-man'!$P$4="TRUE",'2-man'!$P$4="Yes")))+15*((OR('2-man'!$R$4=TRUE,'2-man'!$R$4="TRUE",'2-man'!$R$4="Yes"))+(OR('2-man'!$T$4=TRUE,'2-man'!$T$4="TRUE",'2-man'!$T$4="Yes"))))*(($N$7+94)=$I$7))</f>
        <v/>
      </c>
      <c r="CT24">
        <f>MIN(100,CS24+IF(AND(CS24&lt;100,CS25+1&gt;=IF(CS26=1,25,50)),10,0)+((15*(OR('2-man'!$N$4=TRUE,'2-man'!$N$4="TRUE",'2-man'!$N$4="Yes"))+15*AND('2-man'!$L$4=2,OR('2-man'!$P$4=TRUE,'2-man'!$P$4="TRUE",'2-man'!$P$4="Yes")))+15*((OR('2-man'!$R$4=TRUE,'2-man'!$R$4="TRUE",'2-man'!$R$4="Yes"))+(OR('2-man'!$T$4=TRUE,'2-man'!$T$4="TRUE",'2-man'!$T$4="Yes"))))*(($N$7+95)=$I$7))</f>
        <v/>
      </c>
      <c r="CU24">
        <f>MIN(100,CT24+IF(AND(CT24&lt;100,CT25+1&gt;=IF(CT26=1,25,50)),10,0)+((15*(OR('2-man'!$N$4=TRUE,'2-man'!$N$4="TRUE",'2-man'!$N$4="Yes"))+15*AND('2-man'!$L$4=2,OR('2-man'!$P$4=TRUE,'2-man'!$P$4="TRUE",'2-man'!$P$4="Yes")))+15*((OR('2-man'!$R$4=TRUE,'2-man'!$R$4="TRUE",'2-man'!$R$4="Yes"))+(OR('2-man'!$T$4=TRUE,'2-man'!$T$4="TRUE",'2-man'!$T$4="Yes"))))*(($N$7+96)=$I$7))</f>
        <v/>
      </c>
      <c r="CV24">
        <f>MIN(100,CU24+IF(AND(CU24&lt;100,CU25+1&gt;=IF(CU26=1,25,50)),10,0)+((15*(OR('2-man'!$N$4=TRUE,'2-man'!$N$4="TRUE",'2-man'!$N$4="Yes"))+15*AND('2-man'!$L$4=2,OR('2-man'!$P$4=TRUE,'2-man'!$P$4="TRUE",'2-man'!$P$4="Yes")))+15*((OR('2-man'!$R$4=TRUE,'2-man'!$R$4="TRUE",'2-man'!$R$4="Yes"))+(OR('2-man'!$T$4=TRUE,'2-man'!$T$4="TRUE",'2-man'!$T$4="Yes"))))*(($N$7+97)=$I$7))</f>
        <v/>
      </c>
      <c r="CW24">
        <f>MIN(100,CV24+IF(AND(CV24&lt;100,CV25+1&gt;=IF(CV26=1,25,50)),10,0)+((15*(OR('2-man'!$N$4=TRUE,'2-man'!$N$4="TRUE",'2-man'!$N$4="Yes"))+15*AND('2-man'!$L$4=2,OR('2-man'!$P$4=TRUE,'2-man'!$P$4="TRUE",'2-man'!$P$4="Yes")))+15*((OR('2-man'!$R$4=TRUE,'2-man'!$R$4="TRUE",'2-man'!$R$4="Yes"))+(OR('2-man'!$T$4=TRUE,'2-man'!$T$4="TRUE",'2-man'!$T$4="Yes"))))*(($N$7+98)=$I$7))</f>
        <v/>
      </c>
      <c r="CX24">
        <f>MIN(100,CW24+IF(AND(CW24&lt;100,CW25+1&gt;=IF(CW26=1,25,50)),10,0)+((15*(OR('2-man'!$N$4=TRUE,'2-man'!$N$4="TRUE",'2-man'!$N$4="Yes"))+15*AND('2-man'!$L$4=2,OR('2-man'!$P$4=TRUE,'2-man'!$P$4="TRUE",'2-man'!$P$4="Yes")))+15*((OR('2-man'!$R$4=TRUE,'2-man'!$R$4="TRUE",'2-man'!$R$4="Yes"))+(OR('2-man'!$T$4=TRUE,'2-man'!$T$4="TRUE",'2-man'!$T$4="Yes"))))*(($N$7+99)=$I$7))</f>
        <v/>
      </c>
      <c r="CY24">
        <f>MIN(100,CX24+IF(AND(CX24&lt;100,CX25+1&gt;=IF(CX26=1,25,50)),10,0)+((15*(OR('2-man'!$N$4=TRUE,'2-man'!$N$4="TRUE",'2-man'!$N$4="Yes"))+15*AND('2-man'!$L$4=2,OR('2-man'!$P$4=TRUE,'2-man'!$P$4="TRUE",'2-man'!$P$4="Yes")))+15*((OR('2-man'!$R$4=TRUE,'2-man'!$R$4="TRUE",'2-man'!$R$4="Yes"))+(OR('2-man'!$T$4=TRUE,'2-man'!$T$4="TRUE",'2-man'!$T$4="Yes"))))*(($N$7+100)=$I$7))</f>
        <v/>
      </c>
      <c r="CZ24">
        <f>MIN(100,CY24+IF(AND(CY24&lt;100,CY25+1&gt;=IF(CY26=1,25,50)),10,0)+((15*(OR('2-man'!$N$4=TRUE,'2-man'!$N$4="TRUE",'2-man'!$N$4="Yes"))+15*AND('2-man'!$L$4=2,OR('2-man'!$P$4=TRUE,'2-man'!$P$4="TRUE",'2-man'!$P$4="Yes")))+15*((OR('2-man'!$R$4=TRUE,'2-man'!$R$4="TRUE",'2-man'!$R$4="Yes"))+(OR('2-man'!$T$4=TRUE,'2-man'!$T$4="TRUE",'2-man'!$T$4="Yes"))))*(($N$7+101)=$I$7))</f>
        <v/>
      </c>
      <c r="DA24">
        <f>MIN(100,CZ24+IF(AND(CZ24&lt;100,CZ25+1&gt;=IF(CZ26=1,25,50)),10,0)+((15*(OR('2-man'!$N$4=TRUE,'2-man'!$N$4="TRUE",'2-man'!$N$4="Yes"))+15*AND('2-man'!$L$4=2,OR('2-man'!$P$4=TRUE,'2-man'!$P$4="TRUE",'2-man'!$P$4="Yes")))+15*((OR('2-man'!$R$4=TRUE,'2-man'!$R$4="TRUE",'2-man'!$R$4="Yes"))+(OR('2-man'!$T$4=TRUE,'2-man'!$T$4="TRUE",'2-man'!$T$4="Yes"))))*(($N$7+102)=$I$7))</f>
        <v/>
      </c>
      <c r="DB24">
        <f>MIN(100,DA24+IF(AND(DA24&lt;100,DA25+1&gt;=IF(DA26=1,25,50)),10,0)+((15*(OR('2-man'!$N$4=TRUE,'2-man'!$N$4="TRUE",'2-man'!$N$4="Yes"))+15*AND('2-man'!$L$4=2,OR('2-man'!$P$4=TRUE,'2-man'!$P$4="TRUE",'2-man'!$P$4="Yes")))+15*((OR('2-man'!$R$4=TRUE,'2-man'!$R$4="TRUE",'2-man'!$R$4="Yes"))+(OR('2-man'!$T$4=TRUE,'2-man'!$T$4="TRUE",'2-man'!$T$4="Yes"))))*(($N$7+103)=$I$7))</f>
        <v/>
      </c>
      <c r="DC24">
        <f>MIN(100,DB24+IF(AND(DB24&lt;100,DB25+1&gt;=IF(DB26=1,25,50)),10,0)+((15*(OR('2-man'!$N$4=TRUE,'2-man'!$N$4="TRUE",'2-man'!$N$4="Yes"))+15*AND('2-man'!$L$4=2,OR('2-man'!$P$4=TRUE,'2-man'!$P$4="TRUE",'2-man'!$P$4="Yes")))+15*((OR('2-man'!$R$4=TRUE,'2-man'!$R$4="TRUE",'2-man'!$R$4="Yes"))+(OR('2-man'!$T$4=TRUE,'2-man'!$T$4="TRUE",'2-man'!$T$4="Yes"))))*(($N$7+104)=$I$7))</f>
        <v/>
      </c>
      <c r="DD24">
        <f>MIN(100,DC24+IF(AND(DC24&lt;100,DC25+1&gt;=IF(DC26=1,25,50)),10,0)+((15*(OR('2-man'!$N$4=TRUE,'2-man'!$N$4="TRUE",'2-man'!$N$4="Yes"))+15*AND('2-man'!$L$4=2,OR('2-man'!$P$4=TRUE,'2-man'!$P$4="TRUE",'2-man'!$P$4="Yes")))+15*((OR('2-man'!$R$4=TRUE,'2-man'!$R$4="TRUE",'2-man'!$R$4="Yes"))+(OR('2-man'!$T$4=TRUE,'2-man'!$T$4="TRUE",'2-man'!$T$4="Yes"))))*(($N$7+105)=$I$7))</f>
        <v/>
      </c>
      <c r="DE24">
        <f>MIN(100,DD24+IF(AND(DD24&lt;100,DD25+1&gt;=IF(DD26=1,25,50)),10,0)+((15*(OR('2-man'!$N$4=TRUE,'2-man'!$N$4="TRUE",'2-man'!$N$4="Yes"))+15*AND('2-man'!$L$4=2,OR('2-man'!$P$4=TRUE,'2-man'!$P$4="TRUE",'2-man'!$P$4="Yes")))+15*((OR('2-man'!$R$4=TRUE,'2-man'!$R$4="TRUE",'2-man'!$R$4="Yes"))+(OR('2-man'!$T$4=TRUE,'2-man'!$T$4="TRUE",'2-man'!$T$4="Yes"))))*(($N$7+106)=$I$7))</f>
        <v/>
      </c>
      <c r="DF24">
        <f>MIN(100,DE24+IF(AND(DE24&lt;100,DE25+1&gt;=IF(DE26=1,25,50)),10,0)+((15*(OR('2-man'!$N$4=TRUE,'2-man'!$N$4="TRUE",'2-man'!$N$4="Yes"))+15*AND('2-man'!$L$4=2,OR('2-man'!$P$4=TRUE,'2-man'!$P$4="TRUE",'2-man'!$P$4="Yes")))+15*((OR('2-man'!$R$4=TRUE,'2-man'!$R$4="TRUE",'2-man'!$R$4="Yes"))+(OR('2-man'!$T$4=TRUE,'2-man'!$T$4="TRUE",'2-man'!$T$4="Yes"))))*(($N$7+107)=$I$7))</f>
        <v/>
      </c>
      <c r="DG24">
        <f>MIN(100,DF24+IF(AND(DF24&lt;100,DF25+1&gt;=IF(DF26=1,25,50)),10,0)+((15*(OR('2-man'!$N$4=TRUE,'2-man'!$N$4="TRUE",'2-man'!$N$4="Yes"))+15*AND('2-man'!$L$4=2,OR('2-man'!$P$4=TRUE,'2-man'!$P$4="TRUE",'2-man'!$P$4="Yes")))+15*((OR('2-man'!$R$4=TRUE,'2-man'!$R$4="TRUE",'2-man'!$R$4="Yes"))+(OR('2-man'!$T$4=TRUE,'2-man'!$T$4="TRUE",'2-man'!$T$4="Yes"))))*(($N$7+108)=$I$7))</f>
        <v/>
      </c>
      <c r="DH24">
        <f>MIN(100,DG24+IF(AND(DG24&lt;100,DG25+1&gt;=IF(DG26=1,25,50)),10,0)+((15*(OR('2-man'!$N$4=TRUE,'2-man'!$N$4="TRUE",'2-man'!$N$4="Yes"))+15*AND('2-man'!$L$4=2,OR('2-man'!$P$4=TRUE,'2-man'!$P$4="TRUE",'2-man'!$P$4="Yes")))+15*((OR('2-man'!$R$4=TRUE,'2-man'!$R$4="TRUE",'2-man'!$R$4="Yes"))+(OR('2-man'!$T$4=TRUE,'2-man'!$T$4="TRUE",'2-man'!$T$4="Yes"))))*(($N$7+109)=$I$7))</f>
        <v/>
      </c>
      <c r="DI24">
        <f>MIN(100,DH24+IF(AND(DH24&lt;100,DH25+1&gt;=IF(DH26=1,25,50)),10,0)+((15*(OR('2-man'!$N$4=TRUE,'2-man'!$N$4="TRUE",'2-man'!$N$4="Yes"))+15*AND('2-man'!$L$4=2,OR('2-man'!$P$4=TRUE,'2-man'!$P$4="TRUE",'2-man'!$P$4="Yes")))+15*((OR('2-man'!$R$4=TRUE,'2-man'!$R$4="TRUE",'2-man'!$R$4="Yes"))+(OR('2-man'!$T$4=TRUE,'2-man'!$T$4="TRUE",'2-man'!$T$4="Yes"))))*(($N$7+110)=$I$7))</f>
        <v/>
      </c>
      <c r="DJ24">
        <f>MIN(100,DI24+IF(AND(DI24&lt;100,DI25+1&gt;=IF(DI26=1,25,50)),10,0)+((15*(OR('2-man'!$N$4=TRUE,'2-man'!$N$4="TRUE",'2-man'!$N$4="Yes"))+15*AND('2-man'!$L$4=2,OR('2-man'!$P$4=TRUE,'2-man'!$P$4="TRUE",'2-man'!$P$4="Yes")))+15*((OR('2-man'!$R$4=TRUE,'2-man'!$R$4="TRUE",'2-man'!$R$4="Yes"))+(OR('2-man'!$T$4=TRUE,'2-man'!$T$4="TRUE",'2-man'!$T$4="Yes"))))*(($N$7+111)=$I$7))</f>
        <v/>
      </c>
      <c r="DK24">
        <f>MIN(100,DJ24+IF(AND(DJ24&lt;100,DJ25+1&gt;=IF(DJ26=1,25,50)),10,0)+((15*(OR('2-man'!$N$4=TRUE,'2-man'!$N$4="TRUE",'2-man'!$N$4="Yes"))+15*AND('2-man'!$L$4=2,OR('2-man'!$P$4=TRUE,'2-man'!$P$4="TRUE",'2-man'!$P$4="Yes")))+15*((OR('2-man'!$R$4=TRUE,'2-man'!$R$4="TRUE",'2-man'!$R$4="Yes"))+(OR('2-man'!$T$4=TRUE,'2-man'!$T$4="TRUE",'2-man'!$T$4="Yes"))))*(($N$7+112)=$I$7))</f>
        <v/>
      </c>
      <c r="DL24">
        <f>MIN(100,DK24+IF(AND(DK24&lt;100,DK25+1&gt;=IF(DK26=1,25,50)),10,0)+((15*(OR('2-man'!$N$4=TRUE,'2-man'!$N$4="TRUE",'2-man'!$N$4="Yes"))+15*AND('2-man'!$L$4=2,OR('2-man'!$P$4=TRUE,'2-man'!$P$4="TRUE",'2-man'!$P$4="Yes")))+15*((OR('2-man'!$R$4=TRUE,'2-man'!$R$4="TRUE",'2-man'!$R$4="Yes"))+(OR('2-man'!$T$4=TRUE,'2-man'!$T$4="TRUE",'2-man'!$T$4="Yes"))))*(($N$7+113)=$I$7))</f>
        <v/>
      </c>
      <c r="DM24">
        <f>MIN(100,DL24+IF(AND(DL24&lt;100,DL25+1&gt;=IF(DL26=1,25,50)),10,0)+((15*(OR('2-man'!$N$4=TRUE,'2-man'!$N$4="TRUE",'2-man'!$N$4="Yes"))+15*AND('2-man'!$L$4=2,OR('2-man'!$P$4=TRUE,'2-man'!$P$4="TRUE",'2-man'!$P$4="Yes")))+15*((OR('2-man'!$R$4=TRUE,'2-man'!$R$4="TRUE",'2-man'!$R$4="Yes"))+(OR('2-man'!$T$4=TRUE,'2-man'!$T$4="TRUE",'2-man'!$T$4="Yes"))))*(($N$7+114)=$I$7))</f>
        <v/>
      </c>
      <c r="DN24">
        <f>MIN(100,DM24+IF(AND(DM24&lt;100,DM25+1&gt;=IF(DM26=1,25,50)),10,0)+((15*(OR('2-man'!$N$4=TRUE,'2-man'!$N$4="TRUE",'2-man'!$N$4="Yes"))+15*AND('2-man'!$L$4=2,OR('2-man'!$P$4=TRUE,'2-man'!$P$4="TRUE",'2-man'!$P$4="Yes")))+15*((OR('2-man'!$R$4=TRUE,'2-man'!$R$4="TRUE",'2-man'!$R$4="Yes"))+(OR('2-man'!$T$4=TRUE,'2-man'!$T$4="TRUE",'2-man'!$T$4="Yes"))))*(($N$7+115)=$I$7))</f>
        <v/>
      </c>
      <c r="DO24">
        <f>MIN(100,DN24+IF(AND(DN24&lt;100,DN25+1&gt;=IF(DN26=1,25,50)),10,0)+((15*(OR('2-man'!$N$4=TRUE,'2-man'!$N$4="TRUE",'2-man'!$N$4="Yes"))+15*AND('2-man'!$L$4=2,OR('2-man'!$P$4=TRUE,'2-man'!$P$4="TRUE",'2-man'!$P$4="Yes")))+15*((OR('2-man'!$R$4=TRUE,'2-man'!$R$4="TRUE",'2-man'!$R$4="Yes"))+(OR('2-man'!$T$4=TRUE,'2-man'!$T$4="TRUE",'2-man'!$T$4="Yes"))))*(($N$7+116)=$I$7))</f>
        <v/>
      </c>
      <c r="DP24">
        <f>MIN(100,DO24+IF(AND(DO24&lt;100,DO25+1&gt;=IF(DO26=1,25,50)),10,0)+((15*(OR('2-man'!$N$4=TRUE,'2-man'!$N$4="TRUE",'2-man'!$N$4="Yes"))+15*AND('2-man'!$L$4=2,OR('2-man'!$P$4=TRUE,'2-man'!$P$4="TRUE",'2-man'!$P$4="Yes")))+15*((OR('2-man'!$R$4=TRUE,'2-man'!$R$4="TRUE",'2-man'!$R$4="Yes"))+(OR('2-man'!$T$4=TRUE,'2-man'!$T$4="TRUE",'2-man'!$T$4="Yes"))))*(($N$7+117)=$I$7))</f>
        <v/>
      </c>
      <c r="DQ24">
        <f>MIN(100,DP24+IF(AND(DP24&lt;100,DP25+1&gt;=IF(DP26=1,25,50)),10,0)+((15*(OR('2-man'!$N$4=TRUE,'2-man'!$N$4="TRUE",'2-man'!$N$4="Yes"))+15*AND('2-man'!$L$4=2,OR('2-man'!$P$4=TRUE,'2-man'!$P$4="TRUE",'2-man'!$P$4="Yes")))+15*((OR('2-man'!$R$4=TRUE,'2-man'!$R$4="TRUE",'2-man'!$R$4="Yes"))+(OR('2-man'!$T$4=TRUE,'2-man'!$T$4="TRUE",'2-man'!$T$4="Yes"))))*(($N$7+118)=$I$7))</f>
        <v/>
      </c>
      <c r="DR24">
        <f>MIN(100,DQ24+IF(AND(DQ24&lt;100,DQ25+1&gt;=IF(DQ26=1,25,50)),10,0)+((15*(OR('2-man'!$N$4=TRUE,'2-man'!$N$4="TRUE",'2-man'!$N$4="Yes"))+15*AND('2-man'!$L$4=2,OR('2-man'!$P$4=TRUE,'2-man'!$P$4="TRUE",'2-man'!$P$4="Yes")))+15*((OR('2-man'!$R$4=TRUE,'2-man'!$R$4="TRUE",'2-man'!$R$4="Yes"))+(OR('2-man'!$T$4=TRUE,'2-man'!$T$4="TRUE",'2-man'!$T$4="Yes"))))*(($N$7+119)=$I$7))</f>
        <v/>
      </c>
      <c r="DS24">
        <f>MIN(100,DR24+IF(AND(DR24&lt;100,DR25+1&gt;=IF(DR26=1,25,50)),10,0)+((15*(OR('2-man'!$N$4=TRUE,'2-man'!$N$4="TRUE",'2-man'!$N$4="Yes"))+15*AND('2-man'!$L$4=2,OR('2-man'!$P$4=TRUE,'2-man'!$P$4="TRUE",'2-man'!$P$4="Yes")))+15*((OR('2-man'!$R$4=TRUE,'2-man'!$R$4="TRUE",'2-man'!$R$4="Yes"))+(OR('2-man'!$T$4=TRUE,'2-man'!$T$4="TRUE",'2-man'!$T$4="Yes"))))*(($N$7+120)=$I$7))</f>
        <v/>
      </c>
      <c r="DT24">
        <f>MIN(100,DS24+IF(AND(DS24&lt;100,DS25+1&gt;=IF(DS26=1,25,50)),10,0)+((15*(OR('2-man'!$N$4=TRUE,'2-man'!$N$4="TRUE",'2-man'!$N$4="Yes"))+15*AND('2-man'!$L$4=2,OR('2-man'!$P$4=TRUE,'2-man'!$P$4="TRUE",'2-man'!$P$4="Yes")))+15*((OR('2-man'!$R$4=TRUE,'2-man'!$R$4="TRUE",'2-man'!$R$4="Yes"))+(OR('2-man'!$T$4=TRUE,'2-man'!$T$4="TRUE",'2-man'!$T$4="Yes"))))*(($N$7+121)=$I$7))</f>
        <v/>
      </c>
      <c r="DU24">
        <f>MIN(100,DT24+IF(AND(DT24&lt;100,DT25+1&gt;=IF(DT26=1,25,50)),10,0)+((15*(OR('2-man'!$N$4=TRUE,'2-man'!$N$4="TRUE",'2-man'!$N$4="Yes"))+15*AND('2-man'!$L$4=2,OR('2-man'!$P$4=TRUE,'2-man'!$P$4="TRUE",'2-man'!$P$4="Yes")))+15*((OR('2-man'!$R$4=TRUE,'2-man'!$R$4="TRUE",'2-man'!$R$4="Yes"))+(OR('2-man'!$T$4=TRUE,'2-man'!$T$4="TRUE",'2-man'!$T$4="Yes"))))*(($N$7+122)=$I$7))</f>
        <v/>
      </c>
      <c r="DV24">
        <f>MIN(100,DU24+IF(AND(DU24&lt;100,DU25+1&gt;=IF(DU26=1,25,50)),10,0)+((15*(OR('2-man'!$N$4=TRUE,'2-man'!$N$4="TRUE",'2-man'!$N$4="Yes"))+15*AND('2-man'!$L$4=2,OR('2-man'!$P$4=TRUE,'2-man'!$P$4="TRUE",'2-man'!$P$4="Yes")))+15*((OR('2-man'!$R$4=TRUE,'2-man'!$R$4="TRUE",'2-man'!$R$4="Yes"))+(OR('2-man'!$T$4=TRUE,'2-man'!$T$4="TRUE",'2-man'!$T$4="Yes"))))*(($N$7+123)=$I$7))</f>
        <v/>
      </c>
      <c r="DW24">
        <f>MIN(100,DV24+IF(AND(DV24&lt;100,DV25+1&gt;=IF(DV26=1,25,50)),10,0)+((15*(OR('2-man'!$N$4=TRUE,'2-man'!$N$4="TRUE",'2-man'!$N$4="Yes"))+15*AND('2-man'!$L$4=2,OR('2-man'!$P$4=TRUE,'2-man'!$P$4="TRUE",'2-man'!$P$4="Yes")))+15*((OR('2-man'!$R$4=TRUE,'2-man'!$R$4="TRUE",'2-man'!$R$4="Yes"))+(OR('2-man'!$T$4=TRUE,'2-man'!$T$4="TRUE",'2-man'!$T$4="Yes"))))*(($N$7+124)=$I$7))</f>
        <v/>
      </c>
      <c r="DX24">
        <f>MIN(100,DW24+IF(AND(DW24&lt;100,DW25+1&gt;=IF(DW26=1,25,50)),10,0)+((15*(OR('2-man'!$N$4=TRUE,'2-man'!$N$4="TRUE",'2-man'!$N$4="Yes"))+15*AND('2-man'!$L$4=2,OR('2-man'!$P$4=TRUE,'2-man'!$P$4="TRUE",'2-man'!$P$4="Yes")))+15*((OR('2-man'!$R$4=TRUE,'2-man'!$R$4="TRUE",'2-man'!$R$4="Yes"))+(OR('2-man'!$T$4=TRUE,'2-man'!$T$4="TRUE",'2-man'!$T$4="Yes"))))*(($N$7+125)=$I$7))</f>
        <v/>
      </c>
      <c r="DY24">
        <f>MIN(100,DX24+IF(AND(DX24&lt;100,DX25+1&gt;=IF(DX26=1,25,50)),10,0)+((15*(OR('2-man'!$N$4=TRUE,'2-man'!$N$4="TRUE",'2-man'!$N$4="Yes"))+15*AND('2-man'!$L$4=2,OR('2-man'!$P$4=TRUE,'2-man'!$P$4="TRUE",'2-man'!$P$4="Yes")))+15*((OR('2-man'!$R$4=TRUE,'2-man'!$R$4="TRUE",'2-man'!$R$4="Yes"))+(OR('2-man'!$T$4=TRUE,'2-man'!$T$4="TRUE",'2-man'!$T$4="Yes"))))*(($N$7+126)=$I$7))</f>
        <v/>
      </c>
      <c r="DZ24">
        <f>MIN(100,DY24+IF(AND(DY24&lt;100,DY25+1&gt;=IF(DY26=1,25,50)),10,0)+((15*(OR('2-man'!$N$4=TRUE,'2-man'!$N$4="TRUE",'2-man'!$N$4="Yes"))+15*AND('2-man'!$L$4=2,OR('2-man'!$P$4=TRUE,'2-man'!$P$4="TRUE",'2-man'!$P$4="Yes")))+15*((OR('2-man'!$R$4=TRUE,'2-man'!$R$4="TRUE",'2-man'!$R$4="Yes"))+(OR('2-man'!$T$4=TRUE,'2-man'!$T$4="TRUE",'2-man'!$T$4="Yes"))))*(($N$7+127)=$I$7))</f>
        <v/>
      </c>
      <c r="EA24">
        <f>MIN(100,DZ24+IF(AND(DZ24&lt;100,DZ25+1&gt;=IF(DZ26=1,25,50)),10,0)+((15*(OR('2-man'!$N$4=TRUE,'2-man'!$N$4="TRUE",'2-man'!$N$4="Yes"))+15*AND('2-man'!$L$4=2,OR('2-man'!$P$4=TRUE,'2-man'!$P$4="TRUE",'2-man'!$P$4="Yes")))+15*((OR('2-man'!$R$4=TRUE,'2-man'!$R$4="TRUE",'2-man'!$R$4="Yes"))+(OR('2-man'!$T$4=TRUE,'2-man'!$T$4="TRUE",'2-man'!$T$4="Yes"))))*(($N$7+128)=$I$7))</f>
        <v/>
      </c>
      <c r="EB24">
        <f>MIN(100,EA24+IF(AND(EA24&lt;100,EA25+1&gt;=IF(EA26=1,25,50)),10,0)+((15*(OR('2-man'!$N$4=TRUE,'2-man'!$N$4="TRUE",'2-man'!$N$4="Yes"))+15*AND('2-man'!$L$4=2,OR('2-man'!$P$4=TRUE,'2-man'!$P$4="TRUE",'2-man'!$P$4="Yes")))+15*((OR('2-man'!$R$4=TRUE,'2-man'!$R$4="TRUE",'2-man'!$R$4="Yes"))+(OR('2-man'!$T$4=TRUE,'2-man'!$T$4="TRUE",'2-man'!$T$4="Yes"))))*(($N$7+129)=$I$7))</f>
        <v/>
      </c>
      <c r="EC24">
        <f>MIN(100,EB24+IF(AND(EB24&lt;100,EB25+1&gt;=IF(EB26=1,25,50)),10,0)+((15*(OR('2-man'!$N$4=TRUE,'2-man'!$N$4="TRUE",'2-man'!$N$4="Yes"))+15*AND('2-man'!$L$4=2,OR('2-man'!$P$4=TRUE,'2-man'!$P$4="TRUE",'2-man'!$P$4="Yes")))+15*((OR('2-man'!$R$4=TRUE,'2-man'!$R$4="TRUE",'2-man'!$R$4="Yes"))+(OR('2-man'!$T$4=TRUE,'2-man'!$T$4="TRUE",'2-man'!$T$4="Yes"))))*(($N$7+130)=$I$7))</f>
        <v/>
      </c>
      <c r="ED24">
        <f>MIN(100,EC24+IF(AND(EC24&lt;100,EC25+1&gt;=IF(EC26=1,25,50)),10,0)+((15*(OR('2-man'!$N$4=TRUE,'2-man'!$N$4="TRUE",'2-man'!$N$4="Yes"))+15*AND('2-man'!$L$4=2,OR('2-man'!$P$4=TRUE,'2-man'!$P$4="TRUE",'2-man'!$P$4="Yes")))+15*((OR('2-man'!$R$4=TRUE,'2-man'!$R$4="TRUE",'2-man'!$R$4="Yes"))+(OR('2-man'!$T$4=TRUE,'2-man'!$T$4="TRUE",'2-man'!$T$4="Yes"))))*(($N$7+131)=$I$7))</f>
        <v/>
      </c>
      <c r="EE24">
        <f>MIN(100,ED24+IF(AND(ED24&lt;100,ED25+1&gt;=IF(ED26=1,25,50)),10,0)+((15*(OR('2-man'!$N$4=TRUE,'2-man'!$N$4="TRUE",'2-man'!$N$4="Yes"))+15*AND('2-man'!$L$4=2,OR('2-man'!$P$4=TRUE,'2-man'!$P$4="TRUE",'2-man'!$P$4="Yes")))+15*((OR('2-man'!$R$4=TRUE,'2-man'!$R$4="TRUE",'2-man'!$R$4="Yes"))+(OR('2-man'!$T$4=TRUE,'2-man'!$T$4="TRUE",'2-man'!$T$4="Yes"))))*(($N$7+132)=$I$7))</f>
        <v/>
      </c>
      <c r="EF24">
        <f>MIN(100,EE24+IF(AND(EE24&lt;100,EE25+1&gt;=IF(EE26=1,25,50)),10,0)+((15*(OR('2-man'!$N$4=TRUE,'2-man'!$N$4="TRUE",'2-man'!$N$4="Yes"))+15*AND('2-man'!$L$4=2,OR('2-man'!$P$4=TRUE,'2-man'!$P$4="TRUE",'2-man'!$P$4="Yes")))+15*((OR('2-man'!$R$4=TRUE,'2-man'!$R$4="TRUE",'2-man'!$R$4="Yes"))+(OR('2-man'!$T$4=TRUE,'2-man'!$T$4="TRUE",'2-man'!$T$4="Yes"))))*(($N$7+133)=$I$7))</f>
        <v/>
      </c>
      <c r="EG24">
        <f>MIN(100,EF24+IF(AND(EF24&lt;100,EF25+1&gt;=IF(EF26=1,25,50)),10,0)+((15*(OR('2-man'!$N$4=TRUE,'2-man'!$N$4="TRUE",'2-man'!$N$4="Yes"))+15*AND('2-man'!$L$4=2,OR('2-man'!$P$4=TRUE,'2-man'!$P$4="TRUE",'2-man'!$P$4="Yes")))+15*((OR('2-man'!$R$4=TRUE,'2-man'!$R$4="TRUE",'2-man'!$R$4="Yes"))+(OR('2-man'!$T$4=TRUE,'2-man'!$T$4="TRUE",'2-man'!$T$4="Yes"))))*(($N$7+134)=$I$7))</f>
        <v/>
      </c>
      <c r="EH24">
        <f>MIN(100,EG24+IF(AND(EG24&lt;100,EG25+1&gt;=IF(EG26=1,25,50)),10,0)+((15*(OR('2-man'!$N$4=TRUE,'2-man'!$N$4="TRUE",'2-man'!$N$4="Yes"))+15*AND('2-man'!$L$4=2,OR('2-man'!$P$4=TRUE,'2-man'!$P$4="TRUE",'2-man'!$P$4="Yes")))+15*((OR('2-man'!$R$4=TRUE,'2-man'!$R$4="TRUE",'2-man'!$R$4="Yes"))+(OR('2-man'!$T$4=TRUE,'2-man'!$T$4="TRUE",'2-man'!$T$4="Yes"))))*(($N$7+135)=$I$7))</f>
        <v/>
      </c>
      <c r="EI24">
        <f>MIN(100,EH24+IF(AND(EH24&lt;100,EH25+1&gt;=IF(EH26=1,25,50)),10,0)+((15*(OR('2-man'!$N$4=TRUE,'2-man'!$N$4="TRUE",'2-man'!$N$4="Yes"))+15*AND('2-man'!$L$4=2,OR('2-man'!$P$4=TRUE,'2-man'!$P$4="TRUE",'2-man'!$P$4="Yes")))+15*((OR('2-man'!$R$4=TRUE,'2-man'!$R$4="TRUE",'2-man'!$R$4="Yes"))+(OR('2-man'!$T$4=TRUE,'2-man'!$T$4="TRUE",'2-man'!$T$4="Yes"))))*(($N$7+136)=$I$7))</f>
        <v/>
      </c>
      <c r="EJ24">
        <f>MIN(100,EI24+IF(AND(EI24&lt;100,EI25+1&gt;=IF(EI26=1,25,50)),10,0)+((15*(OR('2-man'!$N$4=TRUE,'2-man'!$N$4="TRUE",'2-man'!$N$4="Yes"))+15*AND('2-man'!$L$4=2,OR('2-man'!$P$4=TRUE,'2-man'!$P$4="TRUE",'2-man'!$P$4="Yes")))+15*((OR('2-man'!$R$4=TRUE,'2-man'!$R$4="TRUE",'2-man'!$R$4="Yes"))+(OR('2-man'!$T$4=TRUE,'2-man'!$T$4="TRUE",'2-man'!$T$4="Yes"))))*(($N$7+137)=$I$7))</f>
        <v/>
      </c>
      <c r="EK24">
        <f>MIN(100,EJ24+IF(AND(EJ24&lt;100,EJ25+1&gt;=IF(EJ26=1,25,50)),10,0)+((15*(OR('2-man'!$N$4=TRUE,'2-man'!$N$4="TRUE",'2-man'!$N$4="Yes"))+15*AND('2-man'!$L$4=2,OR('2-man'!$P$4=TRUE,'2-man'!$P$4="TRUE",'2-man'!$P$4="Yes")))+15*((OR('2-man'!$R$4=TRUE,'2-man'!$R$4="TRUE",'2-man'!$R$4="Yes"))+(OR('2-man'!$T$4=TRUE,'2-man'!$T$4="TRUE",'2-man'!$T$4="Yes"))))*(($N$7+138)=$I$7))</f>
        <v/>
      </c>
      <c r="EL24">
        <f>MIN(100,EK24+IF(AND(EK24&lt;100,EK25+1&gt;=IF(EK26=1,25,50)),10,0)+((15*(OR('2-man'!$N$4=TRUE,'2-man'!$N$4="TRUE",'2-man'!$N$4="Yes"))+15*AND('2-man'!$L$4=2,OR('2-man'!$P$4=TRUE,'2-man'!$P$4="TRUE",'2-man'!$P$4="Yes")))+15*((OR('2-man'!$R$4=TRUE,'2-man'!$R$4="TRUE",'2-man'!$R$4="Yes"))+(OR('2-man'!$T$4=TRUE,'2-man'!$T$4="TRUE",'2-man'!$T$4="Yes"))))*(($N$7+139)=$I$7))</f>
        <v/>
      </c>
      <c r="EM24">
        <f>MIN(100,EL24+IF(AND(EL24&lt;100,EL25+1&gt;=IF(EL26=1,25,50)),10,0)+((15*(OR('2-man'!$N$4=TRUE,'2-man'!$N$4="TRUE",'2-man'!$N$4="Yes"))+15*AND('2-man'!$L$4=2,OR('2-man'!$P$4=TRUE,'2-man'!$P$4="TRUE",'2-man'!$P$4="Yes")))+15*((OR('2-man'!$R$4=TRUE,'2-man'!$R$4="TRUE",'2-man'!$R$4="Yes"))+(OR('2-man'!$T$4=TRUE,'2-man'!$T$4="TRUE",'2-man'!$T$4="Yes"))))*(($N$7+140)=$I$7))</f>
        <v/>
      </c>
      <c r="EN24">
        <f>MIN(100,EM24+IF(AND(EM24&lt;100,EM25+1&gt;=IF(EM26=1,25,50)),10,0)+((15*(OR('2-man'!$N$4=TRUE,'2-man'!$N$4="TRUE",'2-man'!$N$4="Yes"))+15*AND('2-man'!$L$4=2,OR('2-man'!$P$4=TRUE,'2-man'!$P$4="TRUE",'2-man'!$P$4="Yes")))+15*((OR('2-man'!$R$4=TRUE,'2-man'!$R$4="TRUE",'2-man'!$R$4="Yes"))+(OR('2-man'!$T$4=TRUE,'2-man'!$T$4="TRUE",'2-man'!$T$4="Yes"))))*(($N$7+141)=$I$7))</f>
        <v/>
      </c>
      <c r="EO24">
        <f>MIN(100,EN24+IF(AND(EN24&lt;100,EN25+1&gt;=IF(EN26=1,25,50)),10,0)+((15*(OR('2-man'!$N$4=TRUE,'2-man'!$N$4="TRUE",'2-man'!$N$4="Yes"))+15*AND('2-man'!$L$4=2,OR('2-man'!$P$4=TRUE,'2-man'!$P$4="TRUE",'2-man'!$P$4="Yes")))+15*((OR('2-man'!$R$4=TRUE,'2-man'!$R$4="TRUE",'2-man'!$R$4="Yes"))+(OR('2-man'!$T$4=TRUE,'2-man'!$T$4="TRUE",'2-man'!$T$4="Yes"))))*(($N$7+142)=$I$7))</f>
        <v/>
      </c>
      <c r="EP24">
        <f>MIN(100,EO24+IF(AND(EO24&lt;100,EO25+1&gt;=IF(EO26=1,25,50)),10,0)+((15*(OR('2-man'!$N$4=TRUE,'2-man'!$N$4="TRUE",'2-man'!$N$4="Yes"))+15*AND('2-man'!$L$4=2,OR('2-man'!$P$4=TRUE,'2-man'!$P$4="TRUE",'2-man'!$P$4="Yes")))+15*((OR('2-man'!$R$4=TRUE,'2-man'!$R$4="TRUE",'2-man'!$R$4="Yes"))+(OR('2-man'!$T$4=TRUE,'2-man'!$T$4="TRUE",'2-man'!$T$4="Yes"))))*(($N$7+143)=$I$7))</f>
        <v/>
      </c>
      <c r="EQ24">
        <f>MIN(100,EP24+IF(AND(EP24&lt;100,EP25+1&gt;=IF(EP26=1,25,50)),10,0)+((15*(OR('2-man'!$N$4=TRUE,'2-man'!$N$4="TRUE",'2-man'!$N$4="Yes"))+15*AND('2-man'!$L$4=2,OR('2-man'!$P$4=TRUE,'2-man'!$P$4="TRUE",'2-man'!$P$4="Yes")))+15*((OR('2-man'!$R$4=TRUE,'2-man'!$R$4="TRUE",'2-man'!$R$4="Yes"))+(OR('2-man'!$T$4=TRUE,'2-man'!$T$4="TRUE",'2-man'!$T$4="Yes"))))*(($N$7+144)=$I$7))</f>
        <v/>
      </c>
      <c r="ER24">
        <f>MIN(100,EQ24+IF(AND(EQ24&lt;100,EQ25+1&gt;=IF(EQ26=1,25,50)),10,0)+((15*(OR('2-man'!$N$4=TRUE,'2-man'!$N$4="TRUE",'2-man'!$N$4="Yes"))+15*AND('2-man'!$L$4=2,OR('2-man'!$P$4=TRUE,'2-man'!$P$4="TRUE",'2-man'!$P$4="Yes")))+15*((OR('2-man'!$R$4=TRUE,'2-man'!$R$4="TRUE",'2-man'!$R$4="Yes"))+(OR('2-man'!$T$4=TRUE,'2-man'!$T$4="TRUE",'2-man'!$T$4="Yes"))))*(($N$7+145)=$I$7))</f>
        <v/>
      </c>
      <c r="ES24">
        <f>MIN(100,ER24+IF(AND(ER24&lt;100,ER25+1&gt;=IF(ER26=1,25,50)),10,0)+((15*(OR('2-man'!$N$4=TRUE,'2-man'!$N$4="TRUE",'2-man'!$N$4="Yes"))+15*AND('2-man'!$L$4=2,OR('2-man'!$P$4=TRUE,'2-man'!$P$4="TRUE",'2-man'!$P$4="Yes")))+15*((OR('2-man'!$R$4=TRUE,'2-man'!$R$4="TRUE",'2-man'!$R$4="Yes"))+(OR('2-man'!$T$4=TRUE,'2-man'!$T$4="TRUE",'2-man'!$T$4="Yes"))))*(($N$7+146)=$I$7))</f>
        <v/>
      </c>
      <c r="ET24">
        <f>MIN(100,ES24+IF(AND(ES24&lt;100,ES25+1&gt;=IF(ES26=1,25,50)),10,0)+((15*(OR('2-man'!$N$4=TRUE,'2-man'!$N$4="TRUE",'2-man'!$N$4="Yes"))+15*AND('2-man'!$L$4=2,OR('2-man'!$P$4=TRUE,'2-man'!$P$4="TRUE",'2-man'!$P$4="Yes")))+15*((OR('2-man'!$R$4=TRUE,'2-man'!$R$4="TRUE",'2-man'!$R$4="Yes"))+(OR('2-man'!$T$4=TRUE,'2-man'!$T$4="TRUE",'2-man'!$T$4="Yes"))))*(($N$7+147)=$I$7))</f>
        <v/>
      </c>
      <c r="EU24">
        <f>MIN(100,ET24+IF(AND(ET24&lt;100,ET25+1&gt;=IF(ET26=1,25,50)),10,0)+((15*(OR('2-man'!$N$4=TRUE,'2-man'!$N$4="TRUE",'2-man'!$N$4="Yes"))+15*AND('2-man'!$L$4=2,OR('2-man'!$P$4=TRUE,'2-man'!$P$4="TRUE",'2-man'!$P$4="Yes")))+15*((OR('2-man'!$R$4=TRUE,'2-man'!$R$4="TRUE",'2-man'!$R$4="Yes"))+(OR('2-man'!$T$4=TRUE,'2-man'!$T$4="TRUE",'2-man'!$T$4="Yes"))))*(($N$7+148)=$I$7))</f>
        <v/>
      </c>
      <c r="EV24">
        <f>MIN(100,EU24+IF(AND(EU24&lt;100,EU25+1&gt;=IF(EU26=1,25,50)),10,0)+((15*(OR('2-man'!$N$4=TRUE,'2-man'!$N$4="TRUE",'2-man'!$N$4="Yes"))+15*AND('2-man'!$L$4=2,OR('2-man'!$P$4=TRUE,'2-man'!$P$4="TRUE",'2-man'!$P$4="Yes")))+15*((OR('2-man'!$R$4=TRUE,'2-man'!$R$4="TRUE",'2-man'!$R$4="Yes"))+(OR('2-man'!$T$4=TRUE,'2-man'!$T$4="TRUE",'2-man'!$T$4="Yes"))))*(($N$7+149)=$I$7))</f>
        <v/>
      </c>
      <c r="EW24">
        <f>MIN(100,EV24+IF(AND(EV24&lt;100,EV25+1&gt;=IF(EV26=1,25,50)),10,0)+((15*(OR('2-man'!$N$4=TRUE,'2-man'!$N$4="TRUE",'2-man'!$N$4="Yes"))+15*AND('2-man'!$L$4=2,OR('2-man'!$P$4=TRUE,'2-man'!$P$4="TRUE",'2-man'!$P$4="Yes")))+15*((OR('2-man'!$R$4=TRUE,'2-man'!$R$4="TRUE",'2-man'!$R$4="Yes"))+(OR('2-man'!$T$4=TRUE,'2-man'!$T$4="TRUE",'2-man'!$T$4="Yes"))))*(($N$7+150)=$I$7))</f>
        <v/>
      </c>
      <c r="EX24">
        <f>MIN(100,EW24+IF(AND(EW24&lt;100,EW25+1&gt;=IF(EW26=1,25,50)),10,0)+((15*(OR('2-man'!$N$4=TRUE,'2-man'!$N$4="TRUE",'2-man'!$N$4="Yes"))+15*AND('2-man'!$L$4=2,OR('2-man'!$P$4=TRUE,'2-man'!$P$4="TRUE",'2-man'!$P$4="Yes")))+15*((OR('2-man'!$R$4=TRUE,'2-man'!$R$4="TRUE",'2-man'!$R$4="Yes"))+(OR('2-man'!$T$4=TRUE,'2-man'!$T$4="TRUE",'2-man'!$T$4="Yes"))))*(($N$7+151)=$I$7))</f>
        <v/>
      </c>
      <c r="EY24">
        <f>MIN(100,EX24+IF(AND(EX24&lt;100,EX25+1&gt;=IF(EX26=1,25,50)),10,0)+((15*(OR('2-man'!$N$4=TRUE,'2-man'!$N$4="TRUE",'2-man'!$N$4="Yes"))+15*AND('2-man'!$L$4=2,OR('2-man'!$P$4=TRUE,'2-man'!$P$4="TRUE",'2-man'!$P$4="Yes")))+15*((OR('2-man'!$R$4=TRUE,'2-man'!$R$4="TRUE",'2-man'!$R$4="Yes"))+(OR('2-man'!$T$4=TRUE,'2-man'!$T$4="TRUE",'2-man'!$T$4="Yes"))))*(($N$7+152)=$I$7))</f>
        <v/>
      </c>
      <c r="EZ24">
        <f>MIN(100,EY24+IF(AND(EY24&lt;100,EY25+1&gt;=IF(EY26=1,25,50)),10,0)+((15*(OR('2-man'!$N$4=TRUE,'2-man'!$N$4="TRUE",'2-man'!$N$4="Yes"))+15*AND('2-man'!$L$4=2,OR('2-man'!$P$4=TRUE,'2-man'!$P$4="TRUE",'2-man'!$P$4="Yes")))+15*((OR('2-man'!$R$4=TRUE,'2-man'!$R$4="TRUE",'2-man'!$R$4="Yes"))+(OR('2-man'!$T$4=TRUE,'2-man'!$T$4="TRUE",'2-man'!$T$4="Yes"))))*(($N$7+153)=$I$7))</f>
        <v/>
      </c>
      <c r="FA24">
        <f>MIN(100,EZ24+IF(AND(EZ24&lt;100,EZ25+1&gt;=IF(EZ26=1,25,50)),10,0)+((15*(OR('2-man'!$N$4=TRUE,'2-man'!$N$4="TRUE",'2-man'!$N$4="Yes"))+15*AND('2-man'!$L$4=2,OR('2-man'!$P$4=TRUE,'2-man'!$P$4="TRUE",'2-man'!$P$4="Yes")))+15*((OR('2-man'!$R$4=TRUE,'2-man'!$R$4="TRUE",'2-man'!$R$4="Yes"))+(OR('2-man'!$T$4=TRUE,'2-man'!$T$4="TRUE",'2-man'!$T$4="Yes"))))*(($N$7+154)=$I$7))</f>
        <v/>
      </c>
      <c r="FB24">
        <f>MIN(100,FA24+IF(AND(FA24&lt;100,FA25+1&gt;=IF(FA26=1,25,50)),10,0)+((15*(OR('2-man'!$N$4=TRUE,'2-man'!$N$4="TRUE",'2-man'!$N$4="Yes"))+15*AND('2-man'!$L$4=2,OR('2-man'!$P$4=TRUE,'2-man'!$P$4="TRUE",'2-man'!$P$4="Yes")))+15*((OR('2-man'!$R$4=TRUE,'2-man'!$R$4="TRUE",'2-man'!$R$4="Yes"))+(OR('2-man'!$T$4=TRUE,'2-man'!$T$4="TRUE",'2-man'!$T$4="Yes"))))*(($N$7+155)=$I$7))</f>
        <v/>
      </c>
      <c r="FC24">
        <f>MIN(100,FB24+IF(AND(FB24&lt;100,FB25+1&gt;=IF(FB26=1,25,50)),10,0)+((15*(OR('2-man'!$N$4=TRUE,'2-man'!$N$4="TRUE",'2-man'!$N$4="Yes"))+15*AND('2-man'!$L$4=2,OR('2-man'!$P$4=TRUE,'2-man'!$P$4="TRUE",'2-man'!$P$4="Yes")))+15*((OR('2-man'!$R$4=TRUE,'2-man'!$R$4="TRUE",'2-man'!$R$4="Yes"))+(OR('2-man'!$T$4=TRUE,'2-man'!$T$4="TRUE",'2-man'!$T$4="Yes"))))*(($N$7+156)=$I$7))</f>
        <v/>
      </c>
      <c r="FD24">
        <f>MIN(100,FC24+IF(AND(FC24&lt;100,FC25+1&gt;=IF(FC26=1,25,50)),10,0)+((15*(OR('2-man'!$N$4=TRUE,'2-man'!$N$4="TRUE",'2-man'!$N$4="Yes"))+15*AND('2-man'!$L$4=2,OR('2-man'!$P$4=TRUE,'2-man'!$P$4="TRUE",'2-man'!$P$4="Yes")))+15*((OR('2-man'!$R$4=TRUE,'2-man'!$R$4="TRUE",'2-man'!$R$4="Yes"))+(OR('2-man'!$T$4=TRUE,'2-man'!$T$4="TRUE",'2-man'!$T$4="Yes"))))*(($N$7+157)=$I$7))</f>
        <v/>
      </c>
      <c r="FE24">
        <f>MIN(100,FD24+IF(AND(FD24&lt;100,FD25+1&gt;=IF(FD26=1,25,50)),10,0)+((15*(OR('2-man'!$N$4=TRUE,'2-man'!$N$4="TRUE",'2-man'!$N$4="Yes"))+15*AND('2-man'!$L$4=2,OR('2-man'!$P$4=TRUE,'2-man'!$P$4="TRUE",'2-man'!$P$4="Yes")))+15*((OR('2-man'!$R$4=TRUE,'2-man'!$R$4="TRUE",'2-man'!$R$4="Yes"))+(OR('2-man'!$T$4=TRUE,'2-man'!$T$4="TRUE",'2-man'!$T$4="Yes"))))*(($N$7+158)=$I$7))</f>
        <v/>
      </c>
      <c r="FF24">
        <f>MIN(100,FE24+IF(AND(FE24&lt;100,FE25+1&gt;=IF(FE26=1,25,50)),10,0)+((15*(OR('2-man'!$N$4=TRUE,'2-man'!$N$4="TRUE",'2-man'!$N$4="Yes"))+15*AND('2-man'!$L$4=2,OR('2-man'!$P$4=TRUE,'2-man'!$P$4="TRUE",'2-man'!$P$4="Yes")))+15*((OR('2-man'!$R$4=TRUE,'2-man'!$R$4="TRUE",'2-man'!$R$4="Yes"))+(OR('2-man'!$T$4=TRUE,'2-man'!$T$4="TRUE",'2-man'!$T$4="Yes"))))*(($N$7+159)=$I$7))</f>
        <v/>
      </c>
      <c r="FG24">
        <f>MIN(100,FF24+IF(AND(FF24&lt;100,FF25+1&gt;=IF(FF26=1,25,50)),10,0)+((15*(OR('2-man'!$N$4=TRUE,'2-man'!$N$4="TRUE",'2-man'!$N$4="Yes"))+15*AND('2-man'!$L$4=2,OR('2-man'!$P$4=TRUE,'2-man'!$P$4="TRUE",'2-man'!$P$4="Yes")))+15*((OR('2-man'!$R$4=TRUE,'2-man'!$R$4="TRUE",'2-man'!$R$4="Yes"))+(OR('2-man'!$T$4=TRUE,'2-man'!$T$4="TRUE",'2-man'!$T$4="Yes"))))*(($N$7+160)=$I$7))</f>
        <v/>
      </c>
      <c r="FH24">
        <f>MIN(100,FG24+IF(AND(FG24&lt;100,FG25+1&gt;=IF(FG26=1,25,50)),10,0)+((15*(OR('2-man'!$N$4=TRUE,'2-man'!$N$4="TRUE",'2-man'!$N$4="Yes"))+15*AND('2-man'!$L$4=2,OR('2-man'!$P$4=TRUE,'2-man'!$P$4="TRUE",'2-man'!$P$4="Yes")))+15*((OR('2-man'!$R$4=TRUE,'2-man'!$R$4="TRUE",'2-man'!$R$4="Yes"))+(OR('2-man'!$T$4=TRUE,'2-man'!$T$4="TRUE",'2-man'!$T$4="Yes"))))*(($N$7+161)=$I$7))</f>
        <v/>
      </c>
      <c r="FI24">
        <f>MIN(100,FH24+IF(AND(FH24&lt;100,FH25+1&gt;=IF(FH26=1,25,50)),10,0)+((15*(OR('2-man'!$N$4=TRUE,'2-man'!$N$4="TRUE",'2-man'!$N$4="Yes"))+15*AND('2-man'!$L$4=2,OR('2-man'!$P$4=TRUE,'2-man'!$P$4="TRUE",'2-man'!$P$4="Yes")))+15*((OR('2-man'!$R$4=TRUE,'2-man'!$R$4="TRUE",'2-man'!$R$4="Yes"))+(OR('2-man'!$T$4=TRUE,'2-man'!$T$4="TRUE",'2-man'!$T$4="Yes"))))*(($N$7+162)=$I$7))</f>
        <v/>
      </c>
      <c r="FJ24">
        <f>MIN(100,FI24+IF(AND(FI24&lt;100,FI25+1&gt;=IF(FI26=1,25,50)),10,0)+((15*(OR('2-man'!$N$4=TRUE,'2-man'!$N$4="TRUE",'2-man'!$N$4="Yes"))+15*AND('2-man'!$L$4=2,OR('2-man'!$P$4=TRUE,'2-man'!$P$4="TRUE",'2-man'!$P$4="Yes")))+15*((OR('2-man'!$R$4=TRUE,'2-man'!$R$4="TRUE",'2-man'!$R$4="Yes"))+(OR('2-man'!$T$4=TRUE,'2-man'!$T$4="TRUE",'2-man'!$T$4="Yes"))))*(($N$7+163)=$I$7))</f>
        <v/>
      </c>
      <c r="FK24">
        <f>MIN(100,FJ24+IF(AND(FJ24&lt;100,FJ25+1&gt;=IF(FJ26=1,25,50)),10,0)+((15*(OR('2-man'!$N$4=TRUE,'2-man'!$N$4="TRUE",'2-man'!$N$4="Yes"))+15*AND('2-man'!$L$4=2,OR('2-man'!$P$4=TRUE,'2-man'!$P$4="TRUE",'2-man'!$P$4="Yes")))+15*((OR('2-man'!$R$4=TRUE,'2-man'!$R$4="TRUE",'2-man'!$R$4="Yes"))+(OR('2-man'!$T$4=TRUE,'2-man'!$T$4="TRUE",'2-man'!$T$4="Yes"))))*(($N$7+164)=$I$7))</f>
        <v/>
      </c>
      <c r="FL24">
        <f>MIN(100,FK24+IF(AND(FK24&lt;100,FK25+1&gt;=IF(FK26=1,25,50)),10,0)+((15*(OR('2-man'!$N$4=TRUE,'2-man'!$N$4="TRUE",'2-man'!$N$4="Yes"))+15*AND('2-man'!$L$4=2,OR('2-man'!$P$4=TRUE,'2-man'!$P$4="TRUE",'2-man'!$P$4="Yes")))+15*((OR('2-man'!$R$4=TRUE,'2-man'!$R$4="TRUE",'2-man'!$R$4="Yes"))+(OR('2-man'!$T$4=TRUE,'2-man'!$T$4="TRUE",'2-man'!$T$4="Yes"))))*(($N$7+165)=$I$7))</f>
        <v/>
      </c>
      <c r="FM24">
        <f>MIN(100,FL24+IF(AND(FL24&lt;100,FL25+1&gt;=IF(FL26=1,25,50)),10,0)+((15*(OR('2-man'!$N$4=TRUE,'2-man'!$N$4="TRUE",'2-man'!$N$4="Yes"))+15*AND('2-man'!$L$4=2,OR('2-man'!$P$4=TRUE,'2-man'!$P$4="TRUE",'2-man'!$P$4="Yes")))+15*((OR('2-man'!$R$4=TRUE,'2-man'!$R$4="TRUE",'2-man'!$R$4="Yes"))+(OR('2-man'!$T$4=TRUE,'2-man'!$T$4="TRUE",'2-man'!$T$4="Yes"))))*(($N$7+166)=$I$7))</f>
        <v/>
      </c>
      <c r="FN24">
        <f>MIN(100,FM24+IF(AND(FM24&lt;100,FM25+1&gt;=IF(FM26=1,25,50)),10,0)+((15*(OR('2-man'!$N$4=TRUE,'2-man'!$N$4="TRUE",'2-man'!$N$4="Yes"))+15*AND('2-man'!$L$4=2,OR('2-man'!$P$4=TRUE,'2-man'!$P$4="TRUE",'2-man'!$P$4="Yes")))+15*((OR('2-man'!$R$4=TRUE,'2-man'!$R$4="TRUE",'2-man'!$R$4="Yes"))+(OR('2-man'!$T$4=TRUE,'2-man'!$T$4="TRUE",'2-man'!$T$4="Yes"))))*(($N$7+167)=$I$7))</f>
        <v/>
      </c>
      <c r="FO24">
        <f>MIN(100,FN24+IF(AND(FN24&lt;100,FN25+1&gt;=IF(FN26=1,25,50)),10,0)+((15*(OR('2-man'!$N$4=TRUE,'2-man'!$N$4="TRUE",'2-man'!$N$4="Yes"))+15*AND('2-man'!$L$4=2,OR('2-man'!$P$4=TRUE,'2-man'!$P$4="TRUE",'2-man'!$P$4="Yes")))+15*((OR('2-man'!$R$4=TRUE,'2-man'!$R$4="TRUE",'2-man'!$R$4="Yes"))+(OR('2-man'!$T$4=TRUE,'2-man'!$T$4="TRUE",'2-man'!$T$4="Yes"))))*(($N$7+168)=$I$7))</f>
        <v/>
      </c>
      <c r="FP24">
        <f>MIN(100,FO24+IF(AND(FO24&lt;100,FO25+1&gt;=IF(FO26=1,25,50)),10,0)+((15*(OR('2-man'!$N$4=TRUE,'2-man'!$N$4="TRUE",'2-man'!$N$4="Yes"))+15*AND('2-man'!$L$4=2,OR('2-man'!$P$4=TRUE,'2-man'!$P$4="TRUE",'2-man'!$P$4="Yes")))+15*((OR('2-man'!$R$4=TRUE,'2-man'!$R$4="TRUE",'2-man'!$R$4="Yes"))+(OR('2-man'!$T$4=TRUE,'2-man'!$T$4="TRUE",'2-man'!$T$4="Yes"))))*(($N$7+169)=$I$7))</f>
        <v/>
      </c>
      <c r="FQ24">
        <f>MIN(100,FP24+IF(AND(FP24&lt;100,FP25+1&gt;=IF(FP26=1,25,50)),10,0)+((15*(OR('2-man'!$N$4=TRUE,'2-man'!$N$4="TRUE",'2-man'!$N$4="Yes"))+15*AND('2-man'!$L$4=2,OR('2-man'!$P$4=TRUE,'2-man'!$P$4="TRUE",'2-man'!$P$4="Yes")))+15*((OR('2-man'!$R$4=TRUE,'2-man'!$R$4="TRUE",'2-man'!$R$4="Yes"))+(OR('2-man'!$T$4=TRUE,'2-man'!$T$4="TRUE",'2-man'!$T$4="Yes"))))*(($N$7+170)=$I$7))</f>
        <v/>
      </c>
      <c r="FR24">
        <f>MIN(100,FQ24+IF(AND(FQ24&lt;100,FQ25+1&gt;=IF(FQ26=1,25,50)),10,0)+((15*(OR('2-man'!$N$4=TRUE,'2-man'!$N$4="TRUE",'2-man'!$N$4="Yes"))+15*AND('2-man'!$L$4=2,OR('2-man'!$P$4=TRUE,'2-man'!$P$4="TRUE",'2-man'!$P$4="Yes")))+15*((OR('2-man'!$R$4=TRUE,'2-man'!$R$4="TRUE",'2-man'!$R$4="Yes"))+(OR('2-man'!$T$4=TRUE,'2-man'!$T$4="TRUE",'2-man'!$T$4="Yes"))))*(($N$7+171)=$I$7))</f>
        <v/>
      </c>
      <c r="FS24">
        <f>MIN(100,FR24+IF(AND(FR24&lt;100,FR25+1&gt;=IF(FR26=1,25,50)),10,0)+((15*(OR('2-man'!$N$4=TRUE,'2-man'!$N$4="TRUE",'2-man'!$N$4="Yes"))+15*AND('2-man'!$L$4=2,OR('2-man'!$P$4=TRUE,'2-man'!$P$4="TRUE",'2-man'!$P$4="Yes")))+15*((OR('2-man'!$R$4=TRUE,'2-man'!$R$4="TRUE",'2-man'!$R$4="Yes"))+(OR('2-man'!$T$4=TRUE,'2-man'!$T$4="TRUE",'2-man'!$T$4="Yes"))))*(($N$7+172)=$I$7))</f>
        <v/>
      </c>
      <c r="FT24">
        <f>MIN(100,FS24+IF(AND(FS24&lt;100,FS25+1&gt;=IF(FS26=1,25,50)),10,0)+((15*(OR('2-man'!$N$4=TRUE,'2-man'!$N$4="TRUE",'2-man'!$N$4="Yes"))+15*AND('2-man'!$L$4=2,OR('2-man'!$P$4=TRUE,'2-man'!$P$4="TRUE",'2-man'!$P$4="Yes")))+15*((OR('2-man'!$R$4=TRUE,'2-man'!$R$4="TRUE",'2-man'!$R$4="Yes"))+(OR('2-man'!$T$4=TRUE,'2-man'!$T$4="TRUE",'2-man'!$T$4="Yes"))))*(($N$7+173)=$I$7))</f>
        <v/>
      </c>
      <c r="FU24">
        <f>MIN(100,FT24+IF(AND(FT24&lt;100,FT25+1&gt;=IF(FT26=1,25,50)),10,0)+((15*(OR('2-man'!$N$4=TRUE,'2-man'!$N$4="TRUE",'2-man'!$N$4="Yes"))+15*AND('2-man'!$L$4=2,OR('2-man'!$P$4=TRUE,'2-man'!$P$4="TRUE",'2-man'!$P$4="Yes")))+15*((OR('2-man'!$R$4=TRUE,'2-man'!$R$4="TRUE",'2-man'!$R$4="Yes"))+(OR('2-man'!$T$4=TRUE,'2-man'!$T$4="TRUE",'2-man'!$T$4="Yes"))))*(($N$7+174)=$I$7))</f>
        <v/>
      </c>
      <c r="FV24">
        <f>MIN(100,FU24+IF(AND(FU24&lt;100,FU25+1&gt;=IF(FU26=1,25,50)),10,0)+((15*(OR('2-man'!$N$4=TRUE,'2-man'!$N$4="TRUE",'2-man'!$N$4="Yes"))+15*AND('2-man'!$L$4=2,OR('2-man'!$P$4=TRUE,'2-man'!$P$4="TRUE",'2-man'!$P$4="Yes")))+15*((OR('2-man'!$R$4=TRUE,'2-man'!$R$4="TRUE",'2-man'!$R$4="Yes"))+(OR('2-man'!$T$4=TRUE,'2-man'!$T$4="TRUE",'2-man'!$T$4="Yes"))))*(($N$7+175)=$I$7))</f>
        <v/>
      </c>
      <c r="FW24">
        <f>MIN(100,FV24+IF(AND(FV24&lt;100,FV25+1&gt;=IF(FV26=1,25,50)),10,0)+((15*(OR('2-man'!$N$4=TRUE,'2-man'!$N$4="TRUE",'2-man'!$N$4="Yes"))+15*AND('2-man'!$L$4=2,OR('2-man'!$P$4=TRUE,'2-man'!$P$4="TRUE",'2-man'!$P$4="Yes")))+15*((OR('2-man'!$R$4=TRUE,'2-man'!$R$4="TRUE",'2-man'!$R$4="Yes"))+(OR('2-man'!$T$4=TRUE,'2-man'!$T$4="TRUE",'2-man'!$T$4="Yes"))))*(($N$7+176)=$I$7))</f>
        <v/>
      </c>
      <c r="FX24">
        <f>MIN(100,FW24+IF(AND(FW24&lt;100,FW25+1&gt;=IF(FW26=1,25,50)),10,0)+((15*(OR('2-man'!$N$4=TRUE,'2-man'!$N$4="TRUE",'2-man'!$N$4="Yes"))+15*AND('2-man'!$L$4=2,OR('2-man'!$P$4=TRUE,'2-man'!$P$4="TRUE",'2-man'!$P$4="Yes")))+15*((OR('2-man'!$R$4=TRUE,'2-man'!$R$4="TRUE",'2-man'!$R$4="Yes"))+(OR('2-man'!$T$4=TRUE,'2-man'!$T$4="TRUE",'2-man'!$T$4="Yes"))))*(($N$7+177)=$I$7))</f>
        <v/>
      </c>
      <c r="FY24">
        <f>MIN(100,FX24+IF(AND(FX24&lt;100,FX25+1&gt;=IF(FX26=1,25,50)),10,0)+((15*(OR('2-man'!$N$4=TRUE,'2-man'!$N$4="TRUE",'2-man'!$N$4="Yes"))+15*AND('2-man'!$L$4=2,OR('2-man'!$P$4=TRUE,'2-man'!$P$4="TRUE",'2-man'!$P$4="Yes")))+15*((OR('2-man'!$R$4=TRUE,'2-man'!$R$4="TRUE",'2-man'!$R$4="Yes"))+(OR('2-man'!$T$4=TRUE,'2-man'!$T$4="TRUE",'2-man'!$T$4="Yes"))))*(($N$7+178)=$I$7))</f>
        <v/>
      </c>
      <c r="FZ24">
        <f>MIN(100,FY24+IF(AND(FY24&lt;100,FY25+1&gt;=IF(FY26=1,25,50)),10,0)+((15*(OR('2-man'!$N$4=TRUE,'2-man'!$N$4="TRUE",'2-man'!$N$4="Yes"))+15*AND('2-man'!$L$4=2,OR('2-man'!$P$4=TRUE,'2-man'!$P$4="TRUE",'2-man'!$P$4="Yes")))+15*((OR('2-man'!$R$4=TRUE,'2-man'!$R$4="TRUE",'2-man'!$R$4="Yes"))+(OR('2-man'!$T$4=TRUE,'2-man'!$T$4="TRUE",'2-man'!$T$4="Yes"))))*(($N$7+179)=$I$7))</f>
        <v/>
      </c>
      <c r="GA24">
        <f>MIN(100,FZ24+IF(AND(FZ24&lt;100,FZ25+1&gt;=IF(FZ26=1,25,50)),10,0)+((15*(OR('2-man'!$N$4=TRUE,'2-man'!$N$4="TRUE",'2-man'!$N$4="Yes"))+15*AND('2-man'!$L$4=2,OR('2-man'!$P$4=TRUE,'2-man'!$P$4="TRUE",'2-man'!$P$4="Yes")))+15*((OR('2-man'!$R$4=TRUE,'2-man'!$R$4="TRUE",'2-man'!$R$4="Yes"))+(OR('2-man'!$T$4=TRUE,'2-man'!$T$4="TRUE",'2-man'!$T$4="Yes"))))*(($N$7+180)=$I$7))</f>
        <v/>
      </c>
      <c r="GB24">
        <f>MIN(100,GA24+IF(AND(GA24&lt;100,GA25+1&gt;=IF(GA26=1,25,50)),10,0)+((15*(OR('2-man'!$N$4=TRUE,'2-man'!$N$4="TRUE",'2-man'!$N$4="Yes"))+15*AND('2-man'!$L$4=2,OR('2-man'!$P$4=TRUE,'2-man'!$P$4="TRUE",'2-man'!$P$4="Yes")))+15*((OR('2-man'!$R$4=TRUE,'2-man'!$R$4="TRUE",'2-man'!$R$4="Yes"))+(OR('2-man'!$T$4=TRUE,'2-man'!$T$4="TRUE",'2-man'!$T$4="Yes"))))*(($N$7+181)=$I$7))</f>
        <v/>
      </c>
      <c r="GC24">
        <f>MIN(100,GB24+IF(AND(GB24&lt;100,GB25+1&gt;=IF(GB26=1,25,50)),10,0)+((15*(OR('2-man'!$N$4=TRUE,'2-man'!$N$4="TRUE",'2-man'!$N$4="Yes"))+15*AND('2-man'!$L$4=2,OR('2-man'!$P$4=TRUE,'2-man'!$P$4="TRUE",'2-man'!$P$4="Yes")))+15*((OR('2-man'!$R$4=TRUE,'2-man'!$R$4="TRUE",'2-man'!$R$4="Yes"))+(OR('2-man'!$T$4=TRUE,'2-man'!$T$4="TRUE",'2-man'!$T$4="Yes"))))*(($N$7+182)=$I$7))</f>
        <v/>
      </c>
      <c r="GD24">
        <f>MIN(100,GC24+IF(AND(GC24&lt;100,GC25+1&gt;=IF(GC26=1,25,50)),10,0)+((15*(OR('2-man'!$N$4=TRUE,'2-man'!$N$4="TRUE",'2-man'!$N$4="Yes"))+15*AND('2-man'!$L$4=2,OR('2-man'!$P$4=TRUE,'2-man'!$P$4="TRUE",'2-man'!$P$4="Yes")))+15*((OR('2-man'!$R$4=TRUE,'2-man'!$R$4="TRUE",'2-man'!$R$4="Yes"))+(OR('2-man'!$T$4=TRUE,'2-man'!$T$4="TRUE",'2-man'!$T$4="Yes"))))*(($N$7+183)=$I$7))</f>
        <v/>
      </c>
      <c r="GE24">
        <f>MIN(100,GD24+IF(AND(GD24&lt;100,GD25+1&gt;=IF(GD26=1,25,50)),10,0)+((15*(OR('2-man'!$N$4=TRUE,'2-man'!$N$4="TRUE",'2-man'!$N$4="Yes"))+15*AND('2-man'!$L$4=2,OR('2-man'!$P$4=TRUE,'2-man'!$P$4="TRUE",'2-man'!$P$4="Yes")))+15*((OR('2-man'!$R$4=TRUE,'2-man'!$R$4="TRUE",'2-man'!$R$4="Yes"))+(OR('2-man'!$T$4=TRUE,'2-man'!$T$4="TRUE",'2-man'!$T$4="Yes"))))*(($N$7+184)=$I$7))</f>
        <v/>
      </c>
      <c r="GF24">
        <f>MIN(100,GE24+IF(AND(GE24&lt;100,GE25+1&gt;=IF(GE26=1,25,50)),10,0)+((15*(OR('2-man'!$N$4=TRUE,'2-man'!$N$4="TRUE",'2-man'!$N$4="Yes"))+15*AND('2-man'!$L$4=2,OR('2-man'!$P$4=TRUE,'2-man'!$P$4="TRUE",'2-man'!$P$4="Yes")))+15*((OR('2-man'!$R$4=TRUE,'2-man'!$R$4="TRUE",'2-man'!$R$4="Yes"))+(OR('2-man'!$T$4=TRUE,'2-man'!$T$4="TRUE",'2-man'!$T$4="Yes"))))*(($N$7+185)=$I$7))</f>
        <v/>
      </c>
      <c r="GG24">
        <f>MIN(100,GF24+IF(AND(GF24&lt;100,GF25+1&gt;=IF(GF26=1,25,50)),10,0)+((15*(OR('2-man'!$N$4=TRUE,'2-man'!$N$4="TRUE",'2-man'!$N$4="Yes"))+15*AND('2-man'!$L$4=2,OR('2-man'!$P$4=TRUE,'2-man'!$P$4="TRUE",'2-man'!$P$4="Yes")))+15*((OR('2-man'!$R$4=TRUE,'2-man'!$R$4="TRUE",'2-man'!$R$4="Yes"))+(OR('2-man'!$T$4=TRUE,'2-man'!$T$4="TRUE",'2-man'!$T$4="Yes"))))*(($N$7+186)=$I$7))</f>
        <v/>
      </c>
      <c r="GH24">
        <f>MIN(100,GG24+IF(AND(GG24&lt;100,GG25+1&gt;=IF(GG26=1,25,50)),10,0)+((15*(OR('2-man'!$N$4=TRUE,'2-man'!$N$4="TRUE",'2-man'!$N$4="Yes"))+15*AND('2-man'!$L$4=2,OR('2-man'!$P$4=TRUE,'2-man'!$P$4="TRUE",'2-man'!$P$4="Yes")))+15*((OR('2-man'!$R$4=TRUE,'2-man'!$R$4="TRUE",'2-man'!$R$4="Yes"))+(OR('2-man'!$T$4=TRUE,'2-man'!$T$4="TRUE",'2-man'!$T$4="Yes"))))*(($N$7+187)=$I$7))</f>
        <v/>
      </c>
      <c r="GI24">
        <f>MIN(100,GH24+IF(AND(GH24&lt;100,GH25+1&gt;=IF(GH26=1,25,50)),10,0)+((15*(OR('2-man'!$N$4=TRUE,'2-man'!$N$4="TRUE",'2-man'!$N$4="Yes"))+15*AND('2-man'!$L$4=2,OR('2-man'!$P$4=TRUE,'2-man'!$P$4="TRUE",'2-man'!$P$4="Yes")))+15*((OR('2-man'!$R$4=TRUE,'2-man'!$R$4="TRUE",'2-man'!$R$4="Yes"))+(OR('2-man'!$T$4=TRUE,'2-man'!$T$4="TRUE",'2-man'!$T$4="Yes"))))*(($N$7+188)=$I$7))</f>
        <v/>
      </c>
      <c r="GJ24">
        <f>MIN(100,GI24+IF(AND(GI24&lt;100,GI25+1&gt;=IF(GI26=1,25,50)),10,0)+((15*(OR('2-man'!$N$4=TRUE,'2-man'!$N$4="TRUE",'2-man'!$N$4="Yes"))+15*AND('2-man'!$L$4=2,OR('2-man'!$P$4=TRUE,'2-man'!$P$4="TRUE",'2-man'!$P$4="Yes")))+15*((OR('2-man'!$R$4=TRUE,'2-man'!$R$4="TRUE",'2-man'!$R$4="Yes"))+(OR('2-man'!$T$4=TRUE,'2-man'!$T$4="TRUE",'2-man'!$T$4="Yes"))))*(($N$7+189)=$I$7))</f>
        <v/>
      </c>
      <c r="GK24">
        <f>MIN(100,GJ24+IF(AND(GJ24&lt;100,GJ25+1&gt;=IF(GJ26=1,25,50)),10,0)+((15*(OR('2-man'!$N$4=TRUE,'2-man'!$N$4="TRUE",'2-man'!$N$4="Yes"))+15*AND('2-man'!$L$4=2,OR('2-man'!$P$4=TRUE,'2-man'!$P$4="TRUE",'2-man'!$P$4="Yes")))+15*((OR('2-man'!$R$4=TRUE,'2-man'!$R$4="TRUE",'2-man'!$R$4="Yes"))+(OR('2-man'!$T$4=TRUE,'2-man'!$T$4="TRUE",'2-man'!$T$4="Yes"))))*(($N$7+190)=$I$7))</f>
        <v/>
      </c>
      <c r="GL24">
        <f>MIN(100,GK24+IF(AND(GK24&lt;100,GK25+1&gt;=IF(GK26=1,25,50)),10,0)+((15*(OR('2-man'!$N$4=TRUE,'2-man'!$N$4="TRUE",'2-man'!$N$4="Yes"))+15*AND('2-man'!$L$4=2,OR('2-man'!$P$4=TRUE,'2-man'!$P$4="TRUE",'2-man'!$P$4="Yes")))+15*((OR('2-man'!$R$4=TRUE,'2-man'!$R$4="TRUE",'2-man'!$R$4="Yes"))+(OR('2-man'!$T$4=TRUE,'2-man'!$T$4="TRUE",'2-man'!$T$4="Yes"))))*(($N$7+191)=$I$7))</f>
        <v/>
      </c>
      <c r="GM24">
        <f>MIN(100,GL24+IF(AND(GL24&lt;100,GL25+1&gt;=IF(GL26=1,25,50)),10,0)+((15*(OR('2-man'!$N$4=TRUE,'2-man'!$N$4="TRUE",'2-man'!$N$4="Yes"))+15*AND('2-man'!$L$4=2,OR('2-man'!$P$4=TRUE,'2-man'!$P$4="TRUE",'2-man'!$P$4="Yes")))+15*((OR('2-man'!$R$4=TRUE,'2-man'!$R$4="TRUE",'2-man'!$R$4="Yes"))+(OR('2-man'!$T$4=TRUE,'2-man'!$T$4="TRUE",'2-man'!$T$4="Yes"))))*(($N$7+192)=$I$7))</f>
        <v/>
      </c>
      <c r="GN24">
        <f>MIN(100,GM24+IF(AND(GM24&lt;100,GM25+1&gt;=IF(GM26=1,25,50)),10,0)+((15*(OR('2-man'!$N$4=TRUE,'2-man'!$N$4="TRUE",'2-man'!$N$4="Yes"))+15*AND('2-man'!$L$4=2,OR('2-man'!$P$4=TRUE,'2-man'!$P$4="TRUE",'2-man'!$P$4="Yes")))+15*((OR('2-man'!$R$4=TRUE,'2-man'!$R$4="TRUE",'2-man'!$R$4="Yes"))+(OR('2-man'!$T$4=TRUE,'2-man'!$T$4="TRUE",'2-man'!$T$4="Yes"))))*(($N$7+193)=$I$7))</f>
        <v/>
      </c>
      <c r="GO24">
        <f>MIN(100,GN24+IF(AND(GN24&lt;100,GN25+1&gt;=IF(GN26=1,25,50)),10,0)+((15*(OR('2-man'!$N$4=TRUE,'2-man'!$N$4="TRUE",'2-man'!$N$4="Yes"))+15*AND('2-man'!$L$4=2,OR('2-man'!$P$4=TRUE,'2-man'!$P$4="TRUE",'2-man'!$P$4="Yes")))+15*((OR('2-man'!$R$4=TRUE,'2-man'!$R$4="TRUE",'2-man'!$R$4="Yes"))+(OR('2-man'!$T$4=TRUE,'2-man'!$T$4="TRUE",'2-man'!$T$4="Yes"))))*(($N$7+194)=$I$7))</f>
        <v/>
      </c>
      <c r="GP24">
        <f>MIN(100,GO24+IF(AND(GO24&lt;100,GO25+1&gt;=IF(GO26=1,25,50)),10,0)+((15*(OR('2-man'!$N$4=TRUE,'2-man'!$N$4="TRUE",'2-man'!$N$4="Yes"))+15*AND('2-man'!$L$4=2,OR('2-man'!$P$4=TRUE,'2-man'!$P$4="TRUE",'2-man'!$P$4="Yes")))+15*((OR('2-man'!$R$4=TRUE,'2-man'!$R$4="TRUE",'2-man'!$R$4="Yes"))+(OR('2-man'!$T$4=TRUE,'2-man'!$T$4="TRUE",'2-man'!$T$4="Yes"))))*(($N$7+195)=$I$7))</f>
        <v/>
      </c>
      <c r="GQ24">
        <f>MIN(100,GP24+IF(AND(GP24&lt;100,GP25+1&gt;=IF(GP26=1,25,50)),10,0)+((15*(OR('2-man'!$N$4=TRUE,'2-man'!$N$4="TRUE",'2-man'!$N$4="Yes"))+15*AND('2-man'!$L$4=2,OR('2-man'!$P$4=TRUE,'2-man'!$P$4="TRUE",'2-man'!$P$4="Yes")))+15*((OR('2-man'!$R$4=TRUE,'2-man'!$R$4="TRUE",'2-man'!$R$4="Yes"))+(OR('2-man'!$T$4=TRUE,'2-man'!$T$4="TRUE",'2-man'!$T$4="Yes"))))*(($N$7+196)=$I$7))</f>
        <v/>
      </c>
      <c r="GR24">
        <f>MIN(100,GQ24+IF(AND(GQ24&lt;100,GQ25+1&gt;=IF(GQ26=1,25,50)),10,0)+((15*(OR('2-man'!$N$4=TRUE,'2-man'!$N$4="TRUE",'2-man'!$N$4="Yes"))+15*AND('2-man'!$L$4=2,OR('2-man'!$P$4=TRUE,'2-man'!$P$4="TRUE",'2-man'!$P$4="Yes")))+15*((OR('2-man'!$R$4=TRUE,'2-man'!$R$4="TRUE",'2-man'!$R$4="Yes"))+(OR('2-man'!$T$4=TRUE,'2-man'!$T$4="TRUE",'2-man'!$T$4="Yes"))))*(($N$7+197)=$I$7))</f>
        <v/>
      </c>
      <c r="GS24">
        <f>MIN(100,GR24+IF(AND(GR24&lt;100,GR25+1&gt;=IF(GR26=1,25,50)),10,0)+((15*(OR('2-man'!$N$4=TRUE,'2-man'!$N$4="TRUE",'2-man'!$N$4="Yes"))+15*AND('2-man'!$L$4=2,OR('2-man'!$P$4=TRUE,'2-man'!$P$4="TRUE",'2-man'!$P$4="Yes")))+15*((OR('2-man'!$R$4=TRUE,'2-man'!$R$4="TRUE",'2-man'!$R$4="Yes"))+(OR('2-man'!$T$4=TRUE,'2-man'!$T$4="TRUE",'2-man'!$T$4="Yes"))))*(($N$7+198)=$I$7))</f>
        <v/>
      </c>
      <c r="GT24">
        <f>MIN(100,GS24+IF(AND(GS24&lt;100,GS25+1&gt;=IF(GS26=1,25,50)),10,0)+((15*(OR('2-man'!$N$4=TRUE,'2-man'!$N$4="TRUE",'2-man'!$N$4="Yes"))+15*AND('2-man'!$L$4=2,OR('2-man'!$P$4=TRUE,'2-man'!$P$4="TRUE",'2-man'!$P$4="Yes")))+15*((OR('2-man'!$R$4=TRUE,'2-man'!$R$4="TRUE",'2-man'!$R$4="Yes"))+(OR('2-man'!$T$4=TRUE,'2-man'!$T$4="TRUE",'2-man'!$T$4="Yes"))))*(($N$7+199)=$I$7))</f>
        <v/>
      </c>
      <c r="GU24">
        <f>MIN(100,GT24+IF(AND(GT24&lt;100,GT25+1&gt;=IF(GT26=1,25,50)),10,0)+((15*(OR('2-man'!$N$4=TRUE,'2-man'!$N$4="TRUE",'2-man'!$N$4="Yes"))+15*AND('2-man'!$L$4=2,OR('2-man'!$P$4=TRUE,'2-man'!$P$4="TRUE",'2-man'!$P$4="Yes")))+15*((OR('2-man'!$R$4=TRUE,'2-man'!$R$4="TRUE",'2-man'!$R$4="Yes"))+(OR('2-man'!$T$4=TRUE,'2-man'!$T$4="TRUE",'2-man'!$T$4="Yes"))))*(($N$7+200)=$I$7))</f>
        <v/>
      </c>
      <c r="GV24">
        <f>MIN(100,GU24+IF(AND(GU24&lt;100,GU25+1&gt;=IF(GU26=1,25,50)),10,0)+((15*(OR('2-man'!$N$4=TRUE,'2-man'!$N$4="TRUE",'2-man'!$N$4="Yes"))+15*AND('2-man'!$L$4=2,OR('2-man'!$P$4=TRUE,'2-man'!$P$4="TRUE",'2-man'!$P$4="Yes")))+15*((OR('2-man'!$R$4=TRUE,'2-man'!$R$4="TRUE",'2-man'!$R$4="Yes"))+(OR('2-man'!$T$4=TRUE,'2-man'!$T$4="TRUE",'2-man'!$T$4="Yes"))))*(($N$7+201)=$I$7))</f>
        <v/>
      </c>
      <c r="GW24">
        <f>MIN(100,GV24+IF(AND(GV24&lt;100,GV25+1&gt;=IF(GV26=1,25,50)),10,0)+((15*(OR('2-man'!$N$4=TRUE,'2-man'!$N$4="TRUE",'2-man'!$N$4="Yes"))+15*AND('2-man'!$L$4=2,OR('2-man'!$P$4=TRUE,'2-man'!$P$4="TRUE",'2-man'!$P$4="Yes")))+15*((OR('2-man'!$R$4=TRUE,'2-man'!$R$4="TRUE",'2-man'!$R$4="Yes"))+(OR('2-man'!$T$4=TRUE,'2-man'!$T$4="TRUE",'2-man'!$T$4="Yes"))))*(($N$7+202)=$I$7))</f>
        <v/>
      </c>
      <c r="GX24">
        <f>MIN(100,GW24+IF(AND(GW24&lt;100,GW25+1&gt;=IF(GW26=1,25,50)),10,0)+((15*(OR('2-man'!$N$4=TRUE,'2-man'!$N$4="TRUE",'2-man'!$N$4="Yes"))+15*AND('2-man'!$L$4=2,OR('2-man'!$P$4=TRUE,'2-man'!$P$4="TRUE",'2-man'!$P$4="Yes")))+15*((OR('2-man'!$R$4=TRUE,'2-man'!$R$4="TRUE",'2-man'!$R$4="Yes"))+(OR('2-man'!$T$4=TRUE,'2-man'!$T$4="TRUE",'2-man'!$T$4="Yes"))))*(($N$7+203)=$I$7))</f>
        <v/>
      </c>
      <c r="GY24">
        <f>MIN(100,GX24+IF(AND(GX24&lt;100,GX25+1&gt;=IF(GX26=1,25,50)),10,0)+((15*(OR('2-man'!$N$4=TRUE,'2-man'!$N$4="TRUE",'2-man'!$N$4="Yes"))+15*AND('2-man'!$L$4=2,OR('2-man'!$P$4=TRUE,'2-man'!$P$4="TRUE",'2-man'!$P$4="Yes")))+15*((OR('2-man'!$R$4=TRUE,'2-man'!$R$4="TRUE",'2-man'!$R$4="Yes"))+(OR('2-man'!$T$4=TRUE,'2-man'!$T$4="TRUE",'2-man'!$T$4="Yes"))))*(($N$7+204)=$I$7))</f>
        <v/>
      </c>
      <c r="GZ24">
        <f>MIN(100,GY24+IF(AND(GY24&lt;100,GY25+1&gt;=IF(GY26=1,25,50)),10,0)+((15*(OR('2-man'!$N$4=TRUE,'2-man'!$N$4="TRUE",'2-man'!$N$4="Yes"))+15*AND('2-man'!$L$4=2,OR('2-man'!$P$4=TRUE,'2-man'!$P$4="TRUE",'2-man'!$P$4="Yes")))+15*((OR('2-man'!$R$4=TRUE,'2-man'!$R$4="TRUE",'2-man'!$R$4="Yes"))+(OR('2-man'!$T$4=TRUE,'2-man'!$T$4="TRUE",'2-man'!$T$4="Yes"))))*(($N$7+205)=$I$7))</f>
        <v/>
      </c>
      <c r="HA24">
        <f>MIN(100,GZ24+IF(AND(GZ24&lt;100,GZ25+1&gt;=IF(GZ26=1,25,50)),10,0)+((15*(OR('2-man'!$N$4=TRUE,'2-man'!$N$4="TRUE",'2-man'!$N$4="Yes"))+15*AND('2-man'!$L$4=2,OR('2-man'!$P$4=TRUE,'2-man'!$P$4="TRUE",'2-man'!$P$4="Yes")))+15*((OR('2-man'!$R$4=TRUE,'2-man'!$R$4="TRUE",'2-man'!$R$4="Yes"))+(OR('2-man'!$T$4=TRUE,'2-man'!$T$4="TRUE",'2-man'!$T$4="Yes"))))*(($N$7+206)=$I$7))</f>
        <v/>
      </c>
      <c r="HB24">
        <f>MIN(100,HA24+IF(AND(HA24&lt;100,HA25+1&gt;=IF(HA26=1,25,50)),10,0)+((15*(OR('2-man'!$N$4=TRUE,'2-man'!$N$4="TRUE",'2-man'!$N$4="Yes"))+15*AND('2-man'!$L$4=2,OR('2-man'!$P$4=TRUE,'2-man'!$P$4="TRUE",'2-man'!$P$4="Yes")))+15*((OR('2-man'!$R$4=TRUE,'2-man'!$R$4="TRUE",'2-man'!$R$4="Yes"))+(OR('2-man'!$T$4=TRUE,'2-man'!$T$4="TRUE",'2-man'!$T$4="Yes"))))*(($N$7+207)=$I$7))</f>
        <v/>
      </c>
      <c r="HC24">
        <f>MIN(100,HB24+IF(AND(HB24&lt;100,HB25+1&gt;=IF(HB26=1,25,50)),10,0)+((15*(OR('2-man'!$N$4=TRUE,'2-man'!$N$4="TRUE",'2-man'!$N$4="Yes"))+15*AND('2-man'!$L$4=2,OR('2-man'!$P$4=TRUE,'2-man'!$P$4="TRUE",'2-man'!$P$4="Yes")))+15*((OR('2-man'!$R$4=TRUE,'2-man'!$R$4="TRUE",'2-man'!$R$4="Yes"))+(OR('2-man'!$T$4=TRUE,'2-man'!$T$4="TRUE",'2-man'!$T$4="Yes"))))*(($N$7+208)=$I$7))</f>
        <v/>
      </c>
      <c r="HD24">
        <f>MIN(100,HC24+IF(AND(HC24&lt;100,HC25+1&gt;=IF(HC26=1,25,50)),10,0)+((15*(OR('2-man'!$N$4=TRUE,'2-man'!$N$4="TRUE",'2-man'!$N$4="Yes"))+15*AND('2-man'!$L$4=2,OR('2-man'!$P$4=TRUE,'2-man'!$P$4="TRUE",'2-man'!$P$4="Yes")))+15*((OR('2-man'!$R$4=TRUE,'2-man'!$R$4="TRUE",'2-man'!$R$4="Yes"))+(OR('2-man'!$T$4=TRUE,'2-man'!$T$4="TRUE",'2-man'!$T$4="Yes"))))*(($N$7+209)=$I$7))</f>
        <v/>
      </c>
      <c r="HE24">
        <f>MIN(100,HD24+IF(AND(HD24&lt;100,HD25+1&gt;=IF(HD26=1,25,50)),10,0)+((15*(OR('2-man'!$N$4=TRUE,'2-man'!$N$4="TRUE",'2-man'!$N$4="Yes"))+15*AND('2-man'!$L$4=2,OR('2-man'!$P$4=TRUE,'2-man'!$P$4="TRUE",'2-man'!$P$4="Yes")))+15*((OR('2-man'!$R$4=TRUE,'2-man'!$R$4="TRUE",'2-man'!$R$4="Yes"))+(OR('2-man'!$T$4=TRUE,'2-man'!$T$4="TRUE",'2-man'!$T$4="Yes"))))*(($N$7+210)=$I$7))</f>
        <v/>
      </c>
      <c r="HF24">
        <f>MIN(100,HE24+IF(AND(HE24&lt;100,HE25+1&gt;=IF(HE26=1,25,50)),10,0)+((15*(OR('2-man'!$N$4=TRUE,'2-man'!$N$4="TRUE",'2-man'!$N$4="Yes"))+15*AND('2-man'!$L$4=2,OR('2-man'!$P$4=TRUE,'2-man'!$P$4="TRUE",'2-man'!$P$4="Yes")))+15*((OR('2-man'!$R$4=TRUE,'2-man'!$R$4="TRUE",'2-man'!$R$4="Yes"))+(OR('2-man'!$T$4=TRUE,'2-man'!$T$4="TRUE",'2-man'!$T$4="Yes"))))*(($N$7+211)=$I$7))</f>
        <v/>
      </c>
      <c r="HG24">
        <f>MIN(100,HF24+IF(AND(HF24&lt;100,HF25+1&gt;=IF(HF26=1,25,50)),10,0)+((15*(OR('2-man'!$N$4=TRUE,'2-man'!$N$4="TRUE",'2-man'!$N$4="Yes"))+15*AND('2-man'!$L$4=2,OR('2-man'!$P$4=TRUE,'2-man'!$P$4="TRUE",'2-man'!$P$4="Yes")))+15*((OR('2-man'!$R$4=TRUE,'2-man'!$R$4="TRUE",'2-man'!$R$4="Yes"))+(OR('2-man'!$T$4=TRUE,'2-man'!$T$4="TRUE",'2-man'!$T$4="Yes"))))*(($N$7+212)=$I$7))</f>
        <v/>
      </c>
      <c r="HH24">
        <f>MIN(100,HG24+IF(AND(HG24&lt;100,HG25+1&gt;=IF(HG26=1,25,50)),10,0)+((15*(OR('2-man'!$N$4=TRUE,'2-man'!$N$4="TRUE",'2-man'!$N$4="Yes"))+15*AND('2-man'!$L$4=2,OR('2-man'!$P$4=TRUE,'2-man'!$P$4="TRUE",'2-man'!$P$4="Yes")))+15*((OR('2-man'!$R$4=TRUE,'2-man'!$R$4="TRUE",'2-man'!$R$4="Yes"))+(OR('2-man'!$T$4=TRUE,'2-man'!$T$4="TRUE",'2-man'!$T$4="Yes"))))*(($N$7+213)=$I$7))</f>
        <v/>
      </c>
      <c r="HI24">
        <f>MIN(100,HH24+IF(AND(HH24&lt;100,HH25+1&gt;=IF(HH26=1,25,50)),10,0)+((15*(OR('2-man'!$N$4=TRUE,'2-man'!$N$4="TRUE",'2-man'!$N$4="Yes"))+15*AND('2-man'!$L$4=2,OR('2-man'!$P$4=TRUE,'2-man'!$P$4="TRUE",'2-man'!$P$4="Yes")))+15*((OR('2-man'!$R$4=TRUE,'2-man'!$R$4="TRUE",'2-man'!$R$4="Yes"))+(OR('2-man'!$T$4=TRUE,'2-man'!$T$4="TRUE",'2-man'!$T$4="Yes"))))*(($N$7+214)=$I$7))</f>
        <v/>
      </c>
      <c r="HJ24">
        <f>MIN(100,HI24+IF(AND(HI24&lt;100,HI25+1&gt;=IF(HI26=1,25,50)),10,0)+((15*(OR('2-man'!$N$4=TRUE,'2-man'!$N$4="TRUE",'2-man'!$N$4="Yes"))+15*AND('2-man'!$L$4=2,OR('2-man'!$P$4=TRUE,'2-man'!$P$4="TRUE",'2-man'!$P$4="Yes")))+15*((OR('2-man'!$R$4=TRUE,'2-man'!$R$4="TRUE",'2-man'!$R$4="Yes"))+(OR('2-man'!$T$4=TRUE,'2-man'!$T$4="TRUE",'2-man'!$T$4="Yes"))))*(($N$7+215)=$I$7))</f>
        <v/>
      </c>
      <c r="HK24">
        <f>MIN(100,HJ24+IF(AND(HJ24&lt;100,HJ25+1&gt;=IF(HJ26=1,25,50)),10,0)+((15*(OR('2-man'!$N$4=TRUE,'2-man'!$N$4="TRUE",'2-man'!$N$4="Yes"))+15*AND('2-man'!$L$4=2,OR('2-man'!$P$4=TRUE,'2-man'!$P$4="TRUE",'2-man'!$P$4="Yes")))+15*((OR('2-man'!$R$4=TRUE,'2-man'!$R$4="TRUE",'2-man'!$R$4="Yes"))+(OR('2-man'!$T$4=TRUE,'2-man'!$T$4="TRUE",'2-man'!$T$4="Yes"))))*(($N$7+216)=$I$7))</f>
        <v/>
      </c>
      <c r="HL24">
        <f>MIN(100,HK24+IF(AND(HK24&lt;100,HK25+1&gt;=IF(HK26=1,25,50)),10,0)+((15*(OR('2-man'!$N$4=TRUE,'2-man'!$N$4="TRUE",'2-man'!$N$4="Yes"))+15*AND('2-man'!$L$4=2,OR('2-man'!$P$4=TRUE,'2-man'!$P$4="TRUE",'2-man'!$P$4="Yes")))+15*((OR('2-man'!$R$4=TRUE,'2-man'!$R$4="TRUE",'2-man'!$R$4="Yes"))+(OR('2-man'!$T$4=TRUE,'2-man'!$T$4="TRUE",'2-man'!$T$4="Yes"))))*(($N$7+217)=$I$7))</f>
        <v/>
      </c>
      <c r="HM24">
        <f>MIN(100,HL24+IF(AND(HL24&lt;100,HL25+1&gt;=IF(HL26=1,25,50)),10,0)+((15*(OR('2-man'!$N$4=TRUE,'2-man'!$N$4="TRUE",'2-man'!$N$4="Yes"))+15*AND('2-man'!$L$4=2,OR('2-man'!$P$4=TRUE,'2-man'!$P$4="TRUE",'2-man'!$P$4="Yes")))+15*((OR('2-man'!$R$4=TRUE,'2-man'!$R$4="TRUE",'2-man'!$R$4="Yes"))+(OR('2-man'!$T$4=TRUE,'2-man'!$T$4="TRUE",'2-man'!$T$4="Yes"))))*(($N$7+218)=$I$7))</f>
        <v/>
      </c>
      <c r="HN24">
        <f>MIN(100,HM24+IF(AND(HM24&lt;100,HM25+1&gt;=IF(HM26=1,25,50)),10,0)+((15*(OR('2-man'!$N$4=TRUE,'2-man'!$N$4="TRUE",'2-man'!$N$4="Yes"))+15*AND('2-man'!$L$4=2,OR('2-man'!$P$4=TRUE,'2-man'!$P$4="TRUE",'2-man'!$P$4="Yes")))+15*((OR('2-man'!$R$4=TRUE,'2-man'!$R$4="TRUE",'2-man'!$R$4="Yes"))+(OR('2-man'!$T$4=TRUE,'2-man'!$T$4="TRUE",'2-man'!$T$4="Yes"))))*(($N$7+219)=$I$7))</f>
        <v/>
      </c>
      <c r="HO24">
        <f>MIN(100,HN24+IF(AND(HN24&lt;100,HN25+1&gt;=IF(HN26=1,25,50)),10,0)+((15*(OR('2-man'!$N$4=TRUE,'2-man'!$N$4="TRUE",'2-man'!$N$4="Yes"))+15*AND('2-man'!$L$4=2,OR('2-man'!$P$4=TRUE,'2-man'!$P$4="TRUE",'2-man'!$P$4="Yes")))+15*((OR('2-man'!$R$4=TRUE,'2-man'!$R$4="TRUE",'2-man'!$R$4="Yes"))+(OR('2-man'!$T$4=TRUE,'2-man'!$T$4="TRUE",'2-man'!$T$4="Yes"))))*(($N$7+220)=$I$7))</f>
        <v/>
      </c>
      <c r="HP24">
        <f>MIN(100,HO24+IF(AND(HO24&lt;100,HO25+1&gt;=IF(HO26=1,25,50)),10,0)+((15*(OR('2-man'!$N$4=TRUE,'2-man'!$N$4="TRUE",'2-man'!$N$4="Yes"))+15*AND('2-man'!$L$4=2,OR('2-man'!$P$4=TRUE,'2-man'!$P$4="TRUE",'2-man'!$P$4="Yes")))+15*((OR('2-man'!$R$4=TRUE,'2-man'!$R$4="TRUE",'2-man'!$R$4="Yes"))+(OR('2-man'!$T$4=TRUE,'2-man'!$T$4="TRUE",'2-man'!$T$4="Yes"))))*(($N$7+221)=$I$7))</f>
        <v/>
      </c>
      <c r="HQ24">
        <f>MIN(100,HP24+IF(AND(HP24&lt;100,HP25+1&gt;=IF(HP26=1,25,50)),10,0)+((15*(OR('2-man'!$N$4=TRUE,'2-man'!$N$4="TRUE",'2-man'!$N$4="Yes"))+15*AND('2-man'!$L$4=2,OR('2-man'!$P$4=TRUE,'2-man'!$P$4="TRUE",'2-man'!$P$4="Yes")))+15*((OR('2-man'!$R$4=TRUE,'2-man'!$R$4="TRUE",'2-man'!$R$4="Yes"))+(OR('2-man'!$T$4=TRUE,'2-man'!$T$4="TRUE",'2-man'!$T$4="Yes"))))*(($N$7+222)=$I$7))</f>
        <v/>
      </c>
      <c r="HR24">
        <f>MIN(100,HQ24+IF(AND(HQ24&lt;100,HQ25+1&gt;=IF(HQ26=1,25,50)),10,0)+((15*(OR('2-man'!$N$4=TRUE,'2-man'!$N$4="TRUE",'2-man'!$N$4="Yes"))+15*AND('2-man'!$L$4=2,OR('2-man'!$P$4=TRUE,'2-man'!$P$4="TRUE",'2-man'!$P$4="Yes")))+15*((OR('2-man'!$R$4=TRUE,'2-man'!$R$4="TRUE",'2-man'!$R$4="Yes"))+(OR('2-man'!$T$4=TRUE,'2-man'!$T$4="TRUE",'2-man'!$T$4="Yes"))))*(($N$7+223)=$I$7))</f>
        <v/>
      </c>
      <c r="HS24">
        <f>MIN(100,HR24+IF(AND(HR24&lt;100,HR25+1&gt;=IF(HR26=1,25,50)),10,0)+((15*(OR('2-man'!$N$4=TRUE,'2-man'!$N$4="TRUE",'2-man'!$N$4="Yes"))+15*AND('2-man'!$L$4=2,OR('2-man'!$P$4=TRUE,'2-man'!$P$4="TRUE",'2-man'!$P$4="Yes")))+15*((OR('2-man'!$R$4=TRUE,'2-man'!$R$4="TRUE",'2-man'!$R$4="Yes"))+(OR('2-man'!$T$4=TRUE,'2-man'!$T$4="TRUE",'2-man'!$T$4="Yes"))))*(($N$7+224)=$I$7))</f>
        <v/>
      </c>
      <c r="HT24">
        <f>MIN(100,HS24+IF(AND(HS24&lt;100,HS25+1&gt;=IF(HS26=1,25,50)),10,0)+((15*(OR('2-man'!$N$4=TRUE,'2-man'!$N$4="TRUE",'2-man'!$N$4="Yes"))+15*AND('2-man'!$L$4=2,OR('2-man'!$P$4=TRUE,'2-man'!$P$4="TRUE",'2-man'!$P$4="Yes")))+15*((OR('2-man'!$R$4=TRUE,'2-man'!$R$4="TRUE",'2-man'!$R$4="Yes"))+(OR('2-man'!$T$4=TRUE,'2-man'!$T$4="TRUE",'2-man'!$T$4="Yes"))))*(($N$7+225)=$I$7))</f>
        <v/>
      </c>
      <c r="HU24">
        <f>MIN(100,HT24+IF(AND(HT24&lt;100,HT25+1&gt;=IF(HT26=1,25,50)),10,0)+((15*(OR('2-man'!$N$4=TRUE,'2-man'!$N$4="TRUE",'2-man'!$N$4="Yes"))+15*AND('2-man'!$L$4=2,OR('2-man'!$P$4=TRUE,'2-man'!$P$4="TRUE",'2-man'!$P$4="Yes")))+15*((OR('2-man'!$R$4=TRUE,'2-man'!$R$4="TRUE",'2-man'!$R$4="Yes"))+(OR('2-man'!$T$4=TRUE,'2-man'!$T$4="TRUE",'2-man'!$T$4="Yes"))))*(($N$7+226)=$I$7))</f>
        <v/>
      </c>
      <c r="HV24">
        <f>MIN(100,HU24+IF(AND(HU24&lt;100,HU25+1&gt;=IF(HU26=1,25,50)),10,0)+((15*(OR('2-man'!$N$4=TRUE,'2-man'!$N$4="TRUE",'2-man'!$N$4="Yes"))+15*AND('2-man'!$L$4=2,OR('2-man'!$P$4=TRUE,'2-man'!$P$4="TRUE",'2-man'!$P$4="Yes")))+15*((OR('2-man'!$R$4=TRUE,'2-man'!$R$4="TRUE",'2-man'!$R$4="Yes"))+(OR('2-man'!$T$4=TRUE,'2-man'!$T$4="TRUE",'2-man'!$T$4="Yes"))))*(($N$7+227)=$I$7))</f>
        <v/>
      </c>
      <c r="HW24">
        <f>MIN(100,HV24+IF(AND(HV24&lt;100,HV25+1&gt;=IF(HV26=1,25,50)),10,0)+((15*(OR('2-man'!$N$4=TRUE,'2-man'!$N$4="TRUE",'2-man'!$N$4="Yes"))+15*AND('2-man'!$L$4=2,OR('2-man'!$P$4=TRUE,'2-man'!$P$4="TRUE",'2-man'!$P$4="Yes")))+15*((OR('2-man'!$R$4=TRUE,'2-man'!$R$4="TRUE",'2-man'!$R$4="Yes"))+(OR('2-man'!$T$4=TRUE,'2-man'!$T$4="TRUE",'2-man'!$T$4="Yes"))))*(($N$7+228)=$I$7))</f>
        <v/>
      </c>
      <c r="HX24">
        <f>MIN(100,HW24+IF(AND(HW24&lt;100,HW25+1&gt;=IF(HW26=1,25,50)),10,0)+((15*(OR('2-man'!$N$4=TRUE,'2-man'!$N$4="TRUE",'2-man'!$N$4="Yes"))+15*AND('2-man'!$L$4=2,OR('2-man'!$P$4=TRUE,'2-man'!$P$4="TRUE",'2-man'!$P$4="Yes")))+15*((OR('2-man'!$R$4=TRUE,'2-man'!$R$4="TRUE",'2-man'!$R$4="Yes"))+(OR('2-man'!$T$4=TRUE,'2-man'!$T$4="TRUE",'2-man'!$T$4="Yes"))))*(($N$7+229)=$I$7))</f>
        <v/>
      </c>
      <c r="HY24">
        <f>MIN(100,HX24+IF(AND(HX24&lt;100,HX25+1&gt;=IF(HX26=1,25,50)),10,0)+((15*(OR('2-man'!$N$4=TRUE,'2-man'!$N$4="TRUE",'2-man'!$N$4="Yes"))+15*AND('2-man'!$L$4=2,OR('2-man'!$P$4=TRUE,'2-man'!$P$4="TRUE",'2-man'!$P$4="Yes")))+15*((OR('2-man'!$R$4=TRUE,'2-man'!$R$4="TRUE",'2-man'!$R$4="Yes"))+(OR('2-man'!$T$4=TRUE,'2-man'!$T$4="TRUE",'2-man'!$T$4="Yes"))))*(($N$7+230)=$I$7))</f>
        <v/>
      </c>
      <c r="HZ24">
        <f>MIN(100,HY24+IF(AND(HY24&lt;100,HY25+1&gt;=IF(HY26=1,25,50)),10,0)+((15*(OR('2-man'!$N$4=TRUE,'2-man'!$N$4="TRUE",'2-man'!$N$4="Yes"))+15*AND('2-man'!$L$4=2,OR('2-man'!$P$4=TRUE,'2-man'!$P$4="TRUE",'2-man'!$P$4="Yes")))+15*((OR('2-man'!$R$4=TRUE,'2-man'!$R$4="TRUE",'2-man'!$R$4="Yes"))+(OR('2-man'!$T$4=TRUE,'2-man'!$T$4="TRUE",'2-man'!$T$4="Yes"))))*(($N$7+231)=$I$7))</f>
        <v/>
      </c>
      <c r="IA24">
        <f>MIN(100,HZ24+IF(AND(HZ24&lt;100,HZ25+1&gt;=IF(HZ26=1,25,50)),10,0)+((15*(OR('2-man'!$N$4=TRUE,'2-man'!$N$4="TRUE",'2-man'!$N$4="Yes"))+15*AND('2-man'!$L$4=2,OR('2-man'!$P$4=TRUE,'2-man'!$P$4="TRUE",'2-man'!$P$4="Yes")))+15*((OR('2-man'!$R$4=TRUE,'2-man'!$R$4="TRUE",'2-man'!$R$4="Yes"))+(OR('2-man'!$T$4=TRUE,'2-man'!$T$4="TRUE",'2-man'!$T$4="Yes"))))*(($N$7+232)=$I$7))</f>
        <v/>
      </c>
      <c r="IB24">
        <f>MIN(100,IA24+IF(AND(IA24&lt;100,IA25+1&gt;=IF(IA26=1,25,50)),10,0)+((15*(OR('2-man'!$N$4=TRUE,'2-man'!$N$4="TRUE",'2-man'!$N$4="Yes"))+15*AND('2-man'!$L$4=2,OR('2-man'!$P$4=TRUE,'2-man'!$P$4="TRUE",'2-man'!$P$4="Yes")))+15*((OR('2-man'!$R$4=TRUE,'2-man'!$R$4="TRUE",'2-man'!$R$4="Yes"))+(OR('2-man'!$T$4=TRUE,'2-man'!$T$4="TRUE",'2-man'!$T$4="Yes"))))*(($N$7+233)=$I$7))</f>
        <v/>
      </c>
      <c r="IC24">
        <f>MIN(100,IB24+IF(AND(IB24&lt;100,IB25+1&gt;=IF(IB26=1,25,50)),10,0)+((15*(OR('2-man'!$N$4=TRUE,'2-man'!$N$4="TRUE",'2-man'!$N$4="Yes"))+15*AND('2-man'!$L$4=2,OR('2-man'!$P$4=TRUE,'2-man'!$P$4="TRUE",'2-man'!$P$4="Yes")))+15*((OR('2-man'!$R$4=TRUE,'2-man'!$R$4="TRUE",'2-man'!$R$4="Yes"))+(OR('2-man'!$T$4=TRUE,'2-man'!$T$4="TRUE",'2-man'!$T$4="Yes"))))*(($N$7+234)=$I$7))</f>
        <v/>
      </c>
      <c r="ID24">
        <f>MIN(100,IC24+IF(AND(IC24&lt;100,IC25+1&gt;=IF(IC26=1,25,50)),10,0)+((15*(OR('2-man'!$N$4=TRUE,'2-man'!$N$4="TRUE",'2-man'!$N$4="Yes"))+15*AND('2-man'!$L$4=2,OR('2-man'!$P$4=TRUE,'2-man'!$P$4="TRUE",'2-man'!$P$4="Yes")))+15*((OR('2-man'!$R$4=TRUE,'2-man'!$R$4="TRUE",'2-man'!$R$4="Yes"))+(OR('2-man'!$T$4=TRUE,'2-man'!$T$4="TRUE",'2-man'!$T$4="Yes"))))*(($N$7+235)=$I$7))</f>
        <v/>
      </c>
      <c r="IE24">
        <f>MIN(100,ID24+IF(AND(ID24&lt;100,ID25+1&gt;=IF(ID26=1,25,50)),10,0)+((15*(OR('2-man'!$N$4=TRUE,'2-man'!$N$4="TRUE",'2-man'!$N$4="Yes"))+15*AND('2-man'!$L$4=2,OR('2-man'!$P$4=TRUE,'2-man'!$P$4="TRUE",'2-man'!$P$4="Yes")))+15*((OR('2-man'!$R$4=TRUE,'2-man'!$R$4="TRUE",'2-man'!$R$4="Yes"))+(OR('2-man'!$T$4=TRUE,'2-man'!$T$4="TRUE",'2-man'!$T$4="Yes"))))*(($N$7+236)=$I$7))</f>
        <v/>
      </c>
      <c r="IF24">
        <f>MIN(100,IE24+IF(AND(IE24&lt;100,IE25+1&gt;=IF(IE26=1,25,50)),10,0)+((15*(OR('2-man'!$N$4=TRUE,'2-man'!$N$4="TRUE",'2-man'!$N$4="Yes"))+15*AND('2-man'!$L$4=2,OR('2-man'!$P$4=TRUE,'2-man'!$P$4="TRUE",'2-man'!$P$4="Yes")))+15*((OR('2-man'!$R$4=TRUE,'2-man'!$R$4="TRUE",'2-man'!$R$4="Yes"))+(OR('2-man'!$T$4=TRUE,'2-man'!$T$4="TRUE",'2-man'!$T$4="Yes"))))*(($N$7+237)=$I$7))</f>
        <v/>
      </c>
      <c r="IG24">
        <f>MIN(100,IF24+IF(AND(IF24&lt;100,IF25+1&gt;=IF(IF26=1,25,50)),10,0)+((15*(OR('2-man'!$N$4=TRUE,'2-man'!$N$4="TRUE",'2-man'!$N$4="Yes"))+15*AND('2-man'!$L$4=2,OR('2-man'!$P$4=TRUE,'2-man'!$P$4="TRUE",'2-man'!$P$4="Yes")))+15*((OR('2-man'!$R$4=TRUE,'2-man'!$R$4="TRUE",'2-man'!$R$4="Yes"))+(OR('2-man'!$T$4=TRUE,'2-man'!$T$4="TRUE",'2-man'!$T$4="Yes"))))*(($N$7+238)=$I$7))</f>
        <v/>
      </c>
      <c r="IH24">
        <f>MIN(100,IG24+IF(AND(IG24&lt;100,IG25+1&gt;=IF(IG26=1,25,50)),10,0)+((15*(OR('2-man'!$N$4=TRUE,'2-man'!$N$4="TRUE",'2-man'!$N$4="Yes"))+15*AND('2-man'!$L$4=2,OR('2-man'!$P$4=TRUE,'2-man'!$P$4="TRUE",'2-man'!$P$4="Yes")))+15*((OR('2-man'!$R$4=TRUE,'2-man'!$R$4="TRUE",'2-man'!$R$4="Yes"))+(OR('2-man'!$T$4=TRUE,'2-man'!$T$4="TRUE",'2-man'!$T$4="Yes"))))*(($N$7+239)=$I$7))</f>
        <v/>
      </c>
      <c r="II24">
        <f>MIN(100,IH24+IF(AND(IH24&lt;100,IH25+1&gt;=IF(IH26=1,25,50)),10,0)+((15*(OR('2-man'!$N$4=TRUE,'2-man'!$N$4="TRUE",'2-man'!$N$4="Yes"))+15*AND('2-man'!$L$4=2,OR('2-man'!$P$4=TRUE,'2-man'!$P$4="TRUE",'2-man'!$P$4="Yes")))+15*((OR('2-man'!$R$4=TRUE,'2-man'!$R$4="TRUE",'2-man'!$R$4="Yes"))+(OR('2-man'!$T$4=TRUE,'2-man'!$T$4="TRUE",'2-man'!$T$4="Yes"))))*(($N$7+240)=$I$7))</f>
        <v/>
      </c>
      <c r="IJ24">
        <f>MIN(100,II24+IF(AND(II24&lt;100,II25+1&gt;=IF(II26=1,25,50)),10,0)+((15*(OR('2-man'!$N$4=TRUE,'2-man'!$N$4="TRUE",'2-man'!$N$4="Yes"))+15*AND('2-man'!$L$4=2,OR('2-man'!$P$4=TRUE,'2-man'!$P$4="TRUE",'2-man'!$P$4="Yes")))+15*((OR('2-man'!$R$4=TRUE,'2-man'!$R$4="TRUE",'2-man'!$R$4="Yes"))+(OR('2-man'!$T$4=TRUE,'2-man'!$T$4="TRUE",'2-man'!$T$4="Yes"))))*(($N$7+241)=$I$7))</f>
        <v/>
      </c>
      <c r="IK24">
        <f>MIN(100,IJ24+IF(AND(IJ24&lt;100,IJ25+1&gt;=IF(IJ26=1,25,50)),10,0)+((15*(OR('2-man'!$N$4=TRUE,'2-man'!$N$4="TRUE",'2-man'!$N$4="Yes"))+15*AND('2-man'!$L$4=2,OR('2-man'!$P$4=TRUE,'2-man'!$P$4="TRUE",'2-man'!$P$4="Yes")))+15*((OR('2-man'!$R$4=TRUE,'2-man'!$R$4="TRUE",'2-man'!$R$4="Yes"))+(OR('2-man'!$T$4=TRUE,'2-man'!$T$4="TRUE",'2-man'!$T$4="Yes"))))*(($N$7+242)=$I$7))</f>
        <v/>
      </c>
      <c r="IL24">
        <f>MIN(100,IK24+IF(AND(IK24&lt;100,IK25+1&gt;=IF(IK26=1,25,50)),10,0)+((15*(OR('2-man'!$N$4=TRUE,'2-man'!$N$4="TRUE",'2-man'!$N$4="Yes"))+15*AND('2-man'!$L$4=2,OR('2-man'!$P$4=TRUE,'2-man'!$P$4="TRUE",'2-man'!$P$4="Yes")))+15*((OR('2-man'!$R$4=TRUE,'2-man'!$R$4="TRUE",'2-man'!$R$4="Yes"))+(OR('2-man'!$T$4=TRUE,'2-man'!$T$4="TRUE",'2-man'!$T$4="Yes"))))*(($N$7+243)=$I$7))</f>
        <v/>
      </c>
      <c r="IM24">
        <f>MIN(100,IL24+IF(AND(IL24&lt;100,IL25+1&gt;=IF(IL26=1,25,50)),10,0)+((15*(OR('2-man'!$N$4=TRUE,'2-man'!$N$4="TRUE",'2-man'!$N$4="Yes"))+15*AND('2-man'!$L$4=2,OR('2-man'!$P$4=TRUE,'2-man'!$P$4="TRUE",'2-man'!$P$4="Yes")))+15*((OR('2-man'!$R$4=TRUE,'2-man'!$R$4="TRUE",'2-man'!$R$4="Yes"))+(OR('2-man'!$T$4=TRUE,'2-man'!$T$4="TRUE",'2-man'!$T$4="Yes"))))*(($N$7+244)=$I$7))</f>
        <v/>
      </c>
      <c r="IN24">
        <f>MIN(100,IM24+IF(AND(IM24&lt;100,IM25+1&gt;=IF(IM26=1,25,50)),10,0)+((15*(OR('2-man'!$N$4=TRUE,'2-man'!$N$4="TRUE",'2-man'!$N$4="Yes"))+15*AND('2-man'!$L$4=2,OR('2-man'!$P$4=TRUE,'2-man'!$P$4="TRUE",'2-man'!$P$4="Yes")))+15*((OR('2-man'!$R$4=TRUE,'2-man'!$R$4="TRUE",'2-man'!$R$4="Yes"))+(OR('2-man'!$T$4=TRUE,'2-man'!$T$4="TRUE",'2-man'!$T$4="Yes"))))*(($N$7+245)=$I$7))</f>
        <v/>
      </c>
      <c r="IO24">
        <f>MIN(100,IN24+IF(AND(IN24&lt;100,IN25+1&gt;=IF(IN26=1,25,50)),10,0)+((15*(OR('2-man'!$N$4=TRUE,'2-man'!$N$4="TRUE",'2-man'!$N$4="Yes"))+15*AND('2-man'!$L$4=2,OR('2-man'!$P$4=TRUE,'2-man'!$P$4="TRUE",'2-man'!$P$4="Yes")))+15*((OR('2-man'!$R$4=TRUE,'2-man'!$R$4="TRUE",'2-man'!$R$4="Yes"))+(OR('2-man'!$T$4=TRUE,'2-man'!$T$4="TRUE",'2-man'!$T$4="Yes"))))*(($N$7+246)=$I$7))</f>
        <v/>
      </c>
      <c r="IP24">
        <f>MIN(100,IO24+IF(AND(IO24&lt;100,IO25+1&gt;=IF(IO26=1,25,50)),10,0)+((15*(OR('2-man'!$N$4=TRUE,'2-man'!$N$4="TRUE",'2-man'!$N$4="Yes"))+15*AND('2-man'!$L$4=2,OR('2-man'!$P$4=TRUE,'2-man'!$P$4="TRUE",'2-man'!$P$4="Yes")))+15*((OR('2-man'!$R$4=TRUE,'2-man'!$R$4="TRUE",'2-man'!$R$4="Yes"))+(OR('2-man'!$T$4=TRUE,'2-man'!$T$4="TRUE",'2-man'!$T$4="Yes"))))*(($N$7+247)=$I$7))</f>
        <v/>
      </c>
      <c r="IQ24">
        <f>MIN(100,IP24+IF(AND(IP24&lt;100,IP25+1&gt;=IF(IP26=1,25,50)),10,0)+((15*(OR('2-man'!$N$4=TRUE,'2-man'!$N$4="TRUE",'2-man'!$N$4="Yes"))+15*AND('2-man'!$L$4=2,OR('2-man'!$P$4=TRUE,'2-man'!$P$4="TRUE",'2-man'!$P$4="Yes")))+15*((OR('2-man'!$R$4=TRUE,'2-man'!$R$4="TRUE",'2-man'!$R$4="Yes"))+(OR('2-man'!$T$4=TRUE,'2-man'!$T$4="TRUE",'2-man'!$T$4="Yes"))))*(($N$7+248)=$I$7))</f>
        <v/>
      </c>
      <c r="IR24">
        <f>MIN(100,IQ24+IF(AND(IQ24&lt;100,IQ25+1&gt;=IF(IQ26=1,25,50)),10,0)+((15*(OR('2-man'!$N$4=TRUE,'2-man'!$N$4="TRUE",'2-man'!$N$4="Yes"))+15*AND('2-man'!$L$4=2,OR('2-man'!$P$4=TRUE,'2-man'!$P$4="TRUE",'2-man'!$P$4="Yes")))+15*((OR('2-man'!$R$4=TRUE,'2-man'!$R$4="TRUE",'2-man'!$R$4="Yes"))+(OR('2-man'!$T$4=TRUE,'2-man'!$T$4="TRUE",'2-man'!$T$4="Yes"))))*(($N$7+249)=$I$7))</f>
        <v/>
      </c>
      <c r="IS24">
        <f>MIN(100,IR24+IF(AND(IR24&lt;100,IR25+1&gt;=IF(IR26=1,25,50)),10,0)+((15*(OR('2-man'!$N$4=TRUE,'2-man'!$N$4="TRUE",'2-man'!$N$4="Yes"))+15*AND('2-man'!$L$4=2,OR('2-man'!$P$4=TRUE,'2-man'!$P$4="TRUE",'2-man'!$P$4="Yes")))+15*((OR('2-man'!$R$4=TRUE,'2-man'!$R$4="TRUE",'2-man'!$R$4="Yes"))+(OR('2-man'!$T$4=TRUE,'2-man'!$T$4="TRUE",'2-man'!$T$4="Yes"))))*(($N$7+250)=$I$7))</f>
        <v/>
      </c>
      <c r="IT24">
        <f>MIN(100,IS24+IF(AND(IS24&lt;100,IS25+1&gt;=IF(IS26=1,25,50)),10,0)+((15*(OR('2-man'!$N$4=TRUE,'2-man'!$N$4="TRUE",'2-man'!$N$4="Yes"))+15*AND('2-man'!$L$4=2,OR('2-man'!$P$4=TRUE,'2-man'!$P$4="TRUE",'2-man'!$P$4="Yes")))+15*((OR('2-man'!$R$4=TRUE,'2-man'!$R$4="TRUE",'2-man'!$R$4="Yes"))+(OR('2-man'!$T$4=TRUE,'2-man'!$T$4="TRUE",'2-man'!$T$4="Yes"))))*(($N$7+251)=$I$7))</f>
        <v/>
      </c>
      <c r="IU24">
        <f>MIN(100,IT24+IF(AND(IT24&lt;100,IT25+1&gt;=IF(IT26=1,25,50)),10,0)+((15*(OR('2-man'!$N$4=TRUE,'2-man'!$N$4="TRUE",'2-man'!$N$4="Yes"))+15*AND('2-man'!$L$4=2,OR('2-man'!$P$4=TRUE,'2-man'!$P$4="TRUE",'2-man'!$P$4="Yes")))+15*((OR('2-man'!$R$4=TRUE,'2-man'!$R$4="TRUE",'2-man'!$R$4="Yes"))+(OR('2-man'!$T$4=TRUE,'2-man'!$T$4="TRUE",'2-man'!$T$4="Yes"))))*(($N$7+252)=$I$7))</f>
        <v/>
      </c>
      <c r="IV24">
        <f>MIN(100,IU24+IF(AND(IU24&lt;100,IU25+1&gt;=IF(IU26=1,25,50)),10,0)+((15*(OR('2-man'!$N$4=TRUE,'2-man'!$N$4="TRUE",'2-man'!$N$4="Yes"))+15*AND('2-man'!$L$4=2,OR('2-man'!$P$4=TRUE,'2-man'!$P$4="TRUE",'2-man'!$P$4="Yes")))+15*((OR('2-man'!$R$4=TRUE,'2-man'!$R$4="TRUE",'2-man'!$R$4="Yes"))+(OR('2-man'!$T$4=TRUE,'2-man'!$T$4="TRUE",'2-man'!$T$4="Yes"))))*(($N$7+253)=$I$7))</f>
        <v/>
      </c>
      <c r="IW24">
        <f>MIN(100,IV24+IF(AND(IV24&lt;100,IV25+1&gt;=IF(IV26=1,25,50)),10,0)+((15*(OR('2-man'!$N$4=TRUE,'2-man'!$N$4="TRUE",'2-man'!$N$4="Yes"))+15*AND('2-man'!$L$4=2,OR('2-man'!$P$4=TRUE,'2-man'!$P$4="TRUE",'2-man'!$P$4="Yes")))+15*((OR('2-man'!$R$4=TRUE,'2-man'!$R$4="TRUE",'2-man'!$R$4="Yes"))+(OR('2-man'!$T$4=TRUE,'2-man'!$T$4="TRUE",'2-man'!$T$4="Yes"))))*(($N$7+254)=$I$7))</f>
        <v/>
      </c>
      <c r="IX24">
        <f>MIN(100,IW24+IF(AND(IW24&lt;100,IW25+1&gt;=IF(IW26=1,25,50)),10,0)+((15*(OR('2-man'!$N$4=TRUE,'2-man'!$N$4="TRUE",'2-man'!$N$4="Yes"))+15*AND('2-man'!$L$4=2,OR('2-man'!$P$4=TRUE,'2-man'!$P$4="TRUE",'2-man'!$P$4="Yes")))+15*((OR('2-man'!$R$4=TRUE,'2-man'!$R$4="TRUE",'2-man'!$R$4="Yes"))+(OR('2-man'!$T$4=TRUE,'2-man'!$T$4="TRUE",'2-man'!$T$4="Yes"))))*(($N$7+255)=$I$7))</f>
        <v/>
      </c>
      <c r="IY24">
        <f>MIN(100,IX24+IF(AND(IX24&lt;100,IX25+1&gt;=IF(IX26=1,25,50)),10,0)+((15*(OR('2-man'!$N$4=TRUE,'2-man'!$N$4="TRUE",'2-man'!$N$4="Yes"))+15*AND('2-man'!$L$4=2,OR('2-man'!$P$4=TRUE,'2-man'!$P$4="TRUE",'2-man'!$P$4="Yes")))+15*((OR('2-man'!$R$4=TRUE,'2-man'!$R$4="TRUE",'2-man'!$R$4="Yes"))+(OR('2-man'!$T$4=TRUE,'2-man'!$T$4="TRUE",'2-man'!$T$4="Yes"))))*(($N$7+256)=$I$7))</f>
        <v/>
      </c>
      <c r="IZ24">
        <f>MIN(100,IY24+IF(AND(IY24&lt;100,IY25+1&gt;=IF(IY26=1,25,50)),10,0)+((15*(OR('2-man'!$N$4=TRUE,'2-man'!$N$4="TRUE",'2-man'!$N$4="Yes"))+15*AND('2-man'!$L$4=2,OR('2-man'!$P$4=TRUE,'2-man'!$P$4="TRUE",'2-man'!$P$4="Yes")))+15*((OR('2-man'!$R$4=TRUE,'2-man'!$R$4="TRUE",'2-man'!$R$4="Yes"))+(OR('2-man'!$T$4=TRUE,'2-man'!$T$4="TRUE",'2-man'!$T$4="Yes"))))*(($N$7+257)=$I$7))</f>
        <v/>
      </c>
      <c r="JA24">
        <f>MIN(100,IZ24+IF(AND(IZ24&lt;100,IZ25+1&gt;=IF(IZ26=1,25,50)),10,0)+((15*(OR('2-man'!$N$4=TRUE,'2-man'!$N$4="TRUE",'2-man'!$N$4="Yes"))+15*AND('2-man'!$L$4=2,OR('2-man'!$P$4=TRUE,'2-man'!$P$4="TRUE",'2-man'!$P$4="Yes")))+15*((OR('2-man'!$R$4=TRUE,'2-man'!$R$4="TRUE",'2-man'!$R$4="Yes"))+(OR('2-man'!$T$4=TRUE,'2-man'!$T$4="TRUE",'2-man'!$T$4="Yes"))))*(($N$7+258)=$I$7))</f>
        <v/>
      </c>
      <c r="JB24">
        <f>MIN(100,JA24+IF(AND(JA24&lt;100,JA25+1&gt;=IF(JA26=1,25,50)),10,0)+((15*(OR('2-man'!$N$4=TRUE,'2-man'!$N$4="TRUE",'2-man'!$N$4="Yes"))+15*AND('2-man'!$L$4=2,OR('2-man'!$P$4=TRUE,'2-man'!$P$4="TRUE",'2-man'!$P$4="Yes")))+15*((OR('2-man'!$R$4=TRUE,'2-man'!$R$4="TRUE",'2-man'!$R$4="Yes"))+(OR('2-man'!$T$4=TRUE,'2-man'!$T$4="TRUE",'2-man'!$T$4="Yes"))))*(($N$7+259)=$I$7))</f>
        <v/>
      </c>
      <c r="JC24">
        <f>MIN(100,JB24+IF(AND(JB24&lt;100,JB25+1&gt;=IF(JB26=1,25,50)),10,0)+((15*(OR('2-man'!$N$4=TRUE,'2-man'!$N$4="TRUE",'2-man'!$N$4="Yes"))+15*AND('2-man'!$L$4=2,OR('2-man'!$P$4=TRUE,'2-man'!$P$4="TRUE",'2-man'!$P$4="Yes")))+15*((OR('2-man'!$R$4=TRUE,'2-man'!$R$4="TRUE",'2-man'!$R$4="Yes"))+(OR('2-man'!$T$4=TRUE,'2-man'!$T$4="TRUE",'2-man'!$T$4="Yes"))))*(($N$7+260)=$I$7))</f>
        <v/>
      </c>
      <c r="JD24">
        <f>MIN(100,JC24+IF(AND(JC24&lt;100,JC25+1&gt;=IF(JC26=1,25,50)),10,0)+((15*(OR('2-man'!$N$4=TRUE,'2-man'!$N$4="TRUE",'2-man'!$N$4="Yes"))+15*AND('2-man'!$L$4=2,OR('2-man'!$P$4=TRUE,'2-man'!$P$4="TRUE",'2-man'!$P$4="Yes")))+15*((OR('2-man'!$R$4=TRUE,'2-man'!$R$4="TRUE",'2-man'!$R$4="Yes"))+(OR('2-man'!$T$4=TRUE,'2-man'!$T$4="TRUE",'2-man'!$T$4="Yes"))))*(($N$7+261)=$I$7))</f>
        <v/>
      </c>
      <c r="JE24">
        <f>MIN(100,JD24+IF(AND(JD24&lt;100,JD25+1&gt;=IF(JD26=1,25,50)),10,0)+((15*(OR('2-man'!$N$4=TRUE,'2-man'!$N$4="TRUE",'2-man'!$N$4="Yes"))+15*AND('2-man'!$L$4=2,OR('2-man'!$P$4=TRUE,'2-man'!$P$4="TRUE",'2-man'!$P$4="Yes")))+15*((OR('2-man'!$R$4=TRUE,'2-man'!$R$4="TRUE",'2-man'!$R$4="Yes"))+(OR('2-man'!$T$4=TRUE,'2-man'!$T$4="TRUE",'2-man'!$T$4="Yes"))))*(($N$7+262)=$I$7))</f>
        <v/>
      </c>
      <c r="JF24">
        <f>MIN(100,JE24+IF(AND(JE24&lt;100,JE25+1&gt;=IF(JE26=1,25,50)),10,0)+((15*(OR('2-man'!$N$4=TRUE,'2-man'!$N$4="TRUE",'2-man'!$N$4="Yes"))+15*AND('2-man'!$L$4=2,OR('2-man'!$P$4=TRUE,'2-man'!$P$4="TRUE",'2-man'!$P$4="Yes")))+15*((OR('2-man'!$R$4=TRUE,'2-man'!$R$4="TRUE",'2-man'!$R$4="Yes"))+(OR('2-man'!$T$4=TRUE,'2-man'!$T$4="TRUE",'2-man'!$T$4="Yes"))))*(($N$7+263)=$I$7))</f>
        <v/>
      </c>
      <c r="JG24">
        <f>MIN(100,JF24+IF(AND(JF24&lt;100,JF25+1&gt;=IF(JF26=1,25,50)),10,0)+((15*(OR('2-man'!$N$4=TRUE,'2-man'!$N$4="TRUE",'2-man'!$N$4="Yes"))+15*AND('2-man'!$L$4=2,OR('2-man'!$P$4=TRUE,'2-man'!$P$4="TRUE",'2-man'!$P$4="Yes")))+15*((OR('2-man'!$R$4=TRUE,'2-man'!$R$4="TRUE",'2-man'!$R$4="Yes"))+(OR('2-man'!$T$4=TRUE,'2-man'!$T$4="TRUE",'2-man'!$T$4="Yes"))))*(($N$7+264)=$I$7))</f>
        <v/>
      </c>
      <c r="JH24">
        <f>MIN(100,JG24+IF(AND(JG24&lt;100,JG25+1&gt;=IF(JG26=1,25,50)),10,0)+((15*(OR('2-man'!$N$4=TRUE,'2-man'!$N$4="TRUE",'2-man'!$N$4="Yes"))+15*AND('2-man'!$L$4=2,OR('2-man'!$P$4=TRUE,'2-man'!$P$4="TRUE",'2-man'!$P$4="Yes")))+15*((OR('2-man'!$R$4=TRUE,'2-man'!$R$4="TRUE",'2-man'!$R$4="Yes"))+(OR('2-man'!$T$4=TRUE,'2-man'!$T$4="TRUE",'2-man'!$T$4="Yes"))))*(($N$7+265)=$I$7))</f>
        <v/>
      </c>
      <c r="JI24">
        <f>MIN(100,JH24+IF(AND(JH24&lt;100,JH25+1&gt;=IF(JH26=1,25,50)),10,0)+((15*(OR('2-man'!$N$4=TRUE,'2-man'!$N$4="TRUE",'2-man'!$N$4="Yes"))+15*AND('2-man'!$L$4=2,OR('2-man'!$P$4=TRUE,'2-man'!$P$4="TRUE",'2-man'!$P$4="Yes")))+15*((OR('2-man'!$R$4=TRUE,'2-man'!$R$4="TRUE",'2-man'!$R$4="Yes"))+(OR('2-man'!$T$4=TRUE,'2-man'!$T$4="TRUE",'2-man'!$T$4="Yes"))))*(($N$7+266)=$I$7))</f>
        <v/>
      </c>
      <c r="JJ24">
        <f>MIN(100,JI24+IF(AND(JI24&lt;100,JI25+1&gt;=IF(JI26=1,25,50)),10,0)+((15*(OR('2-man'!$N$4=TRUE,'2-man'!$N$4="TRUE",'2-man'!$N$4="Yes"))+15*AND('2-man'!$L$4=2,OR('2-man'!$P$4=TRUE,'2-man'!$P$4="TRUE",'2-man'!$P$4="Yes")))+15*((OR('2-man'!$R$4=TRUE,'2-man'!$R$4="TRUE",'2-man'!$R$4="Yes"))+(OR('2-man'!$T$4=TRUE,'2-man'!$T$4="TRUE",'2-man'!$T$4="Yes"))))*(($N$7+267)=$I$7))</f>
        <v/>
      </c>
      <c r="JK24">
        <f>MIN(100,JJ24+IF(AND(JJ24&lt;100,JJ25+1&gt;=IF(JJ26=1,25,50)),10,0)+((15*(OR('2-man'!$N$4=TRUE,'2-man'!$N$4="TRUE",'2-man'!$N$4="Yes"))+15*AND('2-man'!$L$4=2,OR('2-man'!$P$4=TRUE,'2-man'!$P$4="TRUE",'2-man'!$P$4="Yes")))+15*((OR('2-man'!$R$4=TRUE,'2-man'!$R$4="TRUE",'2-man'!$R$4="Yes"))+(OR('2-man'!$T$4=TRUE,'2-man'!$T$4="TRUE",'2-man'!$T$4="Yes"))))*(($N$7+268)=$I$7))</f>
        <v/>
      </c>
      <c r="JL24">
        <f>MIN(100,JK24+IF(AND(JK24&lt;100,JK25+1&gt;=IF(JK26=1,25,50)),10,0)+((15*(OR('2-man'!$N$4=TRUE,'2-man'!$N$4="TRUE",'2-man'!$N$4="Yes"))+15*AND('2-man'!$L$4=2,OR('2-man'!$P$4=TRUE,'2-man'!$P$4="TRUE",'2-man'!$P$4="Yes")))+15*((OR('2-man'!$R$4=TRUE,'2-man'!$R$4="TRUE",'2-man'!$R$4="Yes"))+(OR('2-man'!$T$4=TRUE,'2-man'!$T$4="TRUE",'2-man'!$T$4="Yes"))))*(($N$7+269)=$I$7))</f>
        <v/>
      </c>
      <c r="JM24">
        <f>MIN(100,JL24+IF(AND(JL24&lt;100,JL25+1&gt;=IF(JL26=1,25,50)),10,0)+((15*(OR('2-man'!$N$4=TRUE,'2-man'!$N$4="TRUE",'2-man'!$N$4="Yes"))+15*AND('2-man'!$L$4=2,OR('2-man'!$P$4=TRUE,'2-man'!$P$4="TRUE",'2-man'!$P$4="Yes")))+15*((OR('2-man'!$R$4=TRUE,'2-man'!$R$4="TRUE",'2-man'!$R$4="Yes"))+(OR('2-man'!$T$4=TRUE,'2-man'!$T$4="TRUE",'2-man'!$T$4="Yes"))))*(($N$7+270)=$I$7))</f>
        <v/>
      </c>
      <c r="JN24">
        <f>MIN(100,JM24+IF(AND(JM24&lt;100,JM25+1&gt;=IF(JM26=1,25,50)),10,0)+((15*(OR('2-man'!$N$4=TRUE,'2-man'!$N$4="TRUE",'2-man'!$N$4="Yes"))+15*AND('2-man'!$L$4=2,OR('2-man'!$P$4=TRUE,'2-man'!$P$4="TRUE",'2-man'!$P$4="Yes")))+15*((OR('2-man'!$R$4=TRUE,'2-man'!$R$4="TRUE",'2-man'!$R$4="Yes"))+(OR('2-man'!$T$4=TRUE,'2-man'!$T$4="TRUE",'2-man'!$T$4="Yes"))))*(($N$7+271)=$I$7))</f>
        <v/>
      </c>
      <c r="JO24">
        <f>MIN(100,JN24+IF(AND(JN24&lt;100,JN25+1&gt;=IF(JN26=1,25,50)),10,0)+((15*(OR('2-man'!$N$4=TRUE,'2-man'!$N$4="TRUE",'2-man'!$N$4="Yes"))+15*AND('2-man'!$L$4=2,OR('2-man'!$P$4=TRUE,'2-man'!$P$4="TRUE",'2-man'!$P$4="Yes")))+15*((OR('2-man'!$R$4=TRUE,'2-man'!$R$4="TRUE",'2-man'!$R$4="Yes"))+(OR('2-man'!$T$4=TRUE,'2-man'!$T$4="TRUE",'2-man'!$T$4="Yes"))))*(($N$7+272)=$I$7))</f>
        <v/>
      </c>
      <c r="JP24">
        <f>MIN(100,JO24+IF(AND(JO24&lt;100,JO25+1&gt;=IF(JO26=1,25,50)),10,0)+((15*(OR('2-man'!$N$4=TRUE,'2-man'!$N$4="TRUE",'2-man'!$N$4="Yes"))+15*AND('2-man'!$L$4=2,OR('2-man'!$P$4=TRUE,'2-man'!$P$4="TRUE",'2-man'!$P$4="Yes")))+15*((OR('2-man'!$R$4=TRUE,'2-man'!$R$4="TRUE",'2-man'!$R$4="Yes"))+(OR('2-man'!$T$4=TRUE,'2-man'!$T$4="TRUE",'2-man'!$T$4="Yes"))))*(($N$7+273)=$I$7))</f>
        <v/>
      </c>
      <c r="JQ24">
        <f>MIN(100,JP24+IF(AND(JP24&lt;100,JP25+1&gt;=IF(JP26=1,25,50)),10,0)+((15*(OR('2-man'!$N$4=TRUE,'2-man'!$N$4="TRUE",'2-man'!$N$4="Yes"))+15*AND('2-man'!$L$4=2,OR('2-man'!$P$4=TRUE,'2-man'!$P$4="TRUE",'2-man'!$P$4="Yes")))+15*((OR('2-man'!$R$4=TRUE,'2-man'!$R$4="TRUE",'2-man'!$R$4="Yes"))+(OR('2-man'!$T$4=TRUE,'2-man'!$T$4="TRUE",'2-man'!$T$4="Yes"))))*(($N$7+274)=$I$7))</f>
        <v/>
      </c>
      <c r="JR24">
        <f>MIN(100,JQ24+IF(AND(JQ24&lt;100,JQ25+1&gt;=IF(JQ26=1,25,50)),10,0)+((15*(OR('2-man'!$N$4=TRUE,'2-man'!$N$4="TRUE",'2-man'!$N$4="Yes"))+15*AND('2-man'!$L$4=2,OR('2-man'!$P$4=TRUE,'2-man'!$P$4="TRUE",'2-man'!$P$4="Yes")))+15*((OR('2-man'!$R$4=TRUE,'2-man'!$R$4="TRUE",'2-man'!$R$4="Yes"))+(OR('2-man'!$T$4=TRUE,'2-man'!$T$4="TRUE",'2-man'!$T$4="Yes"))))*(($N$7+275)=$I$7))</f>
        <v/>
      </c>
      <c r="JS24">
        <f>MIN(100,JR24+IF(AND(JR24&lt;100,JR25+1&gt;=IF(JR26=1,25,50)),10,0)+((15*(OR('2-man'!$N$4=TRUE,'2-man'!$N$4="TRUE",'2-man'!$N$4="Yes"))+15*AND('2-man'!$L$4=2,OR('2-man'!$P$4=TRUE,'2-man'!$P$4="TRUE",'2-man'!$P$4="Yes")))+15*((OR('2-man'!$R$4=TRUE,'2-man'!$R$4="TRUE",'2-man'!$R$4="Yes"))+(OR('2-man'!$T$4=TRUE,'2-man'!$T$4="TRUE",'2-man'!$T$4="Yes"))))*(($N$7+276)=$I$7))</f>
        <v/>
      </c>
      <c r="JT24">
        <f>MIN(100,JS24+IF(AND(JS24&lt;100,JS25+1&gt;=IF(JS26=1,25,50)),10,0)+((15*(OR('2-man'!$N$4=TRUE,'2-man'!$N$4="TRUE",'2-man'!$N$4="Yes"))+15*AND('2-man'!$L$4=2,OR('2-man'!$P$4=TRUE,'2-man'!$P$4="TRUE",'2-man'!$P$4="Yes")))+15*((OR('2-man'!$R$4=TRUE,'2-man'!$R$4="TRUE",'2-man'!$R$4="Yes"))+(OR('2-man'!$T$4=TRUE,'2-man'!$T$4="TRUE",'2-man'!$T$4="Yes"))))*(($N$7+277)=$I$7))</f>
        <v/>
      </c>
      <c r="JU24">
        <f>MIN(100,JT24+IF(AND(JT24&lt;100,JT25+1&gt;=IF(JT26=1,25,50)),10,0)+((15*(OR('2-man'!$N$4=TRUE,'2-man'!$N$4="TRUE",'2-man'!$N$4="Yes"))+15*AND('2-man'!$L$4=2,OR('2-man'!$P$4=TRUE,'2-man'!$P$4="TRUE",'2-man'!$P$4="Yes")))+15*((OR('2-man'!$R$4=TRUE,'2-man'!$R$4="TRUE",'2-man'!$R$4="Yes"))+(OR('2-man'!$T$4=TRUE,'2-man'!$T$4="TRUE",'2-man'!$T$4="Yes"))))*(($N$7+278)=$I$7))</f>
        <v/>
      </c>
      <c r="JV24">
        <f>MIN(100,JU24+IF(AND(JU24&lt;100,JU25+1&gt;=IF(JU26=1,25,50)),10,0)+((15*(OR('2-man'!$N$4=TRUE,'2-man'!$N$4="TRUE",'2-man'!$N$4="Yes"))+15*AND('2-man'!$L$4=2,OR('2-man'!$P$4=TRUE,'2-man'!$P$4="TRUE",'2-man'!$P$4="Yes")))+15*((OR('2-man'!$R$4=TRUE,'2-man'!$R$4="TRUE",'2-man'!$R$4="Yes"))+(OR('2-man'!$T$4=TRUE,'2-man'!$T$4="TRUE",'2-man'!$T$4="Yes"))))*(($N$7+279)=$I$7))</f>
        <v/>
      </c>
      <c r="JW24">
        <f>MIN(100,JV24+IF(AND(JV24&lt;100,JV25+1&gt;=IF(JV26=1,25,50)),10,0)+((15*(OR('2-man'!$N$4=TRUE,'2-man'!$N$4="TRUE",'2-man'!$N$4="Yes"))+15*AND('2-man'!$L$4=2,OR('2-man'!$P$4=TRUE,'2-man'!$P$4="TRUE",'2-man'!$P$4="Yes")))+15*((OR('2-man'!$R$4=TRUE,'2-man'!$R$4="TRUE",'2-man'!$R$4="Yes"))+(OR('2-man'!$T$4=TRUE,'2-man'!$T$4="TRUE",'2-man'!$T$4="Yes"))))*(($N$7+280)=$I$7))</f>
        <v/>
      </c>
      <c r="JX24">
        <f>MIN(100,JW24+IF(AND(JW24&lt;100,JW25+1&gt;=IF(JW26=1,25,50)),10,0)+((15*(OR('2-man'!$N$4=TRUE,'2-man'!$N$4="TRUE",'2-man'!$N$4="Yes"))+15*AND('2-man'!$L$4=2,OR('2-man'!$P$4=TRUE,'2-man'!$P$4="TRUE",'2-man'!$P$4="Yes")))+15*((OR('2-man'!$R$4=TRUE,'2-man'!$R$4="TRUE",'2-man'!$R$4="Yes"))+(OR('2-man'!$T$4=TRUE,'2-man'!$T$4="TRUE",'2-man'!$T$4="Yes"))))*(($N$7+281)=$I$7))</f>
        <v/>
      </c>
      <c r="JY24">
        <f>MIN(100,JX24+IF(AND(JX24&lt;100,JX25+1&gt;=IF(JX26=1,25,50)),10,0)+((15*(OR('2-man'!$N$4=TRUE,'2-man'!$N$4="TRUE",'2-man'!$N$4="Yes"))+15*AND('2-man'!$L$4=2,OR('2-man'!$P$4=TRUE,'2-man'!$P$4="TRUE",'2-man'!$P$4="Yes")))+15*((OR('2-man'!$R$4=TRUE,'2-man'!$R$4="TRUE",'2-man'!$R$4="Yes"))+(OR('2-man'!$T$4=TRUE,'2-man'!$T$4="TRUE",'2-man'!$T$4="Yes"))))*(($N$7+282)=$I$7))</f>
        <v/>
      </c>
      <c r="JZ24">
        <f>MIN(100,JY24+IF(AND(JY24&lt;100,JY25+1&gt;=IF(JY26=1,25,50)),10,0)+((15*(OR('2-man'!$N$4=TRUE,'2-man'!$N$4="TRUE",'2-man'!$N$4="Yes"))+15*AND('2-man'!$L$4=2,OR('2-man'!$P$4=TRUE,'2-man'!$P$4="TRUE",'2-man'!$P$4="Yes")))+15*((OR('2-man'!$R$4=TRUE,'2-man'!$R$4="TRUE",'2-man'!$R$4="Yes"))+(OR('2-man'!$T$4=TRUE,'2-man'!$T$4="TRUE",'2-man'!$T$4="Yes"))))*(($N$7+283)=$I$7))</f>
        <v/>
      </c>
      <c r="KA24">
        <f>MIN(100,JZ24+IF(AND(JZ24&lt;100,JZ25+1&gt;=IF(JZ26=1,25,50)),10,0)+((15*(OR('2-man'!$N$4=TRUE,'2-man'!$N$4="TRUE",'2-man'!$N$4="Yes"))+15*AND('2-man'!$L$4=2,OR('2-man'!$P$4=TRUE,'2-man'!$P$4="TRUE",'2-man'!$P$4="Yes")))+15*((OR('2-man'!$R$4=TRUE,'2-man'!$R$4="TRUE",'2-man'!$R$4="Yes"))+(OR('2-man'!$T$4=TRUE,'2-man'!$T$4="TRUE",'2-man'!$T$4="Yes"))))*(($N$7+284)=$I$7))</f>
        <v/>
      </c>
      <c r="KB24">
        <f>MIN(100,KA24+IF(AND(KA24&lt;100,KA25+1&gt;=IF(KA26=1,25,50)),10,0)+((15*(OR('2-man'!$N$4=TRUE,'2-man'!$N$4="TRUE",'2-man'!$N$4="Yes"))+15*AND('2-man'!$L$4=2,OR('2-man'!$P$4=TRUE,'2-man'!$P$4="TRUE",'2-man'!$P$4="Yes")))+15*((OR('2-man'!$R$4=TRUE,'2-man'!$R$4="TRUE",'2-man'!$R$4="Yes"))+(OR('2-man'!$T$4=TRUE,'2-man'!$T$4="TRUE",'2-man'!$T$4="Yes"))))*(($N$7+285)=$I$7))</f>
        <v/>
      </c>
      <c r="KC24">
        <f>MIN(100,KB24+IF(AND(KB24&lt;100,KB25+1&gt;=IF(KB26=1,25,50)),10,0)+((15*(OR('2-man'!$N$4=TRUE,'2-man'!$N$4="TRUE",'2-man'!$N$4="Yes"))+15*AND('2-man'!$L$4=2,OR('2-man'!$P$4=TRUE,'2-man'!$P$4="TRUE",'2-man'!$P$4="Yes")))+15*((OR('2-man'!$R$4=TRUE,'2-man'!$R$4="TRUE",'2-man'!$R$4="Yes"))+(OR('2-man'!$T$4=TRUE,'2-man'!$T$4="TRUE",'2-man'!$T$4="Yes"))))*(($N$7+286)=$I$7))</f>
        <v/>
      </c>
      <c r="KD24">
        <f>MIN(100,KC24+IF(AND(KC24&lt;100,KC25+1&gt;=IF(KC26=1,25,50)),10,0)+((15*(OR('2-man'!$N$4=TRUE,'2-man'!$N$4="TRUE",'2-man'!$N$4="Yes"))+15*AND('2-man'!$L$4=2,OR('2-man'!$P$4=TRUE,'2-man'!$P$4="TRUE",'2-man'!$P$4="Yes")))+15*((OR('2-man'!$R$4=TRUE,'2-man'!$R$4="TRUE",'2-man'!$R$4="Yes"))+(OR('2-man'!$T$4=TRUE,'2-man'!$T$4="TRUE",'2-man'!$T$4="Yes"))))*(($N$7+287)=$I$7))</f>
        <v/>
      </c>
      <c r="KE24">
        <f>MIN(100,KD24+IF(AND(KD24&lt;100,KD25+1&gt;=IF(KD26=1,25,50)),10,0)+((15*(OR('2-man'!$N$4=TRUE,'2-man'!$N$4="TRUE",'2-man'!$N$4="Yes"))+15*AND('2-man'!$L$4=2,OR('2-man'!$P$4=TRUE,'2-man'!$P$4="TRUE",'2-man'!$P$4="Yes")))+15*((OR('2-man'!$R$4=TRUE,'2-man'!$R$4="TRUE",'2-man'!$R$4="Yes"))+(OR('2-man'!$T$4=TRUE,'2-man'!$T$4="TRUE",'2-man'!$T$4="Yes"))))*(($N$7+288)=$I$7))</f>
        <v/>
      </c>
      <c r="KF24">
        <f>MIN(100,KE24+IF(AND(KE24&lt;100,KE25+1&gt;=IF(KE26=1,25,50)),10,0)+((15*(OR('2-man'!$N$4=TRUE,'2-man'!$N$4="TRUE",'2-man'!$N$4="Yes"))+15*AND('2-man'!$L$4=2,OR('2-man'!$P$4=TRUE,'2-man'!$P$4="TRUE",'2-man'!$P$4="Yes")))+15*((OR('2-man'!$R$4=TRUE,'2-man'!$R$4="TRUE",'2-man'!$R$4="Yes"))+(OR('2-man'!$T$4=TRUE,'2-man'!$T$4="TRUE",'2-man'!$T$4="Yes"))))*(($N$7+289)=$I$7))</f>
        <v/>
      </c>
      <c r="KG24">
        <f>MIN(100,KF24+IF(AND(KF24&lt;100,KF25+1&gt;=IF(KF26=1,25,50)),10,0)+((15*(OR('2-man'!$N$4=TRUE,'2-man'!$N$4="TRUE",'2-man'!$N$4="Yes"))+15*AND('2-man'!$L$4=2,OR('2-man'!$P$4=TRUE,'2-man'!$P$4="TRUE",'2-man'!$P$4="Yes")))+15*((OR('2-man'!$R$4=TRUE,'2-man'!$R$4="TRUE",'2-man'!$R$4="Yes"))+(OR('2-man'!$T$4=TRUE,'2-man'!$T$4="TRUE",'2-man'!$T$4="Yes"))))*(($N$7+290)=$I$7))</f>
        <v/>
      </c>
      <c r="KH24">
        <f>MIN(100,KG24+IF(AND(KG24&lt;100,KG25+1&gt;=IF(KG26=1,25,50)),10,0)+((15*(OR('2-man'!$N$4=TRUE,'2-man'!$N$4="TRUE",'2-man'!$N$4="Yes"))+15*AND('2-man'!$L$4=2,OR('2-man'!$P$4=TRUE,'2-man'!$P$4="TRUE",'2-man'!$P$4="Yes")))+15*((OR('2-man'!$R$4=TRUE,'2-man'!$R$4="TRUE",'2-man'!$R$4="Yes"))+(OR('2-man'!$T$4=TRUE,'2-man'!$T$4="TRUE",'2-man'!$T$4="Yes"))))*(($N$7+291)=$I$7))</f>
        <v/>
      </c>
      <c r="KI24">
        <f>MIN(100,KH24+IF(AND(KH24&lt;100,KH25+1&gt;=IF(KH26=1,25,50)),10,0)+((15*(OR('2-man'!$N$4=TRUE,'2-man'!$N$4="TRUE",'2-man'!$N$4="Yes"))+15*AND('2-man'!$L$4=2,OR('2-man'!$P$4=TRUE,'2-man'!$P$4="TRUE",'2-man'!$P$4="Yes")))+15*((OR('2-man'!$R$4=TRUE,'2-man'!$R$4="TRUE",'2-man'!$R$4="Yes"))+(OR('2-man'!$T$4=TRUE,'2-man'!$T$4="TRUE",'2-man'!$T$4="Yes"))))*(($N$7+292)=$I$7))</f>
        <v/>
      </c>
      <c r="KJ24">
        <f>MIN(100,KI24+IF(AND(KI24&lt;100,KI25+1&gt;=IF(KI26=1,25,50)),10,0)+((15*(OR('2-man'!$N$4=TRUE,'2-man'!$N$4="TRUE",'2-man'!$N$4="Yes"))+15*AND('2-man'!$L$4=2,OR('2-man'!$P$4=TRUE,'2-man'!$P$4="TRUE",'2-man'!$P$4="Yes")))+15*((OR('2-man'!$R$4=TRUE,'2-man'!$R$4="TRUE",'2-man'!$R$4="Yes"))+(OR('2-man'!$T$4=TRUE,'2-man'!$T$4="TRUE",'2-man'!$T$4="Yes"))))*(($N$7+293)=$I$7))</f>
        <v/>
      </c>
      <c r="KK24">
        <f>MIN(100,KJ24+IF(AND(KJ24&lt;100,KJ25+1&gt;=IF(KJ26=1,25,50)),10,0)+((15*(OR('2-man'!$N$4=TRUE,'2-man'!$N$4="TRUE",'2-man'!$N$4="Yes"))+15*AND('2-man'!$L$4=2,OR('2-man'!$P$4=TRUE,'2-man'!$P$4="TRUE",'2-man'!$P$4="Yes")))+15*((OR('2-man'!$R$4=TRUE,'2-man'!$R$4="TRUE",'2-man'!$R$4="Yes"))+(OR('2-man'!$T$4=TRUE,'2-man'!$T$4="TRUE",'2-man'!$T$4="Yes"))))*(($N$7+294)=$I$7))</f>
        <v/>
      </c>
      <c r="KL24">
        <f>MIN(100,KK24+IF(AND(KK24&lt;100,KK25+1&gt;=IF(KK26=1,25,50)),10,0)+((15*(OR('2-man'!$N$4=TRUE,'2-man'!$N$4="TRUE",'2-man'!$N$4="Yes"))+15*AND('2-man'!$L$4=2,OR('2-man'!$P$4=TRUE,'2-man'!$P$4="TRUE",'2-man'!$P$4="Yes")))+15*((OR('2-man'!$R$4=TRUE,'2-man'!$R$4="TRUE",'2-man'!$R$4="Yes"))+(OR('2-man'!$T$4=TRUE,'2-man'!$T$4="TRUE",'2-man'!$T$4="Yes"))))*(($N$7+295)=$I$7))</f>
        <v/>
      </c>
      <c r="KM24">
        <f>MIN(100,KL24+IF(AND(KL24&lt;100,KL25+1&gt;=IF(KL26=1,25,50)),10,0)+((15*(OR('2-man'!$N$4=TRUE,'2-man'!$N$4="TRUE",'2-man'!$N$4="Yes"))+15*AND('2-man'!$L$4=2,OR('2-man'!$P$4=TRUE,'2-man'!$P$4="TRUE",'2-man'!$P$4="Yes")))+15*((OR('2-man'!$R$4=TRUE,'2-man'!$R$4="TRUE",'2-man'!$R$4="Yes"))+(OR('2-man'!$T$4=TRUE,'2-man'!$T$4="TRUE",'2-man'!$T$4="Yes"))))*(($N$7+296)=$I$7))</f>
        <v/>
      </c>
      <c r="KN24">
        <f>MIN(100,KM24+IF(AND(KM24&lt;100,KM25+1&gt;=IF(KM26=1,25,50)),10,0)+((15*(OR('2-man'!$N$4=TRUE,'2-man'!$N$4="TRUE",'2-man'!$N$4="Yes"))+15*AND('2-man'!$L$4=2,OR('2-man'!$P$4=TRUE,'2-man'!$P$4="TRUE",'2-man'!$P$4="Yes")))+15*((OR('2-man'!$R$4=TRUE,'2-man'!$R$4="TRUE",'2-man'!$R$4="Yes"))+(OR('2-man'!$T$4=TRUE,'2-man'!$T$4="TRUE",'2-man'!$T$4="Yes"))))*(($N$7+297)=$I$7))</f>
        <v/>
      </c>
      <c r="KO24">
        <f>MIN(100,KN24+IF(AND(KN24&lt;100,KN25+1&gt;=IF(KN26=1,25,50)),10,0)+((15*(OR('2-man'!$N$4=TRUE,'2-man'!$N$4="TRUE",'2-man'!$N$4="Yes"))+15*AND('2-man'!$L$4=2,OR('2-man'!$P$4=TRUE,'2-man'!$P$4="TRUE",'2-man'!$P$4="Yes")))+15*((OR('2-man'!$R$4=TRUE,'2-man'!$R$4="TRUE",'2-man'!$R$4="Yes"))+(OR('2-man'!$T$4=TRUE,'2-man'!$T$4="TRUE",'2-man'!$T$4="Yes"))))*(($N$7+298)=$I$7))</f>
        <v/>
      </c>
      <c r="KP24">
        <f>MIN(100,KO24+IF(AND(KO24&lt;100,KO25+1&gt;=IF(KO26=1,25,50)),10,0)+((15*(OR('2-man'!$N$4=TRUE,'2-man'!$N$4="TRUE",'2-man'!$N$4="Yes"))+15*AND('2-man'!$L$4=2,OR('2-man'!$P$4=TRUE,'2-man'!$P$4="TRUE",'2-man'!$P$4="Yes")))+15*((OR('2-man'!$R$4=TRUE,'2-man'!$R$4="TRUE",'2-man'!$R$4="Yes"))+(OR('2-man'!$T$4=TRUE,'2-man'!$T$4="TRUE",'2-man'!$T$4="Yes"))))*(($N$7+299)=$I$7))</f>
        <v/>
      </c>
      <c r="KQ24">
        <f>MIN(100,KP24+IF(AND(KP24&lt;100,KP25+1&gt;=IF(KP26=1,25,50)),10,0)+((15*(OR('2-man'!$N$4=TRUE,'2-man'!$N$4="TRUE",'2-man'!$N$4="Yes"))+15*AND('2-man'!$L$4=2,OR('2-man'!$P$4=TRUE,'2-man'!$P$4="TRUE",'2-man'!$P$4="Yes")))+15*((OR('2-man'!$R$4=TRUE,'2-man'!$R$4="TRUE",'2-man'!$R$4="Yes"))+(OR('2-man'!$T$4=TRUE,'2-man'!$T$4="TRUE",'2-man'!$T$4="Yes"))))*(($N$7+300)=$I$7))</f>
        <v/>
      </c>
      <c r="KR24">
        <f>MIN(100,KQ24+IF(AND(KQ24&lt;100,KQ25+1&gt;=IF(KQ26=1,25,50)),10,0)+((15*(OR('2-man'!$N$4=TRUE,'2-man'!$N$4="TRUE",'2-man'!$N$4="Yes"))+15*AND('2-man'!$L$4=2,OR('2-man'!$P$4=TRUE,'2-man'!$P$4="TRUE",'2-man'!$P$4="Yes")))+15*((OR('2-man'!$R$4=TRUE,'2-man'!$R$4="TRUE",'2-man'!$R$4="Yes"))+(OR('2-man'!$T$4=TRUE,'2-man'!$T$4="TRUE",'2-man'!$T$4="Yes"))))*(($N$7+301)=$I$7))</f>
        <v/>
      </c>
      <c r="KS24">
        <f>MIN(100,KR24+IF(AND(KR24&lt;100,KR25+1&gt;=IF(KR26=1,25,50)),10,0)+((15*(OR('2-man'!$N$4=TRUE,'2-man'!$N$4="TRUE",'2-man'!$N$4="Yes"))+15*AND('2-man'!$L$4=2,OR('2-man'!$P$4=TRUE,'2-man'!$P$4="TRUE",'2-man'!$P$4="Yes")))+15*((OR('2-man'!$R$4=TRUE,'2-man'!$R$4="TRUE",'2-man'!$R$4="Yes"))+(OR('2-man'!$T$4=TRUE,'2-man'!$T$4="TRUE",'2-man'!$T$4="Yes"))))*(($N$7+302)=$I$7))</f>
        <v/>
      </c>
      <c r="KT24">
        <f>MIN(100,KS24+IF(AND(KS24&lt;100,KS25+1&gt;=IF(KS26=1,25,50)),10,0)+((15*(OR('2-man'!$N$4=TRUE,'2-man'!$N$4="TRUE",'2-man'!$N$4="Yes"))+15*AND('2-man'!$L$4=2,OR('2-man'!$P$4=TRUE,'2-man'!$P$4="TRUE",'2-man'!$P$4="Yes")))+15*((OR('2-man'!$R$4=TRUE,'2-man'!$R$4="TRUE",'2-man'!$R$4="Yes"))+(OR('2-man'!$T$4=TRUE,'2-man'!$T$4="TRUE",'2-man'!$T$4="Yes"))))*(($N$7+303)=$I$7))</f>
        <v/>
      </c>
      <c r="KU24">
        <f>MIN(100,KT24+IF(AND(KT24&lt;100,KT25+1&gt;=IF(KT26=1,25,50)),10,0)+((15*(OR('2-man'!$N$4=TRUE,'2-man'!$N$4="TRUE",'2-man'!$N$4="Yes"))+15*AND('2-man'!$L$4=2,OR('2-man'!$P$4=TRUE,'2-man'!$P$4="TRUE",'2-man'!$P$4="Yes")))+15*((OR('2-man'!$R$4=TRUE,'2-man'!$R$4="TRUE",'2-man'!$R$4="Yes"))+(OR('2-man'!$T$4=TRUE,'2-man'!$T$4="TRUE",'2-man'!$T$4="Yes"))))*(($N$7+304)=$I$7))</f>
        <v/>
      </c>
      <c r="KV24">
        <f>MIN(100,KU24+IF(AND(KU24&lt;100,KU25+1&gt;=IF(KU26=1,25,50)),10,0)+((15*(OR('2-man'!$N$4=TRUE,'2-man'!$N$4="TRUE",'2-man'!$N$4="Yes"))+15*AND('2-man'!$L$4=2,OR('2-man'!$P$4=TRUE,'2-man'!$P$4="TRUE",'2-man'!$P$4="Yes")))+15*((OR('2-man'!$R$4=TRUE,'2-man'!$R$4="TRUE",'2-man'!$R$4="Yes"))+(OR('2-man'!$T$4=TRUE,'2-man'!$T$4="TRUE",'2-man'!$T$4="Yes"))))*(($N$7+305)=$I$7))</f>
        <v/>
      </c>
      <c r="KW24">
        <f>MIN(100,KV24+IF(AND(KV24&lt;100,KV25+1&gt;=IF(KV26=1,25,50)),10,0)+((15*(OR('2-man'!$N$4=TRUE,'2-man'!$N$4="TRUE",'2-man'!$N$4="Yes"))+15*AND('2-man'!$L$4=2,OR('2-man'!$P$4=TRUE,'2-man'!$P$4="TRUE",'2-man'!$P$4="Yes")))+15*((OR('2-man'!$R$4=TRUE,'2-man'!$R$4="TRUE",'2-man'!$R$4="Yes"))+(OR('2-man'!$T$4=TRUE,'2-man'!$T$4="TRUE",'2-man'!$T$4="Yes"))))*(($N$7+306)=$I$7))</f>
        <v/>
      </c>
      <c r="KX24">
        <f>MIN(100,KW24+IF(AND(KW24&lt;100,KW25+1&gt;=IF(KW26=1,25,50)),10,0)+((15*(OR('2-man'!$N$4=TRUE,'2-man'!$N$4="TRUE",'2-man'!$N$4="Yes"))+15*AND('2-man'!$L$4=2,OR('2-man'!$P$4=TRUE,'2-man'!$P$4="TRUE",'2-man'!$P$4="Yes")))+15*((OR('2-man'!$R$4=TRUE,'2-man'!$R$4="TRUE",'2-man'!$R$4="Yes"))+(OR('2-man'!$T$4=TRUE,'2-man'!$T$4="TRUE",'2-man'!$T$4="Yes"))))*(($N$7+307)=$I$7))</f>
        <v/>
      </c>
      <c r="KY24">
        <f>MIN(100,KX24+IF(AND(KX24&lt;100,KX25+1&gt;=IF(KX26=1,25,50)),10,0)+((15*(OR('2-man'!$N$4=TRUE,'2-man'!$N$4="TRUE",'2-man'!$N$4="Yes"))+15*AND('2-man'!$L$4=2,OR('2-man'!$P$4=TRUE,'2-man'!$P$4="TRUE",'2-man'!$P$4="Yes")))+15*((OR('2-man'!$R$4=TRUE,'2-man'!$R$4="TRUE",'2-man'!$R$4="Yes"))+(OR('2-man'!$T$4=TRUE,'2-man'!$T$4="TRUE",'2-man'!$T$4="Yes"))))*(($N$7+308)=$I$7))</f>
        <v/>
      </c>
      <c r="KZ24">
        <f>MIN(100,KY24+IF(AND(KY24&lt;100,KY25+1&gt;=IF(KY26=1,25,50)),10,0)+((15*(OR('2-man'!$N$4=TRUE,'2-man'!$N$4="TRUE",'2-man'!$N$4="Yes"))+15*AND('2-man'!$L$4=2,OR('2-man'!$P$4=TRUE,'2-man'!$P$4="TRUE",'2-man'!$P$4="Yes")))+15*((OR('2-man'!$R$4=TRUE,'2-man'!$R$4="TRUE",'2-man'!$R$4="Yes"))+(OR('2-man'!$T$4=TRUE,'2-man'!$T$4="TRUE",'2-man'!$T$4="Yes"))))*(($N$7+309)=$I$7))</f>
        <v/>
      </c>
      <c r="LA24">
        <f>MIN(100,KZ24+IF(AND(KZ24&lt;100,KZ25+1&gt;=IF(KZ26=1,25,50)),10,0)+((15*(OR('2-man'!$N$4=TRUE,'2-man'!$N$4="TRUE",'2-man'!$N$4="Yes"))+15*AND('2-man'!$L$4=2,OR('2-man'!$P$4=TRUE,'2-man'!$P$4="TRUE",'2-man'!$P$4="Yes")))+15*((OR('2-man'!$R$4=TRUE,'2-man'!$R$4="TRUE",'2-man'!$R$4="Yes"))+(OR('2-man'!$T$4=TRUE,'2-man'!$T$4="TRUE",'2-man'!$T$4="Yes"))))*(($N$7+310)=$I$7))</f>
        <v/>
      </c>
      <c r="LB24">
        <f>MIN(100,LA24+IF(AND(LA24&lt;100,LA25+1&gt;=IF(LA26=1,25,50)),10,0)+((15*(OR('2-man'!$N$4=TRUE,'2-man'!$N$4="TRUE",'2-man'!$N$4="Yes"))+15*AND('2-man'!$L$4=2,OR('2-man'!$P$4=TRUE,'2-man'!$P$4="TRUE",'2-man'!$P$4="Yes")))+15*((OR('2-man'!$R$4=TRUE,'2-man'!$R$4="TRUE",'2-man'!$R$4="Yes"))+(OR('2-man'!$T$4=TRUE,'2-man'!$T$4="TRUE",'2-man'!$T$4="Yes"))))*(($N$7+311)=$I$7))</f>
        <v/>
      </c>
      <c r="LC24">
        <f>MIN(100,LB24+IF(AND(LB24&lt;100,LB25+1&gt;=IF(LB26=1,25,50)),10,0)+((15*(OR('2-man'!$N$4=TRUE,'2-man'!$N$4="TRUE",'2-man'!$N$4="Yes"))+15*AND('2-man'!$L$4=2,OR('2-man'!$P$4=TRUE,'2-man'!$P$4="TRUE",'2-man'!$P$4="Yes")))+15*((OR('2-man'!$R$4=TRUE,'2-man'!$R$4="TRUE",'2-man'!$R$4="Yes"))+(OR('2-man'!$T$4=TRUE,'2-man'!$T$4="TRUE",'2-man'!$T$4="Yes"))))*(($N$7+312)=$I$7))</f>
        <v/>
      </c>
      <c r="LD24">
        <f>MIN(100,LC24+IF(AND(LC24&lt;100,LC25+1&gt;=IF(LC26=1,25,50)),10,0)+((15*(OR('2-man'!$N$4=TRUE,'2-man'!$N$4="TRUE",'2-man'!$N$4="Yes"))+15*AND('2-man'!$L$4=2,OR('2-man'!$P$4=TRUE,'2-man'!$P$4="TRUE",'2-man'!$P$4="Yes")))+15*((OR('2-man'!$R$4=TRUE,'2-man'!$R$4="TRUE",'2-man'!$R$4="Yes"))+(OR('2-man'!$T$4=TRUE,'2-man'!$T$4="TRUE",'2-man'!$T$4="Yes"))))*(($N$7+313)=$I$7))</f>
        <v/>
      </c>
      <c r="LE24">
        <f>MIN(100,LD24+IF(AND(LD24&lt;100,LD25+1&gt;=IF(LD26=1,25,50)),10,0)+((15*(OR('2-man'!$N$4=TRUE,'2-man'!$N$4="TRUE",'2-man'!$N$4="Yes"))+15*AND('2-man'!$L$4=2,OR('2-man'!$P$4=TRUE,'2-man'!$P$4="TRUE",'2-man'!$P$4="Yes")))+15*((OR('2-man'!$R$4=TRUE,'2-man'!$R$4="TRUE",'2-man'!$R$4="Yes"))+(OR('2-man'!$T$4=TRUE,'2-man'!$T$4="TRUE",'2-man'!$T$4="Yes"))))*(($N$7+314)=$I$7))</f>
        <v/>
      </c>
      <c r="LF24">
        <f>MIN(100,LE24+IF(AND(LE24&lt;100,LE25+1&gt;=IF(LE26=1,25,50)),10,0)+((15*(OR('2-man'!$N$4=TRUE,'2-man'!$N$4="TRUE",'2-man'!$N$4="Yes"))+15*AND('2-man'!$L$4=2,OR('2-man'!$P$4=TRUE,'2-man'!$P$4="TRUE",'2-man'!$P$4="Yes")))+15*((OR('2-man'!$R$4=TRUE,'2-man'!$R$4="TRUE",'2-man'!$R$4="Yes"))+(OR('2-man'!$T$4=TRUE,'2-man'!$T$4="TRUE",'2-man'!$T$4="Yes"))))*(($N$7+315)=$I$7))</f>
        <v/>
      </c>
      <c r="LG24">
        <f>MIN(100,LF24+IF(AND(LF24&lt;100,LF25+1&gt;=IF(LF26=1,25,50)),10,0)+((15*(OR('2-man'!$N$4=TRUE,'2-man'!$N$4="TRUE",'2-man'!$N$4="Yes"))+15*AND('2-man'!$L$4=2,OR('2-man'!$P$4=TRUE,'2-man'!$P$4="TRUE",'2-man'!$P$4="Yes")))+15*((OR('2-man'!$R$4=TRUE,'2-man'!$R$4="TRUE",'2-man'!$R$4="Yes"))+(OR('2-man'!$T$4=TRUE,'2-man'!$T$4="TRUE",'2-man'!$T$4="Yes"))))*(($N$7+316)=$I$7))</f>
        <v/>
      </c>
      <c r="LH24">
        <f>MIN(100,LG24+IF(AND(LG24&lt;100,LG25+1&gt;=IF(LG26=1,25,50)),10,0)+((15*(OR('2-man'!$N$4=TRUE,'2-man'!$N$4="TRUE",'2-man'!$N$4="Yes"))+15*AND('2-man'!$L$4=2,OR('2-man'!$P$4=TRUE,'2-man'!$P$4="TRUE",'2-man'!$P$4="Yes")))+15*((OR('2-man'!$R$4=TRUE,'2-man'!$R$4="TRUE",'2-man'!$R$4="Yes"))+(OR('2-man'!$T$4=TRUE,'2-man'!$T$4="TRUE",'2-man'!$T$4="Yes"))))*(($N$7+317)=$I$7))</f>
        <v/>
      </c>
      <c r="LI24">
        <f>MIN(100,LH24+IF(AND(LH24&lt;100,LH25+1&gt;=IF(LH26=1,25,50)),10,0)+((15*(OR('2-man'!$N$4=TRUE,'2-man'!$N$4="TRUE",'2-man'!$N$4="Yes"))+15*AND('2-man'!$L$4=2,OR('2-man'!$P$4=TRUE,'2-man'!$P$4="TRUE",'2-man'!$P$4="Yes")))+15*((OR('2-man'!$R$4=TRUE,'2-man'!$R$4="TRUE",'2-man'!$R$4="Yes"))+(OR('2-man'!$T$4=TRUE,'2-man'!$T$4="TRUE",'2-man'!$T$4="Yes"))))*(($N$7+318)=$I$7))</f>
        <v/>
      </c>
      <c r="LJ24">
        <f>MIN(100,LI24+IF(AND(LI24&lt;100,LI25+1&gt;=IF(LI26=1,25,50)),10,0)+((15*(OR('2-man'!$N$4=TRUE,'2-man'!$N$4="TRUE",'2-man'!$N$4="Yes"))+15*AND('2-man'!$L$4=2,OR('2-man'!$P$4=TRUE,'2-man'!$P$4="TRUE",'2-man'!$P$4="Yes")))+15*((OR('2-man'!$R$4=TRUE,'2-man'!$R$4="TRUE",'2-man'!$R$4="Yes"))+(OR('2-man'!$T$4=TRUE,'2-man'!$T$4="TRUE",'2-man'!$T$4="Yes"))))*(($N$7+319)=$I$7))</f>
        <v/>
      </c>
      <c r="LK24">
        <f>MIN(100,LJ24+IF(AND(LJ24&lt;100,LJ25+1&gt;=IF(LJ26=1,25,50)),10,0)+((15*(OR('2-man'!$N$4=TRUE,'2-man'!$N$4="TRUE",'2-man'!$N$4="Yes"))+15*AND('2-man'!$L$4=2,OR('2-man'!$P$4=TRUE,'2-man'!$P$4="TRUE",'2-man'!$P$4="Yes")))+15*((OR('2-man'!$R$4=TRUE,'2-man'!$R$4="TRUE",'2-man'!$R$4="Yes"))+(OR('2-man'!$T$4=TRUE,'2-man'!$T$4="TRUE",'2-man'!$T$4="Yes"))))*(($N$7+320)=$I$7))</f>
        <v/>
      </c>
      <c r="LL24">
        <f>MIN(100,LK24+IF(AND(LK24&lt;100,LK25+1&gt;=IF(LK26=1,25,50)),10,0)+((15*(OR('2-man'!$N$4=TRUE,'2-man'!$N$4="TRUE",'2-man'!$N$4="Yes"))+15*AND('2-man'!$L$4=2,OR('2-man'!$P$4=TRUE,'2-man'!$P$4="TRUE",'2-man'!$P$4="Yes")))+15*((OR('2-man'!$R$4=TRUE,'2-man'!$R$4="TRUE",'2-man'!$R$4="Yes"))+(OR('2-man'!$T$4=TRUE,'2-man'!$T$4="TRUE",'2-man'!$T$4="Yes"))))*(($N$7+321)=$I$7))</f>
        <v/>
      </c>
      <c r="LM24">
        <f>MIN(100,LL24+IF(AND(LL24&lt;100,LL25+1&gt;=IF(LL26=1,25,50)),10,0)+((15*(OR('2-man'!$N$4=TRUE,'2-man'!$N$4="TRUE",'2-man'!$N$4="Yes"))+15*AND('2-man'!$L$4=2,OR('2-man'!$P$4=TRUE,'2-man'!$P$4="TRUE",'2-man'!$P$4="Yes")))+15*((OR('2-man'!$R$4=TRUE,'2-man'!$R$4="TRUE",'2-man'!$R$4="Yes"))+(OR('2-man'!$T$4=TRUE,'2-man'!$T$4="TRUE",'2-man'!$T$4="Yes"))))*(($N$7+322)=$I$7))</f>
        <v/>
      </c>
      <c r="LN24">
        <f>MIN(100,LM24+IF(AND(LM24&lt;100,LM25+1&gt;=IF(LM26=1,25,50)),10,0)+((15*(OR('2-man'!$N$4=TRUE,'2-man'!$N$4="TRUE",'2-man'!$N$4="Yes"))+15*AND('2-man'!$L$4=2,OR('2-man'!$P$4=TRUE,'2-man'!$P$4="TRUE",'2-man'!$P$4="Yes")))+15*((OR('2-man'!$R$4=TRUE,'2-man'!$R$4="TRUE",'2-man'!$R$4="Yes"))+(OR('2-man'!$T$4=TRUE,'2-man'!$T$4="TRUE",'2-man'!$T$4="Yes"))))*(($N$7+323)=$I$7))</f>
        <v/>
      </c>
      <c r="LO24">
        <f>MIN(100,LN24+IF(AND(LN24&lt;100,LN25+1&gt;=IF(LN26=1,25,50)),10,0)+((15*(OR('2-man'!$N$4=TRUE,'2-man'!$N$4="TRUE",'2-man'!$N$4="Yes"))+15*AND('2-man'!$L$4=2,OR('2-man'!$P$4=TRUE,'2-man'!$P$4="TRUE",'2-man'!$P$4="Yes")))+15*((OR('2-man'!$R$4=TRUE,'2-man'!$R$4="TRUE",'2-man'!$R$4="Yes"))+(OR('2-man'!$T$4=TRUE,'2-man'!$T$4="TRUE",'2-man'!$T$4="Yes"))))*(($N$7+324)=$I$7))</f>
        <v/>
      </c>
      <c r="LP24">
        <f>MIN(100,LO24+IF(AND(LO24&lt;100,LO25+1&gt;=IF(LO26=1,25,50)),10,0)+((15*(OR('2-man'!$N$4=TRUE,'2-man'!$N$4="TRUE",'2-man'!$N$4="Yes"))+15*AND('2-man'!$L$4=2,OR('2-man'!$P$4=TRUE,'2-man'!$P$4="TRUE",'2-man'!$P$4="Yes")))+15*((OR('2-man'!$R$4=TRUE,'2-man'!$R$4="TRUE",'2-man'!$R$4="Yes"))+(OR('2-man'!$T$4=TRUE,'2-man'!$T$4="TRUE",'2-man'!$T$4="Yes"))))*(($N$7+325)=$I$7))</f>
        <v/>
      </c>
      <c r="LQ24">
        <f>MIN(100,LP24+IF(AND(LP24&lt;100,LP25+1&gt;=IF(LP26=1,25,50)),10,0)+((15*(OR('2-man'!$N$4=TRUE,'2-man'!$N$4="TRUE",'2-man'!$N$4="Yes"))+15*AND('2-man'!$L$4=2,OR('2-man'!$P$4=TRUE,'2-man'!$P$4="TRUE",'2-man'!$P$4="Yes")))+15*((OR('2-man'!$R$4=TRUE,'2-man'!$R$4="TRUE",'2-man'!$R$4="Yes"))+(OR('2-man'!$T$4=TRUE,'2-man'!$T$4="TRUE",'2-man'!$T$4="Yes"))))*(($N$7+326)=$I$7))</f>
        <v/>
      </c>
      <c r="LR24">
        <f>MIN(100,LQ24+IF(AND(LQ24&lt;100,LQ25+1&gt;=IF(LQ26=1,25,50)),10,0)+((15*(OR('2-man'!$N$4=TRUE,'2-man'!$N$4="TRUE",'2-man'!$N$4="Yes"))+15*AND('2-man'!$L$4=2,OR('2-man'!$P$4=TRUE,'2-man'!$P$4="TRUE",'2-man'!$P$4="Yes")))+15*((OR('2-man'!$R$4=TRUE,'2-man'!$R$4="TRUE",'2-man'!$R$4="Yes"))+(OR('2-man'!$T$4=TRUE,'2-man'!$T$4="TRUE",'2-man'!$T$4="Yes"))))*(($N$7+327)=$I$7))</f>
        <v/>
      </c>
      <c r="LS24">
        <f>MIN(100,LR24+IF(AND(LR24&lt;100,LR25+1&gt;=IF(LR26=1,25,50)),10,0)+((15*(OR('2-man'!$N$4=TRUE,'2-man'!$N$4="TRUE",'2-man'!$N$4="Yes"))+15*AND('2-man'!$L$4=2,OR('2-man'!$P$4=TRUE,'2-man'!$P$4="TRUE",'2-man'!$P$4="Yes")))+15*((OR('2-man'!$R$4=TRUE,'2-man'!$R$4="TRUE",'2-man'!$R$4="Yes"))+(OR('2-man'!$T$4=TRUE,'2-man'!$T$4="TRUE",'2-man'!$T$4="Yes"))))*(($N$7+328)=$I$7))</f>
        <v/>
      </c>
      <c r="LT24">
        <f>MIN(100,LS24+IF(AND(LS24&lt;100,LS25+1&gt;=IF(LS26=1,25,50)),10,0)+((15*(OR('2-man'!$N$4=TRUE,'2-man'!$N$4="TRUE",'2-man'!$N$4="Yes"))+15*AND('2-man'!$L$4=2,OR('2-man'!$P$4=TRUE,'2-man'!$P$4="TRUE",'2-man'!$P$4="Yes")))+15*((OR('2-man'!$R$4=TRUE,'2-man'!$R$4="TRUE",'2-man'!$R$4="Yes"))+(OR('2-man'!$T$4=TRUE,'2-man'!$T$4="TRUE",'2-man'!$T$4="Yes"))))*(($N$7+329)=$I$7))</f>
        <v/>
      </c>
    </row>
    <row r="25">
      <c r="A25" t="inlineStr">
        <is>
          <t>P1 duo timer</t>
        </is>
      </c>
      <c r="C25">
        <f>$D$7</f>
        <v/>
      </c>
      <c r="D25">
        <f>IF(C24&gt;=100,0,IF(C25+1&gt;=IF(C26=1,25,50),0,C25+1))</f>
        <v/>
      </c>
      <c r="E25">
        <f>IF(D24&gt;=100,0,IF(D25+1&gt;=IF(D26=1,25,50),0,D25+1))</f>
        <v/>
      </c>
      <c r="F25">
        <f>IF(E24&gt;=100,0,IF(E25+1&gt;=IF(E26=1,25,50),0,E25+1))</f>
        <v/>
      </c>
      <c r="G25">
        <f>IF(F24&gt;=100,0,IF(F25+1&gt;=IF(F26=1,25,50),0,F25+1))</f>
        <v/>
      </c>
      <c r="H25">
        <f>IF(G24&gt;=100,0,IF(G25+1&gt;=IF(G26=1,25,50),0,G25+1))</f>
        <v/>
      </c>
      <c r="I25">
        <f>IF(H24&gt;=100,0,IF(H25+1&gt;=IF(H26=1,25,50),0,H25+1))</f>
        <v/>
      </c>
      <c r="J25">
        <f>IF(I24&gt;=100,0,IF(I25+1&gt;=IF(I26=1,25,50),0,I25+1))</f>
        <v/>
      </c>
      <c r="K25">
        <f>IF(J24&gt;=100,0,IF(J25+1&gt;=IF(J26=1,25,50),0,J25+1))</f>
        <v/>
      </c>
      <c r="L25">
        <f>IF(K24&gt;=100,0,IF(K25+1&gt;=IF(K26=1,25,50),0,K25+1))</f>
        <v/>
      </c>
      <c r="M25">
        <f>IF(L24&gt;=100,0,IF(L25+1&gt;=IF(L26=1,25,50),0,L25+1))</f>
        <v/>
      </c>
      <c r="N25">
        <f>IF(M24&gt;=100,0,IF(M25+1&gt;=IF(M26=1,25,50),0,M25+1))</f>
        <v/>
      </c>
      <c r="O25">
        <f>IF(N24&gt;=100,0,IF(N25+1&gt;=IF(N26=1,25,50),0,N25+1))</f>
        <v/>
      </c>
      <c r="P25">
        <f>IF(O24&gt;=100,0,IF(O25+1&gt;=IF(O26=1,25,50),0,O25+1))</f>
        <v/>
      </c>
      <c r="Q25">
        <f>IF(P24&gt;=100,0,IF(P25+1&gt;=IF(P26=1,25,50),0,P25+1))</f>
        <v/>
      </c>
      <c r="R25">
        <f>IF(Q24&gt;=100,0,IF(Q25+1&gt;=IF(Q26=1,25,50),0,Q25+1))</f>
        <v/>
      </c>
      <c r="S25">
        <f>IF(R24&gt;=100,0,IF(R25+1&gt;=IF(R26=1,25,50),0,R25+1))</f>
        <v/>
      </c>
      <c r="T25">
        <f>IF(S24&gt;=100,0,IF(S25+1&gt;=IF(S26=1,25,50),0,S25+1))</f>
        <v/>
      </c>
      <c r="U25">
        <f>IF(T24&gt;=100,0,IF(T25+1&gt;=IF(T26=1,25,50),0,T25+1))</f>
        <v/>
      </c>
      <c r="V25">
        <f>IF(U24&gt;=100,0,IF(U25+1&gt;=IF(U26=1,25,50),0,U25+1))</f>
        <v/>
      </c>
      <c r="W25">
        <f>IF(V24&gt;=100,0,IF(V25+1&gt;=IF(V26=1,25,50),0,V25+1))</f>
        <v/>
      </c>
      <c r="X25">
        <f>IF(W24&gt;=100,0,IF(W25+1&gt;=IF(W26=1,25,50),0,W25+1))</f>
        <v/>
      </c>
      <c r="Y25">
        <f>IF(X24&gt;=100,0,IF(X25+1&gt;=IF(X26=1,25,50),0,X25+1))</f>
        <v/>
      </c>
      <c r="Z25">
        <f>IF(Y24&gt;=100,0,IF(Y25+1&gt;=IF(Y26=1,25,50),0,Y25+1))</f>
        <v/>
      </c>
      <c r="AA25">
        <f>IF(Z24&gt;=100,0,IF(Z25+1&gt;=IF(Z26=1,25,50),0,Z25+1))</f>
        <v/>
      </c>
      <c r="AB25">
        <f>IF(AA24&gt;=100,0,IF(AA25+1&gt;=IF(AA26=1,25,50),0,AA25+1))</f>
        <v/>
      </c>
      <c r="AC25">
        <f>IF(AB24&gt;=100,0,IF(AB25+1&gt;=IF(AB26=1,25,50),0,AB25+1))</f>
        <v/>
      </c>
      <c r="AD25">
        <f>IF(AC24&gt;=100,0,IF(AC25+1&gt;=IF(AC26=1,25,50),0,AC25+1))</f>
        <v/>
      </c>
      <c r="AE25">
        <f>IF(AD24&gt;=100,0,IF(AD25+1&gt;=IF(AD26=1,25,50),0,AD25+1))</f>
        <v/>
      </c>
      <c r="AF25">
        <f>IF(AE24&gt;=100,0,IF(AE25+1&gt;=IF(AE26=1,25,50),0,AE25+1))</f>
        <v/>
      </c>
      <c r="AG25">
        <f>IF(AF24&gt;=100,0,IF(AF25+1&gt;=IF(AF26=1,25,50),0,AF25+1))</f>
        <v/>
      </c>
      <c r="AH25">
        <f>IF(AG24&gt;=100,0,IF(AG25+1&gt;=IF(AG26=1,25,50),0,AG25+1))</f>
        <v/>
      </c>
      <c r="AI25">
        <f>IF(AH24&gt;=100,0,IF(AH25+1&gt;=IF(AH26=1,25,50),0,AH25+1))</f>
        <v/>
      </c>
      <c r="AJ25">
        <f>IF(AI24&gt;=100,0,IF(AI25+1&gt;=IF(AI26=1,25,50),0,AI25+1))</f>
        <v/>
      </c>
      <c r="AK25">
        <f>IF(AJ24&gt;=100,0,IF(AJ25+1&gt;=IF(AJ26=1,25,50),0,AJ25+1))</f>
        <v/>
      </c>
      <c r="AL25">
        <f>IF(AK24&gt;=100,0,IF(AK25+1&gt;=IF(AK26=1,25,50),0,AK25+1))</f>
        <v/>
      </c>
      <c r="AM25">
        <f>IF(AL24&gt;=100,0,IF(AL25+1&gt;=IF(AL26=1,25,50),0,AL25+1))</f>
        <v/>
      </c>
      <c r="AN25">
        <f>IF(AM24&gt;=100,0,IF(AM25+1&gt;=IF(AM26=1,25,50),0,AM25+1))</f>
        <v/>
      </c>
      <c r="AO25">
        <f>IF(AN24&gt;=100,0,IF(AN25+1&gt;=IF(AN26=1,25,50),0,AN25+1))</f>
        <v/>
      </c>
      <c r="AP25">
        <f>IF(AO24&gt;=100,0,IF(AO25+1&gt;=IF(AO26=1,25,50),0,AO25+1))</f>
        <v/>
      </c>
      <c r="AQ25">
        <f>IF(AP24&gt;=100,0,IF(AP25+1&gt;=IF(AP26=1,25,50),0,AP25+1))</f>
        <v/>
      </c>
      <c r="AR25">
        <f>IF(AQ24&gt;=100,0,IF(AQ25+1&gt;=IF(AQ26=1,25,50),0,AQ25+1))</f>
        <v/>
      </c>
      <c r="AS25">
        <f>IF(AR24&gt;=100,0,IF(AR25+1&gt;=IF(AR26=1,25,50),0,AR25+1))</f>
        <v/>
      </c>
      <c r="AT25">
        <f>IF(AS24&gt;=100,0,IF(AS25+1&gt;=IF(AS26=1,25,50),0,AS25+1))</f>
        <v/>
      </c>
      <c r="AU25">
        <f>IF(AT24&gt;=100,0,IF(AT25+1&gt;=IF(AT26=1,25,50),0,AT25+1))</f>
        <v/>
      </c>
      <c r="AV25">
        <f>IF(AU24&gt;=100,0,IF(AU25+1&gt;=IF(AU26=1,25,50),0,AU25+1))</f>
        <v/>
      </c>
      <c r="AW25">
        <f>IF(AV24&gt;=100,0,IF(AV25+1&gt;=IF(AV26=1,25,50),0,AV25+1))</f>
        <v/>
      </c>
      <c r="AX25">
        <f>IF(AW24&gt;=100,0,IF(AW25+1&gt;=IF(AW26=1,25,50),0,AW25+1))</f>
        <v/>
      </c>
      <c r="AY25">
        <f>IF(AX24&gt;=100,0,IF(AX25+1&gt;=IF(AX26=1,25,50),0,AX25+1))</f>
        <v/>
      </c>
      <c r="AZ25">
        <f>IF(AY24&gt;=100,0,IF(AY25+1&gt;=IF(AY26=1,25,50),0,AY25+1))</f>
        <v/>
      </c>
      <c r="BA25">
        <f>IF(AZ24&gt;=100,0,IF(AZ25+1&gt;=IF(AZ26=1,25,50),0,AZ25+1))</f>
        <v/>
      </c>
      <c r="BB25">
        <f>IF(BA24&gt;=100,0,IF(BA25+1&gt;=IF(BA26=1,25,50),0,BA25+1))</f>
        <v/>
      </c>
      <c r="BC25">
        <f>IF(BB24&gt;=100,0,IF(BB25+1&gt;=IF(BB26=1,25,50),0,BB25+1))</f>
        <v/>
      </c>
      <c r="BD25">
        <f>IF(BC24&gt;=100,0,IF(BC25+1&gt;=IF(BC26=1,25,50),0,BC25+1))</f>
        <v/>
      </c>
      <c r="BE25">
        <f>IF(BD24&gt;=100,0,IF(BD25+1&gt;=IF(BD26=1,25,50),0,BD25+1))</f>
        <v/>
      </c>
      <c r="BF25">
        <f>IF(BE24&gt;=100,0,IF(BE25+1&gt;=IF(BE26=1,25,50),0,BE25+1))</f>
        <v/>
      </c>
      <c r="BG25">
        <f>IF(BF24&gt;=100,0,IF(BF25+1&gt;=IF(BF26=1,25,50),0,BF25+1))</f>
        <v/>
      </c>
      <c r="BH25">
        <f>IF(BG24&gt;=100,0,IF(BG25+1&gt;=IF(BG26=1,25,50),0,BG25+1))</f>
        <v/>
      </c>
      <c r="BI25">
        <f>IF(BH24&gt;=100,0,IF(BH25+1&gt;=IF(BH26=1,25,50),0,BH25+1))</f>
        <v/>
      </c>
      <c r="BJ25">
        <f>IF(BI24&gt;=100,0,IF(BI25+1&gt;=IF(BI26=1,25,50),0,BI25+1))</f>
        <v/>
      </c>
      <c r="BK25">
        <f>IF(BJ24&gt;=100,0,IF(BJ25+1&gt;=IF(BJ26=1,25,50),0,BJ25+1))</f>
        <v/>
      </c>
      <c r="BL25">
        <f>IF(BK24&gt;=100,0,IF(BK25+1&gt;=IF(BK26=1,25,50),0,BK25+1))</f>
        <v/>
      </c>
      <c r="BM25">
        <f>IF(BL24&gt;=100,0,IF(BL25+1&gt;=IF(BL26=1,25,50),0,BL25+1))</f>
        <v/>
      </c>
      <c r="BN25">
        <f>IF(BM24&gt;=100,0,IF(BM25+1&gt;=IF(BM26=1,25,50),0,BM25+1))</f>
        <v/>
      </c>
      <c r="BO25">
        <f>IF(BN24&gt;=100,0,IF(BN25+1&gt;=IF(BN26=1,25,50),0,BN25+1))</f>
        <v/>
      </c>
      <c r="BP25">
        <f>IF(BO24&gt;=100,0,IF(BO25+1&gt;=IF(BO26=1,25,50),0,BO25+1))</f>
        <v/>
      </c>
      <c r="BQ25">
        <f>IF(BP24&gt;=100,0,IF(BP25+1&gt;=IF(BP26=1,25,50),0,BP25+1))</f>
        <v/>
      </c>
      <c r="BR25">
        <f>IF(BQ24&gt;=100,0,IF(BQ25+1&gt;=IF(BQ26=1,25,50),0,BQ25+1))</f>
        <v/>
      </c>
      <c r="BS25">
        <f>IF(BR24&gt;=100,0,IF(BR25+1&gt;=IF(BR26=1,25,50),0,BR25+1))</f>
        <v/>
      </c>
      <c r="BT25">
        <f>IF(BS24&gt;=100,0,IF(BS25+1&gt;=IF(BS26=1,25,50),0,BS25+1))</f>
        <v/>
      </c>
      <c r="BU25">
        <f>IF(BT24&gt;=100,0,IF(BT25+1&gt;=IF(BT26=1,25,50),0,BT25+1))</f>
        <v/>
      </c>
      <c r="BV25">
        <f>IF(BU24&gt;=100,0,IF(BU25+1&gt;=IF(BU26=1,25,50),0,BU25+1))</f>
        <v/>
      </c>
      <c r="BW25">
        <f>IF(BV24&gt;=100,0,IF(BV25+1&gt;=IF(BV26=1,25,50),0,BV25+1))</f>
        <v/>
      </c>
      <c r="BX25">
        <f>IF(BW24&gt;=100,0,IF(BW25+1&gt;=IF(BW26=1,25,50),0,BW25+1))</f>
        <v/>
      </c>
      <c r="BY25">
        <f>IF(BX24&gt;=100,0,IF(BX25+1&gt;=IF(BX26=1,25,50),0,BX25+1))</f>
        <v/>
      </c>
      <c r="BZ25">
        <f>IF(BY24&gt;=100,0,IF(BY25+1&gt;=IF(BY26=1,25,50),0,BY25+1))</f>
        <v/>
      </c>
      <c r="CA25">
        <f>IF(BZ24&gt;=100,0,IF(BZ25+1&gt;=IF(BZ26=1,25,50),0,BZ25+1))</f>
        <v/>
      </c>
      <c r="CB25">
        <f>IF(CA24&gt;=100,0,IF(CA25+1&gt;=IF(CA26=1,25,50),0,CA25+1))</f>
        <v/>
      </c>
      <c r="CC25">
        <f>IF(CB24&gt;=100,0,IF(CB25+1&gt;=IF(CB26=1,25,50),0,CB25+1))</f>
        <v/>
      </c>
      <c r="CD25">
        <f>IF(CC24&gt;=100,0,IF(CC25+1&gt;=IF(CC26=1,25,50),0,CC25+1))</f>
        <v/>
      </c>
      <c r="CE25">
        <f>IF(CD24&gt;=100,0,IF(CD25+1&gt;=IF(CD26=1,25,50),0,CD25+1))</f>
        <v/>
      </c>
      <c r="CF25">
        <f>IF(CE24&gt;=100,0,IF(CE25+1&gt;=IF(CE26=1,25,50),0,CE25+1))</f>
        <v/>
      </c>
      <c r="CG25">
        <f>IF(CF24&gt;=100,0,IF(CF25+1&gt;=IF(CF26=1,25,50),0,CF25+1))</f>
        <v/>
      </c>
      <c r="CH25">
        <f>IF(CG24&gt;=100,0,IF(CG25+1&gt;=IF(CG26=1,25,50),0,CG25+1))</f>
        <v/>
      </c>
      <c r="CI25">
        <f>IF(CH24&gt;=100,0,IF(CH25+1&gt;=IF(CH26=1,25,50),0,CH25+1))</f>
        <v/>
      </c>
      <c r="CJ25">
        <f>IF(CI24&gt;=100,0,IF(CI25+1&gt;=IF(CI26=1,25,50),0,CI25+1))</f>
        <v/>
      </c>
      <c r="CK25">
        <f>IF(CJ24&gt;=100,0,IF(CJ25+1&gt;=IF(CJ26=1,25,50),0,CJ25+1))</f>
        <v/>
      </c>
      <c r="CL25">
        <f>IF(CK24&gt;=100,0,IF(CK25+1&gt;=IF(CK26=1,25,50),0,CK25+1))</f>
        <v/>
      </c>
      <c r="CM25">
        <f>IF(CL24&gt;=100,0,IF(CL25+1&gt;=IF(CL26=1,25,50),0,CL25+1))</f>
        <v/>
      </c>
      <c r="CN25">
        <f>IF(CM24&gt;=100,0,IF(CM25+1&gt;=IF(CM26=1,25,50),0,CM25+1))</f>
        <v/>
      </c>
      <c r="CO25">
        <f>IF(CN24&gt;=100,0,IF(CN25+1&gt;=IF(CN26=1,25,50),0,CN25+1))</f>
        <v/>
      </c>
      <c r="CP25">
        <f>IF(CO24&gt;=100,0,IF(CO25+1&gt;=IF(CO26=1,25,50),0,CO25+1))</f>
        <v/>
      </c>
      <c r="CQ25">
        <f>IF(CP24&gt;=100,0,IF(CP25+1&gt;=IF(CP26=1,25,50),0,CP25+1))</f>
        <v/>
      </c>
      <c r="CR25">
        <f>IF(CQ24&gt;=100,0,IF(CQ25+1&gt;=IF(CQ26=1,25,50),0,CQ25+1))</f>
        <v/>
      </c>
      <c r="CS25">
        <f>IF(CR24&gt;=100,0,IF(CR25+1&gt;=IF(CR26=1,25,50),0,CR25+1))</f>
        <v/>
      </c>
      <c r="CT25">
        <f>IF(CS24&gt;=100,0,IF(CS25+1&gt;=IF(CS26=1,25,50),0,CS25+1))</f>
        <v/>
      </c>
      <c r="CU25">
        <f>IF(CT24&gt;=100,0,IF(CT25+1&gt;=IF(CT26=1,25,50),0,CT25+1))</f>
        <v/>
      </c>
      <c r="CV25">
        <f>IF(CU24&gt;=100,0,IF(CU25+1&gt;=IF(CU26=1,25,50),0,CU25+1))</f>
        <v/>
      </c>
      <c r="CW25">
        <f>IF(CV24&gt;=100,0,IF(CV25+1&gt;=IF(CV26=1,25,50),0,CV25+1))</f>
        <v/>
      </c>
      <c r="CX25">
        <f>IF(CW24&gt;=100,0,IF(CW25+1&gt;=IF(CW26=1,25,50),0,CW25+1))</f>
        <v/>
      </c>
      <c r="CY25">
        <f>IF(CX24&gt;=100,0,IF(CX25+1&gt;=IF(CX26=1,25,50),0,CX25+1))</f>
        <v/>
      </c>
      <c r="CZ25">
        <f>IF(CY24&gt;=100,0,IF(CY25+1&gt;=IF(CY26=1,25,50),0,CY25+1))</f>
        <v/>
      </c>
      <c r="DA25">
        <f>IF(CZ24&gt;=100,0,IF(CZ25+1&gt;=IF(CZ26=1,25,50),0,CZ25+1))</f>
        <v/>
      </c>
      <c r="DB25">
        <f>IF(DA24&gt;=100,0,IF(DA25+1&gt;=IF(DA26=1,25,50),0,DA25+1))</f>
        <v/>
      </c>
      <c r="DC25">
        <f>IF(DB24&gt;=100,0,IF(DB25+1&gt;=IF(DB26=1,25,50),0,DB25+1))</f>
        <v/>
      </c>
      <c r="DD25">
        <f>IF(DC24&gt;=100,0,IF(DC25+1&gt;=IF(DC26=1,25,50),0,DC25+1))</f>
        <v/>
      </c>
      <c r="DE25">
        <f>IF(DD24&gt;=100,0,IF(DD25+1&gt;=IF(DD26=1,25,50),0,DD25+1))</f>
        <v/>
      </c>
      <c r="DF25">
        <f>IF(DE24&gt;=100,0,IF(DE25+1&gt;=IF(DE26=1,25,50),0,DE25+1))</f>
        <v/>
      </c>
      <c r="DG25">
        <f>IF(DF24&gt;=100,0,IF(DF25+1&gt;=IF(DF26=1,25,50),0,DF25+1))</f>
        <v/>
      </c>
      <c r="DH25">
        <f>IF(DG24&gt;=100,0,IF(DG25+1&gt;=IF(DG26=1,25,50),0,DG25+1))</f>
        <v/>
      </c>
      <c r="DI25">
        <f>IF(DH24&gt;=100,0,IF(DH25+1&gt;=IF(DH26=1,25,50),0,DH25+1))</f>
        <v/>
      </c>
      <c r="DJ25">
        <f>IF(DI24&gt;=100,0,IF(DI25+1&gt;=IF(DI26=1,25,50),0,DI25+1))</f>
        <v/>
      </c>
      <c r="DK25">
        <f>IF(DJ24&gt;=100,0,IF(DJ25+1&gt;=IF(DJ26=1,25,50),0,DJ25+1))</f>
        <v/>
      </c>
      <c r="DL25">
        <f>IF(DK24&gt;=100,0,IF(DK25+1&gt;=IF(DK26=1,25,50),0,DK25+1))</f>
        <v/>
      </c>
      <c r="DM25">
        <f>IF(DL24&gt;=100,0,IF(DL25+1&gt;=IF(DL26=1,25,50),0,DL25+1))</f>
        <v/>
      </c>
      <c r="DN25">
        <f>IF(DM24&gt;=100,0,IF(DM25+1&gt;=IF(DM26=1,25,50),0,DM25+1))</f>
        <v/>
      </c>
      <c r="DO25">
        <f>IF(DN24&gt;=100,0,IF(DN25+1&gt;=IF(DN26=1,25,50),0,DN25+1))</f>
        <v/>
      </c>
      <c r="DP25">
        <f>IF(DO24&gt;=100,0,IF(DO25+1&gt;=IF(DO26=1,25,50),0,DO25+1))</f>
        <v/>
      </c>
      <c r="DQ25">
        <f>IF(DP24&gt;=100,0,IF(DP25+1&gt;=IF(DP26=1,25,50),0,DP25+1))</f>
        <v/>
      </c>
      <c r="DR25">
        <f>IF(DQ24&gt;=100,0,IF(DQ25+1&gt;=IF(DQ26=1,25,50),0,DQ25+1))</f>
        <v/>
      </c>
      <c r="DS25">
        <f>IF(DR24&gt;=100,0,IF(DR25+1&gt;=IF(DR26=1,25,50),0,DR25+1))</f>
        <v/>
      </c>
      <c r="DT25">
        <f>IF(DS24&gt;=100,0,IF(DS25+1&gt;=IF(DS26=1,25,50),0,DS25+1))</f>
        <v/>
      </c>
      <c r="DU25">
        <f>IF(DT24&gt;=100,0,IF(DT25+1&gt;=IF(DT26=1,25,50),0,DT25+1))</f>
        <v/>
      </c>
      <c r="DV25">
        <f>IF(DU24&gt;=100,0,IF(DU25+1&gt;=IF(DU26=1,25,50),0,DU25+1))</f>
        <v/>
      </c>
      <c r="DW25">
        <f>IF(DV24&gt;=100,0,IF(DV25+1&gt;=IF(DV26=1,25,50),0,DV25+1))</f>
        <v/>
      </c>
      <c r="DX25">
        <f>IF(DW24&gt;=100,0,IF(DW25+1&gt;=IF(DW26=1,25,50),0,DW25+1))</f>
        <v/>
      </c>
      <c r="DY25">
        <f>IF(DX24&gt;=100,0,IF(DX25+1&gt;=IF(DX26=1,25,50),0,DX25+1))</f>
        <v/>
      </c>
      <c r="DZ25">
        <f>IF(DY24&gt;=100,0,IF(DY25+1&gt;=IF(DY26=1,25,50),0,DY25+1))</f>
        <v/>
      </c>
      <c r="EA25">
        <f>IF(DZ24&gt;=100,0,IF(DZ25+1&gt;=IF(DZ26=1,25,50),0,DZ25+1))</f>
        <v/>
      </c>
      <c r="EB25">
        <f>IF(EA24&gt;=100,0,IF(EA25+1&gt;=IF(EA26=1,25,50),0,EA25+1))</f>
        <v/>
      </c>
      <c r="EC25">
        <f>IF(EB24&gt;=100,0,IF(EB25+1&gt;=IF(EB26=1,25,50),0,EB25+1))</f>
        <v/>
      </c>
      <c r="ED25">
        <f>IF(EC24&gt;=100,0,IF(EC25+1&gt;=IF(EC26=1,25,50),0,EC25+1))</f>
        <v/>
      </c>
      <c r="EE25">
        <f>IF(ED24&gt;=100,0,IF(ED25+1&gt;=IF(ED26=1,25,50),0,ED25+1))</f>
        <v/>
      </c>
      <c r="EF25">
        <f>IF(EE24&gt;=100,0,IF(EE25+1&gt;=IF(EE26=1,25,50),0,EE25+1))</f>
        <v/>
      </c>
      <c r="EG25">
        <f>IF(EF24&gt;=100,0,IF(EF25+1&gt;=IF(EF26=1,25,50),0,EF25+1))</f>
        <v/>
      </c>
      <c r="EH25">
        <f>IF(EG24&gt;=100,0,IF(EG25+1&gt;=IF(EG26=1,25,50),0,EG25+1))</f>
        <v/>
      </c>
      <c r="EI25">
        <f>IF(EH24&gt;=100,0,IF(EH25+1&gt;=IF(EH26=1,25,50),0,EH25+1))</f>
        <v/>
      </c>
      <c r="EJ25">
        <f>IF(EI24&gt;=100,0,IF(EI25+1&gt;=IF(EI26=1,25,50),0,EI25+1))</f>
        <v/>
      </c>
      <c r="EK25">
        <f>IF(EJ24&gt;=100,0,IF(EJ25+1&gt;=IF(EJ26=1,25,50),0,EJ25+1))</f>
        <v/>
      </c>
      <c r="EL25">
        <f>IF(EK24&gt;=100,0,IF(EK25+1&gt;=IF(EK26=1,25,50),0,EK25+1))</f>
        <v/>
      </c>
      <c r="EM25">
        <f>IF(EL24&gt;=100,0,IF(EL25+1&gt;=IF(EL26=1,25,50),0,EL25+1))</f>
        <v/>
      </c>
      <c r="EN25">
        <f>IF(EM24&gt;=100,0,IF(EM25+1&gt;=IF(EM26=1,25,50),0,EM25+1))</f>
        <v/>
      </c>
      <c r="EO25">
        <f>IF(EN24&gt;=100,0,IF(EN25+1&gt;=IF(EN26=1,25,50),0,EN25+1))</f>
        <v/>
      </c>
      <c r="EP25">
        <f>IF(EO24&gt;=100,0,IF(EO25+1&gt;=IF(EO26=1,25,50),0,EO25+1))</f>
        <v/>
      </c>
      <c r="EQ25">
        <f>IF(EP24&gt;=100,0,IF(EP25+1&gt;=IF(EP26=1,25,50),0,EP25+1))</f>
        <v/>
      </c>
      <c r="ER25">
        <f>IF(EQ24&gt;=100,0,IF(EQ25+1&gt;=IF(EQ26=1,25,50),0,EQ25+1))</f>
        <v/>
      </c>
      <c r="ES25">
        <f>IF(ER24&gt;=100,0,IF(ER25+1&gt;=IF(ER26=1,25,50),0,ER25+1))</f>
        <v/>
      </c>
      <c r="ET25">
        <f>IF(ES24&gt;=100,0,IF(ES25+1&gt;=IF(ES26=1,25,50),0,ES25+1))</f>
        <v/>
      </c>
      <c r="EU25">
        <f>IF(ET24&gt;=100,0,IF(ET25+1&gt;=IF(ET26=1,25,50),0,ET25+1))</f>
        <v/>
      </c>
      <c r="EV25">
        <f>IF(EU24&gt;=100,0,IF(EU25+1&gt;=IF(EU26=1,25,50),0,EU25+1))</f>
        <v/>
      </c>
      <c r="EW25">
        <f>IF(EV24&gt;=100,0,IF(EV25+1&gt;=IF(EV26=1,25,50),0,EV25+1))</f>
        <v/>
      </c>
      <c r="EX25">
        <f>IF(EW24&gt;=100,0,IF(EW25+1&gt;=IF(EW26=1,25,50),0,EW25+1))</f>
        <v/>
      </c>
      <c r="EY25">
        <f>IF(EX24&gt;=100,0,IF(EX25+1&gt;=IF(EX26=1,25,50),0,EX25+1))</f>
        <v/>
      </c>
      <c r="EZ25">
        <f>IF(EY24&gt;=100,0,IF(EY25+1&gt;=IF(EY26=1,25,50),0,EY25+1))</f>
        <v/>
      </c>
      <c r="FA25">
        <f>IF(EZ24&gt;=100,0,IF(EZ25+1&gt;=IF(EZ26=1,25,50),0,EZ25+1))</f>
        <v/>
      </c>
      <c r="FB25">
        <f>IF(FA24&gt;=100,0,IF(FA25+1&gt;=IF(FA26=1,25,50),0,FA25+1))</f>
        <v/>
      </c>
      <c r="FC25">
        <f>IF(FB24&gt;=100,0,IF(FB25+1&gt;=IF(FB26=1,25,50),0,FB25+1))</f>
        <v/>
      </c>
      <c r="FD25">
        <f>IF(FC24&gt;=100,0,IF(FC25+1&gt;=IF(FC26=1,25,50),0,FC25+1))</f>
        <v/>
      </c>
      <c r="FE25">
        <f>IF(FD24&gt;=100,0,IF(FD25+1&gt;=IF(FD26=1,25,50),0,FD25+1))</f>
        <v/>
      </c>
      <c r="FF25">
        <f>IF(FE24&gt;=100,0,IF(FE25+1&gt;=IF(FE26=1,25,50),0,FE25+1))</f>
        <v/>
      </c>
      <c r="FG25">
        <f>IF(FF24&gt;=100,0,IF(FF25+1&gt;=IF(FF26=1,25,50),0,FF25+1))</f>
        <v/>
      </c>
      <c r="FH25">
        <f>IF(FG24&gt;=100,0,IF(FG25+1&gt;=IF(FG26=1,25,50),0,FG25+1))</f>
        <v/>
      </c>
      <c r="FI25">
        <f>IF(FH24&gt;=100,0,IF(FH25+1&gt;=IF(FH26=1,25,50),0,FH25+1))</f>
        <v/>
      </c>
      <c r="FJ25">
        <f>IF(FI24&gt;=100,0,IF(FI25+1&gt;=IF(FI26=1,25,50),0,FI25+1))</f>
        <v/>
      </c>
      <c r="FK25">
        <f>IF(FJ24&gt;=100,0,IF(FJ25+1&gt;=IF(FJ26=1,25,50),0,FJ25+1))</f>
        <v/>
      </c>
      <c r="FL25">
        <f>IF(FK24&gt;=100,0,IF(FK25+1&gt;=IF(FK26=1,25,50),0,FK25+1))</f>
        <v/>
      </c>
      <c r="FM25">
        <f>IF(FL24&gt;=100,0,IF(FL25+1&gt;=IF(FL26=1,25,50),0,FL25+1))</f>
        <v/>
      </c>
      <c r="FN25">
        <f>IF(FM24&gt;=100,0,IF(FM25+1&gt;=IF(FM26=1,25,50),0,FM25+1))</f>
        <v/>
      </c>
      <c r="FO25">
        <f>IF(FN24&gt;=100,0,IF(FN25+1&gt;=IF(FN26=1,25,50),0,FN25+1))</f>
        <v/>
      </c>
      <c r="FP25">
        <f>IF(FO24&gt;=100,0,IF(FO25+1&gt;=IF(FO26=1,25,50),0,FO25+1))</f>
        <v/>
      </c>
      <c r="FQ25">
        <f>IF(FP24&gt;=100,0,IF(FP25+1&gt;=IF(FP26=1,25,50),0,FP25+1))</f>
        <v/>
      </c>
      <c r="FR25">
        <f>IF(FQ24&gt;=100,0,IF(FQ25+1&gt;=IF(FQ26=1,25,50),0,FQ25+1))</f>
        <v/>
      </c>
      <c r="FS25">
        <f>IF(FR24&gt;=100,0,IF(FR25+1&gt;=IF(FR26=1,25,50),0,FR25+1))</f>
        <v/>
      </c>
      <c r="FT25">
        <f>IF(FS24&gt;=100,0,IF(FS25+1&gt;=IF(FS26=1,25,50),0,FS25+1))</f>
        <v/>
      </c>
      <c r="FU25">
        <f>IF(FT24&gt;=100,0,IF(FT25+1&gt;=IF(FT26=1,25,50),0,FT25+1))</f>
        <v/>
      </c>
      <c r="FV25">
        <f>IF(FU24&gt;=100,0,IF(FU25+1&gt;=IF(FU26=1,25,50),0,FU25+1))</f>
        <v/>
      </c>
      <c r="FW25">
        <f>IF(FV24&gt;=100,0,IF(FV25+1&gt;=IF(FV26=1,25,50),0,FV25+1))</f>
        <v/>
      </c>
      <c r="FX25">
        <f>IF(FW24&gt;=100,0,IF(FW25+1&gt;=IF(FW26=1,25,50),0,FW25+1))</f>
        <v/>
      </c>
      <c r="FY25">
        <f>IF(FX24&gt;=100,0,IF(FX25+1&gt;=IF(FX26=1,25,50),0,FX25+1))</f>
        <v/>
      </c>
      <c r="FZ25">
        <f>IF(FY24&gt;=100,0,IF(FY25+1&gt;=IF(FY26=1,25,50),0,FY25+1))</f>
        <v/>
      </c>
      <c r="GA25">
        <f>IF(FZ24&gt;=100,0,IF(FZ25+1&gt;=IF(FZ26=1,25,50),0,FZ25+1))</f>
        <v/>
      </c>
      <c r="GB25">
        <f>IF(GA24&gt;=100,0,IF(GA25+1&gt;=IF(GA26=1,25,50),0,GA25+1))</f>
        <v/>
      </c>
      <c r="GC25">
        <f>IF(GB24&gt;=100,0,IF(GB25+1&gt;=IF(GB26=1,25,50),0,GB25+1))</f>
        <v/>
      </c>
      <c r="GD25">
        <f>IF(GC24&gt;=100,0,IF(GC25+1&gt;=IF(GC26=1,25,50),0,GC25+1))</f>
        <v/>
      </c>
      <c r="GE25">
        <f>IF(GD24&gt;=100,0,IF(GD25+1&gt;=IF(GD26=1,25,50),0,GD25+1))</f>
        <v/>
      </c>
      <c r="GF25">
        <f>IF(GE24&gt;=100,0,IF(GE25+1&gt;=IF(GE26=1,25,50),0,GE25+1))</f>
        <v/>
      </c>
      <c r="GG25">
        <f>IF(GF24&gt;=100,0,IF(GF25+1&gt;=IF(GF26=1,25,50),0,GF25+1))</f>
        <v/>
      </c>
      <c r="GH25">
        <f>IF(GG24&gt;=100,0,IF(GG25+1&gt;=IF(GG26=1,25,50),0,GG25+1))</f>
        <v/>
      </c>
      <c r="GI25">
        <f>IF(GH24&gt;=100,0,IF(GH25+1&gt;=IF(GH26=1,25,50),0,GH25+1))</f>
        <v/>
      </c>
      <c r="GJ25">
        <f>IF(GI24&gt;=100,0,IF(GI25+1&gt;=IF(GI26=1,25,50),0,GI25+1))</f>
        <v/>
      </c>
      <c r="GK25">
        <f>IF(GJ24&gt;=100,0,IF(GJ25+1&gt;=IF(GJ26=1,25,50),0,GJ25+1))</f>
        <v/>
      </c>
      <c r="GL25">
        <f>IF(GK24&gt;=100,0,IF(GK25+1&gt;=IF(GK26=1,25,50),0,GK25+1))</f>
        <v/>
      </c>
      <c r="GM25">
        <f>IF(GL24&gt;=100,0,IF(GL25+1&gt;=IF(GL26=1,25,50),0,GL25+1))</f>
        <v/>
      </c>
      <c r="GN25">
        <f>IF(GM24&gt;=100,0,IF(GM25+1&gt;=IF(GM26=1,25,50),0,GM25+1))</f>
        <v/>
      </c>
      <c r="GO25">
        <f>IF(GN24&gt;=100,0,IF(GN25+1&gt;=IF(GN26=1,25,50),0,GN25+1))</f>
        <v/>
      </c>
      <c r="GP25">
        <f>IF(GO24&gt;=100,0,IF(GO25+1&gt;=IF(GO26=1,25,50),0,GO25+1))</f>
        <v/>
      </c>
      <c r="GQ25">
        <f>IF(GP24&gt;=100,0,IF(GP25+1&gt;=IF(GP26=1,25,50),0,GP25+1))</f>
        <v/>
      </c>
      <c r="GR25">
        <f>IF(GQ24&gt;=100,0,IF(GQ25+1&gt;=IF(GQ26=1,25,50),0,GQ25+1))</f>
        <v/>
      </c>
      <c r="GS25">
        <f>IF(GR24&gt;=100,0,IF(GR25+1&gt;=IF(GR26=1,25,50),0,GR25+1))</f>
        <v/>
      </c>
      <c r="GT25">
        <f>IF(GS24&gt;=100,0,IF(GS25+1&gt;=IF(GS26=1,25,50),0,GS25+1))</f>
        <v/>
      </c>
      <c r="GU25">
        <f>IF(GT24&gt;=100,0,IF(GT25+1&gt;=IF(GT26=1,25,50),0,GT25+1))</f>
        <v/>
      </c>
      <c r="GV25">
        <f>IF(GU24&gt;=100,0,IF(GU25+1&gt;=IF(GU26=1,25,50),0,GU25+1))</f>
        <v/>
      </c>
      <c r="GW25">
        <f>IF(GV24&gt;=100,0,IF(GV25+1&gt;=IF(GV26=1,25,50),0,GV25+1))</f>
        <v/>
      </c>
      <c r="GX25">
        <f>IF(GW24&gt;=100,0,IF(GW25+1&gt;=IF(GW26=1,25,50),0,GW25+1))</f>
        <v/>
      </c>
      <c r="GY25">
        <f>IF(GX24&gt;=100,0,IF(GX25+1&gt;=IF(GX26=1,25,50),0,GX25+1))</f>
        <v/>
      </c>
      <c r="GZ25">
        <f>IF(GY24&gt;=100,0,IF(GY25+1&gt;=IF(GY26=1,25,50),0,GY25+1))</f>
        <v/>
      </c>
      <c r="HA25">
        <f>IF(GZ24&gt;=100,0,IF(GZ25+1&gt;=IF(GZ26=1,25,50),0,GZ25+1))</f>
        <v/>
      </c>
      <c r="HB25">
        <f>IF(HA24&gt;=100,0,IF(HA25+1&gt;=IF(HA26=1,25,50),0,HA25+1))</f>
        <v/>
      </c>
      <c r="HC25">
        <f>IF(HB24&gt;=100,0,IF(HB25+1&gt;=IF(HB26=1,25,50),0,HB25+1))</f>
        <v/>
      </c>
      <c r="HD25">
        <f>IF(HC24&gt;=100,0,IF(HC25+1&gt;=IF(HC26=1,25,50),0,HC25+1))</f>
        <v/>
      </c>
      <c r="HE25">
        <f>IF(HD24&gt;=100,0,IF(HD25+1&gt;=IF(HD26=1,25,50),0,HD25+1))</f>
        <v/>
      </c>
      <c r="HF25">
        <f>IF(HE24&gt;=100,0,IF(HE25+1&gt;=IF(HE26=1,25,50),0,HE25+1))</f>
        <v/>
      </c>
      <c r="HG25">
        <f>IF(HF24&gt;=100,0,IF(HF25+1&gt;=IF(HF26=1,25,50),0,HF25+1))</f>
        <v/>
      </c>
      <c r="HH25">
        <f>IF(HG24&gt;=100,0,IF(HG25+1&gt;=IF(HG26=1,25,50),0,HG25+1))</f>
        <v/>
      </c>
      <c r="HI25">
        <f>IF(HH24&gt;=100,0,IF(HH25+1&gt;=IF(HH26=1,25,50),0,HH25+1))</f>
        <v/>
      </c>
      <c r="HJ25">
        <f>IF(HI24&gt;=100,0,IF(HI25+1&gt;=IF(HI26=1,25,50),0,HI25+1))</f>
        <v/>
      </c>
      <c r="HK25">
        <f>IF(HJ24&gt;=100,0,IF(HJ25+1&gt;=IF(HJ26=1,25,50),0,HJ25+1))</f>
        <v/>
      </c>
      <c r="HL25">
        <f>IF(HK24&gt;=100,0,IF(HK25+1&gt;=IF(HK26=1,25,50),0,HK25+1))</f>
        <v/>
      </c>
      <c r="HM25">
        <f>IF(HL24&gt;=100,0,IF(HL25+1&gt;=IF(HL26=1,25,50),0,HL25+1))</f>
        <v/>
      </c>
      <c r="HN25">
        <f>IF(HM24&gt;=100,0,IF(HM25+1&gt;=IF(HM26=1,25,50),0,HM25+1))</f>
        <v/>
      </c>
      <c r="HO25">
        <f>IF(HN24&gt;=100,0,IF(HN25+1&gt;=IF(HN26=1,25,50),0,HN25+1))</f>
        <v/>
      </c>
      <c r="HP25">
        <f>IF(HO24&gt;=100,0,IF(HO25+1&gt;=IF(HO26=1,25,50),0,HO25+1))</f>
        <v/>
      </c>
      <c r="HQ25">
        <f>IF(HP24&gt;=100,0,IF(HP25+1&gt;=IF(HP26=1,25,50),0,HP25+1))</f>
        <v/>
      </c>
      <c r="HR25">
        <f>IF(HQ24&gt;=100,0,IF(HQ25+1&gt;=IF(HQ26=1,25,50),0,HQ25+1))</f>
        <v/>
      </c>
      <c r="HS25">
        <f>IF(HR24&gt;=100,0,IF(HR25+1&gt;=IF(HR26=1,25,50),0,HR25+1))</f>
        <v/>
      </c>
      <c r="HT25">
        <f>IF(HS24&gt;=100,0,IF(HS25+1&gt;=IF(HS26=1,25,50),0,HS25+1))</f>
        <v/>
      </c>
      <c r="HU25">
        <f>IF(HT24&gt;=100,0,IF(HT25+1&gt;=IF(HT26=1,25,50),0,HT25+1))</f>
        <v/>
      </c>
      <c r="HV25">
        <f>IF(HU24&gt;=100,0,IF(HU25+1&gt;=IF(HU26=1,25,50),0,HU25+1))</f>
        <v/>
      </c>
      <c r="HW25">
        <f>IF(HV24&gt;=100,0,IF(HV25+1&gt;=IF(HV26=1,25,50),0,HV25+1))</f>
        <v/>
      </c>
      <c r="HX25">
        <f>IF(HW24&gt;=100,0,IF(HW25+1&gt;=IF(HW26=1,25,50),0,HW25+1))</f>
        <v/>
      </c>
      <c r="HY25">
        <f>IF(HX24&gt;=100,0,IF(HX25+1&gt;=IF(HX26=1,25,50),0,HX25+1))</f>
        <v/>
      </c>
      <c r="HZ25">
        <f>IF(HY24&gt;=100,0,IF(HY25+1&gt;=IF(HY26=1,25,50),0,HY25+1))</f>
        <v/>
      </c>
      <c r="IA25">
        <f>IF(HZ24&gt;=100,0,IF(HZ25+1&gt;=IF(HZ26=1,25,50),0,HZ25+1))</f>
        <v/>
      </c>
      <c r="IB25">
        <f>IF(IA24&gt;=100,0,IF(IA25+1&gt;=IF(IA26=1,25,50),0,IA25+1))</f>
        <v/>
      </c>
      <c r="IC25">
        <f>IF(IB24&gt;=100,0,IF(IB25+1&gt;=IF(IB26=1,25,50),0,IB25+1))</f>
        <v/>
      </c>
      <c r="ID25">
        <f>IF(IC24&gt;=100,0,IF(IC25+1&gt;=IF(IC26=1,25,50),0,IC25+1))</f>
        <v/>
      </c>
      <c r="IE25">
        <f>IF(ID24&gt;=100,0,IF(ID25+1&gt;=IF(ID26=1,25,50),0,ID25+1))</f>
        <v/>
      </c>
      <c r="IF25">
        <f>IF(IE24&gt;=100,0,IF(IE25+1&gt;=IF(IE26=1,25,50),0,IE25+1))</f>
        <v/>
      </c>
      <c r="IG25">
        <f>IF(IF24&gt;=100,0,IF(IF25+1&gt;=IF(IF26=1,25,50),0,IF25+1))</f>
        <v/>
      </c>
      <c r="IH25">
        <f>IF(IG24&gt;=100,0,IF(IG25+1&gt;=IF(IG26=1,25,50),0,IG25+1))</f>
        <v/>
      </c>
      <c r="II25">
        <f>IF(IH24&gt;=100,0,IF(IH25+1&gt;=IF(IH26=1,25,50),0,IH25+1))</f>
        <v/>
      </c>
      <c r="IJ25">
        <f>IF(II24&gt;=100,0,IF(II25+1&gt;=IF(II26=1,25,50),0,II25+1))</f>
        <v/>
      </c>
      <c r="IK25">
        <f>IF(IJ24&gt;=100,0,IF(IJ25+1&gt;=IF(IJ26=1,25,50),0,IJ25+1))</f>
        <v/>
      </c>
      <c r="IL25">
        <f>IF(IK24&gt;=100,0,IF(IK25+1&gt;=IF(IK26=1,25,50),0,IK25+1))</f>
        <v/>
      </c>
      <c r="IM25">
        <f>IF(IL24&gt;=100,0,IF(IL25+1&gt;=IF(IL26=1,25,50),0,IL25+1))</f>
        <v/>
      </c>
      <c r="IN25">
        <f>IF(IM24&gt;=100,0,IF(IM25+1&gt;=IF(IM26=1,25,50),0,IM25+1))</f>
        <v/>
      </c>
      <c r="IO25">
        <f>IF(IN24&gt;=100,0,IF(IN25+1&gt;=IF(IN26=1,25,50),0,IN25+1))</f>
        <v/>
      </c>
      <c r="IP25">
        <f>IF(IO24&gt;=100,0,IF(IO25+1&gt;=IF(IO26=1,25,50),0,IO25+1))</f>
        <v/>
      </c>
      <c r="IQ25">
        <f>IF(IP24&gt;=100,0,IF(IP25+1&gt;=IF(IP26=1,25,50),0,IP25+1))</f>
        <v/>
      </c>
      <c r="IR25">
        <f>IF(IQ24&gt;=100,0,IF(IQ25+1&gt;=IF(IQ26=1,25,50),0,IQ25+1))</f>
        <v/>
      </c>
      <c r="IS25">
        <f>IF(IR24&gt;=100,0,IF(IR25+1&gt;=IF(IR26=1,25,50),0,IR25+1))</f>
        <v/>
      </c>
      <c r="IT25">
        <f>IF(IS24&gt;=100,0,IF(IS25+1&gt;=IF(IS26=1,25,50),0,IS25+1))</f>
        <v/>
      </c>
      <c r="IU25">
        <f>IF(IT24&gt;=100,0,IF(IT25+1&gt;=IF(IT26=1,25,50),0,IT25+1))</f>
        <v/>
      </c>
      <c r="IV25">
        <f>IF(IU24&gt;=100,0,IF(IU25+1&gt;=IF(IU26=1,25,50),0,IU25+1))</f>
        <v/>
      </c>
      <c r="IW25">
        <f>IF(IV24&gt;=100,0,IF(IV25+1&gt;=IF(IV26=1,25,50),0,IV25+1))</f>
        <v/>
      </c>
      <c r="IX25">
        <f>IF(IW24&gt;=100,0,IF(IW25+1&gt;=IF(IW26=1,25,50),0,IW25+1))</f>
        <v/>
      </c>
      <c r="IY25">
        <f>IF(IX24&gt;=100,0,IF(IX25+1&gt;=IF(IX26=1,25,50),0,IX25+1))</f>
        <v/>
      </c>
      <c r="IZ25">
        <f>IF(IY24&gt;=100,0,IF(IY25+1&gt;=IF(IY26=1,25,50),0,IY25+1))</f>
        <v/>
      </c>
      <c r="JA25">
        <f>IF(IZ24&gt;=100,0,IF(IZ25+1&gt;=IF(IZ26=1,25,50),0,IZ25+1))</f>
        <v/>
      </c>
      <c r="JB25">
        <f>IF(JA24&gt;=100,0,IF(JA25+1&gt;=IF(JA26=1,25,50),0,JA25+1))</f>
        <v/>
      </c>
      <c r="JC25">
        <f>IF(JB24&gt;=100,0,IF(JB25+1&gt;=IF(JB26=1,25,50),0,JB25+1))</f>
        <v/>
      </c>
      <c r="JD25">
        <f>IF(JC24&gt;=100,0,IF(JC25+1&gt;=IF(JC26=1,25,50),0,JC25+1))</f>
        <v/>
      </c>
      <c r="JE25">
        <f>IF(JD24&gt;=100,0,IF(JD25+1&gt;=IF(JD26=1,25,50),0,JD25+1))</f>
        <v/>
      </c>
      <c r="JF25">
        <f>IF(JE24&gt;=100,0,IF(JE25+1&gt;=IF(JE26=1,25,50),0,JE25+1))</f>
        <v/>
      </c>
      <c r="JG25">
        <f>IF(JF24&gt;=100,0,IF(JF25+1&gt;=IF(JF26=1,25,50),0,JF25+1))</f>
        <v/>
      </c>
      <c r="JH25">
        <f>IF(JG24&gt;=100,0,IF(JG25+1&gt;=IF(JG26=1,25,50),0,JG25+1))</f>
        <v/>
      </c>
      <c r="JI25">
        <f>IF(JH24&gt;=100,0,IF(JH25+1&gt;=IF(JH26=1,25,50),0,JH25+1))</f>
        <v/>
      </c>
      <c r="JJ25">
        <f>IF(JI24&gt;=100,0,IF(JI25+1&gt;=IF(JI26=1,25,50),0,JI25+1))</f>
        <v/>
      </c>
      <c r="JK25">
        <f>IF(JJ24&gt;=100,0,IF(JJ25+1&gt;=IF(JJ26=1,25,50),0,JJ25+1))</f>
        <v/>
      </c>
      <c r="JL25">
        <f>IF(JK24&gt;=100,0,IF(JK25+1&gt;=IF(JK26=1,25,50),0,JK25+1))</f>
        <v/>
      </c>
      <c r="JM25">
        <f>IF(JL24&gt;=100,0,IF(JL25+1&gt;=IF(JL26=1,25,50),0,JL25+1))</f>
        <v/>
      </c>
      <c r="JN25">
        <f>IF(JM24&gt;=100,0,IF(JM25+1&gt;=IF(JM26=1,25,50),0,JM25+1))</f>
        <v/>
      </c>
      <c r="JO25">
        <f>IF(JN24&gt;=100,0,IF(JN25+1&gt;=IF(JN26=1,25,50),0,JN25+1))</f>
        <v/>
      </c>
      <c r="JP25">
        <f>IF(JO24&gt;=100,0,IF(JO25+1&gt;=IF(JO26=1,25,50),0,JO25+1))</f>
        <v/>
      </c>
      <c r="JQ25">
        <f>IF(JP24&gt;=100,0,IF(JP25+1&gt;=IF(JP26=1,25,50),0,JP25+1))</f>
        <v/>
      </c>
      <c r="JR25">
        <f>IF(JQ24&gt;=100,0,IF(JQ25+1&gt;=IF(JQ26=1,25,50),0,JQ25+1))</f>
        <v/>
      </c>
      <c r="JS25">
        <f>IF(JR24&gt;=100,0,IF(JR25+1&gt;=IF(JR26=1,25,50),0,JR25+1))</f>
        <v/>
      </c>
      <c r="JT25">
        <f>IF(JS24&gt;=100,0,IF(JS25+1&gt;=IF(JS26=1,25,50),0,JS25+1))</f>
        <v/>
      </c>
      <c r="JU25">
        <f>IF(JT24&gt;=100,0,IF(JT25+1&gt;=IF(JT26=1,25,50),0,JT25+1))</f>
        <v/>
      </c>
      <c r="JV25">
        <f>IF(JU24&gt;=100,0,IF(JU25+1&gt;=IF(JU26=1,25,50),0,JU25+1))</f>
        <v/>
      </c>
      <c r="JW25">
        <f>IF(JV24&gt;=100,0,IF(JV25+1&gt;=IF(JV26=1,25,50),0,JV25+1))</f>
        <v/>
      </c>
      <c r="JX25">
        <f>IF(JW24&gt;=100,0,IF(JW25+1&gt;=IF(JW26=1,25,50),0,JW25+1))</f>
        <v/>
      </c>
      <c r="JY25">
        <f>IF(JX24&gt;=100,0,IF(JX25+1&gt;=IF(JX26=1,25,50),0,JX25+1))</f>
        <v/>
      </c>
      <c r="JZ25">
        <f>IF(JY24&gt;=100,0,IF(JY25+1&gt;=IF(JY26=1,25,50),0,JY25+1))</f>
        <v/>
      </c>
      <c r="KA25">
        <f>IF(JZ24&gt;=100,0,IF(JZ25+1&gt;=IF(JZ26=1,25,50),0,JZ25+1))</f>
        <v/>
      </c>
      <c r="KB25">
        <f>IF(KA24&gt;=100,0,IF(KA25+1&gt;=IF(KA26=1,25,50),0,KA25+1))</f>
        <v/>
      </c>
      <c r="KC25">
        <f>IF(KB24&gt;=100,0,IF(KB25+1&gt;=IF(KB26=1,25,50),0,KB25+1))</f>
        <v/>
      </c>
      <c r="KD25">
        <f>IF(KC24&gt;=100,0,IF(KC25+1&gt;=IF(KC26=1,25,50),0,KC25+1))</f>
        <v/>
      </c>
      <c r="KE25">
        <f>IF(KD24&gt;=100,0,IF(KD25+1&gt;=IF(KD26=1,25,50),0,KD25+1))</f>
        <v/>
      </c>
      <c r="KF25">
        <f>IF(KE24&gt;=100,0,IF(KE25+1&gt;=IF(KE26=1,25,50),0,KE25+1))</f>
        <v/>
      </c>
      <c r="KG25">
        <f>IF(KF24&gt;=100,0,IF(KF25+1&gt;=IF(KF26=1,25,50),0,KF25+1))</f>
        <v/>
      </c>
      <c r="KH25">
        <f>IF(KG24&gt;=100,0,IF(KG25+1&gt;=IF(KG26=1,25,50),0,KG25+1))</f>
        <v/>
      </c>
      <c r="KI25">
        <f>IF(KH24&gt;=100,0,IF(KH25+1&gt;=IF(KH26=1,25,50),0,KH25+1))</f>
        <v/>
      </c>
      <c r="KJ25">
        <f>IF(KI24&gt;=100,0,IF(KI25+1&gt;=IF(KI26=1,25,50),0,KI25+1))</f>
        <v/>
      </c>
      <c r="KK25">
        <f>IF(KJ24&gt;=100,0,IF(KJ25+1&gt;=IF(KJ26=1,25,50),0,KJ25+1))</f>
        <v/>
      </c>
      <c r="KL25">
        <f>IF(KK24&gt;=100,0,IF(KK25+1&gt;=IF(KK26=1,25,50),0,KK25+1))</f>
        <v/>
      </c>
      <c r="KM25">
        <f>IF(KL24&gt;=100,0,IF(KL25+1&gt;=IF(KL26=1,25,50),0,KL25+1))</f>
        <v/>
      </c>
      <c r="KN25">
        <f>IF(KM24&gt;=100,0,IF(KM25+1&gt;=IF(KM26=1,25,50),0,KM25+1))</f>
        <v/>
      </c>
      <c r="KO25">
        <f>IF(KN24&gt;=100,0,IF(KN25+1&gt;=IF(KN26=1,25,50),0,KN25+1))</f>
        <v/>
      </c>
      <c r="KP25">
        <f>IF(KO24&gt;=100,0,IF(KO25+1&gt;=IF(KO26=1,25,50),0,KO25+1))</f>
        <v/>
      </c>
      <c r="KQ25">
        <f>IF(KP24&gt;=100,0,IF(KP25+1&gt;=IF(KP26=1,25,50),0,KP25+1))</f>
        <v/>
      </c>
      <c r="KR25">
        <f>IF(KQ24&gt;=100,0,IF(KQ25+1&gt;=IF(KQ26=1,25,50),0,KQ25+1))</f>
        <v/>
      </c>
      <c r="KS25">
        <f>IF(KR24&gt;=100,0,IF(KR25+1&gt;=IF(KR26=1,25,50),0,KR25+1))</f>
        <v/>
      </c>
      <c r="KT25">
        <f>IF(KS24&gt;=100,0,IF(KS25+1&gt;=IF(KS26=1,25,50),0,KS25+1))</f>
        <v/>
      </c>
      <c r="KU25">
        <f>IF(KT24&gt;=100,0,IF(KT25+1&gt;=IF(KT26=1,25,50),0,KT25+1))</f>
        <v/>
      </c>
      <c r="KV25">
        <f>IF(KU24&gt;=100,0,IF(KU25+1&gt;=IF(KU26=1,25,50),0,KU25+1))</f>
        <v/>
      </c>
      <c r="KW25">
        <f>IF(KV24&gt;=100,0,IF(KV25+1&gt;=IF(KV26=1,25,50),0,KV25+1))</f>
        <v/>
      </c>
      <c r="KX25">
        <f>IF(KW24&gt;=100,0,IF(KW25+1&gt;=IF(KW26=1,25,50),0,KW25+1))</f>
        <v/>
      </c>
      <c r="KY25">
        <f>IF(KX24&gt;=100,0,IF(KX25+1&gt;=IF(KX26=1,25,50),0,KX25+1))</f>
        <v/>
      </c>
      <c r="KZ25">
        <f>IF(KY24&gt;=100,0,IF(KY25+1&gt;=IF(KY26=1,25,50),0,KY25+1))</f>
        <v/>
      </c>
      <c r="LA25">
        <f>IF(KZ24&gt;=100,0,IF(KZ25+1&gt;=IF(KZ26=1,25,50),0,KZ25+1))</f>
        <v/>
      </c>
      <c r="LB25">
        <f>IF(LA24&gt;=100,0,IF(LA25+1&gt;=IF(LA26=1,25,50),0,LA25+1))</f>
        <v/>
      </c>
      <c r="LC25">
        <f>IF(LB24&gt;=100,0,IF(LB25+1&gt;=IF(LB26=1,25,50),0,LB25+1))</f>
        <v/>
      </c>
      <c r="LD25">
        <f>IF(LC24&gt;=100,0,IF(LC25+1&gt;=IF(LC26=1,25,50),0,LC25+1))</f>
        <v/>
      </c>
      <c r="LE25">
        <f>IF(LD24&gt;=100,0,IF(LD25+1&gt;=IF(LD26=1,25,50),0,LD25+1))</f>
        <v/>
      </c>
      <c r="LF25">
        <f>IF(LE24&gt;=100,0,IF(LE25+1&gt;=IF(LE26=1,25,50),0,LE25+1))</f>
        <v/>
      </c>
      <c r="LG25">
        <f>IF(LF24&gt;=100,0,IF(LF25+1&gt;=IF(LF26=1,25,50),0,LF25+1))</f>
        <v/>
      </c>
      <c r="LH25">
        <f>IF(LG24&gt;=100,0,IF(LG25+1&gt;=IF(LG26=1,25,50),0,LG25+1))</f>
        <v/>
      </c>
      <c r="LI25">
        <f>IF(LH24&gt;=100,0,IF(LH25+1&gt;=IF(LH26=1,25,50),0,LH25+1))</f>
        <v/>
      </c>
      <c r="LJ25">
        <f>IF(LI24&gt;=100,0,IF(LI25+1&gt;=IF(LI26=1,25,50),0,LI25+1))</f>
        <v/>
      </c>
      <c r="LK25">
        <f>IF(LJ24&gt;=100,0,IF(LJ25+1&gt;=IF(LJ26=1,25,50),0,LJ25+1))</f>
        <v/>
      </c>
      <c r="LL25">
        <f>IF(LK24&gt;=100,0,IF(LK25+1&gt;=IF(LK26=1,25,50),0,LK25+1))</f>
        <v/>
      </c>
      <c r="LM25">
        <f>IF(LL24&gt;=100,0,IF(LL25+1&gt;=IF(LL26=1,25,50),0,LL25+1))</f>
        <v/>
      </c>
      <c r="LN25">
        <f>IF(LM24&gt;=100,0,IF(LM25+1&gt;=IF(LM26=1,25,50),0,LM25+1))</f>
        <v/>
      </c>
      <c r="LO25">
        <f>IF(LN24&gt;=100,0,IF(LN25+1&gt;=IF(LN26=1,25,50),0,LN25+1))</f>
        <v/>
      </c>
      <c r="LP25">
        <f>IF(LO24&gt;=100,0,IF(LO25+1&gt;=IF(LO26=1,25,50),0,LO25+1))</f>
        <v/>
      </c>
      <c r="LQ25">
        <f>IF(LP24&gt;=100,0,IF(LP25+1&gt;=IF(LP26=1,25,50),0,LP25+1))</f>
        <v/>
      </c>
      <c r="LR25">
        <f>IF(LQ24&gt;=100,0,IF(LQ25+1&gt;=IF(LQ26=1,25,50),0,LQ25+1))</f>
        <v/>
      </c>
      <c r="LS25">
        <f>IF(LR24&gt;=100,0,IF(LR25+1&gt;=IF(LR26=1,25,50),0,LR25+1))</f>
        <v/>
      </c>
      <c r="LT25">
        <f>IF(LS24&gt;=100,0,IF(LS25+1&gt;=IF(LS26=1,25,50),0,LS25+1))</f>
        <v/>
      </c>
    </row>
    <row r="26">
      <c r="A26" t="inlineStr">
        <is>
          <t>P1 duo LB</t>
        </is>
      </c>
      <c r="C26">
        <f>IF(AND(OR('2-man'!$F$4=TRUE,'2-man'!$F$4="TRUE",'2-man'!$F$4="Yes"),$C$7&lt;IF('2-man'!$AH$4="",IF('2-man'!$AE$4="",101,'2-man'!$AE$4),'2-man'!$AH$4)),1,0)</f>
        <v/>
      </c>
      <c r="D26">
        <f>IF(C26=0,0,IF(D24&gt;=IF('2-man'!$AH$4="",IF('2-man'!$AE$4="",101,'2-man'!$AE$4),'2-man'!$AH$4),0,1))</f>
        <v/>
      </c>
      <c r="E26">
        <f>IF(D26=0,0,IF(E24&gt;=IF('2-man'!$AH$4="",IF('2-man'!$AE$4="",101,'2-man'!$AE$4),'2-man'!$AH$4),0,1))</f>
        <v/>
      </c>
      <c r="F26">
        <f>IF(E26=0,0,IF(F24&gt;=IF('2-man'!$AH$4="",IF('2-man'!$AE$4="",101,'2-man'!$AE$4),'2-man'!$AH$4),0,1))</f>
        <v/>
      </c>
      <c r="G26">
        <f>IF(F26=0,0,IF(G24&gt;=IF('2-man'!$AH$4="",IF('2-man'!$AE$4="",101,'2-man'!$AE$4),'2-man'!$AH$4),0,1))</f>
        <v/>
      </c>
      <c r="H26">
        <f>IF(G26=0,0,IF(H24&gt;=IF('2-man'!$AH$4="",IF('2-man'!$AE$4="",101,'2-man'!$AE$4),'2-man'!$AH$4),0,1))</f>
        <v/>
      </c>
      <c r="I26">
        <f>IF(H26=0,0,IF(I24&gt;=IF('2-man'!$AH$4="",IF('2-man'!$AE$4="",101,'2-man'!$AE$4),'2-man'!$AH$4),0,1))</f>
        <v/>
      </c>
      <c r="J26">
        <f>IF(I26=0,0,IF(J24&gt;=IF('2-man'!$AH$4="",IF('2-man'!$AE$4="",101,'2-man'!$AE$4),'2-man'!$AH$4),0,1))</f>
        <v/>
      </c>
      <c r="K26">
        <f>IF(J26=0,0,IF(K24&gt;=IF('2-man'!$AH$4="",IF('2-man'!$AE$4="",101,'2-man'!$AE$4),'2-man'!$AH$4),0,1))</f>
        <v/>
      </c>
      <c r="L26">
        <f>IF(K26=0,0,IF(L24&gt;=IF('2-man'!$AH$4="",IF('2-man'!$AE$4="",101,'2-man'!$AE$4),'2-man'!$AH$4),0,1))</f>
        <v/>
      </c>
      <c r="M26">
        <f>IF(L26=0,0,IF(M24&gt;=IF('2-man'!$AH$4="",IF('2-man'!$AE$4="",101,'2-man'!$AE$4),'2-man'!$AH$4),0,1))</f>
        <v/>
      </c>
      <c r="N26">
        <f>IF(M26=0,0,IF(N24&gt;=IF('2-man'!$AH$4="",IF('2-man'!$AE$4="",101,'2-man'!$AE$4),'2-man'!$AH$4),0,1))</f>
        <v/>
      </c>
      <c r="O26">
        <f>IF(N26=0,0,IF(O24&gt;=IF('2-man'!$AH$4="",IF('2-man'!$AE$4="",101,'2-man'!$AE$4),'2-man'!$AH$4),0,1))</f>
        <v/>
      </c>
      <c r="P26">
        <f>IF(O26=0,0,IF(P24&gt;=IF('2-man'!$AH$4="",IF('2-man'!$AE$4="",101,'2-man'!$AE$4),'2-man'!$AH$4),0,1))</f>
        <v/>
      </c>
      <c r="Q26">
        <f>IF(P26=0,0,IF(Q24&gt;=IF('2-man'!$AH$4="",IF('2-man'!$AE$4="",101,'2-man'!$AE$4),'2-man'!$AH$4),0,1))</f>
        <v/>
      </c>
      <c r="R26">
        <f>IF(Q26=0,0,IF(R24&gt;=IF('2-man'!$AH$4="",IF('2-man'!$AE$4="",101,'2-man'!$AE$4),'2-man'!$AH$4),0,1))</f>
        <v/>
      </c>
      <c r="S26">
        <f>IF(R26=0,0,IF(S24&gt;=IF('2-man'!$AH$4="",IF('2-man'!$AE$4="",101,'2-man'!$AE$4),'2-man'!$AH$4),0,1))</f>
        <v/>
      </c>
      <c r="T26">
        <f>IF(S26=0,0,IF(T24&gt;=IF('2-man'!$AH$4="",IF('2-man'!$AE$4="",101,'2-man'!$AE$4),'2-man'!$AH$4),0,1))</f>
        <v/>
      </c>
      <c r="U26">
        <f>IF(T26=0,0,IF(U24&gt;=IF('2-man'!$AH$4="",IF('2-man'!$AE$4="",101,'2-man'!$AE$4),'2-man'!$AH$4),0,1))</f>
        <v/>
      </c>
      <c r="V26">
        <f>IF(U26=0,0,IF(V24&gt;=IF('2-man'!$AH$4="",IF('2-man'!$AE$4="",101,'2-man'!$AE$4),'2-man'!$AH$4),0,1))</f>
        <v/>
      </c>
      <c r="W26">
        <f>IF(V26=0,0,IF(W24&gt;=IF('2-man'!$AH$4="",IF('2-man'!$AE$4="",101,'2-man'!$AE$4),'2-man'!$AH$4),0,1))</f>
        <v/>
      </c>
      <c r="X26">
        <f>IF(W26=0,0,IF(X24&gt;=IF('2-man'!$AH$4="",IF('2-man'!$AE$4="",101,'2-man'!$AE$4),'2-man'!$AH$4),0,1))</f>
        <v/>
      </c>
      <c r="Y26">
        <f>IF(X26=0,0,IF(Y24&gt;=IF('2-man'!$AH$4="",IF('2-man'!$AE$4="",101,'2-man'!$AE$4),'2-man'!$AH$4),0,1))</f>
        <v/>
      </c>
      <c r="Z26">
        <f>IF(Y26=0,0,IF(Z24&gt;=IF('2-man'!$AH$4="",IF('2-man'!$AE$4="",101,'2-man'!$AE$4),'2-man'!$AH$4),0,1))</f>
        <v/>
      </c>
      <c r="AA26">
        <f>IF(Z26=0,0,IF(AA24&gt;=IF('2-man'!$AH$4="",IF('2-man'!$AE$4="",101,'2-man'!$AE$4),'2-man'!$AH$4),0,1))</f>
        <v/>
      </c>
      <c r="AB26">
        <f>IF(AA26=0,0,IF(AB24&gt;=IF('2-man'!$AH$4="",IF('2-man'!$AE$4="",101,'2-man'!$AE$4),'2-man'!$AH$4),0,1))</f>
        <v/>
      </c>
      <c r="AC26">
        <f>IF(AB26=0,0,IF(AC24&gt;=IF('2-man'!$AH$4="",IF('2-man'!$AE$4="",101,'2-man'!$AE$4),'2-man'!$AH$4),0,1))</f>
        <v/>
      </c>
      <c r="AD26">
        <f>IF(AC26=0,0,IF(AD24&gt;=IF('2-man'!$AH$4="",IF('2-man'!$AE$4="",101,'2-man'!$AE$4),'2-man'!$AH$4),0,1))</f>
        <v/>
      </c>
      <c r="AE26">
        <f>IF(AD26=0,0,IF(AE24&gt;=IF('2-man'!$AH$4="",IF('2-man'!$AE$4="",101,'2-man'!$AE$4),'2-man'!$AH$4),0,1))</f>
        <v/>
      </c>
      <c r="AF26">
        <f>IF(AE26=0,0,IF(AF24&gt;=IF('2-man'!$AH$4="",IF('2-man'!$AE$4="",101,'2-man'!$AE$4),'2-man'!$AH$4),0,1))</f>
        <v/>
      </c>
      <c r="AG26">
        <f>IF(AF26=0,0,IF(AG24&gt;=IF('2-man'!$AH$4="",IF('2-man'!$AE$4="",101,'2-man'!$AE$4),'2-man'!$AH$4),0,1))</f>
        <v/>
      </c>
      <c r="AH26">
        <f>IF(AG26=0,0,IF(AH24&gt;=IF('2-man'!$AH$4="",IF('2-man'!$AE$4="",101,'2-man'!$AE$4),'2-man'!$AH$4),0,1))</f>
        <v/>
      </c>
      <c r="AI26">
        <f>IF(AH26=0,0,IF(AI24&gt;=IF('2-man'!$AH$4="",IF('2-man'!$AE$4="",101,'2-man'!$AE$4),'2-man'!$AH$4),0,1))</f>
        <v/>
      </c>
      <c r="AJ26">
        <f>IF(AI26=0,0,IF(AJ24&gt;=IF('2-man'!$AH$4="",IF('2-man'!$AE$4="",101,'2-man'!$AE$4),'2-man'!$AH$4),0,1))</f>
        <v/>
      </c>
      <c r="AK26">
        <f>IF(AJ26=0,0,IF(AK24&gt;=IF('2-man'!$AH$4="",IF('2-man'!$AE$4="",101,'2-man'!$AE$4),'2-man'!$AH$4),0,1))</f>
        <v/>
      </c>
      <c r="AL26">
        <f>IF(AK26=0,0,IF(AL24&gt;=IF('2-man'!$AH$4="",IF('2-man'!$AE$4="",101,'2-man'!$AE$4),'2-man'!$AH$4),0,1))</f>
        <v/>
      </c>
      <c r="AM26">
        <f>IF(AL26=0,0,IF(AM24&gt;=IF('2-man'!$AH$4="",IF('2-man'!$AE$4="",101,'2-man'!$AE$4),'2-man'!$AH$4),0,1))</f>
        <v/>
      </c>
      <c r="AN26">
        <f>IF(AM26=0,0,IF(AN24&gt;=IF('2-man'!$AH$4="",IF('2-man'!$AE$4="",101,'2-man'!$AE$4),'2-man'!$AH$4),0,1))</f>
        <v/>
      </c>
      <c r="AO26">
        <f>IF(AN26=0,0,IF(AO24&gt;=IF('2-man'!$AH$4="",IF('2-man'!$AE$4="",101,'2-man'!$AE$4),'2-man'!$AH$4),0,1))</f>
        <v/>
      </c>
      <c r="AP26">
        <f>IF(AO26=0,0,IF(AP24&gt;=IF('2-man'!$AH$4="",IF('2-man'!$AE$4="",101,'2-man'!$AE$4),'2-man'!$AH$4),0,1))</f>
        <v/>
      </c>
      <c r="AQ26">
        <f>IF(AP26=0,0,IF(AQ24&gt;=IF('2-man'!$AH$4="",IF('2-man'!$AE$4="",101,'2-man'!$AE$4),'2-man'!$AH$4),0,1))</f>
        <v/>
      </c>
      <c r="AR26">
        <f>IF(AQ26=0,0,IF(AR24&gt;=IF('2-man'!$AH$4="",IF('2-man'!$AE$4="",101,'2-man'!$AE$4),'2-man'!$AH$4),0,1))</f>
        <v/>
      </c>
      <c r="AS26">
        <f>IF(AR26=0,0,IF(AS24&gt;=IF('2-man'!$AH$4="",IF('2-man'!$AE$4="",101,'2-man'!$AE$4),'2-man'!$AH$4),0,1))</f>
        <v/>
      </c>
      <c r="AT26">
        <f>IF(AS26=0,0,IF(AT24&gt;=IF('2-man'!$AH$4="",IF('2-man'!$AE$4="",101,'2-man'!$AE$4),'2-man'!$AH$4),0,1))</f>
        <v/>
      </c>
      <c r="AU26">
        <f>IF(AT26=0,0,IF(AU24&gt;=IF('2-man'!$AH$4="",IF('2-man'!$AE$4="",101,'2-man'!$AE$4),'2-man'!$AH$4),0,1))</f>
        <v/>
      </c>
      <c r="AV26">
        <f>IF(AU26=0,0,IF(AV24&gt;=IF('2-man'!$AH$4="",IF('2-man'!$AE$4="",101,'2-man'!$AE$4),'2-man'!$AH$4),0,1))</f>
        <v/>
      </c>
      <c r="AW26">
        <f>IF(AV26=0,0,IF(AW24&gt;=IF('2-man'!$AH$4="",IF('2-man'!$AE$4="",101,'2-man'!$AE$4),'2-man'!$AH$4),0,1))</f>
        <v/>
      </c>
      <c r="AX26">
        <f>IF(AW26=0,0,IF(AX24&gt;=IF('2-man'!$AH$4="",IF('2-man'!$AE$4="",101,'2-man'!$AE$4),'2-man'!$AH$4),0,1))</f>
        <v/>
      </c>
      <c r="AY26">
        <f>IF(AX26=0,0,IF(AY24&gt;=IF('2-man'!$AH$4="",IF('2-man'!$AE$4="",101,'2-man'!$AE$4),'2-man'!$AH$4),0,1))</f>
        <v/>
      </c>
      <c r="AZ26">
        <f>IF(AY26=0,0,IF(AZ24&gt;=IF('2-man'!$AH$4="",IF('2-man'!$AE$4="",101,'2-man'!$AE$4),'2-man'!$AH$4),0,1))</f>
        <v/>
      </c>
      <c r="BA26">
        <f>IF(AZ26=0,0,IF(BA24&gt;=IF('2-man'!$AH$4="",IF('2-man'!$AE$4="",101,'2-man'!$AE$4),'2-man'!$AH$4),0,1))</f>
        <v/>
      </c>
      <c r="BB26">
        <f>IF(BA26=0,0,IF(BB24&gt;=IF('2-man'!$AH$4="",IF('2-man'!$AE$4="",101,'2-man'!$AE$4),'2-man'!$AH$4),0,1))</f>
        <v/>
      </c>
      <c r="BC26">
        <f>IF(BB26=0,0,IF(BC24&gt;=IF('2-man'!$AH$4="",IF('2-man'!$AE$4="",101,'2-man'!$AE$4),'2-man'!$AH$4),0,1))</f>
        <v/>
      </c>
      <c r="BD26">
        <f>IF(BC26=0,0,IF(BD24&gt;=IF('2-man'!$AH$4="",IF('2-man'!$AE$4="",101,'2-man'!$AE$4),'2-man'!$AH$4),0,1))</f>
        <v/>
      </c>
      <c r="BE26">
        <f>IF(BD26=0,0,IF(BE24&gt;=IF('2-man'!$AH$4="",IF('2-man'!$AE$4="",101,'2-man'!$AE$4),'2-man'!$AH$4),0,1))</f>
        <v/>
      </c>
      <c r="BF26">
        <f>IF(BE26=0,0,IF(BF24&gt;=IF('2-man'!$AH$4="",IF('2-man'!$AE$4="",101,'2-man'!$AE$4),'2-man'!$AH$4),0,1))</f>
        <v/>
      </c>
      <c r="BG26">
        <f>IF(BF26=0,0,IF(BG24&gt;=IF('2-man'!$AH$4="",IF('2-man'!$AE$4="",101,'2-man'!$AE$4),'2-man'!$AH$4),0,1))</f>
        <v/>
      </c>
      <c r="BH26">
        <f>IF(BG26=0,0,IF(BH24&gt;=IF('2-man'!$AH$4="",IF('2-man'!$AE$4="",101,'2-man'!$AE$4),'2-man'!$AH$4),0,1))</f>
        <v/>
      </c>
      <c r="BI26">
        <f>IF(BH26=0,0,IF(BI24&gt;=IF('2-man'!$AH$4="",IF('2-man'!$AE$4="",101,'2-man'!$AE$4),'2-man'!$AH$4),0,1))</f>
        <v/>
      </c>
      <c r="BJ26">
        <f>IF(BI26=0,0,IF(BJ24&gt;=IF('2-man'!$AH$4="",IF('2-man'!$AE$4="",101,'2-man'!$AE$4),'2-man'!$AH$4),0,1))</f>
        <v/>
      </c>
      <c r="BK26">
        <f>IF(BJ26=0,0,IF(BK24&gt;=IF('2-man'!$AH$4="",IF('2-man'!$AE$4="",101,'2-man'!$AE$4),'2-man'!$AH$4),0,1))</f>
        <v/>
      </c>
      <c r="BL26">
        <f>IF(BK26=0,0,IF(BL24&gt;=IF('2-man'!$AH$4="",IF('2-man'!$AE$4="",101,'2-man'!$AE$4),'2-man'!$AH$4),0,1))</f>
        <v/>
      </c>
      <c r="BM26">
        <f>IF(BL26=0,0,IF(BM24&gt;=IF('2-man'!$AH$4="",IF('2-man'!$AE$4="",101,'2-man'!$AE$4),'2-man'!$AH$4),0,1))</f>
        <v/>
      </c>
      <c r="BN26">
        <f>IF(BM26=0,0,IF(BN24&gt;=IF('2-man'!$AH$4="",IF('2-man'!$AE$4="",101,'2-man'!$AE$4),'2-man'!$AH$4),0,1))</f>
        <v/>
      </c>
      <c r="BO26">
        <f>IF(BN26=0,0,IF(BO24&gt;=IF('2-man'!$AH$4="",IF('2-man'!$AE$4="",101,'2-man'!$AE$4),'2-man'!$AH$4),0,1))</f>
        <v/>
      </c>
      <c r="BP26">
        <f>IF(BO26=0,0,IF(BP24&gt;=IF('2-man'!$AH$4="",IF('2-man'!$AE$4="",101,'2-man'!$AE$4),'2-man'!$AH$4),0,1))</f>
        <v/>
      </c>
      <c r="BQ26">
        <f>IF(BP26=0,0,IF(BQ24&gt;=IF('2-man'!$AH$4="",IF('2-man'!$AE$4="",101,'2-man'!$AE$4),'2-man'!$AH$4),0,1))</f>
        <v/>
      </c>
      <c r="BR26">
        <f>IF(BQ26=0,0,IF(BR24&gt;=IF('2-man'!$AH$4="",IF('2-man'!$AE$4="",101,'2-man'!$AE$4),'2-man'!$AH$4),0,1))</f>
        <v/>
      </c>
      <c r="BS26">
        <f>IF(BR26=0,0,IF(BS24&gt;=IF('2-man'!$AH$4="",IF('2-man'!$AE$4="",101,'2-man'!$AE$4),'2-man'!$AH$4),0,1))</f>
        <v/>
      </c>
      <c r="BT26">
        <f>IF(BS26=0,0,IF(BT24&gt;=IF('2-man'!$AH$4="",IF('2-man'!$AE$4="",101,'2-man'!$AE$4),'2-man'!$AH$4),0,1))</f>
        <v/>
      </c>
      <c r="BU26">
        <f>IF(BT26=0,0,IF(BU24&gt;=IF('2-man'!$AH$4="",IF('2-man'!$AE$4="",101,'2-man'!$AE$4),'2-man'!$AH$4),0,1))</f>
        <v/>
      </c>
      <c r="BV26">
        <f>IF(BU26=0,0,IF(BV24&gt;=IF('2-man'!$AH$4="",IF('2-man'!$AE$4="",101,'2-man'!$AE$4),'2-man'!$AH$4),0,1))</f>
        <v/>
      </c>
      <c r="BW26">
        <f>IF(BV26=0,0,IF(BW24&gt;=IF('2-man'!$AH$4="",IF('2-man'!$AE$4="",101,'2-man'!$AE$4),'2-man'!$AH$4),0,1))</f>
        <v/>
      </c>
      <c r="BX26">
        <f>IF(BW26=0,0,IF(BX24&gt;=IF('2-man'!$AH$4="",IF('2-man'!$AE$4="",101,'2-man'!$AE$4),'2-man'!$AH$4),0,1))</f>
        <v/>
      </c>
      <c r="BY26">
        <f>IF(BX26=0,0,IF(BY24&gt;=IF('2-man'!$AH$4="",IF('2-man'!$AE$4="",101,'2-man'!$AE$4),'2-man'!$AH$4),0,1))</f>
        <v/>
      </c>
      <c r="BZ26">
        <f>IF(BY26=0,0,IF(BZ24&gt;=IF('2-man'!$AH$4="",IF('2-man'!$AE$4="",101,'2-man'!$AE$4),'2-man'!$AH$4),0,1))</f>
        <v/>
      </c>
      <c r="CA26">
        <f>IF(BZ26=0,0,IF(CA24&gt;=IF('2-man'!$AH$4="",IF('2-man'!$AE$4="",101,'2-man'!$AE$4),'2-man'!$AH$4),0,1))</f>
        <v/>
      </c>
      <c r="CB26">
        <f>IF(CA26=0,0,IF(CB24&gt;=IF('2-man'!$AH$4="",IF('2-man'!$AE$4="",101,'2-man'!$AE$4),'2-man'!$AH$4),0,1))</f>
        <v/>
      </c>
      <c r="CC26">
        <f>IF(CB26=0,0,IF(CC24&gt;=IF('2-man'!$AH$4="",IF('2-man'!$AE$4="",101,'2-man'!$AE$4),'2-man'!$AH$4),0,1))</f>
        <v/>
      </c>
      <c r="CD26">
        <f>IF(CC26=0,0,IF(CD24&gt;=IF('2-man'!$AH$4="",IF('2-man'!$AE$4="",101,'2-man'!$AE$4),'2-man'!$AH$4),0,1))</f>
        <v/>
      </c>
      <c r="CE26">
        <f>IF(CD26=0,0,IF(CE24&gt;=IF('2-man'!$AH$4="",IF('2-man'!$AE$4="",101,'2-man'!$AE$4),'2-man'!$AH$4),0,1))</f>
        <v/>
      </c>
      <c r="CF26">
        <f>IF(CE26=0,0,IF(CF24&gt;=IF('2-man'!$AH$4="",IF('2-man'!$AE$4="",101,'2-man'!$AE$4),'2-man'!$AH$4),0,1))</f>
        <v/>
      </c>
      <c r="CG26">
        <f>IF(CF26=0,0,IF(CG24&gt;=IF('2-man'!$AH$4="",IF('2-man'!$AE$4="",101,'2-man'!$AE$4),'2-man'!$AH$4),0,1))</f>
        <v/>
      </c>
      <c r="CH26">
        <f>IF(CG26=0,0,IF(CH24&gt;=IF('2-man'!$AH$4="",IF('2-man'!$AE$4="",101,'2-man'!$AE$4),'2-man'!$AH$4),0,1))</f>
        <v/>
      </c>
      <c r="CI26">
        <f>IF(CH26=0,0,IF(CI24&gt;=IF('2-man'!$AH$4="",IF('2-man'!$AE$4="",101,'2-man'!$AE$4),'2-man'!$AH$4),0,1))</f>
        <v/>
      </c>
      <c r="CJ26">
        <f>IF(CI26=0,0,IF(CJ24&gt;=IF('2-man'!$AH$4="",IF('2-man'!$AE$4="",101,'2-man'!$AE$4),'2-man'!$AH$4),0,1))</f>
        <v/>
      </c>
      <c r="CK26">
        <f>IF(CJ26=0,0,IF(CK24&gt;=IF('2-man'!$AH$4="",IF('2-man'!$AE$4="",101,'2-man'!$AE$4),'2-man'!$AH$4),0,1))</f>
        <v/>
      </c>
      <c r="CL26">
        <f>IF(CK26=0,0,IF(CL24&gt;=IF('2-man'!$AH$4="",IF('2-man'!$AE$4="",101,'2-man'!$AE$4),'2-man'!$AH$4),0,1))</f>
        <v/>
      </c>
      <c r="CM26">
        <f>IF(CL26=0,0,IF(CM24&gt;=IF('2-man'!$AH$4="",IF('2-man'!$AE$4="",101,'2-man'!$AE$4),'2-man'!$AH$4),0,1))</f>
        <v/>
      </c>
      <c r="CN26">
        <f>IF(CM26=0,0,IF(CN24&gt;=IF('2-man'!$AH$4="",IF('2-man'!$AE$4="",101,'2-man'!$AE$4),'2-man'!$AH$4),0,1))</f>
        <v/>
      </c>
      <c r="CO26">
        <f>IF(CN26=0,0,IF(CO24&gt;=IF('2-man'!$AH$4="",IF('2-man'!$AE$4="",101,'2-man'!$AE$4),'2-man'!$AH$4),0,1))</f>
        <v/>
      </c>
      <c r="CP26">
        <f>IF(CO26=0,0,IF(CP24&gt;=IF('2-man'!$AH$4="",IF('2-man'!$AE$4="",101,'2-man'!$AE$4),'2-man'!$AH$4),0,1))</f>
        <v/>
      </c>
      <c r="CQ26">
        <f>IF(CP26=0,0,IF(CQ24&gt;=IF('2-man'!$AH$4="",IF('2-man'!$AE$4="",101,'2-man'!$AE$4),'2-man'!$AH$4),0,1))</f>
        <v/>
      </c>
      <c r="CR26">
        <f>IF(CQ26=0,0,IF(CR24&gt;=IF('2-man'!$AH$4="",IF('2-man'!$AE$4="",101,'2-man'!$AE$4),'2-man'!$AH$4),0,1))</f>
        <v/>
      </c>
      <c r="CS26">
        <f>IF(CR26=0,0,IF(CS24&gt;=IF('2-man'!$AH$4="",IF('2-man'!$AE$4="",101,'2-man'!$AE$4),'2-man'!$AH$4),0,1))</f>
        <v/>
      </c>
      <c r="CT26">
        <f>IF(CS26=0,0,IF(CT24&gt;=IF('2-man'!$AH$4="",IF('2-man'!$AE$4="",101,'2-man'!$AE$4),'2-man'!$AH$4),0,1))</f>
        <v/>
      </c>
      <c r="CU26">
        <f>IF(CT26=0,0,IF(CU24&gt;=IF('2-man'!$AH$4="",IF('2-man'!$AE$4="",101,'2-man'!$AE$4),'2-man'!$AH$4),0,1))</f>
        <v/>
      </c>
      <c r="CV26">
        <f>IF(CU26=0,0,IF(CV24&gt;=IF('2-man'!$AH$4="",IF('2-man'!$AE$4="",101,'2-man'!$AE$4),'2-man'!$AH$4),0,1))</f>
        <v/>
      </c>
      <c r="CW26">
        <f>IF(CV26=0,0,IF(CW24&gt;=IF('2-man'!$AH$4="",IF('2-man'!$AE$4="",101,'2-man'!$AE$4),'2-man'!$AH$4),0,1))</f>
        <v/>
      </c>
      <c r="CX26">
        <f>IF(CW26=0,0,IF(CX24&gt;=IF('2-man'!$AH$4="",IF('2-man'!$AE$4="",101,'2-man'!$AE$4),'2-man'!$AH$4),0,1))</f>
        <v/>
      </c>
      <c r="CY26">
        <f>IF(CX26=0,0,IF(CY24&gt;=IF('2-man'!$AH$4="",IF('2-man'!$AE$4="",101,'2-man'!$AE$4),'2-man'!$AH$4),0,1))</f>
        <v/>
      </c>
      <c r="CZ26">
        <f>IF(CY26=0,0,IF(CZ24&gt;=IF('2-man'!$AH$4="",IF('2-man'!$AE$4="",101,'2-man'!$AE$4),'2-man'!$AH$4),0,1))</f>
        <v/>
      </c>
      <c r="DA26">
        <f>IF(CZ26=0,0,IF(DA24&gt;=IF('2-man'!$AH$4="",IF('2-man'!$AE$4="",101,'2-man'!$AE$4),'2-man'!$AH$4),0,1))</f>
        <v/>
      </c>
      <c r="DB26">
        <f>IF(DA26=0,0,IF(DB24&gt;=IF('2-man'!$AH$4="",IF('2-man'!$AE$4="",101,'2-man'!$AE$4),'2-man'!$AH$4),0,1))</f>
        <v/>
      </c>
      <c r="DC26">
        <f>IF(DB26=0,0,IF(DC24&gt;=IF('2-man'!$AH$4="",IF('2-man'!$AE$4="",101,'2-man'!$AE$4),'2-man'!$AH$4),0,1))</f>
        <v/>
      </c>
      <c r="DD26">
        <f>IF(DC26=0,0,IF(DD24&gt;=IF('2-man'!$AH$4="",IF('2-man'!$AE$4="",101,'2-man'!$AE$4),'2-man'!$AH$4),0,1))</f>
        <v/>
      </c>
      <c r="DE26">
        <f>IF(DD26=0,0,IF(DE24&gt;=IF('2-man'!$AH$4="",IF('2-man'!$AE$4="",101,'2-man'!$AE$4),'2-man'!$AH$4),0,1))</f>
        <v/>
      </c>
      <c r="DF26">
        <f>IF(DE26=0,0,IF(DF24&gt;=IF('2-man'!$AH$4="",IF('2-man'!$AE$4="",101,'2-man'!$AE$4),'2-man'!$AH$4),0,1))</f>
        <v/>
      </c>
      <c r="DG26">
        <f>IF(DF26=0,0,IF(DG24&gt;=IF('2-man'!$AH$4="",IF('2-man'!$AE$4="",101,'2-man'!$AE$4),'2-man'!$AH$4),0,1))</f>
        <v/>
      </c>
      <c r="DH26">
        <f>IF(DG26=0,0,IF(DH24&gt;=IF('2-man'!$AH$4="",IF('2-man'!$AE$4="",101,'2-man'!$AE$4),'2-man'!$AH$4),0,1))</f>
        <v/>
      </c>
      <c r="DI26">
        <f>IF(DH26=0,0,IF(DI24&gt;=IF('2-man'!$AH$4="",IF('2-man'!$AE$4="",101,'2-man'!$AE$4),'2-man'!$AH$4),0,1))</f>
        <v/>
      </c>
      <c r="DJ26">
        <f>IF(DI26=0,0,IF(DJ24&gt;=IF('2-man'!$AH$4="",IF('2-man'!$AE$4="",101,'2-man'!$AE$4),'2-man'!$AH$4),0,1))</f>
        <v/>
      </c>
      <c r="DK26">
        <f>IF(DJ26=0,0,IF(DK24&gt;=IF('2-man'!$AH$4="",IF('2-man'!$AE$4="",101,'2-man'!$AE$4),'2-man'!$AH$4),0,1))</f>
        <v/>
      </c>
      <c r="DL26">
        <f>IF(DK26=0,0,IF(DL24&gt;=IF('2-man'!$AH$4="",IF('2-man'!$AE$4="",101,'2-man'!$AE$4),'2-man'!$AH$4),0,1))</f>
        <v/>
      </c>
      <c r="DM26">
        <f>IF(DL26=0,0,IF(DM24&gt;=IF('2-man'!$AH$4="",IF('2-man'!$AE$4="",101,'2-man'!$AE$4),'2-man'!$AH$4),0,1))</f>
        <v/>
      </c>
      <c r="DN26">
        <f>IF(DM26=0,0,IF(DN24&gt;=IF('2-man'!$AH$4="",IF('2-man'!$AE$4="",101,'2-man'!$AE$4),'2-man'!$AH$4),0,1))</f>
        <v/>
      </c>
      <c r="DO26">
        <f>IF(DN26=0,0,IF(DO24&gt;=IF('2-man'!$AH$4="",IF('2-man'!$AE$4="",101,'2-man'!$AE$4),'2-man'!$AH$4),0,1))</f>
        <v/>
      </c>
      <c r="DP26">
        <f>IF(DO26=0,0,IF(DP24&gt;=IF('2-man'!$AH$4="",IF('2-man'!$AE$4="",101,'2-man'!$AE$4),'2-man'!$AH$4),0,1))</f>
        <v/>
      </c>
      <c r="DQ26">
        <f>IF(DP26=0,0,IF(DQ24&gt;=IF('2-man'!$AH$4="",IF('2-man'!$AE$4="",101,'2-man'!$AE$4),'2-man'!$AH$4),0,1))</f>
        <v/>
      </c>
      <c r="DR26">
        <f>IF(DQ26=0,0,IF(DR24&gt;=IF('2-man'!$AH$4="",IF('2-man'!$AE$4="",101,'2-man'!$AE$4),'2-man'!$AH$4),0,1))</f>
        <v/>
      </c>
      <c r="DS26">
        <f>IF(DR26=0,0,IF(DS24&gt;=IF('2-man'!$AH$4="",IF('2-man'!$AE$4="",101,'2-man'!$AE$4),'2-man'!$AH$4),0,1))</f>
        <v/>
      </c>
      <c r="DT26">
        <f>IF(DS26=0,0,IF(DT24&gt;=IF('2-man'!$AH$4="",IF('2-man'!$AE$4="",101,'2-man'!$AE$4),'2-man'!$AH$4),0,1))</f>
        <v/>
      </c>
      <c r="DU26">
        <f>IF(DT26=0,0,IF(DU24&gt;=IF('2-man'!$AH$4="",IF('2-man'!$AE$4="",101,'2-man'!$AE$4),'2-man'!$AH$4),0,1))</f>
        <v/>
      </c>
      <c r="DV26">
        <f>IF(DU26=0,0,IF(DV24&gt;=IF('2-man'!$AH$4="",IF('2-man'!$AE$4="",101,'2-man'!$AE$4),'2-man'!$AH$4),0,1))</f>
        <v/>
      </c>
      <c r="DW26">
        <f>IF(DV26=0,0,IF(DW24&gt;=IF('2-man'!$AH$4="",IF('2-man'!$AE$4="",101,'2-man'!$AE$4),'2-man'!$AH$4),0,1))</f>
        <v/>
      </c>
      <c r="DX26">
        <f>IF(DW26=0,0,IF(DX24&gt;=IF('2-man'!$AH$4="",IF('2-man'!$AE$4="",101,'2-man'!$AE$4),'2-man'!$AH$4),0,1))</f>
        <v/>
      </c>
      <c r="DY26">
        <f>IF(DX26=0,0,IF(DY24&gt;=IF('2-man'!$AH$4="",IF('2-man'!$AE$4="",101,'2-man'!$AE$4),'2-man'!$AH$4),0,1))</f>
        <v/>
      </c>
      <c r="DZ26">
        <f>IF(DY26=0,0,IF(DZ24&gt;=IF('2-man'!$AH$4="",IF('2-man'!$AE$4="",101,'2-man'!$AE$4),'2-man'!$AH$4),0,1))</f>
        <v/>
      </c>
      <c r="EA26">
        <f>IF(DZ26=0,0,IF(EA24&gt;=IF('2-man'!$AH$4="",IF('2-man'!$AE$4="",101,'2-man'!$AE$4),'2-man'!$AH$4),0,1))</f>
        <v/>
      </c>
      <c r="EB26">
        <f>IF(EA26=0,0,IF(EB24&gt;=IF('2-man'!$AH$4="",IF('2-man'!$AE$4="",101,'2-man'!$AE$4),'2-man'!$AH$4),0,1))</f>
        <v/>
      </c>
      <c r="EC26">
        <f>IF(EB26=0,0,IF(EC24&gt;=IF('2-man'!$AH$4="",IF('2-man'!$AE$4="",101,'2-man'!$AE$4),'2-man'!$AH$4),0,1))</f>
        <v/>
      </c>
      <c r="ED26">
        <f>IF(EC26=0,0,IF(ED24&gt;=IF('2-man'!$AH$4="",IF('2-man'!$AE$4="",101,'2-man'!$AE$4),'2-man'!$AH$4),0,1))</f>
        <v/>
      </c>
      <c r="EE26">
        <f>IF(ED26=0,0,IF(EE24&gt;=IF('2-man'!$AH$4="",IF('2-man'!$AE$4="",101,'2-man'!$AE$4),'2-man'!$AH$4),0,1))</f>
        <v/>
      </c>
      <c r="EF26">
        <f>IF(EE26=0,0,IF(EF24&gt;=IF('2-man'!$AH$4="",IF('2-man'!$AE$4="",101,'2-man'!$AE$4),'2-man'!$AH$4),0,1))</f>
        <v/>
      </c>
      <c r="EG26">
        <f>IF(EF26=0,0,IF(EG24&gt;=IF('2-man'!$AH$4="",IF('2-man'!$AE$4="",101,'2-man'!$AE$4),'2-man'!$AH$4),0,1))</f>
        <v/>
      </c>
      <c r="EH26">
        <f>IF(EG26=0,0,IF(EH24&gt;=IF('2-man'!$AH$4="",IF('2-man'!$AE$4="",101,'2-man'!$AE$4),'2-man'!$AH$4),0,1))</f>
        <v/>
      </c>
      <c r="EI26">
        <f>IF(EH26=0,0,IF(EI24&gt;=IF('2-man'!$AH$4="",IF('2-man'!$AE$4="",101,'2-man'!$AE$4),'2-man'!$AH$4),0,1))</f>
        <v/>
      </c>
      <c r="EJ26">
        <f>IF(EI26=0,0,IF(EJ24&gt;=IF('2-man'!$AH$4="",IF('2-man'!$AE$4="",101,'2-man'!$AE$4),'2-man'!$AH$4),0,1))</f>
        <v/>
      </c>
      <c r="EK26">
        <f>IF(EJ26=0,0,IF(EK24&gt;=IF('2-man'!$AH$4="",IF('2-man'!$AE$4="",101,'2-man'!$AE$4),'2-man'!$AH$4),0,1))</f>
        <v/>
      </c>
      <c r="EL26">
        <f>IF(EK26=0,0,IF(EL24&gt;=IF('2-man'!$AH$4="",IF('2-man'!$AE$4="",101,'2-man'!$AE$4),'2-man'!$AH$4),0,1))</f>
        <v/>
      </c>
      <c r="EM26">
        <f>IF(EL26=0,0,IF(EM24&gt;=IF('2-man'!$AH$4="",IF('2-man'!$AE$4="",101,'2-man'!$AE$4),'2-man'!$AH$4),0,1))</f>
        <v/>
      </c>
      <c r="EN26">
        <f>IF(EM26=0,0,IF(EN24&gt;=IF('2-man'!$AH$4="",IF('2-man'!$AE$4="",101,'2-man'!$AE$4),'2-man'!$AH$4),0,1))</f>
        <v/>
      </c>
      <c r="EO26">
        <f>IF(EN26=0,0,IF(EO24&gt;=IF('2-man'!$AH$4="",IF('2-man'!$AE$4="",101,'2-man'!$AE$4),'2-man'!$AH$4),0,1))</f>
        <v/>
      </c>
      <c r="EP26">
        <f>IF(EO26=0,0,IF(EP24&gt;=IF('2-man'!$AH$4="",IF('2-man'!$AE$4="",101,'2-man'!$AE$4),'2-man'!$AH$4),0,1))</f>
        <v/>
      </c>
      <c r="EQ26">
        <f>IF(EP26=0,0,IF(EQ24&gt;=IF('2-man'!$AH$4="",IF('2-man'!$AE$4="",101,'2-man'!$AE$4),'2-man'!$AH$4),0,1))</f>
        <v/>
      </c>
      <c r="ER26">
        <f>IF(EQ26=0,0,IF(ER24&gt;=IF('2-man'!$AH$4="",IF('2-man'!$AE$4="",101,'2-man'!$AE$4),'2-man'!$AH$4),0,1))</f>
        <v/>
      </c>
      <c r="ES26">
        <f>IF(ER26=0,0,IF(ES24&gt;=IF('2-man'!$AH$4="",IF('2-man'!$AE$4="",101,'2-man'!$AE$4),'2-man'!$AH$4),0,1))</f>
        <v/>
      </c>
      <c r="ET26">
        <f>IF(ES26=0,0,IF(ET24&gt;=IF('2-man'!$AH$4="",IF('2-man'!$AE$4="",101,'2-man'!$AE$4),'2-man'!$AH$4),0,1))</f>
        <v/>
      </c>
      <c r="EU26">
        <f>IF(ET26=0,0,IF(EU24&gt;=IF('2-man'!$AH$4="",IF('2-man'!$AE$4="",101,'2-man'!$AE$4),'2-man'!$AH$4),0,1))</f>
        <v/>
      </c>
      <c r="EV26">
        <f>IF(EU26=0,0,IF(EV24&gt;=IF('2-man'!$AH$4="",IF('2-man'!$AE$4="",101,'2-man'!$AE$4),'2-man'!$AH$4),0,1))</f>
        <v/>
      </c>
      <c r="EW26">
        <f>IF(EV26=0,0,IF(EW24&gt;=IF('2-man'!$AH$4="",IF('2-man'!$AE$4="",101,'2-man'!$AE$4),'2-man'!$AH$4),0,1))</f>
        <v/>
      </c>
      <c r="EX26">
        <f>IF(EW26=0,0,IF(EX24&gt;=IF('2-man'!$AH$4="",IF('2-man'!$AE$4="",101,'2-man'!$AE$4),'2-man'!$AH$4),0,1))</f>
        <v/>
      </c>
      <c r="EY26">
        <f>IF(EX26=0,0,IF(EY24&gt;=IF('2-man'!$AH$4="",IF('2-man'!$AE$4="",101,'2-man'!$AE$4),'2-man'!$AH$4),0,1))</f>
        <v/>
      </c>
      <c r="EZ26">
        <f>IF(EY26=0,0,IF(EZ24&gt;=IF('2-man'!$AH$4="",IF('2-man'!$AE$4="",101,'2-man'!$AE$4),'2-man'!$AH$4),0,1))</f>
        <v/>
      </c>
      <c r="FA26">
        <f>IF(EZ26=0,0,IF(FA24&gt;=IF('2-man'!$AH$4="",IF('2-man'!$AE$4="",101,'2-man'!$AE$4),'2-man'!$AH$4),0,1))</f>
        <v/>
      </c>
      <c r="FB26">
        <f>IF(FA26=0,0,IF(FB24&gt;=IF('2-man'!$AH$4="",IF('2-man'!$AE$4="",101,'2-man'!$AE$4),'2-man'!$AH$4),0,1))</f>
        <v/>
      </c>
      <c r="FC26">
        <f>IF(FB26=0,0,IF(FC24&gt;=IF('2-man'!$AH$4="",IF('2-man'!$AE$4="",101,'2-man'!$AE$4),'2-man'!$AH$4),0,1))</f>
        <v/>
      </c>
      <c r="FD26">
        <f>IF(FC26=0,0,IF(FD24&gt;=IF('2-man'!$AH$4="",IF('2-man'!$AE$4="",101,'2-man'!$AE$4),'2-man'!$AH$4),0,1))</f>
        <v/>
      </c>
      <c r="FE26">
        <f>IF(FD26=0,0,IF(FE24&gt;=IF('2-man'!$AH$4="",IF('2-man'!$AE$4="",101,'2-man'!$AE$4),'2-man'!$AH$4),0,1))</f>
        <v/>
      </c>
      <c r="FF26">
        <f>IF(FE26=0,0,IF(FF24&gt;=IF('2-man'!$AH$4="",IF('2-man'!$AE$4="",101,'2-man'!$AE$4),'2-man'!$AH$4),0,1))</f>
        <v/>
      </c>
      <c r="FG26">
        <f>IF(FF26=0,0,IF(FG24&gt;=IF('2-man'!$AH$4="",IF('2-man'!$AE$4="",101,'2-man'!$AE$4),'2-man'!$AH$4),0,1))</f>
        <v/>
      </c>
      <c r="FH26">
        <f>IF(FG26=0,0,IF(FH24&gt;=IF('2-man'!$AH$4="",IF('2-man'!$AE$4="",101,'2-man'!$AE$4),'2-man'!$AH$4),0,1))</f>
        <v/>
      </c>
      <c r="FI26">
        <f>IF(FH26=0,0,IF(FI24&gt;=IF('2-man'!$AH$4="",IF('2-man'!$AE$4="",101,'2-man'!$AE$4),'2-man'!$AH$4),0,1))</f>
        <v/>
      </c>
      <c r="FJ26">
        <f>IF(FI26=0,0,IF(FJ24&gt;=IF('2-man'!$AH$4="",IF('2-man'!$AE$4="",101,'2-man'!$AE$4),'2-man'!$AH$4),0,1))</f>
        <v/>
      </c>
      <c r="FK26">
        <f>IF(FJ26=0,0,IF(FK24&gt;=IF('2-man'!$AH$4="",IF('2-man'!$AE$4="",101,'2-man'!$AE$4),'2-man'!$AH$4),0,1))</f>
        <v/>
      </c>
      <c r="FL26">
        <f>IF(FK26=0,0,IF(FL24&gt;=IF('2-man'!$AH$4="",IF('2-man'!$AE$4="",101,'2-man'!$AE$4),'2-man'!$AH$4),0,1))</f>
        <v/>
      </c>
      <c r="FM26">
        <f>IF(FL26=0,0,IF(FM24&gt;=IF('2-man'!$AH$4="",IF('2-man'!$AE$4="",101,'2-man'!$AE$4),'2-man'!$AH$4),0,1))</f>
        <v/>
      </c>
      <c r="FN26">
        <f>IF(FM26=0,0,IF(FN24&gt;=IF('2-man'!$AH$4="",IF('2-man'!$AE$4="",101,'2-man'!$AE$4),'2-man'!$AH$4),0,1))</f>
        <v/>
      </c>
      <c r="FO26">
        <f>IF(FN26=0,0,IF(FO24&gt;=IF('2-man'!$AH$4="",IF('2-man'!$AE$4="",101,'2-man'!$AE$4),'2-man'!$AH$4),0,1))</f>
        <v/>
      </c>
      <c r="FP26">
        <f>IF(FO26=0,0,IF(FP24&gt;=IF('2-man'!$AH$4="",IF('2-man'!$AE$4="",101,'2-man'!$AE$4),'2-man'!$AH$4),0,1))</f>
        <v/>
      </c>
      <c r="FQ26">
        <f>IF(FP26=0,0,IF(FQ24&gt;=IF('2-man'!$AH$4="",IF('2-man'!$AE$4="",101,'2-man'!$AE$4),'2-man'!$AH$4),0,1))</f>
        <v/>
      </c>
      <c r="FR26">
        <f>IF(FQ26=0,0,IF(FR24&gt;=IF('2-man'!$AH$4="",IF('2-man'!$AE$4="",101,'2-man'!$AE$4),'2-man'!$AH$4),0,1))</f>
        <v/>
      </c>
      <c r="FS26">
        <f>IF(FR26=0,0,IF(FS24&gt;=IF('2-man'!$AH$4="",IF('2-man'!$AE$4="",101,'2-man'!$AE$4),'2-man'!$AH$4),0,1))</f>
        <v/>
      </c>
      <c r="FT26">
        <f>IF(FS26=0,0,IF(FT24&gt;=IF('2-man'!$AH$4="",IF('2-man'!$AE$4="",101,'2-man'!$AE$4),'2-man'!$AH$4),0,1))</f>
        <v/>
      </c>
      <c r="FU26">
        <f>IF(FT26=0,0,IF(FU24&gt;=IF('2-man'!$AH$4="",IF('2-man'!$AE$4="",101,'2-man'!$AE$4),'2-man'!$AH$4),0,1))</f>
        <v/>
      </c>
      <c r="FV26">
        <f>IF(FU26=0,0,IF(FV24&gt;=IF('2-man'!$AH$4="",IF('2-man'!$AE$4="",101,'2-man'!$AE$4),'2-man'!$AH$4),0,1))</f>
        <v/>
      </c>
      <c r="FW26">
        <f>IF(FV26=0,0,IF(FW24&gt;=IF('2-man'!$AH$4="",IF('2-man'!$AE$4="",101,'2-man'!$AE$4),'2-man'!$AH$4),0,1))</f>
        <v/>
      </c>
      <c r="FX26">
        <f>IF(FW26=0,0,IF(FX24&gt;=IF('2-man'!$AH$4="",IF('2-man'!$AE$4="",101,'2-man'!$AE$4),'2-man'!$AH$4),0,1))</f>
        <v/>
      </c>
      <c r="FY26">
        <f>IF(FX26=0,0,IF(FY24&gt;=IF('2-man'!$AH$4="",IF('2-man'!$AE$4="",101,'2-man'!$AE$4),'2-man'!$AH$4),0,1))</f>
        <v/>
      </c>
      <c r="FZ26">
        <f>IF(FY26=0,0,IF(FZ24&gt;=IF('2-man'!$AH$4="",IF('2-man'!$AE$4="",101,'2-man'!$AE$4),'2-man'!$AH$4),0,1))</f>
        <v/>
      </c>
      <c r="GA26">
        <f>IF(FZ26=0,0,IF(GA24&gt;=IF('2-man'!$AH$4="",IF('2-man'!$AE$4="",101,'2-man'!$AE$4),'2-man'!$AH$4),0,1))</f>
        <v/>
      </c>
      <c r="GB26">
        <f>IF(GA26=0,0,IF(GB24&gt;=IF('2-man'!$AH$4="",IF('2-man'!$AE$4="",101,'2-man'!$AE$4),'2-man'!$AH$4),0,1))</f>
        <v/>
      </c>
      <c r="GC26">
        <f>IF(GB26=0,0,IF(GC24&gt;=IF('2-man'!$AH$4="",IF('2-man'!$AE$4="",101,'2-man'!$AE$4),'2-man'!$AH$4),0,1))</f>
        <v/>
      </c>
      <c r="GD26">
        <f>IF(GC26=0,0,IF(GD24&gt;=IF('2-man'!$AH$4="",IF('2-man'!$AE$4="",101,'2-man'!$AE$4),'2-man'!$AH$4),0,1))</f>
        <v/>
      </c>
      <c r="GE26">
        <f>IF(GD26=0,0,IF(GE24&gt;=IF('2-man'!$AH$4="",IF('2-man'!$AE$4="",101,'2-man'!$AE$4),'2-man'!$AH$4),0,1))</f>
        <v/>
      </c>
      <c r="GF26">
        <f>IF(GE26=0,0,IF(GF24&gt;=IF('2-man'!$AH$4="",IF('2-man'!$AE$4="",101,'2-man'!$AE$4),'2-man'!$AH$4),0,1))</f>
        <v/>
      </c>
      <c r="GG26">
        <f>IF(GF26=0,0,IF(GG24&gt;=IF('2-man'!$AH$4="",IF('2-man'!$AE$4="",101,'2-man'!$AE$4),'2-man'!$AH$4),0,1))</f>
        <v/>
      </c>
      <c r="GH26">
        <f>IF(GG26=0,0,IF(GH24&gt;=IF('2-man'!$AH$4="",IF('2-man'!$AE$4="",101,'2-man'!$AE$4),'2-man'!$AH$4),0,1))</f>
        <v/>
      </c>
      <c r="GI26">
        <f>IF(GH26=0,0,IF(GI24&gt;=IF('2-man'!$AH$4="",IF('2-man'!$AE$4="",101,'2-man'!$AE$4),'2-man'!$AH$4),0,1))</f>
        <v/>
      </c>
      <c r="GJ26">
        <f>IF(GI26=0,0,IF(GJ24&gt;=IF('2-man'!$AH$4="",IF('2-man'!$AE$4="",101,'2-man'!$AE$4),'2-man'!$AH$4),0,1))</f>
        <v/>
      </c>
      <c r="GK26">
        <f>IF(GJ26=0,0,IF(GK24&gt;=IF('2-man'!$AH$4="",IF('2-man'!$AE$4="",101,'2-man'!$AE$4),'2-man'!$AH$4),0,1))</f>
        <v/>
      </c>
      <c r="GL26">
        <f>IF(GK26=0,0,IF(GL24&gt;=IF('2-man'!$AH$4="",IF('2-man'!$AE$4="",101,'2-man'!$AE$4),'2-man'!$AH$4),0,1))</f>
        <v/>
      </c>
      <c r="GM26">
        <f>IF(GL26=0,0,IF(GM24&gt;=IF('2-man'!$AH$4="",IF('2-man'!$AE$4="",101,'2-man'!$AE$4),'2-man'!$AH$4),0,1))</f>
        <v/>
      </c>
      <c r="GN26">
        <f>IF(GM26=0,0,IF(GN24&gt;=IF('2-man'!$AH$4="",IF('2-man'!$AE$4="",101,'2-man'!$AE$4),'2-man'!$AH$4),0,1))</f>
        <v/>
      </c>
      <c r="GO26">
        <f>IF(GN26=0,0,IF(GO24&gt;=IF('2-man'!$AH$4="",IF('2-man'!$AE$4="",101,'2-man'!$AE$4),'2-man'!$AH$4),0,1))</f>
        <v/>
      </c>
      <c r="GP26">
        <f>IF(GO26=0,0,IF(GP24&gt;=IF('2-man'!$AH$4="",IF('2-man'!$AE$4="",101,'2-man'!$AE$4),'2-man'!$AH$4),0,1))</f>
        <v/>
      </c>
      <c r="GQ26">
        <f>IF(GP26=0,0,IF(GQ24&gt;=IF('2-man'!$AH$4="",IF('2-man'!$AE$4="",101,'2-man'!$AE$4),'2-man'!$AH$4),0,1))</f>
        <v/>
      </c>
      <c r="GR26">
        <f>IF(GQ26=0,0,IF(GR24&gt;=IF('2-man'!$AH$4="",IF('2-man'!$AE$4="",101,'2-man'!$AE$4),'2-man'!$AH$4),0,1))</f>
        <v/>
      </c>
      <c r="GS26">
        <f>IF(GR26=0,0,IF(GS24&gt;=IF('2-man'!$AH$4="",IF('2-man'!$AE$4="",101,'2-man'!$AE$4),'2-man'!$AH$4),0,1))</f>
        <v/>
      </c>
      <c r="GT26">
        <f>IF(GS26=0,0,IF(GT24&gt;=IF('2-man'!$AH$4="",IF('2-man'!$AE$4="",101,'2-man'!$AE$4),'2-man'!$AH$4),0,1))</f>
        <v/>
      </c>
      <c r="GU26">
        <f>IF(GT26=0,0,IF(GU24&gt;=IF('2-man'!$AH$4="",IF('2-man'!$AE$4="",101,'2-man'!$AE$4),'2-man'!$AH$4),0,1))</f>
        <v/>
      </c>
      <c r="GV26">
        <f>IF(GU26=0,0,IF(GV24&gt;=IF('2-man'!$AH$4="",IF('2-man'!$AE$4="",101,'2-man'!$AE$4),'2-man'!$AH$4),0,1))</f>
        <v/>
      </c>
      <c r="GW26">
        <f>IF(GV26=0,0,IF(GW24&gt;=IF('2-man'!$AH$4="",IF('2-man'!$AE$4="",101,'2-man'!$AE$4),'2-man'!$AH$4),0,1))</f>
        <v/>
      </c>
      <c r="GX26">
        <f>IF(GW26=0,0,IF(GX24&gt;=IF('2-man'!$AH$4="",IF('2-man'!$AE$4="",101,'2-man'!$AE$4),'2-man'!$AH$4),0,1))</f>
        <v/>
      </c>
      <c r="GY26">
        <f>IF(GX26=0,0,IF(GY24&gt;=IF('2-man'!$AH$4="",IF('2-man'!$AE$4="",101,'2-man'!$AE$4),'2-man'!$AH$4),0,1))</f>
        <v/>
      </c>
      <c r="GZ26">
        <f>IF(GY26=0,0,IF(GZ24&gt;=IF('2-man'!$AH$4="",IF('2-man'!$AE$4="",101,'2-man'!$AE$4),'2-man'!$AH$4),0,1))</f>
        <v/>
      </c>
      <c r="HA26">
        <f>IF(GZ26=0,0,IF(HA24&gt;=IF('2-man'!$AH$4="",IF('2-man'!$AE$4="",101,'2-man'!$AE$4),'2-man'!$AH$4),0,1))</f>
        <v/>
      </c>
      <c r="HB26">
        <f>IF(HA26=0,0,IF(HB24&gt;=IF('2-man'!$AH$4="",IF('2-man'!$AE$4="",101,'2-man'!$AE$4),'2-man'!$AH$4),0,1))</f>
        <v/>
      </c>
      <c r="HC26">
        <f>IF(HB26=0,0,IF(HC24&gt;=IF('2-man'!$AH$4="",IF('2-man'!$AE$4="",101,'2-man'!$AE$4),'2-man'!$AH$4),0,1))</f>
        <v/>
      </c>
      <c r="HD26">
        <f>IF(HC26=0,0,IF(HD24&gt;=IF('2-man'!$AH$4="",IF('2-man'!$AE$4="",101,'2-man'!$AE$4),'2-man'!$AH$4),0,1))</f>
        <v/>
      </c>
      <c r="HE26">
        <f>IF(HD26=0,0,IF(HE24&gt;=IF('2-man'!$AH$4="",IF('2-man'!$AE$4="",101,'2-man'!$AE$4),'2-man'!$AH$4),0,1))</f>
        <v/>
      </c>
      <c r="HF26">
        <f>IF(HE26=0,0,IF(HF24&gt;=IF('2-man'!$AH$4="",IF('2-man'!$AE$4="",101,'2-man'!$AE$4),'2-man'!$AH$4),0,1))</f>
        <v/>
      </c>
      <c r="HG26">
        <f>IF(HF26=0,0,IF(HG24&gt;=IF('2-man'!$AH$4="",IF('2-man'!$AE$4="",101,'2-man'!$AE$4),'2-man'!$AH$4),0,1))</f>
        <v/>
      </c>
      <c r="HH26">
        <f>IF(HG26=0,0,IF(HH24&gt;=IF('2-man'!$AH$4="",IF('2-man'!$AE$4="",101,'2-man'!$AE$4),'2-man'!$AH$4),0,1))</f>
        <v/>
      </c>
      <c r="HI26">
        <f>IF(HH26=0,0,IF(HI24&gt;=IF('2-man'!$AH$4="",IF('2-man'!$AE$4="",101,'2-man'!$AE$4),'2-man'!$AH$4),0,1))</f>
        <v/>
      </c>
      <c r="HJ26">
        <f>IF(HI26=0,0,IF(HJ24&gt;=IF('2-man'!$AH$4="",IF('2-man'!$AE$4="",101,'2-man'!$AE$4),'2-man'!$AH$4),0,1))</f>
        <v/>
      </c>
      <c r="HK26">
        <f>IF(HJ26=0,0,IF(HK24&gt;=IF('2-man'!$AH$4="",IF('2-man'!$AE$4="",101,'2-man'!$AE$4),'2-man'!$AH$4),0,1))</f>
        <v/>
      </c>
      <c r="HL26">
        <f>IF(HK26=0,0,IF(HL24&gt;=IF('2-man'!$AH$4="",IF('2-man'!$AE$4="",101,'2-man'!$AE$4),'2-man'!$AH$4),0,1))</f>
        <v/>
      </c>
      <c r="HM26">
        <f>IF(HL26=0,0,IF(HM24&gt;=IF('2-man'!$AH$4="",IF('2-man'!$AE$4="",101,'2-man'!$AE$4),'2-man'!$AH$4),0,1))</f>
        <v/>
      </c>
      <c r="HN26">
        <f>IF(HM26=0,0,IF(HN24&gt;=IF('2-man'!$AH$4="",IF('2-man'!$AE$4="",101,'2-man'!$AE$4),'2-man'!$AH$4),0,1))</f>
        <v/>
      </c>
      <c r="HO26">
        <f>IF(HN26=0,0,IF(HO24&gt;=IF('2-man'!$AH$4="",IF('2-man'!$AE$4="",101,'2-man'!$AE$4),'2-man'!$AH$4),0,1))</f>
        <v/>
      </c>
      <c r="HP26">
        <f>IF(HO26=0,0,IF(HP24&gt;=IF('2-man'!$AH$4="",IF('2-man'!$AE$4="",101,'2-man'!$AE$4),'2-man'!$AH$4),0,1))</f>
        <v/>
      </c>
      <c r="HQ26">
        <f>IF(HP26=0,0,IF(HQ24&gt;=IF('2-man'!$AH$4="",IF('2-man'!$AE$4="",101,'2-man'!$AE$4),'2-man'!$AH$4),0,1))</f>
        <v/>
      </c>
      <c r="HR26">
        <f>IF(HQ26=0,0,IF(HR24&gt;=IF('2-man'!$AH$4="",IF('2-man'!$AE$4="",101,'2-man'!$AE$4),'2-man'!$AH$4),0,1))</f>
        <v/>
      </c>
      <c r="HS26">
        <f>IF(HR26=0,0,IF(HS24&gt;=IF('2-man'!$AH$4="",IF('2-man'!$AE$4="",101,'2-man'!$AE$4),'2-man'!$AH$4),0,1))</f>
        <v/>
      </c>
      <c r="HT26">
        <f>IF(HS26=0,0,IF(HT24&gt;=IF('2-man'!$AH$4="",IF('2-man'!$AE$4="",101,'2-man'!$AE$4),'2-man'!$AH$4),0,1))</f>
        <v/>
      </c>
      <c r="HU26">
        <f>IF(HT26=0,0,IF(HU24&gt;=IF('2-man'!$AH$4="",IF('2-man'!$AE$4="",101,'2-man'!$AE$4),'2-man'!$AH$4),0,1))</f>
        <v/>
      </c>
      <c r="HV26">
        <f>IF(HU26=0,0,IF(HV24&gt;=IF('2-man'!$AH$4="",IF('2-man'!$AE$4="",101,'2-man'!$AE$4),'2-man'!$AH$4),0,1))</f>
        <v/>
      </c>
      <c r="HW26">
        <f>IF(HV26=0,0,IF(HW24&gt;=IF('2-man'!$AH$4="",IF('2-man'!$AE$4="",101,'2-man'!$AE$4),'2-man'!$AH$4),0,1))</f>
        <v/>
      </c>
      <c r="HX26">
        <f>IF(HW26=0,0,IF(HX24&gt;=IF('2-man'!$AH$4="",IF('2-man'!$AE$4="",101,'2-man'!$AE$4),'2-man'!$AH$4),0,1))</f>
        <v/>
      </c>
      <c r="HY26">
        <f>IF(HX26=0,0,IF(HY24&gt;=IF('2-man'!$AH$4="",IF('2-man'!$AE$4="",101,'2-man'!$AE$4),'2-man'!$AH$4),0,1))</f>
        <v/>
      </c>
      <c r="HZ26">
        <f>IF(HY26=0,0,IF(HZ24&gt;=IF('2-man'!$AH$4="",IF('2-man'!$AE$4="",101,'2-man'!$AE$4),'2-man'!$AH$4),0,1))</f>
        <v/>
      </c>
      <c r="IA26">
        <f>IF(HZ26=0,0,IF(IA24&gt;=IF('2-man'!$AH$4="",IF('2-man'!$AE$4="",101,'2-man'!$AE$4),'2-man'!$AH$4),0,1))</f>
        <v/>
      </c>
      <c r="IB26">
        <f>IF(IA26=0,0,IF(IB24&gt;=IF('2-man'!$AH$4="",IF('2-man'!$AE$4="",101,'2-man'!$AE$4),'2-man'!$AH$4),0,1))</f>
        <v/>
      </c>
      <c r="IC26">
        <f>IF(IB26=0,0,IF(IC24&gt;=IF('2-man'!$AH$4="",IF('2-man'!$AE$4="",101,'2-man'!$AE$4),'2-man'!$AH$4),0,1))</f>
        <v/>
      </c>
      <c r="ID26">
        <f>IF(IC26=0,0,IF(ID24&gt;=IF('2-man'!$AH$4="",IF('2-man'!$AE$4="",101,'2-man'!$AE$4),'2-man'!$AH$4),0,1))</f>
        <v/>
      </c>
      <c r="IE26">
        <f>IF(ID26=0,0,IF(IE24&gt;=IF('2-man'!$AH$4="",IF('2-man'!$AE$4="",101,'2-man'!$AE$4),'2-man'!$AH$4),0,1))</f>
        <v/>
      </c>
      <c r="IF26">
        <f>IF(IE26=0,0,IF(IF24&gt;=IF('2-man'!$AH$4="",IF('2-man'!$AE$4="",101,'2-man'!$AE$4),'2-man'!$AH$4),0,1))</f>
        <v/>
      </c>
      <c r="IG26">
        <f>IF(IF26=0,0,IF(IG24&gt;=IF('2-man'!$AH$4="",IF('2-man'!$AE$4="",101,'2-man'!$AE$4),'2-man'!$AH$4),0,1))</f>
        <v/>
      </c>
      <c r="IH26">
        <f>IF(IG26=0,0,IF(IH24&gt;=IF('2-man'!$AH$4="",IF('2-man'!$AE$4="",101,'2-man'!$AE$4),'2-man'!$AH$4),0,1))</f>
        <v/>
      </c>
      <c r="II26">
        <f>IF(IH26=0,0,IF(II24&gt;=IF('2-man'!$AH$4="",IF('2-man'!$AE$4="",101,'2-man'!$AE$4),'2-man'!$AH$4),0,1))</f>
        <v/>
      </c>
      <c r="IJ26">
        <f>IF(II26=0,0,IF(IJ24&gt;=IF('2-man'!$AH$4="",IF('2-man'!$AE$4="",101,'2-man'!$AE$4),'2-man'!$AH$4),0,1))</f>
        <v/>
      </c>
      <c r="IK26">
        <f>IF(IJ26=0,0,IF(IK24&gt;=IF('2-man'!$AH$4="",IF('2-man'!$AE$4="",101,'2-man'!$AE$4),'2-man'!$AH$4),0,1))</f>
        <v/>
      </c>
      <c r="IL26">
        <f>IF(IK26=0,0,IF(IL24&gt;=IF('2-man'!$AH$4="",IF('2-man'!$AE$4="",101,'2-man'!$AE$4),'2-man'!$AH$4),0,1))</f>
        <v/>
      </c>
      <c r="IM26">
        <f>IF(IL26=0,0,IF(IM24&gt;=IF('2-man'!$AH$4="",IF('2-man'!$AE$4="",101,'2-man'!$AE$4),'2-man'!$AH$4),0,1))</f>
        <v/>
      </c>
      <c r="IN26">
        <f>IF(IM26=0,0,IF(IN24&gt;=IF('2-man'!$AH$4="",IF('2-man'!$AE$4="",101,'2-man'!$AE$4),'2-man'!$AH$4),0,1))</f>
        <v/>
      </c>
      <c r="IO26">
        <f>IF(IN26=0,0,IF(IO24&gt;=IF('2-man'!$AH$4="",IF('2-man'!$AE$4="",101,'2-man'!$AE$4),'2-man'!$AH$4),0,1))</f>
        <v/>
      </c>
      <c r="IP26">
        <f>IF(IO26=0,0,IF(IP24&gt;=IF('2-man'!$AH$4="",IF('2-man'!$AE$4="",101,'2-man'!$AE$4),'2-man'!$AH$4),0,1))</f>
        <v/>
      </c>
      <c r="IQ26">
        <f>IF(IP26=0,0,IF(IQ24&gt;=IF('2-man'!$AH$4="",IF('2-man'!$AE$4="",101,'2-man'!$AE$4),'2-man'!$AH$4),0,1))</f>
        <v/>
      </c>
      <c r="IR26">
        <f>IF(IQ26=0,0,IF(IR24&gt;=IF('2-man'!$AH$4="",IF('2-man'!$AE$4="",101,'2-man'!$AE$4),'2-man'!$AH$4),0,1))</f>
        <v/>
      </c>
      <c r="IS26">
        <f>IF(IR26=0,0,IF(IS24&gt;=IF('2-man'!$AH$4="",IF('2-man'!$AE$4="",101,'2-man'!$AE$4),'2-man'!$AH$4),0,1))</f>
        <v/>
      </c>
      <c r="IT26">
        <f>IF(IS26=0,0,IF(IT24&gt;=IF('2-man'!$AH$4="",IF('2-man'!$AE$4="",101,'2-man'!$AE$4),'2-man'!$AH$4),0,1))</f>
        <v/>
      </c>
      <c r="IU26">
        <f>IF(IT26=0,0,IF(IU24&gt;=IF('2-man'!$AH$4="",IF('2-man'!$AE$4="",101,'2-man'!$AE$4),'2-man'!$AH$4),0,1))</f>
        <v/>
      </c>
      <c r="IV26">
        <f>IF(IU26=0,0,IF(IV24&gt;=IF('2-man'!$AH$4="",IF('2-man'!$AE$4="",101,'2-man'!$AE$4),'2-man'!$AH$4),0,1))</f>
        <v/>
      </c>
      <c r="IW26">
        <f>IF(IV26=0,0,IF(IW24&gt;=IF('2-man'!$AH$4="",IF('2-man'!$AE$4="",101,'2-man'!$AE$4),'2-man'!$AH$4),0,1))</f>
        <v/>
      </c>
      <c r="IX26">
        <f>IF(IW26=0,0,IF(IX24&gt;=IF('2-man'!$AH$4="",IF('2-man'!$AE$4="",101,'2-man'!$AE$4),'2-man'!$AH$4),0,1))</f>
        <v/>
      </c>
      <c r="IY26">
        <f>IF(IX26=0,0,IF(IY24&gt;=IF('2-man'!$AH$4="",IF('2-man'!$AE$4="",101,'2-man'!$AE$4),'2-man'!$AH$4),0,1))</f>
        <v/>
      </c>
      <c r="IZ26">
        <f>IF(IY26=0,0,IF(IZ24&gt;=IF('2-man'!$AH$4="",IF('2-man'!$AE$4="",101,'2-man'!$AE$4),'2-man'!$AH$4),0,1))</f>
        <v/>
      </c>
      <c r="JA26">
        <f>IF(IZ26=0,0,IF(JA24&gt;=IF('2-man'!$AH$4="",IF('2-man'!$AE$4="",101,'2-man'!$AE$4),'2-man'!$AH$4),0,1))</f>
        <v/>
      </c>
      <c r="JB26">
        <f>IF(JA26=0,0,IF(JB24&gt;=IF('2-man'!$AH$4="",IF('2-man'!$AE$4="",101,'2-man'!$AE$4),'2-man'!$AH$4),0,1))</f>
        <v/>
      </c>
      <c r="JC26">
        <f>IF(JB26=0,0,IF(JC24&gt;=IF('2-man'!$AH$4="",IF('2-man'!$AE$4="",101,'2-man'!$AE$4),'2-man'!$AH$4),0,1))</f>
        <v/>
      </c>
      <c r="JD26">
        <f>IF(JC26=0,0,IF(JD24&gt;=IF('2-man'!$AH$4="",IF('2-man'!$AE$4="",101,'2-man'!$AE$4),'2-man'!$AH$4),0,1))</f>
        <v/>
      </c>
      <c r="JE26">
        <f>IF(JD26=0,0,IF(JE24&gt;=IF('2-man'!$AH$4="",IF('2-man'!$AE$4="",101,'2-man'!$AE$4),'2-man'!$AH$4),0,1))</f>
        <v/>
      </c>
      <c r="JF26">
        <f>IF(JE26=0,0,IF(JF24&gt;=IF('2-man'!$AH$4="",IF('2-man'!$AE$4="",101,'2-man'!$AE$4),'2-man'!$AH$4),0,1))</f>
        <v/>
      </c>
      <c r="JG26">
        <f>IF(JF26=0,0,IF(JG24&gt;=IF('2-man'!$AH$4="",IF('2-man'!$AE$4="",101,'2-man'!$AE$4),'2-man'!$AH$4),0,1))</f>
        <v/>
      </c>
      <c r="JH26">
        <f>IF(JG26=0,0,IF(JH24&gt;=IF('2-man'!$AH$4="",IF('2-man'!$AE$4="",101,'2-man'!$AE$4),'2-man'!$AH$4),0,1))</f>
        <v/>
      </c>
      <c r="JI26">
        <f>IF(JH26=0,0,IF(JI24&gt;=IF('2-man'!$AH$4="",IF('2-man'!$AE$4="",101,'2-man'!$AE$4),'2-man'!$AH$4),0,1))</f>
        <v/>
      </c>
      <c r="JJ26">
        <f>IF(JI26=0,0,IF(JJ24&gt;=IF('2-man'!$AH$4="",IF('2-man'!$AE$4="",101,'2-man'!$AE$4),'2-man'!$AH$4),0,1))</f>
        <v/>
      </c>
      <c r="JK26">
        <f>IF(JJ26=0,0,IF(JK24&gt;=IF('2-man'!$AH$4="",IF('2-man'!$AE$4="",101,'2-man'!$AE$4),'2-man'!$AH$4),0,1))</f>
        <v/>
      </c>
      <c r="JL26">
        <f>IF(JK26=0,0,IF(JL24&gt;=IF('2-man'!$AH$4="",IF('2-man'!$AE$4="",101,'2-man'!$AE$4),'2-man'!$AH$4),0,1))</f>
        <v/>
      </c>
      <c r="JM26">
        <f>IF(JL26=0,0,IF(JM24&gt;=IF('2-man'!$AH$4="",IF('2-man'!$AE$4="",101,'2-man'!$AE$4),'2-man'!$AH$4),0,1))</f>
        <v/>
      </c>
      <c r="JN26">
        <f>IF(JM26=0,0,IF(JN24&gt;=IF('2-man'!$AH$4="",IF('2-man'!$AE$4="",101,'2-man'!$AE$4),'2-man'!$AH$4),0,1))</f>
        <v/>
      </c>
      <c r="JO26">
        <f>IF(JN26=0,0,IF(JO24&gt;=IF('2-man'!$AH$4="",IF('2-man'!$AE$4="",101,'2-man'!$AE$4),'2-man'!$AH$4),0,1))</f>
        <v/>
      </c>
      <c r="JP26">
        <f>IF(JO26=0,0,IF(JP24&gt;=IF('2-man'!$AH$4="",IF('2-man'!$AE$4="",101,'2-man'!$AE$4),'2-man'!$AH$4),0,1))</f>
        <v/>
      </c>
      <c r="JQ26">
        <f>IF(JP26=0,0,IF(JQ24&gt;=IF('2-man'!$AH$4="",IF('2-man'!$AE$4="",101,'2-man'!$AE$4),'2-man'!$AH$4),0,1))</f>
        <v/>
      </c>
      <c r="JR26">
        <f>IF(JQ26=0,0,IF(JR24&gt;=IF('2-man'!$AH$4="",IF('2-man'!$AE$4="",101,'2-man'!$AE$4),'2-man'!$AH$4),0,1))</f>
        <v/>
      </c>
      <c r="JS26">
        <f>IF(JR26=0,0,IF(JS24&gt;=IF('2-man'!$AH$4="",IF('2-man'!$AE$4="",101,'2-man'!$AE$4),'2-man'!$AH$4),0,1))</f>
        <v/>
      </c>
      <c r="JT26">
        <f>IF(JS26=0,0,IF(JT24&gt;=IF('2-man'!$AH$4="",IF('2-man'!$AE$4="",101,'2-man'!$AE$4),'2-man'!$AH$4),0,1))</f>
        <v/>
      </c>
      <c r="JU26">
        <f>IF(JT26=0,0,IF(JU24&gt;=IF('2-man'!$AH$4="",IF('2-man'!$AE$4="",101,'2-man'!$AE$4),'2-man'!$AH$4),0,1))</f>
        <v/>
      </c>
      <c r="JV26">
        <f>IF(JU26=0,0,IF(JV24&gt;=IF('2-man'!$AH$4="",IF('2-man'!$AE$4="",101,'2-man'!$AE$4),'2-man'!$AH$4),0,1))</f>
        <v/>
      </c>
      <c r="JW26">
        <f>IF(JV26=0,0,IF(JW24&gt;=IF('2-man'!$AH$4="",IF('2-man'!$AE$4="",101,'2-man'!$AE$4),'2-man'!$AH$4),0,1))</f>
        <v/>
      </c>
      <c r="JX26">
        <f>IF(JW26=0,0,IF(JX24&gt;=IF('2-man'!$AH$4="",IF('2-man'!$AE$4="",101,'2-man'!$AE$4),'2-man'!$AH$4),0,1))</f>
        <v/>
      </c>
      <c r="JY26">
        <f>IF(JX26=0,0,IF(JY24&gt;=IF('2-man'!$AH$4="",IF('2-man'!$AE$4="",101,'2-man'!$AE$4),'2-man'!$AH$4),0,1))</f>
        <v/>
      </c>
      <c r="JZ26">
        <f>IF(JY26=0,0,IF(JZ24&gt;=IF('2-man'!$AH$4="",IF('2-man'!$AE$4="",101,'2-man'!$AE$4),'2-man'!$AH$4),0,1))</f>
        <v/>
      </c>
      <c r="KA26">
        <f>IF(JZ26=0,0,IF(KA24&gt;=IF('2-man'!$AH$4="",IF('2-man'!$AE$4="",101,'2-man'!$AE$4),'2-man'!$AH$4),0,1))</f>
        <v/>
      </c>
      <c r="KB26">
        <f>IF(KA26=0,0,IF(KB24&gt;=IF('2-man'!$AH$4="",IF('2-man'!$AE$4="",101,'2-man'!$AE$4),'2-man'!$AH$4),0,1))</f>
        <v/>
      </c>
      <c r="KC26">
        <f>IF(KB26=0,0,IF(KC24&gt;=IF('2-man'!$AH$4="",IF('2-man'!$AE$4="",101,'2-man'!$AE$4),'2-man'!$AH$4),0,1))</f>
        <v/>
      </c>
      <c r="KD26">
        <f>IF(KC26=0,0,IF(KD24&gt;=IF('2-man'!$AH$4="",IF('2-man'!$AE$4="",101,'2-man'!$AE$4),'2-man'!$AH$4),0,1))</f>
        <v/>
      </c>
      <c r="KE26">
        <f>IF(KD26=0,0,IF(KE24&gt;=IF('2-man'!$AH$4="",IF('2-man'!$AE$4="",101,'2-man'!$AE$4),'2-man'!$AH$4),0,1))</f>
        <v/>
      </c>
      <c r="KF26">
        <f>IF(KE26=0,0,IF(KF24&gt;=IF('2-man'!$AH$4="",IF('2-man'!$AE$4="",101,'2-man'!$AE$4),'2-man'!$AH$4),0,1))</f>
        <v/>
      </c>
      <c r="KG26">
        <f>IF(KF26=0,0,IF(KG24&gt;=IF('2-man'!$AH$4="",IF('2-man'!$AE$4="",101,'2-man'!$AE$4),'2-man'!$AH$4),0,1))</f>
        <v/>
      </c>
      <c r="KH26">
        <f>IF(KG26=0,0,IF(KH24&gt;=IF('2-man'!$AH$4="",IF('2-man'!$AE$4="",101,'2-man'!$AE$4),'2-man'!$AH$4),0,1))</f>
        <v/>
      </c>
      <c r="KI26">
        <f>IF(KH26=0,0,IF(KI24&gt;=IF('2-man'!$AH$4="",IF('2-man'!$AE$4="",101,'2-man'!$AE$4),'2-man'!$AH$4),0,1))</f>
        <v/>
      </c>
      <c r="KJ26">
        <f>IF(KI26=0,0,IF(KJ24&gt;=IF('2-man'!$AH$4="",IF('2-man'!$AE$4="",101,'2-man'!$AE$4),'2-man'!$AH$4),0,1))</f>
        <v/>
      </c>
      <c r="KK26">
        <f>IF(KJ26=0,0,IF(KK24&gt;=IF('2-man'!$AH$4="",IF('2-man'!$AE$4="",101,'2-man'!$AE$4),'2-man'!$AH$4),0,1))</f>
        <v/>
      </c>
      <c r="KL26">
        <f>IF(KK26=0,0,IF(KL24&gt;=IF('2-man'!$AH$4="",IF('2-man'!$AE$4="",101,'2-man'!$AE$4),'2-man'!$AH$4),0,1))</f>
        <v/>
      </c>
      <c r="KM26">
        <f>IF(KL26=0,0,IF(KM24&gt;=IF('2-man'!$AH$4="",IF('2-man'!$AE$4="",101,'2-man'!$AE$4),'2-man'!$AH$4),0,1))</f>
        <v/>
      </c>
      <c r="KN26">
        <f>IF(KM26=0,0,IF(KN24&gt;=IF('2-man'!$AH$4="",IF('2-man'!$AE$4="",101,'2-man'!$AE$4),'2-man'!$AH$4),0,1))</f>
        <v/>
      </c>
      <c r="KO26">
        <f>IF(KN26=0,0,IF(KO24&gt;=IF('2-man'!$AH$4="",IF('2-man'!$AE$4="",101,'2-man'!$AE$4),'2-man'!$AH$4),0,1))</f>
        <v/>
      </c>
      <c r="KP26">
        <f>IF(KO26=0,0,IF(KP24&gt;=IF('2-man'!$AH$4="",IF('2-man'!$AE$4="",101,'2-man'!$AE$4),'2-man'!$AH$4),0,1))</f>
        <v/>
      </c>
      <c r="KQ26">
        <f>IF(KP26=0,0,IF(KQ24&gt;=IF('2-man'!$AH$4="",IF('2-man'!$AE$4="",101,'2-man'!$AE$4),'2-man'!$AH$4),0,1))</f>
        <v/>
      </c>
      <c r="KR26">
        <f>IF(KQ26=0,0,IF(KR24&gt;=IF('2-man'!$AH$4="",IF('2-man'!$AE$4="",101,'2-man'!$AE$4),'2-man'!$AH$4),0,1))</f>
        <v/>
      </c>
      <c r="KS26">
        <f>IF(KR26=0,0,IF(KS24&gt;=IF('2-man'!$AH$4="",IF('2-man'!$AE$4="",101,'2-man'!$AE$4),'2-man'!$AH$4),0,1))</f>
        <v/>
      </c>
      <c r="KT26">
        <f>IF(KS26=0,0,IF(KT24&gt;=IF('2-man'!$AH$4="",IF('2-man'!$AE$4="",101,'2-man'!$AE$4),'2-man'!$AH$4),0,1))</f>
        <v/>
      </c>
      <c r="KU26">
        <f>IF(KT26=0,0,IF(KU24&gt;=IF('2-man'!$AH$4="",IF('2-man'!$AE$4="",101,'2-man'!$AE$4),'2-man'!$AH$4),0,1))</f>
        <v/>
      </c>
      <c r="KV26">
        <f>IF(KU26=0,0,IF(KV24&gt;=IF('2-man'!$AH$4="",IF('2-man'!$AE$4="",101,'2-man'!$AE$4),'2-man'!$AH$4),0,1))</f>
        <v/>
      </c>
      <c r="KW26">
        <f>IF(KV26=0,0,IF(KW24&gt;=IF('2-man'!$AH$4="",IF('2-man'!$AE$4="",101,'2-man'!$AE$4),'2-man'!$AH$4),0,1))</f>
        <v/>
      </c>
      <c r="KX26">
        <f>IF(KW26=0,0,IF(KX24&gt;=IF('2-man'!$AH$4="",IF('2-man'!$AE$4="",101,'2-man'!$AE$4),'2-man'!$AH$4),0,1))</f>
        <v/>
      </c>
      <c r="KY26">
        <f>IF(KX26=0,0,IF(KY24&gt;=IF('2-man'!$AH$4="",IF('2-man'!$AE$4="",101,'2-man'!$AE$4),'2-man'!$AH$4),0,1))</f>
        <v/>
      </c>
      <c r="KZ26">
        <f>IF(KY26=0,0,IF(KZ24&gt;=IF('2-man'!$AH$4="",IF('2-man'!$AE$4="",101,'2-man'!$AE$4),'2-man'!$AH$4),0,1))</f>
        <v/>
      </c>
      <c r="LA26">
        <f>IF(KZ26=0,0,IF(LA24&gt;=IF('2-man'!$AH$4="",IF('2-man'!$AE$4="",101,'2-man'!$AE$4),'2-man'!$AH$4),0,1))</f>
        <v/>
      </c>
      <c r="LB26">
        <f>IF(LA26=0,0,IF(LB24&gt;=IF('2-man'!$AH$4="",IF('2-man'!$AE$4="",101,'2-man'!$AE$4),'2-man'!$AH$4),0,1))</f>
        <v/>
      </c>
      <c r="LC26">
        <f>IF(LB26=0,0,IF(LC24&gt;=IF('2-man'!$AH$4="",IF('2-man'!$AE$4="",101,'2-man'!$AE$4),'2-man'!$AH$4),0,1))</f>
        <v/>
      </c>
      <c r="LD26">
        <f>IF(LC26=0,0,IF(LD24&gt;=IF('2-man'!$AH$4="",IF('2-man'!$AE$4="",101,'2-man'!$AE$4),'2-man'!$AH$4),0,1))</f>
        <v/>
      </c>
      <c r="LE26">
        <f>IF(LD26=0,0,IF(LE24&gt;=IF('2-man'!$AH$4="",IF('2-man'!$AE$4="",101,'2-man'!$AE$4),'2-man'!$AH$4),0,1))</f>
        <v/>
      </c>
      <c r="LF26">
        <f>IF(LE26=0,0,IF(LF24&gt;=IF('2-man'!$AH$4="",IF('2-man'!$AE$4="",101,'2-man'!$AE$4),'2-man'!$AH$4),0,1))</f>
        <v/>
      </c>
      <c r="LG26">
        <f>IF(LF26=0,0,IF(LG24&gt;=IF('2-man'!$AH$4="",IF('2-man'!$AE$4="",101,'2-man'!$AE$4),'2-man'!$AH$4),0,1))</f>
        <v/>
      </c>
      <c r="LH26">
        <f>IF(LG26=0,0,IF(LH24&gt;=IF('2-man'!$AH$4="",IF('2-man'!$AE$4="",101,'2-man'!$AE$4),'2-man'!$AH$4),0,1))</f>
        <v/>
      </c>
      <c r="LI26">
        <f>IF(LH26=0,0,IF(LI24&gt;=IF('2-man'!$AH$4="",IF('2-man'!$AE$4="",101,'2-man'!$AE$4),'2-man'!$AH$4),0,1))</f>
        <v/>
      </c>
      <c r="LJ26">
        <f>IF(LI26=0,0,IF(LJ24&gt;=IF('2-man'!$AH$4="",IF('2-man'!$AE$4="",101,'2-man'!$AE$4),'2-man'!$AH$4),0,1))</f>
        <v/>
      </c>
      <c r="LK26">
        <f>IF(LJ26=0,0,IF(LK24&gt;=IF('2-man'!$AH$4="",IF('2-man'!$AE$4="",101,'2-man'!$AE$4),'2-man'!$AH$4),0,1))</f>
        <v/>
      </c>
      <c r="LL26">
        <f>IF(LK26=0,0,IF(LL24&gt;=IF('2-man'!$AH$4="",IF('2-man'!$AE$4="",101,'2-man'!$AE$4),'2-man'!$AH$4),0,1))</f>
        <v/>
      </c>
      <c r="LM26">
        <f>IF(LL26=0,0,IF(LM24&gt;=IF('2-man'!$AH$4="",IF('2-man'!$AE$4="",101,'2-man'!$AE$4),'2-man'!$AH$4),0,1))</f>
        <v/>
      </c>
      <c r="LN26">
        <f>IF(LM26=0,0,IF(LN24&gt;=IF('2-man'!$AH$4="",IF('2-man'!$AE$4="",101,'2-man'!$AE$4),'2-man'!$AH$4),0,1))</f>
        <v/>
      </c>
      <c r="LO26">
        <f>IF(LN26=0,0,IF(LO24&gt;=IF('2-man'!$AH$4="",IF('2-man'!$AE$4="",101,'2-man'!$AE$4),'2-man'!$AH$4),0,1))</f>
        <v/>
      </c>
      <c r="LP26">
        <f>IF(LO26=0,0,IF(LP24&gt;=IF('2-man'!$AH$4="",IF('2-man'!$AE$4="",101,'2-man'!$AE$4),'2-man'!$AH$4),0,1))</f>
        <v/>
      </c>
      <c r="LQ26">
        <f>IF(LP26=0,0,IF(LQ24&gt;=IF('2-man'!$AH$4="",IF('2-man'!$AE$4="",101,'2-man'!$AE$4),'2-man'!$AH$4),0,1))</f>
        <v/>
      </c>
      <c r="LR26">
        <f>IF(LQ26=0,0,IF(LR24&gt;=IF('2-man'!$AH$4="",IF('2-man'!$AE$4="",101,'2-man'!$AE$4),'2-man'!$AH$4),0,1))</f>
        <v/>
      </c>
      <c r="LS26">
        <f>IF(LR26=0,0,IF(LS24&gt;=IF('2-man'!$AH$4="",IF('2-man'!$AE$4="",101,'2-man'!$AE$4),'2-man'!$AH$4),0,1))</f>
        <v/>
      </c>
      <c r="LT26">
        <f>IF(LS26=0,0,IF(LT24&gt;=IF('2-man'!$AH$4="",IF('2-man'!$AE$4="",101,'2-man'!$AE$4),'2-man'!$AH$4),0,1))</f>
        <v/>
      </c>
    </row>
    <row r="27">
      <c r="A27" t="inlineStr">
        <is>
          <t>P2 duo spec</t>
        </is>
      </c>
      <c r="C27">
        <f>$C$15</f>
        <v/>
      </c>
      <c r="D27">
        <f>MIN(100,C27+IF(AND(C27&lt;100,C28+1&gt;=IF(C29=1,25,50)),10,0)+((15*(OR('2-man'!$N$5=TRUE,'2-man'!$N$5="TRUE",'2-man'!$N$5="Yes"))+15*AND('2-man'!$L$4=2,OR('2-man'!$P$5=TRUE,'2-man'!$P$5="TRUE",'2-man'!$P$5="Yes")))+15*((OR('2-man'!$R$5=TRUE,'2-man'!$R$5="TRUE",'2-man'!$R$5="Yes"))+(OR('2-man'!$T$5=TRUE,'2-man'!$T$5="TRUE",'2-man'!$T$5="Yes"))))*(($N$15+1)=$I$15))</f>
        <v/>
      </c>
      <c r="E27">
        <f>MIN(100,D27+IF(AND(D27&lt;100,D28+1&gt;=IF(D29=1,25,50)),10,0)+((15*(OR('2-man'!$N$5=TRUE,'2-man'!$N$5="TRUE",'2-man'!$N$5="Yes"))+15*AND('2-man'!$L$4=2,OR('2-man'!$P$5=TRUE,'2-man'!$P$5="TRUE",'2-man'!$P$5="Yes")))+15*((OR('2-man'!$R$5=TRUE,'2-man'!$R$5="TRUE",'2-man'!$R$5="Yes"))+(OR('2-man'!$T$5=TRUE,'2-man'!$T$5="TRUE",'2-man'!$T$5="Yes"))))*(($N$15+2)=$I$15))</f>
        <v/>
      </c>
      <c r="F27">
        <f>MIN(100,E27+IF(AND(E27&lt;100,E28+1&gt;=IF(E29=1,25,50)),10,0)+((15*(OR('2-man'!$N$5=TRUE,'2-man'!$N$5="TRUE",'2-man'!$N$5="Yes"))+15*AND('2-man'!$L$4=2,OR('2-man'!$P$5=TRUE,'2-man'!$P$5="TRUE",'2-man'!$P$5="Yes")))+15*((OR('2-man'!$R$5=TRUE,'2-man'!$R$5="TRUE",'2-man'!$R$5="Yes"))+(OR('2-man'!$T$5=TRUE,'2-man'!$T$5="TRUE",'2-man'!$T$5="Yes"))))*(($N$15+3)=$I$15))</f>
        <v/>
      </c>
      <c r="G27">
        <f>MIN(100,F27+IF(AND(F27&lt;100,F28+1&gt;=IF(F29=1,25,50)),10,0)+((15*(OR('2-man'!$N$5=TRUE,'2-man'!$N$5="TRUE",'2-man'!$N$5="Yes"))+15*AND('2-man'!$L$4=2,OR('2-man'!$P$5=TRUE,'2-man'!$P$5="TRUE",'2-man'!$P$5="Yes")))+15*((OR('2-man'!$R$5=TRUE,'2-man'!$R$5="TRUE",'2-man'!$R$5="Yes"))+(OR('2-man'!$T$5=TRUE,'2-man'!$T$5="TRUE",'2-man'!$T$5="Yes"))))*(($N$15+4)=$I$15))</f>
        <v/>
      </c>
      <c r="H27">
        <f>MIN(100,G27+IF(AND(G27&lt;100,G28+1&gt;=IF(G29=1,25,50)),10,0)+((15*(OR('2-man'!$N$5=TRUE,'2-man'!$N$5="TRUE",'2-man'!$N$5="Yes"))+15*AND('2-man'!$L$4=2,OR('2-man'!$P$5=TRUE,'2-man'!$P$5="TRUE",'2-man'!$P$5="Yes")))+15*((OR('2-man'!$R$5=TRUE,'2-man'!$R$5="TRUE",'2-man'!$R$5="Yes"))+(OR('2-man'!$T$5=TRUE,'2-man'!$T$5="TRUE",'2-man'!$T$5="Yes"))))*(($N$15+5)=$I$15))</f>
        <v/>
      </c>
      <c r="I27">
        <f>MIN(100,H27+IF(AND(H27&lt;100,H28+1&gt;=IF(H29=1,25,50)),10,0)+((15*(OR('2-man'!$N$5=TRUE,'2-man'!$N$5="TRUE",'2-man'!$N$5="Yes"))+15*AND('2-man'!$L$4=2,OR('2-man'!$P$5=TRUE,'2-man'!$P$5="TRUE",'2-man'!$P$5="Yes")))+15*((OR('2-man'!$R$5=TRUE,'2-man'!$R$5="TRUE",'2-man'!$R$5="Yes"))+(OR('2-man'!$T$5=TRUE,'2-man'!$T$5="TRUE",'2-man'!$T$5="Yes"))))*(($N$15+6)=$I$15))</f>
        <v/>
      </c>
      <c r="J27">
        <f>MIN(100,I27+IF(AND(I27&lt;100,I28+1&gt;=IF(I29=1,25,50)),10,0)+((15*(OR('2-man'!$N$5=TRUE,'2-man'!$N$5="TRUE",'2-man'!$N$5="Yes"))+15*AND('2-man'!$L$4=2,OR('2-man'!$P$5=TRUE,'2-man'!$P$5="TRUE",'2-man'!$P$5="Yes")))+15*((OR('2-man'!$R$5=TRUE,'2-man'!$R$5="TRUE",'2-man'!$R$5="Yes"))+(OR('2-man'!$T$5=TRUE,'2-man'!$T$5="TRUE",'2-man'!$T$5="Yes"))))*(($N$15+7)=$I$15))</f>
        <v/>
      </c>
      <c r="K27">
        <f>MIN(100,J27+IF(AND(J27&lt;100,J28+1&gt;=IF(J29=1,25,50)),10,0)+((15*(OR('2-man'!$N$5=TRUE,'2-man'!$N$5="TRUE",'2-man'!$N$5="Yes"))+15*AND('2-man'!$L$4=2,OR('2-man'!$P$5=TRUE,'2-man'!$P$5="TRUE",'2-man'!$P$5="Yes")))+15*((OR('2-man'!$R$5=TRUE,'2-man'!$R$5="TRUE",'2-man'!$R$5="Yes"))+(OR('2-man'!$T$5=TRUE,'2-man'!$T$5="TRUE",'2-man'!$T$5="Yes"))))*(($N$15+8)=$I$15))</f>
        <v/>
      </c>
      <c r="L27">
        <f>MIN(100,K27+IF(AND(K27&lt;100,K28+1&gt;=IF(K29=1,25,50)),10,0)+((15*(OR('2-man'!$N$5=TRUE,'2-man'!$N$5="TRUE",'2-man'!$N$5="Yes"))+15*AND('2-man'!$L$4=2,OR('2-man'!$P$5=TRUE,'2-man'!$P$5="TRUE",'2-man'!$P$5="Yes")))+15*((OR('2-man'!$R$5=TRUE,'2-man'!$R$5="TRUE",'2-man'!$R$5="Yes"))+(OR('2-man'!$T$5=TRUE,'2-man'!$T$5="TRUE",'2-man'!$T$5="Yes"))))*(($N$15+9)=$I$15))</f>
        <v/>
      </c>
      <c r="M27">
        <f>MIN(100,L27+IF(AND(L27&lt;100,L28+1&gt;=IF(L29=1,25,50)),10,0)+((15*(OR('2-man'!$N$5=TRUE,'2-man'!$N$5="TRUE",'2-man'!$N$5="Yes"))+15*AND('2-man'!$L$4=2,OR('2-man'!$P$5=TRUE,'2-man'!$P$5="TRUE",'2-man'!$P$5="Yes")))+15*((OR('2-man'!$R$5=TRUE,'2-man'!$R$5="TRUE",'2-man'!$R$5="Yes"))+(OR('2-man'!$T$5=TRUE,'2-man'!$T$5="TRUE",'2-man'!$T$5="Yes"))))*(($N$15+10)=$I$15))</f>
        <v/>
      </c>
      <c r="N27">
        <f>MIN(100,M27+IF(AND(M27&lt;100,M28+1&gt;=IF(M29=1,25,50)),10,0)+((15*(OR('2-man'!$N$5=TRUE,'2-man'!$N$5="TRUE",'2-man'!$N$5="Yes"))+15*AND('2-man'!$L$4=2,OR('2-man'!$P$5=TRUE,'2-man'!$P$5="TRUE",'2-man'!$P$5="Yes")))+15*((OR('2-man'!$R$5=TRUE,'2-man'!$R$5="TRUE",'2-man'!$R$5="Yes"))+(OR('2-man'!$T$5=TRUE,'2-man'!$T$5="TRUE",'2-man'!$T$5="Yes"))))*(($N$15+11)=$I$15))</f>
        <v/>
      </c>
      <c r="O27">
        <f>MIN(100,N27+IF(AND(N27&lt;100,N28+1&gt;=IF(N29=1,25,50)),10,0)+((15*(OR('2-man'!$N$5=TRUE,'2-man'!$N$5="TRUE",'2-man'!$N$5="Yes"))+15*AND('2-man'!$L$4=2,OR('2-man'!$P$5=TRUE,'2-man'!$P$5="TRUE",'2-man'!$P$5="Yes")))+15*((OR('2-man'!$R$5=TRUE,'2-man'!$R$5="TRUE",'2-man'!$R$5="Yes"))+(OR('2-man'!$T$5=TRUE,'2-man'!$T$5="TRUE",'2-man'!$T$5="Yes"))))*(($N$15+12)=$I$15))</f>
        <v/>
      </c>
      <c r="P27">
        <f>MIN(100,O27+IF(AND(O27&lt;100,O28+1&gt;=IF(O29=1,25,50)),10,0)+((15*(OR('2-man'!$N$5=TRUE,'2-man'!$N$5="TRUE",'2-man'!$N$5="Yes"))+15*AND('2-man'!$L$4=2,OR('2-man'!$P$5=TRUE,'2-man'!$P$5="TRUE",'2-man'!$P$5="Yes")))+15*((OR('2-man'!$R$5=TRUE,'2-man'!$R$5="TRUE",'2-man'!$R$5="Yes"))+(OR('2-man'!$T$5=TRUE,'2-man'!$T$5="TRUE",'2-man'!$T$5="Yes"))))*(($N$15+13)=$I$15))</f>
        <v/>
      </c>
      <c r="Q27">
        <f>MIN(100,P27+IF(AND(P27&lt;100,P28+1&gt;=IF(P29=1,25,50)),10,0)+((15*(OR('2-man'!$N$5=TRUE,'2-man'!$N$5="TRUE",'2-man'!$N$5="Yes"))+15*AND('2-man'!$L$4=2,OR('2-man'!$P$5=TRUE,'2-man'!$P$5="TRUE",'2-man'!$P$5="Yes")))+15*((OR('2-man'!$R$5=TRUE,'2-man'!$R$5="TRUE",'2-man'!$R$5="Yes"))+(OR('2-man'!$T$5=TRUE,'2-man'!$T$5="TRUE",'2-man'!$T$5="Yes"))))*(($N$15+14)=$I$15))</f>
        <v/>
      </c>
      <c r="R27">
        <f>MIN(100,Q27+IF(AND(Q27&lt;100,Q28+1&gt;=IF(Q29=1,25,50)),10,0)+((15*(OR('2-man'!$N$5=TRUE,'2-man'!$N$5="TRUE",'2-man'!$N$5="Yes"))+15*AND('2-man'!$L$4=2,OR('2-man'!$P$5=TRUE,'2-man'!$P$5="TRUE",'2-man'!$P$5="Yes")))+15*((OR('2-man'!$R$5=TRUE,'2-man'!$R$5="TRUE",'2-man'!$R$5="Yes"))+(OR('2-man'!$T$5=TRUE,'2-man'!$T$5="TRUE",'2-man'!$T$5="Yes"))))*(($N$15+15)=$I$15))</f>
        <v/>
      </c>
      <c r="S27">
        <f>MIN(100,R27+IF(AND(R27&lt;100,R28+1&gt;=IF(R29=1,25,50)),10,0)+((15*(OR('2-man'!$N$5=TRUE,'2-man'!$N$5="TRUE",'2-man'!$N$5="Yes"))+15*AND('2-man'!$L$4=2,OR('2-man'!$P$5=TRUE,'2-man'!$P$5="TRUE",'2-man'!$P$5="Yes")))+15*((OR('2-man'!$R$5=TRUE,'2-man'!$R$5="TRUE",'2-man'!$R$5="Yes"))+(OR('2-man'!$T$5=TRUE,'2-man'!$T$5="TRUE",'2-man'!$T$5="Yes"))))*(($N$15+16)=$I$15))</f>
        <v/>
      </c>
      <c r="T27">
        <f>MIN(100,S27+IF(AND(S27&lt;100,S28+1&gt;=IF(S29=1,25,50)),10,0)+((15*(OR('2-man'!$N$5=TRUE,'2-man'!$N$5="TRUE",'2-man'!$N$5="Yes"))+15*AND('2-man'!$L$4=2,OR('2-man'!$P$5=TRUE,'2-man'!$P$5="TRUE",'2-man'!$P$5="Yes")))+15*((OR('2-man'!$R$5=TRUE,'2-man'!$R$5="TRUE",'2-man'!$R$5="Yes"))+(OR('2-man'!$T$5=TRUE,'2-man'!$T$5="TRUE",'2-man'!$T$5="Yes"))))*(($N$15+17)=$I$15))</f>
        <v/>
      </c>
      <c r="U27">
        <f>MIN(100,T27+IF(AND(T27&lt;100,T28+1&gt;=IF(T29=1,25,50)),10,0)+((15*(OR('2-man'!$N$5=TRUE,'2-man'!$N$5="TRUE",'2-man'!$N$5="Yes"))+15*AND('2-man'!$L$4=2,OR('2-man'!$P$5=TRUE,'2-man'!$P$5="TRUE",'2-man'!$P$5="Yes")))+15*((OR('2-man'!$R$5=TRUE,'2-man'!$R$5="TRUE",'2-man'!$R$5="Yes"))+(OR('2-man'!$T$5=TRUE,'2-man'!$T$5="TRUE",'2-man'!$T$5="Yes"))))*(($N$15+18)=$I$15))</f>
        <v/>
      </c>
      <c r="V27">
        <f>MIN(100,U27+IF(AND(U27&lt;100,U28+1&gt;=IF(U29=1,25,50)),10,0)+((15*(OR('2-man'!$N$5=TRUE,'2-man'!$N$5="TRUE",'2-man'!$N$5="Yes"))+15*AND('2-man'!$L$4=2,OR('2-man'!$P$5=TRUE,'2-man'!$P$5="TRUE",'2-man'!$P$5="Yes")))+15*((OR('2-man'!$R$5=TRUE,'2-man'!$R$5="TRUE",'2-man'!$R$5="Yes"))+(OR('2-man'!$T$5=TRUE,'2-man'!$T$5="TRUE",'2-man'!$T$5="Yes"))))*(($N$15+19)=$I$15))</f>
        <v/>
      </c>
      <c r="W27">
        <f>MIN(100,V27+IF(AND(V27&lt;100,V28+1&gt;=IF(V29=1,25,50)),10,0)+((15*(OR('2-man'!$N$5=TRUE,'2-man'!$N$5="TRUE",'2-man'!$N$5="Yes"))+15*AND('2-man'!$L$4=2,OR('2-man'!$P$5=TRUE,'2-man'!$P$5="TRUE",'2-man'!$P$5="Yes")))+15*((OR('2-man'!$R$5=TRUE,'2-man'!$R$5="TRUE",'2-man'!$R$5="Yes"))+(OR('2-man'!$T$5=TRUE,'2-man'!$T$5="TRUE",'2-man'!$T$5="Yes"))))*(($N$15+20)=$I$15))</f>
        <v/>
      </c>
      <c r="X27">
        <f>MIN(100,W27+IF(AND(W27&lt;100,W28+1&gt;=IF(W29=1,25,50)),10,0)+((15*(OR('2-man'!$N$5=TRUE,'2-man'!$N$5="TRUE",'2-man'!$N$5="Yes"))+15*AND('2-man'!$L$4=2,OR('2-man'!$P$5=TRUE,'2-man'!$P$5="TRUE",'2-man'!$P$5="Yes")))+15*((OR('2-man'!$R$5=TRUE,'2-man'!$R$5="TRUE",'2-man'!$R$5="Yes"))+(OR('2-man'!$T$5=TRUE,'2-man'!$T$5="TRUE",'2-man'!$T$5="Yes"))))*(($N$15+21)=$I$15))</f>
        <v/>
      </c>
      <c r="Y27">
        <f>MIN(100,X27+IF(AND(X27&lt;100,X28+1&gt;=IF(X29=1,25,50)),10,0)+((15*(OR('2-man'!$N$5=TRUE,'2-man'!$N$5="TRUE",'2-man'!$N$5="Yes"))+15*AND('2-man'!$L$4=2,OR('2-man'!$P$5=TRUE,'2-man'!$P$5="TRUE",'2-man'!$P$5="Yes")))+15*((OR('2-man'!$R$5=TRUE,'2-man'!$R$5="TRUE",'2-man'!$R$5="Yes"))+(OR('2-man'!$T$5=TRUE,'2-man'!$T$5="TRUE",'2-man'!$T$5="Yes"))))*(($N$15+22)=$I$15))</f>
        <v/>
      </c>
      <c r="Z27">
        <f>MIN(100,Y27+IF(AND(Y27&lt;100,Y28+1&gt;=IF(Y29=1,25,50)),10,0)+((15*(OR('2-man'!$N$5=TRUE,'2-man'!$N$5="TRUE",'2-man'!$N$5="Yes"))+15*AND('2-man'!$L$4=2,OR('2-man'!$P$5=TRUE,'2-man'!$P$5="TRUE",'2-man'!$P$5="Yes")))+15*((OR('2-man'!$R$5=TRUE,'2-man'!$R$5="TRUE",'2-man'!$R$5="Yes"))+(OR('2-man'!$T$5=TRUE,'2-man'!$T$5="TRUE",'2-man'!$T$5="Yes"))))*(($N$15+23)=$I$15))</f>
        <v/>
      </c>
      <c r="AA27">
        <f>MIN(100,Z27+IF(AND(Z27&lt;100,Z28+1&gt;=IF(Z29=1,25,50)),10,0)+((15*(OR('2-man'!$N$5=TRUE,'2-man'!$N$5="TRUE",'2-man'!$N$5="Yes"))+15*AND('2-man'!$L$4=2,OR('2-man'!$P$5=TRUE,'2-man'!$P$5="TRUE",'2-man'!$P$5="Yes")))+15*((OR('2-man'!$R$5=TRUE,'2-man'!$R$5="TRUE",'2-man'!$R$5="Yes"))+(OR('2-man'!$T$5=TRUE,'2-man'!$T$5="TRUE",'2-man'!$T$5="Yes"))))*(($N$15+24)=$I$15))</f>
        <v/>
      </c>
      <c r="AB27">
        <f>MIN(100,AA27+IF(AND(AA27&lt;100,AA28+1&gt;=IF(AA29=1,25,50)),10,0)+((15*(OR('2-man'!$N$5=TRUE,'2-man'!$N$5="TRUE",'2-man'!$N$5="Yes"))+15*AND('2-man'!$L$4=2,OR('2-man'!$P$5=TRUE,'2-man'!$P$5="TRUE",'2-man'!$P$5="Yes")))+15*((OR('2-man'!$R$5=TRUE,'2-man'!$R$5="TRUE",'2-man'!$R$5="Yes"))+(OR('2-man'!$T$5=TRUE,'2-man'!$T$5="TRUE",'2-man'!$T$5="Yes"))))*(($N$15+25)=$I$15))</f>
        <v/>
      </c>
      <c r="AC27">
        <f>MIN(100,AB27+IF(AND(AB27&lt;100,AB28+1&gt;=IF(AB29=1,25,50)),10,0)+((15*(OR('2-man'!$N$5=TRUE,'2-man'!$N$5="TRUE",'2-man'!$N$5="Yes"))+15*AND('2-man'!$L$4=2,OR('2-man'!$P$5=TRUE,'2-man'!$P$5="TRUE",'2-man'!$P$5="Yes")))+15*((OR('2-man'!$R$5=TRUE,'2-man'!$R$5="TRUE",'2-man'!$R$5="Yes"))+(OR('2-man'!$T$5=TRUE,'2-man'!$T$5="TRUE",'2-man'!$T$5="Yes"))))*(($N$15+26)=$I$15))</f>
        <v/>
      </c>
      <c r="AD27">
        <f>MIN(100,AC27+IF(AND(AC27&lt;100,AC28+1&gt;=IF(AC29=1,25,50)),10,0)+((15*(OR('2-man'!$N$5=TRUE,'2-man'!$N$5="TRUE",'2-man'!$N$5="Yes"))+15*AND('2-man'!$L$4=2,OR('2-man'!$P$5=TRUE,'2-man'!$P$5="TRUE",'2-man'!$P$5="Yes")))+15*((OR('2-man'!$R$5=TRUE,'2-man'!$R$5="TRUE",'2-man'!$R$5="Yes"))+(OR('2-man'!$T$5=TRUE,'2-man'!$T$5="TRUE",'2-man'!$T$5="Yes"))))*(($N$15+27)=$I$15))</f>
        <v/>
      </c>
      <c r="AE27">
        <f>MIN(100,AD27+IF(AND(AD27&lt;100,AD28+1&gt;=IF(AD29=1,25,50)),10,0)+((15*(OR('2-man'!$N$5=TRUE,'2-man'!$N$5="TRUE",'2-man'!$N$5="Yes"))+15*AND('2-man'!$L$4=2,OR('2-man'!$P$5=TRUE,'2-man'!$P$5="TRUE",'2-man'!$P$5="Yes")))+15*((OR('2-man'!$R$5=TRUE,'2-man'!$R$5="TRUE",'2-man'!$R$5="Yes"))+(OR('2-man'!$T$5=TRUE,'2-man'!$T$5="TRUE",'2-man'!$T$5="Yes"))))*(($N$15+28)=$I$15))</f>
        <v/>
      </c>
      <c r="AF27">
        <f>MIN(100,AE27+IF(AND(AE27&lt;100,AE28+1&gt;=IF(AE29=1,25,50)),10,0)+((15*(OR('2-man'!$N$5=TRUE,'2-man'!$N$5="TRUE",'2-man'!$N$5="Yes"))+15*AND('2-man'!$L$4=2,OR('2-man'!$P$5=TRUE,'2-man'!$P$5="TRUE",'2-man'!$P$5="Yes")))+15*((OR('2-man'!$R$5=TRUE,'2-man'!$R$5="TRUE",'2-man'!$R$5="Yes"))+(OR('2-man'!$T$5=TRUE,'2-man'!$T$5="TRUE",'2-man'!$T$5="Yes"))))*(($N$15+29)=$I$15))</f>
        <v/>
      </c>
      <c r="AG27">
        <f>MIN(100,AF27+IF(AND(AF27&lt;100,AF28+1&gt;=IF(AF29=1,25,50)),10,0)+((15*(OR('2-man'!$N$5=TRUE,'2-man'!$N$5="TRUE",'2-man'!$N$5="Yes"))+15*AND('2-man'!$L$4=2,OR('2-man'!$P$5=TRUE,'2-man'!$P$5="TRUE",'2-man'!$P$5="Yes")))+15*((OR('2-man'!$R$5=TRUE,'2-man'!$R$5="TRUE",'2-man'!$R$5="Yes"))+(OR('2-man'!$T$5=TRUE,'2-man'!$T$5="TRUE",'2-man'!$T$5="Yes"))))*(($N$15+30)=$I$15))</f>
        <v/>
      </c>
      <c r="AH27">
        <f>MIN(100,AG27+IF(AND(AG27&lt;100,AG28+1&gt;=IF(AG29=1,25,50)),10,0)+((15*(OR('2-man'!$N$5=TRUE,'2-man'!$N$5="TRUE",'2-man'!$N$5="Yes"))+15*AND('2-man'!$L$4=2,OR('2-man'!$P$5=TRUE,'2-man'!$P$5="TRUE",'2-man'!$P$5="Yes")))+15*((OR('2-man'!$R$5=TRUE,'2-man'!$R$5="TRUE",'2-man'!$R$5="Yes"))+(OR('2-man'!$T$5=TRUE,'2-man'!$T$5="TRUE",'2-man'!$T$5="Yes"))))*(($N$15+31)=$I$15))</f>
        <v/>
      </c>
      <c r="AI27">
        <f>MIN(100,AH27+IF(AND(AH27&lt;100,AH28+1&gt;=IF(AH29=1,25,50)),10,0)+((15*(OR('2-man'!$N$5=TRUE,'2-man'!$N$5="TRUE",'2-man'!$N$5="Yes"))+15*AND('2-man'!$L$4=2,OR('2-man'!$P$5=TRUE,'2-man'!$P$5="TRUE",'2-man'!$P$5="Yes")))+15*((OR('2-man'!$R$5=TRUE,'2-man'!$R$5="TRUE",'2-man'!$R$5="Yes"))+(OR('2-man'!$T$5=TRUE,'2-man'!$T$5="TRUE",'2-man'!$T$5="Yes"))))*(($N$15+32)=$I$15))</f>
        <v/>
      </c>
      <c r="AJ27">
        <f>MIN(100,AI27+IF(AND(AI27&lt;100,AI28+1&gt;=IF(AI29=1,25,50)),10,0)+((15*(OR('2-man'!$N$5=TRUE,'2-man'!$N$5="TRUE",'2-man'!$N$5="Yes"))+15*AND('2-man'!$L$4=2,OR('2-man'!$P$5=TRUE,'2-man'!$P$5="TRUE",'2-man'!$P$5="Yes")))+15*((OR('2-man'!$R$5=TRUE,'2-man'!$R$5="TRUE",'2-man'!$R$5="Yes"))+(OR('2-man'!$T$5=TRUE,'2-man'!$T$5="TRUE",'2-man'!$T$5="Yes"))))*(($N$15+33)=$I$15))</f>
        <v/>
      </c>
      <c r="AK27">
        <f>MIN(100,AJ27+IF(AND(AJ27&lt;100,AJ28+1&gt;=IF(AJ29=1,25,50)),10,0)+((15*(OR('2-man'!$N$5=TRUE,'2-man'!$N$5="TRUE",'2-man'!$N$5="Yes"))+15*AND('2-man'!$L$4=2,OR('2-man'!$P$5=TRUE,'2-man'!$P$5="TRUE",'2-man'!$P$5="Yes")))+15*((OR('2-man'!$R$5=TRUE,'2-man'!$R$5="TRUE",'2-man'!$R$5="Yes"))+(OR('2-man'!$T$5=TRUE,'2-man'!$T$5="TRUE",'2-man'!$T$5="Yes"))))*(($N$15+34)=$I$15))</f>
        <v/>
      </c>
      <c r="AL27">
        <f>MIN(100,AK27+IF(AND(AK27&lt;100,AK28+1&gt;=IF(AK29=1,25,50)),10,0)+((15*(OR('2-man'!$N$5=TRUE,'2-man'!$N$5="TRUE",'2-man'!$N$5="Yes"))+15*AND('2-man'!$L$4=2,OR('2-man'!$P$5=TRUE,'2-man'!$P$5="TRUE",'2-man'!$P$5="Yes")))+15*((OR('2-man'!$R$5=TRUE,'2-man'!$R$5="TRUE",'2-man'!$R$5="Yes"))+(OR('2-man'!$T$5=TRUE,'2-man'!$T$5="TRUE",'2-man'!$T$5="Yes"))))*(($N$15+35)=$I$15))</f>
        <v/>
      </c>
      <c r="AM27">
        <f>MIN(100,AL27+IF(AND(AL27&lt;100,AL28+1&gt;=IF(AL29=1,25,50)),10,0)+((15*(OR('2-man'!$N$5=TRUE,'2-man'!$N$5="TRUE",'2-man'!$N$5="Yes"))+15*AND('2-man'!$L$4=2,OR('2-man'!$P$5=TRUE,'2-man'!$P$5="TRUE",'2-man'!$P$5="Yes")))+15*((OR('2-man'!$R$5=TRUE,'2-man'!$R$5="TRUE",'2-man'!$R$5="Yes"))+(OR('2-man'!$T$5=TRUE,'2-man'!$T$5="TRUE",'2-man'!$T$5="Yes"))))*(($N$15+36)=$I$15))</f>
        <v/>
      </c>
      <c r="AN27">
        <f>MIN(100,AM27+IF(AND(AM27&lt;100,AM28+1&gt;=IF(AM29=1,25,50)),10,0)+((15*(OR('2-man'!$N$5=TRUE,'2-man'!$N$5="TRUE",'2-man'!$N$5="Yes"))+15*AND('2-man'!$L$4=2,OR('2-man'!$P$5=TRUE,'2-man'!$P$5="TRUE",'2-man'!$P$5="Yes")))+15*((OR('2-man'!$R$5=TRUE,'2-man'!$R$5="TRUE",'2-man'!$R$5="Yes"))+(OR('2-man'!$T$5=TRUE,'2-man'!$T$5="TRUE",'2-man'!$T$5="Yes"))))*(($N$15+37)=$I$15))</f>
        <v/>
      </c>
      <c r="AO27">
        <f>MIN(100,AN27+IF(AND(AN27&lt;100,AN28+1&gt;=IF(AN29=1,25,50)),10,0)+((15*(OR('2-man'!$N$5=TRUE,'2-man'!$N$5="TRUE",'2-man'!$N$5="Yes"))+15*AND('2-man'!$L$4=2,OR('2-man'!$P$5=TRUE,'2-man'!$P$5="TRUE",'2-man'!$P$5="Yes")))+15*((OR('2-man'!$R$5=TRUE,'2-man'!$R$5="TRUE",'2-man'!$R$5="Yes"))+(OR('2-man'!$T$5=TRUE,'2-man'!$T$5="TRUE",'2-man'!$T$5="Yes"))))*(($N$15+38)=$I$15))</f>
        <v/>
      </c>
      <c r="AP27">
        <f>MIN(100,AO27+IF(AND(AO27&lt;100,AO28+1&gt;=IF(AO29=1,25,50)),10,0)+((15*(OR('2-man'!$N$5=TRUE,'2-man'!$N$5="TRUE",'2-man'!$N$5="Yes"))+15*AND('2-man'!$L$4=2,OR('2-man'!$P$5=TRUE,'2-man'!$P$5="TRUE",'2-man'!$P$5="Yes")))+15*((OR('2-man'!$R$5=TRUE,'2-man'!$R$5="TRUE",'2-man'!$R$5="Yes"))+(OR('2-man'!$T$5=TRUE,'2-man'!$T$5="TRUE",'2-man'!$T$5="Yes"))))*(($N$15+39)=$I$15))</f>
        <v/>
      </c>
      <c r="AQ27">
        <f>MIN(100,AP27+IF(AND(AP27&lt;100,AP28+1&gt;=IF(AP29=1,25,50)),10,0)+((15*(OR('2-man'!$N$5=TRUE,'2-man'!$N$5="TRUE",'2-man'!$N$5="Yes"))+15*AND('2-man'!$L$4=2,OR('2-man'!$P$5=TRUE,'2-man'!$P$5="TRUE",'2-man'!$P$5="Yes")))+15*((OR('2-man'!$R$5=TRUE,'2-man'!$R$5="TRUE",'2-man'!$R$5="Yes"))+(OR('2-man'!$T$5=TRUE,'2-man'!$T$5="TRUE",'2-man'!$T$5="Yes"))))*(($N$15+40)=$I$15))</f>
        <v/>
      </c>
      <c r="AR27">
        <f>MIN(100,AQ27+IF(AND(AQ27&lt;100,AQ28+1&gt;=IF(AQ29=1,25,50)),10,0)+((15*(OR('2-man'!$N$5=TRUE,'2-man'!$N$5="TRUE",'2-man'!$N$5="Yes"))+15*AND('2-man'!$L$4=2,OR('2-man'!$P$5=TRUE,'2-man'!$P$5="TRUE",'2-man'!$P$5="Yes")))+15*((OR('2-man'!$R$5=TRUE,'2-man'!$R$5="TRUE",'2-man'!$R$5="Yes"))+(OR('2-man'!$T$5=TRUE,'2-man'!$T$5="TRUE",'2-man'!$T$5="Yes"))))*(($N$15+41)=$I$15))</f>
        <v/>
      </c>
      <c r="AS27">
        <f>MIN(100,AR27+IF(AND(AR27&lt;100,AR28+1&gt;=IF(AR29=1,25,50)),10,0)+((15*(OR('2-man'!$N$5=TRUE,'2-man'!$N$5="TRUE",'2-man'!$N$5="Yes"))+15*AND('2-man'!$L$4=2,OR('2-man'!$P$5=TRUE,'2-man'!$P$5="TRUE",'2-man'!$P$5="Yes")))+15*((OR('2-man'!$R$5=TRUE,'2-man'!$R$5="TRUE",'2-man'!$R$5="Yes"))+(OR('2-man'!$T$5=TRUE,'2-man'!$T$5="TRUE",'2-man'!$T$5="Yes"))))*(($N$15+42)=$I$15))</f>
        <v/>
      </c>
      <c r="AT27">
        <f>MIN(100,AS27+IF(AND(AS27&lt;100,AS28+1&gt;=IF(AS29=1,25,50)),10,0)+((15*(OR('2-man'!$N$5=TRUE,'2-man'!$N$5="TRUE",'2-man'!$N$5="Yes"))+15*AND('2-man'!$L$4=2,OR('2-man'!$P$5=TRUE,'2-man'!$P$5="TRUE",'2-man'!$P$5="Yes")))+15*((OR('2-man'!$R$5=TRUE,'2-man'!$R$5="TRUE",'2-man'!$R$5="Yes"))+(OR('2-man'!$T$5=TRUE,'2-man'!$T$5="TRUE",'2-man'!$T$5="Yes"))))*(($N$15+43)=$I$15))</f>
        <v/>
      </c>
      <c r="AU27">
        <f>MIN(100,AT27+IF(AND(AT27&lt;100,AT28+1&gt;=IF(AT29=1,25,50)),10,0)+((15*(OR('2-man'!$N$5=TRUE,'2-man'!$N$5="TRUE",'2-man'!$N$5="Yes"))+15*AND('2-man'!$L$4=2,OR('2-man'!$P$5=TRUE,'2-man'!$P$5="TRUE",'2-man'!$P$5="Yes")))+15*((OR('2-man'!$R$5=TRUE,'2-man'!$R$5="TRUE",'2-man'!$R$5="Yes"))+(OR('2-man'!$T$5=TRUE,'2-man'!$T$5="TRUE",'2-man'!$T$5="Yes"))))*(($N$15+44)=$I$15))</f>
        <v/>
      </c>
      <c r="AV27">
        <f>MIN(100,AU27+IF(AND(AU27&lt;100,AU28+1&gt;=IF(AU29=1,25,50)),10,0)+((15*(OR('2-man'!$N$5=TRUE,'2-man'!$N$5="TRUE",'2-man'!$N$5="Yes"))+15*AND('2-man'!$L$4=2,OR('2-man'!$P$5=TRUE,'2-man'!$P$5="TRUE",'2-man'!$P$5="Yes")))+15*((OR('2-man'!$R$5=TRUE,'2-man'!$R$5="TRUE",'2-man'!$R$5="Yes"))+(OR('2-man'!$T$5=TRUE,'2-man'!$T$5="TRUE",'2-man'!$T$5="Yes"))))*(($N$15+45)=$I$15))</f>
        <v/>
      </c>
      <c r="AW27">
        <f>MIN(100,AV27+IF(AND(AV27&lt;100,AV28+1&gt;=IF(AV29=1,25,50)),10,0)+((15*(OR('2-man'!$N$5=TRUE,'2-man'!$N$5="TRUE",'2-man'!$N$5="Yes"))+15*AND('2-man'!$L$4=2,OR('2-man'!$P$5=TRUE,'2-man'!$P$5="TRUE",'2-man'!$P$5="Yes")))+15*((OR('2-man'!$R$5=TRUE,'2-man'!$R$5="TRUE",'2-man'!$R$5="Yes"))+(OR('2-man'!$T$5=TRUE,'2-man'!$T$5="TRUE",'2-man'!$T$5="Yes"))))*(($N$15+46)=$I$15))</f>
        <v/>
      </c>
      <c r="AX27">
        <f>MIN(100,AW27+IF(AND(AW27&lt;100,AW28+1&gt;=IF(AW29=1,25,50)),10,0)+((15*(OR('2-man'!$N$5=TRUE,'2-man'!$N$5="TRUE",'2-man'!$N$5="Yes"))+15*AND('2-man'!$L$4=2,OR('2-man'!$P$5=TRUE,'2-man'!$P$5="TRUE",'2-man'!$P$5="Yes")))+15*((OR('2-man'!$R$5=TRUE,'2-man'!$R$5="TRUE",'2-man'!$R$5="Yes"))+(OR('2-man'!$T$5=TRUE,'2-man'!$T$5="TRUE",'2-man'!$T$5="Yes"))))*(($N$15+47)=$I$15))</f>
        <v/>
      </c>
      <c r="AY27">
        <f>MIN(100,AX27+IF(AND(AX27&lt;100,AX28+1&gt;=IF(AX29=1,25,50)),10,0)+((15*(OR('2-man'!$N$5=TRUE,'2-man'!$N$5="TRUE",'2-man'!$N$5="Yes"))+15*AND('2-man'!$L$4=2,OR('2-man'!$P$5=TRUE,'2-man'!$P$5="TRUE",'2-man'!$P$5="Yes")))+15*((OR('2-man'!$R$5=TRUE,'2-man'!$R$5="TRUE",'2-man'!$R$5="Yes"))+(OR('2-man'!$T$5=TRUE,'2-man'!$T$5="TRUE",'2-man'!$T$5="Yes"))))*(($N$15+48)=$I$15))</f>
        <v/>
      </c>
      <c r="AZ27">
        <f>MIN(100,AY27+IF(AND(AY27&lt;100,AY28+1&gt;=IF(AY29=1,25,50)),10,0)+((15*(OR('2-man'!$N$5=TRUE,'2-man'!$N$5="TRUE",'2-man'!$N$5="Yes"))+15*AND('2-man'!$L$4=2,OR('2-man'!$P$5=TRUE,'2-man'!$P$5="TRUE",'2-man'!$P$5="Yes")))+15*((OR('2-man'!$R$5=TRUE,'2-man'!$R$5="TRUE",'2-man'!$R$5="Yes"))+(OR('2-man'!$T$5=TRUE,'2-man'!$T$5="TRUE",'2-man'!$T$5="Yes"))))*(($N$15+49)=$I$15))</f>
        <v/>
      </c>
      <c r="BA27">
        <f>MIN(100,AZ27+IF(AND(AZ27&lt;100,AZ28+1&gt;=IF(AZ29=1,25,50)),10,0)+((15*(OR('2-man'!$N$5=TRUE,'2-man'!$N$5="TRUE",'2-man'!$N$5="Yes"))+15*AND('2-man'!$L$4=2,OR('2-man'!$P$5=TRUE,'2-man'!$P$5="TRUE",'2-man'!$P$5="Yes")))+15*((OR('2-man'!$R$5=TRUE,'2-man'!$R$5="TRUE",'2-man'!$R$5="Yes"))+(OR('2-man'!$T$5=TRUE,'2-man'!$T$5="TRUE",'2-man'!$T$5="Yes"))))*(($N$15+50)=$I$15))</f>
        <v/>
      </c>
      <c r="BB27">
        <f>MIN(100,BA27+IF(AND(BA27&lt;100,BA28+1&gt;=IF(BA29=1,25,50)),10,0)+((15*(OR('2-man'!$N$5=TRUE,'2-man'!$N$5="TRUE",'2-man'!$N$5="Yes"))+15*AND('2-man'!$L$4=2,OR('2-man'!$P$5=TRUE,'2-man'!$P$5="TRUE",'2-man'!$P$5="Yes")))+15*((OR('2-man'!$R$5=TRUE,'2-man'!$R$5="TRUE",'2-man'!$R$5="Yes"))+(OR('2-man'!$T$5=TRUE,'2-man'!$T$5="TRUE",'2-man'!$T$5="Yes"))))*(($N$15+51)=$I$15))</f>
        <v/>
      </c>
      <c r="BC27">
        <f>MIN(100,BB27+IF(AND(BB27&lt;100,BB28+1&gt;=IF(BB29=1,25,50)),10,0)+((15*(OR('2-man'!$N$5=TRUE,'2-man'!$N$5="TRUE",'2-man'!$N$5="Yes"))+15*AND('2-man'!$L$4=2,OR('2-man'!$P$5=TRUE,'2-man'!$P$5="TRUE",'2-man'!$P$5="Yes")))+15*((OR('2-man'!$R$5=TRUE,'2-man'!$R$5="TRUE",'2-man'!$R$5="Yes"))+(OR('2-man'!$T$5=TRUE,'2-man'!$T$5="TRUE",'2-man'!$T$5="Yes"))))*(($N$15+52)=$I$15))</f>
        <v/>
      </c>
      <c r="BD27">
        <f>MIN(100,BC27+IF(AND(BC27&lt;100,BC28+1&gt;=IF(BC29=1,25,50)),10,0)+((15*(OR('2-man'!$N$5=TRUE,'2-man'!$N$5="TRUE",'2-man'!$N$5="Yes"))+15*AND('2-man'!$L$4=2,OR('2-man'!$P$5=TRUE,'2-man'!$P$5="TRUE",'2-man'!$P$5="Yes")))+15*((OR('2-man'!$R$5=TRUE,'2-man'!$R$5="TRUE",'2-man'!$R$5="Yes"))+(OR('2-man'!$T$5=TRUE,'2-man'!$T$5="TRUE",'2-man'!$T$5="Yes"))))*(($N$15+53)=$I$15))</f>
        <v/>
      </c>
      <c r="BE27">
        <f>MIN(100,BD27+IF(AND(BD27&lt;100,BD28+1&gt;=IF(BD29=1,25,50)),10,0)+((15*(OR('2-man'!$N$5=TRUE,'2-man'!$N$5="TRUE",'2-man'!$N$5="Yes"))+15*AND('2-man'!$L$4=2,OR('2-man'!$P$5=TRUE,'2-man'!$P$5="TRUE",'2-man'!$P$5="Yes")))+15*((OR('2-man'!$R$5=TRUE,'2-man'!$R$5="TRUE",'2-man'!$R$5="Yes"))+(OR('2-man'!$T$5=TRUE,'2-man'!$T$5="TRUE",'2-man'!$T$5="Yes"))))*(($N$15+54)=$I$15))</f>
        <v/>
      </c>
      <c r="BF27">
        <f>MIN(100,BE27+IF(AND(BE27&lt;100,BE28+1&gt;=IF(BE29=1,25,50)),10,0)+((15*(OR('2-man'!$N$5=TRUE,'2-man'!$N$5="TRUE",'2-man'!$N$5="Yes"))+15*AND('2-man'!$L$4=2,OR('2-man'!$P$5=TRUE,'2-man'!$P$5="TRUE",'2-man'!$P$5="Yes")))+15*((OR('2-man'!$R$5=TRUE,'2-man'!$R$5="TRUE",'2-man'!$R$5="Yes"))+(OR('2-man'!$T$5=TRUE,'2-man'!$T$5="TRUE",'2-man'!$T$5="Yes"))))*(($N$15+55)=$I$15))</f>
        <v/>
      </c>
      <c r="BG27">
        <f>MIN(100,BF27+IF(AND(BF27&lt;100,BF28+1&gt;=IF(BF29=1,25,50)),10,0)+((15*(OR('2-man'!$N$5=TRUE,'2-man'!$N$5="TRUE",'2-man'!$N$5="Yes"))+15*AND('2-man'!$L$4=2,OR('2-man'!$P$5=TRUE,'2-man'!$P$5="TRUE",'2-man'!$P$5="Yes")))+15*((OR('2-man'!$R$5=TRUE,'2-man'!$R$5="TRUE",'2-man'!$R$5="Yes"))+(OR('2-man'!$T$5=TRUE,'2-man'!$T$5="TRUE",'2-man'!$T$5="Yes"))))*(($N$15+56)=$I$15))</f>
        <v/>
      </c>
      <c r="BH27">
        <f>MIN(100,BG27+IF(AND(BG27&lt;100,BG28+1&gt;=IF(BG29=1,25,50)),10,0)+((15*(OR('2-man'!$N$5=TRUE,'2-man'!$N$5="TRUE",'2-man'!$N$5="Yes"))+15*AND('2-man'!$L$4=2,OR('2-man'!$P$5=TRUE,'2-man'!$P$5="TRUE",'2-man'!$P$5="Yes")))+15*((OR('2-man'!$R$5=TRUE,'2-man'!$R$5="TRUE",'2-man'!$R$5="Yes"))+(OR('2-man'!$T$5=TRUE,'2-man'!$T$5="TRUE",'2-man'!$T$5="Yes"))))*(($N$15+57)=$I$15))</f>
        <v/>
      </c>
      <c r="BI27">
        <f>MIN(100,BH27+IF(AND(BH27&lt;100,BH28+1&gt;=IF(BH29=1,25,50)),10,0)+((15*(OR('2-man'!$N$5=TRUE,'2-man'!$N$5="TRUE",'2-man'!$N$5="Yes"))+15*AND('2-man'!$L$4=2,OR('2-man'!$P$5=TRUE,'2-man'!$P$5="TRUE",'2-man'!$P$5="Yes")))+15*((OR('2-man'!$R$5=TRUE,'2-man'!$R$5="TRUE",'2-man'!$R$5="Yes"))+(OR('2-man'!$T$5=TRUE,'2-man'!$T$5="TRUE",'2-man'!$T$5="Yes"))))*(($N$15+58)=$I$15))</f>
        <v/>
      </c>
      <c r="BJ27">
        <f>MIN(100,BI27+IF(AND(BI27&lt;100,BI28+1&gt;=IF(BI29=1,25,50)),10,0)+((15*(OR('2-man'!$N$5=TRUE,'2-man'!$N$5="TRUE",'2-man'!$N$5="Yes"))+15*AND('2-man'!$L$4=2,OR('2-man'!$P$5=TRUE,'2-man'!$P$5="TRUE",'2-man'!$P$5="Yes")))+15*((OR('2-man'!$R$5=TRUE,'2-man'!$R$5="TRUE",'2-man'!$R$5="Yes"))+(OR('2-man'!$T$5=TRUE,'2-man'!$T$5="TRUE",'2-man'!$T$5="Yes"))))*(($N$15+59)=$I$15))</f>
        <v/>
      </c>
      <c r="BK27">
        <f>MIN(100,BJ27+IF(AND(BJ27&lt;100,BJ28+1&gt;=IF(BJ29=1,25,50)),10,0)+((15*(OR('2-man'!$N$5=TRUE,'2-man'!$N$5="TRUE",'2-man'!$N$5="Yes"))+15*AND('2-man'!$L$4=2,OR('2-man'!$P$5=TRUE,'2-man'!$P$5="TRUE",'2-man'!$P$5="Yes")))+15*((OR('2-man'!$R$5=TRUE,'2-man'!$R$5="TRUE",'2-man'!$R$5="Yes"))+(OR('2-man'!$T$5=TRUE,'2-man'!$T$5="TRUE",'2-man'!$T$5="Yes"))))*(($N$15+60)=$I$15))</f>
        <v/>
      </c>
      <c r="BL27">
        <f>MIN(100,BK27+IF(AND(BK27&lt;100,BK28+1&gt;=IF(BK29=1,25,50)),10,0)+((15*(OR('2-man'!$N$5=TRUE,'2-man'!$N$5="TRUE",'2-man'!$N$5="Yes"))+15*AND('2-man'!$L$4=2,OR('2-man'!$P$5=TRUE,'2-man'!$P$5="TRUE",'2-man'!$P$5="Yes")))+15*((OR('2-man'!$R$5=TRUE,'2-man'!$R$5="TRUE",'2-man'!$R$5="Yes"))+(OR('2-man'!$T$5=TRUE,'2-man'!$T$5="TRUE",'2-man'!$T$5="Yes"))))*(($N$15+61)=$I$15))</f>
        <v/>
      </c>
      <c r="BM27">
        <f>MIN(100,BL27+IF(AND(BL27&lt;100,BL28+1&gt;=IF(BL29=1,25,50)),10,0)+((15*(OR('2-man'!$N$5=TRUE,'2-man'!$N$5="TRUE",'2-man'!$N$5="Yes"))+15*AND('2-man'!$L$4=2,OR('2-man'!$P$5=TRUE,'2-man'!$P$5="TRUE",'2-man'!$P$5="Yes")))+15*((OR('2-man'!$R$5=TRUE,'2-man'!$R$5="TRUE",'2-man'!$R$5="Yes"))+(OR('2-man'!$T$5=TRUE,'2-man'!$T$5="TRUE",'2-man'!$T$5="Yes"))))*(($N$15+62)=$I$15))</f>
        <v/>
      </c>
      <c r="BN27">
        <f>MIN(100,BM27+IF(AND(BM27&lt;100,BM28+1&gt;=IF(BM29=1,25,50)),10,0)+((15*(OR('2-man'!$N$5=TRUE,'2-man'!$N$5="TRUE",'2-man'!$N$5="Yes"))+15*AND('2-man'!$L$4=2,OR('2-man'!$P$5=TRUE,'2-man'!$P$5="TRUE",'2-man'!$P$5="Yes")))+15*((OR('2-man'!$R$5=TRUE,'2-man'!$R$5="TRUE",'2-man'!$R$5="Yes"))+(OR('2-man'!$T$5=TRUE,'2-man'!$T$5="TRUE",'2-man'!$T$5="Yes"))))*(($N$15+63)=$I$15))</f>
        <v/>
      </c>
      <c r="BO27">
        <f>MIN(100,BN27+IF(AND(BN27&lt;100,BN28+1&gt;=IF(BN29=1,25,50)),10,0)+((15*(OR('2-man'!$N$5=TRUE,'2-man'!$N$5="TRUE",'2-man'!$N$5="Yes"))+15*AND('2-man'!$L$4=2,OR('2-man'!$P$5=TRUE,'2-man'!$P$5="TRUE",'2-man'!$P$5="Yes")))+15*((OR('2-man'!$R$5=TRUE,'2-man'!$R$5="TRUE",'2-man'!$R$5="Yes"))+(OR('2-man'!$T$5=TRUE,'2-man'!$T$5="TRUE",'2-man'!$T$5="Yes"))))*(($N$15+64)=$I$15))</f>
        <v/>
      </c>
      <c r="BP27">
        <f>MIN(100,BO27+IF(AND(BO27&lt;100,BO28+1&gt;=IF(BO29=1,25,50)),10,0)+((15*(OR('2-man'!$N$5=TRUE,'2-man'!$N$5="TRUE",'2-man'!$N$5="Yes"))+15*AND('2-man'!$L$4=2,OR('2-man'!$P$5=TRUE,'2-man'!$P$5="TRUE",'2-man'!$P$5="Yes")))+15*((OR('2-man'!$R$5=TRUE,'2-man'!$R$5="TRUE",'2-man'!$R$5="Yes"))+(OR('2-man'!$T$5=TRUE,'2-man'!$T$5="TRUE",'2-man'!$T$5="Yes"))))*(($N$15+65)=$I$15))</f>
        <v/>
      </c>
      <c r="BQ27">
        <f>MIN(100,BP27+IF(AND(BP27&lt;100,BP28+1&gt;=IF(BP29=1,25,50)),10,0)+((15*(OR('2-man'!$N$5=TRUE,'2-man'!$N$5="TRUE",'2-man'!$N$5="Yes"))+15*AND('2-man'!$L$4=2,OR('2-man'!$P$5=TRUE,'2-man'!$P$5="TRUE",'2-man'!$P$5="Yes")))+15*((OR('2-man'!$R$5=TRUE,'2-man'!$R$5="TRUE",'2-man'!$R$5="Yes"))+(OR('2-man'!$T$5=TRUE,'2-man'!$T$5="TRUE",'2-man'!$T$5="Yes"))))*(($N$15+66)=$I$15))</f>
        <v/>
      </c>
      <c r="BR27">
        <f>MIN(100,BQ27+IF(AND(BQ27&lt;100,BQ28+1&gt;=IF(BQ29=1,25,50)),10,0)+((15*(OR('2-man'!$N$5=TRUE,'2-man'!$N$5="TRUE",'2-man'!$N$5="Yes"))+15*AND('2-man'!$L$4=2,OR('2-man'!$P$5=TRUE,'2-man'!$P$5="TRUE",'2-man'!$P$5="Yes")))+15*((OR('2-man'!$R$5=TRUE,'2-man'!$R$5="TRUE",'2-man'!$R$5="Yes"))+(OR('2-man'!$T$5=TRUE,'2-man'!$T$5="TRUE",'2-man'!$T$5="Yes"))))*(($N$15+67)=$I$15))</f>
        <v/>
      </c>
      <c r="BS27">
        <f>MIN(100,BR27+IF(AND(BR27&lt;100,BR28+1&gt;=IF(BR29=1,25,50)),10,0)+((15*(OR('2-man'!$N$5=TRUE,'2-man'!$N$5="TRUE",'2-man'!$N$5="Yes"))+15*AND('2-man'!$L$4=2,OR('2-man'!$P$5=TRUE,'2-man'!$P$5="TRUE",'2-man'!$P$5="Yes")))+15*((OR('2-man'!$R$5=TRUE,'2-man'!$R$5="TRUE",'2-man'!$R$5="Yes"))+(OR('2-man'!$T$5=TRUE,'2-man'!$T$5="TRUE",'2-man'!$T$5="Yes"))))*(($N$15+68)=$I$15))</f>
        <v/>
      </c>
      <c r="BT27">
        <f>MIN(100,BS27+IF(AND(BS27&lt;100,BS28+1&gt;=IF(BS29=1,25,50)),10,0)+((15*(OR('2-man'!$N$5=TRUE,'2-man'!$N$5="TRUE",'2-man'!$N$5="Yes"))+15*AND('2-man'!$L$4=2,OR('2-man'!$P$5=TRUE,'2-man'!$P$5="TRUE",'2-man'!$P$5="Yes")))+15*((OR('2-man'!$R$5=TRUE,'2-man'!$R$5="TRUE",'2-man'!$R$5="Yes"))+(OR('2-man'!$T$5=TRUE,'2-man'!$T$5="TRUE",'2-man'!$T$5="Yes"))))*(($N$15+69)=$I$15))</f>
        <v/>
      </c>
      <c r="BU27">
        <f>MIN(100,BT27+IF(AND(BT27&lt;100,BT28+1&gt;=IF(BT29=1,25,50)),10,0)+((15*(OR('2-man'!$N$5=TRUE,'2-man'!$N$5="TRUE",'2-man'!$N$5="Yes"))+15*AND('2-man'!$L$4=2,OR('2-man'!$P$5=TRUE,'2-man'!$P$5="TRUE",'2-man'!$P$5="Yes")))+15*((OR('2-man'!$R$5=TRUE,'2-man'!$R$5="TRUE",'2-man'!$R$5="Yes"))+(OR('2-man'!$T$5=TRUE,'2-man'!$T$5="TRUE",'2-man'!$T$5="Yes"))))*(($N$15+70)=$I$15))</f>
        <v/>
      </c>
      <c r="BV27">
        <f>MIN(100,BU27+IF(AND(BU27&lt;100,BU28+1&gt;=IF(BU29=1,25,50)),10,0)+((15*(OR('2-man'!$N$5=TRUE,'2-man'!$N$5="TRUE",'2-man'!$N$5="Yes"))+15*AND('2-man'!$L$4=2,OR('2-man'!$P$5=TRUE,'2-man'!$P$5="TRUE",'2-man'!$P$5="Yes")))+15*((OR('2-man'!$R$5=TRUE,'2-man'!$R$5="TRUE",'2-man'!$R$5="Yes"))+(OR('2-man'!$T$5=TRUE,'2-man'!$T$5="TRUE",'2-man'!$T$5="Yes"))))*(($N$15+71)=$I$15))</f>
        <v/>
      </c>
      <c r="BW27">
        <f>MIN(100,BV27+IF(AND(BV27&lt;100,BV28+1&gt;=IF(BV29=1,25,50)),10,0)+((15*(OR('2-man'!$N$5=TRUE,'2-man'!$N$5="TRUE",'2-man'!$N$5="Yes"))+15*AND('2-man'!$L$4=2,OR('2-man'!$P$5=TRUE,'2-man'!$P$5="TRUE",'2-man'!$P$5="Yes")))+15*((OR('2-man'!$R$5=TRUE,'2-man'!$R$5="TRUE",'2-man'!$R$5="Yes"))+(OR('2-man'!$T$5=TRUE,'2-man'!$T$5="TRUE",'2-man'!$T$5="Yes"))))*(($N$15+72)=$I$15))</f>
        <v/>
      </c>
      <c r="BX27">
        <f>MIN(100,BW27+IF(AND(BW27&lt;100,BW28+1&gt;=IF(BW29=1,25,50)),10,0)+((15*(OR('2-man'!$N$5=TRUE,'2-man'!$N$5="TRUE",'2-man'!$N$5="Yes"))+15*AND('2-man'!$L$4=2,OR('2-man'!$P$5=TRUE,'2-man'!$P$5="TRUE",'2-man'!$P$5="Yes")))+15*((OR('2-man'!$R$5=TRUE,'2-man'!$R$5="TRUE",'2-man'!$R$5="Yes"))+(OR('2-man'!$T$5=TRUE,'2-man'!$T$5="TRUE",'2-man'!$T$5="Yes"))))*(($N$15+73)=$I$15))</f>
        <v/>
      </c>
      <c r="BY27">
        <f>MIN(100,BX27+IF(AND(BX27&lt;100,BX28+1&gt;=IF(BX29=1,25,50)),10,0)+((15*(OR('2-man'!$N$5=TRUE,'2-man'!$N$5="TRUE",'2-man'!$N$5="Yes"))+15*AND('2-man'!$L$4=2,OR('2-man'!$P$5=TRUE,'2-man'!$P$5="TRUE",'2-man'!$P$5="Yes")))+15*((OR('2-man'!$R$5=TRUE,'2-man'!$R$5="TRUE",'2-man'!$R$5="Yes"))+(OR('2-man'!$T$5=TRUE,'2-man'!$T$5="TRUE",'2-man'!$T$5="Yes"))))*(($N$15+74)=$I$15))</f>
        <v/>
      </c>
      <c r="BZ27">
        <f>MIN(100,BY27+IF(AND(BY27&lt;100,BY28+1&gt;=IF(BY29=1,25,50)),10,0)+((15*(OR('2-man'!$N$5=TRUE,'2-man'!$N$5="TRUE",'2-man'!$N$5="Yes"))+15*AND('2-man'!$L$4=2,OR('2-man'!$P$5=TRUE,'2-man'!$P$5="TRUE",'2-man'!$P$5="Yes")))+15*((OR('2-man'!$R$5=TRUE,'2-man'!$R$5="TRUE",'2-man'!$R$5="Yes"))+(OR('2-man'!$T$5=TRUE,'2-man'!$T$5="TRUE",'2-man'!$T$5="Yes"))))*(($N$15+75)=$I$15))</f>
        <v/>
      </c>
      <c r="CA27">
        <f>MIN(100,BZ27+IF(AND(BZ27&lt;100,BZ28+1&gt;=IF(BZ29=1,25,50)),10,0)+((15*(OR('2-man'!$N$5=TRUE,'2-man'!$N$5="TRUE",'2-man'!$N$5="Yes"))+15*AND('2-man'!$L$4=2,OR('2-man'!$P$5=TRUE,'2-man'!$P$5="TRUE",'2-man'!$P$5="Yes")))+15*((OR('2-man'!$R$5=TRUE,'2-man'!$R$5="TRUE",'2-man'!$R$5="Yes"))+(OR('2-man'!$T$5=TRUE,'2-man'!$T$5="TRUE",'2-man'!$T$5="Yes"))))*(($N$15+76)=$I$15))</f>
        <v/>
      </c>
      <c r="CB27">
        <f>MIN(100,CA27+IF(AND(CA27&lt;100,CA28+1&gt;=IF(CA29=1,25,50)),10,0)+((15*(OR('2-man'!$N$5=TRUE,'2-man'!$N$5="TRUE",'2-man'!$N$5="Yes"))+15*AND('2-man'!$L$4=2,OR('2-man'!$P$5=TRUE,'2-man'!$P$5="TRUE",'2-man'!$P$5="Yes")))+15*((OR('2-man'!$R$5=TRUE,'2-man'!$R$5="TRUE",'2-man'!$R$5="Yes"))+(OR('2-man'!$T$5=TRUE,'2-man'!$T$5="TRUE",'2-man'!$T$5="Yes"))))*(($N$15+77)=$I$15))</f>
        <v/>
      </c>
      <c r="CC27">
        <f>MIN(100,CB27+IF(AND(CB27&lt;100,CB28+1&gt;=IF(CB29=1,25,50)),10,0)+((15*(OR('2-man'!$N$5=TRUE,'2-man'!$N$5="TRUE",'2-man'!$N$5="Yes"))+15*AND('2-man'!$L$4=2,OR('2-man'!$P$5=TRUE,'2-man'!$P$5="TRUE",'2-man'!$P$5="Yes")))+15*((OR('2-man'!$R$5=TRUE,'2-man'!$R$5="TRUE",'2-man'!$R$5="Yes"))+(OR('2-man'!$T$5=TRUE,'2-man'!$T$5="TRUE",'2-man'!$T$5="Yes"))))*(($N$15+78)=$I$15))</f>
        <v/>
      </c>
      <c r="CD27">
        <f>MIN(100,CC27+IF(AND(CC27&lt;100,CC28+1&gt;=IF(CC29=1,25,50)),10,0)+((15*(OR('2-man'!$N$5=TRUE,'2-man'!$N$5="TRUE",'2-man'!$N$5="Yes"))+15*AND('2-man'!$L$4=2,OR('2-man'!$P$5=TRUE,'2-man'!$P$5="TRUE",'2-man'!$P$5="Yes")))+15*((OR('2-man'!$R$5=TRUE,'2-man'!$R$5="TRUE",'2-man'!$R$5="Yes"))+(OR('2-man'!$T$5=TRUE,'2-man'!$T$5="TRUE",'2-man'!$T$5="Yes"))))*(($N$15+79)=$I$15))</f>
        <v/>
      </c>
      <c r="CE27">
        <f>MIN(100,CD27+IF(AND(CD27&lt;100,CD28+1&gt;=IF(CD29=1,25,50)),10,0)+((15*(OR('2-man'!$N$5=TRUE,'2-man'!$N$5="TRUE",'2-man'!$N$5="Yes"))+15*AND('2-man'!$L$4=2,OR('2-man'!$P$5=TRUE,'2-man'!$P$5="TRUE",'2-man'!$P$5="Yes")))+15*((OR('2-man'!$R$5=TRUE,'2-man'!$R$5="TRUE",'2-man'!$R$5="Yes"))+(OR('2-man'!$T$5=TRUE,'2-man'!$T$5="TRUE",'2-man'!$T$5="Yes"))))*(($N$15+80)=$I$15))</f>
        <v/>
      </c>
      <c r="CF27">
        <f>MIN(100,CE27+IF(AND(CE27&lt;100,CE28+1&gt;=IF(CE29=1,25,50)),10,0)+((15*(OR('2-man'!$N$5=TRUE,'2-man'!$N$5="TRUE",'2-man'!$N$5="Yes"))+15*AND('2-man'!$L$4=2,OR('2-man'!$P$5=TRUE,'2-man'!$P$5="TRUE",'2-man'!$P$5="Yes")))+15*((OR('2-man'!$R$5=TRUE,'2-man'!$R$5="TRUE",'2-man'!$R$5="Yes"))+(OR('2-man'!$T$5=TRUE,'2-man'!$T$5="TRUE",'2-man'!$T$5="Yes"))))*(($N$15+81)=$I$15))</f>
        <v/>
      </c>
      <c r="CG27">
        <f>MIN(100,CF27+IF(AND(CF27&lt;100,CF28+1&gt;=IF(CF29=1,25,50)),10,0)+((15*(OR('2-man'!$N$5=TRUE,'2-man'!$N$5="TRUE",'2-man'!$N$5="Yes"))+15*AND('2-man'!$L$4=2,OR('2-man'!$P$5=TRUE,'2-man'!$P$5="TRUE",'2-man'!$P$5="Yes")))+15*((OR('2-man'!$R$5=TRUE,'2-man'!$R$5="TRUE",'2-man'!$R$5="Yes"))+(OR('2-man'!$T$5=TRUE,'2-man'!$T$5="TRUE",'2-man'!$T$5="Yes"))))*(($N$15+82)=$I$15))</f>
        <v/>
      </c>
      <c r="CH27">
        <f>MIN(100,CG27+IF(AND(CG27&lt;100,CG28+1&gt;=IF(CG29=1,25,50)),10,0)+((15*(OR('2-man'!$N$5=TRUE,'2-man'!$N$5="TRUE",'2-man'!$N$5="Yes"))+15*AND('2-man'!$L$4=2,OR('2-man'!$P$5=TRUE,'2-man'!$P$5="TRUE",'2-man'!$P$5="Yes")))+15*((OR('2-man'!$R$5=TRUE,'2-man'!$R$5="TRUE",'2-man'!$R$5="Yes"))+(OR('2-man'!$T$5=TRUE,'2-man'!$T$5="TRUE",'2-man'!$T$5="Yes"))))*(($N$15+83)=$I$15))</f>
        <v/>
      </c>
      <c r="CI27">
        <f>MIN(100,CH27+IF(AND(CH27&lt;100,CH28+1&gt;=IF(CH29=1,25,50)),10,0)+((15*(OR('2-man'!$N$5=TRUE,'2-man'!$N$5="TRUE",'2-man'!$N$5="Yes"))+15*AND('2-man'!$L$4=2,OR('2-man'!$P$5=TRUE,'2-man'!$P$5="TRUE",'2-man'!$P$5="Yes")))+15*((OR('2-man'!$R$5=TRUE,'2-man'!$R$5="TRUE",'2-man'!$R$5="Yes"))+(OR('2-man'!$T$5=TRUE,'2-man'!$T$5="TRUE",'2-man'!$T$5="Yes"))))*(($N$15+84)=$I$15))</f>
        <v/>
      </c>
      <c r="CJ27">
        <f>MIN(100,CI27+IF(AND(CI27&lt;100,CI28+1&gt;=IF(CI29=1,25,50)),10,0)+((15*(OR('2-man'!$N$5=TRUE,'2-man'!$N$5="TRUE",'2-man'!$N$5="Yes"))+15*AND('2-man'!$L$4=2,OR('2-man'!$P$5=TRUE,'2-man'!$P$5="TRUE",'2-man'!$P$5="Yes")))+15*((OR('2-man'!$R$5=TRUE,'2-man'!$R$5="TRUE",'2-man'!$R$5="Yes"))+(OR('2-man'!$T$5=TRUE,'2-man'!$T$5="TRUE",'2-man'!$T$5="Yes"))))*(($N$15+85)=$I$15))</f>
        <v/>
      </c>
      <c r="CK27">
        <f>MIN(100,CJ27+IF(AND(CJ27&lt;100,CJ28+1&gt;=IF(CJ29=1,25,50)),10,0)+((15*(OR('2-man'!$N$5=TRUE,'2-man'!$N$5="TRUE",'2-man'!$N$5="Yes"))+15*AND('2-man'!$L$4=2,OR('2-man'!$P$5=TRUE,'2-man'!$P$5="TRUE",'2-man'!$P$5="Yes")))+15*((OR('2-man'!$R$5=TRUE,'2-man'!$R$5="TRUE",'2-man'!$R$5="Yes"))+(OR('2-man'!$T$5=TRUE,'2-man'!$T$5="TRUE",'2-man'!$T$5="Yes"))))*(($N$15+86)=$I$15))</f>
        <v/>
      </c>
      <c r="CL27">
        <f>MIN(100,CK27+IF(AND(CK27&lt;100,CK28+1&gt;=IF(CK29=1,25,50)),10,0)+((15*(OR('2-man'!$N$5=TRUE,'2-man'!$N$5="TRUE",'2-man'!$N$5="Yes"))+15*AND('2-man'!$L$4=2,OR('2-man'!$P$5=TRUE,'2-man'!$P$5="TRUE",'2-man'!$P$5="Yes")))+15*((OR('2-man'!$R$5=TRUE,'2-man'!$R$5="TRUE",'2-man'!$R$5="Yes"))+(OR('2-man'!$T$5=TRUE,'2-man'!$T$5="TRUE",'2-man'!$T$5="Yes"))))*(($N$15+87)=$I$15))</f>
        <v/>
      </c>
      <c r="CM27">
        <f>MIN(100,CL27+IF(AND(CL27&lt;100,CL28+1&gt;=IF(CL29=1,25,50)),10,0)+((15*(OR('2-man'!$N$5=TRUE,'2-man'!$N$5="TRUE",'2-man'!$N$5="Yes"))+15*AND('2-man'!$L$4=2,OR('2-man'!$P$5=TRUE,'2-man'!$P$5="TRUE",'2-man'!$P$5="Yes")))+15*((OR('2-man'!$R$5=TRUE,'2-man'!$R$5="TRUE",'2-man'!$R$5="Yes"))+(OR('2-man'!$T$5=TRUE,'2-man'!$T$5="TRUE",'2-man'!$T$5="Yes"))))*(($N$15+88)=$I$15))</f>
        <v/>
      </c>
      <c r="CN27">
        <f>MIN(100,CM27+IF(AND(CM27&lt;100,CM28+1&gt;=IF(CM29=1,25,50)),10,0)+((15*(OR('2-man'!$N$5=TRUE,'2-man'!$N$5="TRUE",'2-man'!$N$5="Yes"))+15*AND('2-man'!$L$4=2,OR('2-man'!$P$5=TRUE,'2-man'!$P$5="TRUE",'2-man'!$P$5="Yes")))+15*((OR('2-man'!$R$5=TRUE,'2-man'!$R$5="TRUE",'2-man'!$R$5="Yes"))+(OR('2-man'!$T$5=TRUE,'2-man'!$T$5="TRUE",'2-man'!$T$5="Yes"))))*(($N$15+89)=$I$15))</f>
        <v/>
      </c>
      <c r="CO27">
        <f>MIN(100,CN27+IF(AND(CN27&lt;100,CN28+1&gt;=IF(CN29=1,25,50)),10,0)+((15*(OR('2-man'!$N$5=TRUE,'2-man'!$N$5="TRUE",'2-man'!$N$5="Yes"))+15*AND('2-man'!$L$4=2,OR('2-man'!$P$5=TRUE,'2-man'!$P$5="TRUE",'2-man'!$P$5="Yes")))+15*((OR('2-man'!$R$5=TRUE,'2-man'!$R$5="TRUE",'2-man'!$R$5="Yes"))+(OR('2-man'!$T$5=TRUE,'2-man'!$T$5="TRUE",'2-man'!$T$5="Yes"))))*(($N$15+90)=$I$15))</f>
        <v/>
      </c>
      <c r="CP27">
        <f>MIN(100,CO27+IF(AND(CO27&lt;100,CO28+1&gt;=IF(CO29=1,25,50)),10,0)+((15*(OR('2-man'!$N$5=TRUE,'2-man'!$N$5="TRUE",'2-man'!$N$5="Yes"))+15*AND('2-man'!$L$4=2,OR('2-man'!$P$5=TRUE,'2-man'!$P$5="TRUE",'2-man'!$P$5="Yes")))+15*((OR('2-man'!$R$5=TRUE,'2-man'!$R$5="TRUE",'2-man'!$R$5="Yes"))+(OR('2-man'!$T$5=TRUE,'2-man'!$T$5="TRUE",'2-man'!$T$5="Yes"))))*(($N$15+91)=$I$15))</f>
        <v/>
      </c>
      <c r="CQ27">
        <f>MIN(100,CP27+IF(AND(CP27&lt;100,CP28+1&gt;=IF(CP29=1,25,50)),10,0)+((15*(OR('2-man'!$N$5=TRUE,'2-man'!$N$5="TRUE",'2-man'!$N$5="Yes"))+15*AND('2-man'!$L$4=2,OR('2-man'!$P$5=TRUE,'2-man'!$P$5="TRUE",'2-man'!$P$5="Yes")))+15*((OR('2-man'!$R$5=TRUE,'2-man'!$R$5="TRUE",'2-man'!$R$5="Yes"))+(OR('2-man'!$T$5=TRUE,'2-man'!$T$5="TRUE",'2-man'!$T$5="Yes"))))*(($N$15+92)=$I$15))</f>
        <v/>
      </c>
      <c r="CR27">
        <f>MIN(100,CQ27+IF(AND(CQ27&lt;100,CQ28+1&gt;=IF(CQ29=1,25,50)),10,0)+((15*(OR('2-man'!$N$5=TRUE,'2-man'!$N$5="TRUE",'2-man'!$N$5="Yes"))+15*AND('2-man'!$L$4=2,OR('2-man'!$P$5=TRUE,'2-man'!$P$5="TRUE",'2-man'!$P$5="Yes")))+15*((OR('2-man'!$R$5=TRUE,'2-man'!$R$5="TRUE",'2-man'!$R$5="Yes"))+(OR('2-man'!$T$5=TRUE,'2-man'!$T$5="TRUE",'2-man'!$T$5="Yes"))))*(($N$15+93)=$I$15))</f>
        <v/>
      </c>
      <c r="CS27">
        <f>MIN(100,CR27+IF(AND(CR27&lt;100,CR28+1&gt;=IF(CR29=1,25,50)),10,0)+((15*(OR('2-man'!$N$5=TRUE,'2-man'!$N$5="TRUE",'2-man'!$N$5="Yes"))+15*AND('2-man'!$L$4=2,OR('2-man'!$P$5=TRUE,'2-man'!$P$5="TRUE",'2-man'!$P$5="Yes")))+15*((OR('2-man'!$R$5=TRUE,'2-man'!$R$5="TRUE",'2-man'!$R$5="Yes"))+(OR('2-man'!$T$5=TRUE,'2-man'!$T$5="TRUE",'2-man'!$T$5="Yes"))))*(($N$15+94)=$I$15))</f>
        <v/>
      </c>
      <c r="CT27">
        <f>MIN(100,CS27+IF(AND(CS27&lt;100,CS28+1&gt;=IF(CS29=1,25,50)),10,0)+((15*(OR('2-man'!$N$5=TRUE,'2-man'!$N$5="TRUE",'2-man'!$N$5="Yes"))+15*AND('2-man'!$L$4=2,OR('2-man'!$P$5=TRUE,'2-man'!$P$5="TRUE",'2-man'!$P$5="Yes")))+15*((OR('2-man'!$R$5=TRUE,'2-man'!$R$5="TRUE",'2-man'!$R$5="Yes"))+(OR('2-man'!$T$5=TRUE,'2-man'!$T$5="TRUE",'2-man'!$T$5="Yes"))))*(($N$15+95)=$I$15))</f>
        <v/>
      </c>
      <c r="CU27">
        <f>MIN(100,CT27+IF(AND(CT27&lt;100,CT28+1&gt;=IF(CT29=1,25,50)),10,0)+((15*(OR('2-man'!$N$5=TRUE,'2-man'!$N$5="TRUE",'2-man'!$N$5="Yes"))+15*AND('2-man'!$L$4=2,OR('2-man'!$P$5=TRUE,'2-man'!$P$5="TRUE",'2-man'!$P$5="Yes")))+15*((OR('2-man'!$R$5=TRUE,'2-man'!$R$5="TRUE",'2-man'!$R$5="Yes"))+(OR('2-man'!$T$5=TRUE,'2-man'!$T$5="TRUE",'2-man'!$T$5="Yes"))))*(($N$15+96)=$I$15))</f>
        <v/>
      </c>
      <c r="CV27">
        <f>MIN(100,CU27+IF(AND(CU27&lt;100,CU28+1&gt;=IF(CU29=1,25,50)),10,0)+((15*(OR('2-man'!$N$5=TRUE,'2-man'!$N$5="TRUE",'2-man'!$N$5="Yes"))+15*AND('2-man'!$L$4=2,OR('2-man'!$P$5=TRUE,'2-man'!$P$5="TRUE",'2-man'!$P$5="Yes")))+15*((OR('2-man'!$R$5=TRUE,'2-man'!$R$5="TRUE",'2-man'!$R$5="Yes"))+(OR('2-man'!$T$5=TRUE,'2-man'!$T$5="TRUE",'2-man'!$T$5="Yes"))))*(($N$15+97)=$I$15))</f>
        <v/>
      </c>
      <c r="CW27">
        <f>MIN(100,CV27+IF(AND(CV27&lt;100,CV28+1&gt;=IF(CV29=1,25,50)),10,0)+((15*(OR('2-man'!$N$5=TRUE,'2-man'!$N$5="TRUE",'2-man'!$N$5="Yes"))+15*AND('2-man'!$L$4=2,OR('2-man'!$P$5=TRUE,'2-man'!$P$5="TRUE",'2-man'!$P$5="Yes")))+15*((OR('2-man'!$R$5=TRUE,'2-man'!$R$5="TRUE",'2-man'!$R$5="Yes"))+(OR('2-man'!$T$5=TRUE,'2-man'!$T$5="TRUE",'2-man'!$T$5="Yes"))))*(($N$15+98)=$I$15))</f>
        <v/>
      </c>
      <c r="CX27">
        <f>MIN(100,CW27+IF(AND(CW27&lt;100,CW28+1&gt;=IF(CW29=1,25,50)),10,0)+((15*(OR('2-man'!$N$5=TRUE,'2-man'!$N$5="TRUE",'2-man'!$N$5="Yes"))+15*AND('2-man'!$L$4=2,OR('2-man'!$P$5=TRUE,'2-man'!$P$5="TRUE",'2-man'!$P$5="Yes")))+15*((OR('2-man'!$R$5=TRUE,'2-man'!$R$5="TRUE",'2-man'!$R$5="Yes"))+(OR('2-man'!$T$5=TRUE,'2-man'!$T$5="TRUE",'2-man'!$T$5="Yes"))))*(($N$15+99)=$I$15))</f>
        <v/>
      </c>
      <c r="CY27">
        <f>MIN(100,CX27+IF(AND(CX27&lt;100,CX28+1&gt;=IF(CX29=1,25,50)),10,0)+((15*(OR('2-man'!$N$5=TRUE,'2-man'!$N$5="TRUE",'2-man'!$N$5="Yes"))+15*AND('2-man'!$L$4=2,OR('2-man'!$P$5=TRUE,'2-man'!$P$5="TRUE",'2-man'!$P$5="Yes")))+15*((OR('2-man'!$R$5=TRUE,'2-man'!$R$5="TRUE",'2-man'!$R$5="Yes"))+(OR('2-man'!$T$5=TRUE,'2-man'!$T$5="TRUE",'2-man'!$T$5="Yes"))))*(($N$15+100)=$I$15))</f>
        <v/>
      </c>
      <c r="CZ27">
        <f>MIN(100,CY27+IF(AND(CY27&lt;100,CY28+1&gt;=IF(CY29=1,25,50)),10,0)+((15*(OR('2-man'!$N$5=TRUE,'2-man'!$N$5="TRUE",'2-man'!$N$5="Yes"))+15*AND('2-man'!$L$4=2,OR('2-man'!$P$5=TRUE,'2-man'!$P$5="TRUE",'2-man'!$P$5="Yes")))+15*((OR('2-man'!$R$5=TRUE,'2-man'!$R$5="TRUE",'2-man'!$R$5="Yes"))+(OR('2-man'!$T$5=TRUE,'2-man'!$T$5="TRUE",'2-man'!$T$5="Yes"))))*(($N$15+101)=$I$15))</f>
        <v/>
      </c>
      <c r="DA27">
        <f>MIN(100,CZ27+IF(AND(CZ27&lt;100,CZ28+1&gt;=IF(CZ29=1,25,50)),10,0)+((15*(OR('2-man'!$N$5=TRUE,'2-man'!$N$5="TRUE",'2-man'!$N$5="Yes"))+15*AND('2-man'!$L$4=2,OR('2-man'!$P$5=TRUE,'2-man'!$P$5="TRUE",'2-man'!$P$5="Yes")))+15*((OR('2-man'!$R$5=TRUE,'2-man'!$R$5="TRUE",'2-man'!$R$5="Yes"))+(OR('2-man'!$T$5=TRUE,'2-man'!$T$5="TRUE",'2-man'!$T$5="Yes"))))*(($N$15+102)=$I$15))</f>
        <v/>
      </c>
      <c r="DB27">
        <f>MIN(100,DA27+IF(AND(DA27&lt;100,DA28+1&gt;=IF(DA29=1,25,50)),10,0)+((15*(OR('2-man'!$N$5=TRUE,'2-man'!$N$5="TRUE",'2-man'!$N$5="Yes"))+15*AND('2-man'!$L$4=2,OR('2-man'!$P$5=TRUE,'2-man'!$P$5="TRUE",'2-man'!$P$5="Yes")))+15*((OR('2-man'!$R$5=TRUE,'2-man'!$R$5="TRUE",'2-man'!$R$5="Yes"))+(OR('2-man'!$T$5=TRUE,'2-man'!$T$5="TRUE",'2-man'!$T$5="Yes"))))*(($N$15+103)=$I$15))</f>
        <v/>
      </c>
      <c r="DC27">
        <f>MIN(100,DB27+IF(AND(DB27&lt;100,DB28+1&gt;=IF(DB29=1,25,50)),10,0)+((15*(OR('2-man'!$N$5=TRUE,'2-man'!$N$5="TRUE",'2-man'!$N$5="Yes"))+15*AND('2-man'!$L$4=2,OR('2-man'!$P$5=TRUE,'2-man'!$P$5="TRUE",'2-man'!$P$5="Yes")))+15*((OR('2-man'!$R$5=TRUE,'2-man'!$R$5="TRUE",'2-man'!$R$5="Yes"))+(OR('2-man'!$T$5=TRUE,'2-man'!$T$5="TRUE",'2-man'!$T$5="Yes"))))*(($N$15+104)=$I$15))</f>
        <v/>
      </c>
      <c r="DD27">
        <f>MIN(100,DC27+IF(AND(DC27&lt;100,DC28+1&gt;=IF(DC29=1,25,50)),10,0)+((15*(OR('2-man'!$N$5=TRUE,'2-man'!$N$5="TRUE",'2-man'!$N$5="Yes"))+15*AND('2-man'!$L$4=2,OR('2-man'!$P$5=TRUE,'2-man'!$P$5="TRUE",'2-man'!$P$5="Yes")))+15*((OR('2-man'!$R$5=TRUE,'2-man'!$R$5="TRUE",'2-man'!$R$5="Yes"))+(OR('2-man'!$T$5=TRUE,'2-man'!$T$5="TRUE",'2-man'!$T$5="Yes"))))*(($N$15+105)=$I$15))</f>
        <v/>
      </c>
      <c r="DE27">
        <f>MIN(100,DD27+IF(AND(DD27&lt;100,DD28+1&gt;=IF(DD29=1,25,50)),10,0)+((15*(OR('2-man'!$N$5=TRUE,'2-man'!$N$5="TRUE",'2-man'!$N$5="Yes"))+15*AND('2-man'!$L$4=2,OR('2-man'!$P$5=TRUE,'2-man'!$P$5="TRUE",'2-man'!$P$5="Yes")))+15*((OR('2-man'!$R$5=TRUE,'2-man'!$R$5="TRUE",'2-man'!$R$5="Yes"))+(OR('2-man'!$T$5=TRUE,'2-man'!$T$5="TRUE",'2-man'!$T$5="Yes"))))*(($N$15+106)=$I$15))</f>
        <v/>
      </c>
      <c r="DF27">
        <f>MIN(100,DE27+IF(AND(DE27&lt;100,DE28+1&gt;=IF(DE29=1,25,50)),10,0)+((15*(OR('2-man'!$N$5=TRUE,'2-man'!$N$5="TRUE",'2-man'!$N$5="Yes"))+15*AND('2-man'!$L$4=2,OR('2-man'!$P$5=TRUE,'2-man'!$P$5="TRUE",'2-man'!$P$5="Yes")))+15*((OR('2-man'!$R$5=TRUE,'2-man'!$R$5="TRUE",'2-man'!$R$5="Yes"))+(OR('2-man'!$T$5=TRUE,'2-man'!$T$5="TRUE",'2-man'!$T$5="Yes"))))*(($N$15+107)=$I$15))</f>
        <v/>
      </c>
      <c r="DG27">
        <f>MIN(100,DF27+IF(AND(DF27&lt;100,DF28+1&gt;=IF(DF29=1,25,50)),10,0)+((15*(OR('2-man'!$N$5=TRUE,'2-man'!$N$5="TRUE",'2-man'!$N$5="Yes"))+15*AND('2-man'!$L$4=2,OR('2-man'!$P$5=TRUE,'2-man'!$P$5="TRUE",'2-man'!$P$5="Yes")))+15*((OR('2-man'!$R$5=TRUE,'2-man'!$R$5="TRUE",'2-man'!$R$5="Yes"))+(OR('2-man'!$T$5=TRUE,'2-man'!$T$5="TRUE",'2-man'!$T$5="Yes"))))*(($N$15+108)=$I$15))</f>
        <v/>
      </c>
      <c r="DH27">
        <f>MIN(100,DG27+IF(AND(DG27&lt;100,DG28+1&gt;=IF(DG29=1,25,50)),10,0)+((15*(OR('2-man'!$N$5=TRUE,'2-man'!$N$5="TRUE",'2-man'!$N$5="Yes"))+15*AND('2-man'!$L$4=2,OR('2-man'!$P$5=TRUE,'2-man'!$P$5="TRUE",'2-man'!$P$5="Yes")))+15*((OR('2-man'!$R$5=TRUE,'2-man'!$R$5="TRUE",'2-man'!$R$5="Yes"))+(OR('2-man'!$T$5=TRUE,'2-man'!$T$5="TRUE",'2-man'!$T$5="Yes"))))*(($N$15+109)=$I$15))</f>
        <v/>
      </c>
      <c r="DI27">
        <f>MIN(100,DH27+IF(AND(DH27&lt;100,DH28+1&gt;=IF(DH29=1,25,50)),10,0)+((15*(OR('2-man'!$N$5=TRUE,'2-man'!$N$5="TRUE",'2-man'!$N$5="Yes"))+15*AND('2-man'!$L$4=2,OR('2-man'!$P$5=TRUE,'2-man'!$P$5="TRUE",'2-man'!$P$5="Yes")))+15*((OR('2-man'!$R$5=TRUE,'2-man'!$R$5="TRUE",'2-man'!$R$5="Yes"))+(OR('2-man'!$T$5=TRUE,'2-man'!$T$5="TRUE",'2-man'!$T$5="Yes"))))*(($N$15+110)=$I$15))</f>
        <v/>
      </c>
      <c r="DJ27">
        <f>MIN(100,DI27+IF(AND(DI27&lt;100,DI28+1&gt;=IF(DI29=1,25,50)),10,0)+((15*(OR('2-man'!$N$5=TRUE,'2-man'!$N$5="TRUE",'2-man'!$N$5="Yes"))+15*AND('2-man'!$L$4=2,OR('2-man'!$P$5=TRUE,'2-man'!$P$5="TRUE",'2-man'!$P$5="Yes")))+15*((OR('2-man'!$R$5=TRUE,'2-man'!$R$5="TRUE",'2-man'!$R$5="Yes"))+(OR('2-man'!$T$5=TRUE,'2-man'!$T$5="TRUE",'2-man'!$T$5="Yes"))))*(($N$15+111)=$I$15))</f>
        <v/>
      </c>
      <c r="DK27">
        <f>MIN(100,DJ27+IF(AND(DJ27&lt;100,DJ28+1&gt;=IF(DJ29=1,25,50)),10,0)+((15*(OR('2-man'!$N$5=TRUE,'2-man'!$N$5="TRUE",'2-man'!$N$5="Yes"))+15*AND('2-man'!$L$4=2,OR('2-man'!$P$5=TRUE,'2-man'!$P$5="TRUE",'2-man'!$P$5="Yes")))+15*((OR('2-man'!$R$5=TRUE,'2-man'!$R$5="TRUE",'2-man'!$R$5="Yes"))+(OR('2-man'!$T$5=TRUE,'2-man'!$T$5="TRUE",'2-man'!$T$5="Yes"))))*(($N$15+112)=$I$15))</f>
        <v/>
      </c>
      <c r="DL27">
        <f>MIN(100,DK27+IF(AND(DK27&lt;100,DK28+1&gt;=IF(DK29=1,25,50)),10,0)+((15*(OR('2-man'!$N$5=TRUE,'2-man'!$N$5="TRUE",'2-man'!$N$5="Yes"))+15*AND('2-man'!$L$4=2,OR('2-man'!$P$5=TRUE,'2-man'!$P$5="TRUE",'2-man'!$P$5="Yes")))+15*((OR('2-man'!$R$5=TRUE,'2-man'!$R$5="TRUE",'2-man'!$R$5="Yes"))+(OR('2-man'!$T$5=TRUE,'2-man'!$T$5="TRUE",'2-man'!$T$5="Yes"))))*(($N$15+113)=$I$15))</f>
        <v/>
      </c>
      <c r="DM27">
        <f>MIN(100,DL27+IF(AND(DL27&lt;100,DL28+1&gt;=IF(DL29=1,25,50)),10,0)+((15*(OR('2-man'!$N$5=TRUE,'2-man'!$N$5="TRUE",'2-man'!$N$5="Yes"))+15*AND('2-man'!$L$4=2,OR('2-man'!$P$5=TRUE,'2-man'!$P$5="TRUE",'2-man'!$P$5="Yes")))+15*((OR('2-man'!$R$5=TRUE,'2-man'!$R$5="TRUE",'2-man'!$R$5="Yes"))+(OR('2-man'!$T$5=TRUE,'2-man'!$T$5="TRUE",'2-man'!$T$5="Yes"))))*(($N$15+114)=$I$15))</f>
        <v/>
      </c>
      <c r="DN27">
        <f>MIN(100,DM27+IF(AND(DM27&lt;100,DM28+1&gt;=IF(DM29=1,25,50)),10,0)+((15*(OR('2-man'!$N$5=TRUE,'2-man'!$N$5="TRUE",'2-man'!$N$5="Yes"))+15*AND('2-man'!$L$4=2,OR('2-man'!$P$5=TRUE,'2-man'!$P$5="TRUE",'2-man'!$P$5="Yes")))+15*((OR('2-man'!$R$5=TRUE,'2-man'!$R$5="TRUE",'2-man'!$R$5="Yes"))+(OR('2-man'!$T$5=TRUE,'2-man'!$T$5="TRUE",'2-man'!$T$5="Yes"))))*(($N$15+115)=$I$15))</f>
        <v/>
      </c>
      <c r="DO27">
        <f>MIN(100,DN27+IF(AND(DN27&lt;100,DN28+1&gt;=IF(DN29=1,25,50)),10,0)+((15*(OR('2-man'!$N$5=TRUE,'2-man'!$N$5="TRUE",'2-man'!$N$5="Yes"))+15*AND('2-man'!$L$4=2,OR('2-man'!$P$5=TRUE,'2-man'!$P$5="TRUE",'2-man'!$P$5="Yes")))+15*((OR('2-man'!$R$5=TRUE,'2-man'!$R$5="TRUE",'2-man'!$R$5="Yes"))+(OR('2-man'!$T$5=TRUE,'2-man'!$T$5="TRUE",'2-man'!$T$5="Yes"))))*(($N$15+116)=$I$15))</f>
        <v/>
      </c>
      <c r="DP27">
        <f>MIN(100,DO27+IF(AND(DO27&lt;100,DO28+1&gt;=IF(DO29=1,25,50)),10,0)+((15*(OR('2-man'!$N$5=TRUE,'2-man'!$N$5="TRUE",'2-man'!$N$5="Yes"))+15*AND('2-man'!$L$4=2,OR('2-man'!$P$5=TRUE,'2-man'!$P$5="TRUE",'2-man'!$P$5="Yes")))+15*((OR('2-man'!$R$5=TRUE,'2-man'!$R$5="TRUE",'2-man'!$R$5="Yes"))+(OR('2-man'!$T$5=TRUE,'2-man'!$T$5="TRUE",'2-man'!$T$5="Yes"))))*(($N$15+117)=$I$15))</f>
        <v/>
      </c>
      <c r="DQ27">
        <f>MIN(100,DP27+IF(AND(DP27&lt;100,DP28+1&gt;=IF(DP29=1,25,50)),10,0)+((15*(OR('2-man'!$N$5=TRUE,'2-man'!$N$5="TRUE",'2-man'!$N$5="Yes"))+15*AND('2-man'!$L$4=2,OR('2-man'!$P$5=TRUE,'2-man'!$P$5="TRUE",'2-man'!$P$5="Yes")))+15*((OR('2-man'!$R$5=TRUE,'2-man'!$R$5="TRUE",'2-man'!$R$5="Yes"))+(OR('2-man'!$T$5=TRUE,'2-man'!$T$5="TRUE",'2-man'!$T$5="Yes"))))*(($N$15+118)=$I$15))</f>
        <v/>
      </c>
      <c r="DR27">
        <f>MIN(100,DQ27+IF(AND(DQ27&lt;100,DQ28+1&gt;=IF(DQ29=1,25,50)),10,0)+((15*(OR('2-man'!$N$5=TRUE,'2-man'!$N$5="TRUE",'2-man'!$N$5="Yes"))+15*AND('2-man'!$L$4=2,OR('2-man'!$P$5=TRUE,'2-man'!$P$5="TRUE",'2-man'!$P$5="Yes")))+15*((OR('2-man'!$R$5=TRUE,'2-man'!$R$5="TRUE",'2-man'!$R$5="Yes"))+(OR('2-man'!$T$5=TRUE,'2-man'!$T$5="TRUE",'2-man'!$T$5="Yes"))))*(($N$15+119)=$I$15))</f>
        <v/>
      </c>
      <c r="DS27">
        <f>MIN(100,DR27+IF(AND(DR27&lt;100,DR28+1&gt;=IF(DR29=1,25,50)),10,0)+((15*(OR('2-man'!$N$5=TRUE,'2-man'!$N$5="TRUE",'2-man'!$N$5="Yes"))+15*AND('2-man'!$L$4=2,OR('2-man'!$P$5=TRUE,'2-man'!$P$5="TRUE",'2-man'!$P$5="Yes")))+15*((OR('2-man'!$R$5=TRUE,'2-man'!$R$5="TRUE",'2-man'!$R$5="Yes"))+(OR('2-man'!$T$5=TRUE,'2-man'!$T$5="TRUE",'2-man'!$T$5="Yes"))))*(($N$15+120)=$I$15))</f>
        <v/>
      </c>
      <c r="DT27">
        <f>MIN(100,DS27+IF(AND(DS27&lt;100,DS28+1&gt;=IF(DS29=1,25,50)),10,0)+((15*(OR('2-man'!$N$5=TRUE,'2-man'!$N$5="TRUE",'2-man'!$N$5="Yes"))+15*AND('2-man'!$L$4=2,OR('2-man'!$P$5=TRUE,'2-man'!$P$5="TRUE",'2-man'!$P$5="Yes")))+15*((OR('2-man'!$R$5=TRUE,'2-man'!$R$5="TRUE",'2-man'!$R$5="Yes"))+(OR('2-man'!$T$5=TRUE,'2-man'!$T$5="TRUE",'2-man'!$T$5="Yes"))))*(($N$15+121)=$I$15))</f>
        <v/>
      </c>
      <c r="DU27">
        <f>MIN(100,DT27+IF(AND(DT27&lt;100,DT28+1&gt;=IF(DT29=1,25,50)),10,0)+((15*(OR('2-man'!$N$5=TRUE,'2-man'!$N$5="TRUE",'2-man'!$N$5="Yes"))+15*AND('2-man'!$L$4=2,OR('2-man'!$P$5=TRUE,'2-man'!$P$5="TRUE",'2-man'!$P$5="Yes")))+15*((OR('2-man'!$R$5=TRUE,'2-man'!$R$5="TRUE",'2-man'!$R$5="Yes"))+(OR('2-man'!$T$5=TRUE,'2-man'!$T$5="TRUE",'2-man'!$T$5="Yes"))))*(($N$15+122)=$I$15))</f>
        <v/>
      </c>
      <c r="DV27">
        <f>MIN(100,DU27+IF(AND(DU27&lt;100,DU28+1&gt;=IF(DU29=1,25,50)),10,0)+((15*(OR('2-man'!$N$5=TRUE,'2-man'!$N$5="TRUE",'2-man'!$N$5="Yes"))+15*AND('2-man'!$L$4=2,OR('2-man'!$P$5=TRUE,'2-man'!$P$5="TRUE",'2-man'!$P$5="Yes")))+15*((OR('2-man'!$R$5=TRUE,'2-man'!$R$5="TRUE",'2-man'!$R$5="Yes"))+(OR('2-man'!$T$5=TRUE,'2-man'!$T$5="TRUE",'2-man'!$T$5="Yes"))))*(($N$15+123)=$I$15))</f>
        <v/>
      </c>
      <c r="DW27">
        <f>MIN(100,DV27+IF(AND(DV27&lt;100,DV28+1&gt;=IF(DV29=1,25,50)),10,0)+((15*(OR('2-man'!$N$5=TRUE,'2-man'!$N$5="TRUE",'2-man'!$N$5="Yes"))+15*AND('2-man'!$L$4=2,OR('2-man'!$P$5=TRUE,'2-man'!$P$5="TRUE",'2-man'!$P$5="Yes")))+15*((OR('2-man'!$R$5=TRUE,'2-man'!$R$5="TRUE",'2-man'!$R$5="Yes"))+(OR('2-man'!$T$5=TRUE,'2-man'!$T$5="TRUE",'2-man'!$T$5="Yes"))))*(($N$15+124)=$I$15))</f>
        <v/>
      </c>
      <c r="DX27">
        <f>MIN(100,DW27+IF(AND(DW27&lt;100,DW28+1&gt;=IF(DW29=1,25,50)),10,0)+((15*(OR('2-man'!$N$5=TRUE,'2-man'!$N$5="TRUE",'2-man'!$N$5="Yes"))+15*AND('2-man'!$L$4=2,OR('2-man'!$P$5=TRUE,'2-man'!$P$5="TRUE",'2-man'!$P$5="Yes")))+15*((OR('2-man'!$R$5=TRUE,'2-man'!$R$5="TRUE",'2-man'!$R$5="Yes"))+(OR('2-man'!$T$5=TRUE,'2-man'!$T$5="TRUE",'2-man'!$T$5="Yes"))))*(($N$15+125)=$I$15))</f>
        <v/>
      </c>
      <c r="DY27">
        <f>MIN(100,DX27+IF(AND(DX27&lt;100,DX28+1&gt;=IF(DX29=1,25,50)),10,0)+((15*(OR('2-man'!$N$5=TRUE,'2-man'!$N$5="TRUE",'2-man'!$N$5="Yes"))+15*AND('2-man'!$L$4=2,OR('2-man'!$P$5=TRUE,'2-man'!$P$5="TRUE",'2-man'!$P$5="Yes")))+15*((OR('2-man'!$R$5=TRUE,'2-man'!$R$5="TRUE",'2-man'!$R$5="Yes"))+(OR('2-man'!$T$5=TRUE,'2-man'!$T$5="TRUE",'2-man'!$T$5="Yes"))))*(($N$15+126)=$I$15))</f>
        <v/>
      </c>
      <c r="DZ27">
        <f>MIN(100,DY27+IF(AND(DY27&lt;100,DY28+1&gt;=IF(DY29=1,25,50)),10,0)+((15*(OR('2-man'!$N$5=TRUE,'2-man'!$N$5="TRUE",'2-man'!$N$5="Yes"))+15*AND('2-man'!$L$4=2,OR('2-man'!$P$5=TRUE,'2-man'!$P$5="TRUE",'2-man'!$P$5="Yes")))+15*((OR('2-man'!$R$5=TRUE,'2-man'!$R$5="TRUE",'2-man'!$R$5="Yes"))+(OR('2-man'!$T$5=TRUE,'2-man'!$T$5="TRUE",'2-man'!$T$5="Yes"))))*(($N$15+127)=$I$15))</f>
        <v/>
      </c>
      <c r="EA27">
        <f>MIN(100,DZ27+IF(AND(DZ27&lt;100,DZ28+1&gt;=IF(DZ29=1,25,50)),10,0)+((15*(OR('2-man'!$N$5=TRUE,'2-man'!$N$5="TRUE",'2-man'!$N$5="Yes"))+15*AND('2-man'!$L$4=2,OR('2-man'!$P$5=TRUE,'2-man'!$P$5="TRUE",'2-man'!$P$5="Yes")))+15*((OR('2-man'!$R$5=TRUE,'2-man'!$R$5="TRUE",'2-man'!$R$5="Yes"))+(OR('2-man'!$T$5=TRUE,'2-man'!$T$5="TRUE",'2-man'!$T$5="Yes"))))*(($N$15+128)=$I$15))</f>
        <v/>
      </c>
      <c r="EB27">
        <f>MIN(100,EA27+IF(AND(EA27&lt;100,EA28+1&gt;=IF(EA29=1,25,50)),10,0)+((15*(OR('2-man'!$N$5=TRUE,'2-man'!$N$5="TRUE",'2-man'!$N$5="Yes"))+15*AND('2-man'!$L$4=2,OR('2-man'!$P$5=TRUE,'2-man'!$P$5="TRUE",'2-man'!$P$5="Yes")))+15*((OR('2-man'!$R$5=TRUE,'2-man'!$R$5="TRUE",'2-man'!$R$5="Yes"))+(OR('2-man'!$T$5=TRUE,'2-man'!$T$5="TRUE",'2-man'!$T$5="Yes"))))*(($N$15+129)=$I$15))</f>
        <v/>
      </c>
      <c r="EC27">
        <f>MIN(100,EB27+IF(AND(EB27&lt;100,EB28+1&gt;=IF(EB29=1,25,50)),10,0)+((15*(OR('2-man'!$N$5=TRUE,'2-man'!$N$5="TRUE",'2-man'!$N$5="Yes"))+15*AND('2-man'!$L$4=2,OR('2-man'!$P$5=TRUE,'2-man'!$P$5="TRUE",'2-man'!$P$5="Yes")))+15*((OR('2-man'!$R$5=TRUE,'2-man'!$R$5="TRUE",'2-man'!$R$5="Yes"))+(OR('2-man'!$T$5=TRUE,'2-man'!$T$5="TRUE",'2-man'!$T$5="Yes"))))*(($N$15+130)=$I$15))</f>
        <v/>
      </c>
      <c r="ED27">
        <f>MIN(100,EC27+IF(AND(EC27&lt;100,EC28+1&gt;=IF(EC29=1,25,50)),10,0)+((15*(OR('2-man'!$N$5=TRUE,'2-man'!$N$5="TRUE",'2-man'!$N$5="Yes"))+15*AND('2-man'!$L$4=2,OR('2-man'!$P$5=TRUE,'2-man'!$P$5="TRUE",'2-man'!$P$5="Yes")))+15*((OR('2-man'!$R$5=TRUE,'2-man'!$R$5="TRUE",'2-man'!$R$5="Yes"))+(OR('2-man'!$T$5=TRUE,'2-man'!$T$5="TRUE",'2-man'!$T$5="Yes"))))*(($N$15+131)=$I$15))</f>
        <v/>
      </c>
      <c r="EE27">
        <f>MIN(100,ED27+IF(AND(ED27&lt;100,ED28+1&gt;=IF(ED29=1,25,50)),10,0)+((15*(OR('2-man'!$N$5=TRUE,'2-man'!$N$5="TRUE",'2-man'!$N$5="Yes"))+15*AND('2-man'!$L$4=2,OR('2-man'!$P$5=TRUE,'2-man'!$P$5="TRUE",'2-man'!$P$5="Yes")))+15*((OR('2-man'!$R$5=TRUE,'2-man'!$R$5="TRUE",'2-man'!$R$5="Yes"))+(OR('2-man'!$T$5=TRUE,'2-man'!$T$5="TRUE",'2-man'!$T$5="Yes"))))*(($N$15+132)=$I$15))</f>
        <v/>
      </c>
      <c r="EF27">
        <f>MIN(100,EE27+IF(AND(EE27&lt;100,EE28+1&gt;=IF(EE29=1,25,50)),10,0)+((15*(OR('2-man'!$N$5=TRUE,'2-man'!$N$5="TRUE",'2-man'!$N$5="Yes"))+15*AND('2-man'!$L$4=2,OR('2-man'!$P$5=TRUE,'2-man'!$P$5="TRUE",'2-man'!$P$5="Yes")))+15*((OR('2-man'!$R$5=TRUE,'2-man'!$R$5="TRUE",'2-man'!$R$5="Yes"))+(OR('2-man'!$T$5=TRUE,'2-man'!$T$5="TRUE",'2-man'!$T$5="Yes"))))*(($N$15+133)=$I$15))</f>
        <v/>
      </c>
      <c r="EG27">
        <f>MIN(100,EF27+IF(AND(EF27&lt;100,EF28+1&gt;=IF(EF29=1,25,50)),10,0)+((15*(OR('2-man'!$N$5=TRUE,'2-man'!$N$5="TRUE",'2-man'!$N$5="Yes"))+15*AND('2-man'!$L$4=2,OR('2-man'!$P$5=TRUE,'2-man'!$P$5="TRUE",'2-man'!$P$5="Yes")))+15*((OR('2-man'!$R$5=TRUE,'2-man'!$R$5="TRUE",'2-man'!$R$5="Yes"))+(OR('2-man'!$T$5=TRUE,'2-man'!$T$5="TRUE",'2-man'!$T$5="Yes"))))*(($N$15+134)=$I$15))</f>
        <v/>
      </c>
      <c r="EH27">
        <f>MIN(100,EG27+IF(AND(EG27&lt;100,EG28+1&gt;=IF(EG29=1,25,50)),10,0)+((15*(OR('2-man'!$N$5=TRUE,'2-man'!$N$5="TRUE",'2-man'!$N$5="Yes"))+15*AND('2-man'!$L$4=2,OR('2-man'!$P$5=TRUE,'2-man'!$P$5="TRUE",'2-man'!$P$5="Yes")))+15*((OR('2-man'!$R$5=TRUE,'2-man'!$R$5="TRUE",'2-man'!$R$5="Yes"))+(OR('2-man'!$T$5=TRUE,'2-man'!$T$5="TRUE",'2-man'!$T$5="Yes"))))*(($N$15+135)=$I$15))</f>
        <v/>
      </c>
      <c r="EI27">
        <f>MIN(100,EH27+IF(AND(EH27&lt;100,EH28+1&gt;=IF(EH29=1,25,50)),10,0)+((15*(OR('2-man'!$N$5=TRUE,'2-man'!$N$5="TRUE",'2-man'!$N$5="Yes"))+15*AND('2-man'!$L$4=2,OR('2-man'!$P$5=TRUE,'2-man'!$P$5="TRUE",'2-man'!$P$5="Yes")))+15*((OR('2-man'!$R$5=TRUE,'2-man'!$R$5="TRUE",'2-man'!$R$5="Yes"))+(OR('2-man'!$T$5=TRUE,'2-man'!$T$5="TRUE",'2-man'!$T$5="Yes"))))*(($N$15+136)=$I$15))</f>
        <v/>
      </c>
      <c r="EJ27">
        <f>MIN(100,EI27+IF(AND(EI27&lt;100,EI28+1&gt;=IF(EI29=1,25,50)),10,0)+((15*(OR('2-man'!$N$5=TRUE,'2-man'!$N$5="TRUE",'2-man'!$N$5="Yes"))+15*AND('2-man'!$L$4=2,OR('2-man'!$P$5=TRUE,'2-man'!$P$5="TRUE",'2-man'!$P$5="Yes")))+15*((OR('2-man'!$R$5=TRUE,'2-man'!$R$5="TRUE",'2-man'!$R$5="Yes"))+(OR('2-man'!$T$5=TRUE,'2-man'!$T$5="TRUE",'2-man'!$T$5="Yes"))))*(($N$15+137)=$I$15))</f>
        <v/>
      </c>
      <c r="EK27">
        <f>MIN(100,EJ27+IF(AND(EJ27&lt;100,EJ28+1&gt;=IF(EJ29=1,25,50)),10,0)+((15*(OR('2-man'!$N$5=TRUE,'2-man'!$N$5="TRUE",'2-man'!$N$5="Yes"))+15*AND('2-man'!$L$4=2,OR('2-man'!$P$5=TRUE,'2-man'!$P$5="TRUE",'2-man'!$P$5="Yes")))+15*((OR('2-man'!$R$5=TRUE,'2-man'!$R$5="TRUE",'2-man'!$R$5="Yes"))+(OR('2-man'!$T$5=TRUE,'2-man'!$T$5="TRUE",'2-man'!$T$5="Yes"))))*(($N$15+138)=$I$15))</f>
        <v/>
      </c>
      <c r="EL27">
        <f>MIN(100,EK27+IF(AND(EK27&lt;100,EK28+1&gt;=IF(EK29=1,25,50)),10,0)+((15*(OR('2-man'!$N$5=TRUE,'2-man'!$N$5="TRUE",'2-man'!$N$5="Yes"))+15*AND('2-man'!$L$4=2,OR('2-man'!$P$5=TRUE,'2-man'!$P$5="TRUE",'2-man'!$P$5="Yes")))+15*((OR('2-man'!$R$5=TRUE,'2-man'!$R$5="TRUE",'2-man'!$R$5="Yes"))+(OR('2-man'!$T$5=TRUE,'2-man'!$T$5="TRUE",'2-man'!$T$5="Yes"))))*(($N$15+139)=$I$15))</f>
        <v/>
      </c>
      <c r="EM27">
        <f>MIN(100,EL27+IF(AND(EL27&lt;100,EL28+1&gt;=IF(EL29=1,25,50)),10,0)+((15*(OR('2-man'!$N$5=TRUE,'2-man'!$N$5="TRUE",'2-man'!$N$5="Yes"))+15*AND('2-man'!$L$4=2,OR('2-man'!$P$5=TRUE,'2-man'!$P$5="TRUE",'2-man'!$P$5="Yes")))+15*((OR('2-man'!$R$5=TRUE,'2-man'!$R$5="TRUE",'2-man'!$R$5="Yes"))+(OR('2-man'!$T$5=TRUE,'2-man'!$T$5="TRUE",'2-man'!$T$5="Yes"))))*(($N$15+140)=$I$15))</f>
        <v/>
      </c>
      <c r="EN27">
        <f>MIN(100,EM27+IF(AND(EM27&lt;100,EM28+1&gt;=IF(EM29=1,25,50)),10,0)+((15*(OR('2-man'!$N$5=TRUE,'2-man'!$N$5="TRUE",'2-man'!$N$5="Yes"))+15*AND('2-man'!$L$4=2,OR('2-man'!$P$5=TRUE,'2-man'!$P$5="TRUE",'2-man'!$P$5="Yes")))+15*((OR('2-man'!$R$5=TRUE,'2-man'!$R$5="TRUE",'2-man'!$R$5="Yes"))+(OR('2-man'!$T$5=TRUE,'2-man'!$T$5="TRUE",'2-man'!$T$5="Yes"))))*(($N$15+141)=$I$15))</f>
        <v/>
      </c>
      <c r="EO27">
        <f>MIN(100,EN27+IF(AND(EN27&lt;100,EN28+1&gt;=IF(EN29=1,25,50)),10,0)+((15*(OR('2-man'!$N$5=TRUE,'2-man'!$N$5="TRUE",'2-man'!$N$5="Yes"))+15*AND('2-man'!$L$4=2,OR('2-man'!$P$5=TRUE,'2-man'!$P$5="TRUE",'2-man'!$P$5="Yes")))+15*((OR('2-man'!$R$5=TRUE,'2-man'!$R$5="TRUE",'2-man'!$R$5="Yes"))+(OR('2-man'!$T$5=TRUE,'2-man'!$T$5="TRUE",'2-man'!$T$5="Yes"))))*(($N$15+142)=$I$15))</f>
        <v/>
      </c>
      <c r="EP27">
        <f>MIN(100,EO27+IF(AND(EO27&lt;100,EO28+1&gt;=IF(EO29=1,25,50)),10,0)+((15*(OR('2-man'!$N$5=TRUE,'2-man'!$N$5="TRUE",'2-man'!$N$5="Yes"))+15*AND('2-man'!$L$4=2,OR('2-man'!$P$5=TRUE,'2-man'!$P$5="TRUE",'2-man'!$P$5="Yes")))+15*((OR('2-man'!$R$5=TRUE,'2-man'!$R$5="TRUE",'2-man'!$R$5="Yes"))+(OR('2-man'!$T$5=TRUE,'2-man'!$T$5="TRUE",'2-man'!$T$5="Yes"))))*(($N$15+143)=$I$15))</f>
        <v/>
      </c>
      <c r="EQ27">
        <f>MIN(100,EP27+IF(AND(EP27&lt;100,EP28+1&gt;=IF(EP29=1,25,50)),10,0)+((15*(OR('2-man'!$N$5=TRUE,'2-man'!$N$5="TRUE",'2-man'!$N$5="Yes"))+15*AND('2-man'!$L$4=2,OR('2-man'!$P$5=TRUE,'2-man'!$P$5="TRUE",'2-man'!$P$5="Yes")))+15*((OR('2-man'!$R$5=TRUE,'2-man'!$R$5="TRUE",'2-man'!$R$5="Yes"))+(OR('2-man'!$T$5=TRUE,'2-man'!$T$5="TRUE",'2-man'!$T$5="Yes"))))*(($N$15+144)=$I$15))</f>
        <v/>
      </c>
      <c r="ER27">
        <f>MIN(100,EQ27+IF(AND(EQ27&lt;100,EQ28+1&gt;=IF(EQ29=1,25,50)),10,0)+((15*(OR('2-man'!$N$5=TRUE,'2-man'!$N$5="TRUE",'2-man'!$N$5="Yes"))+15*AND('2-man'!$L$4=2,OR('2-man'!$P$5=TRUE,'2-man'!$P$5="TRUE",'2-man'!$P$5="Yes")))+15*((OR('2-man'!$R$5=TRUE,'2-man'!$R$5="TRUE",'2-man'!$R$5="Yes"))+(OR('2-man'!$T$5=TRUE,'2-man'!$T$5="TRUE",'2-man'!$T$5="Yes"))))*(($N$15+145)=$I$15))</f>
        <v/>
      </c>
      <c r="ES27">
        <f>MIN(100,ER27+IF(AND(ER27&lt;100,ER28+1&gt;=IF(ER29=1,25,50)),10,0)+((15*(OR('2-man'!$N$5=TRUE,'2-man'!$N$5="TRUE",'2-man'!$N$5="Yes"))+15*AND('2-man'!$L$4=2,OR('2-man'!$P$5=TRUE,'2-man'!$P$5="TRUE",'2-man'!$P$5="Yes")))+15*((OR('2-man'!$R$5=TRUE,'2-man'!$R$5="TRUE",'2-man'!$R$5="Yes"))+(OR('2-man'!$T$5=TRUE,'2-man'!$T$5="TRUE",'2-man'!$T$5="Yes"))))*(($N$15+146)=$I$15))</f>
        <v/>
      </c>
      <c r="ET27">
        <f>MIN(100,ES27+IF(AND(ES27&lt;100,ES28+1&gt;=IF(ES29=1,25,50)),10,0)+((15*(OR('2-man'!$N$5=TRUE,'2-man'!$N$5="TRUE",'2-man'!$N$5="Yes"))+15*AND('2-man'!$L$4=2,OR('2-man'!$P$5=TRUE,'2-man'!$P$5="TRUE",'2-man'!$P$5="Yes")))+15*((OR('2-man'!$R$5=TRUE,'2-man'!$R$5="TRUE",'2-man'!$R$5="Yes"))+(OR('2-man'!$T$5=TRUE,'2-man'!$T$5="TRUE",'2-man'!$T$5="Yes"))))*(($N$15+147)=$I$15))</f>
        <v/>
      </c>
      <c r="EU27">
        <f>MIN(100,ET27+IF(AND(ET27&lt;100,ET28+1&gt;=IF(ET29=1,25,50)),10,0)+((15*(OR('2-man'!$N$5=TRUE,'2-man'!$N$5="TRUE",'2-man'!$N$5="Yes"))+15*AND('2-man'!$L$4=2,OR('2-man'!$P$5=TRUE,'2-man'!$P$5="TRUE",'2-man'!$P$5="Yes")))+15*((OR('2-man'!$R$5=TRUE,'2-man'!$R$5="TRUE",'2-man'!$R$5="Yes"))+(OR('2-man'!$T$5=TRUE,'2-man'!$T$5="TRUE",'2-man'!$T$5="Yes"))))*(($N$15+148)=$I$15))</f>
        <v/>
      </c>
      <c r="EV27">
        <f>MIN(100,EU27+IF(AND(EU27&lt;100,EU28+1&gt;=IF(EU29=1,25,50)),10,0)+((15*(OR('2-man'!$N$5=TRUE,'2-man'!$N$5="TRUE",'2-man'!$N$5="Yes"))+15*AND('2-man'!$L$4=2,OR('2-man'!$P$5=TRUE,'2-man'!$P$5="TRUE",'2-man'!$P$5="Yes")))+15*((OR('2-man'!$R$5=TRUE,'2-man'!$R$5="TRUE",'2-man'!$R$5="Yes"))+(OR('2-man'!$T$5=TRUE,'2-man'!$T$5="TRUE",'2-man'!$T$5="Yes"))))*(($N$15+149)=$I$15))</f>
        <v/>
      </c>
      <c r="EW27">
        <f>MIN(100,EV27+IF(AND(EV27&lt;100,EV28+1&gt;=IF(EV29=1,25,50)),10,0)+((15*(OR('2-man'!$N$5=TRUE,'2-man'!$N$5="TRUE",'2-man'!$N$5="Yes"))+15*AND('2-man'!$L$4=2,OR('2-man'!$P$5=TRUE,'2-man'!$P$5="TRUE",'2-man'!$P$5="Yes")))+15*((OR('2-man'!$R$5=TRUE,'2-man'!$R$5="TRUE",'2-man'!$R$5="Yes"))+(OR('2-man'!$T$5=TRUE,'2-man'!$T$5="TRUE",'2-man'!$T$5="Yes"))))*(($N$15+150)=$I$15))</f>
        <v/>
      </c>
      <c r="EX27">
        <f>MIN(100,EW27+IF(AND(EW27&lt;100,EW28+1&gt;=IF(EW29=1,25,50)),10,0)+((15*(OR('2-man'!$N$5=TRUE,'2-man'!$N$5="TRUE",'2-man'!$N$5="Yes"))+15*AND('2-man'!$L$4=2,OR('2-man'!$P$5=TRUE,'2-man'!$P$5="TRUE",'2-man'!$P$5="Yes")))+15*((OR('2-man'!$R$5=TRUE,'2-man'!$R$5="TRUE",'2-man'!$R$5="Yes"))+(OR('2-man'!$T$5=TRUE,'2-man'!$T$5="TRUE",'2-man'!$T$5="Yes"))))*(($N$15+151)=$I$15))</f>
        <v/>
      </c>
      <c r="EY27">
        <f>MIN(100,EX27+IF(AND(EX27&lt;100,EX28+1&gt;=IF(EX29=1,25,50)),10,0)+((15*(OR('2-man'!$N$5=TRUE,'2-man'!$N$5="TRUE",'2-man'!$N$5="Yes"))+15*AND('2-man'!$L$4=2,OR('2-man'!$P$5=TRUE,'2-man'!$P$5="TRUE",'2-man'!$P$5="Yes")))+15*((OR('2-man'!$R$5=TRUE,'2-man'!$R$5="TRUE",'2-man'!$R$5="Yes"))+(OR('2-man'!$T$5=TRUE,'2-man'!$T$5="TRUE",'2-man'!$T$5="Yes"))))*(($N$15+152)=$I$15))</f>
        <v/>
      </c>
      <c r="EZ27">
        <f>MIN(100,EY27+IF(AND(EY27&lt;100,EY28+1&gt;=IF(EY29=1,25,50)),10,0)+((15*(OR('2-man'!$N$5=TRUE,'2-man'!$N$5="TRUE",'2-man'!$N$5="Yes"))+15*AND('2-man'!$L$4=2,OR('2-man'!$P$5=TRUE,'2-man'!$P$5="TRUE",'2-man'!$P$5="Yes")))+15*((OR('2-man'!$R$5=TRUE,'2-man'!$R$5="TRUE",'2-man'!$R$5="Yes"))+(OR('2-man'!$T$5=TRUE,'2-man'!$T$5="TRUE",'2-man'!$T$5="Yes"))))*(($N$15+153)=$I$15))</f>
        <v/>
      </c>
      <c r="FA27">
        <f>MIN(100,EZ27+IF(AND(EZ27&lt;100,EZ28+1&gt;=IF(EZ29=1,25,50)),10,0)+((15*(OR('2-man'!$N$5=TRUE,'2-man'!$N$5="TRUE",'2-man'!$N$5="Yes"))+15*AND('2-man'!$L$4=2,OR('2-man'!$P$5=TRUE,'2-man'!$P$5="TRUE",'2-man'!$P$5="Yes")))+15*((OR('2-man'!$R$5=TRUE,'2-man'!$R$5="TRUE",'2-man'!$R$5="Yes"))+(OR('2-man'!$T$5=TRUE,'2-man'!$T$5="TRUE",'2-man'!$T$5="Yes"))))*(($N$15+154)=$I$15))</f>
        <v/>
      </c>
      <c r="FB27">
        <f>MIN(100,FA27+IF(AND(FA27&lt;100,FA28+1&gt;=IF(FA29=1,25,50)),10,0)+((15*(OR('2-man'!$N$5=TRUE,'2-man'!$N$5="TRUE",'2-man'!$N$5="Yes"))+15*AND('2-man'!$L$4=2,OR('2-man'!$P$5=TRUE,'2-man'!$P$5="TRUE",'2-man'!$P$5="Yes")))+15*((OR('2-man'!$R$5=TRUE,'2-man'!$R$5="TRUE",'2-man'!$R$5="Yes"))+(OR('2-man'!$T$5=TRUE,'2-man'!$T$5="TRUE",'2-man'!$T$5="Yes"))))*(($N$15+155)=$I$15))</f>
        <v/>
      </c>
      <c r="FC27">
        <f>MIN(100,FB27+IF(AND(FB27&lt;100,FB28+1&gt;=IF(FB29=1,25,50)),10,0)+((15*(OR('2-man'!$N$5=TRUE,'2-man'!$N$5="TRUE",'2-man'!$N$5="Yes"))+15*AND('2-man'!$L$4=2,OR('2-man'!$P$5=TRUE,'2-man'!$P$5="TRUE",'2-man'!$P$5="Yes")))+15*((OR('2-man'!$R$5=TRUE,'2-man'!$R$5="TRUE",'2-man'!$R$5="Yes"))+(OR('2-man'!$T$5=TRUE,'2-man'!$T$5="TRUE",'2-man'!$T$5="Yes"))))*(($N$15+156)=$I$15))</f>
        <v/>
      </c>
      <c r="FD27">
        <f>MIN(100,FC27+IF(AND(FC27&lt;100,FC28+1&gt;=IF(FC29=1,25,50)),10,0)+((15*(OR('2-man'!$N$5=TRUE,'2-man'!$N$5="TRUE",'2-man'!$N$5="Yes"))+15*AND('2-man'!$L$4=2,OR('2-man'!$P$5=TRUE,'2-man'!$P$5="TRUE",'2-man'!$P$5="Yes")))+15*((OR('2-man'!$R$5=TRUE,'2-man'!$R$5="TRUE",'2-man'!$R$5="Yes"))+(OR('2-man'!$T$5=TRUE,'2-man'!$T$5="TRUE",'2-man'!$T$5="Yes"))))*(($N$15+157)=$I$15))</f>
        <v/>
      </c>
      <c r="FE27">
        <f>MIN(100,FD27+IF(AND(FD27&lt;100,FD28+1&gt;=IF(FD29=1,25,50)),10,0)+((15*(OR('2-man'!$N$5=TRUE,'2-man'!$N$5="TRUE",'2-man'!$N$5="Yes"))+15*AND('2-man'!$L$4=2,OR('2-man'!$P$5=TRUE,'2-man'!$P$5="TRUE",'2-man'!$P$5="Yes")))+15*((OR('2-man'!$R$5=TRUE,'2-man'!$R$5="TRUE",'2-man'!$R$5="Yes"))+(OR('2-man'!$T$5=TRUE,'2-man'!$T$5="TRUE",'2-man'!$T$5="Yes"))))*(($N$15+158)=$I$15))</f>
        <v/>
      </c>
      <c r="FF27">
        <f>MIN(100,FE27+IF(AND(FE27&lt;100,FE28+1&gt;=IF(FE29=1,25,50)),10,0)+((15*(OR('2-man'!$N$5=TRUE,'2-man'!$N$5="TRUE",'2-man'!$N$5="Yes"))+15*AND('2-man'!$L$4=2,OR('2-man'!$P$5=TRUE,'2-man'!$P$5="TRUE",'2-man'!$P$5="Yes")))+15*((OR('2-man'!$R$5=TRUE,'2-man'!$R$5="TRUE",'2-man'!$R$5="Yes"))+(OR('2-man'!$T$5=TRUE,'2-man'!$T$5="TRUE",'2-man'!$T$5="Yes"))))*(($N$15+159)=$I$15))</f>
        <v/>
      </c>
      <c r="FG27">
        <f>MIN(100,FF27+IF(AND(FF27&lt;100,FF28+1&gt;=IF(FF29=1,25,50)),10,0)+((15*(OR('2-man'!$N$5=TRUE,'2-man'!$N$5="TRUE",'2-man'!$N$5="Yes"))+15*AND('2-man'!$L$4=2,OR('2-man'!$P$5=TRUE,'2-man'!$P$5="TRUE",'2-man'!$P$5="Yes")))+15*((OR('2-man'!$R$5=TRUE,'2-man'!$R$5="TRUE",'2-man'!$R$5="Yes"))+(OR('2-man'!$T$5=TRUE,'2-man'!$T$5="TRUE",'2-man'!$T$5="Yes"))))*(($N$15+160)=$I$15))</f>
        <v/>
      </c>
      <c r="FH27">
        <f>MIN(100,FG27+IF(AND(FG27&lt;100,FG28+1&gt;=IF(FG29=1,25,50)),10,0)+((15*(OR('2-man'!$N$5=TRUE,'2-man'!$N$5="TRUE",'2-man'!$N$5="Yes"))+15*AND('2-man'!$L$4=2,OR('2-man'!$P$5=TRUE,'2-man'!$P$5="TRUE",'2-man'!$P$5="Yes")))+15*((OR('2-man'!$R$5=TRUE,'2-man'!$R$5="TRUE",'2-man'!$R$5="Yes"))+(OR('2-man'!$T$5=TRUE,'2-man'!$T$5="TRUE",'2-man'!$T$5="Yes"))))*(($N$15+161)=$I$15))</f>
        <v/>
      </c>
      <c r="FI27">
        <f>MIN(100,FH27+IF(AND(FH27&lt;100,FH28+1&gt;=IF(FH29=1,25,50)),10,0)+((15*(OR('2-man'!$N$5=TRUE,'2-man'!$N$5="TRUE",'2-man'!$N$5="Yes"))+15*AND('2-man'!$L$4=2,OR('2-man'!$P$5=TRUE,'2-man'!$P$5="TRUE",'2-man'!$P$5="Yes")))+15*((OR('2-man'!$R$5=TRUE,'2-man'!$R$5="TRUE",'2-man'!$R$5="Yes"))+(OR('2-man'!$T$5=TRUE,'2-man'!$T$5="TRUE",'2-man'!$T$5="Yes"))))*(($N$15+162)=$I$15))</f>
        <v/>
      </c>
      <c r="FJ27">
        <f>MIN(100,FI27+IF(AND(FI27&lt;100,FI28+1&gt;=IF(FI29=1,25,50)),10,0)+((15*(OR('2-man'!$N$5=TRUE,'2-man'!$N$5="TRUE",'2-man'!$N$5="Yes"))+15*AND('2-man'!$L$4=2,OR('2-man'!$P$5=TRUE,'2-man'!$P$5="TRUE",'2-man'!$P$5="Yes")))+15*((OR('2-man'!$R$5=TRUE,'2-man'!$R$5="TRUE",'2-man'!$R$5="Yes"))+(OR('2-man'!$T$5=TRUE,'2-man'!$T$5="TRUE",'2-man'!$T$5="Yes"))))*(($N$15+163)=$I$15))</f>
        <v/>
      </c>
      <c r="FK27">
        <f>MIN(100,FJ27+IF(AND(FJ27&lt;100,FJ28+1&gt;=IF(FJ29=1,25,50)),10,0)+((15*(OR('2-man'!$N$5=TRUE,'2-man'!$N$5="TRUE",'2-man'!$N$5="Yes"))+15*AND('2-man'!$L$4=2,OR('2-man'!$P$5=TRUE,'2-man'!$P$5="TRUE",'2-man'!$P$5="Yes")))+15*((OR('2-man'!$R$5=TRUE,'2-man'!$R$5="TRUE",'2-man'!$R$5="Yes"))+(OR('2-man'!$T$5=TRUE,'2-man'!$T$5="TRUE",'2-man'!$T$5="Yes"))))*(($N$15+164)=$I$15))</f>
        <v/>
      </c>
      <c r="FL27">
        <f>MIN(100,FK27+IF(AND(FK27&lt;100,FK28+1&gt;=IF(FK29=1,25,50)),10,0)+((15*(OR('2-man'!$N$5=TRUE,'2-man'!$N$5="TRUE",'2-man'!$N$5="Yes"))+15*AND('2-man'!$L$4=2,OR('2-man'!$P$5=TRUE,'2-man'!$P$5="TRUE",'2-man'!$P$5="Yes")))+15*((OR('2-man'!$R$5=TRUE,'2-man'!$R$5="TRUE",'2-man'!$R$5="Yes"))+(OR('2-man'!$T$5=TRUE,'2-man'!$T$5="TRUE",'2-man'!$T$5="Yes"))))*(($N$15+165)=$I$15))</f>
        <v/>
      </c>
      <c r="FM27">
        <f>MIN(100,FL27+IF(AND(FL27&lt;100,FL28+1&gt;=IF(FL29=1,25,50)),10,0)+((15*(OR('2-man'!$N$5=TRUE,'2-man'!$N$5="TRUE",'2-man'!$N$5="Yes"))+15*AND('2-man'!$L$4=2,OR('2-man'!$P$5=TRUE,'2-man'!$P$5="TRUE",'2-man'!$P$5="Yes")))+15*((OR('2-man'!$R$5=TRUE,'2-man'!$R$5="TRUE",'2-man'!$R$5="Yes"))+(OR('2-man'!$T$5=TRUE,'2-man'!$T$5="TRUE",'2-man'!$T$5="Yes"))))*(($N$15+166)=$I$15))</f>
        <v/>
      </c>
      <c r="FN27">
        <f>MIN(100,FM27+IF(AND(FM27&lt;100,FM28+1&gt;=IF(FM29=1,25,50)),10,0)+((15*(OR('2-man'!$N$5=TRUE,'2-man'!$N$5="TRUE",'2-man'!$N$5="Yes"))+15*AND('2-man'!$L$4=2,OR('2-man'!$P$5=TRUE,'2-man'!$P$5="TRUE",'2-man'!$P$5="Yes")))+15*((OR('2-man'!$R$5=TRUE,'2-man'!$R$5="TRUE",'2-man'!$R$5="Yes"))+(OR('2-man'!$T$5=TRUE,'2-man'!$T$5="TRUE",'2-man'!$T$5="Yes"))))*(($N$15+167)=$I$15))</f>
        <v/>
      </c>
      <c r="FO27">
        <f>MIN(100,FN27+IF(AND(FN27&lt;100,FN28+1&gt;=IF(FN29=1,25,50)),10,0)+((15*(OR('2-man'!$N$5=TRUE,'2-man'!$N$5="TRUE",'2-man'!$N$5="Yes"))+15*AND('2-man'!$L$4=2,OR('2-man'!$P$5=TRUE,'2-man'!$P$5="TRUE",'2-man'!$P$5="Yes")))+15*((OR('2-man'!$R$5=TRUE,'2-man'!$R$5="TRUE",'2-man'!$R$5="Yes"))+(OR('2-man'!$T$5=TRUE,'2-man'!$T$5="TRUE",'2-man'!$T$5="Yes"))))*(($N$15+168)=$I$15))</f>
        <v/>
      </c>
      <c r="FP27">
        <f>MIN(100,FO27+IF(AND(FO27&lt;100,FO28+1&gt;=IF(FO29=1,25,50)),10,0)+((15*(OR('2-man'!$N$5=TRUE,'2-man'!$N$5="TRUE",'2-man'!$N$5="Yes"))+15*AND('2-man'!$L$4=2,OR('2-man'!$P$5=TRUE,'2-man'!$P$5="TRUE",'2-man'!$P$5="Yes")))+15*((OR('2-man'!$R$5=TRUE,'2-man'!$R$5="TRUE",'2-man'!$R$5="Yes"))+(OR('2-man'!$T$5=TRUE,'2-man'!$T$5="TRUE",'2-man'!$T$5="Yes"))))*(($N$15+169)=$I$15))</f>
        <v/>
      </c>
      <c r="FQ27">
        <f>MIN(100,FP27+IF(AND(FP27&lt;100,FP28+1&gt;=IF(FP29=1,25,50)),10,0)+((15*(OR('2-man'!$N$5=TRUE,'2-man'!$N$5="TRUE",'2-man'!$N$5="Yes"))+15*AND('2-man'!$L$4=2,OR('2-man'!$P$5=TRUE,'2-man'!$P$5="TRUE",'2-man'!$P$5="Yes")))+15*((OR('2-man'!$R$5=TRUE,'2-man'!$R$5="TRUE",'2-man'!$R$5="Yes"))+(OR('2-man'!$T$5=TRUE,'2-man'!$T$5="TRUE",'2-man'!$T$5="Yes"))))*(($N$15+170)=$I$15))</f>
        <v/>
      </c>
      <c r="FR27">
        <f>MIN(100,FQ27+IF(AND(FQ27&lt;100,FQ28+1&gt;=IF(FQ29=1,25,50)),10,0)+((15*(OR('2-man'!$N$5=TRUE,'2-man'!$N$5="TRUE",'2-man'!$N$5="Yes"))+15*AND('2-man'!$L$4=2,OR('2-man'!$P$5=TRUE,'2-man'!$P$5="TRUE",'2-man'!$P$5="Yes")))+15*((OR('2-man'!$R$5=TRUE,'2-man'!$R$5="TRUE",'2-man'!$R$5="Yes"))+(OR('2-man'!$T$5=TRUE,'2-man'!$T$5="TRUE",'2-man'!$T$5="Yes"))))*(($N$15+171)=$I$15))</f>
        <v/>
      </c>
      <c r="FS27">
        <f>MIN(100,FR27+IF(AND(FR27&lt;100,FR28+1&gt;=IF(FR29=1,25,50)),10,0)+((15*(OR('2-man'!$N$5=TRUE,'2-man'!$N$5="TRUE",'2-man'!$N$5="Yes"))+15*AND('2-man'!$L$4=2,OR('2-man'!$P$5=TRUE,'2-man'!$P$5="TRUE",'2-man'!$P$5="Yes")))+15*((OR('2-man'!$R$5=TRUE,'2-man'!$R$5="TRUE",'2-man'!$R$5="Yes"))+(OR('2-man'!$T$5=TRUE,'2-man'!$T$5="TRUE",'2-man'!$T$5="Yes"))))*(($N$15+172)=$I$15))</f>
        <v/>
      </c>
      <c r="FT27">
        <f>MIN(100,FS27+IF(AND(FS27&lt;100,FS28+1&gt;=IF(FS29=1,25,50)),10,0)+((15*(OR('2-man'!$N$5=TRUE,'2-man'!$N$5="TRUE",'2-man'!$N$5="Yes"))+15*AND('2-man'!$L$4=2,OR('2-man'!$P$5=TRUE,'2-man'!$P$5="TRUE",'2-man'!$P$5="Yes")))+15*((OR('2-man'!$R$5=TRUE,'2-man'!$R$5="TRUE",'2-man'!$R$5="Yes"))+(OR('2-man'!$T$5=TRUE,'2-man'!$T$5="TRUE",'2-man'!$T$5="Yes"))))*(($N$15+173)=$I$15))</f>
        <v/>
      </c>
      <c r="FU27">
        <f>MIN(100,FT27+IF(AND(FT27&lt;100,FT28+1&gt;=IF(FT29=1,25,50)),10,0)+((15*(OR('2-man'!$N$5=TRUE,'2-man'!$N$5="TRUE",'2-man'!$N$5="Yes"))+15*AND('2-man'!$L$4=2,OR('2-man'!$P$5=TRUE,'2-man'!$P$5="TRUE",'2-man'!$P$5="Yes")))+15*((OR('2-man'!$R$5=TRUE,'2-man'!$R$5="TRUE",'2-man'!$R$5="Yes"))+(OR('2-man'!$T$5=TRUE,'2-man'!$T$5="TRUE",'2-man'!$T$5="Yes"))))*(($N$15+174)=$I$15))</f>
        <v/>
      </c>
      <c r="FV27">
        <f>MIN(100,FU27+IF(AND(FU27&lt;100,FU28+1&gt;=IF(FU29=1,25,50)),10,0)+((15*(OR('2-man'!$N$5=TRUE,'2-man'!$N$5="TRUE",'2-man'!$N$5="Yes"))+15*AND('2-man'!$L$4=2,OR('2-man'!$P$5=TRUE,'2-man'!$P$5="TRUE",'2-man'!$P$5="Yes")))+15*((OR('2-man'!$R$5=TRUE,'2-man'!$R$5="TRUE",'2-man'!$R$5="Yes"))+(OR('2-man'!$T$5=TRUE,'2-man'!$T$5="TRUE",'2-man'!$T$5="Yes"))))*(($N$15+175)=$I$15))</f>
        <v/>
      </c>
      <c r="FW27">
        <f>MIN(100,FV27+IF(AND(FV27&lt;100,FV28+1&gt;=IF(FV29=1,25,50)),10,0)+((15*(OR('2-man'!$N$5=TRUE,'2-man'!$N$5="TRUE",'2-man'!$N$5="Yes"))+15*AND('2-man'!$L$4=2,OR('2-man'!$P$5=TRUE,'2-man'!$P$5="TRUE",'2-man'!$P$5="Yes")))+15*((OR('2-man'!$R$5=TRUE,'2-man'!$R$5="TRUE",'2-man'!$R$5="Yes"))+(OR('2-man'!$T$5=TRUE,'2-man'!$T$5="TRUE",'2-man'!$T$5="Yes"))))*(($N$15+176)=$I$15))</f>
        <v/>
      </c>
      <c r="FX27">
        <f>MIN(100,FW27+IF(AND(FW27&lt;100,FW28+1&gt;=IF(FW29=1,25,50)),10,0)+((15*(OR('2-man'!$N$5=TRUE,'2-man'!$N$5="TRUE",'2-man'!$N$5="Yes"))+15*AND('2-man'!$L$4=2,OR('2-man'!$P$5=TRUE,'2-man'!$P$5="TRUE",'2-man'!$P$5="Yes")))+15*((OR('2-man'!$R$5=TRUE,'2-man'!$R$5="TRUE",'2-man'!$R$5="Yes"))+(OR('2-man'!$T$5=TRUE,'2-man'!$T$5="TRUE",'2-man'!$T$5="Yes"))))*(($N$15+177)=$I$15))</f>
        <v/>
      </c>
      <c r="FY27">
        <f>MIN(100,FX27+IF(AND(FX27&lt;100,FX28+1&gt;=IF(FX29=1,25,50)),10,0)+((15*(OR('2-man'!$N$5=TRUE,'2-man'!$N$5="TRUE",'2-man'!$N$5="Yes"))+15*AND('2-man'!$L$4=2,OR('2-man'!$P$5=TRUE,'2-man'!$P$5="TRUE",'2-man'!$P$5="Yes")))+15*((OR('2-man'!$R$5=TRUE,'2-man'!$R$5="TRUE",'2-man'!$R$5="Yes"))+(OR('2-man'!$T$5=TRUE,'2-man'!$T$5="TRUE",'2-man'!$T$5="Yes"))))*(($N$15+178)=$I$15))</f>
        <v/>
      </c>
      <c r="FZ27">
        <f>MIN(100,FY27+IF(AND(FY27&lt;100,FY28+1&gt;=IF(FY29=1,25,50)),10,0)+((15*(OR('2-man'!$N$5=TRUE,'2-man'!$N$5="TRUE",'2-man'!$N$5="Yes"))+15*AND('2-man'!$L$4=2,OR('2-man'!$P$5=TRUE,'2-man'!$P$5="TRUE",'2-man'!$P$5="Yes")))+15*((OR('2-man'!$R$5=TRUE,'2-man'!$R$5="TRUE",'2-man'!$R$5="Yes"))+(OR('2-man'!$T$5=TRUE,'2-man'!$T$5="TRUE",'2-man'!$T$5="Yes"))))*(($N$15+179)=$I$15))</f>
        <v/>
      </c>
      <c r="GA27">
        <f>MIN(100,FZ27+IF(AND(FZ27&lt;100,FZ28+1&gt;=IF(FZ29=1,25,50)),10,0)+((15*(OR('2-man'!$N$5=TRUE,'2-man'!$N$5="TRUE",'2-man'!$N$5="Yes"))+15*AND('2-man'!$L$4=2,OR('2-man'!$P$5=TRUE,'2-man'!$P$5="TRUE",'2-man'!$P$5="Yes")))+15*((OR('2-man'!$R$5=TRUE,'2-man'!$R$5="TRUE",'2-man'!$R$5="Yes"))+(OR('2-man'!$T$5=TRUE,'2-man'!$T$5="TRUE",'2-man'!$T$5="Yes"))))*(($N$15+180)=$I$15))</f>
        <v/>
      </c>
      <c r="GB27">
        <f>MIN(100,GA27+IF(AND(GA27&lt;100,GA28+1&gt;=IF(GA29=1,25,50)),10,0)+((15*(OR('2-man'!$N$5=TRUE,'2-man'!$N$5="TRUE",'2-man'!$N$5="Yes"))+15*AND('2-man'!$L$4=2,OR('2-man'!$P$5=TRUE,'2-man'!$P$5="TRUE",'2-man'!$P$5="Yes")))+15*((OR('2-man'!$R$5=TRUE,'2-man'!$R$5="TRUE",'2-man'!$R$5="Yes"))+(OR('2-man'!$T$5=TRUE,'2-man'!$T$5="TRUE",'2-man'!$T$5="Yes"))))*(($N$15+181)=$I$15))</f>
        <v/>
      </c>
      <c r="GC27">
        <f>MIN(100,GB27+IF(AND(GB27&lt;100,GB28+1&gt;=IF(GB29=1,25,50)),10,0)+((15*(OR('2-man'!$N$5=TRUE,'2-man'!$N$5="TRUE",'2-man'!$N$5="Yes"))+15*AND('2-man'!$L$4=2,OR('2-man'!$P$5=TRUE,'2-man'!$P$5="TRUE",'2-man'!$P$5="Yes")))+15*((OR('2-man'!$R$5=TRUE,'2-man'!$R$5="TRUE",'2-man'!$R$5="Yes"))+(OR('2-man'!$T$5=TRUE,'2-man'!$T$5="TRUE",'2-man'!$T$5="Yes"))))*(($N$15+182)=$I$15))</f>
        <v/>
      </c>
      <c r="GD27">
        <f>MIN(100,GC27+IF(AND(GC27&lt;100,GC28+1&gt;=IF(GC29=1,25,50)),10,0)+((15*(OR('2-man'!$N$5=TRUE,'2-man'!$N$5="TRUE",'2-man'!$N$5="Yes"))+15*AND('2-man'!$L$4=2,OR('2-man'!$P$5=TRUE,'2-man'!$P$5="TRUE",'2-man'!$P$5="Yes")))+15*((OR('2-man'!$R$5=TRUE,'2-man'!$R$5="TRUE",'2-man'!$R$5="Yes"))+(OR('2-man'!$T$5=TRUE,'2-man'!$T$5="TRUE",'2-man'!$T$5="Yes"))))*(($N$15+183)=$I$15))</f>
        <v/>
      </c>
      <c r="GE27">
        <f>MIN(100,GD27+IF(AND(GD27&lt;100,GD28+1&gt;=IF(GD29=1,25,50)),10,0)+((15*(OR('2-man'!$N$5=TRUE,'2-man'!$N$5="TRUE",'2-man'!$N$5="Yes"))+15*AND('2-man'!$L$4=2,OR('2-man'!$P$5=TRUE,'2-man'!$P$5="TRUE",'2-man'!$P$5="Yes")))+15*((OR('2-man'!$R$5=TRUE,'2-man'!$R$5="TRUE",'2-man'!$R$5="Yes"))+(OR('2-man'!$T$5=TRUE,'2-man'!$T$5="TRUE",'2-man'!$T$5="Yes"))))*(($N$15+184)=$I$15))</f>
        <v/>
      </c>
      <c r="GF27">
        <f>MIN(100,GE27+IF(AND(GE27&lt;100,GE28+1&gt;=IF(GE29=1,25,50)),10,0)+((15*(OR('2-man'!$N$5=TRUE,'2-man'!$N$5="TRUE",'2-man'!$N$5="Yes"))+15*AND('2-man'!$L$4=2,OR('2-man'!$P$5=TRUE,'2-man'!$P$5="TRUE",'2-man'!$P$5="Yes")))+15*((OR('2-man'!$R$5=TRUE,'2-man'!$R$5="TRUE",'2-man'!$R$5="Yes"))+(OR('2-man'!$T$5=TRUE,'2-man'!$T$5="TRUE",'2-man'!$T$5="Yes"))))*(($N$15+185)=$I$15))</f>
        <v/>
      </c>
      <c r="GG27">
        <f>MIN(100,GF27+IF(AND(GF27&lt;100,GF28+1&gt;=IF(GF29=1,25,50)),10,0)+((15*(OR('2-man'!$N$5=TRUE,'2-man'!$N$5="TRUE",'2-man'!$N$5="Yes"))+15*AND('2-man'!$L$4=2,OR('2-man'!$P$5=TRUE,'2-man'!$P$5="TRUE",'2-man'!$P$5="Yes")))+15*((OR('2-man'!$R$5=TRUE,'2-man'!$R$5="TRUE",'2-man'!$R$5="Yes"))+(OR('2-man'!$T$5=TRUE,'2-man'!$T$5="TRUE",'2-man'!$T$5="Yes"))))*(($N$15+186)=$I$15))</f>
        <v/>
      </c>
      <c r="GH27">
        <f>MIN(100,GG27+IF(AND(GG27&lt;100,GG28+1&gt;=IF(GG29=1,25,50)),10,0)+((15*(OR('2-man'!$N$5=TRUE,'2-man'!$N$5="TRUE",'2-man'!$N$5="Yes"))+15*AND('2-man'!$L$4=2,OR('2-man'!$P$5=TRUE,'2-man'!$P$5="TRUE",'2-man'!$P$5="Yes")))+15*((OR('2-man'!$R$5=TRUE,'2-man'!$R$5="TRUE",'2-man'!$R$5="Yes"))+(OR('2-man'!$T$5=TRUE,'2-man'!$T$5="TRUE",'2-man'!$T$5="Yes"))))*(($N$15+187)=$I$15))</f>
        <v/>
      </c>
      <c r="GI27">
        <f>MIN(100,GH27+IF(AND(GH27&lt;100,GH28+1&gt;=IF(GH29=1,25,50)),10,0)+((15*(OR('2-man'!$N$5=TRUE,'2-man'!$N$5="TRUE",'2-man'!$N$5="Yes"))+15*AND('2-man'!$L$4=2,OR('2-man'!$P$5=TRUE,'2-man'!$P$5="TRUE",'2-man'!$P$5="Yes")))+15*((OR('2-man'!$R$5=TRUE,'2-man'!$R$5="TRUE",'2-man'!$R$5="Yes"))+(OR('2-man'!$T$5=TRUE,'2-man'!$T$5="TRUE",'2-man'!$T$5="Yes"))))*(($N$15+188)=$I$15))</f>
        <v/>
      </c>
      <c r="GJ27">
        <f>MIN(100,GI27+IF(AND(GI27&lt;100,GI28+1&gt;=IF(GI29=1,25,50)),10,0)+((15*(OR('2-man'!$N$5=TRUE,'2-man'!$N$5="TRUE",'2-man'!$N$5="Yes"))+15*AND('2-man'!$L$4=2,OR('2-man'!$P$5=TRUE,'2-man'!$P$5="TRUE",'2-man'!$P$5="Yes")))+15*((OR('2-man'!$R$5=TRUE,'2-man'!$R$5="TRUE",'2-man'!$R$5="Yes"))+(OR('2-man'!$T$5=TRUE,'2-man'!$T$5="TRUE",'2-man'!$T$5="Yes"))))*(($N$15+189)=$I$15))</f>
        <v/>
      </c>
      <c r="GK27">
        <f>MIN(100,GJ27+IF(AND(GJ27&lt;100,GJ28+1&gt;=IF(GJ29=1,25,50)),10,0)+((15*(OR('2-man'!$N$5=TRUE,'2-man'!$N$5="TRUE",'2-man'!$N$5="Yes"))+15*AND('2-man'!$L$4=2,OR('2-man'!$P$5=TRUE,'2-man'!$P$5="TRUE",'2-man'!$P$5="Yes")))+15*((OR('2-man'!$R$5=TRUE,'2-man'!$R$5="TRUE",'2-man'!$R$5="Yes"))+(OR('2-man'!$T$5=TRUE,'2-man'!$T$5="TRUE",'2-man'!$T$5="Yes"))))*(($N$15+190)=$I$15))</f>
        <v/>
      </c>
      <c r="GL27">
        <f>MIN(100,GK27+IF(AND(GK27&lt;100,GK28+1&gt;=IF(GK29=1,25,50)),10,0)+((15*(OR('2-man'!$N$5=TRUE,'2-man'!$N$5="TRUE",'2-man'!$N$5="Yes"))+15*AND('2-man'!$L$4=2,OR('2-man'!$P$5=TRUE,'2-man'!$P$5="TRUE",'2-man'!$P$5="Yes")))+15*((OR('2-man'!$R$5=TRUE,'2-man'!$R$5="TRUE",'2-man'!$R$5="Yes"))+(OR('2-man'!$T$5=TRUE,'2-man'!$T$5="TRUE",'2-man'!$T$5="Yes"))))*(($N$15+191)=$I$15))</f>
        <v/>
      </c>
      <c r="GM27">
        <f>MIN(100,GL27+IF(AND(GL27&lt;100,GL28+1&gt;=IF(GL29=1,25,50)),10,0)+((15*(OR('2-man'!$N$5=TRUE,'2-man'!$N$5="TRUE",'2-man'!$N$5="Yes"))+15*AND('2-man'!$L$4=2,OR('2-man'!$P$5=TRUE,'2-man'!$P$5="TRUE",'2-man'!$P$5="Yes")))+15*((OR('2-man'!$R$5=TRUE,'2-man'!$R$5="TRUE",'2-man'!$R$5="Yes"))+(OR('2-man'!$T$5=TRUE,'2-man'!$T$5="TRUE",'2-man'!$T$5="Yes"))))*(($N$15+192)=$I$15))</f>
        <v/>
      </c>
      <c r="GN27">
        <f>MIN(100,GM27+IF(AND(GM27&lt;100,GM28+1&gt;=IF(GM29=1,25,50)),10,0)+((15*(OR('2-man'!$N$5=TRUE,'2-man'!$N$5="TRUE",'2-man'!$N$5="Yes"))+15*AND('2-man'!$L$4=2,OR('2-man'!$P$5=TRUE,'2-man'!$P$5="TRUE",'2-man'!$P$5="Yes")))+15*((OR('2-man'!$R$5=TRUE,'2-man'!$R$5="TRUE",'2-man'!$R$5="Yes"))+(OR('2-man'!$T$5=TRUE,'2-man'!$T$5="TRUE",'2-man'!$T$5="Yes"))))*(($N$15+193)=$I$15))</f>
        <v/>
      </c>
      <c r="GO27">
        <f>MIN(100,GN27+IF(AND(GN27&lt;100,GN28+1&gt;=IF(GN29=1,25,50)),10,0)+((15*(OR('2-man'!$N$5=TRUE,'2-man'!$N$5="TRUE",'2-man'!$N$5="Yes"))+15*AND('2-man'!$L$4=2,OR('2-man'!$P$5=TRUE,'2-man'!$P$5="TRUE",'2-man'!$P$5="Yes")))+15*((OR('2-man'!$R$5=TRUE,'2-man'!$R$5="TRUE",'2-man'!$R$5="Yes"))+(OR('2-man'!$T$5=TRUE,'2-man'!$T$5="TRUE",'2-man'!$T$5="Yes"))))*(($N$15+194)=$I$15))</f>
        <v/>
      </c>
      <c r="GP27">
        <f>MIN(100,GO27+IF(AND(GO27&lt;100,GO28+1&gt;=IF(GO29=1,25,50)),10,0)+((15*(OR('2-man'!$N$5=TRUE,'2-man'!$N$5="TRUE",'2-man'!$N$5="Yes"))+15*AND('2-man'!$L$4=2,OR('2-man'!$P$5=TRUE,'2-man'!$P$5="TRUE",'2-man'!$P$5="Yes")))+15*((OR('2-man'!$R$5=TRUE,'2-man'!$R$5="TRUE",'2-man'!$R$5="Yes"))+(OR('2-man'!$T$5=TRUE,'2-man'!$T$5="TRUE",'2-man'!$T$5="Yes"))))*(($N$15+195)=$I$15))</f>
        <v/>
      </c>
      <c r="GQ27">
        <f>MIN(100,GP27+IF(AND(GP27&lt;100,GP28+1&gt;=IF(GP29=1,25,50)),10,0)+((15*(OR('2-man'!$N$5=TRUE,'2-man'!$N$5="TRUE",'2-man'!$N$5="Yes"))+15*AND('2-man'!$L$4=2,OR('2-man'!$P$5=TRUE,'2-man'!$P$5="TRUE",'2-man'!$P$5="Yes")))+15*((OR('2-man'!$R$5=TRUE,'2-man'!$R$5="TRUE",'2-man'!$R$5="Yes"))+(OR('2-man'!$T$5=TRUE,'2-man'!$T$5="TRUE",'2-man'!$T$5="Yes"))))*(($N$15+196)=$I$15))</f>
        <v/>
      </c>
      <c r="GR27">
        <f>MIN(100,GQ27+IF(AND(GQ27&lt;100,GQ28+1&gt;=IF(GQ29=1,25,50)),10,0)+((15*(OR('2-man'!$N$5=TRUE,'2-man'!$N$5="TRUE",'2-man'!$N$5="Yes"))+15*AND('2-man'!$L$4=2,OR('2-man'!$P$5=TRUE,'2-man'!$P$5="TRUE",'2-man'!$P$5="Yes")))+15*((OR('2-man'!$R$5=TRUE,'2-man'!$R$5="TRUE",'2-man'!$R$5="Yes"))+(OR('2-man'!$T$5=TRUE,'2-man'!$T$5="TRUE",'2-man'!$T$5="Yes"))))*(($N$15+197)=$I$15))</f>
        <v/>
      </c>
      <c r="GS27">
        <f>MIN(100,GR27+IF(AND(GR27&lt;100,GR28+1&gt;=IF(GR29=1,25,50)),10,0)+((15*(OR('2-man'!$N$5=TRUE,'2-man'!$N$5="TRUE",'2-man'!$N$5="Yes"))+15*AND('2-man'!$L$4=2,OR('2-man'!$P$5=TRUE,'2-man'!$P$5="TRUE",'2-man'!$P$5="Yes")))+15*((OR('2-man'!$R$5=TRUE,'2-man'!$R$5="TRUE",'2-man'!$R$5="Yes"))+(OR('2-man'!$T$5=TRUE,'2-man'!$T$5="TRUE",'2-man'!$T$5="Yes"))))*(($N$15+198)=$I$15))</f>
        <v/>
      </c>
      <c r="GT27">
        <f>MIN(100,GS27+IF(AND(GS27&lt;100,GS28+1&gt;=IF(GS29=1,25,50)),10,0)+((15*(OR('2-man'!$N$5=TRUE,'2-man'!$N$5="TRUE",'2-man'!$N$5="Yes"))+15*AND('2-man'!$L$4=2,OR('2-man'!$P$5=TRUE,'2-man'!$P$5="TRUE",'2-man'!$P$5="Yes")))+15*((OR('2-man'!$R$5=TRUE,'2-man'!$R$5="TRUE",'2-man'!$R$5="Yes"))+(OR('2-man'!$T$5=TRUE,'2-man'!$T$5="TRUE",'2-man'!$T$5="Yes"))))*(($N$15+199)=$I$15))</f>
        <v/>
      </c>
      <c r="GU27">
        <f>MIN(100,GT27+IF(AND(GT27&lt;100,GT28+1&gt;=IF(GT29=1,25,50)),10,0)+((15*(OR('2-man'!$N$5=TRUE,'2-man'!$N$5="TRUE",'2-man'!$N$5="Yes"))+15*AND('2-man'!$L$4=2,OR('2-man'!$P$5=TRUE,'2-man'!$P$5="TRUE",'2-man'!$P$5="Yes")))+15*((OR('2-man'!$R$5=TRUE,'2-man'!$R$5="TRUE",'2-man'!$R$5="Yes"))+(OR('2-man'!$T$5=TRUE,'2-man'!$T$5="TRUE",'2-man'!$T$5="Yes"))))*(($N$15+200)=$I$15))</f>
        <v/>
      </c>
      <c r="GV27">
        <f>MIN(100,GU27+IF(AND(GU27&lt;100,GU28+1&gt;=IF(GU29=1,25,50)),10,0)+((15*(OR('2-man'!$N$5=TRUE,'2-man'!$N$5="TRUE",'2-man'!$N$5="Yes"))+15*AND('2-man'!$L$4=2,OR('2-man'!$P$5=TRUE,'2-man'!$P$5="TRUE",'2-man'!$P$5="Yes")))+15*((OR('2-man'!$R$5=TRUE,'2-man'!$R$5="TRUE",'2-man'!$R$5="Yes"))+(OR('2-man'!$T$5=TRUE,'2-man'!$T$5="TRUE",'2-man'!$T$5="Yes"))))*(($N$15+201)=$I$15))</f>
        <v/>
      </c>
      <c r="GW27">
        <f>MIN(100,GV27+IF(AND(GV27&lt;100,GV28+1&gt;=IF(GV29=1,25,50)),10,0)+((15*(OR('2-man'!$N$5=TRUE,'2-man'!$N$5="TRUE",'2-man'!$N$5="Yes"))+15*AND('2-man'!$L$4=2,OR('2-man'!$P$5=TRUE,'2-man'!$P$5="TRUE",'2-man'!$P$5="Yes")))+15*((OR('2-man'!$R$5=TRUE,'2-man'!$R$5="TRUE",'2-man'!$R$5="Yes"))+(OR('2-man'!$T$5=TRUE,'2-man'!$T$5="TRUE",'2-man'!$T$5="Yes"))))*(($N$15+202)=$I$15))</f>
        <v/>
      </c>
      <c r="GX27">
        <f>MIN(100,GW27+IF(AND(GW27&lt;100,GW28+1&gt;=IF(GW29=1,25,50)),10,0)+((15*(OR('2-man'!$N$5=TRUE,'2-man'!$N$5="TRUE",'2-man'!$N$5="Yes"))+15*AND('2-man'!$L$4=2,OR('2-man'!$P$5=TRUE,'2-man'!$P$5="TRUE",'2-man'!$P$5="Yes")))+15*((OR('2-man'!$R$5=TRUE,'2-man'!$R$5="TRUE",'2-man'!$R$5="Yes"))+(OR('2-man'!$T$5=TRUE,'2-man'!$T$5="TRUE",'2-man'!$T$5="Yes"))))*(($N$15+203)=$I$15))</f>
        <v/>
      </c>
      <c r="GY27">
        <f>MIN(100,GX27+IF(AND(GX27&lt;100,GX28+1&gt;=IF(GX29=1,25,50)),10,0)+((15*(OR('2-man'!$N$5=TRUE,'2-man'!$N$5="TRUE",'2-man'!$N$5="Yes"))+15*AND('2-man'!$L$4=2,OR('2-man'!$P$5=TRUE,'2-man'!$P$5="TRUE",'2-man'!$P$5="Yes")))+15*((OR('2-man'!$R$5=TRUE,'2-man'!$R$5="TRUE",'2-man'!$R$5="Yes"))+(OR('2-man'!$T$5=TRUE,'2-man'!$T$5="TRUE",'2-man'!$T$5="Yes"))))*(($N$15+204)=$I$15))</f>
        <v/>
      </c>
      <c r="GZ27">
        <f>MIN(100,GY27+IF(AND(GY27&lt;100,GY28+1&gt;=IF(GY29=1,25,50)),10,0)+((15*(OR('2-man'!$N$5=TRUE,'2-man'!$N$5="TRUE",'2-man'!$N$5="Yes"))+15*AND('2-man'!$L$4=2,OR('2-man'!$P$5=TRUE,'2-man'!$P$5="TRUE",'2-man'!$P$5="Yes")))+15*((OR('2-man'!$R$5=TRUE,'2-man'!$R$5="TRUE",'2-man'!$R$5="Yes"))+(OR('2-man'!$T$5=TRUE,'2-man'!$T$5="TRUE",'2-man'!$T$5="Yes"))))*(($N$15+205)=$I$15))</f>
        <v/>
      </c>
      <c r="HA27">
        <f>MIN(100,GZ27+IF(AND(GZ27&lt;100,GZ28+1&gt;=IF(GZ29=1,25,50)),10,0)+((15*(OR('2-man'!$N$5=TRUE,'2-man'!$N$5="TRUE",'2-man'!$N$5="Yes"))+15*AND('2-man'!$L$4=2,OR('2-man'!$P$5=TRUE,'2-man'!$P$5="TRUE",'2-man'!$P$5="Yes")))+15*((OR('2-man'!$R$5=TRUE,'2-man'!$R$5="TRUE",'2-man'!$R$5="Yes"))+(OR('2-man'!$T$5=TRUE,'2-man'!$T$5="TRUE",'2-man'!$T$5="Yes"))))*(($N$15+206)=$I$15))</f>
        <v/>
      </c>
      <c r="HB27">
        <f>MIN(100,HA27+IF(AND(HA27&lt;100,HA28+1&gt;=IF(HA29=1,25,50)),10,0)+((15*(OR('2-man'!$N$5=TRUE,'2-man'!$N$5="TRUE",'2-man'!$N$5="Yes"))+15*AND('2-man'!$L$4=2,OR('2-man'!$P$5=TRUE,'2-man'!$P$5="TRUE",'2-man'!$P$5="Yes")))+15*((OR('2-man'!$R$5=TRUE,'2-man'!$R$5="TRUE",'2-man'!$R$5="Yes"))+(OR('2-man'!$T$5=TRUE,'2-man'!$T$5="TRUE",'2-man'!$T$5="Yes"))))*(($N$15+207)=$I$15))</f>
        <v/>
      </c>
      <c r="HC27">
        <f>MIN(100,HB27+IF(AND(HB27&lt;100,HB28+1&gt;=IF(HB29=1,25,50)),10,0)+((15*(OR('2-man'!$N$5=TRUE,'2-man'!$N$5="TRUE",'2-man'!$N$5="Yes"))+15*AND('2-man'!$L$4=2,OR('2-man'!$P$5=TRUE,'2-man'!$P$5="TRUE",'2-man'!$P$5="Yes")))+15*((OR('2-man'!$R$5=TRUE,'2-man'!$R$5="TRUE",'2-man'!$R$5="Yes"))+(OR('2-man'!$T$5=TRUE,'2-man'!$T$5="TRUE",'2-man'!$T$5="Yes"))))*(($N$15+208)=$I$15))</f>
        <v/>
      </c>
      <c r="HD27">
        <f>MIN(100,HC27+IF(AND(HC27&lt;100,HC28+1&gt;=IF(HC29=1,25,50)),10,0)+((15*(OR('2-man'!$N$5=TRUE,'2-man'!$N$5="TRUE",'2-man'!$N$5="Yes"))+15*AND('2-man'!$L$4=2,OR('2-man'!$P$5=TRUE,'2-man'!$P$5="TRUE",'2-man'!$P$5="Yes")))+15*((OR('2-man'!$R$5=TRUE,'2-man'!$R$5="TRUE",'2-man'!$R$5="Yes"))+(OR('2-man'!$T$5=TRUE,'2-man'!$T$5="TRUE",'2-man'!$T$5="Yes"))))*(($N$15+209)=$I$15))</f>
        <v/>
      </c>
      <c r="HE27">
        <f>MIN(100,HD27+IF(AND(HD27&lt;100,HD28+1&gt;=IF(HD29=1,25,50)),10,0)+((15*(OR('2-man'!$N$5=TRUE,'2-man'!$N$5="TRUE",'2-man'!$N$5="Yes"))+15*AND('2-man'!$L$4=2,OR('2-man'!$P$5=TRUE,'2-man'!$P$5="TRUE",'2-man'!$P$5="Yes")))+15*((OR('2-man'!$R$5=TRUE,'2-man'!$R$5="TRUE",'2-man'!$R$5="Yes"))+(OR('2-man'!$T$5=TRUE,'2-man'!$T$5="TRUE",'2-man'!$T$5="Yes"))))*(($N$15+210)=$I$15))</f>
        <v/>
      </c>
      <c r="HF27">
        <f>MIN(100,HE27+IF(AND(HE27&lt;100,HE28+1&gt;=IF(HE29=1,25,50)),10,0)+((15*(OR('2-man'!$N$5=TRUE,'2-man'!$N$5="TRUE",'2-man'!$N$5="Yes"))+15*AND('2-man'!$L$4=2,OR('2-man'!$P$5=TRUE,'2-man'!$P$5="TRUE",'2-man'!$P$5="Yes")))+15*((OR('2-man'!$R$5=TRUE,'2-man'!$R$5="TRUE",'2-man'!$R$5="Yes"))+(OR('2-man'!$T$5=TRUE,'2-man'!$T$5="TRUE",'2-man'!$T$5="Yes"))))*(($N$15+211)=$I$15))</f>
        <v/>
      </c>
      <c r="HG27">
        <f>MIN(100,HF27+IF(AND(HF27&lt;100,HF28+1&gt;=IF(HF29=1,25,50)),10,0)+((15*(OR('2-man'!$N$5=TRUE,'2-man'!$N$5="TRUE",'2-man'!$N$5="Yes"))+15*AND('2-man'!$L$4=2,OR('2-man'!$P$5=TRUE,'2-man'!$P$5="TRUE",'2-man'!$P$5="Yes")))+15*((OR('2-man'!$R$5=TRUE,'2-man'!$R$5="TRUE",'2-man'!$R$5="Yes"))+(OR('2-man'!$T$5=TRUE,'2-man'!$T$5="TRUE",'2-man'!$T$5="Yes"))))*(($N$15+212)=$I$15))</f>
        <v/>
      </c>
      <c r="HH27">
        <f>MIN(100,HG27+IF(AND(HG27&lt;100,HG28+1&gt;=IF(HG29=1,25,50)),10,0)+((15*(OR('2-man'!$N$5=TRUE,'2-man'!$N$5="TRUE",'2-man'!$N$5="Yes"))+15*AND('2-man'!$L$4=2,OR('2-man'!$P$5=TRUE,'2-man'!$P$5="TRUE",'2-man'!$P$5="Yes")))+15*((OR('2-man'!$R$5=TRUE,'2-man'!$R$5="TRUE",'2-man'!$R$5="Yes"))+(OR('2-man'!$T$5=TRUE,'2-man'!$T$5="TRUE",'2-man'!$T$5="Yes"))))*(($N$15+213)=$I$15))</f>
        <v/>
      </c>
      <c r="HI27">
        <f>MIN(100,HH27+IF(AND(HH27&lt;100,HH28+1&gt;=IF(HH29=1,25,50)),10,0)+((15*(OR('2-man'!$N$5=TRUE,'2-man'!$N$5="TRUE",'2-man'!$N$5="Yes"))+15*AND('2-man'!$L$4=2,OR('2-man'!$P$5=TRUE,'2-man'!$P$5="TRUE",'2-man'!$P$5="Yes")))+15*((OR('2-man'!$R$5=TRUE,'2-man'!$R$5="TRUE",'2-man'!$R$5="Yes"))+(OR('2-man'!$T$5=TRUE,'2-man'!$T$5="TRUE",'2-man'!$T$5="Yes"))))*(($N$15+214)=$I$15))</f>
        <v/>
      </c>
      <c r="HJ27">
        <f>MIN(100,HI27+IF(AND(HI27&lt;100,HI28+1&gt;=IF(HI29=1,25,50)),10,0)+((15*(OR('2-man'!$N$5=TRUE,'2-man'!$N$5="TRUE",'2-man'!$N$5="Yes"))+15*AND('2-man'!$L$4=2,OR('2-man'!$P$5=TRUE,'2-man'!$P$5="TRUE",'2-man'!$P$5="Yes")))+15*((OR('2-man'!$R$5=TRUE,'2-man'!$R$5="TRUE",'2-man'!$R$5="Yes"))+(OR('2-man'!$T$5=TRUE,'2-man'!$T$5="TRUE",'2-man'!$T$5="Yes"))))*(($N$15+215)=$I$15))</f>
        <v/>
      </c>
      <c r="HK27">
        <f>MIN(100,HJ27+IF(AND(HJ27&lt;100,HJ28+1&gt;=IF(HJ29=1,25,50)),10,0)+((15*(OR('2-man'!$N$5=TRUE,'2-man'!$N$5="TRUE",'2-man'!$N$5="Yes"))+15*AND('2-man'!$L$4=2,OR('2-man'!$P$5=TRUE,'2-man'!$P$5="TRUE",'2-man'!$P$5="Yes")))+15*((OR('2-man'!$R$5=TRUE,'2-man'!$R$5="TRUE",'2-man'!$R$5="Yes"))+(OR('2-man'!$T$5=TRUE,'2-man'!$T$5="TRUE",'2-man'!$T$5="Yes"))))*(($N$15+216)=$I$15))</f>
        <v/>
      </c>
      <c r="HL27">
        <f>MIN(100,HK27+IF(AND(HK27&lt;100,HK28+1&gt;=IF(HK29=1,25,50)),10,0)+((15*(OR('2-man'!$N$5=TRUE,'2-man'!$N$5="TRUE",'2-man'!$N$5="Yes"))+15*AND('2-man'!$L$4=2,OR('2-man'!$P$5=TRUE,'2-man'!$P$5="TRUE",'2-man'!$P$5="Yes")))+15*((OR('2-man'!$R$5=TRUE,'2-man'!$R$5="TRUE",'2-man'!$R$5="Yes"))+(OR('2-man'!$T$5=TRUE,'2-man'!$T$5="TRUE",'2-man'!$T$5="Yes"))))*(($N$15+217)=$I$15))</f>
        <v/>
      </c>
      <c r="HM27">
        <f>MIN(100,HL27+IF(AND(HL27&lt;100,HL28+1&gt;=IF(HL29=1,25,50)),10,0)+((15*(OR('2-man'!$N$5=TRUE,'2-man'!$N$5="TRUE",'2-man'!$N$5="Yes"))+15*AND('2-man'!$L$4=2,OR('2-man'!$P$5=TRUE,'2-man'!$P$5="TRUE",'2-man'!$P$5="Yes")))+15*((OR('2-man'!$R$5=TRUE,'2-man'!$R$5="TRUE",'2-man'!$R$5="Yes"))+(OR('2-man'!$T$5=TRUE,'2-man'!$T$5="TRUE",'2-man'!$T$5="Yes"))))*(($N$15+218)=$I$15))</f>
        <v/>
      </c>
      <c r="HN27">
        <f>MIN(100,HM27+IF(AND(HM27&lt;100,HM28+1&gt;=IF(HM29=1,25,50)),10,0)+((15*(OR('2-man'!$N$5=TRUE,'2-man'!$N$5="TRUE",'2-man'!$N$5="Yes"))+15*AND('2-man'!$L$4=2,OR('2-man'!$P$5=TRUE,'2-man'!$P$5="TRUE",'2-man'!$P$5="Yes")))+15*((OR('2-man'!$R$5=TRUE,'2-man'!$R$5="TRUE",'2-man'!$R$5="Yes"))+(OR('2-man'!$T$5=TRUE,'2-man'!$T$5="TRUE",'2-man'!$T$5="Yes"))))*(($N$15+219)=$I$15))</f>
        <v/>
      </c>
      <c r="HO27">
        <f>MIN(100,HN27+IF(AND(HN27&lt;100,HN28+1&gt;=IF(HN29=1,25,50)),10,0)+((15*(OR('2-man'!$N$5=TRUE,'2-man'!$N$5="TRUE",'2-man'!$N$5="Yes"))+15*AND('2-man'!$L$4=2,OR('2-man'!$P$5=TRUE,'2-man'!$P$5="TRUE",'2-man'!$P$5="Yes")))+15*((OR('2-man'!$R$5=TRUE,'2-man'!$R$5="TRUE",'2-man'!$R$5="Yes"))+(OR('2-man'!$T$5=TRUE,'2-man'!$T$5="TRUE",'2-man'!$T$5="Yes"))))*(($N$15+220)=$I$15))</f>
        <v/>
      </c>
      <c r="HP27">
        <f>MIN(100,HO27+IF(AND(HO27&lt;100,HO28+1&gt;=IF(HO29=1,25,50)),10,0)+((15*(OR('2-man'!$N$5=TRUE,'2-man'!$N$5="TRUE",'2-man'!$N$5="Yes"))+15*AND('2-man'!$L$4=2,OR('2-man'!$P$5=TRUE,'2-man'!$P$5="TRUE",'2-man'!$P$5="Yes")))+15*((OR('2-man'!$R$5=TRUE,'2-man'!$R$5="TRUE",'2-man'!$R$5="Yes"))+(OR('2-man'!$T$5=TRUE,'2-man'!$T$5="TRUE",'2-man'!$T$5="Yes"))))*(($N$15+221)=$I$15))</f>
        <v/>
      </c>
      <c r="HQ27">
        <f>MIN(100,HP27+IF(AND(HP27&lt;100,HP28+1&gt;=IF(HP29=1,25,50)),10,0)+((15*(OR('2-man'!$N$5=TRUE,'2-man'!$N$5="TRUE",'2-man'!$N$5="Yes"))+15*AND('2-man'!$L$4=2,OR('2-man'!$P$5=TRUE,'2-man'!$P$5="TRUE",'2-man'!$P$5="Yes")))+15*((OR('2-man'!$R$5=TRUE,'2-man'!$R$5="TRUE",'2-man'!$R$5="Yes"))+(OR('2-man'!$T$5=TRUE,'2-man'!$T$5="TRUE",'2-man'!$T$5="Yes"))))*(($N$15+222)=$I$15))</f>
        <v/>
      </c>
      <c r="HR27">
        <f>MIN(100,HQ27+IF(AND(HQ27&lt;100,HQ28+1&gt;=IF(HQ29=1,25,50)),10,0)+((15*(OR('2-man'!$N$5=TRUE,'2-man'!$N$5="TRUE",'2-man'!$N$5="Yes"))+15*AND('2-man'!$L$4=2,OR('2-man'!$P$5=TRUE,'2-man'!$P$5="TRUE",'2-man'!$P$5="Yes")))+15*((OR('2-man'!$R$5=TRUE,'2-man'!$R$5="TRUE",'2-man'!$R$5="Yes"))+(OR('2-man'!$T$5=TRUE,'2-man'!$T$5="TRUE",'2-man'!$T$5="Yes"))))*(($N$15+223)=$I$15))</f>
        <v/>
      </c>
      <c r="HS27">
        <f>MIN(100,HR27+IF(AND(HR27&lt;100,HR28+1&gt;=IF(HR29=1,25,50)),10,0)+((15*(OR('2-man'!$N$5=TRUE,'2-man'!$N$5="TRUE",'2-man'!$N$5="Yes"))+15*AND('2-man'!$L$4=2,OR('2-man'!$P$5=TRUE,'2-man'!$P$5="TRUE",'2-man'!$P$5="Yes")))+15*((OR('2-man'!$R$5=TRUE,'2-man'!$R$5="TRUE",'2-man'!$R$5="Yes"))+(OR('2-man'!$T$5=TRUE,'2-man'!$T$5="TRUE",'2-man'!$T$5="Yes"))))*(($N$15+224)=$I$15))</f>
        <v/>
      </c>
      <c r="HT27">
        <f>MIN(100,HS27+IF(AND(HS27&lt;100,HS28+1&gt;=IF(HS29=1,25,50)),10,0)+((15*(OR('2-man'!$N$5=TRUE,'2-man'!$N$5="TRUE",'2-man'!$N$5="Yes"))+15*AND('2-man'!$L$4=2,OR('2-man'!$P$5=TRUE,'2-man'!$P$5="TRUE",'2-man'!$P$5="Yes")))+15*((OR('2-man'!$R$5=TRUE,'2-man'!$R$5="TRUE",'2-man'!$R$5="Yes"))+(OR('2-man'!$T$5=TRUE,'2-man'!$T$5="TRUE",'2-man'!$T$5="Yes"))))*(($N$15+225)=$I$15))</f>
        <v/>
      </c>
      <c r="HU27">
        <f>MIN(100,HT27+IF(AND(HT27&lt;100,HT28+1&gt;=IF(HT29=1,25,50)),10,0)+((15*(OR('2-man'!$N$5=TRUE,'2-man'!$N$5="TRUE",'2-man'!$N$5="Yes"))+15*AND('2-man'!$L$4=2,OR('2-man'!$P$5=TRUE,'2-man'!$P$5="TRUE",'2-man'!$P$5="Yes")))+15*((OR('2-man'!$R$5=TRUE,'2-man'!$R$5="TRUE",'2-man'!$R$5="Yes"))+(OR('2-man'!$T$5=TRUE,'2-man'!$T$5="TRUE",'2-man'!$T$5="Yes"))))*(($N$15+226)=$I$15))</f>
        <v/>
      </c>
      <c r="HV27">
        <f>MIN(100,HU27+IF(AND(HU27&lt;100,HU28+1&gt;=IF(HU29=1,25,50)),10,0)+((15*(OR('2-man'!$N$5=TRUE,'2-man'!$N$5="TRUE",'2-man'!$N$5="Yes"))+15*AND('2-man'!$L$4=2,OR('2-man'!$P$5=TRUE,'2-man'!$P$5="TRUE",'2-man'!$P$5="Yes")))+15*((OR('2-man'!$R$5=TRUE,'2-man'!$R$5="TRUE",'2-man'!$R$5="Yes"))+(OR('2-man'!$T$5=TRUE,'2-man'!$T$5="TRUE",'2-man'!$T$5="Yes"))))*(($N$15+227)=$I$15))</f>
        <v/>
      </c>
      <c r="HW27">
        <f>MIN(100,HV27+IF(AND(HV27&lt;100,HV28+1&gt;=IF(HV29=1,25,50)),10,0)+((15*(OR('2-man'!$N$5=TRUE,'2-man'!$N$5="TRUE",'2-man'!$N$5="Yes"))+15*AND('2-man'!$L$4=2,OR('2-man'!$P$5=TRUE,'2-man'!$P$5="TRUE",'2-man'!$P$5="Yes")))+15*((OR('2-man'!$R$5=TRUE,'2-man'!$R$5="TRUE",'2-man'!$R$5="Yes"))+(OR('2-man'!$T$5=TRUE,'2-man'!$T$5="TRUE",'2-man'!$T$5="Yes"))))*(($N$15+228)=$I$15))</f>
        <v/>
      </c>
      <c r="HX27">
        <f>MIN(100,HW27+IF(AND(HW27&lt;100,HW28+1&gt;=IF(HW29=1,25,50)),10,0)+((15*(OR('2-man'!$N$5=TRUE,'2-man'!$N$5="TRUE",'2-man'!$N$5="Yes"))+15*AND('2-man'!$L$4=2,OR('2-man'!$P$5=TRUE,'2-man'!$P$5="TRUE",'2-man'!$P$5="Yes")))+15*((OR('2-man'!$R$5=TRUE,'2-man'!$R$5="TRUE",'2-man'!$R$5="Yes"))+(OR('2-man'!$T$5=TRUE,'2-man'!$T$5="TRUE",'2-man'!$T$5="Yes"))))*(($N$15+229)=$I$15))</f>
        <v/>
      </c>
      <c r="HY27">
        <f>MIN(100,HX27+IF(AND(HX27&lt;100,HX28+1&gt;=IF(HX29=1,25,50)),10,0)+((15*(OR('2-man'!$N$5=TRUE,'2-man'!$N$5="TRUE",'2-man'!$N$5="Yes"))+15*AND('2-man'!$L$4=2,OR('2-man'!$P$5=TRUE,'2-man'!$P$5="TRUE",'2-man'!$P$5="Yes")))+15*((OR('2-man'!$R$5=TRUE,'2-man'!$R$5="TRUE",'2-man'!$R$5="Yes"))+(OR('2-man'!$T$5=TRUE,'2-man'!$T$5="TRUE",'2-man'!$T$5="Yes"))))*(($N$15+230)=$I$15))</f>
        <v/>
      </c>
      <c r="HZ27">
        <f>MIN(100,HY27+IF(AND(HY27&lt;100,HY28+1&gt;=IF(HY29=1,25,50)),10,0)+((15*(OR('2-man'!$N$5=TRUE,'2-man'!$N$5="TRUE",'2-man'!$N$5="Yes"))+15*AND('2-man'!$L$4=2,OR('2-man'!$P$5=TRUE,'2-man'!$P$5="TRUE",'2-man'!$P$5="Yes")))+15*((OR('2-man'!$R$5=TRUE,'2-man'!$R$5="TRUE",'2-man'!$R$5="Yes"))+(OR('2-man'!$T$5=TRUE,'2-man'!$T$5="TRUE",'2-man'!$T$5="Yes"))))*(($N$15+231)=$I$15))</f>
        <v/>
      </c>
      <c r="IA27">
        <f>MIN(100,HZ27+IF(AND(HZ27&lt;100,HZ28+1&gt;=IF(HZ29=1,25,50)),10,0)+((15*(OR('2-man'!$N$5=TRUE,'2-man'!$N$5="TRUE",'2-man'!$N$5="Yes"))+15*AND('2-man'!$L$4=2,OR('2-man'!$P$5=TRUE,'2-man'!$P$5="TRUE",'2-man'!$P$5="Yes")))+15*((OR('2-man'!$R$5=TRUE,'2-man'!$R$5="TRUE",'2-man'!$R$5="Yes"))+(OR('2-man'!$T$5=TRUE,'2-man'!$T$5="TRUE",'2-man'!$T$5="Yes"))))*(($N$15+232)=$I$15))</f>
        <v/>
      </c>
      <c r="IB27">
        <f>MIN(100,IA27+IF(AND(IA27&lt;100,IA28+1&gt;=IF(IA29=1,25,50)),10,0)+((15*(OR('2-man'!$N$5=TRUE,'2-man'!$N$5="TRUE",'2-man'!$N$5="Yes"))+15*AND('2-man'!$L$4=2,OR('2-man'!$P$5=TRUE,'2-man'!$P$5="TRUE",'2-man'!$P$5="Yes")))+15*((OR('2-man'!$R$5=TRUE,'2-man'!$R$5="TRUE",'2-man'!$R$5="Yes"))+(OR('2-man'!$T$5=TRUE,'2-man'!$T$5="TRUE",'2-man'!$T$5="Yes"))))*(($N$15+233)=$I$15))</f>
        <v/>
      </c>
      <c r="IC27">
        <f>MIN(100,IB27+IF(AND(IB27&lt;100,IB28+1&gt;=IF(IB29=1,25,50)),10,0)+((15*(OR('2-man'!$N$5=TRUE,'2-man'!$N$5="TRUE",'2-man'!$N$5="Yes"))+15*AND('2-man'!$L$4=2,OR('2-man'!$P$5=TRUE,'2-man'!$P$5="TRUE",'2-man'!$P$5="Yes")))+15*((OR('2-man'!$R$5=TRUE,'2-man'!$R$5="TRUE",'2-man'!$R$5="Yes"))+(OR('2-man'!$T$5=TRUE,'2-man'!$T$5="TRUE",'2-man'!$T$5="Yes"))))*(($N$15+234)=$I$15))</f>
        <v/>
      </c>
      <c r="ID27">
        <f>MIN(100,IC27+IF(AND(IC27&lt;100,IC28+1&gt;=IF(IC29=1,25,50)),10,0)+((15*(OR('2-man'!$N$5=TRUE,'2-man'!$N$5="TRUE",'2-man'!$N$5="Yes"))+15*AND('2-man'!$L$4=2,OR('2-man'!$P$5=TRUE,'2-man'!$P$5="TRUE",'2-man'!$P$5="Yes")))+15*((OR('2-man'!$R$5=TRUE,'2-man'!$R$5="TRUE",'2-man'!$R$5="Yes"))+(OR('2-man'!$T$5=TRUE,'2-man'!$T$5="TRUE",'2-man'!$T$5="Yes"))))*(($N$15+235)=$I$15))</f>
        <v/>
      </c>
      <c r="IE27">
        <f>MIN(100,ID27+IF(AND(ID27&lt;100,ID28+1&gt;=IF(ID29=1,25,50)),10,0)+((15*(OR('2-man'!$N$5=TRUE,'2-man'!$N$5="TRUE",'2-man'!$N$5="Yes"))+15*AND('2-man'!$L$4=2,OR('2-man'!$P$5=TRUE,'2-man'!$P$5="TRUE",'2-man'!$P$5="Yes")))+15*((OR('2-man'!$R$5=TRUE,'2-man'!$R$5="TRUE",'2-man'!$R$5="Yes"))+(OR('2-man'!$T$5=TRUE,'2-man'!$T$5="TRUE",'2-man'!$T$5="Yes"))))*(($N$15+236)=$I$15))</f>
        <v/>
      </c>
      <c r="IF27">
        <f>MIN(100,IE27+IF(AND(IE27&lt;100,IE28+1&gt;=IF(IE29=1,25,50)),10,0)+((15*(OR('2-man'!$N$5=TRUE,'2-man'!$N$5="TRUE",'2-man'!$N$5="Yes"))+15*AND('2-man'!$L$4=2,OR('2-man'!$P$5=TRUE,'2-man'!$P$5="TRUE",'2-man'!$P$5="Yes")))+15*((OR('2-man'!$R$5=TRUE,'2-man'!$R$5="TRUE",'2-man'!$R$5="Yes"))+(OR('2-man'!$T$5=TRUE,'2-man'!$T$5="TRUE",'2-man'!$T$5="Yes"))))*(($N$15+237)=$I$15))</f>
        <v/>
      </c>
      <c r="IG27">
        <f>MIN(100,IF27+IF(AND(IF27&lt;100,IF28+1&gt;=IF(IF29=1,25,50)),10,0)+((15*(OR('2-man'!$N$5=TRUE,'2-man'!$N$5="TRUE",'2-man'!$N$5="Yes"))+15*AND('2-man'!$L$4=2,OR('2-man'!$P$5=TRUE,'2-man'!$P$5="TRUE",'2-man'!$P$5="Yes")))+15*((OR('2-man'!$R$5=TRUE,'2-man'!$R$5="TRUE",'2-man'!$R$5="Yes"))+(OR('2-man'!$T$5=TRUE,'2-man'!$T$5="TRUE",'2-man'!$T$5="Yes"))))*(($N$15+238)=$I$15))</f>
        <v/>
      </c>
      <c r="IH27">
        <f>MIN(100,IG27+IF(AND(IG27&lt;100,IG28+1&gt;=IF(IG29=1,25,50)),10,0)+((15*(OR('2-man'!$N$5=TRUE,'2-man'!$N$5="TRUE",'2-man'!$N$5="Yes"))+15*AND('2-man'!$L$4=2,OR('2-man'!$P$5=TRUE,'2-man'!$P$5="TRUE",'2-man'!$P$5="Yes")))+15*((OR('2-man'!$R$5=TRUE,'2-man'!$R$5="TRUE",'2-man'!$R$5="Yes"))+(OR('2-man'!$T$5=TRUE,'2-man'!$T$5="TRUE",'2-man'!$T$5="Yes"))))*(($N$15+239)=$I$15))</f>
        <v/>
      </c>
      <c r="II27">
        <f>MIN(100,IH27+IF(AND(IH27&lt;100,IH28+1&gt;=IF(IH29=1,25,50)),10,0)+((15*(OR('2-man'!$N$5=TRUE,'2-man'!$N$5="TRUE",'2-man'!$N$5="Yes"))+15*AND('2-man'!$L$4=2,OR('2-man'!$P$5=TRUE,'2-man'!$P$5="TRUE",'2-man'!$P$5="Yes")))+15*((OR('2-man'!$R$5=TRUE,'2-man'!$R$5="TRUE",'2-man'!$R$5="Yes"))+(OR('2-man'!$T$5=TRUE,'2-man'!$T$5="TRUE",'2-man'!$T$5="Yes"))))*(($N$15+240)=$I$15))</f>
        <v/>
      </c>
      <c r="IJ27">
        <f>MIN(100,II27+IF(AND(II27&lt;100,II28+1&gt;=IF(II29=1,25,50)),10,0)+((15*(OR('2-man'!$N$5=TRUE,'2-man'!$N$5="TRUE",'2-man'!$N$5="Yes"))+15*AND('2-man'!$L$4=2,OR('2-man'!$P$5=TRUE,'2-man'!$P$5="TRUE",'2-man'!$P$5="Yes")))+15*((OR('2-man'!$R$5=TRUE,'2-man'!$R$5="TRUE",'2-man'!$R$5="Yes"))+(OR('2-man'!$T$5=TRUE,'2-man'!$T$5="TRUE",'2-man'!$T$5="Yes"))))*(($N$15+241)=$I$15))</f>
        <v/>
      </c>
      <c r="IK27">
        <f>MIN(100,IJ27+IF(AND(IJ27&lt;100,IJ28+1&gt;=IF(IJ29=1,25,50)),10,0)+((15*(OR('2-man'!$N$5=TRUE,'2-man'!$N$5="TRUE",'2-man'!$N$5="Yes"))+15*AND('2-man'!$L$4=2,OR('2-man'!$P$5=TRUE,'2-man'!$P$5="TRUE",'2-man'!$P$5="Yes")))+15*((OR('2-man'!$R$5=TRUE,'2-man'!$R$5="TRUE",'2-man'!$R$5="Yes"))+(OR('2-man'!$T$5=TRUE,'2-man'!$T$5="TRUE",'2-man'!$T$5="Yes"))))*(($N$15+242)=$I$15))</f>
        <v/>
      </c>
      <c r="IL27">
        <f>MIN(100,IK27+IF(AND(IK27&lt;100,IK28+1&gt;=IF(IK29=1,25,50)),10,0)+((15*(OR('2-man'!$N$5=TRUE,'2-man'!$N$5="TRUE",'2-man'!$N$5="Yes"))+15*AND('2-man'!$L$4=2,OR('2-man'!$P$5=TRUE,'2-man'!$P$5="TRUE",'2-man'!$P$5="Yes")))+15*((OR('2-man'!$R$5=TRUE,'2-man'!$R$5="TRUE",'2-man'!$R$5="Yes"))+(OR('2-man'!$T$5=TRUE,'2-man'!$T$5="TRUE",'2-man'!$T$5="Yes"))))*(($N$15+243)=$I$15))</f>
        <v/>
      </c>
      <c r="IM27">
        <f>MIN(100,IL27+IF(AND(IL27&lt;100,IL28+1&gt;=IF(IL29=1,25,50)),10,0)+((15*(OR('2-man'!$N$5=TRUE,'2-man'!$N$5="TRUE",'2-man'!$N$5="Yes"))+15*AND('2-man'!$L$4=2,OR('2-man'!$P$5=TRUE,'2-man'!$P$5="TRUE",'2-man'!$P$5="Yes")))+15*((OR('2-man'!$R$5=TRUE,'2-man'!$R$5="TRUE",'2-man'!$R$5="Yes"))+(OR('2-man'!$T$5=TRUE,'2-man'!$T$5="TRUE",'2-man'!$T$5="Yes"))))*(($N$15+244)=$I$15))</f>
        <v/>
      </c>
      <c r="IN27">
        <f>MIN(100,IM27+IF(AND(IM27&lt;100,IM28+1&gt;=IF(IM29=1,25,50)),10,0)+((15*(OR('2-man'!$N$5=TRUE,'2-man'!$N$5="TRUE",'2-man'!$N$5="Yes"))+15*AND('2-man'!$L$4=2,OR('2-man'!$P$5=TRUE,'2-man'!$P$5="TRUE",'2-man'!$P$5="Yes")))+15*((OR('2-man'!$R$5=TRUE,'2-man'!$R$5="TRUE",'2-man'!$R$5="Yes"))+(OR('2-man'!$T$5=TRUE,'2-man'!$T$5="TRUE",'2-man'!$T$5="Yes"))))*(($N$15+245)=$I$15))</f>
        <v/>
      </c>
      <c r="IO27">
        <f>MIN(100,IN27+IF(AND(IN27&lt;100,IN28+1&gt;=IF(IN29=1,25,50)),10,0)+((15*(OR('2-man'!$N$5=TRUE,'2-man'!$N$5="TRUE",'2-man'!$N$5="Yes"))+15*AND('2-man'!$L$4=2,OR('2-man'!$P$5=TRUE,'2-man'!$P$5="TRUE",'2-man'!$P$5="Yes")))+15*((OR('2-man'!$R$5=TRUE,'2-man'!$R$5="TRUE",'2-man'!$R$5="Yes"))+(OR('2-man'!$T$5=TRUE,'2-man'!$T$5="TRUE",'2-man'!$T$5="Yes"))))*(($N$15+246)=$I$15))</f>
        <v/>
      </c>
      <c r="IP27">
        <f>MIN(100,IO27+IF(AND(IO27&lt;100,IO28+1&gt;=IF(IO29=1,25,50)),10,0)+((15*(OR('2-man'!$N$5=TRUE,'2-man'!$N$5="TRUE",'2-man'!$N$5="Yes"))+15*AND('2-man'!$L$4=2,OR('2-man'!$P$5=TRUE,'2-man'!$P$5="TRUE",'2-man'!$P$5="Yes")))+15*((OR('2-man'!$R$5=TRUE,'2-man'!$R$5="TRUE",'2-man'!$R$5="Yes"))+(OR('2-man'!$T$5=TRUE,'2-man'!$T$5="TRUE",'2-man'!$T$5="Yes"))))*(($N$15+247)=$I$15))</f>
        <v/>
      </c>
      <c r="IQ27">
        <f>MIN(100,IP27+IF(AND(IP27&lt;100,IP28+1&gt;=IF(IP29=1,25,50)),10,0)+((15*(OR('2-man'!$N$5=TRUE,'2-man'!$N$5="TRUE",'2-man'!$N$5="Yes"))+15*AND('2-man'!$L$4=2,OR('2-man'!$P$5=TRUE,'2-man'!$P$5="TRUE",'2-man'!$P$5="Yes")))+15*((OR('2-man'!$R$5=TRUE,'2-man'!$R$5="TRUE",'2-man'!$R$5="Yes"))+(OR('2-man'!$T$5=TRUE,'2-man'!$T$5="TRUE",'2-man'!$T$5="Yes"))))*(($N$15+248)=$I$15))</f>
        <v/>
      </c>
      <c r="IR27">
        <f>MIN(100,IQ27+IF(AND(IQ27&lt;100,IQ28+1&gt;=IF(IQ29=1,25,50)),10,0)+((15*(OR('2-man'!$N$5=TRUE,'2-man'!$N$5="TRUE",'2-man'!$N$5="Yes"))+15*AND('2-man'!$L$4=2,OR('2-man'!$P$5=TRUE,'2-man'!$P$5="TRUE",'2-man'!$P$5="Yes")))+15*((OR('2-man'!$R$5=TRUE,'2-man'!$R$5="TRUE",'2-man'!$R$5="Yes"))+(OR('2-man'!$T$5=TRUE,'2-man'!$T$5="TRUE",'2-man'!$T$5="Yes"))))*(($N$15+249)=$I$15))</f>
        <v/>
      </c>
      <c r="IS27">
        <f>MIN(100,IR27+IF(AND(IR27&lt;100,IR28+1&gt;=IF(IR29=1,25,50)),10,0)+((15*(OR('2-man'!$N$5=TRUE,'2-man'!$N$5="TRUE",'2-man'!$N$5="Yes"))+15*AND('2-man'!$L$4=2,OR('2-man'!$P$5=TRUE,'2-man'!$P$5="TRUE",'2-man'!$P$5="Yes")))+15*((OR('2-man'!$R$5=TRUE,'2-man'!$R$5="TRUE",'2-man'!$R$5="Yes"))+(OR('2-man'!$T$5=TRUE,'2-man'!$T$5="TRUE",'2-man'!$T$5="Yes"))))*(($N$15+250)=$I$15))</f>
        <v/>
      </c>
      <c r="IT27">
        <f>MIN(100,IS27+IF(AND(IS27&lt;100,IS28+1&gt;=IF(IS29=1,25,50)),10,0)+((15*(OR('2-man'!$N$5=TRUE,'2-man'!$N$5="TRUE",'2-man'!$N$5="Yes"))+15*AND('2-man'!$L$4=2,OR('2-man'!$P$5=TRUE,'2-man'!$P$5="TRUE",'2-man'!$P$5="Yes")))+15*((OR('2-man'!$R$5=TRUE,'2-man'!$R$5="TRUE",'2-man'!$R$5="Yes"))+(OR('2-man'!$T$5=TRUE,'2-man'!$T$5="TRUE",'2-man'!$T$5="Yes"))))*(($N$15+251)=$I$15))</f>
        <v/>
      </c>
      <c r="IU27">
        <f>MIN(100,IT27+IF(AND(IT27&lt;100,IT28+1&gt;=IF(IT29=1,25,50)),10,0)+((15*(OR('2-man'!$N$5=TRUE,'2-man'!$N$5="TRUE",'2-man'!$N$5="Yes"))+15*AND('2-man'!$L$4=2,OR('2-man'!$P$5=TRUE,'2-man'!$P$5="TRUE",'2-man'!$P$5="Yes")))+15*((OR('2-man'!$R$5=TRUE,'2-man'!$R$5="TRUE",'2-man'!$R$5="Yes"))+(OR('2-man'!$T$5=TRUE,'2-man'!$T$5="TRUE",'2-man'!$T$5="Yes"))))*(($N$15+252)=$I$15))</f>
        <v/>
      </c>
      <c r="IV27">
        <f>MIN(100,IU27+IF(AND(IU27&lt;100,IU28+1&gt;=IF(IU29=1,25,50)),10,0)+((15*(OR('2-man'!$N$5=TRUE,'2-man'!$N$5="TRUE",'2-man'!$N$5="Yes"))+15*AND('2-man'!$L$4=2,OR('2-man'!$P$5=TRUE,'2-man'!$P$5="TRUE",'2-man'!$P$5="Yes")))+15*((OR('2-man'!$R$5=TRUE,'2-man'!$R$5="TRUE",'2-man'!$R$5="Yes"))+(OR('2-man'!$T$5=TRUE,'2-man'!$T$5="TRUE",'2-man'!$T$5="Yes"))))*(($N$15+253)=$I$15))</f>
        <v/>
      </c>
      <c r="IW27">
        <f>MIN(100,IV27+IF(AND(IV27&lt;100,IV28+1&gt;=IF(IV29=1,25,50)),10,0)+((15*(OR('2-man'!$N$5=TRUE,'2-man'!$N$5="TRUE",'2-man'!$N$5="Yes"))+15*AND('2-man'!$L$4=2,OR('2-man'!$P$5=TRUE,'2-man'!$P$5="TRUE",'2-man'!$P$5="Yes")))+15*((OR('2-man'!$R$5=TRUE,'2-man'!$R$5="TRUE",'2-man'!$R$5="Yes"))+(OR('2-man'!$T$5=TRUE,'2-man'!$T$5="TRUE",'2-man'!$T$5="Yes"))))*(($N$15+254)=$I$15))</f>
        <v/>
      </c>
      <c r="IX27">
        <f>MIN(100,IW27+IF(AND(IW27&lt;100,IW28+1&gt;=IF(IW29=1,25,50)),10,0)+((15*(OR('2-man'!$N$5=TRUE,'2-man'!$N$5="TRUE",'2-man'!$N$5="Yes"))+15*AND('2-man'!$L$4=2,OR('2-man'!$P$5=TRUE,'2-man'!$P$5="TRUE",'2-man'!$P$5="Yes")))+15*((OR('2-man'!$R$5=TRUE,'2-man'!$R$5="TRUE",'2-man'!$R$5="Yes"))+(OR('2-man'!$T$5=TRUE,'2-man'!$T$5="TRUE",'2-man'!$T$5="Yes"))))*(($N$15+255)=$I$15))</f>
        <v/>
      </c>
      <c r="IY27">
        <f>MIN(100,IX27+IF(AND(IX27&lt;100,IX28+1&gt;=IF(IX29=1,25,50)),10,0)+((15*(OR('2-man'!$N$5=TRUE,'2-man'!$N$5="TRUE",'2-man'!$N$5="Yes"))+15*AND('2-man'!$L$4=2,OR('2-man'!$P$5=TRUE,'2-man'!$P$5="TRUE",'2-man'!$P$5="Yes")))+15*((OR('2-man'!$R$5=TRUE,'2-man'!$R$5="TRUE",'2-man'!$R$5="Yes"))+(OR('2-man'!$T$5=TRUE,'2-man'!$T$5="TRUE",'2-man'!$T$5="Yes"))))*(($N$15+256)=$I$15))</f>
        <v/>
      </c>
      <c r="IZ27">
        <f>MIN(100,IY27+IF(AND(IY27&lt;100,IY28+1&gt;=IF(IY29=1,25,50)),10,0)+((15*(OR('2-man'!$N$5=TRUE,'2-man'!$N$5="TRUE",'2-man'!$N$5="Yes"))+15*AND('2-man'!$L$4=2,OR('2-man'!$P$5=TRUE,'2-man'!$P$5="TRUE",'2-man'!$P$5="Yes")))+15*((OR('2-man'!$R$5=TRUE,'2-man'!$R$5="TRUE",'2-man'!$R$5="Yes"))+(OR('2-man'!$T$5=TRUE,'2-man'!$T$5="TRUE",'2-man'!$T$5="Yes"))))*(($N$15+257)=$I$15))</f>
        <v/>
      </c>
      <c r="JA27">
        <f>MIN(100,IZ27+IF(AND(IZ27&lt;100,IZ28+1&gt;=IF(IZ29=1,25,50)),10,0)+((15*(OR('2-man'!$N$5=TRUE,'2-man'!$N$5="TRUE",'2-man'!$N$5="Yes"))+15*AND('2-man'!$L$4=2,OR('2-man'!$P$5=TRUE,'2-man'!$P$5="TRUE",'2-man'!$P$5="Yes")))+15*((OR('2-man'!$R$5=TRUE,'2-man'!$R$5="TRUE",'2-man'!$R$5="Yes"))+(OR('2-man'!$T$5=TRUE,'2-man'!$T$5="TRUE",'2-man'!$T$5="Yes"))))*(($N$15+258)=$I$15))</f>
        <v/>
      </c>
      <c r="JB27">
        <f>MIN(100,JA27+IF(AND(JA27&lt;100,JA28+1&gt;=IF(JA29=1,25,50)),10,0)+((15*(OR('2-man'!$N$5=TRUE,'2-man'!$N$5="TRUE",'2-man'!$N$5="Yes"))+15*AND('2-man'!$L$4=2,OR('2-man'!$P$5=TRUE,'2-man'!$P$5="TRUE",'2-man'!$P$5="Yes")))+15*((OR('2-man'!$R$5=TRUE,'2-man'!$R$5="TRUE",'2-man'!$R$5="Yes"))+(OR('2-man'!$T$5=TRUE,'2-man'!$T$5="TRUE",'2-man'!$T$5="Yes"))))*(($N$15+259)=$I$15))</f>
        <v/>
      </c>
      <c r="JC27">
        <f>MIN(100,JB27+IF(AND(JB27&lt;100,JB28+1&gt;=IF(JB29=1,25,50)),10,0)+((15*(OR('2-man'!$N$5=TRUE,'2-man'!$N$5="TRUE",'2-man'!$N$5="Yes"))+15*AND('2-man'!$L$4=2,OR('2-man'!$P$5=TRUE,'2-man'!$P$5="TRUE",'2-man'!$P$5="Yes")))+15*((OR('2-man'!$R$5=TRUE,'2-man'!$R$5="TRUE",'2-man'!$R$5="Yes"))+(OR('2-man'!$T$5=TRUE,'2-man'!$T$5="TRUE",'2-man'!$T$5="Yes"))))*(($N$15+260)=$I$15))</f>
        <v/>
      </c>
      <c r="JD27">
        <f>MIN(100,JC27+IF(AND(JC27&lt;100,JC28+1&gt;=IF(JC29=1,25,50)),10,0)+((15*(OR('2-man'!$N$5=TRUE,'2-man'!$N$5="TRUE",'2-man'!$N$5="Yes"))+15*AND('2-man'!$L$4=2,OR('2-man'!$P$5=TRUE,'2-man'!$P$5="TRUE",'2-man'!$P$5="Yes")))+15*((OR('2-man'!$R$5=TRUE,'2-man'!$R$5="TRUE",'2-man'!$R$5="Yes"))+(OR('2-man'!$T$5=TRUE,'2-man'!$T$5="TRUE",'2-man'!$T$5="Yes"))))*(($N$15+261)=$I$15))</f>
        <v/>
      </c>
      <c r="JE27">
        <f>MIN(100,JD27+IF(AND(JD27&lt;100,JD28+1&gt;=IF(JD29=1,25,50)),10,0)+((15*(OR('2-man'!$N$5=TRUE,'2-man'!$N$5="TRUE",'2-man'!$N$5="Yes"))+15*AND('2-man'!$L$4=2,OR('2-man'!$P$5=TRUE,'2-man'!$P$5="TRUE",'2-man'!$P$5="Yes")))+15*((OR('2-man'!$R$5=TRUE,'2-man'!$R$5="TRUE",'2-man'!$R$5="Yes"))+(OR('2-man'!$T$5=TRUE,'2-man'!$T$5="TRUE",'2-man'!$T$5="Yes"))))*(($N$15+262)=$I$15))</f>
        <v/>
      </c>
      <c r="JF27">
        <f>MIN(100,JE27+IF(AND(JE27&lt;100,JE28+1&gt;=IF(JE29=1,25,50)),10,0)+((15*(OR('2-man'!$N$5=TRUE,'2-man'!$N$5="TRUE",'2-man'!$N$5="Yes"))+15*AND('2-man'!$L$4=2,OR('2-man'!$P$5=TRUE,'2-man'!$P$5="TRUE",'2-man'!$P$5="Yes")))+15*((OR('2-man'!$R$5=TRUE,'2-man'!$R$5="TRUE",'2-man'!$R$5="Yes"))+(OR('2-man'!$T$5=TRUE,'2-man'!$T$5="TRUE",'2-man'!$T$5="Yes"))))*(($N$15+263)=$I$15))</f>
        <v/>
      </c>
      <c r="JG27">
        <f>MIN(100,JF27+IF(AND(JF27&lt;100,JF28+1&gt;=IF(JF29=1,25,50)),10,0)+((15*(OR('2-man'!$N$5=TRUE,'2-man'!$N$5="TRUE",'2-man'!$N$5="Yes"))+15*AND('2-man'!$L$4=2,OR('2-man'!$P$5=TRUE,'2-man'!$P$5="TRUE",'2-man'!$P$5="Yes")))+15*((OR('2-man'!$R$5=TRUE,'2-man'!$R$5="TRUE",'2-man'!$R$5="Yes"))+(OR('2-man'!$T$5=TRUE,'2-man'!$T$5="TRUE",'2-man'!$T$5="Yes"))))*(($N$15+264)=$I$15))</f>
        <v/>
      </c>
      <c r="JH27">
        <f>MIN(100,JG27+IF(AND(JG27&lt;100,JG28+1&gt;=IF(JG29=1,25,50)),10,0)+((15*(OR('2-man'!$N$5=TRUE,'2-man'!$N$5="TRUE",'2-man'!$N$5="Yes"))+15*AND('2-man'!$L$4=2,OR('2-man'!$P$5=TRUE,'2-man'!$P$5="TRUE",'2-man'!$P$5="Yes")))+15*((OR('2-man'!$R$5=TRUE,'2-man'!$R$5="TRUE",'2-man'!$R$5="Yes"))+(OR('2-man'!$T$5=TRUE,'2-man'!$T$5="TRUE",'2-man'!$T$5="Yes"))))*(($N$15+265)=$I$15))</f>
        <v/>
      </c>
      <c r="JI27">
        <f>MIN(100,JH27+IF(AND(JH27&lt;100,JH28+1&gt;=IF(JH29=1,25,50)),10,0)+((15*(OR('2-man'!$N$5=TRUE,'2-man'!$N$5="TRUE",'2-man'!$N$5="Yes"))+15*AND('2-man'!$L$4=2,OR('2-man'!$P$5=TRUE,'2-man'!$P$5="TRUE",'2-man'!$P$5="Yes")))+15*((OR('2-man'!$R$5=TRUE,'2-man'!$R$5="TRUE",'2-man'!$R$5="Yes"))+(OR('2-man'!$T$5=TRUE,'2-man'!$T$5="TRUE",'2-man'!$T$5="Yes"))))*(($N$15+266)=$I$15))</f>
        <v/>
      </c>
      <c r="JJ27">
        <f>MIN(100,JI27+IF(AND(JI27&lt;100,JI28+1&gt;=IF(JI29=1,25,50)),10,0)+((15*(OR('2-man'!$N$5=TRUE,'2-man'!$N$5="TRUE",'2-man'!$N$5="Yes"))+15*AND('2-man'!$L$4=2,OR('2-man'!$P$5=TRUE,'2-man'!$P$5="TRUE",'2-man'!$P$5="Yes")))+15*((OR('2-man'!$R$5=TRUE,'2-man'!$R$5="TRUE",'2-man'!$R$5="Yes"))+(OR('2-man'!$T$5=TRUE,'2-man'!$T$5="TRUE",'2-man'!$T$5="Yes"))))*(($N$15+267)=$I$15))</f>
        <v/>
      </c>
      <c r="JK27">
        <f>MIN(100,JJ27+IF(AND(JJ27&lt;100,JJ28+1&gt;=IF(JJ29=1,25,50)),10,0)+((15*(OR('2-man'!$N$5=TRUE,'2-man'!$N$5="TRUE",'2-man'!$N$5="Yes"))+15*AND('2-man'!$L$4=2,OR('2-man'!$P$5=TRUE,'2-man'!$P$5="TRUE",'2-man'!$P$5="Yes")))+15*((OR('2-man'!$R$5=TRUE,'2-man'!$R$5="TRUE",'2-man'!$R$5="Yes"))+(OR('2-man'!$T$5=TRUE,'2-man'!$T$5="TRUE",'2-man'!$T$5="Yes"))))*(($N$15+268)=$I$15))</f>
        <v/>
      </c>
      <c r="JL27">
        <f>MIN(100,JK27+IF(AND(JK27&lt;100,JK28+1&gt;=IF(JK29=1,25,50)),10,0)+((15*(OR('2-man'!$N$5=TRUE,'2-man'!$N$5="TRUE",'2-man'!$N$5="Yes"))+15*AND('2-man'!$L$4=2,OR('2-man'!$P$5=TRUE,'2-man'!$P$5="TRUE",'2-man'!$P$5="Yes")))+15*((OR('2-man'!$R$5=TRUE,'2-man'!$R$5="TRUE",'2-man'!$R$5="Yes"))+(OR('2-man'!$T$5=TRUE,'2-man'!$T$5="TRUE",'2-man'!$T$5="Yes"))))*(($N$15+269)=$I$15))</f>
        <v/>
      </c>
      <c r="JM27">
        <f>MIN(100,JL27+IF(AND(JL27&lt;100,JL28+1&gt;=IF(JL29=1,25,50)),10,0)+((15*(OR('2-man'!$N$5=TRUE,'2-man'!$N$5="TRUE",'2-man'!$N$5="Yes"))+15*AND('2-man'!$L$4=2,OR('2-man'!$P$5=TRUE,'2-man'!$P$5="TRUE",'2-man'!$P$5="Yes")))+15*((OR('2-man'!$R$5=TRUE,'2-man'!$R$5="TRUE",'2-man'!$R$5="Yes"))+(OR('2-man'!$T$5=TRUE,'2-man'!$T$5="TRUE",'2-man'!$T$5="Yes"))))*(($N$15+270)=$I$15))</f>
        <v/>
      </c>
      <c r="JN27">
        <f>MIN(100,JM27+IF(AND(JM27&lt;100,JM28+1&gt;=IF(JM29=1,25,50)),10,0)+((15*(OR('2-man'!$N$5=TRUE,'2-man'!$N$5="TRUE",'2-man'!$N$5="Yes"))+15*AND('2-man'!$L$4=2,OR('2-man'!$P$5=TRUE,'2-man'!$P$5="TRUE",'2-man'!$P$5="Yes")))+15*((OR('2-man'!$R$5=TRUE,'2-man'!$R$5="TRUE",'2-man'!$R$5="Yes"))+(OR('2-man'!$T$5=TRUE,'2-man'!$T$5="TRUE",'2-man'!$T$5="Yes"))))*(($N$15+271)=$I$15))</f>
        <v/>
      </c>
      <c r="JO27">
        <f>MIN(100,JN27+IF(AND(JN27&lt;100,JN28+1&gt;=IF(JN29=1,25,50)),10,0)+((15*(OR('2-man'!$N$5=TRUE,'2-man'!$N$5="TRUE",'2-man'!$N$5="Yes"))+15*AND('2-man'!$L$4=2,OR('2-man'!$P$5=TRUE,'2-man'!$P$5="TRUE",'2-man'!$P$5="Yes")))+15*((OR('2-man'!$R$5=TRUE,'2-man'!$R$5="TRUE",'2-man'!$R$5="Yes"))+(OR('2-man'!$T$5=TRUE,'2-man'!$T$5="TRUE",'2-man'!$T$5="Yes"))))*(($N$15+272)=$I$15))</f>
        <v/>
      </c>
      <c r="JP27">
        <f>MIN(100,JO27+IF(AND(JO27&lt;100,JO28+1&gt;=IF(JO29=1,25,50)),10,0)+((15*(OR('2-man'!$N$5=TRUE,'2-man'!$N$5="TRUE",'2-man'!$N$5="Yes"))+15*AND('2-man'!$L$4=2,OR('2-man'!$P$5=TRUE,'2-man'!$P$5="TRUE",'2-man'!$P$5="Yes")))+15*((OR('2-man'!$R$5=TRUE,'2-man'!$R$5="TRUE",'2-man'!$R$5="Yes"))+(OR('2-man'!$T$5=TRUE,'2-man'!$T$5="TRUE",'2-man'!$T$5="Yes"))))*(($N$15+273)=$I$15))</f>
        <v/>
      </c>
      <c r="JQ27">
        <f>MIN(100,JP27+IF(AND(JP27&lt;100,JP28+1&gt;=IF(JP29=1,25,50)),10,0)+((15*(OR('2-man'!$N$5=TRUE,'2-man'!$N$5="TRUE",'2-man'!$N$5="Yes"))+15*AND('2-man'!$L$4=2,OR('2-man'!$P$5=TRUE,'2-man'!$P$5="TRUE",'2-man'!$P$5="Yes")))+15*((OR('2-man'!$R$5=TRUE,'2-man'!$R$5="TRUE",'2-man'!$R$5="Yes"))+(OR('2-man'!$T$5=TRUE,'2-man'!$T$5="TRUE",'2-man'!$T$5="Yes"))))*(($N$15+274)=$I$15))</f>
        <v/>
      </c>
      <c r="JR27">
        <f>MIN(100,JQ27+IF(AND(JQ27&lt;100,JQ28+1&gt;=IF(JQ29=1,25,50)),10,0)+((15*(OR('2-man'!$N$5=TRUE,'2-man'!$N$5="TRUE",'2-man'!$N$5="Yes"))+15*AND('2-man'!$L$4=2,OR('2-man'!$P$5=TRUE,'2-man'!$P$5="TRUE",'2-man'!$P$5="Yes")))+15*((OR('2-man'!$R$5=TRUE,'2-man'!$R$5="TRUE",'2-man'!$R$5="Yes"))+(OR('2-man'!$T$5=TRUE,'2-man'!$T$5="TRUE",'2-man'!$T$5="Yes"))))*(($N$15+275)=$I$15))</f>
        <v/>
      </c>
      <c r="JS27">
        <f>MIN(100,JR27+IF(AND(JR27&lt;100,JR28+1&gt;=IF(JR29=1,25,50)),10,0)+((15*(OR('2-man'!$N$5=TRUE,'2-man'!$N$5="TRUE",'2-man'!$N$5="Yes"))+15*AND('2-man'!$L$4=2,OR('2-man'!$P$5=TRUE,'2-man'!$P$5="TRUE",'2-man'!$P$5="Yes")))+15*((OR('2-man'!$R$5=TRUE,'2-man'!$R$5="TRUE",'2-man'!$R$5="Yes"))+(OR('2-man'!$T$5=TRUE,'2-man'!$T$5="TRUE",'2-man'!$T$5="Yes"))))*(($N$15+276)=$I$15))</f>
        <v/>
      </c>
      <c r="JT27">
        <f>MIN(100,JS27+IF(AND(JS27&lt;100,JS28+1&gt;=IF(JS29=1,25,50)),10,0)+((15*(OR('2-man'!$N$5=TRUE,'2-man'!$N$5="TRUE",'2-man'!$N$5="Yes"))+15*AND('2-man'!$L$4=2,OR('2-man'!$P$5=TRUE,'2-man'!$P$5="TRUE",'2-man'!$P$5="Yes")))+15*((OR('2-man'!$R$5=TRUE,'2-man'!$R$5="TRUE",'2-man'!$R$5="Yes"))+(OR('2-man'!$T$5=TRUE,'2-man'!$T$5="TRUE",'2-man'!$T$5="Yes"))))*(($N$15+277)=$I$15))</f>
        <v/>
      </c>
      <c r="JU27">
        <f>MIN(100,JT27+IF(AND(JT27&lt;100,JT28+1&gt;=IF(JT29=1,25,50)),10,0)+((15*(OR('2-man'!$N$5=TRUE,'2-man'!$N$5="TRUE",'2-man'!$N$5="Yes"))+15*AND('2-man'!$L$4=2,OR('2-man'!$P$5=TRUE,'2-man'!$P$5="TRUE",'2-man'!$P$5="Yes")))+15*((OR('2-man'!$R$5=TRUE,'2-man'!$R$5="TRUE",'2-man'!$R$5="Yes"))+(OR('2-man'!$T$5=TRUE,'2-man'!$T$5="TRUE",'2-man'!$T$5="Yes"))))*(($N$15+278)=$I$15))</f>
        <v/>
      </c>
      <c r="JV27">
        <f>MIN(100,JU27+IF(AND(JU27&lt;100,JU28+1&gt;=IF(JU29=1,25,50)),10,0)+((15*(OR('2-man'!$N$5=TRUE,'2-man'!$N$5="TRUE",'2-man'!$N$5="Yes"))+15*AND('2-man'!$L$4=2,OR('2-man'!$P$5=TRUE,'2-man'!$P$5="TRUE",'2-man'!$P$5="Yes")))+15*((OR('2-man'!$R$5=TRUE,'2-man'!$R$5="TRUE",'2-man'!$R$5="Yes"))+(OR('2-man'!$T$5=TRUE,'2-man'!$T$5="TRUE",'2-man'!$T$5="Yes"))))*(($N$15+279)=$I$15))</f>
        <v/>
      </c>
      <c r="JW27">
        <f>MIN(100,JV27+IF(AND(JV27&lt;100,JV28+1&gt;=IF(JV29=1,25,50)),10,0)+((15*(OR('2-man'!$N$5=TRUE,'2-man'!$N$5="TRUE",'2-man'!$N$5="Yes"))+15*AND('2-man'!$L$4=2,OR('2-man'!$P$5=TRUE,'2-man'!$P$5="TRUE",'2-man'!$P$5="Yes")))+15*((OR('2-man'!$R$5=TRUE,'2-man'!$R$5="TRUE",'2-man'!$R$5="Yes"))+(OR('2-man'!$T$5=TRUE,'2-man'!$T$5="TRUE",'2-man'!$T$5="Yes"))))*(($N$15+280)=$I$15))</f>
        <v/>
      </c>
      <c r="JX27">
        <f>MIN(100,JW27+IF(AND(JW27&lt;100,JW28+1&gt;=IF(JW29=1,25,50)),10,0)+((15*(OR('2-man'!$N$5=TRUE,'2-man'!$N$5="TRUE",'2-man'!$N$5="Yes"))+15*AND('2-man'!$L$4=2,OR('2-man'!$P$5=TRUE,'2-man'!$P$5="TRUE",'2-man'!$P$5="Yes")))+15*((OR('2-man'!$R$5=TRUE,'2-man'!$R$5="TRUE",'2-man'!$R$5="Yes"))+(OR('2-man'!$T$5=TRUE,'2-man'!$T$5="TRUE",'2-man'!$T$5="Yes"))))*(($N$15+281)=$I$15))</f>
        <v/>
      </c>
      <c r="JY27">
        <f>MIN(100,JX27+IF(AND(JX27&lt;100,JX28+1&gt;=IF(JX29=1,25,50)),10,0)+((15*(OR('2-man'!$N$5=TRUE,'2-man'!$N$5="TRUE",'2-man'!$N$5="Yes"))+15*AND('2-man'!$L$4=2,OR('2-man'!$P$5=TRUE,'2-man'!$P$5="TRUE",'2-man'!$P$5="Yes")))+15*((OR('2-man'!$R$5=TRUE,'2-man'!$R$5="TRUE",'2-man'!$R$5="Yes"))+(OR('2-man'!$T$5=TRUE,'2-man'!$T$5="TRUE",'2-man'!$T$5="Yes"))))*(($N$15+282)=$I$15))</f>
        <v/>
      </c>
      <c r="JZ27">
        <f>MIN(100,JY27+IF(AND(JY27&lt;100,JY28+1&gt;=IF(JY29=1,25,50)),10,0)+((15*(OR('2-man'!$N$5=TRUE,'2-man'!$N$5="TRUE",'2-man'!$N$5="Yes"))+15*AND('2-man'!$L$4=2,OR('2-man'!$P$5=TRUE,'2-man'!$P$5="TRUE",'2-man'!$P$5="Yes")))+15*((OR('2-man'!$R$5=TRUE,'2-man'!$R$5="TRUE",'2-man'!$R$5="Yes"))+(OR('2-man'!$T$5=TRUE,'2-man'!$T$5="TRUE",'2-man'!$T$5="Yes"))))*(($N$15+283)=$I$15))</f>
        <v/>
      </c>
      <c r="KA27">
        <f>MIN(100,JZ27+IF(AND(JZ27&lt;100,JZ28+1&gt;=IF(JZ29=1,25,50)),10,0)+((15*(OR('2-man'!$N$5=TRUE,'2-man'!$N$5="TRUE",'2-man'!$N$5="Yes"))+15*AND('2-man'!$L$4=2,OR('2-man'!$P$5=TRUE,'2-man'!$P$5="TRUE",'2-man'!$P$5="Yes")))+15*((OR('2-man'!$R$5=TRUE,'2-man'!$R$5="TRUE",'2-man'!$R$5="Yes"))+(OR('2-man'!$T$5=TRUE,'2-man'!$T$5="TRUE",'2-man'!$T$5="Yes"))))*(($N$15+284)=$I$15))</f>
        <v/>
      </c>
      <c r="KB27">
        <f>MIN(100,KA27+IF(AND(KA27&lt;100,KA28+1&gt;=IF(KA29=1,25,50)),10,0)+((15*(OR('2-man'!$N$5=TRUE,'2-man'!$N$5="TRUE",'2-man'!$N$5="Yes"))+15*AND('2-man'!$L$4=2,OR('2-man'!$P$5=TRUE,'2-man'!$P$5="TRUE",'2-man'!$P$5="Yes")))+15*((OR('2-man'!$R$5=TRUE,'2-man'!$R$5="TRUE",'2-man'!$R$5="Yes"))+(OR('2-man'!$T$5=TRUE,'2-man'!$T$5="TRUE",'2-man'!$T$5="Yes"))))*(($N$15+285)=$I$15))</f>
        <v/>
      </c>
      <c r="KC27">
        <f>MIN(100,KB27+IF(AND(KB27&lt;100,KB28+1&gt;=IF(KB29=1,25,50)),10,0)+((15*(OR('2-man'!$N$5=TRUE,'2-man'!$N$5="TRUE",'2-man'!$N$5="Yes"))+15*AND('2-man'!$L$4=2,OR('2-man'!$P$5=TRUE,'2-man'!$P$5="TRUE",'2-man'!$P$5="Yes")))+15*((OR('2-man'!$R$5=TRUE,'2-man'!$R$5="TRUE",'2-man'!$R$5="Yes"))+(OR('2-man'!$T$5=TRUE,'2-man'!$T$5="TRUE",'2-man'!$T$5="Yes"))))*(($N$15+286)=$I$15))</f>
        <v/>
      </c>
      <c r="KD27">
        <f>MIN(100,KC27+IF(AND(KC27&lt;100,KC28+1&gt;=IF(KC29=1,25,50)),10,0)+((15*(OR('2-man'!$N$5=TRUE,'2-man'!$N$5="TRUE",'2-man'!$N$5="Yes"))+15*AND('2-man'!$L$4=2,OR('2-man'!$P$5=TRUE,'2-man'!$P$5="TRUE",'2-man'!$P$5="Yes")))+15*((OR('2-man'!$R$5=TRUE,'2-man'!$R$5="TRUE",'2-man'!$R$5="Yes"))+(OR('2-man'!$T$5=TRUE,'2-man'!$T$5="TRUE",'2-man'!$T$5="Yes"))))*(($N$15+287)=$I$15))</f>
        <v/>
      </c>
      <c r="KE27">
        <f>MIN(100,KD27+IF(AND(KD27&lt;100,KD28+1&gt;=IF(KD29=1,25,50)),10,0)+((15*(OR('2-man'!$N$5=TRUE,'2-man'!$N$5="TRUE",'2-man'!$N$5="Yes"))+15*AND('2-man'!$L$4=2,OR('2-man'!$P$5=TRUE,'2-man'!$P$5="TRUE",'2-man'!$P$5="Yes")))+15*((OR('2-man'!$R$5=TRUE,'2-man'!$R$5="TRUE",'2-man'!$R$5="Yes"))+(OR('2-man'!$T$5=TRUE,'2-man'!$T$5="TRUE",'2-man'!$T$5="Yes"))))*(($N$15+288)=$I$15))</f>
        <v/>
      </c>
      <c r="KF27">
        <f>MIN(100,KE27+IF(AND(KE27&lt;100,KE28+1&gt;=IF(KE29=1,25,50)),10,0)+((15*(OR('2-man'!$N$5=TRUE,'2-man'!$N$5="TRUE",'2-man'!$N$5="Yes"))+15*AND('2-man'!$L$4=2,OR('2-man'!$P$5=TRUE,'2-man'!$P$5="TRUE",'2-man'!$P$5="Yes")))+15*((OR('2-man'!$R$5=TRUE,'2-man'!$R$5="TRUE",'2-man'!$R$5="Yes"))+(OR('2-man'!$T$5=TRUE,'2-man'!$T$5="TRUE",'2-man'!$T$5="Yes"))))*(($N$15+289)=$I$15))</f>
        <v/>
      </c>
      <c r="KG27">
        <f>MIN(100,KF27+IF(AND(KF27&lt;100,KF28+1&gt;=IF(KF29=1,25,50)),10,0)+((15*(OR('2-man'!$N$5=TRUE,'2-man'!$N$5="TRUE",'2-man'!$N$5="Yes"))+15*AND('2-man'!$L$4=2,OR('2-man'!$P$5=TRUE,'2-man'!$P$5="TRUE",'2-man'!$P$5="Yes")))+15*((OR('2-man'!$R$5=TRUE,'2-man'!$R$5="TRUE",'2-man'!$R$5="Yes"))+(OR('2-man'!$T$5=TRUE,'2-man'!$T$5="TRUE",'2-man'!$T$5="Yes"))))*(($N$15+290)=$I$15))</f>
        <v/>
      </c>
      <c r="KH27">
        <f>MIN(100,KG27+IF(AND(KG27&lt;100,KG28+1&gt;=IF(KG29=1,25,50)),10,0)+((15*(OR('2-man'!$N$5=TRUE,'2-man'!$N$5="TRUE",'2-man'!$N$5="Yes"))+15*AND('2-man'!$L$4=2,OR('2-man'!$P$5=TRUE,'2-man'!$P$5="TRUE",'2-man'!$P$5="Yes")))+15*((OR('2-man'!$R$5=TRUE,'2-man'!$R$5="TRUE",'2-man'!$R$5="Yes"))+(OR('2-man'!$T$5=TRUE,'2-man'!$T$5="TRUE",'2-man'!$T$5="Yes"))))*(($N$15+291)=$I$15))</f>
        <v/>
      </c>
      <c r="KI27">
        <f>MIN(100,KH27+IF(AND(KH27&lt;100,KH28+1&gt;=IF(KH29=1,25,50)),10,0)+((15*(OR('2-man'!$N$5=TRUE,'2-man'!$N$5="TRUE",'2-man'!$N$5="Yes"))+15*AND('2-man'!$L$4=2,OR('2-man'!$P$5=TRUE,'2-man'!$P$5="TRUE",'2-man'!$P$5="Yes")))+15*((OR('2-man'!$R$5=TRUE,'2-man'!$R$5="TRUE",'2-man'!$R$5="Yes"))+(OR('2-man'!$T$5=TRUE,'2-man'!$T$5="TRUE",'2-man'!$T$5="Yes"))))*(($N$15+292)=$I$15))</f>
        <v/>
      </c>
      <c r="KJ27">
        <f>MIN(100,KI27+IF(AND(KI27&lt;100,KI28+1&gt;=IF(KI29=1,25,50)),10,0)+((15*(OR('2-man'!$N$5=TRUE,'2-man'!$N$5="TRUE",'2-man'!$N$5="Yes"))+15*AND('2-man'!$L$4=2,OR('2-man'!$P$5=TRUE,'2-man'!$P$5="TRUE",'2-man'!$P$5="Yes")))+15*((OR('2-man'!$R$5=TRUE,'2-man'!$R$5="TRUE",'2-man'!$R$5="Yes"))+(OR('2-man'!$T$5=TRUE,'2-man'!$T$5="TRUE",'2-man'!$T$5="Yes"))))*(($N$15+293)=$I$15))</f>
        <v/>
      </c>
      <c r="KK27">
        <f>MIN(100,KJ27+IF(AND(KJ27&lt;100,KJ28+1&gt;=IF(KJ29=1,25,50)),10,0)+((15*(OR('2-man'!$N$5=TRUE,'2-man'!$N$5="TRUE",'2-man'!$N$5="Yes"))+15*AND('2-man'!$L$4=2,OR('2-man'!$P$5=TRUE,'2-man'!$P$5="TRUE",'2-man'!$P$5="Yes")))+15*((OR('2-man'!$R$5=TRUE,'2-man'!$R$5="TRUE",'2-man'!$R$5="Yes"))+(OR('2-man'!$T$5=TRUE,'2-man'!$T$5="TRUE",'2-man'!$T$5="Yes"))))*(($N$15+294)=$I$15))</f>
        <v/>
      </c>
      <c r="KL27">
        <f>MIN(100,KK27+IF(AND(KK27&lt;100,KK28+1&gt;=IF(KK29=1,25,50)),10,0)+((15*(OR('2-man'!$N$5=TRUE,'2-man'!$N$5="TRUE",'2-man'!$N$5="Yes"))+15*AND('2-man'!$L$4=2,OR('2-man'!$P$5=TRUE,'2-man'!$P$5="TRUE",'2-man'!$P$5="Yes")))+15*((OR('2-man'!$R$5=TRUE,'2-man'!$R$5="TRUE",'2-man'!$R$5="Yes"))+(OR('2-man'!$T$5=TRUE,'2-man'!$T$5="TRUE",'2-man'!$T$5="Yes"))))*(($N$15+295)=$I$15))</f>
        <v/>
      </c>
      <c r="KM27">
        <f>MIN(100,KL27+IF(AND(KL27&lt;100,KL28+1&gt;=IF(KL29=1,25,50)),10,0)+((15*(OR('2-man'!$N$5=TRUE,'2-man'!$N$5="TRUE",'2-man'!$N$5="Yes"))+15*AND('2-man'!$L$4=2,OR('2-man'!$P$5=TRUE,'2-man'!$P$5="TRUE",'2-man'!$P$5="Yes")))+15*((OR('2-man'!$R$5=TRUE,'2-man'!$R$5="TRUE",'2-man'!$R$5="Yes"))+(OR('2-man'!$T$5=TRUE,'2-man'!$T$5="TRUE",'2-man'!$T$5="Yes"))))*(($N$15+296)=$I$15))</f>
        <v/>
      </c>
      <c r="KN27">
        <f>MIN(100,KM27+IF(AND(KM27&lt;100,KM28+1&gt;=IF(KM29=1,25,50)),10,0)+((15*(OR('2-man'!$N$5=TRUE,'2-man'!$N$5="TRUE",'2-man'!$N$5="Yes"))+15*AND('2-man'!$L$4=2,OR('2-man'!$P$5=TRUE,'2-man'!$P$5="TRUE",'2-man'!$P$5="Yes")))+15*((OR('2-man'!$R$5=TRUE,'2-man'!$R$5="TRUE",'2-man'!$R$5="Yes"))+(OR('2-man'!$T$5=TRUE,'2-man'!$T$5="TRUE",'2-man'!$T$5="Yes"))))*(($N$15+297)=$I$15))</f>
        <v/>
      </c>
      <c r="KO27">
        <f>MIN(100,KN27+IF(AND(KN27&lt;100,KN28+1&gt;=IF(KN29=1,25,50)),10,0)+((15*(OR('2-man'!$N$5=TRUE,'2-man'!$N$5="TRUE",'2-man'!$N$5="Yes"))+15*AND('2-man'!$L$4=2,OR('2-man'!$P$5=TRUE,'2-man'!$P$5="TRUE",'2-man'!$P$5="Yes")))+15*((OR('2-man'!$R$5=TRUE,'2-man'!$R$5="TRUE",'2-man'!$R$5="Yes"))+(OR('2-man'!$T$5=TRUE,'2-man'!$T$5="TRUE",'2-man'!$T$5="Yes"))))*(($N$15+298)=$I$15))</f>
        <v/>
      </c>
      <c r="KP27">
        <f>MIN(100,KO27+IF(AND(KO27&lt;100,KO28+1&gt;=IF(KO29=1,25,50)),10,0)+((15*(OR('2-man'!$N$5=TRUE,'2-man'!$N$5="TRUE",'2-man'!$N$5="Yes"))+15*AND('2-man'!$L$4=2,OR('2-man'!$P$5=TRUE,'2-man'!$P$5="TRUE",'2-man'!$P$5="Yes")))+15*((OR('2-man'!$R$5=TRUE,'2-man'!$R$5="TRUE",'2-man'!$R$5="Yes"))+(OR('2-man'!$T$5=TRUE,'2-man'!$T$5="TRUE",'2-man'!$T$5="Yes"))))*(($N$15+299)=$I$15))</f>
        <v/>
      </c>
      <c r="KQ27">
        <f>MIN(100,KP27+IF(AND(KP27&lt;100,KP28+1&gt;=IF(KP29=1,25,50)),10,0)+((15*(OR('2-man'!$N$5=TRUE,'2-man'!$N$5="TRUE",'2-man'!$N$5="Yes"))+15*AND('2-man'!$L$4=2,OR('2-man'!$P$5=TRUE,'2-man'!$P$5="TRUE",'2-man'!$P$5="Yes")))+15*((OR('2-man'!$R$5=TRUE,'2-man'!$R$5="TRUE",'2-man'!$R$5="Yes"))+(OR('2-man'!$T$5=TRUE,'2-man'!$T$5="TRUE",'2-man'!$T$5="Yes"))))*(($N$15+300)=$I$15))</f>
        <v/>
      </c>
      <c r="KR27">
        <f>MIN(100,KQ27+IF(AND(KQ27&lt;100,KQ28+1&gt;=IF(KQ29=1,25,50)),10,0)+((15*(OR('2-man'!$N$5=TRUE,'2-man'!$N$5="TRUE",'2-man'!$N$5="Yes"))+15*AND('2-man'!$L$4=2,OR('2-man'!$P$5=TRUE,'2-man'!$P$5="TRUE",'2-man'!$P$5="Yes")))+15*((OR('2-man'!$R$5=TRUE,'2-man'!$R$5="TRUE",'2-man'!$R$5="Yes"))+(OR('2-man'!$T$5=TRUE,'2-man'!$T$5="TRUE",'2-man'!$T$5="Yes"))))*(($N$15+301)=$I$15))</f>
        <v/>
      </c>
      <c r="KS27">
        <f>MIN(100,KR27+IF(AND(KR27&lt;100,KR28+1&gt;=IF(KR29=1,25,50)),10,0)+((15*(OR('2-man'!$N$5=TRUE,'2-man'!$N$5="TRUE",'2-man'!$N$5="Yes"))+15*AND('2-man'!$L$4=2,OR('2-man'!$P$5=TRUE,'2-man'!$P$5="TRUE",'2-man'!$P$5="Yes")))+15*((OR('2-man'!$R$5=TRUE,'2-man'!$R$5="TRUE",'2-man'!$R$5="Yes"))+(OR('2-man'!$T$5=TRUE,'2-man'!$T$5="TRUE",'2-man'!$T$5="Yes"))))*(($N$15+302)=$I$15))</f>
        <v/>
      </c>
      <c r="KT27">
        <f>MIN(100,KS27+IF(AND(KS27&lt;100,KS28+1&gt;=IF(KS29=1,25,50)),10,0)+((15*(OR('2-man'!$N$5=TRUE,'2-man'!$N$5="TRUE",'2-man'!$N$5="Yes"))+15*AND('2-man'!$L$4=2,OR('2-man'!$P$5=TRUE,'2-man'!$P$5="TRUE",'2-man'!$P$5="Yes")))+15*((OR('2-man'!$R$5=TRUE,'2-man'!$R$5="TRUE",'2-man'!$R$5="Yes"))+(OR('2-man'!$T$5=TRUE,'2-man'!$T$5="TRUE",'2-man'!$T$5="Yes"))))*(($N$15+303)=$I$15))</f>
        <v/>
      </c>
      <c r="KU27">
        <f>MIN(100,KT27+IF(AND(KT27&lt;100,KT28+1&gt;=IF(KT29=1,25,50)),10,0)+((15*(OR('2-man'!$N$5=TRUE,'2-man'!$N$5="TRUE",'2-man'!$N$5="Yes"))+15*AND('2-man'!$L$4=2,OR('2-man'!$P$5=TRUE,'2-man'!$P$5="TRUE",'2-man'!$P$5="Yes")))+15*((OR('2-man'!$R$5=TRUE,'2-man'!$R$5="TRUE",'2-man'!$R$5="Yes"))+(OR('2-man'!$T$5=TRUE,'2-man'!$T$5="TRUE",'2-man'!$T$5="Yes"))))*(($N$15+304)=$I$15))</f>
        <v/>
      </c>
      <c r="KV27">
        <f>MIN(100,KU27+IF(AND(KU27&lt;100,KU28+1&gt;=IF(KU29=1,25,50)),10,0)+((15*(OR('2-man'!$N$5=TRUE,'2-man'!$N$5="TRUE",'2-man'!$N$5="Yes"))+15*AND('2-man'!$L$4=2,OR('2-man'!$P$5=TRUE,'2-man'!$P$5="TRUE",'2-man'!$P$5="Yes")))+15*((OR('2-man'!$R$5=TRUE,'2-man'!$R$5="TRUE",'2-man'!$R$5="Yes"))+(OR('2-man'!$T$5=TRUE,'2-man'!$T$5="TRUE",'2-man'!$T$5="Yes"))))*(($N$15+305)=$I$15))</f>
        <v/>
      </c>
      <c r="KW27">
        <f>MIN(100,KV27+IF(AND(KV27&lt;100,KV28+1&gt;=IF(KV29=1,25,50)),10,0)+((15*(OR('2-man'!$N$5=TRUE,'2-man'!$N$5="TRUE",'2-man'!$N$5="Yes"))+15*AND('2-man'!$L$4=2,OR('2-man'!$P$5=TRUE,'2-man'!$P$5="TRUE",'2-man'!$P$5="Yes")))+15*((OR('2-man'!$R$5=TRUE,'2-man'!$R$5="TRUE",'2-man'!$R$5="Yes"))+(OR('2-man'!$T$5=TRUE,'2-man'!$T$5="TRUE",'2-man'!$T$5="Yes"))))*(($N$15+306)=$I$15))</f>
        <v/>
      </c>
      <c r="KX27">
        <f>MIN(100,KW27+IF(AND(KW27&lt;100,KW28+1&gt;=IF(KW29=1,25,50)),10,0)+((15*(OR('2-man'!$N$5=TRUE,'2-man'!$N$5="TRUE",'2-man'!$N$5="Yes"))+15*AND('2-man'!$L$4=2,OR('2-man'!$P$5=TRUE,'2-man'!$P$5="TRUE",'2-man'!$P$5="Yes")))+15*((OR('2-man'!$R$5=TRUE,'2-man'!$R$5="TRUE",'2-man'!$R$5="Yes"))+(OR('2-man'!$T$5=TRUE,'2-man'!$T$5="TRUE",'2-man'!$T$5="Yes"))))*(($N$15+307)=$I$15))</f>
        <v/>
      </c>
      <c r="KY27">
        <f>MIN(100,KX27+IF(AND(KX27&lt;100,KX28+1&gt;=IF(KX29=1,25,50)),10,0)+((15*(OR('2-man'!$N$5=TRUE,'2-man'!$N$5="TRUE",'2-man'!$N$5="Yes"))+15*AND('2-man'!$L$4=2,OR('2-man'!$P$5=TRUE,'2-man'!$P$5="TRUE",'2-man'!$P$5="Yes")))+15*((OR('2-man'!$R$5=TRUE,'2-man'!$R$5="TRUE",'2-man'!$R$5="Yes"))+(OR('2-man'!$T$5=TRUE,'2-man'!$T$5="TRUE",'2-man'!$T$5="Yes"))))*(($N$15+308)=$I$15))</f>
        <v/>
      </c>
      <c r="KZ27">
        <f>MIN(100,KY27+IF(AND(KY27&lt;100,KY28+1&gt;=IF(KY29=1,25,50)),10,0)+((15*(OR('2-man'!$N$5=TRUE,'2-man'!$N$5="TRUE",'2-man'!$N$5="Yes"))+15*AND('2-man'!$L$4=2,OR('2-man'!$P$5=TRUE,'2-man'!$P$5="TRUE",'2-man'!$P$5="Yes")))+15*((OR('2-man'!$R$5=TRUE,'2-man'!$R$5="TRUE",'2-man'!$R$5="Yes"))+(OR('2-man'!$T$5=TRUE,'2-man'!$T$5="TRUE",'2-man'!$T$5="Yes"))))*(($N$15+309)=$I$15))</f>
        <v/>
      </c>
      <c r="LA27">
        <f>MIN(100,KZ27+IF(AND(KZ27&lt;100,KZ28+1&gt;=IF(KZ29=1,25,50)),10,0)+((15*(OR('2-man'!$N$5=TRUE,'2-man'!$N$5="TRUE",'2-man'!$N$5="Yes"))+15*AND('2-man'!$L$4=2,OR('2-man'!$P$5=TRUE,'2-man'!$P$5="TRUE",'2-man'!$P$5="Yes")))+15*((OR('2-man'!$R$5=TRUE,'2-man'!$R$5="TRUE",'2-man'!$R$5="Yes"))+(OR('2-man'!$T$5=TRUE,'2-man'!$T$5="TRUE",'2-man'!$T$5="Yes"))))*(($N$15+310)=$I$15))</f>
        <v/>
      </c>
      <c r="LB27">
        <f>MIN(100,LA27+IF(AND(LA27&lt;100,LA28+1&gt;=IF(LA29=1,25,50)),10,0)+((15*(OR('2-man'!$N$5=TRUE,'2-man'!$N$5="TRUE",'2-man'!$N$5="Yes"))+15*AND('2-man'!$L$4=2,OR('2-man'!$P$5=TRUE,'2-man'!$P$5="TRUE",'2-man'!$P$5="Yes")))+15*((OR('2-man'!$R$5=TRUE,'2-man'!$R$5="TRUE",'2-man'!$R$5="Yes"))+(OR('2-man'!$T$5=TRUE,'2-man'!$T$5="TRUE",'2-man'!$T$5="Yes"))))*(($N$15+311)=$I$15))</f>
        <v/>
      </c>
      <c r="LC27">
        <f>MIN(100,LB27+IF(AND(LB27&lt;100,LB28+1&gt;=IF(LB29=1,25,50)),10,0)+((15*(OR('2-man'!$N$5=TRUE,'2-man'!$N$5="TRUE",'2-man'!$N$5="Yes"))+15*AND('2-man'!$L$4=2,OR('2-man'!$P$5=TRUE,'2-man'!$P$5="TRUE",'2-man'!$P$5="Yes")))+15*((OR('2-man'!$R$5=TRUE,'2-man'!$R$5="TRUE",'2-man'!$R$5="Yes"))+(OR('2-man'!$T$5=TRUE,'2-man'!$T$5="TRUE",'2-man'!$T$5="Yes"))))*(($N$15+312)=$I$15))</f>
        <v/>
      </c>
      <c r="LD27">
        <f>MIN(100,LC27+IF(AND(LC27&lt;100,LC28+1&gt;=IF(LC29=1,25,50)),10,0)+((15*(OR('2-man'!$N$5=TRUE,'2-man'!$N$5="TRUE",'2-man'!$N$5="Yes"))+15*AND('2-man'!$L$4=2,OR('2-man'!$P$5=TRUE,'2-man'!$P$5="TRUE",'2-man'!$P$5="Yes")))+15*((OR('2-man'!$R$5=TRUE,'2-man'!$R$5="TRUE",'2-man'!$R$5="Yes"))+(OR('2-man'!$T$5=TRUE,'2-man'!$T$5="TRUE",'2-man'!$T$5="Yes"))))*(($N$15+313)=$I$15))</f>
        <v/>
      </c>
      <c r="LE27">
        <f>MIN(100,LD27+IF(AND(LD27&lt;100,LD28+1&gt;=IF(LD29=1,25,50)),10,0)+((15*(OR('2-man'!$N$5=TRUE,'2-man'!$N$5="TRUE",'2-man'!$N$5="Yes"))+15*AND('2-man'!$L$4=2,OR('2-man'!$P$5=TRUE,'2-man'!$P$5="TRUE",'2-man'!$P$5="Yes")))+15*((OR('2-man'!$R$5=TRUE,'2-man'!$R$5="TRUE",'2-man'!$R$5="Yes"))+(OR('2-man'!$T$5=TRUE,'2-man'!$T$5="TRUE",'2-man'!$T$5="Yes"))))*(($N$15+314)=$I$15))</f>
        <v/>
      </c>
      <c r="LF27">
        <f>MIN(100,LE27+IF(AND(LE27&lt;100,LE28+1&gt;=IF(LE29=1,25,50)),10,0)+((15*(OR('2-man'!$N$5=TRUE,'2-man'!$N$5="TRUE",'2-man'!$N$5="Yes"))+15*AND('2-man'!$L$4=2,OR('2-man'!$P$5=TRUE,'2-man'!$P$5="TRUE",'2-man'!$P$5="Yes")))+15*((OR('2-man'!$R$5=TRUE,'2-man'!$R$5="TRUE",'2-man'!$R$5="Yes"))+(OR('2-man'!$T$5=TRUE,'2-man'!$T$5="TRUE",'2-man'!$T$5="Yes"))))*(($N$15+315)=$I$15))</f>
        <v/>
      </c>
      <c r="LG27">
        <f>MIN(100,LF27+IF(AND(LF27&lt;100,LF28+1&gt;=IF(LF29=1,25,50)),10,0)+((15*(OR('2-man'!$N$5=TRUE,'2-man'!$N$5="TRUE",'2-man'!$N$5="Yes"))+15*AND('2-man'!$L$4=2,OR('2-man'!$P$5=TRUE,'2-man'!$P$5="TRUE",'2-man'!$P$5="Yes")))+15*((OR('2-man'!$R$5=TRUE,'2-man'!$R$5="TRUE",'2-man'!$R$5="Yes"))+(OR('2-man'!$T$5=TRUE,'2-man'!$T$5="TRUE",'2-man'!$T$5="Yes"))))*(($N$15+316)=$I$15))</f>
        <v/>
      </c>
      <c r="LH27">
        <f>MIN(100,LG27+IF(AND(LG27&lt;100,LG28+1&gt;=IF(LG29=1,25,50)),10,0)+((15*(OR('2-man'!$N$5=TRUE,'2-man'!$N$5="TRUE",'2-man'!$N$5="Yes"))+15*AND('2-man'!$L$4=2,OR('2-man'!$P$5=TRUE,'2-man'!$P$5="TRUE",'2-man'!$P$5="Yes")))+15*((OR('2-man'!$R$5=TRUE,'2-man'!$R$5="TRUE",'2-man'!$R$5="Yes"))+(OR('2-man'!$T$5=TRUE,'2-man'!$T$5="TRUE",'2-man'!$T$5="Yes"))))*(($N$15+317)=$I$15))</f>
        <v/>
      </c>
      <c r="LI27">
        <f>MIN(100,LH27+IF(AND(LH27&lt;100,LH28+1&gt;=IF(LH29=1,25,50)),10,0)+((15*(OR('2-man'!$N$5=TRUE,'2-man'!$N$5="TRUE",'2-man'!$N$5="Yes"))+15*AND('2-man'!$L$4=2,OR('2-man'!$P$5=TRUE,'2-man'!$P$5="TRUE",'2-man'!$P$5="Yes")))+15*((OR('2-man'!$R$5=TRUE,'2-man'!$R$5="TRUE",'2-man'!$R$5="Yes"))+(OR('2-man'!$T$5=TRUE,'2-man'!$T$5="TRUE",'2-man'!$T$5="Yes"))))*(($N$15+318)=$I$15))</f>
        <v/>
      </c>
      <c r="LJ27">
        <f>MIN(100,LI27+IF(AND(LI27&lt;100,LI28+1&gt;=IF(LI29=1,25,50)),10,0)+((15*(OR('2-man'!$N$5=TRUE,'2-man'!$N$5="TRUE",'2-man'!$N$5="Yes"))+15*AND('2-man'!$L$4=2,OR('2-man'!$P$5=TRUE,'2-man'!$P$5="TRUE",'2-man'!$P$5="Yes")))+15*((OR('2-man'!$R$5=TRUE,'2-man'!$R$5="TRUE",'2-man'!$R$5="Yes"))+(OR('2-man'!$T$5=TRUE,'2-man'!$T$5="TRUE",'2-man'!$T$5="Yes"))))*(($N$15+319)=$I$15))</f>
        <v/>
      </c>
      <c r="LK27">
        <f>MIN(100,LJ27+IF(AND(LJ27&lt;100,LJ28+1&gt;=IF(LJ29=1,25,50)),10,0)+((15*(OR('2-man'!$N$5=TRUE,'2-man'!$N$5="TRUE",'2-man'!$N$5="Yes"))+15*AND('2-man'!$L$4=2,OR('2-man'!$P$5=TRUE,'2-man'!$P$5="TRUE",'2-man'!$P$5="Yes")))+15*((OR('2-man'!$R$5=TRUE,'2-man'!$R$5="TRUE",'2-man'!$R$5="Yes"))+(OR('2-man'!$T$5=TRUE,'2-man'!$T$5="TRUE",'2-man'!$T$5="Yes"))))*(($N$15+320)=$I$15))</f>
        <v/>
      </c>
      <c r="LL27">
        <f>MIN(100,LK27+IF(AND(LK27&lt;100,LK28+1&gt;=IF(LK29=1,25,50)),10,0)+((15*(OR('2-man'!$N$5=TRUE,'2-man'!$N$5="TRUE",'2-man'!$N$5="Yes"))+15*AND('2-man'!$L$4=2,OR('2-man'!$P$5=TRUE,'2-man'!$P$5="TRUE",'2-man'!$P$5="Yes")))+15*((OR('2-man'!$R$5=TRUE,'2-man'!$R$5="TRUE",'2-man'!$R$5="Yes"))+(OR('2-man'!$T$5=TRUE,'2-man'!$T$5="TRUE",'2-man'!$T$5="Yes"))))*(($N$15+321)=$I$15))</f>
        <v/>
      </c>
      <c r="LM27">
        <f>MIN(100,LL27+IF(AND(LL27&lt;100,LL28+1&gt;=IF(LL29=1,25,50)),10,0)+((15*(OR('2-man'!$N$5=TRUE,'2-man'!$N$5="TRUE",'2-man'!$N$5="Yes"))+15*AND('2-man'!$L$4=2,OR('2-man'!$P$5=TRUE,'2-man'!$P$5="TRUE",'2-man'!$P$5="Yes")))+15*((OR('2-man'!$R$5=TRUE,'2-man'!$R$5="TRUE",'2-man'!$R$5="Yes"))+(OR('2-man'!$T$5=TRUE,'2-man'!$T$5="TRUE",'2-man'!$T$5="Yes"))))*(($N$15+322)=$I$15))</f>
        <v/>
      </c>
      <c r="LN27">
        <f>MIN(100,LM27+IF(AND(LM27&lt;100,LM28+1&gt;=IF(LM29=1,25,50)),10,0)+((15*(OR('2-man'!$N$5=TRUE,'2-man'!$N$5="TRUE",'2-man'!$N$5="Yes"))+15*AND('2-man'!$L$4=2,OR('2-man'!$P$5=TRUE,'2-man'!$P$5="TRUE",'2-man'!$P$5="Yes")))+15*((OR('2-man'!$R$5=TRUE,'2-man'!$R$5="TRUE",'2-man'!$R$5="Yes"))+(OR('2-man'!$T$5=TRUE,'2-man'!$T$5="TRUE",'2-man'!$T$5="Yes"))))*(($N$15+323)=$I$15))</f>
        <v/>
      </c>
      <c r="LO27">
        <f>MIN(100,LN27+IF(AND(LN27&lt;100,LN28+1&gt;=IF(LN29=1,25,50)),10,0)+((15*(OR('2-man'!$N$5=TRUE,'2-man'!$N$5="TRUE",'2-man'!$N$5="Yes"))+15*AND('2-man'!$L$4=2,OR('2-man'!$P$5=TRUE,'2-man'!$P$5="TRUE",'2-man'!$P$5="Yes")))+15*((OR('2-man'!$R$5=TRUE,'2-man'!$R$5="TRUE",'2-man'!$R$5="Yes"))+(OR('2-man'!$T$5=TRUE,'2-man'!$T$5="TRUE",'2-man'!$T$5="Yes"))))*(($N$15+324)=$I$15))</f>
        <v/>
      </c>
      <c r="LP27">
        <f>MIN(100,LO27+IF(AND(LO27&lt;100,LO28+1&gt;=IF(LO29=1,25,50)),10,0)+((15*(OR('2-man'!$N$5=TRUE,'2-man'!$N$5="TRUE",'2-man'!$N$5="Yes"))+15*AND('2-man'!$L$4=2,OR('2-man'!$P$5=TRUE,'2-man'!$P$5="TRUE",'2-man'!$P$5="Yes")))+15*((OR('2-man'!$R$5=TRUE,'2-man'!$R$5="TRUE",'2-man'!$R$5="Yes"))+(OR('2-man'!$T$5=TRUE,'2-man'!$T$5="TRUE",'2-man'!$T$5="Yes"))))*(($N$15+325)=$I$15))</f>
        <v/>
      </c>
      <c r="LQ27">
        <f>MIN(100,LP27+IF(AND(LP27&lt;100,LP28+1&gt;=IF(LP29=1,25,50)),10,0)+((15*(OR('2-man'!$N$5=TRUE,'2-man'!$N$5="TRUE",'2-man'!$N$5="Yes"))+15*AND('2-man'!$L$4=2,OR('2-man'!$P$5=TRUE,'2-man'!$P$5="TRUE",'2-man'!$P$5="Yes")))+15*((OR('2-man'!$R$5=TRUE,'2-man'!$R$5="TRUE",'2-man'!$R$5="Yes"))+(OR('2-man'!$T$5=TRUE,'2-man'!$T$5="TRUE",'2-man'!$T$5="Yes"))))*(($N$15+326)=$I$15))</f>
        <v/>
      </c>
      <c r="LR27">
        <f>MIN(100,LQ27+IF(AND(LQ27&lt;100,LQ28+1&gt;=IF(LQ29=1,25,50)),10,0)+((15*(OR('2-man'!$N$5=TRUE,'2-man'!$N$5="TRUE",'2-man'!$N$5="Yes"))+15*AND('2-man'!$L$4=2,OR('2-man'!$P$5=TRUE,'2-man'!$P$5="TRUE",'2-man'!$P$5="Yes")))+15*((OR('2-man'!$R$5=TRUE,'2-man'!$R$5="TRUE",'2-man'!$R$5="Yes"))+(OR('2-man'!$T$5=TRUE,'2-man'!$T$5="TRUE",'2-man'!$T$5="Yes"))))*(($N$15+327)=$I$15))</f>
        <v/>
      </c>
      <c r="LS27">
        <f>MIN(100,LR27+IF(AND(LR27&lt;100,LR28+1&gt;=IF(LR29=1,25,50)),10,0)+((15*(OR('2-man'!$N$5=TRUE,'2-man'!$N$5="TRUE",'2-man'!$N$5="Yes"))+15*AND('2-man'!$L$4=2,OR('2-man'!$P$5=TRUE,'2-man'!$P$5="TRUE",'2-man'!$P$5="Yes")))+15*((OR('2-man'!$R$5=TRUE,'2-man'!$R$5="TRUE",'2-man'!$R$5="Yes"))+(OR('2-man'!$T$5=TRUE,'2-man'!$T$5="TRUE",'2-man'!$T$5="Yes"))))*(($N$15+328)=$I$15))</f>
        <v/>
      </c>
      <c r="LT27">
        <f>MIN(100,LS27+IF(AND(LS27&lt;100,LS28+1&gt;=IF(LS29=1,25,50)),10,0)+((15*(OR('2-man'!$N$5=TRUE,'2-man'!$N$5="TRUE",'2-man'!$N$5="Yes"))+15*AND('2-man'!$L$4=2,OR('2-man'!$P$5=TRUE,'2-man'!$P$5="TRUE",'2-man'!$P$5="Yes")))+15*((OR('2-man'!$R$5=TRUE,'2-man'!$R$5="TRUE",'2-man'!$R$5="Yes"))+(OR('2-man'!$T$5=TRUE,'2-man'!$T$5="TRUE",'2-man'!$T$5="Yes"))))*(($N$15+329)=$I$15))</f>
        <v/>
      </c>
    </row>
    <row r="28">
      <c r="A28" t="inlineStr">
        <is>
          <t>P2 duo timer</t>
        </is>
      </c>
      <c r="C28">
        <f>$D$15</f>
        <v/>
      </c>
      <c r="D28">
        <f>IF(C27&gt;=100,0,IF(C28+1&gt;=IF(C29=1,25,50),0,C28+1))</f>
        <v/>
      </c>
      <c r="E28">
        <f>IF(D27&gt;=100,0,IF(D28+1&gt;=IF(D29=1,25,50),0,D28+1))</f>
        <v/>
      </c>
      <c r="F28">
        <f>IF(E27&gt;=100,0,IF(E28+1&gt;=IF(E29=1,25,50),0,E28+1))</f>
        <v/>
      </c>
      <c r="G28">
        <f>IF(F27&gt;=100,0,IF(F28+1&gt;=IF(F29=1,25,50),0,F28+1))</f>
        <v/>
      </c>
      <c r="H28">
        <f>IF(G27&gt;=100,0,IF(G28+1&gt;=IF(G29=1,25,50),0,G28+1))</f>
        <v/>
      </c>
      <c r="I28">
        <f>IF(H27&gt;=100,0,IF(H28+1&gt;=IF(H29=1,25,50),0,H28+1))</f>
        <v/>
      </c>
      <c r="J28">
        <f>IF(I27&gt;=100,0,IF(I28+1&gt;=IF(I29=1,25,50),0,I28+1))</f>
        <v/>
      </c>
      <c r="K28">
        <f>IF(J27&gt;=100,0,IF(J28+1&gt;=IF(J29=1,25,50),0,J28+1))</f>
        <v/>
      </c>
      <c r="L28">
        <f>IF(K27&gt;=100,0,IF(K28+1&gt;=IF(K29=1,25,50),0,K28+1))</f>
        <v/>
      </c>
      <c r="M28">
        <f>IF(L27&gt;=100,0,IF(L28+1&gt;=IF(L29=1,25,50),0,L28+1))</f>
        <v/>
      </c>
      <c r="N28">
        <f>IF(M27&gt;=100,0,IF(M28+1&gt;=IF(M29=1,25,50),0,M28+1))</f>
        <v/>
      </c>
      <c r="O28">
        <f>IF(N27&gt;=100,0,IF(N28+1&gt;=IF(N29=1,25,50),0,N28+1))</f>
        <v/>
      </c>
      <c r="P28">
        <f>IF(O27&gt;=100,0,IF(O28+1&gt;=IF(O29=1,25,50),0,O28+1))</f>
        <v/>
      </c>
      <c r="Q28">
        <f>IF(P27&gt;=100,0,IF(P28+1&gt;=IF(P29=1,25,50),0,P28+1))</f>
        <v/>
      </c>
      <c r="R28">
        <f>IF(Q27&gt;=100,0,IF(Q28+1&gt;=IF(Q29=1,25,50),0,Q28+1))</f>
        <v/>
      </c>
      <c r="S28">
        <f>IF(R27&gt;=100,0,IF(R28+1&gt;=IF(R29=1,25,50),0,R28+1))</f>
        <v/>
      </c>
      <c r="T28">
        <f>IF(S27&gt;=100,0,IF(S28+1&gt;=IF(S29=1,25,50),0,S28+1))</f>
        <v/>
      </c>
      <c r="U28">
        <f>IF(T27&gt;=100,0,IF(T28+1&gt;=IF(T29=1,25,50),0,T28+1))</f>
        <v/>
      </c>
      <c r="V28">
        <f>IF(U27&gt;=100,0,IF(U28+1&gt;=IF(U29=1,25,50),0,U28+1))</f>
        <v/>
      </c>
      <c r="W28">
        <f>IF(V27&gt;=100,0,IF(V28+1&gt;=IF(V29=1,25,50),0,V28+1))</f>
        <v/>
      </c>
      <c r="X28">
        <f>IF(W27&gt;=100,0,IF(W28+1&gt;=IF(W29=1,25,50),0,W28+1))</f>
        <v/>
      </c>
      <c r="Y28">
        <f>IF(X27&gt;=100,0,IF(X28+1&gt;=IF(X29=1,25,50),0,X28+1))</f>
        <v/>
      </c>
      <c r="Z28">
        <f>IF(Y27&gt;=100,0,IF(Y28+1&gt;=IF(Y29=1,25,50),0,Y28+1))</f>
        <v/>
      </c>
      <c r="AA28">
        <f>IF(Z27&gt;=100,0,IF(Z28+1&gt;=IF(Z29=1,25,50),0,Z28+1))</f>
        <v/>
      </c>
      <c r="AB28">
        <f>IF(AA27&gt;=100,0,IF(AA28+1&gt;=IF(AA29=1,25,50),0,AA28+1))</f>
        <v/>
      </c>
      <c r="AC28">
        <f>IF(AB27&gt;=100,0,IF(AB28+1&gt;=IF(AB29=1,25,50),0,AB28+1))</f>
        <v/>
      </c>
      <c r="AD28">
        <f>IF(AC27&gt;=100,0,IF(AC28+1&gt;=IF(AC29=1,25,50),0,AC28+1))</f>
        <v/>
      </c>
      <c r="AE28">
        <f>IF(AD27&gt;=100,0,IF(AD28+1&gt;=IF(AD29=1,25,50),0,AD28+1))</f>
        <v/>
      </c>
      <c r="AF28">
        <f>IF(AE27&gt;=100,0,IF(AE28+1&gt;=IF(AE29=1,25,50),0,AE28+1))</f>
        <v/>
      </c>
      <c r="AG28">
        <f>IF(AF27&gt;=100,0,IF(AF28+1&gt;=IF(AF29=1,25,50),0,AF28+1))</f>
        <v/>
      </c>
      <c r="AH28">
        <f>IF(AG27&gt;=100,0,IF(AG28+1&gt;=IF(AG29=1,25,50),0,AG28+1))</f>
        <v/>
      </c>
      <c r="AI28">
        <f>IF(AH27&gt;=100,0,IF(AH28+1&gt;=IF(AH29=1,25,50),0,AH28+1))</f>
        <v/>
      </c>
      <c r="AJ28">
        <f>IF(AI27&gt;=100,0,IF(AI28+1&gt;=IF(AI29=1,25,50),0,AI28+1))</f>
        <v/>
      </c>
      <c r="AK28">
        <f>IF(AJ27&gt;=100,0,IF(AJ28+1&gt;=IF(AJ29=1,25,50),0,AJ28+1))</f>
        <v/>
      </c>
      <c r="AL28">
        <f>IF(AK27&gt;=100,0,IF(AK28+1&gt;=IF(AK29=1,25,50),0,AK28+1))</f>
        <v/>
      </c>
      <c r="AM28">
        <f>IF(AL27&gt;=100,0,IF(AL28+1&gt;=IF(AL29=1,25,50),0,AL28+1))</f>
        <v/>
      </c>
      <c r="AN28">
        <f>IF(AM27&gt;=100,0,IF(AM28+1&gt;=IF(AM29=1,25,50),0,AM28+1))</f>
        <v/>
      </c>
      <c r="AO28">
        <f>IF(AN27&gt;=100,0,IF(AN28+1&gt;=IF(AN29=1,25,50),0,AN28+1))</f>
        <v/>
      </c>
      <c r="AP28">
        <f>IF(AO27&gt;=100,0,IF(AO28+1&gt;=IF(AO29=1,25,50),0,AO28+1))</f>
        <v/>
      </c>
      <c r="AQ28">
        <f>IF(AP27&gt;=100,0,IF(AP28+1&gt;=IF(AP29=1,25,50),0,AP28+1))</f>
        <v/>
      </c>
      <c r="AR28">
        <f>IF(AQ27&gt;=100,0,IF(AQ28+1&gt;=IF(AQ29=1,25,50),0,AQ28+1))</f>
        <v/>
      </c>
      <c r="AS28">
        <f>IF(AR27&gt;=100,0,IF(AR28+1&gt;=IF(AR29=1,25,50),0,AR28+1))</f>
        <v/>
      </c>
      <c r="AT28">
        <f>IF(AS27&gt;=100,0,IF(AS28+1&gt;=IF(AS29=1,25,50),0,AS28+1))</f>
        <v/>
      </c>
      <c r="AU28">
        <f>IF(AT27&gt;=100,0,IF(AT28+1&gt;=IF(AT29=1,25,50),0,AT28+1))</f>
        <v/>
      </c>
      <c r="AV28">
        <f>IF(AU27&gt;=100,0,IF(AU28+1&gt;=IF(AU29=1,25,50),0,AU28+1))</f>
        <v/>
      </c>
      <c r="AW28">
        <f>IF(AV27&gt;=100,0,IF(AV28+1&gt;=IF(AV29=1,25,50),0,AV28+1))</f>
        <v/>
      </c>
      <c r="AX28">
        <f>IF(AW27&gt;=100,0,IF(AW28+1&gt;=IF(AW29=1,25,50),0,AW28+1))</f>
        <v/>
      </c>
      <c r="AY28">
        <f>IF(AX27&gt;=100,0,IF(AX28+1&gt;=IF(AX29=1,25,50),0,AX28+1))</f>
        <v/>
      </c>
      <c r="AZ28">
        <f>IF(AY27&gt;=100,0,IF(AY28+1&gt;=IF(AY29=1,25,50),0,AY28+1))</f>
        <v/>
      </c>
      <c r="BA28">
        <f>IF(AZ27&gt;=100,0,IF(AZ28+1&gt;=IF(AZ29=1,25,50),0,AZ28+1))</f>
        <v/>
      </c>
      <c r="BB28">
        <f>IF(BA27&gt;=100,0,IF(BA28+1&gt;=IF(BA29=1,25,50),0,BA28+1))</f>
        <v/>
      </c>
      <c r="BC28">
        <f>IF(BB27&gt;=100,0,IF(BB28+1&gt;=IF(BB29=1,25,50),0,BB28+1))</f>
        <v/>
      </c>
      <c r="BD28">
        <f>IF(BC27&gt;=100,0,IF(BC28+1&gt;=IF(BC29=1,25,50),0,BC28+1))</f>
        <v/>
      </c>
      <c r="BE28">
        <f>IF(BD27&gt;=100,0,IF(BD28+1&gt;=IF(BD29=1,25,50),0,BD28+1))</f>
        <v/>
      </c>
      <c r="BF28">
        <f>IF(BE27&gt;=100,0,IF(BE28+1&gt;=IF(BE29=1,25,50),0,BE28+1))</f>
        <v/>
      </c>
      <c r="BG28">
        <f>IF(BF27&gt;=100,0,IF(BF28+1&gt;=IF(BF29=1,25,50),0,BF28+1))</f>
        <v/>
      </c>
      <c r="BH28">
        <f>IF(BG27&gt;=100,0,IF(BG28+1&gt;=IF(BG29=1,25,50),0,BG28+1))</f>
        <v/>
      </c>
      <c r="BI28">
        <f>IF(BH27&gt;=100,0,IF(BH28+1&gt;=IF(BH29=1,25,50),0,BH28+1))</f>
        <v/>
      </c>
      <c r="BJ28">
        <f>IF(BI27&gt;=100,0,IF(BI28+1&gt;=IF(BI29=1,25,50),0,BI28+1))</f>
        <v/>
      </c>
      <c r="BK28">
        <f>IF(BJ27&gt;=100,0,IF(BJ28+1&gt;=IF(BJ29=1,25,50),0,BJ28+1))</f>
        <v/>
      </c>
      <c r="BL28">
        <f>IF(BK27&gt;=100,0,IF(BK28+1&gt;=IF(BK29=1,25,50),0,BK28+1))</f>
        <v/>
      </c>
      <c r="BM28">
        <f>IF(BL27&gt;=100,0,IF(BL28+1&gt;=IF(BL29=1,25,50),0,BL28+1))</f>
        <v/>
      </c>
      <c r="BN28">
        <f>IF(BM27&gt;=100,0,IF(BM28+1&gt;=IF(BM29=1,25,50),0,BM28+1))</f>
        <v/>
      </c>
      <c r="BO28">
        <f>IF(BN27&gt;=100,0,IF(BN28+1&gt;=IF(BN29=1,25,50),0,BN28+1))</f>
        <v/>
      </c>
      <c r="BP28">
        <f>IF(BO27&gt;=100,0,IF(BO28+1&gt;=IF(BO29=1,25,50),0,BO28+1))</f>
        <v/>
      </c>
      <c r="BQ28">
        <f>IF(BP27&gt;=100,0,IF(BP28+1&gt;=IF(BP29=1,25,50),0,BP28+1))</f>
        <v/>
      </c>
      <c r="BR28">
        <f>IF(BQ27&gt;=100,0,IF(BQ28+1&gt;=IF(BQ29=1,25,50),0,BQ28+1))</f>
        <v/>
      </c>
      <c r="BS28">
        <f>IF(BR27&gt;=100,0,IF(BR28+1&gt;=IF(BR29=1,25,50),0,BR28+1))</f>
        <v/>
      </c>
      <c r="BT28">
        <f>IF(BS27&gt;=100,0,IF(BS28+1&gt;=IF(BS29=1,25,50),0,BS28+1))</f>
        <v/>
      </c>
      <c r="BU28">
        <f>IF(BT27&gt;=100,0,IF(BT28+1&gt;=IF(BT29=1,25,50),0,BT28+1))</f>
        <v/>
      </c>
      <c r="BV28">
        <f>IF(BU27&gt;=100,0,IF(BU28+1&gt;=IF(BU29=1,25,50),0,BU28+1))</f>
        <v/>
      </c>
      <c r="BW28">
        <f>IF(BV27&gt;=100,0,IF(BV28+1&gt;=IF(BV29=1,25,50),0,BV28+1))</f>
        <v/>
      </c>
      <c r="BX28">
        <f>IF(BW27&gt;=100,0,IF(BW28+1&gt;=IF(BW29=1,25,50),0,BW28+1))</f>
        <v/>
      </c>
      <c r="BY28">
        <f>IF(BX27&gt;=100,0,IF(BX28+1&gt;=IF(BX29=1,25,50),0,BX28+1))</f>
        <v/>
      </c>
      <c r="BZ28">
        <f>IF(BY27&gt;=100,0,IF(BY28+1&gt;=IF(BY29=1,25,50),0,BY28+1))</f>
        <v/>
      </c>
      <c r="CA28">
        <f>IF(BZ27&gt;=100,0,IF(BZ28+1&gt;=IF(BZ29=1,25,50),0,BZ28+1))</f>
        <v/>
      </c>
      <c r="CB28">
        <f>IF(CA27&gt;=100,0,IF(CA28+1&gt;=IF(CA29=1,25,50),0,CA28+1))</f>
        <v/>
      </c>
      <c r="CC28">
        <f>IF(CB27&gt;=100,0,IF(CB28+1&gt;=IF(CB29=1,25,50),0,CB28+1))</f>
        <v/>
      </c>
      <c r="CD28">
        <f>IF(CC27&gt;=100,0,IF(CC28+1&gt;=IF(CC29=1,25,50),0,CC28+1))</f>
        <v/>
      </c>
      <c r="CE28">
        <f>IF(CD27&gt;=100,0,IF(CD28+1&gt;=IF(CD29=1,25,50),0,CD28+1))</f>
        <v/>
      </c>
      <c r="CF28">
        <f>IF(CE27&gt;=100,0,IF(CE28+1&gt;=IF(CE29=1,25,50),0,CE28+1))</f>
        <v/>
      </c>
      <c r="CG28">
        <f>IF(CF27&gt;=100,0,IF(CF28+1&gt;=IF(CF29=1,25,50),0,CF28+1))</f>
        <v/>
      </c>
      <c r="CH28">
        <f>IF(CG27&gt;=100,0,IF(CG28+1&gt;=IF(CG29=1,25,50),0,CG28+1))</f>
        <v/>
      </c>
      <c r="CI28">
        <f>IF(CH27&gt;=100,0,IF(CH28+1&gt;=IF(CH29=1,25,50),0,CH28+1))</f>
        <v/>
      </c>
      <c r="CJ28">
        <f>IF(CI27&gt;=100,0,IF(CI28+1&gt;=IF(CI29=1,25,50),0,CI28+1))</f>
        <v/>
      </c>
      <c r="CK28">
        <f>IF(CJ27&gt;=100,0,IF(CJ28+1&gt;=IF(CJ29=1,25,50),0,CJ28+1))</f>
        <v/>
      </c>
      <c r="CL28">
        <f>IF(CK27&gt;=100,0,IF(CK28+1&gt;=IF(CK29=1,25,50),0,CK28+1))</f>
        <v/>
      </c>
      <c r="CM28">
        <f>IF(CL27&gt;=100,0,IF(CL28+1&gt;=IF(CL29=1,25,50),0,CL28+1))</f>
        <v/>
      </c>
      <c r="CN28">
        <f>IF(CM27&gt;=100,0,IF(CM28+1&gt;=IF(CM29=1,25,50),0,CM28+1))</f>
        <v/>
      </c>
      <c r="CO28">
        <f>IF(CN27&gt;=100,0,IF(CN28+1&gt;=IF(CN29=1,25,50),0,CN28+1))</f>
        <v/>
      </c>
      <c r="CP28">
        <f>IF(CO27&gt;=100,0,IF(CO28+1&gt;=IF(CO29=1,25,50),0,CO28+1))</f>
        <v/>
      </c>
      <c r="CQ28">
        <f>IF(CP27&gt;=100,0,IF(CP28+1&gt;=IF(CP29=1,25,50),0,CP28+1))</f>
        <v/>
      </c>
      <c r="CR28">
        <f>IF(CQ27&gt;=100,0,IF(CQ28+1&gt;=IF(CQ29=1,25,50),0,CQ28+1))</f>
        <v/>
      </c>
      <c r="CS28">
        <f>IF(CR27&gt;=100,0,IF(CR28+1&gt;=IF(CR29=1,25,50),0,CR28+1))</f>
        <v/>
      </c>
      <c r="CT28">
        <f>IF(CS27&gt;=100,0,IF(CS28+1&gt;=IF(CS29=1,25,50),0,CS28+1))</f>
        <v/>
      </c>
      <c r="CU28">
        <f>IF(CT27&gt;=100,0,IF(CT28+1&gt;=IF(CT29=1,25,50),0,CT28+1))</f>
        <v/>
      </c>
      <c r="CV28">
        <f>IF(CU27&gt;=100,0,IF(CU28+1&gt;=IF(CU29=1,25,50),0,CU28+1))</f>
        <v/>
      </c>
      <c r="CW28">
        <f>IF(CV27&gt;=100,0,IF(CV28+1&gt;=IF(CV29=1,25,50),0,CV28+1))</f>
        <v/>
      </c>
      <c r="CX28">
        <f>IF(CW27&gt;=100,0,IF(CW28+1&gt;=IF(CW29=1,25,50),0,CW28+1))</f>
        <v/>
      </c>
      <c r="CY28">
        <f>IF(CX27&gt;=100,0,IF(CX28+1&gt;=IF(CX29=1,25,50),0,CX28+1))</f>
        <v/>
      </c>
      <c r="CZ28">
        <f>IF(CY27&gt;=100,0,IF(CY28+1&gt;=IF(CY29=1,25,50),0,CY28+1))</f>
        <v/>
      </c>
      <c r="DA28">
        <f>IF(CZ27&gt;=100,0,IF(CZ28+1&gt;=IF(CZ29=1,25,50),0,CZ28+1))</f>
        <v/>
      </c>
      <c r="DB28">
        <f>IF(DA27&gt;=100,0,IF(DA28+1&gt;=IF(DA29=1,25,50),0,DA28+1))</f>
        <v/>
      </c>
      <c r="DC28">
        <f>IF(DB27&gt;=100,0,IF(DB28+1&gt;=IF(DB29=1,25,50),0,DB28+1))</f>
        <v/>
      </c>
      <c r="DD28">
        <f>IF(DC27&gt;=100,0,IF(DC28+1&gt;=IF(DC29=1,25,50),0,DC28+1))</f>
        <v/>
      </c>
      <c r="DE28">
        <f>IF(DD27&gt;=100,0,IF(DD28+1&gt;=IF(DD29=1,25,50),0,DD28+1))</f>
        <v/>
      </c>
      <c r="DF28">
        <f>IF(DE27&gt;=100,0,IF(DE28+1&gt;=IF(DE29=1,25,50),0,DE28+1))</f>
        <v/>
      </c>
      <c r="DG28">
        <f>IF(DF27&gt;=100,0,IF(DF28+1&gt;=IF(DF29=1,25,50),0,DF28+1))</f>
        <v/>
      </c>
      <c r="DH28">
        <f>IF(DG27&gt;=100,0,IF(DG28+1&gt;=IF(DG29=1,25,50),0,DG28+1))</f>
        <v/>
      </c>
      <c r="DI28">
        <f>IF(DH27&gt;=100,0,IF(DH28+1&gt;=IF(DH29=1,25,50),0,DH28+1))</f>
        <v/>
      </c>
      <c r="DJ28">
        <f>IF(DI27&gt;=100,0,IF(DI28+1&gt;=IF(DI29=1,25,50),0,DI28+1))</f>
        <v/>
      </c>
      <c r="DK28">
        <f>IF(DJ27&gt;=100,0,IF(DJ28+1&gt;=IF(DJ29=1,25,50),0,DJ28+1))</f>
        <v/>
      </c>
      <c r="DL28">
        <f>IF(DK27&gt;=100,0,IF(DK28+1&gt;=IF(DK29=1,25,50),0,DK28+1))</f>
        <v/>
      </c>
      <c r="DM28">
        <f>IF(DL27&gt;=100,0,IF(DL28+1&gt;=IF(DL29=1,25,50),0,DL28+1))</f>
        <v/>
      </c>
      <c r="DN28">
        <f>IF(DM27&gt;=100,0,IF(DM28+1&gt;=IF(DM29=1,25,50),0,DM28+1))</f>
        <v/>
      </c>
      <c r="DO28">
        <f>IF(DN27&gt;=100,0,IF(DN28+1&gt;=IF(DN29=1,25,50),0,DN28+1))</f>
        <v/>
      </c>
      <c r="DP28">
        <f>IF(DO27&gt;=100,0,IF(DO28+1&gt;=IF(DO29=1,25,50),0,DO28+1))</f>
        <v/>
      </c>
      <c r="DQ28">
        <f>IF(DP27&gt;=100,0,IF(DP28+1&gt;=IF(DP29=1,25,50),0,DP28+1))</f>
        <v/>
      </c>
      <c r="DR28">
        <f>IF(DQ27&gt;=100,0,IF(DQ28+1&gt;=IF(DQ29=1,25,50),0,DQ28+1))</f>
        <v/>
      </c>
      <c r="DS28">
        <f>IF(DR27&gt;=100,0,IF(DR28+1&gt;=IF(DR29=1,25,50),0,DR28+1))</f>
        <v/>
      </c>
      <c r="DT28">
        <f>IF(DS27&gt;=100,0,IF(DS28+1&gt;=IF(DS29=1,25,50),0,DS28+1))</f>
        <v/>
      </c>
      <c r="DU28">
        <f>IF(DT27&gt;=100,0,IF(DT28+1&gt;=IF(DT29=1,25,50),0,DT28+1))</f>
        <v/>
      </c>
      <c r="DV28">
        <f>IF(DU27&gt;=100,0,IF(DU28+1&gt;=IF(DU29=1,25,50),0,DU28+1))</f>
        <v/>
      </c>
      <c r="DW28">
        <f>IF(DV27&gt;=100,0,IF(DV28+1&gt;=IF(DV29=1,25,50),0,DV28+1))</f>
        <v/>
      </c>
      <c r="DX28">
        <f>IF(DW27&gt;=100,0,IF(DW28+1&gt;=IF(DW29=1,25,50),0,DW28+1))</f>
        <v/>
      </c>
      <c r="DY28">
        <f>IF(DX27&gt;=100,0,IF(DX28+1&gt;=IF(DX29=1,25,50),0,DX28+1))</f>
        <v/>
      </c>
      <c r="DZ28">
        <f>IF(DY27&gt;=100,0,IF(DY28+1&gt;=IF(DY29=1,25,50),0,DY28+1))</f>
        <v/>
      </c>
      <c r="EA28">
        <f>IF(DZ27&gt;=100,0,IF(DZ28+1&gt;=IF(DZ29=1,25,50),0,DZ28+1))</f>
        <v/>
      </c>
      <c r="EB28">
        <f>IF(EA27&gt;=100,0,IF(EA28+1&gt;=IF(EA29=1,25,50),0,EA28+1))</f>
        <v/>
      </c>
      <c r="EC28">
        <f>IF(EB27&gt;=100,0,IF(EB28+1&gt;=IF(EB29=1,25,50),0,EB28+1))</f>
        <v/>
      </c>
      <c r="ED28">
        <f>IF(EC27&gt;=100,0,IF(EC28+1&gt;=IF(EC29=1,25,50),0,EC28+1))</f>
        <v/>
      </c>
      <c r="EE28">
        <f>IF(ED27&gt;=100,0,IF(ED28+1&gt;=IF(ED29=1,25,50),0,ED28+1))</f>
        <v/>
      </c>
      <c r="EF28">
        <f>IF(EE27&gt;=100,0,IF(EE28+1&gt;=IF(EE29=1,25,50),0,EE28+1))</f>
        <v/>
      </c>
      <c r="EG28">
        <f>IF(EF27&gt;=100,0,IF(EF28+1&gt;=IF(EF29=1,25,50),0,EF28+1))</f>
        <v/>
      </c>
      <c r="EH28">
        <f>IF(EG27&gt;=100,0,IF(EG28+1&gt;=IF(EG29=1,25,50),0,EG28+1))</f>
        <v/>
      </c>
      <c r="EI28">
        <f>IF(EH27&gt;=100,0,IF(EH28+1&gt;=IF(EH29=1,25,50),0,EH28+1))</f>
        <v/>
      </c>
      <c r="EJ28">
        <f>IF(EI27&gt;=100,0,IF(EI28+1&gt;=IF(EI29=1,25,50),0,EI28+1))</f>
        <v/>
      </c>
      <c r="EK28">
        <f>IF(EJ27&gt;=100,0,IF(EJ28+1&gt;=IF(EJ29=1,25,50),0,EJ28+1))</f>
        <v/>
      </c>
      <c r="EL28">
        <f>IF(EK27&gt;=100,0,IF(EK28+1&gt;=IF(EK29=1,25,50),0,EK28+1))</f>
        <v/>
      </c>
      <c r="EM28">
        <f>IF(EL27&gt;=100,0,IF(EL28+1&gt;=IF(EL29=1,25,50),0,EL28+1))</f>
        <v/>
      </c>
      <c r="EN28">
        <f>IF(EM27&gt;=100,0,IF(EM28+1&gt;=IF(EM29=1,25,50),0,EM28+1))</f>
        <v/>
      </c>
      <c r="EO28">
        <f>IF(EN27&gt;=100,0,IF(EN28+1&gt;=IF(EN29=1,25,50),0,EN28+1))</f>
        <v/>
      </c>
      <c r="EP28">
        <f>IF(EO27&gt;=100,0,IF(EO28+1&gt;=IF(EO29=1,25,50),0,EO28+1))</f>
        <v/>
      </c>
      <c r="EQ28">
        <f>IF(EP27&gt;=100,0,IF(EP28+1&gt;=IF(EP29=1,25,50),0,EP28+1))</f>
        <v/>
      </c>
      <c r="ER28">
        <f>IF(EQ27&gt;=100,0,IF(EQ28+1&gt;=IF(EQ29=1,25,50),0,EQ28+1))</f>
        <v/>
      </c>
      <c r="ES28">
        <f>IF(ER27&gt;=100,0,IF(ER28+1&gt;=IF(ER29=1,25,50),0,ER28+1))</f>
        <v/>
      </c>
      <c r="ET28">
        <f>IF(ES27&gt;=100,0,IF(ES28+1&gt;=IF(ES29=1,25,50),0,ES28+1))</f>
        <v/>
      </c>
      <c r="EU28">
        <f>IF(ET27&gt;=100,0,IF(ET28+1&gt;=IF(ET29=1,25,50),0,ET28+1))</f>
        <v/>
      </c>
      <c r="EV28">
        <f>IF(EU27&gt;=100,0,IF(EU28+1&gt;=IF(EU29=1,25,50),0,EU28+1))</f>
        <v/>
      </c>
      <c r="EW28">
        <f>IF(EV27&gt;=100,0,IF(EV28+1&gt;=IF(EV29=1,25,50),0,EV28+1))</f>
        <v/>
      </c>
      <c r="EX28">
        <f>IF(EW27&gt;=100,0,IF(EW28+1&gt;=IF(EW29=1,25,50),0,EW28+1))</f>
        <v/>
      </c>
      <c r="EY28">
        <f>IF(EX27&gt;=100,0,IF(EX28+1&gt;=IF(EX29=1,25,50),0,EX28+1))</f>
        <v/>
      </c>
      <c r="EZ28">
        <f>IF(EY27&gt;=100,0,IF(EY28+1&gt;=IF(EY29=1,25,50),0,EY28+1))</f>
        <v/>
      </c>
      <c r="FA28">
        <f>IF(EZ27&gt;=100,0,IF(EZ28+1&gt;=IF(EZ29=1,25,50),0,EZ28+1))</f>
        <v/>
      </c>
      <c r="FB28">
        <f>IF(FA27&gt;=100,0,IF(FA28+1&gt;=IF(FA29=1,25,50),0,FA28+1))</f>
        <v/>
      </c>
      <c r="FC28">
        <f>IF(FB27&gt;=100,0,IF(FB28+1&gt;=IF(FB29=1,25,50),0,FB28+1))</f>
        <v/>
      </c>
      <c r="FD28">
        <f>IF(FC27&gt;=100,0,IF(FC28+1&gt;=IF(FC29=1,25,50),0,FC28+1))</f>
        <v/>
      </c>
      <c r="FE28">
        <f>IF(FD27&gt;=100,0,IF(FD28+1&gt;=IF(FD29=1,25,50),0,FD28+1))</f>
        <v/>
      </c>
      <c r="FF28">
        <f>IF(FE27&gt;=100,0,IF(FE28+1&gt;=IF(FE29=1,25,50),0,FE28+1))</f>
        <v/>
      </c>
      <c r="FG28">
        <f>IF(FF27&gt;=100,0,IF(FF28+1&gt;=IF(FF29=1,25,50),0,FF28+1))</f>
        <v/>
      </c>
      <c r="FH28">
        <f>IF(FG27&gt;=100,0,IF(FG28+1&gt;=IF(FG29=1,25,50),0,FG28+1))</f>
        <v/>
      </c>
      <c r="FI28">
        <f>IF(FH27&gt;=100,0,IF(FH28+1&gt;=IF(FH29=1,25,50),0,FH28+1))</f>
        <v/>
      </c>
      <c r="FJ28">
        <f>IF(FI27&gt;=100,0,IF(FI28+1&gt;=IF(FI29=1,25,50),0,FI28+1))</f>
        <v/>
      </c>
      <c r="FK28">
        <f>IF(FJ27&gt;=100,0,IF(FJ28+1&gt;=IF(FJ29=1,25,50),0,FJ28+1))</f>
        <v/>
      </c>
      <c r="FL28">
        <f>IF(FK27&gt;=100,0,IF(FK28+1&gt;=IF(FK29=1,25,50),0,FK28+1))</f>
        <v/>
      </c>
      <c r="FM28">
        <f>IF(FL27&gt;=100,0,IF(FL28+1&gt;=IF(FL29=1,25,50),0,FL28+1))</f>
        <v/>
      </c>
      <c r="FN28">
        <f>IF(FM27&gt;=100,0,IF(FM28+1&gt;=IF(FM29=1,25,50),0,FM28+1))</f>
        <v/>
      </c>
      <c r="FO28">
        <f>IF(FN27&gt;=100,0,IF(FN28+1&gt;=IF(FN29=1,25,50),0,FN28+1))</f>
        <v/>
      </c>
      <c r="FP28">
        <f>IF(FO27&gt;=100,0,IF(FO28+1&gt;=IF(FO29=1,25,50),0,FO28+1))</f>
        <v/>
      </c>
      <c r="FQ28">
        <f>IF(FP27&gt;=100,0,IF(FP28+1&gt;=IF(FP29=1,25,50),0,FP28+1))</f>
        <v/>
      </c>
      <c r="FR28">
        <f>IF(FQ27&gt;=100,0,IF(FQ28+1&gt;=IF(FQ29=1,25,50),0,FQ28+1))</f>
        <v/>
      </c>
      <c r="FS28">
        <f>IF(FR27&gt;=100,0,IF(FR28+1&gt;=IF(FR29=1,25,50),0,FR28+1))</f>
        <v/>
      </c>
      <c r="FT28">
        <f>IF(FS27&gt;=100,0,IF(FS28+1&gt;=IF(FS29=1,25,50),0,FS28+1))</f>
        <v/>
      </c>
      <c r="FU28">
        <f>IF(FT27&gt;=100,0,IF(FT28+1&gt;=IF(FT29=1,25,50),0,FT28+1))</f>
        <v/>
      </c>
      <c r="FV28">
        <f>IF(FU27&gt;=100,0,IF(FU28+1&gt;=IF(FU29=1,25,50),0,FU28+1))</f>
        <v/>
      </c>
      <c r="FW28">
        <f>IF(FV27&gt;=100,0,IF(FV28+1&gt;=IF(FV29=1,25,50),0,FV28+1))</f>
        <v/>
      </c>
      <c r="FX28">
        <f>IF(FW27&gt;=100,0,IF(FW28+1&gt;=IF(FW29=1,25,50),0,FW28+1))</f>
        <v/>
      </c>
      <c r="FY28">
        <f>IF(FX27&gt;=100,0,IF(FX28+1&gt;=IF(FX29=1,25,50),0,FX28+1))</f>
        <v/>
      </c>
      <c r="FZ28">
        <f>IF(FY27&gt;=100,0,IF(FY28+1&gt;=IF(FY29=1,25,50),0,FY28+1))</f>
        <v/>
      </c>
      <c r="GA28">
        <f>IF(FZ27&gt;=100,0,IF(FZ28+1&gt;=IF(FZ29=1,25,50),0,FZ28+1))</f>
        <v/>
      </c>
      <c r="GB28">
        <f>IF(GA27&gt;=100,0,IF(GA28+1&gt;=IF(GA29=1,25,50),0,GA28+1))</f>
        <v/>
      </c>
      <c r="GC28">
        <f>IF(GB27&gt;=100,0,IF(GB28+1&gt;=IF(GB29=1,25,50),0,GB28+1))</f>
        <v/>
      </c>
      <c r="GD28">
        <f>IF(GC27&gt;=100,0,IF(GC28+1&gt;=IF(GC29=1,25,50),0,GC28+1))</f>
        <v/>
      </c>
      <c r="GE28">
        <f>IF(GD27&gt;=100,0,IF(GD28+1&gt;=IF(GD29=1,25,50),0,GD28+1))</f>
        <v/>
      </c>
      <c r="GF28">
        <f>IF(GE27&gt;=100,0,IF(GE28+1&gt;=IF(GE29=1,25,50),0,GE28+1))</f>
        <v/>
      </c>
      <c r="GG28">
        <f>IF(GF27&gt;=100,0,IF(GF28+1&gt;=IF(GF29=1,25,50),0,GF28+1))</f>
        <v/>
      </c>
      <c r="GH28">
        <f>IF(GG27&gt;=100,0,IF(GG28+1&gt;=IF(GG29=1,25,50),0,GG28+1))</f>
        <v/>
      </c>
      <c r="GI28">
        <f>IF(GH27&gt;=100,0,IF(GH28+1&gt;=IF(GH29=1,25,50),0,GH28+1))</f>
        <v/>
      </c>
      <c r="GJ28">
        <f>IF(GI27&gt;=100,0,IF(GI28+1&gt;=IF(GI29=1,25,50),0,GI28+1))</f>
        <v/>
      </c>
      <c r="GK28">
        <f>IF(GJ27&gt;=100,0,IF(GJ28+1&gt;=IF(GJ29=1,25,50),0,GJ28+1))</f>
        <v/>
      </c>
      <c r="GL28">
        <f>IF(GK27&gt;=100,0,IF(GK28+1&gt;=IF(GK29=1,25,50),0,GK28+1))</f>
        <v/>
      </c>
      <c r="GM28">
        <f>IF(GL27&gt;=100,0,IF(GL28+1&gt;=IF(GL29=1,25,50),0,GL28+1))</f>
        <v/>
      </c>
      <c r="GN28">
        <f>IF(GM27&gt;=100,0,IF(GM28+1&gt;=IF(GM29=1,25,50),0,GM28+1))</f>
        <v/>
      </c>
      <c r="GO28">
        <f>IF(GN27&gt;=100,0,IF(GN28+1&gt;=IF(GN29=1,25,50),0,GN28+1))</f>
        <v/>
      </c>
      <c r="GP28">
        <f>IF(GO27&gt;=100,0,IF(GO28+1&gt;=IF(GO29=1,25,50),0,GO28+1))</f>
        <v/>
      </c>
      <c r="GQ28">
        <f>IF(GP27&gt;=100,0,IF(GP28+1&gt;=IF(GP29=1,25,50),0,GP28+1))</f>
        <v/>
      </c>
      <c r="GR28">
        <f>IF(GQ27&gt;=100,0,IF(GQ28+1&gt;=IF(GQ29=1,25,50),0,GQ28+1))</f>
        <v/>
      </c>
      <c r="GS28">
        <f>IF(GR27&gt;=100,0,IF(GR28+1&gt;=IF(GR29=1,25,50),0,GR28+1))</f>
        <v/>
      </c>
      <c r="GT28">
        <f>IF(GS27&gt;=100,0,IF(GS28+1&gt;=IF(GS29=1,25,50),0,GS28+1))</f>
        <v/>
      </c>
      <c r="GU28">
        <f>IF(GT27&gt;=100,0,IF(GT28+1&gt;=IF(GT29=1,25,50),0,GT28+1))</f>
        <v/>
      </c>
      <c r="GV28">
        <f>IF(GU27&gt;=100,0,IF(GU28+1&gt;=IF(GU29=1,25,50),0,GU28+1))</f>
        <v/>
      </c>
      <c r="GW28">
        <f>IF(GV27&gt;=100,0,IF(GV28+1&gt;=IF(GV29=1,25,50),0,GV28+1))</f>
        <v/>
      </c>
      <c r="GX28">
        <f>IF(GW27&gt;=100,0,IF(GW28+1&gt;=IF(GW29=1,25,50),0,GW28+1))</f>
        <v/>
      </c>
      <c r="GY28">
        <f>IF(GX27&gt;=100,0,IF(GX28+1&gt;=IF(GX29=1,25,50),0,GX28+1))</f>
        <v/>
      </c>
      <c r="GZ28">
        <f>IF(GY27&gt;=100,0,IF(GY28+1&gt;=IF(GY29=1,25,50),0,GY28+1))</f>
        <v/>
      </c>
      <c r="HA28">
        <f>IF(GZ27&gt;=100,0,IF(GZ28+1&gt;=IF(GZ29=1,25,50),0,GZ28+1))</f>
        <v/>
      </c>
      <c r="HB28">
        <f>IF(HA27&gt;=100,0,IF(HA28+1&gt;=IF(HA29=1,25,50),0,HA28+1))</f>
        <v/>
      </c>
      <c r="HC28">
        <f>IF(HB27&gt;=100,0,IF(HB28+1&gt;=IF(HB29=1,25,50),0,HB28+1))</f>
        <v/>
      </c>
      <c r="HD28">
        <f>IF(HC27&gt;=100,0,IF(HC28+1&gt;=IF(HC29=1,25,50),0,HC28+1))</f>
        <v/>
      </c>
      <c r="HE28">
        <f>IF(HD27&gt;=100,0,IF(HD28+1&gt;=IF(HD29=1,25,50),0,HD28+1))</f>
        <v/>
      </c>
      <c r="HF28">
        <f>IF(HE27&gt;=100,0,IF(HE28+1&gt;=IF(HE29=1,25,50),0,HE28+1))</f>
        <v/>
      </c>
      <c r="HG28">
        <f>IF(HF27&gt;=100,0,IF(HF28+1&gt;=IF(HF29=1,25,50),0,HF28+1))</f>
        <v/>
      </c>
      <c r="HH28">
        <f>IF(HG27&gt;=100,0,IF(HG28+1&gt;=IF(HG29=1,25,50),0,HG28+1))</f>
        <v/>
      </c>
      <c r="HI28">
        <f>IF(HH27&gt;=100,0,IF(HH28+1&gt;=IF(HH29=1,25,50),0,HH28+1))</f>
        <v/>
      </c>
      <c r="HJ28">
        <f>IF(HI27&gt;=100,0,IF(HI28+1&gt;=IF(HI29=1,25,50),0,HI28+1))</f>
        <v/>
      </c>
      <c r="HK28">
        <f>IF(HJ27&gt;=100,0,IF(HJ28+1&gt;=IF(HJ29=1,25,50),0,HJ28+1))</f>
        <v/>
      </c>
      <c r="HL28">
        <f>IF(HK27&gt;=100,0,IF(HK28+1&gt;=IF(HK29=1,25,50),0,HK28+1))</f>
        <v/>
      </c>
      <c r="HM28">
        <f>IF(HL27&gt;=100,0,IF(HL28+1&gt;=IF(HL29=1,25,50),0,HL28+1))</f>
        <v/>
      </c>
      <c r="HN28">
        <f>IF(HM27&gt;=100,0,IF(HM28+1&gt;=IF(HM29=1,25,50),0,HM28+1))</f>
        <v/>
      </c>
      <c r="HO28">
        <f>IF(HN27&gt;=100,0,IF(HN28+1&gt;=IF(HN29=1,25,50),0,HN28+1))</f>
        <v/>
      </c>
      <c r="HP28">
        <f>IF(HO27&gt;=100,0,IF(HO28+1&gt;=IF(HO29=1,25,50),0,HO28+1))</f>
        <v/>
      </c>
      <c r="HQ28">
        <f>IF(HP27&gt;=100,0,IF(HP28+1&gt;=IF(HP29=1,25,50),0,HP28+1))</f>
        <v/>
      </c>
      <c r="HR28">
        <f>IF(HQ27&gt;=100,0,IF(HQ28+1&gt;=IF(HQ29=1,25,50),0,HQ28+1))</f>
        <v/>
      </c>
      <c r="HS28">
        <f>IF(HR27&gt;=100,0,IF(HR28+1&gt;=IF(HR29=1,25,50),0,HR28+1))</f>
        <v/>
      </c>
      <c r="HT28">
        <f>IF(HS27&gt;=100,0,IF(HS28+1&gt;=IF(HS29=1,25,50),0,HS28+1))</f>
        <v/>
      </c>
      <c r="HU28">
        <f>IF(HT27&gt;=100,0,IF(HT28+1&gt;=IF(HT29=1,25,50),0,HT28+1))</f>
        <v/>
      </c>
      <c r="HV28">
        <f>IF(HU27&gt;=100,0,IF(HU28+1&gt;=IF(HU29=1,25,50),0,HU28+1))</f>
        <v/>
      </c>
      <c r="HW28">
        <f>IF(HV27&gt;=100,0,IF(HV28+1&gt;=IF(HV29=1,25,50),0,HV28+1))</f>
        <v/>
      </c>
      <c r="HX28">
        <f>IF(HW27&gt;=100,0,IF(HW28+1&gt;=IF(HW29=1,25,50),0,HW28+1))</f>
        <v/>
      </c>
      <c r="HY28">
        <f>IF(HX27&gt;=100,0,IF(HX28+1&gt;=IF(HX29=1,25,50),0,HX28+1))</f>
        <v/>
      </c>
      <c r="HZ28">
        <f>IF(HY27&gt;=100,0,IF(HY28+1&gt;=IF(HY29=1,25,50),0,HY28+1))</f>
        <v/>
      </c>
      <c r="IA28">
        <f>IF(HZ27&gt;=100,0,IF(HZ28+1&gt;=IF(HZ29=1,25,50),0,HZ28+1))</f>
        <v/>
      </c>
      <c r="IB28">
        <f>IF(IA27&gt;=100,0,IF(IA28+1&gt;=IF(IA29=1,25,50),0,IA28+1))</f>
        <v/>
      </c>
      <c r="IC28">
        <f>IF(IB27&gt;=100,0,IF(IB28+1&gt;=IF(IB29=1,25,50),0,IB28+1))</f>
        <v/>
      </c>
      <c r="ID28">
        <f>IF(IC27&gt;=100,0,IF(IC28+1&gt;=IF(IC29=1,25,50),0,IC28+1))</f>
        <v/>
      </c>
      <c r="IE28">
        <f>IF(ID27&gt;=100,0,IF(ID28+1&gt;=IF(ID29=1,25,50),0,ID28+1))</f>
        <v/>
      </c>
      <c r="IF28">
        <f>IF(IE27&gt;=100,0,IF(IE28+1&gt;=IF(IE29=1,25,50),0,IE28+1))</f>
        <v/>
      </c>
      <c r="IG28">
        <f>IF(IF27&gt;=100,0,IF(IF28+1&gt;=IF(IF29=1,25,50),0,IF28+1))</f>
        <v/>
      </c>
      <c r="IH28">
        <f>IF(IG27&gt;=100,0,IF(IG28+1&gt;=IF(IG29=1,25,50),0,IG28+1))</f>
        <v/>
      </c>
      <c r="II28">
        <f>IF(IH27&gt;=100,0,IF(IH28+1&gt;=IF(IH29=1,25,50),0,IH28+1))</f>
        <v/>
      </c>
      <c r="IJ28">
        <f>IF(II27&gt;=100,0,IF(II28+1&gt;=IF(II29=1,25,50),0,II28+1))</f>
        <v/>
      </c>
      <c r="IK28">
        <f>IF(IJ27&gt;=100,0,IF(IJ28+1&gt;=IF(IJ29=1,25,50),0,IJ28+1))</f>
        <v/>
      </c>
      <c r="IL28">
        <f>IF(IK27&gt;=100,0,IF(IK28+1&gt;=IF(IK29=1,25,50),0,IK28+1))</f>
        <v/>
      </c>
      <c r="IM28">
        <f>IF(IL27&gt;=100,0,IF(IL28+1&gt;=IF(IL29=1,25,50),0,IL28+1))</f>
        <v/>
      </c>
      <c r="IN28">
        <f>IF(IM27&gt;=100,0,IF(IM28+1&gt;=IF(IM29=1,25,50),0,IM28+1))</f>
        <v/>
      </c>
      <c r="IO28">
        <f>IF(IN27&gt;=100,0,IF(IN28+1&gt;=IF(IN29=1,25,50),0,IN28+1))</f>
        <v/>
      </c>
      <c r="IP28">
        <f>IF(IO27&gt;=100,0,IF(IO28+1&gt;=IF(IO29=1,25,50),0,IO28+1))</f>
        <v/>
      </c>
      <c r="IQ28">
        <f>IF(IP27&gt;=100,0,IF(IP28+1&gt;=IF(IP29=1,25,50),0,IP28+1))</f>
        <v/>
      </c>
      <c r="IR28">
        <f>IF(IQ27&gt;=100,0,IF(IQ28+1&gt;=IF(IQ29=1,25,50),0,IQ28+1))</f>
        <v/>
      </c>
      <c r="IS28">
        <f>IF(IR27&gt;=100,0,IF(IR28+1&gt;=IF(IR29=1,25,50),0,IR28+1))</f>
        <v/>
      </c>
      <c r="IT28">
        <f>IF(IS27&gt;=100,0,IF(IS28+1&gt;=IF(IS29=1,25,50),0,IS28+1))</f>
        <v/>
      </c>
      <c r="IU28">
        <f>IF(IT27&gt;=100,0,IF(IT28+1&gt;=IF(IT29=1,25,50),0,IT28+1))</f>
        <v/>
      </c>
      <c r="IV28">
        <f>IF(IU27&gt;=100,0,IF(IU28+1&gt;=IF(IU29=1,25,50),0,IU28+1))</f>
        <v/>
      </c>
      <c r="IW28">
        <f>IF(IV27&gt;=100,0,IF(IV28+1&gt;=IF(IV29=1,25,50),0,IV28+1))</f>
        <v/>
      </c>
      <c r="IX28">
        <f>IF(IW27&gt;=100,0,IF(IW28+1&gt;=IF(IW29=1,25,50),0,IW28+1))</f>
        <v/>
      </c>
      <c r="IY28">
        <f>IF(IX27&gt;=100,0,IF(IX28+1&gt;=IF(IX29=1,25,50),0,IX28+1))</f>
        <v/>
      </c>
      <c r="IZ28">
        <f>IF(IY27&gt;=100,0,IF(IY28+1&gt;=IF(IY29=1,25,50),0,IY28+1))</f>
        <v/>
      </c>
      <c r="JA28">
        <f>IF(IZ27&gt;=100,0,IF(IZ28+1&gt;=IF(IZ29=1,25,50),0,IZ28+1))</f>
        <v/>
      </c>
      <c r="JB28">
        <f>IF(JA27&gt;=100,0,IF(JA28+1&gt;=IF(JA29=1,25,50),0,JA28+1))</f>
        <v/>
      </c>
      <c r="JC28">
        <f>IF(JB27&gt;=100,0,IF(JB28+1&gt;=IF(JB29=1,25,50),0,JB28+1))</f>
        <v/>
      </c>
      <c r="JD28">
        <f>IF(JC27&gt;=100,0,IF(JC28+1&gt;=IF(JC29=1,25,50),0,JC28+1))</f>
        <v/>
      </c>
      <c r="JE28">
        <f>IF(JD27&gt;=100,0,IF(JD28+1&gt;=IF(JD29=1,25,50),0,JD28+1))</f>
        <v/>
      </c>
      <c r="JF28">
        <f>IF(JE27&gt;=100,0,IF(JE28+1&gt;=IF(JE29=1,25,50),0,JE28+1))</f>
        <v/>
      </c>
      <c r="JG28">
        <f>IF(JF27&gt;=100,0,IF(JF28+1&gt;=IF(JF29=1,25,50),0,JF28+1))</f>
        <v/>
      </c>
      <c r="JH28">
        <f>IF(JG27&gt;=100,0,IF(JG28+1&gt;=IF(JG29=1,25,50),0,JG28+1))</f>
        <v/>
      </c>
      <c r="JI28">
        <f>IF(JH27&gt;=100,0,IF(JH28+1&gt;=IF(JH29=1,25,50),0,JH28+1))</f>
        <v/>
      </c>
      <c r="JJ28">
        <f>IF(JI27&gt;=100,0,IF(JI28+1&gt;=IF(JI29=1,25,50),0,JI28+1))</f>
        <v/>
      </c>
      <c r="JK28">
        <f>IF(JJ27&gt;=100,0,IF(JJ28+1&gt;=IF(JJ29=1,25,50),0,JJ28+1))</f>
        <v/>
      </c>
      <c r="JL28">
        <f>IF(JK27&gt;=100,0,IF(JK28+1&gt;=IF(JK29=1,25,50),0,JK28+1))</f>
        <v/>
      </c>
      <c r="JM28">
        <f>IF(JL27&gt;=100,0,IF(JL28+1&gt;=IF(JL29=1,25,50),0,JL28+1))</f>
        <v/>
      </c>
      <c r="JN28">
        <f>IF(JM27&gt;=100,0,IF(JM28+1&gt;=IF(JM29=1,25,50),0,JM28+1))</f>
        <v/>
      </c>
      <c r="JO28">
        <f>IF(JN27&gt;=100,0,IF(JN28+1&gt;=IF(JN29=1,25,50),0,JN28+1))</f>
        <v/>
      </c>
      <c r="JP28">
        <f>IF(JO27&gt;=100,0,IF(JO28+1&gt;=IF(JO29=1,25,50),0,JO28+1))</f>
        <v/>
      </c>
      <c r="JQ28">
        <f>IF(JP27&gt;=100,0,IF(JP28+1&gt;=IF(JP29=1,25,50),0,JP28+1))</f>
        <v/>
      </c>
      <c r="JR28">
        <f>IF(JQ27&gt;=100,0,IF(JQ28+1&gt;=IF(JQ29=1,25,50),0,JQ28+1))</f>
        <v/>
      </c>
      <c r="JS28">
        <f>IF(JR27&gt;=100,0,IF(JR28+1&gt;=IF(JR29=1,25,50),0,JR28+1))</f>
        <v/>
      </c>
      <c r="JT28">
        <f>IF(JS27&gt;=100,0,IF(JS28+1&gt;=IF(JS29=1,25,50),0,JS28+1))</f>
        <v/>
      </c>
      <c r="JU28">
        <f>IF(JT27&gt;=100,0,IF(JT28+1&gt;=IF(JT29=1,25,50),0,JT28+1))</f>
        <v/>
      </c>
      <c r="JV28">
        <f>IF(JU27&gt;=100,0,IF(JU28+1&gt;=IF(JU29=1,25,50),0,JU28+1))</f>
        <v/>
      </c>
      <c r="JW28">
        <f>IF(JV27&gt;=100,0,IF(JV28+1&gt;=IF(JV29=1,25,50),0,JV28+1))</f>
        <v/>
      </c>
      <c r="JX28">
        <f>IF(JW27&gt;=100,0,IF(JW28+1&gt;=IF(JW29=1,25,50),0,JW28+1))</f>
        <v/>
      </c>
      <c r="JY28">
        <f>IF(JX27&gt;=100,0,IF(JX28+1&gt;=IF(JX29=1,25,50),0,JX28+1))</f>
        <v/>
      </c>
      <c r="JZ28">
        <f>IF(JY27&gt;=100,0,IF(JY28+1&gt;=IF(JY29=1,25,50),0,JY28+1))</f>
        <v/>
      </c>
      <c r="KA28">
        <f>IF(JZ27&gt;=100,0,IF(JZ28+1&gt;=IF(JZ29=1,25,50),0,JZ28+1))</f>
        <v/>
      </c>
      <c r="KB28">
        <f>IF(KA27&gt;=100,0,IF(KA28+1&gt;=IF(KA29=1,25,50),0,KA28+1))</f>
        <v/>
      </c>
      <c r="KC28">
        <f>IF(KB27&gt;=100,0,IF(KB28+1&gt;=IF(KB29=1,25,50),0,KB28+1))</f>
        <v/>
      </c>
      <c r="KD28">
        <f>IF(KC27&gt;=100,0,IF(KC28+1&gt;=IF(KC29=1,25,50),0,KC28+1))</f>
        <v/>
      </c>
      <c r="KE28">
        <f>IF(KD27&gt;=100,0,IF(KD28+1&gt;=IF(KD29=1,25,50),0,KD28+1))</f>
        <v/>
      </c>
      <c r="KF28">
        <f>IF(KE27&gt;=100,0,IF(KE28+1&gt;=IF(KE29=1,25,50),0,KE28+1))</f>
        <v/>
      </c>
      <c r="KG28">
        <f>IF(KF27&gt;=100,0,IF(KF28+1&gt;=IF(KF29=1,25,50),0,KF28+1))</f>
        <v/>
      </c>
      <c r="KH28">
        <f>IF(KG27&gt;=100,0,IF(KG28+1&gt;=IF(KG29=1,25,50),0,KG28+1))</f>
        <v/>
      </c>
      <c r="KI28">
        <f>IF(KH27&gt;=100,0,IF(KH28+1&gt;=IF(KH29=1,25,50),0,KH28+1))</f>
        <v/>
      </c>
      <c r="KJ28">
        <f>IF(KI27&gt;=100,0,IF(KI28+1&gt;=IF(KI29=1,25,50),0,KI28+1))</f>
        <v/>
      </c>
      <c r="KK28">
        <f>IF(KJ27&gt;=100,0,IF(KJ28+1&gt;=IF(KJ29=1,25,50),0,KJ28+1))</f>
        <v/>
      </c>
      <c r="KL28">
        <f>IF(KK27&gt;=100,0,IF(KK28+1&gt;=IF(KK29=1,25,50),0,KK28+1))</f>
        <v/>
      </c>
      <c r="KM28">
        <f>IF(KL27&gt;=100,0,IF(KL28+1&gt;=IF(KL29=1,25,50),0,KL28+1))</f>
        <v/>
      </c>
      <c r="KN28">
        <f>IF(KM27&gt;=100,0,IF(KM28+1&gt;=IF(KM29=1,25,50),0,KM28+1))</f>
        <v/>
      </c>
      <c r="KO28">
        <f>IF(KN27&gt;=100,0,IF(KN28+1&gt;=IF(KN29=1,25,50),0,KN28+1))</f>
        <v/>
      </c>
      <c r="KP28">
        <f>IF(KO27&gt;=100,0,IF(KO28+1&gt;=IF(KO29=1,25,50),0,KO28+1))</f>
        <v/>
      </c>
      <c r="KQ28">
        <f>IF(KP27&gt;=100,0,IF(KP28+1&gt;=IF(KP29=1,25,50),0,KP28+1))</f>
        <v/>
      </c>
      <c r="KR28">
        <f>IF(KQ27&gt;=100,0,IF(KQ28+1&gt;=IF(KQ29=1,25,50),0,KQ28+1))</f>
        <v/>
      </c>
      <c r="KS28">
        <f>IF(KR27&gt;=100,0,IF(KR28+1&gt;=IF(KR29=1,25,50),0,KR28+1))</f>
        <v/>
      </c>
      <c r="KT28">
        <f>IF(KS27&gt;=100,0,IF(KS28+1&gt;=IF(KS29=1,25,50),0,KS28+1))</f>
        <v/>
      </c>
      <c r="KU28">
        <f>IF(KT27&gt;=100,0,IF(KT28+1&gt;=IF(KT29=1,25,50),0,KT28+1))</f>
        <v/>
      </c>
      <c r="KV28">
        <f>IF(KU27&gt;=100,0,IF(KU28+1&gt;=IF(KU29=1,25,50),0,KU28+1))</f>
        <v/>
      </c>
      <c r="KW28">
        <f>IF(KV27&gt;=100,0,IF(KV28+1&gt;=IF(KV29=1,25,50),0,KV28+1))</f>
        <v/>
      </c>
      <c r="KX28">
        <f>IF(KW27&gt;=100,0,IF(KW28+1&gt;=IF(KW29=1,25,50),0,KW28+1))</f>
        <v/>
      </c>
      <c r="KY28">
        <f>IF(KX27&gt;=100,0,IF(KX28+1&gt;=IF(KX29=1,25,50),0,KX28+1))</f>
        <v/>
      </c>
      <c r="KZ28">
        <f>IF(KY27&gt;=100,0,IF(KY28+1&gt;=IF(KY29=1,25,50),0,KY28+1))</f>
        <v/>
      </c>
      <c r="LA28">
        <f>IF(KZ27&gt;=100,0,IF(KZ28+1&gt;=IF(KZ29=1,25,50),0,KZ28+1))</f>
        <v/>
      </c>
      <c r="LB28">
        <f>IF(LA27&gt;=100,0,IF(LA28+1&gt;=IF(LA29=1,25,50),0,LA28+1))</f>
        <v/>
      </c>
      <c r="LC28">
        <f>IF(LB27&gt;=100,0,IF(LB28+1&gt;=IF(LB29=1,25,50),0,LB28+1))</f>
        <v/>
      </c>
      <c r="LD28">
        <f>IF(LC27&gt;=100,0,IF(LC28+1&gt;=IF(LC29=1,25,50),0,LC28+1))</f>
        <v/>
      </c>
      <c r="LE28">
        <f>IF(LD27&gt;=100,0,IF(LD28+1&gt;=IF(LD29=1,25,50),0,LD28+1))</f>
        <v/>
      </c>
      <c r="LF28">
        <f>IF(LE27&gt;=100,0,IF(LE28+1&gt;=IF(LE29=1,25,50),0,LE28+1))</f>
        <v/>
      </c>
      <c r="LG28">
        <f>IF(LF27&gt;=100,0,IF(LF28+1&gt;=IF(LF29=1,25,50),0,LF28+1))</f>
        <v/>
      </c>
      <c r="LH28">
        <f>IF(LG27&gt;=100,0,IF(LG28+1&gt;=IF(LG29=1,25,50),0,LG28+1))</f>
        <v/>
      </c>
      <c r="LI28">
        <f>IF(LH27&gt;=100,0,IF(LH28+1&gt;=IF(LH29=1,25,50),0,LH28+1))</f>
        <v/>
      </c>
      <c r="LJ28">
        <f>IF(LI27&gt;=100,0,IF(LI28+1&gt;=IF(LI29=1,25,50),0,LI28+1))</f>
        <v/>
      </c>
      <c r="LK28">
        <f>IF(LJ27&gt;=100,0,IF(LJ28+1&gt;=IF(LJ29=1,25,50),0,LJ28+1))</f>
        <v/>
      </c>
      <c r="LL28">
        <f>IF(LK27&gt;=100,0,IF(LK28+1&gt;=IF(LK29=1,25,50),0,LK28+1))</f>
        <v/>
      </c>
      <c r="LM28">
        <f>IF(LL27&gt;=100,0,IF(LL28+1&gt;=IF(LL29=1,25,50),0,LL28+1))</f>
        <v/>
      </c>
      <c r="LN28">
        <f>IF(LM27&gt;=100,0,IF(LM28+1&gt;=IF(LM29=1,25,50),0,LM28+1))</f>
        <v/>
      </c>
      <c r="LO28">
        <f>IF(LN27&gt;=100,0,IF(LN28+1&gt;=IF(LN29=1,25,50),0,LN28+1))</f>
        <v/>
      </c>
      <c r="LP28">
        <f>IF(LO27&gt;=100,0,IF(LO28+1&gt;=IF(LO29=1,25,50),0,LO28+1))</f>
        <v/>
      </c>
      <c r="LQ28">
        <f>IF(LP27&gt;=100,0,IF(LP28+1&gt;=IF(LP29=1,25,50),0,LP28+1))</f>
        <v/>
      </c>
      <c r="LR28">
        <f>IF(LQ27&gt;=100,0,IF(LQ28+1&gt;=IF(LQ29=1,25,50),0,LQ28+1))</f>
        <v/>
      </c>
      <c r="LS28">
        <f>IF(LR27&gt;=100,0,IF(LR28+1&gt;=IF(LR29=1,25,50),0,LR28+1))</f>
        <v/>
      </c>
      <c r="LT28">
        <f>IF(LS27&gt;=100,0,IF(LS28+1&gt;=IF(LS29=1,25,50),0,LS28+1))</f>
        <v/>
      </c>
    </row>
    <row r="29">
      <c r="A29" t="inlineStr">
        <is>
          <t>P2 duo LB</t>
        </is>
      </c>
      <c r="C29">
        <f>IF(AND(OR('2-man'!$F$5=TRUE,'2-man'!$F$5="TRUE",'2-man'!$F$5="Yes"),$C$15&lt;IF('2-man'!$AH$5="",IF('2-man'!$AE$5="",101,'2-man'!$AE$5),'2-man'!$AH$5)),1,0)</f>
        <v/>
      </c>
      <c r="D29">
        <f>IF(C29=0,0,IF(D27&gt;=IF('2-man'!$AH$5="",IF('2-man'!$AE$5="",101,'2-man'!$AE$5),'2-man'!$AH$5),0,1))</f>
        <v/>
      </c>
      <c r="E29">
        <f>IF(D29=0,0,IF(E27&gt;=IF('2-man'!$AH$5="",IF('2-man'!$AE$5="",101,'2-man'!$AE$5),'2-man'!$AH$5),0,1))</f>
        <v/>
      </c>
      <c r="F29">
        <f>IF(E29=0,0,IF(F27&gt;=IF('2-man'!$AH$5="",IF('2-man'!$AE$5="",101,'2-man'!$AE$5),'2-man'!$AH$5),0,1))</f>
        <v/>
      </c>
      <c r="G29">
        <f>IF(F29=0,0,IF(G27&gt;=IF('2-man'!$AH$5="",IF('2-man'!$AE$5="",101,'2-man'!$AE$5),'2-man'!$AH$5),0,1))</f>
        <v/>
      </c>
      <c r="H29">
        <f>IF(G29=0,0,IF(H27&gt;=IF('2-man'!$AH$5="",IF('2-man'!$AE$5="",101,'2-man'!$AE$5),'2-man'!$AH$5),0,1))</f>
        <v/>
      </c>
      <c r="I29">
        <f>IF(H29=0,0,IF(I27&gt;=IF('2-man'!$AH$5="",IF('2-man'!$AE$5="",101,'2-man'!$AE$5),'2-man'!$AH$5),0,1))</f>
        <v/>
      </c>
      <c r="J29">
        <f>IF(I29=0,0,IF(J27&gt;=IF('2-man'!$AH$5="",IF('2-man'!$AE$5="",101,'2-man'!$AE$5),'2-man'!$AH$5),0,1))</f>
        <v/>
      </c>
      <c r="K29">
        <f>IF(J29=0,0,IF(K27&gt;=IF('2-man'!$AH$5="",IF('2-man'!$AE$5="",101,'2-man'!$AE$5),'2-man'!$AH$5),0,1))</f>
        <v/>
      </c>
      <c r="L29">
        <f>IF(K29=0,0,IF(L27&gt;=IF('2-man'!$AH$5="",IF('2-man'!$AE$5="",101,'2-man'!$AE$5),'2-man'!$AH$5),0,1))</f>
        <v/>
      </c>
      <c r="M29">
        <f>IF(L29=0,0,IF(M27&gt;=IF('2-man'!$AH$5="",IF('2-man'!$AE$5="",101,'2-man'!$AE$5),'2-man'!$AH$5),0,1))</f>
        <v/>
      </c>
      <c r="N29">
        <f>IF(M29=0,0,IF(N27&gt;=IF('2-man'!$AH$5="",IF('2-man'!$AE$5="",101,'2-man'!$AE$5),'2-man'!$AH$5),0,1))</f>
        <v/>
      </c>
      <c r="O29">
        <f>IF(N29=0,0,IF(O27&gt;=IF('2-man'!$AH$5="",IF('2-man'!$AE$5="",101,'2-man'!$AE$5),'2-man'!$AH$5),0,1))</f>
        <v/>
      </c>
      <c r="P29">
        <f>IF(O29=0,0,IF(P27&gt;=IF('2-man'!$AH$5="",IF('2-man'!$AE$5="",101,'2-man'!$AE$5),'2-man'!$AH$5),0,1))</f>
        <v/>
      </c>
      <c r="Q29">
        <f>IF(P29=0,0,IF(Q27&gt;=IF('2-man'!$AH$5="",IF('2-man'!$AE$5="",101,'2-man'!$AE$5),'2-man'!$AH$5),0,1))</f>
        <v/>
      </c>
      <c r="R29">
        <f>IF(Q29=0,0,IF(R27&gt;=IF('2-man'!$AH$5="",IF('2-man'!$AE$5="",101,'2-man'!$AE$5),'2-man'!$AH$5),0,1))</f>
        <v/>
      </c>
      <c r="S29">
        <f>IF(R29=0,0,IF(S27&gt;=IF('2-man'!$AH$5="",IF('2-man'!$AE$5="",101,'2-man'!$AE$5),'2-man'!$AH$5),0,1))</f>
        <v/>
      </c>
      <c r="T29">
        <f>IF(S29=0,0,IF(T27&gt;=IF('2-man'!$AH$5="",IF('2-man'!$AE$5="",101,'2-man'!$AE$5),'2-man'!$AH$5),0,1))</f>
        <v/>
      </c>
      <c r="U29">
        <f>IF(T29=0,0,IF(U27&gt;=IF('2-man'!$AH$5="",IF('2-man'!$AE$5="",101,'2-man'!$AE$5),'2-man'!$AH$5),0,1))</f>
        <v/>
      </c>
      <c r="V29">
        <f>IF(U29=0,0,IF(V27&gt;=IF('2-man'!$AH$5="",IF('2-man'!$AE$5="",101,'2-man'!$AE$5),'2-man'!$AH$5),0,1))</f>
        <v/>
      </c>
      <c r="W29">
        <f>IF(V29=0,0,IF(W27&gt;=IF('2-man'!$AH$5="",IF('2-man'!$AE$5="",101,'2-man'!$AE$5),'2-man'!$AH$5),0,1))</f>
        <v/>
      </c>
      <c r="X29">
        <f>IF(W29=0,0,IF(X27&gt;=IF('2-man'!$AH$5="",IF('2-man'!$AE$5="",101,'2-man'!$AE$5),'2-man'!$AH$5),0,1))</f>
        <v/>
      </c>
      <c r="Y29">
        <f>IF(X29=0,0,IF(Y27&gt;=IF('2-man'!$AH$5="",IF('2-man'!$AE$5="",101,'2-man'!$AE$5),'2-man'!$AH$5),0,1))</f>
        <v/>
      </c>
      <c r="Z29">
        <f>IF(Y29=0,0,IF(Z27&gt;=IF('2-man'!$AH$5="",IF('2-man'!$AE$5="",101,'2-man'!$AE$5),'2-man'!$AH$5),0,1))</f>
        <v/>
      </c>
      <c r="AA29">
        <f>IF(Z29=0,0,IF(AA27&gt;=IF('2-man'!$AH$5="",IF('2-man'!$AE$5="",101,'2-man'!$AE$5),'2-man'!$AH$5),0,1))</f>
        <v/>
      </c>
      <c r="AB29">
        <f>IF(AA29=0,0,IF(AB27&gt;=IF('2-man'!$AH$5="",IF('2-man'!$AE$5="",101,'2-man'!$AE$5),'2-man'!$AH$5),0,1))</f>
        <v/>
      </c>
      <c r="AC29">
        <f>IF(AB29=0,0,IF(AC27&gt;=IF('2-man'!$AH$5="",IF('2-man'!$AE$5="",101,'2-man'!$AE$5),'2-man'!$AH$5),0,1))</f>
        <v/>
      </c>
      <c r="AD29">
        <f>IF(AC29=0,0,IF(AD27&gt;=IF('2-man'!$AH$5="",IF('2-man'!$AE$5="",101,'2-man'!$AE$5),'2-man'!$AH$5),0,1))</f>
        <v/>
      </c>
      <c r="AE29">
        <f>IF(AD29=0,0,IF(AE27&gt;=IF('2-man'!$AH$5="",IF('2-man'!$AE$5="",101,'2-man'!$AE$5),'2-man'!$AH$5),0,1))</f>
        <v/>
      </c>
      <c r="AF29">
        <f>IF(AE29=0,0,IF(AF27&gt;=IF('2-man'!$AH$5="",IF('2-man'!$AE$5="",101,'2-man'!$AE$5),'2-man'!$AH$5),0,1))</f>
        <v/>
      </c>
      <c r="AG29">
        <f>IF(AF29=0,0,IF(AG27&gt;=IF('2-man'!$AH$5="",IF('2-man'!$AE$5="",101,'2-man'!$AE$5),'2-man'!$AH$5),0,1))</f>
        <v/>
      </c>
      <c r="AH29">
        <f>IF(AG29=0,0,IF(AH27&gt;=IF('2-man'!$AH$5="",IF('2-man'!$AE$5="",101,'2-man'!$AE$5),'2-man'!$AH$5),0,1))</f>
        <v/>
      </c>
      <c r="AI29">
        <f>IF(AH29=0,0,IF(AI27&gt;=IF('2-man'!$AH$5="",IF('2-man'!$AE$5="",101,'2-man'!$AE$5),'2-man'!$AH$5),0,1))</f>
        <v/>
      </c>
      <c r="AJ29">
        <f>IF(AI29=0,0,IF(AJ27&gt;=IF('2-man'!$AH$5="",IF('2-man'!$AE$5="",101,'2-man'!$AE$5),'2-man'!$AH$5),0,1))</f>
        <v/>
      </c>
      <c r="AK29">
        <f>IF(AJ29=0,0,IF(AK27&gt;=IF('2-man'!$AH$5="",IF('2-man'!$AE$5="",101,'2-man'!$AE$5),'2-man'!$AH$5),0,1))</f>
        <v/>
      </c>
      <c r="AL29">
        <f>IF(AK29=0,0,IF(AL27&gt;=IF('2-man'!$AH$5="",IF('2-man'!$AE$5="",101,'2-man'!$AE$5),'2-man'!$AH$5),0,1))</f>
        <v/>
      </c>
      <c r="AM29">
        <f>IF(AL29=0,0,IF(AM27&gt;=IF('2-man'!$AH$5="",IF('2-man'!$AE$5="",101,'2-man'!$AE$5),'2-man'!$AH$5),0,1))</f>
        <v/>
      </c>
      <c r="AN29">
        <f>IF(AM29=0,0,IF(AN27&gt;=IF('2-man'!$AH$5="",IF('2-man'!$AE$5="",101,'2-man'!$AE$5),'2-man'!$AH$5),0,1))</f>
        <v/>
      </c>
      <c r="AO29">
        <f>IF(AN29=0,0,IF(AO27&gt;=IF('2-man'!$AH$5="",IF('2-man'!$AE$5="",101,'2-man'!$AE$5),'2-man'!$AH$5),0,1))</f>
        <v/>
      </c>
      <c r="AP29">
        <f>IF(AO29=0,0,IF(AP27&gt;=IF('2-man'!$AH$5="",IF('2-man'!$AE$5="",101,'2-man'!$AE$5),'2-man'!$AH$5),0,1))</f>
        <v/>
      </c>
      <c r="AQ29">
        <f>IF(AP29=0,0,IF(AQ27&gt;=IF('2-man'!$AH$5="",IF('2-man'!$AE$5="",101,'2-man'!$AE$5),'2-man'!$AH$5),0,1))</f>
        <v/>
      </c>
      <c r="AR29">
        <f>IF(AQ29=0,0,IF(AR27&gt;=IF('2-man'!$AH$5="",IF('2-man'!$AE$5="",101,'2-man'!$AE$5),'2-man'!$AH$5),0,1))</f>
        <v/>
      </c>
      <c r="AS29">
        <f>IF(AR29=0,0,IF(AS27&gt;=IF('2-man'!$AH$5="",IF('2-man'!$AE$5="",101,'2-man'!$AE$5),'2-man'!$AH$5),0,1))</f>
        <v/>
      </c>
      <c r="AT29">
        <f>IF(AS29=0,0,IF(AT27&gt;=IF('2-man'!$AH$5="",IF('2-man'!$AE$5="",101,'2-man'!$AE$5),'2-man'!$AH$5),0,1))</f>
        <v/>
      </c>
      <c r="AU29">
        <f>IF(AT29=0,0,IF(AU27&gt;=IF('2-man'!$AH$5="",IF('2-man'!$AE$5="",101,'2-man'!$AE$5),'2-man'!$AH$5),0,1))</f>
        <v/>
      </c>
      <c r="AV29">
        <f>IF(AU29=0,0,IF(AV27&gt;=IF('2-man'!$AH$5="",IF('2-man'!$AE$5="",101,'2-man'!$AE$5),'2-man'!$AH$5),0,1))</f>
        <v/>
      </c>
      <c r="AW29">
        <f>IF(AV29=0,0,IF(AW27&gt;=IF('2-man'!$AH$5="",IF('2-man'!$AE$5="",101,'2-man'!$AE$5),'2-man'!$AH$5),0,1))</f>
        <v/>
      </c>
      <c r="AX29">
        <f>IF(AW29=0,0,IF(AX27&gt;=IF('2-man'!$AH$5="",IF('2-man'!$AE$5="",101,'2-man'!$AE$5),'2-man'!$AH$5),0,1))</f>
        <v/>
      </c>
      <c r="AY29">
        <f>IF(AX29=0,0,IF(AY27&gt;=IF('2-man'!$AH$5="",IF('2-man'!$AE$5="",101,'2-man'!$AE$5),'2-man'!$AH$5),0,1))</f>
        <v/>
      </c>
      <c r="AZ29">
        <f>IF(AY29=0,0,IF(AZ27&gt;=IF('2-man'!$AH$5="",IF('2-man'!$AE$5="",101,'2-man'!$AE$5),'2-man'!$AH$5),0,1))</f>
        <v/>
      </c>
      <c r="BA29">
        <f>IF(AZ29=0,0,IF(BA27&gt;=IF('2-man'!$AH$5="",IF('2-man'!$AE$5="",101,'2-man'!$AE$5),'2-man'!$AH$5),0,1))</f>
        <v/>
      </c>
      <c r="BB29">
        <f>IF(BA29=0,0,IF(BB27&gt;=IF('2-man'!$AH$5="",IF('2-man'!$AE$5="",101,'2-man'!$AE$5),'2-man'!$AH$5),0,1))</f>
        <v/>
      </c>
      <c r="BC29">
        <f>IF(BB29=0,0,IF(BC27&gt;=IF('2-man'!$AH$5="",IF('2-man'!$AE$5="",101,'2-man'!$AE$5),'2-man'!$AH$5),0,1))</f>
        <v/>
      </c>
      <c r="BD29">
        <f>IF(BC29=0,0,IF(BD27&gt;=IF('2-man'!$AH$5="",IF('2-man'!$AE$5="",101,'2-man'!$AE$5),'2-man'!$AH$5),0,1))</f>
        <v/>
      </c>
      <c r="BE29">
        <f>IF(BD29=0,0,IF(BE27&gt;=IF('2-man'!$AH$5="",IF('2-man'!$AE$5="",101,'2-man'!$AE$5),'2-man'!$AH$5),0,1))</f>
        <v/>
      </c>
      <c r="BF29">
        <f>IF(BE29=0,0,IF(BF27&gt;=IF('2-man'!$AH$5="",IF('2-man'!$AE$5="",101,'2-man'!$AE$5),'2-man'!$AH$5),0,1))</f>
        <v/>
      </c>
      <c r="BG29">
        <f>IF(BF29=0,0,IF(BG27&gt;=IF('2-man'!$AH$5="",IF('2-man'!$AE$5="",101,'2-man'!$AE$5),'2-man'!$AH$5),0,1))</f>
        <v/>
      </c>
      <c r="BH29">
        <f>IF(BG29=0,0,IF(BH27&gt;=IF('2-man'!$AH$5="",IF('2-man'!$AE$5="",101,'2-man'!$AE$5),'2-man'!$AH$5),0,1))</f>
        <v/>
      </c>
      <c r="BI29">
        <f>IF(BH29=0,0,IF(BI27&gt;=IF('2-man'!$AH$5="",IF('2-man'!$AE$5="",101,'2-man'!$AE$5),'2-man'!$AH$5),0,1))</f>
        <v/>
      </c>
      <c r="BJ29">
        <f>IF(BI29=0,0,IF(BJ27&gt;=IF('2-man'!$AH$5="",IF('2-man'!$AE$5="",101,'2-man'!$AE$5),'2-man'!$AH$5),0,1))</f>
        <v/>
      </c>
      <c r="BK29">
        <f>IF(BJ29=0,0,IF(BK27&gt;=IF('2-man'!$AH$5="",IF('2-man'!$AE$5="",101,'2-man'!$AE$5),'2-man'!$AH$5),0,1))</f>
        <v/>
      </c>
      <c r="BL29">
        <f>IF(BK29=0,0,IF(BL27&gt;=IF('2-man'!$AH$5="",IF('2-man'!$AE$5="",101,'2-man'!$AE$5),'2-man'!$AH$5),0,1))</f>
        <v/>
      </c>
      <c r="BM29">
        <f>IF(BL29=0,0,IF(BM27&gt;=IF('2-man'!$AH$5="",IF('2-man'!$AE$5="",101,'2-man'!$AE$5),'2-man'!$AH$5),0,1))</f>
        <v/>
      </c>
      <c r="BN29">
        <f>IF(BM29=0,0,IF(BN27&gt;=IF('2-man'!$AH$5="",IF('2-man'!$AE$5="",101,'2-man'!$AE$5),'2-man'!$AH$5),0,1))</f>
        <v/>
      </c>
      <c r="BO29">
        <f>IF(BN29=0,0,IF(BO27&gt;=IF('2-man'!$AH$5="",IF('2-man'!$AE$5="",101,'2-man'!$AE$5),'2-man'!$AH$5),0,1))</f>
        <v/>
      </c>
      <c r="BP29">
        <f>IF(BO29=0,0,IF(BP27&gt;=IF('2-man'!$AH$5="",IF('2-man'!$AE$5="",101,'2-man'!$AE$5),'2-man'!$AH$5),0,1))</f>
        <v/>
      </c>
      <c r="BQ29">
        <f>IF(BP29=0,0,IF(BQ27&gt;=IF('2-man'!$AH$5="",IF('2-man'!$AE$5="",101,'2-man'!$AE$5),'2-man'!$AH$5),0,1))</f>
        <v/>
      </c>
      <c r="BR29">
        <f>IF(BQ29=0,0,IF(BR27&gt;=IF('2-man'!$AH$5="",IF('2-man'!$AE$5="",101,'2-man'!$AE$5),'2-man'!$AH$5),0,1))</f>
        <v/>
      </c>
      <c r="BS29">
        <f>IF(BR29=0,0,IF(BS27&gt;=IF('2-man'!$AH$5="",IF('2-man'!$AE$5="",101,'2-man'!$AE$5),'2-man'!$AH$5),0,1))</f>
        <v/>
      </c>
      <c r="BT29">
        <f>IF(BS29=0,0,IF(BT27&gt;=IF('2-man'!$AH$5="",IF('2-man'!$AE$5="",101,'2-man'!$AE$5),'2-man'!$AH$5),0,1))</f>
        <v/>
      </c>
      <c r="BU29">
        <f>IF(BT29=0,0,IF(BU27&gt;=IF('2-man'!$AH$5="",IF('2-man'!$AE$5="",101,'2-man'!$AE$5),'2-man'!$AH$5),0,1))</f>
        <v/>
      </c>
      <c r="BV29">
        <f>IF(BU29=0,0,IF(BV27&gt;=IF('2-man'!$AH$5="",IF('2-man'!$AE$5="",101,'2-man'!$AE$5),'2-man'!$AH$5),0,1))</f>
        <v/>
      </c>
      <c r="BW29">
        <f>IF(BV29=0,0,IF(BW27&gt;=IF('2-man'!$AH$5="",IF('2-man'!$AE$5="",101,'2-man'!$AE$5),'2-man'!$AH$5),0,1))</f>
        <v/>
      </c>
      <c r="BX29">
        <f>IF(BW29=0,0,IF(BX27&gt;=IF('2-man'!$AH$5="",IF('2-man'!$AE$5="",101,'2-man'!$AE$5),'2-man'!$AH$5),0,1))</f>
        <v/>
      </c>
      <c r="BY29">
        <f>IF(BX29=0,0,IF(BY27&gt;=IF('2-man'!$AH$5="",IF('2-man'!$AE$5="",101,'2-man'!$AE$5),'2-man'!$AH$5),0,1))</f>
        <v/>
      </c>
      <c r="BZ29">
        <f>IF(BY29=0,0,IF(BZ27&gt;=IF('2-man'!$AH$5="",IF('2-man'!$AE$5="",101,'2-man'!$AE$5),'2-man'!$AH$5),0,1))</f>
        <v/>
      </c>
      <c r="CA29">
        <f>IF(BZ29=0,0,IF(CA27&gt;=IF('2-man'!$AH$5="",IF('2-man'!$AE$5="",101,'2-man'!$AE$5),'2-man'!$AH$5),0,1))</f>
        <v/>
      </c>
      <c r="CB29">
        <f>IF(CA29=0,0,IF(CB27&gt;=IF('2-man'!$AH$5="",IF('2-man'!$AE$5="",101,'2-man'!$AE$5),'2-man'!$AH$5),0,1))</f>
        <v/>
      </c>
      <c r="CC29">
        <f>IF(CB29=0,0,IF(CC27&gt;=IF('2-man'!$AH$5="",IF('2-man'!$AE$5="",101,'2-man'!$AE$5),'2-man'!$AH$5),0,1))</f>
        <v/>
      </c>
      <c r="CD29">
        <f>IF(CC29=0,0,IF(CD27&gt;=IF('2-man'!$AH$5="",IF('2-man'!$AE$5="",101,'2-man'!$AE$5),'2-man'!$AH$5),0,1))</f>
        <v/>
      </c>
      <c r="CE29">
        <f>IF(CD29=0,0,IF(CE27&gt;=IF('2-man'!$AH$5="",IF('2-man'!$AE$5="",101,'2-man'!$AE$5),'2-man'!$AH$5),0,1))</f>
        <v/>
      </c>
      <c r="CF29">
        <f>IF(CE29=0,0,IF(CF27&gt;=IF('2-man'!$AH$5="",IF('2-man'!$AE$5="",101,'2-man'!$AE$5),'2-man'!$AH$5),0,1))</f>
        <v/>
      </c>
      <c r="CG29">
        <f>IF(CF29=0,0,IF(CG27&gt;=IF('2-man'!$AH$5="",IF('2-man'!$AE$5="",101,'2-man'!$AE$5),'2-man'!$AH$5),0,1))</f>
        <v/>
      </c>
      <c r="CH29">
        <f>IF(CG29=0,0,IF(CH27&gt;=IF('2-man'!$AH$5="",IF('2-man'!$AE$5="",101,'2-man'!$AE$5),'2-man'!$AH$5),0,1))</f>
        <v/>
      </c>
      <c r="CI29">
        <f>IF(CH29=0,0,IF(CI27&gt;=IF('2-man'!$AH$5="",IF('2-man'!$AE$5="",101,'2-man'!$AE$5),'2-man'!$AH$5),0,1))</f>
        <v/>
      </c>
      <c r="CJ29">
        <f>IF(CI29=0,0,IF(CJ27&gt;=IF('2-man'!$AH$5="",IF('2-man'!$AE$5="",101,'2-man'!$AE$5),'2-man'!$AH$5),0,1))</f>
        <v/>
      </c>
      <c r="CK29">
        <f>IF(CJ29=0,0,IF(CK27&gt;=IF('2-man'!$AH$5="",IF('2-man'!$AE$5="",101,'2-man'!$AE$5),'2-man'!$AH$5),0,1))</f>
        <v/>
      </c>
      <c r="CL29">
        <f>IF(CK29=0,0,IF(CL27&gt;=IF('2-man'!$AH$5="",IF('2-man'!$AE$5="",101,'2-man'!$AE$5),'2-man'!$AH$5),0,1))</f>
        <v/>
      </c>
      <c r="CM29">
        <f>IF(CL29=0,0,IF(CM27&gt;=IF('2-man'!$AH$5="",IF('2-man'!$AE$5="",101,'2-man'!$AE$5),'2-man'!$AH$5),0,1))</f>
        <v/>
      </c>
      <c r="CN29">
        <f>IF(CM29=0,0,IF(CN27&gt;=IF('2-man'!$AH$5="",IF('2-man'!$AE$5="",101,'2-man'!$AE$5),'2-man'!$AH$5),0,1))</f>
        <v/>
      </c>
      <c r="CO29">
        <f>IF(CN29=0,0,IF(CO27&gt;=IF('2-man'!$AH$5="",IF('2-man'!$AE$5="",101,'2-man'!$AE$5),'2-man'!$AH$5),0,1))</f>
        <v/>
      </c>
      <c r="CP29">
        <f>IF(CO29=0,0,IF(CP27&gt;=IF('2-man'!$AH$5="",IF('2-man'!$AE$5="",101,'2-man'!$AE$5),'2-man'!$AH$5),0,1))</f>
        <v/>
      </c>
      <c r="CQ29">
        <f>IF(CP29=0,0,IF(CQ27&gt;=IF('2-man'!$AH$5="",IF('2-man'!$AE$5="",101,'2-man'!$AE$5),'2-man'!$AH$5),0,1))</f>
        <v/>
      </c>
      <c r="CR29">
        <f>IF(CQ29=0,0,IF(CR27&gt;=IF('2-man'!$AH$5="",IF('2-man'!$AE$5="",101,'2-man'!$AE$5),'2-man'!$AH$5),0,1))</f>
        <v/>
      </c>
      <c r="CS29">
        <f>IF(CR29=0,0,IF(CS27&gt;=IF('2-man'!$AH$5="",IF('2-man'!$AE$5="",101,'2-man'!$AE$5),'2-man'!$AH$5),0,1))</f>
        <v/>
      </c>
      <c r="CT29">
        <f>IF(CS29=0,0,IF(CT27&gt;=IF('2-man'!$AH$5="",IF('2-man'!$AE$5="",101,'2-man'!$AE$5),'2-man'!$AH$5),0,1))</f>
        <v/>
      </c>
      <c r="CU29">
        <f>IF(CT29=0,0,IF(CU27&gt;=IF('2-man'!$AH$5="",IF('2-man'!$AE$5="",101,'2-man'!$AE$5),'2-man'!$AH$5),0,1))</f>
        <v/>
      </c>
      <c r="CV29">
        <f>IF(CU29=0,0,IF(CV27&gt;=IF('2-man'!$AH$5="",IF('2-man'!$AE$5="",101,'2-man'!$AE$5),'2-man'!$AH$5),0,1))</f>
        <v/>
      </c>
      <c r="CW29">
        <f>IF(CV29=0,0,IF(CW27&gt;=IF('2-man'!$AH$5="",IF('2-man'!$AE$5="",101,'2-man'!$AE$5),'2-man'!$AH$5),0,1))</f>
        <v/>
      </c>
      <c r="CX29">
        <f>IF(CW29=0,0,IF(CX27&gt;=IF('2-man'!$AH$5="",IF('2-man'!$AE$5="",101,'2-man'!$AE$5),'2-man'!$AH$5),0,1))</f>
        <v/>
      </c>
      <c r="CY29">
        <f>IF(CX29=0,0,IF(CY27&gt;=IF('2-man'!$AH$5="",IF('2-man'!$AE$5="",101,'2-man'!$AE$5),'2-man'!$AH$5),0,1))</f>
        <v/>
      </c>
      <c r="CZ29">
        <f>IF(CY29=0,0,IF(CZ27&gt;=IF('2-man'!$AH$5="",IF('2-man'!$AE$5="",101,'2-man'!$AE$5),'2-man'!$AH$5),0,1))</f>
        <v/>
      </c>
      <c r="DA29">
        <f>IF(CZ29=0,0,IF(DA27&gt;=IF('2-man'!$AH$5="",IF('2-man'!$AE$5="",101,'2-man'!$AE$5),'2-man'!$AH$5),0,1))</f>
        <v/>
      </c>
      <c r="DB29">
        <f>IF(DA29=0,0,IF(DB27&gt;=IF('2-man'!$AH$5="",IF('2-man'!$AE$5="",101,'2-man'!$AE$5),'2-man'!$AH$5),0,1))</f>
        <v/>
      </c>
      <c r="DC29">
        <f>IF(DB29=0,0,IF(DC27&gt;=IF('2-man'!$AH$5="",IF('2-man'!$AE$5="",101,'2-man'!$AE$5),'2-man'!$AH$5),0,1))</f>
        <v/>
      </c>
      <c r="DD29">
        <f>IF(DC29=0,0,IF(DD27&gt;=IF('2-man'!$AH$5="",IF('2-man'!$AE$5="",101,'2-man'!$AE$5),'2-man'!$AH$5),0,1))</f>
        <v/>
      </c>
      <c r="DE29">
        <f>IF(DD29=0,0,IF(DE27&gt;=IF('2-man'!$AH$5="",IF('2-man'!$AE$5="",101,'2-man'!$AE$5),'2-man'!$AH$5),0,1))</f>
        <v/>
      </c>
      <c r="DF29">
        <f>IF(DE29=0,0,IF(DF27&gt;=IF('2-man'!$AH$5="",IF('2-man'!$AE$5="",101,'2-man'!$AE$5),'2-man'!$AH$5),0,1))</f>
        <v/>
      </c>
      <c r="DG29">
        <f>IF(DF29=0,0,IF(DG27&gt;=IF('2-man'!$AH$5="",IF('2-man'!$AE$5="",101,'2-man'!$AE$5),'2-man'!$AH$5),0,1))</f>
        <v/>
      </c>
      <c r="DH29">
        <f>IF(DG29=0,0,IF(DH27&gt;=IF('2-man'!$AH$5="",IF('2-man'!$AE$5="",101,'2-man'!$AE$5),'2-man'!$AH$5),0,1))</f>
        <v/>
      </c>
      <c r="DI29">
        <f>IF(DH29=0,0,IF(DI27&gt;=IF('2-man'!$AH$5="",IF('2-man'!$AE$5="",101,'2-man'!$AE$5),'2-man'!$AH$5),0,1))</f>
        <v/>
      </c>
      <c r="DJ29">
        <f>IF(DI29=0,0,IF(DJ27&gt;=IF('2-man'!$AH$5="",IF('2-man'!$AE$5="",101,'2-man'!$AE$5),'2-man'!$AH$5),0,1))</f>
        <v/>
      </c>
      <c r="DK29">
        <f>IF(DJ29=0,0,IF(DK27&gt;=IF('2-man'!$AH$5="",IF('2-man'!$AE$5="",101,'2-man'!$AE$5),'2-man'!$AH$5),0,1))</f>
        <v/>
      </c>
      <c r="DL29">
        <f>IF(DK29=0,0,IF(DL27&gt;=IF('2-man'!$AH$5="",IF('2-man'!$AE$5="",101,'2-man'!$AE$5),'2-man'!$AH$5),0,1))</f>
        <v/>
      </c>
      <c r="DM29">
        <f>IF(DL29=0,0,IF(DM27&gt;=IF('2-man'!$AH$5="",IF('2-man'!$AE$5="",101,'2-man'!$AE$5),'2-man'!$AH$5),0,1))</f>
        <v/>
      </c>
      <c r="DN29">
        <f>IF(DM29=0,0,IF(DN27&gt;=IF('2-man'!$AH$5="",IF('2-man'!$AE$5="",101,'2-man'!$AE$5),'2-man'!$AH$5),0,1))</f>
        <v/>
      </c>
      <c r="DO29">
        <f>IF(DN29=0,0,IF(DO27&gt;=IF('2-man'!$AH$5="",IF('2-man'!$AE$5="",101,'2-man'!$AE$5),'2-man'!$AH$5),0,1))</f>
        <v/>
      </c>
      <c r="DP29">
        <f>IF(DO29=0,0,IF(DP27&gt;=IF('2-man'!$AH$5="",IF('2-man'!$AE$5="",101,'2-man'!$AE$5),'2-man'!$AH$5),0,1))</f>
        <v/>
      </c>
      <c r="DQ29">
        <f>IF(DP29=0,0,IF(DQ27&gt;=IF('2-man'!$AH$5="",IF('2-man'!$AE$5="",101,'2-man'!$AE$5),'2-man'!$AH$5),0,1))</f>
        <v/>
      </c>
      <c r="DR29">
        <f>IF(DQ29=0,0,IF(DR27&gt;=IF('2-man'!$AH$5="",IF('2-man'!$AE$5="",101,'2-man'!$AE$5),'2-man'!$AH$5),0,1))</f>
        <v/>
      </c>
      <c r="DS29">
        <f>IF(DR29=0,0,IF(DS27&gt;=IF('2-man'!$AH$5="",IF('2-man'!$AE$5="",101,'2-man'!$AE$5),'2-man'!$AH$5),0,1))</f>
        <v/>
      </c>
      <c r="DT29">
        <f>IF(DS29=0,0,IF(DT27&gt;=IF('2-man'!$AH$5="",IF('2-man'!$AE$5="",101,'2-man'!$AE$5),'2-man'!$AH$5),0,1))</f>
        <v/>
      </c>
      <c r="DU29">
        <f>IF(DT29=0,0,IF(DU27&gt;=IF('2-man'!$AH$5="",IF('2-man'!$AE$5="",101,'2-man'!$AE$5),'2-man'!$AH$5),0,1))</f>
        <v/>
      </c>
      <c r="DV29">
        <f>IF(DU29=0,0,IF(DV27&gt;=IF('2-man'!$AH$5="",IF('2-man'!$AE$5="",101,'2-man'!$AE$5),'2-man'!$AH$5),0,1))</f>
        <v/>
      </c>
      <c r="DW29">
        <f>IF(DV29=0,0,IF(DW27&gt;=IF('2-man'!$AH$5="",IF('2-man'!$AE$5="",101,'2-man'!$AE$5),'2-man'!$AH$5),0,1))</f>
        <v/>
      </c>
      <c r="DX29">
        <f>IF(DW29=0,0,IF(DX27&gt;=IF('2-man'!$AH$5="",IF('2-man'!$AE$5="",101,'2-man'!$AE$5),'2-man'!$AH$5),0,1))</f>
        <v/>
      </c>
      <c r="DY29">
        <f>IF(DX29=0,0,IF(DY27&gt;=IF('2-man'!$AH$5="",IF('2-man'!$AE$5="",101,'2-man'!$AE$5),'2-man'!$AH$5),0,1))</f>
        <v/>
      </c>
      <c r="DZ29">
        <f>IF(DY29=0,0,IF(DZ27&gt;=IF('2-man'!$AH$5="",IF('2-man'!$AE$5="",101,'2-man'!$AE$5),'2-man'!$AH$5),0,1))</f>
        <v/>
      </c>
      <c r="EA29">
        <f>IF(DZ29=0,0,IF(EA27&gt;=IF('2-man'!$AH$5="",IF('2-man'!$AE$5="",101,'2-man'!$AE$5),'2-man'!$AH$5),0,1))</f>
        <v/>
      </c>
      <c r="EB29">
        <f>IF(EA29=0,0,IF(EB27&gt;=IF('2-man'!$AH$5="",IF('2-man'!$AE$5="",101,'2-man'!$AE$5),'2-man'!$AH$5),0,1))</f>
        <v/>
      </c>
      <c r="EC29">
        <f>IF(EB29=0,0,IF(EC27&gt;=IF('2-man'!$AH$5="",IF('2-man'!$AE$5="",101,'2-man'!$AE$5),'2-man'!$AH$5),0,1))</f>
        <v/>
      </c>
      <c r="ED29">
        <f>IF(EC29=0,0,IF(ED27&gt;=IF('2-man'!$AH$5="",IF('2-man'!$AE$5="",101,'2-man'!$AE$5),'2-man'!$AH$5),0,1))</f>
        <v/>
      </c>
      <c r="EE29">
        <f>IF(ED29=0,0,IF(EE27&gt;=IF('2-man'!$AH$5="",IF('2-man'!$AE$5="",101,'2-man'!$AE$5),'2-man'!$AH$5),0,1))</f>
        <v/>
      </c>
      <c r="EF29">
        <f>IF(EE29=0,0,IF(EF27&gt;=IF('2-man'!$AH$5="",IF('2-man'!$AE$5="",101,'2-man'!$AE$5),'2-man'!$AH$5),0,1))</f>
        <v/>
      </c>
      <c r="EG29">
        <f>IF(EF29=0,0,IF(EG27&gt;=IF('2-man'!$AH$5="",IF('2-man'!$AE$5="",101,'2-man'!$AE$5),'2-man'!$AH$5),0,1))</f>
        <v/>
      </c>
      <c r="EH29">
        <f>IF(EG29=0,0,IF(EH27&gt;=IF('2-man'!$AH$5="",IF('2-man'!$AE$5="",101,'2-man'!$AE$5),'2-man'!$AH$5),0,1))</f>
        <v/>
      </c>
      <c r="EI29">
        <f>IF(EH29=0,0,IF(EI27&gt;=IF('2-man'!$AH$5="",IF('2-man'!$AE$5="",101,'2-man'!$AE$5),'2-man'!$AH$5),0,1))</f>
        <v/>
      </c>
      <c r="EJ29">
        <f>IF(EI29=0,0,IF(EJ27&gt;=IF('2-man'!$AH$5="",IF('2-man'!$AE$5="",101,'2-man'!$AE$5),'2-man'!$AH$5),0,1))</f>
        <v/>
      </c>
      <c r="EK29">
        <f>IF(EJ29=0,0,IF(EK27&gt;=IF('2-man'!$AH$5="",IF('2-man'!$AE$5="",101,'2-man'!$AE$5),'2-man'!$AH$5),0,1))</f>
        <v/>
      </c>
      <c r="EL29">
        <f>IF(EK29=0,0,IF(EL27&gt;=IF('2-man'!$AH$5="",IF('2-man'!$AE$5="",101,'2-man'!$AE$5),'2-man'!$AH$5),0,1))</f>
        <v/>
      </c>
      <c r="EM29">
        <f>IF(EL29=0,0,IF(EM27&gt;=IF('2-man'!$AH$5="",IF('2-man'!$AE$5="",101,'2-man'!$AE$5),'2-man'!$AH$5),0,1))</f>
        <v/>
      </c>
      <c r="EN29">
        <f>IF(EM29=0,0,IF(EN27&gt;=IF('2-man'!$AH$5="",IF('2-man'!$AE$5="",101,'2-man'!$AE$5),'2-man'!$AH$5),0,1))</f>
        <v/>
      </c>
      <c r="EO29">
        <f>IF(EN29=0,0,IF(EO27&gt;=IF('2-man'!$AH$5="",IF('2-man'!$AE$5="",101,'2-man'!$AE$5),'2-man'!$AH$5),0,1))</f>
        <v/>
      </c>
      <c r="EP29">
        <f>IF(EO29=0,0,IF(EP27&gt;=IF('2-man'!$AH$5="",IF('2-man'!$AE$5="",101,'2-man'!$AE$5),'2-man'!$AH$5),0,1))</f>
        <v/>
      </c>
      <c r="EQ29">
        <f>IF(EP29=0,0,IF(EQ27&gt;=IF('2-man'!$AH$5="",IF('2-man'!$AE$5="",101,'2-man'!$AE$5),'2-man'!$AH$5),0,1))</f>
        <v/>
      </c>
      <c r="ER29">
        <f>IF(EQ29=0,0,IF(ER27&gt;=IF('2-man'!$AH$5="",IF('2-man'!$AE$5="",101,'2-man'!$AE$5),'2-man'!$AH$5),0,1))</f>
        <v/>
      </c>
      <c r="ES29">
        <f>IF(ER29=0,0,IF(ES27&gt;=IF('2-man'!$AH$5="",IF('2-man'!$AE$5="",101,'2-man'!$AE$5),'2-man'!$AH$5),0,1))</f>
        <v/>
      </c>
      <c r="ET29">
        <f>IF(ES29=0,0,IF(ET27&gt;=IF('2-man'!$AH$5="",IF('2-man'!$AE$5="",101,'2-man'!$AE$5),'2-man'!$AH$5),0,1))</f>
        <v/>
      </c>
      <c r="EU29">
        <f>IF(ET29=0,0,IF(EU27&gt;=IF('2-man'!$AH$5="",IF('2-man'!$AE$5="",101,'2-man'!$AE$5),'2-man'!$AH$5),0,1))</f>
        <v/>
      </c>
      <c r="EV29">
        <f>IF(EU29=0,0,IF(EV27&gt;=IF('2-man'!$AH$5="",IF('2-man'!$AE$5="",101,'2-man'!$AE$5),'2-man'!$AH$5),0,1))</f>
        <v/>
      </c>
      <c r="EW29">
        <f>IF(EV29=0,0,IF(EW27&gt;=IF('2-man'!$AH$5="",IF('2-man'!$AE$5="",101,'2-man'!$AE$5),'2-man'!$AH$5),0,1))</f>
        <v/>
      </c>
      <c r="EX29">
        <f>IF(EW29=0,0,IF(EX27&gt;=IF('2-man'!$AH$5="",IF('2-man'!$AE$5="",101,'2-man'!$AE$5),'2-man'!$AH$5),0,1))</f>
        <v/>
      </c>
      <c r="EY29">
        <f>IF(EX29=0,0,IF(EY27&gt;=IF('2-man'!$AH$5="",IF('2-man'!$AE$5="",101,'2-man'!$AE$5),'2-man'!$AH$5),0,1))</f>
        <v/>
      </c>
      <c r="EZ29">
        <f>IF(EY29=0,0,IF(EZ27&gt;=IF('2-man'!$AH$5="",IF('2-man'!$AE$5="",101,'2-man'!$AE$5),'2-man'!$AH$5),0,1))</f>
        <v/>
      </c>
      <c r="FA29">
        <f>IF(EZ29=0,0,IF(FA27&gt;=IF('2-man'!$AH$5="",IF('2-man'!$AE$5="",101,'2-man'!$AE$5),'2-man'!$AH$5),0,1))</f>
        <v/>
      </c>
      <c r="FB29">
        <f>IF(FA29=0,0,IF(FB27&gt;=IF('2-man'!$AH$5="",IF('2-man'!$AE$5="",101,'2-man'!$AE$5),'2-man'!$AH$5),0,1))</f>
        <v/>
      </c>
      <c r="FC29">
        <f>IF(FB29=0,0,IF(FC27&gt;=IF('2-man'!$AH$5="",IF('2-man'!$AE$5="",101,'2-man'!$AE$5),'2-man'!$AH$5),0,1))</f>
        <v/>
      </c>
      <c r="FD29">
        <f>IF(FC29=0,0,IF(FD27&gt;=IF('2-man'!$AH$5="",IF('2-man'!$AE$5="",101,'2-man'!$AE$5),'2-man'!$AH$5),0,1))</f>
        <v/>
      </c>
      <c r="FE29">
        <f>IF(FD29=0,0,IF(FE27&gt;=IF('2-man'!$AH$5="",IF('2-man'!$AE$5="",101,'2-man'!$AE$5),'2-man'!$AH$5),0,1))</f>
        <v/>
      </c>
      <c r="FF29">
        <f>IF(FE29=0,0,IF(FF27&gt;=IF('2-man'!$AH$5="",IF('2-man'!$AE$5="",101,'2-man'!$AE$5),'2-man'!$AH$5),0,1))</f>
        <v/>
      </c>
      <c r="FG29">
        <f>IF(FF29=0,0,IF(FG27&gt;=IF('2-man'!$AH$5="",IF('2-man'!$AE$5="",101,'2-man'!$AE$5),'2-man'!$AH$5),0,1))</f>
        <v/>
      </c>
      <c r="FH29">
        <f>IF(FG29=0,0,IF(FH27&gt;=IF('2-man'!$AH$5="",IF('2-man'!$AE$5="",101,'2-man'!$AE$5),'2-man'!$AH$5),0,1))</f>
        <v/>
      </c>
      <c r="FI29">
        <f>IF(FH29=0,0,IF(FI27&gt;=IF('2-man'!$AH$5="",IF('2-man'!$AE$5="",101,'2-man'!$AE$5),'2-man'!$AH$5),0,1))</f>
        <v/>
      </c>
      <c r="FJ29">
        <f>IF(FI29=0,0,IF(FJ27&gt;=IF('2-man'!$AH$5="",IF('2-man'!$AE$5="",101,'2-man'!$AE$5),'2-man'!$AH$5),0,1))</f>
        <v/>
      </c>
      <c r="FK29">
        <f>IF(FJ29=0,0,IF(FK27&gt;=IF('2-man'!$AH$5="",IF('2-man'!$AE$5="",101,'2-man'!$AE$5),'2-man'!$AH$5),0,1))</f>
        <v/>
      </c>
      <c r="FL29">
        <f>IF(FK29=0,0,IF(FL27&gt;=IF('2-man'!$AH$5="",IF('2-man'!$AE$5="",101,'2-man'!$AE$5),'2-man'!$AH$5),0,1))</f>
        <v/>
      </c>
      <c r="FM29">
        <f>IF(FL29=0,0,IF(FM27&gt;=IF('2-man'!$AH$5="",IF('2-man'!$AE$5="",101,'2-man'!$AE$5),'2-man'!$AH$5),0,1))</f>
        <v/>
      </c>
      <c r="FN29">
        <f>IF(FM29=0,0,IF(FN27&gt;=IF('2-man'!$AH$5="",IF('2-man'!$AE$5="",101,'2-man'!$AE$5),'2-man'!$AH$5),0,1))</f>
        <v/>
      </c>
      <c r="FO29">
        <f>IF(FN29=0,0,IF(FO27&gt;=IF('2-man'!$AH$5="",IF('2-man'!$AE$5="",101,'2-man'!$AE$5),'2-man'!$AH$5),0,1))</f>
        <v/>
      </c>
      <c r="FP29">
        <f>IF(FO29=0,0,IF(FP27&gt;=IF('2-man'!$AH$5="",IF('2-man'!$AE$5="",101,'2-man'!$AE$5),'2-man'!$AH$5),0,1))</f>
        <v/>
      </c>
      <c r="FQ29">
        <f>IF(FP29=0,0,IF(FQ27&gt;=IF('2-man'!$AH$5="",IF('2-man'!$AE$5="",101,'2-man'!$AE$5),'2-man'!$AH$5),0,1))</f>
        <v/>
      </c>
      <c r="FR29">
        <f>IF(FQ29=0,0,IF(FR27&gt;=IF('2-man'!$AH$5="",IF('2-man'!$AE$5="",101,'2-man'!$AE$5),'2-man'!$AH$5),0,1))</f>
        <v/>
      </c>
      <c r="FS29">
        <f>IF(FR29=0,0,IF(FS27&gt;=IF('2-man'!$AH$5="",IF('2-man'!$AE$5="",101,'2-man'!$AE$5),'2-man'!$AH$5),0,1))</f>
        <v/>
      </c>
      <c r="FT29">
        <f>IF(FS29=0,0,IF(FT27&gt;=IF('2-man'!$AH$5="",IF('2-man'!$AE$5="",101,'2-man'!$AE$5),'2-man'!$AH$5),0,1))</f>
        <v/>
      </c>
      <c r="FU29">
        <f>IF(FT29=0,0,IF(FU27&gt;=IF('2-man'!$AH$5="",IF('2-man'!$AE$5="",101,'2-man'!$AE$5),'2-man'!$AH$5),0,1))</f>
        <v/>
      </c>
      <c r="FV29">
        <f>IF(FU29=0,0,IF(FV27&gt;=IF('2-man'!$AH$5="",IF('2-man'!$AE$5="",101,'2-man'!$AE$5),'2-man'!$AH$5),0,1))</f>
        <v/>
      </c>
      <c r="FW29">
        <f>IF(FV29=0,0,IF(FW27&gt;=IF('2-man'!$AH$5="",IF('2-man'!$AE$5="",101,'2-man'!$AE$5),'2-man'!$AH$5),0,1))</f>
        <v/>
      </c>
      <c r="FX29">
        <f>IF(FW29=0,0,IF(FX27&gt;=IF('2-man'!$AH$5="",IF('2-man'!$AE$5="",101,'2-man'!$AE$5),'2-man'!$AH$5),0,1))</f>
        <v/>
      </c>
      <c r="FY29">
        <f>IF(FX29=0,0,IF(FY27&gt;=IF('2-man'!$AH$5="",IF('2-man'!$AE$5="",101,'2-man'!$AE$5),'2-man'!$AH$5),0,1))</f>
        <v/>
      </c>
      <c r="FZ29">
        <f>IF(FY29=0,0,IF(FZ27&gt;=IF('2-man'!$AH$5="",IF('2-man'!$AE$5="",101,'2-man'!$AE$5),'2-man'!$AH$5),0,1))</f>
        <v/>
      </c>
      <c r="GA29">
        <f>IF(FZ29=0,0,IF(GA27&gt;=IF('2-man'!$AH$5="",IF('2-man'!$AE$5="",101,'2-man'!$AE$5),'2-man'!$AH$5),0,1))</f>
        <v/>
      </c>
      <c r="GB29">
        <f>IF(GA29=0,0,IF(GB27&gt;=IF('2-man'!$AH$5="",IF('2-man'!$AE$5="",101,'2-man'!$AE$5),'2-man'!$AH$5),0,1))</f>
        <v/>
      </c>
      <c r="GC29">
        <f>IF(GB29=0,0,IF(GC27&gt;=IF('2-man'!$AH$5="",IF('2-man'!$AE$5="",101,'2-man'!$AE$5),'2-man'!$AH$5),0,1))</f>
        <v/>
      </c>
      <c r="GD29">
        <f>IF(GC29=0,0,IF(GD27&gt;=IF('2-man'!$AH$5="",IF('2-man'!$AE$5="",101,'2-man'!$AE$5),'2-man'!$AH$5),0,1))</f>
        <v/>
      </c>
      <c r="GE29">
        <f>IF(GD29=0,0,IF(GE27&gt;=IF('2-man'!$AH$5="",IF('2-man'!$AE$5="",101,'2-man'!$AE$5),'2-man'!$AH$5),0,1))</f>
        <v/>
      </c>
      <c r="GF29">
        <f>IF(GE29=0,0,IF(GF27&gt;=IF('2-man'!$AH$5="",IF('2-man'!$AE$5="",101,'2-man'!$AE$5),'2-man'!$AH$5),0,1))</f>
        <v/>
      </c>
      <c r="GG29">
        <f>IF(GF29=0,0,IF(GG27&gt;=IF('2-man'!$AH$5="",IF('2-man'!$AE$5="",101,'2-man'!$AE$5),'2-man'!$AH$5),0,1))</f>
        <v/>
      </c>
      <c r="GH29">
        <f>IF(GG29=0,0,IF(GH27&gt;=IF('2-man'!$AH$5="",IF('2-man'!$AE$5="",101,'2-man'!$AE$5),'2-man'!$AH$5),0,1))</f>
        <v/>
      </c>
      <c r="GI29">
        <f>IF(GH29=0,0,IF(GI27&gt;=IF('2-man'!$AH$5="",IF('2-man'!$AE$5="",101,'2-man'!$AE$5),'2-man'!$AH$5),0,1))</f>
        <v/>
      </c>
      <c r="GJ29">
        <f>IF(GI29=0,0,IF(GJ27&gt;=IF('2-man'!$AH$5="",IF('2-man'!$AE$5="",101,'2-man'!$AE$5),'2-man'!$AH$5),0,1))</f>
        <v/>
      </c>
      <c r="GK29">
        <f>IF(GJ29=0,0,IF(GK27&gt;=IF('2-man'!$AH$5="",IF('2-man'!$AE$5="",101,'2-man'!$AE$5),'2-man'!$AH$5),0,1))</f>
        <v/>
      </c>
      <c r="GL29">
        <f>IF(GK29=0,0,IF(GL27&gt;=IF('2-man'!$AH$5="",IF('2-man'!$AE$5="",101,'2-man'!$AE$5),'2-man'!$AH$5),0,1))</f>
        <v/>
      </c>
      <c r="GM29">
        <f>IF(GL29=0,0,IF(GM27&gt;=IF('2-man'!$AH$5="",IF('2-man'!$AE$5="",101,'2-man'!$AE$5),'2-man'!$AH$5),0,1))</f>
        <v/>
      </c>
      <c r="GN29">
        <f>IF(GM29=0,0,IF(GN27&gt;=IF('2-man'!$AH$5="",IF('2-man'!$AE$5="",101,'2-man'!$AE$5),'2-man'!$AH$5),0,1))</f>
        <v/>
      </c>
      <c r="GO29">
        <f>IF(GN29=0,0,IF(GO27&gt;=IF('2-man'!$AH$5="",IF('2-man'!$AE$5="",101,'2-man'!$AE$5),'2-man'!$AH$5),0,1))</f>
        <v/>
      </c>
      <c r="GP29">
        <f>IF(GO29=0,0,IF(GP27&gt;=IF('2-man'!$AH$5="",IF('2-man'!$AE$5="",101,'2-man'!$AE$5),'2-man'!$AH$5),0,1))</f>
        <v/>
      </c>
      <c r="GQ29">
        <f>IF(GP29=0,0,IF(GQ27&gt;=IF('2-man'!$AH$5="",IF('2-man'!$AE$5="",101,'2-man'!$AE$5),'2-man'!$AH$5),0,1))</f>
        <v/>
      </c>
      <c r="GR29">
        <f>IF(GQ29=0,0,IF(GR27&gt;=IF('2-man'!$AH$5="",IF('2-man'!$AE$5="",101,'2-man'!$AE$5),'2-man'!$AH$5),0,1))</f>
        <v/>
      </c>
      <c r="GS29">
        <f>IF(GR29=0,0,IF(GS27&gt;=IF('2-man'!$AH$5="",IF('2-man'!$AE$5="",101,'2-man'!$AE$5),'2-man'!$AH$5),0,1))</f>
        <v/>
      </c>
      <c r="GT29">
        <f>IF(GS29=0,0,IF(GT27&gt;=IF('2-man'!$AH$5="",IF('2-man'!$AE$5="",101,'2-man'!$AE$5),'2-man'!$AH$5),0,1))</f>
        <v/>
      </c>
      <c r="GU29">
        <f>IF(GT29=0,0,IF(GU27&gt;=IF('2-man'!$AH$5="",IF('2-man'!$AE$5="",101,'2-man'!$AE$5),'2-man'!$AH$5),0,1))</f>
        <v/>
      </c>
      <c r="GV29">
        <f>IF(GU29=0,0,IF(GV27&gt;=IF('2-man'!$AH$5="",IF('2-man'!$AE$5="",101,'2-man'!$AE$5),'2-man'!$AH$5),0,1))</f>
        <v/>
      </c>
      <c r="GW29">
        <f>IF(GV29=0,0,IF(GW27&gt;=IF('2-man'!$AH$5="",IF('2-man'!$AE$5="",101,'2-man'!$AE$5),'2-man'!$AH$5),0,1))</f>
        <v/>
      </c>
      <c r="GX29">
        <f>IF(GW29=0,0,IF(GX27&gt;=IF('2-man'!$AH$5="",IF('2-man'!$AE$5="",101,'2-man'!$AE$5),'2-man'!$AH$5),0,1))</f>
        <v/>
      </c>
      <c r="GY29">
        <f>IF(GX29=0,0,IF(GY27&gt;=IF('2-man'!$AH$5="",IF('2-man'!$AE$5="",101,'2-man'!$AE$5),'2-man'!$AH$5),0,1))</f>
        <v/>
      </c>
      <c r="GZ29">
        <f>IF(GY29=0,0,IF(GZ27&gt;=IF('2-man'!$AH$5="",IF('2-man'!$AE$5="",101,'2-man'!$AE$5),'2-man'!$AH$5),0,1))</f>
        <v/>
      </c>
      <c r="HA29">
        <f>IF(GZ29=0,0,IF(HA27&gt;=IF('2-man'!$AH$5="",IF('2-man'!$AE$5="",101,'2-man'!$AE$5),'2-man'!$AH$5),0,1))</f>
        <v/>
      </c>
      <c r="HB29">
        <f>IF(HA29=0,0,IF(HB27&gt;=IF('2-man'!$AH$5="",IF('2-man'!$AE$5="",101,'2-man'!$AE$5),'2-man'!$AH$5),0,1))</f>
        <v/>
      </c>
      <c r="HC29">
        <f>IF(HB29=0,0,IF(HC27&gt;=IF('2-man'!$AH$5="",IF('2-man'!$AE$5="",101,'2-man'!$AE$5),'2-man'!$AH$5),0,1))</f>
        <v/>
      </c>
      <c r="HD29">
        <f>IF(HC29=0,0,IF(HD27&gt;=IF('2-man'!$AH$5="",IF('2-man'!$AE$5="",101,'2-man'!$AE$5),'2-man'!$AH$5),0,1))</f>
        <v/>
      </c>
      <c r="HE29">
        <f>IF(HD29=0,0,IF(HE27&gt;=IF('2-man'!$AH$5="",IF('2-man'!$AE$5="",101,'2-man'!$AE$5),'2-man'!$AH$5),0,1))</f>
        <v/>
      </c>
      <c r="HF29">
        <f>IF(HE29=0,0,IF(HF27&gt;=IF('2-man'!$AH$5="",IF('2-man'!$AE$5="",101,'2-man'!$AE$5),'2-man'!$AH$5),0,1))</f>
        <v/>
      </c>
      <c r="HG29">
        <f>IF(HF29=0,0,IF(HG27&gt;=IF('2-man'!$AH$5="",IF('2-man'!$AE$5="",101,'2-man'!$AE$5),'2-man'!$AH$5),0,1))</f>
        <v/>
      </c>
      <c r="HH29">
        <f>IF(HG29=0,0,IF(HH27&gt;=IF('2-man'!$AH$5="",IF('2-man'!$AE$5="",101,'2-man'!$AE$5),'2-man'!$AH$5),0,1))</f>
        <v/>
      </c>
      <c r="HI29">
        <f>IF(HH29=0,0,IF(HI27&gt;=IF('2-man'!$AH$5="",IF('2-man'!$AE$5="",101,'2-man'!$AE$5),'2-man'!$AH$5),0,1))</f>
        <v/>
      </c>
      <c r="HJ29">
        <f>IF(HI29=0,0,IF(HJ27&gt;=IF('2-man'!$AH$5="",IF('2-man'!$AE$5="",101,'2-man'!$AE$5),'2-man'!$AH$5),0,1))</f>
        <v/>
      </c>
      <c r="HK29">
        <f>IF(HJ29=0,0,IF(HK27&gt;=IF('2-man'!$AH$5="",IF('2-man'!$AE$5="",101,'2-man'!$AE$5),'2-man'!$AH$5),0,1))</f>
        <v/>
      </c>
      <c r="HL29">
        <f>IF(HK29=0,0,IF(HL27&gt;=IF('2-man'!$AH$5="",IF('2-man'!$AE$5="",101,'2-man'!$AE$5),'2-man'!$AH$5),0,1))</f>
        <v/>
      </c>
      <c r="HM29">
        <f>IF(HL29=0,0,IF(HM27&gt;=IF('2-man'!$AH$5="",IF('2-man'!$AE$5="",101,'2-man'!$AE$5),'2-man'!$AH$5),0,1))</f>
        <v/>
      </c>
      <c r="HN29">
        <f>IF(HM29=0,0,IF(HN27&gt;=IF('2-man'!$AH$5="",IF('2-man'!$AE$5="",101,'2-man'!$AE$5),'2-man'!$AH$5),0,1))</f>
        <v/>
      </c>
      <c r="HO29">
        <f>IF(HN29=0,0,IF(HO27&gt;=IF('2-man'!$AH$5="",IF('2-man'!$AE$5="",101,'2-man'!$AE$5),'2-man'!$AH$5),0,1))</f>
        <v/>
      </c>
      <c r="HP29">
        <f>IF(HO29=0,0,IF(HP27&gt;=IF('2-man'!$AH$5="",IF('2-man'!$AE$5="",101,'2-man'!$AE$5),'2-man'!$AH$5),0,1))</f>
        <v/>
      </c>
      <c r="HQ29">
        <f>IF(HP29=0,0,IF(HQ27&gt;=IF('2-man'!$AH$5="",IF('2-man'!$AE$5="",101,'2-man'!$AE$5),'2-man'!$AH$5),0,1))</f>
        <v/>
      </c>
      <c r="HR29">
        <f>IF(HQ29=0,0,IF(HR27&gt;=IF('2-man'!$AH$5="",IF('2-man'!$AE$5="",101,'2-man'!$AE$5),'2-man'!$AH$5),0,1))</f>
        <v/>
      </c>
      <c r="HS29">
        <f>IF(HR29=0,0,IF(HS27&gt;=IF('2-man'!$AH$5="",IF('2-man'!$AE$5="",101,'2-man'!$AE$5),'2-man'!$AH$5),0,1))</f>
        <v/>
      </c>
      <c r="HT29">
        <f>IF(HS29=0,0,IF(HT27&gt;=IF('2-man'!$AH$5="",IF('2-man'!$AE$5="",101,'2-man'!$AE$5),'2-man'!$AH$5),0,1))</f>
        <v/>
      </c>
      <c r="HU29">
        <f>IF(HT29=0,0,IF(HU27&gt;=IF('2-man'!$AH$5="",IF('2-man'!$AE$5="",101,'2-man'!$AE$5),'2-man'!$AH$5),0,1))</f>
        <v/>
      </c>
      <c r="HV29">
        <f>IF(HU29=0,0,IF(HV27&gt;=IF('2-man'!$AH$5="",IF('2-man'!$AE$5="",101,'2-man'!$AE$5),'2-man'!$AH$5),0,1))</f>
        <v/>
      </c>
      <c r="HW29">
        <f>IF(HV29=0,0,IF(HW27&gt;=IF('2-man'!$AH$5="",IF('2-man'!$AE$5="",101,'2-man'!$AE$5),'2-man'!$AH$5),0,1))</f>
        <v/>
      </c>
      <c r="HX29">
        <f>IF(HW29=0,0,IF(HX27&gt;=IF('2-man'!$AH$5="",IF('2-man'!$AE$5="",101,'2-man'!$AE$5),'2-man'!$AH$5),0,1))</f>
        <v/>
      </c>
      <c r="HY29">
        <f>IF(HX29=0,0,IF(HY27&gt;=IF('2-man'!$AH$5="",IF('2-man'!$AE$5="",101,'2-man'!$AE$5),'2-man'!$AH$5),0,1))</f>
        <v/>
      </c>
      <c r="HZ29">
        <f>IF(HY29=0,0,IF(HZ27&gt;=IF('2-man'!$AH$5="",IF('2-man'!$AE$5="",101,'2-man'!$AE$5),'2-man'!$AH$5),0,1))</f>
        <v/>
      </c>
      <c r="IA29">
        <f>IF(HZ29=0,0,IF(IA27&gt;=IF('2-man'!$AH$5="",IF('2-man'!$AE$5="",101,'2-man'!$AE$5),'2-man'!$AH$5),0,1))</f>
        <v/>
      </c>
      <c r="IB29">
        <f>IF(IA29=0,0,IF(IB27&gt;=IF('2-man'!$AH$5="",IF('2-man'!$AE$5="",101,'2-man'!$AE$5),'2-man'!$AH$5),0,1))</f>
        <v/>
      </c>
      <c r="IC29">
        <f>IF(IB29=0,0,IF(IC27&gt;=IF('2-man'!$AH$5="",IF('2-man'!$AE$5="",101,'2-man'!$AE$5),'2-man'!$AH$5),0,1))</f>
        <v/>
      </c>
      <c r="ID29">
        <f>IF(IC29=0,0,IF(ID27&gt;=IF('2-man'!$AH$5="",IF('2-man'!$AE$5="",101,'2-man'!$AE$5),'2-man'!$AH$5),0,1))</f>
        <v/>
      </c>
      <c r="IE29">
        <f>IF(ID29=0,0,IF(IE27&gt;=IF('2-man'!$AH$5="",IF('2-man'!$AE$5="",101,'2-man'!$AE$5),'2-man'!$AH$5),0,1))</f>
        <v/>
      </c>
      <c r="IF29">
        <f>IF(IE29=0,0,IF(IF27&gt;=IF('2-man'!$AH$5="",IF('2-man'!$AE$5="",101,'2-man'!$AE$5),'2-man'!$AH$5),0,1))</f>
        <v/>
      </c>
      <c r="IG29">
        <f>IF(IF29=0,0,IF(IG27&gt;=IF('2-man'!$AH$5="",IF('2-man'!$AE$5="",101,'2-man'!$AE$5),'2-man'!$AH$5),0,1))</f>
        <v/>
      </c>
      <c r="IH29">
        <f>IF(IG29=0,0,IF(IH27&gt;=IF('2-man'!$AH$5="",IF('2-man'!$AE$5="",101,'2-man'!$AE$5),'2-man'!$AH$5),0,1))</f>
        <v/>
      </c>
      <c r="II29">
        <f>IF(IH29=0,0,IF(II27&gt;=IF('2-man'!$AH$5="",IF('2-man'!$AE$5="",101,'2-man'!$AE$5),'2-man'!$AH$5),0,1))</f>
        <v/>
      </c>
      <c r="IJ29">
        <f>IF(II29=0,0,IF(IJ27&gt;=IF('2-man'!$AH$5="",IF('2-man'!$AE$5="",101,'2-man'!$AE$5),'2-man'!$AH$5),0,1))</f>
        <v/>
      </c>
      <c r="IK29">
        <f>IF(IJ29=0,0,IF(IK27&gt;=IF('2-man'!$AH$5="",IF('2-man'!$AE$5="",101,'2-man'!$AE$5),'2-man'!$AH$5),0,1))</f>
        <v/>
      </c>
      <c r="IL29">
        <f>IF(IK29=0,0,IF(IL27&gt;=IF('2-man'!$AH$5="",IF('2-man'!$AE$5="",101,'2-man'!$AE$5),'2-man'!$AH$5),0,1))</f>
        <v/>
      </c>
      <c r="IM29">
        <f>IF(IL29=0,0,IF(IM27&gt;=IF('2-man'!$AH$5="",IF('2-man'!$AE$5="",101,'2-man'!$AE$5),'2-man'!$AH$5),0,1))</f>
        <v/>
      </c>
      <c r="IN29">
        <f>IF(IM29=0,0,IF(IN27&gt;=IF('2-man'!$AH$5="",IF('2-man'!$AE$5="",101,'2-man'!$AE$5),'2-man'!$AH$5),0,1))</f>
        <v/>
      </c>
      <c r="IO29">
        <f>IF(IN29=0,0,IF(IO27&gt;=IF('2-man'!$AH$5="",IF('2-man'!$AE$5="",101,'2-man'!$AE$5),'2-man'!$AH$5),0,1))</f>
        <v/>
      </c>
      <c r="IP29">
        <f>IF(IO29=0,0,IF(IP27&gt;=IF('2-man'!$AH$5="",IF('2-man'!$AE$5="",101,'2-man'!$AE$5),'2-man'!$AH$5),0,1))</f>
        <v/>
      </c>
      <c r="IQ29">
        <f>IF(IP29=0,0,IF(IQ27&gt;=IF('2-man'!$AH$5="",IF('2-man'!$AE$5="",101,'2-man'!$AE$5),'2-man'!$AH$5),0,1))</f>
        <v/>
      </c>
      <c r="IR29">
        <f>IF(IQ29=0,0,IF(IR27&gt;=IF('2-man'!$AH$5="",IF('2-man'!$AE$5="",101,'2-man'!$AE$5),'2-man'!$AH$5),0,1))</f>
        <v/>
      </c>
      <c r="IS29">
        <f>IF(IR29=0,0,IF(IS27&gt;=IF('2-man'!$AH$5="",IF('2-man'!$AE$5="",101,'2-man'!$AE$5),'2-man'!$AH$5),0,1))</f>
        <v/>
      </c>
      <c r="IT29">
        <f>IF(IS29=0,0,IF(IT27&gt;=IF('2-man'!$AH$5="",IF('2-man'!$AE$5="",101,'2-man'!$AE$5),'2-man'!$AH$5),0,1))</f>
        <v/>
      </c>
      <c r="IU29">
        <f>IF(IT29=0,0,IF(IU27&gt;=IF('2-man'!$AH$5="",IF('2-man'!$AE$5="",101,'2-man'!$AE$5),'2-man'!$AH$5),0,1))</f>
        <v/>
      </c>
      <c r="IV29">
        <f>IF(IU29=0,0,IF(IV27&gt;=IF('2-man'!$AH$5="",IF('2-man'!$AE$5="",101,'2-man'!$AE$5),'2-man'!$AH$5),0,1))</f>
        <v/>
      </c>
      <c r="IW29">
        <f>IF(IV29=0,0,IF(IW27&gt;=IF('2-man'!$AH$5="",IF('2-man'!$AE$5="",101,'2-man'!$AE$5),'2-man'!$AH$5),0,1))</f>
        <v/>
      </c>
      <c r="IX29">
        <f>IF(IW29=0,0,IF(IX27&gt;=IF('2-man'!$AH$5="",IF('2-man'!$AE$5="",101,'2-man'!$AE$5),'2-man'!$AH$5),0,1))</f>
        <v/>
      </c>
      <c r="IY29">
        <f>IF(IX29=0,0,IF(IY27&gt;=IF('2-man'!$AH$5="",IF('2-man'!$AE$5="",101,'2-man'!$AE$5),'2-man'!$AH$5),0,1))</f>
        <v/>
      </c>
      <c r="IZ29">
        <f>IF(IY29=0,0,IF(IZ27&gt;=IF('2-man'!$AH$5="",IF('2-man'!$AE$5="",101,'2-man'!$AE$5),'2-man'!$AH$5),0,1))</f>
        <v/>
      </c>
      <c r="JA29">
        <f>IF(IZ29=0,0,IF(JA27&gt;=IF('2-man'!$AH$5="",IF('2-man'!$AE$5="",101,'2-man'!$AE$5),'2-man'!$AH$5),0,1))</f>
        <v/>
      </c>
      <c r="JB29">
        <f>IF(JA29=0,0,IF(JB27&gt;=IF('2-man'!$AH$5="",IF('2-man'!$AE$5="",101,'2-man'!$AE$5),'2-man'!$AH$5),0,1))</f>
        <v/>
      </c>
      <c r="JC29">
        <f>IF(JB29=0,0,IF(JC27&gt;=IF('2-man'!$AH$5="",IF('2-man'!$AE$5="",101,'2-man'!$AE$5),'2-man'!$AH$5),0,1))</f>
        <v/>
      </c>
      <c r="JD29">
        <f>IF(JC29=0,0,IF(JD27&gt;=IF('2-man'!$AH$5="",IF('2-man'!$AE$5="",101,'2-man'!$AE$5),'2-man'!$AH$5),0,1))</f>
        <v/>
      </c>
      <c r="JE29">
        <f>IF(JD29=0,0,IF(JE27&gt;=IF('2-man'!$AH$5="",IF('2-man'!$AE$5="",101,'2-man'!$AE$5),'2-man'!$AH$5),0,1))</f>
        <v/>
      </c>
      <c r="JF29">
        <f>IF(JE29=0,0,IF(JF27&gt;=IF('2-man'!$AH$5="",IF('2-man'!$AE$5="",101,'2-man'!$AE$5),'2-man'!$AH$5),0,1))</f>
        <v/>
      </c>
      <c r="JG29">
        <f>IF(JF29=0,0,IF(JG27&gt;=IF('2-man'!$AH$5="",IF('2-man'!$AE$5="",101,'2-man'!$AE$5),'2-man'!$AH$5),0,1))</f>
        <v/>
      </c>
      <c r="JH29">
        <f>IF(JG29=0,0,IF(JH27&gt;=IF('2-man'!$AH$5="",IF('2-man'!$AE$5="",101,'2-man'!$AE$5),'2-man'!$AH$5),0,1))</f>
        <v/>
      </c>
      <c r="JI29">
        <f>IF(JH29=0,0,IF(JI27&gt;=IF('2-man'!$AH$5="",IF('2-man'!$AE$5="",101,'2-man'!$AE$5),'2-man'!$AH$5),0,1))</f>
        <v/>
      </c>
      <c r="JJ29">
        <f>IF(JI29=0,0,IF(JJ27&gt;=IF('2-man'!$AH$5="",IF('2-man'!$AE$5="",101,'2-man'!$AE$5),'2-man'!$AH$5),0,1))</f>
        <v/>
      </c>
      <c r="JK29">
        <f>IF(JJ29=0,0,IF(JK27&gt;=IF('2-man'!$AH$5="",IF('2-man'!$AE$5="",101,'2-man'!$AE$5),'2-man'!$AH$5),0,1))</f>
        <v/>
      </c>
      <c r="JL29">
        <f>IF(JK29=0,0,IF(JL27&gt;=IF('2-man'!$AH$5="",IF('2-man'!$AE$5="",101,'2-man'!$AE$5),'2-man'!$AH$5),0,1))</f>
        <v/>
      </c>
      <c r="JM29">
        <f>IF(JL29=0,0,IF(JM27&gt;=IF('2-man'!$AH$5="",IF('2-man'!$AE$5="",101,'2-man'!$AE$5),'2-man'!$AH$5),0,1))</f>
        <v/>
      </c>
      <c r="JN29">
        <f>IF(JM29=0,0,IF(JN27&gt;=IF('2-man'!$AH$5="",IF('2-man'!$AE$5="",101,'2-man'!$AE$5),'2-man'!$AH$5),0,1))</f>
        <v/>
      </c>
      <c r="JO29">
        <f>IF(JN29=0,0,IF(JO27&gt;=IF('2-man'!$AH$5="",IF('2-man'!$AE$5="",101,'2-man'!$AE$5),'2-man'!$AH$5),0,1))</f>
        <v/>
      </c>
      <c r="JP29">
        <f>IF(JO29=0,0,IF(JP27&gt;=IF('2-man'!$AH$5="",IF('2-man'!$AE$5="",101,'2-man'!$AE$5),'2-man'!$AH$5),0,1))</f>
        <v/>
      </c>
      <c r="JQ29">
        <f>IF(JP29=0,0,IF(JQ27&gt;=IF('2-man'!$AH$5="",IF('2-man'!$AE$5="",101,'2-man'!$AE$5),'2-man'!$AH$5),0,1))</f>
        <v/>
      </c>
      <c r="JR29">
        <f>IF(JQ29=0,0,IF(JR27&gt;=IF('2-man'!$AH$5="",IF('2-man'!$AE$5="",101,'2-man'!$AE$5),'2-man'!$AH$5),0,1))</f>
        <v/>
      </c>
      <c r="JS29">
        <f>IF(JR29=0,0,IF(JS27&gt;=IF('2-man'!$AH$5="",IF('2-man'!$AE$5="",101,'2-man'!$AE$5),'2-man'!$AH$5),0,1))</f>
        <v/>
      </c>
      <c r="JT29">
        <f>IF(JS29=0,0,IF(JT27&gt;=IF('2-man'!$AH$5="",IF('2-man'!$AE$5="",101,'2-man'!$AE$5),'2-man'!$AH$5),0,1))</f>
        <v/>
      </c>
      <c r="JU29">
        <f>IF(JT29=0,0,IF(JU27&gt;=IF('2-man'!$AH$5="",IF('2-man'!$AE$5="",101,'2-man'!$AE$5),'2-man'!$AH$5),0,1))</f>
        <v/>
      </c>
      <c r="JV29">
        <f>IF(JU29=0,0,IF(JV27&gt;=IF('2-man'!$AH$5="",IF('2-man'!$AE$5="",101,'2-man'!$AE$5),'2-man'!$AH$5),0,1))</f>
        <v/>
      </c>
      <c r="JW29">
        <f>IF(JV29=0,0,IF(JW27&gt;=IF('2-man'!$AH$5="",IF('2-man'!$AE$5="",101,'2-man'!$AE$5),'2-man'!$AH$5),0,1))</f>
        <v/>
      </c>
      <c r="JX29">
        <f>IF(JW29=0,0,IF(JX27&gt;=IF('2-man'!$AH$5="",IF('2-man'!$AE$5="",101,'2-man'!$AE$5),'2-man'!$AH$5),0,1))</f>
        <v/>
      </c>
      <c r="JY29">
        <f>IF(JX29=0,0,IF(JY27&gt;=IF('2-man'!$AH$5="",IF('2-man'!$AE$5="",101,'2-man'!$AE$5),'2-man'!$AH$5),0,1))</f>
        <v/>
      </c>
      <c r="JZ29">
        <f>IF(JY29=0,0,IF(JZ27&gt;=IF('2-man'!$AH$5="",IF('2-man'!$AE$5="",101,'2-man'!$AE$5),'2-man'!$AH$5),0,1))</f>
        <v/>
      </c>
      <c r="KA29">
        <f>IF(JZ29=0,0,IF(KA27&gt;=IF('2-man'!$AH$5="",IF('2-man'!$AE$5="",101,'2-man'!$AE$5),'2-man'!$AH$5),0,1))</f>
        <v/>
      </c>
      <c r="KB29">
        <f>IF(KA29=0,0,IF(KB27&gt;=IF('2-man'!$AH$5="",IF('2-man'!$AE$5="",101,'2-man'!$AE$5),'2-man'!$AH$5),0,1))</f>
        <v/>
      </c>
      <c r="KC29">
        <f>IF(KB29=0,0,IF(KC27&gt;=IF('2-man'!$AH$5="",IF('2-man'!$AE$5="",101,'2-man'!$AE$5),'2-man'!$AH$5),0,1))</f>
        <v/>
      </c>
      <c r="KD29">
        <f>IF(KC29=0,0,IF(KD27&gt;=IF('2-man'!$AH$5="",IF('2-man'!$AE$5="",101,'2-man'!$AE$5),'2-man'!$AH$5),0,1))</f>
        <v/>
      </c>
      <c r="KE29">
        <f>IF(KD29=0,0,IF(KE27&gt;=IF('2-man'!$AH$5="",IF('2-man'!$AE$5="",101,'2-man'!$AE$5),'2-man'!$AH$5),0,1))</f>
        <v/>
      </c>
      <c r="KF29">
        <f>IF(KE29=0,0,IF(KF27&gt;=IF('2-man'!$AH$5="",IF('2-man'!$AE$5="",101,'2-man'!$AE$5),'2-man'!$AH$5),0,1))</f>
        <v/>
      </c>
      <c r="KG29">
        <f>IF(KF29=0,0,IF(KG27&gt;=IF('2-man'!$AH$5="",IF('2-man'!$AE$5="",101,'2-man'!$AE$5),'2-man'!$AH$5),0,1))</f>
        <v/>
      </c>
      <c r="KH29">
        <f>IF(KG29=0,0,IF(KH27&gt;=IF('2-man'!$AH$5="",IF('2-man'!$AE$5="",101,'2-man'!$AE$5),'2-man'!$AH$5),0,1))</f>
        <v/>
      </c>
      <c r="KI29">
        <f>IF(KH29=0,0,IF(KI27&gt;=IF('2-man'!$AH$5="",IF('2-man'!$AE$5="",101,'2-man'!$AE$5),'2-man'!$AH$5),0,1))</f>
        <v/>
      </c>
      <c r="KJ29">
        <f>IF(KI29=0,0,IF(KJ27&gt;=IF('2-man'!$AH$5="",IF('2-man'!$AE$5="",101,'2-man'!$AE$5),'2-man'!$AH$5),0,1))</f>
        <v/>
      </c>
      <c r="KK29">
        <f>IF(KJ29=0,0,IF(KK27&gt;=IF('2-man'!$AH$5="",IF('2-man'!$AE$5="",101,'2-man'!$AE$5),'2-man'!$AH$5),0,1))</f>
        <v/>
      </c>
      <c r="KL29">
        <f>IF(KK29=0,0,IF(KL27&gt;=IF('2-man'!$AH$5="",IF('2-man'!$AE$5="",101,'2-man'!$AE$5),'2-man'!$AH$5),0,1))</f>
        <v/>
      </c>
      <c r="KM29">
        <f>IF(KL29=0,0,IF(KM27&gt;=IF('2-man'!$AH$5="",IF('2-man'!$AE$5="",101,'2-man'!$AE$5),'2-man'!$AH$5),0,1))</f>
        <v/>
      </c>
      <c r="KN29">
        <f>IF(KM29=0,0,IF(KN27&gt;=IF('2-man'!$AH$5="",IF('2-man'!$AE$5="",101,'2-man'!$AE$5),'2-man'!$AH$5),0,1))</f>
        <v/>
      </c>
      <c r="KO29">
        <f>IF(KN29=0,0,IF(KO27&gt;=IF('2-man'!$AH$5="",IF('2-man'!$AE$5="",101,'2-man'!$AE$5),'2-man'!$AH$5),0,1))</f>
        <v/>
      </c>
      <c r="KP29">
        <f>IF(KO29=0,0,IF(KP27&gt;=IF('2-man'!$AH$5="",IF('2-man'!$AE$5="",101,'2-man'!$AE$5),'2-man'!$AH$5),0,1))</f>
        <v/>
      </c>
      <c r="KQ29">
        <f>IF(KP29=0,0,IF(KQ27&gt;=IF('2-man'!$AH$5="",IF('2-man'!$AE$5="",101,'2-man'!$AE$5),'2-man'!$AH$5),0,1))</f>
        <v/>
      </c>
      <c r="KR29">
        <f>IF(KQ29=0,0,IF(KR27&gt;=IF('2-man'!$AH$5="",IF('2-man'!$AE$5="",101,'2-man'!$AE$5),'2-man'!$AH$5),0,1))</f>
        <v/>
      </c>
      <c r="KS29">
        <f>IF(KR29=0,0,IF(KS27&gt;=IF('2-man'!$AH$5="",IF('2-man'!$AE$5="",101,'2-man'!$AE$5),'2-man'!$AH$5),0,1))</f>
        <v/>
      </c>
      <c r="KT29">
        <f>IF(KS29=0,0,IF(KT27&gt;=IF('2-man'!$AH$5="",IF('2-man'!$AE$5="",101,'2-man'!$AE$5),'2-man'!$AH$5),0,1))</f>
        <v/>
      </c>
      <c r="KU29">
        <f>IF(KT29=0,0,IF(KU27&gt;=IF('2-man'!$AH$5="",IF('2-man'!$AE$5="",101,'2-man'!$AE$5),'2-man'!$AH$5),0,1))</f>
        <v/>
      </c>
      <c r="KV29">
        <f>IF(KU29=0,0,IF(KV27&gt;=IF('2-man'!$AH$5="",IF('2-man'!$AE$5="",101,'2-man'!$AE$5),'2-man'!$AH$5),0,1))</f>
        <v/>
      </c>
      <c r="KW29">
        <f>IF(KV29=0,0,IF(KW27&gt;=IF('2-man'!$AH$5="",IF('2-man'!$AE$5="",101,'2-man'!$AE$5),'2-man'!$AH$5),0,1))</f>
        <v/>
      </c>
      <c r="KX29">
        <f>IF(KW29=0,0,IF(KX27&gt;=IF('2-man'!$AH$5="",IF('2-man'!$AE$5="",101,'2-man'!$AE$5),'2-man'!$AH$5),0,1))</f>
        <v/>
      </c>
      <c r="KY29">
        <f>IF(KX29=0,0,IF(KY27&gt;=IF('2-man'!$AH$5="",IF('2-man'!$AE$5="",101,'2-man'!$AE$5),'2-man'!$AH$5),0,1))</f>
        <v/>
      </c>
      <c r="KZ29">
        <f>IF(KY29=0,0,IF(KZ27&gt;=IF('2-man'!$AH$5="",IF('2-man'!$AE$5="",101,'2-man'!$AE$5),'2-man'!$AH$5),0,1))</f>
        <v/>
      </c>
      <c r="LA29">
        <f>IF(KZ29=0,0,IF(LA27&gt;=IF('2-man'!$AH$5="",IF('2-man'!$AE$5="",101,'2-man'!$AE$5),'2-man'!$AH$5),0,1))</f>
        <v/>
      </c>
      <c r="LB29">
        <f>IF(LA29=0,0,IF(LB27&gt;=IF('2-man'!$AH$5="",IF('2-man'!$AE$5="",101,'2-man'!$AE$5),'2-man'!$AH$5),0,1))</f>
        <v/>
      </c>
      <c r="LC29">
        <f>IF(LB29=0,0,IF(LC27&gt;=IF('2-man'!$AH$5="",IF('2-man'!$AE$5="",101,'2-man'!$AE$5),'2-man'!$AH$5),0,1))</f>
        <v/>
      </c>
      <c r="LD29">
        <f>IF(LC29=0,0,IF(LD27&gt;=IF('2-man'!$AH$5="",IF('2-man'!$AE$5="",101,'2-man'!$AE$5),'2-man'!$AH$5),0,1))</f>
        <v/>
      </c>
      <c r="LE29">
        <f>IF(LD29=0,0,IF(LE27&gt;=IF('2-man'!$AH$5="",IF('2-man'!$AE$5="",101,'2-man'!$AE$5),'2-man'!$AH$5),0,1))</f>
        <v/>
      </c>
      <c r="LF29">
        <f>IF(LE29=0,0,IF(LF27&gt;=IF('2-man'!$AH$5="",IF('2-man'!$AE$5="",101,'2-man'!$AE$5),'2-man'!$AH$5),0,1))</f>
        <v/>
      </c>
      <c r="LG29">
        <f>IF(LF29=0,0,IF(LG27&gt;=IF('2-man'!$AH$5="",IF('2-man'!$AE$5="",101,'2-man'!$AE$5),'2-man'!$AH$5),0,1))</f>
        <v/>
      </c>
      <c r="LH29">
        <f>IF(LG29=0,0,IF(LH27&gt;=IF('2-man'!$AH$5="",IF('2-man'!$AE$5="",101,'2-man'!$AE$5),'2-man'!$AH$5),0,1))</f>
        <v/>
      </c>
      <c r="LI29">
        <f>IF(LH29=0,0,IF(LI27&gt;=IF('2-man'!$AH$5="",IF('2-man'!$AE$5="",101,'2-man'!$AE$5),'2-man'!$AH$5),0,1))</f>
        <v/>
      </c>
      <c r="LJ29">
        <f>IF(LI29=0,0,IF(LJ27&gt;=IF('2-man'!$AH$5="",IF('2-man'!$AE$5="",101,'2-man'!$AE$5),'2-man'!$AH$5),0,1))</f>
        <v/>
      </c>
      <c r="LK29">
        <f>IF(LJ29=0,0,IF(LK27&gt;=IF('2-man'!$AH$5="",IF('2-man'!$AE$5="",101,'2-man'!$AE$5),'2-man'!$AH$5),0,1))</f>
        <v/>
      </c>
      <c r="LL29">
        <f>IF(LK29=0,0,IF(LL27&gt;=IF('2-man'!$AH$5="",IF('2-man'!$AE$5="",101,'2-man'!$AE$5),'2-man'!$AH$5),0,1))</f>
        <v/>
      </c>
      <c r="LM29">
        <f>IF(LL29=0,0,IF(LM27&gt;=IF('2-man'!$AH$5="",IF('2-man'!$AE$5="",101,'2-man'!$AE$5),'2-man'!$AH$5),0,1))</f>
        <v/>
      </c>
      <c r="LN29">
        <f>IF(LM29=0,0,IF(LN27&gt;=IF('2-man'!$AH$5="",IF('2-man'!$AE$5="",101,'2-man'!$AE$5),'2-man'!$AH$5),0,1))</f>
        <v/>
      </c>
      <c r="LO29">
        <f>IF(LN29=0,0,IF(LO27&gt;=IF('2-man'!$AH$5="",IF('2-man'!$AE$5="",101,'2-man'!$AE$5),'2-man'!$AH$5),0,1))</f>
        <v/>
      </c>
      <c r="LP29">
        <f>IF(LO29=0,0,IF(LP27&gt;=IF('2-man'!$AH$5="",IF('2-man'!$AE$5="",101,'2-man'!$AE$5),'2-man'!$AH$5),0,1))</f>
        <v/>
      </c>
      <c r="LQ29">
        <f>IF(LP29=0,0,IF(LQ27&gt;=IF('2-man'!$AH$5="",IF('2-man'!$AE$5="",101,'2-man'!$AE$5),'2-man'!$AH$5),0,1))</f>
        <v/>
      </c>
      <c r="LR29">
        <f>IF(LQ29=0,0,IF(LR27&gt;=IF('2-man'!$AH$5="",IF('2-man'!$AE$5="",101,'2-man'!$AE$5),'2-man'!$AH$5),0,1))</f>
        <v/>
      </c>
      <c r="LS29">
        <f>IF(LR29=0,0,IF(LS27&gt;=IF('2-man'!$AH$5="",IF('2-man'!$AE$5="",101,'2-man'!$AE$5),'2-man'!$AH$5),0,1))</f>
        <v/>
      </c>
      <c r="LT29">
        <f>IF(LS29=0,0,IF(LT27&gt;=IF('2-man'!$AH$5="",IF('2-man'!$AE$5="",101,'2-man'!$AE$5),'2-man'!$AH$5),0,1))</f>
        <v/>
      </c>
    </row>
    <row r="32">
      <c r="A32" t="inlineStr">
        <is>
          <t>P1 s1</t>
        </is>
      </c>
      <c r="C32">
        <f>MIN(100,B33+IF(AND(OR(NOT(ISNUMBER($R$38)),'2-man'!C$38&gt;$R$38),B33&lt;100,B34+1&gt;=IF(OR('2-man'!$F$27=TRUE,'2-man'!$F$27="TRUE",'2-man'!$F$27="Yes"),25,50)),10,0)+IF('2-man'!C$38=$Q$38,25,0))</f>
        <v/>
      </c>
      <c r="D32">
        <f>MIN(100,C33+IF(AND(OR(NOT(ISNUMBER($R$38)),'2-man'!D$38&gt;$R$38),C33&lt;100,C34+1&gt;=IF(OR('2-man'!$F$27=TRUE,'2-man'!$F$27="TRUE",'2-man'!$F$27="Yes"),25,50)),10,0)+IF('2-man'!D$38=$Q$38,25,0))</f>
        <v/>
      </c>
      <c r="E32">
        <f>MIN(100,D33+IF(AND(OR(NOT(ISNUMBER($R$38)),'2-man'!E$38&gt;$R$38),D33&lt;100,D34+1&gt;=IF(OR('2-man'!$F$27=TRUE,'2-man'!$F$27="TRUE",'2-man'!$F$27="Yes"),25,50)),10,0)+IF('2-man'!E$38=$Q$38,25,0))</f>
        <v/>
      </c>
      <c r="F32">
        <f>MIN(100,E33+IF(AND(OR(NOT(ISNUMBER($R$38)),'2-man'!F$38&gt;$R$38),E33&lt;100,E34+1&gt;=IF(OR('2-man'!$F$27=TRUE,'2-man'!$F$27="TRUE",'2-man'!$F$27="Yes"),25,50)),10,0)+IF('2-man'!F$38=$Q$38,25,0))</f>
        <v/>
      </c>
      <c r="G32">
        <f>MIN(100,F33+IF(AND(OR(NOT(ISNUMBER($R$38)),'2-man'!G$38&gt;$R$38),F33&lt;100,F34+1&gt;=IF(OR('2-man'!$F$27=TRUE,'2-man'!$F$27="TRUE",'2-man'!$F$27="Yes"),25,50)),10,0)+IF('2-man'!G$38=$Q$38,25,0))</f>
        <v/>
      </c>
      <c r="H32">
        <f>MIN(100,G33+IF(AND(OR(NOT(ISNUMBER($R$38)),'2-man'!H$38&gt;$R$38),G33&lt;100,G34+1&gt;=IF(OR('2-man'!$F$27=TRUE,'2-man'!$F$27="TRUE",'2-man'!$F$27="Yes"),25,50)),10,0)+IF('2-man'!H$38=$Q$38,25,0))</f>
        <v/>
      </c>
      <c r="I32">
        <f>MIN(100,H33+IF(AND(OR(NOT(ISNUMBER($R$38)),'2-man'!I$38&gt;$R$38),H33&lt;100,H34+1&gt;=IF(OR('2-man'!$F$27=TRUE,'2-man'!$F$27="TRUE",'2-man'!$F$27="Yes"),25,50)),10,0)+IF('2-man'!I$38=$Q$38,25,0))</f>
        <v/>
      </c>
      <c r="J32">
        <f>MIN(100,I33+IF(AND(OR(NOT(ISNUMBER($R$38)),'2-man'!J$38&gt;$R$38),I33&lt;100,I34+1&gt;=IF(OR('2-man'!$F$27=TRUE,'2-man'!$F$27="TRUE",'2-man'!$F$27="Yes"),25,50)),10,0)+IF('2-man'!J$38=$Q$38,25,0))</f>
        <v/>
      </c>
      <c r="K32">
        <f>MIN(100,J33+IF(AND(OR(NOT(ISNUMBER($R$38)),'2-man'!K$38&gt;$R$38),J33&lt;100,J34+1&gt;=IF(OR('2-man'!$F$27=TRUE,'2-man'!$F$27="TRUE",'2-man'!$F$27="Yes"),25,50)),10,0)+IF('2-man'!K$38=$Q$38,25,0))</f>
        <v/>
      </c>
      <c r="L32">
        <f>MIN(100,K33+IF(AND(OR(NOT(ISNUMBER($R$38)),'2-man'!L$38&gt;$R$38),K33&lt;100,K34+1&gt;=IF(OR('2-man'!$F$27=TRUE,'2-man'!$F$27="TRUE",'2-man'!$F$27="Yes"),25,50)),10,0)+IF('2-man'!L$38=$Q$38,25,0))</f>
        <v/>
      </c>
      <c r="M32">
        <f>MIN(100,L33+IF(AND(OR(NOT(ISNUMBER($R$38)),'2-man'!M$38&gt;$R$38),L33&lt;100,L34+1&gt;=IF(OR('2-man'!$F$27=TRUE,'2-man'!$F$27="TRUE",'2-man'!$F$27="Yes"),25,50)),10,0)+IF('2-man'!M$38=$Q$38,25,0))</f>
        <v/>
      </c>
      <c r="N32">
        <f>MIN(100,M33+IF(AND(OR(NOT(ISNUMBER($R$38)),'2-man'!N$38&gt;$R$38),M33&lt;100,M34+1&gt;=IF(OR('2-man'!$F$27=TRUE,'2-man'!$F$27="TRUE",'2-man'!$F$27="Yes"),25,50)),10,0)+IF('2-man'!N$38=$Q$38,25,0))</f>
        <v/>
      </c>
      <c r="O32">
        <f>MIN(100,N33+IF(AND(OR(NOT(ISNUMBER($R$38)),'2-man'!O$38&gt;$R$38),N33&lt;100,N34+1&gt;=IF(OR('2-man'!$F$27=TRUE,'2-man'!$F$27="TRUE",'2-man'!$F$27="Yes"),25,50)),10,0)+IF('2-man'!O$38=$Q$38,25,0))</f>
        <v/>
      </c>
      <c r="P32">
        <f>MIN(100,O33+IF(AND(OR(NOT(ISNUMBER($R$38)),'2-man'!P$38&gt;$R$38),O33&lt;100,O34+1&gt;=IF(OR('2-man'!$F$27=TRUE,'2-man'!$F$27="TRUE",'2-man'!$F$27="Yes"),25,50)),10,0)+IF('2-man'!P$38=$Q$38,25,0))</f>
        <v/>
      </c>
      <c r="Q32">
        <f>MIN(100,P33+IF(AND(OR(NOT(ISNUMBER($R$38)),'2-man'!Q$38&gt;$R$38),P33&lt;100,P34+1&gt;=IF(OR('2-man'!$F$27=TRUE,'2-man'!$F$27="TRUE",'2-man'!$F$27="Yes"),25,50)),10,0)+IF('2-man'!Q$38=$Q$38,25,0))</f>
        <v/>
      </c>
      <c r="R32">
        <f>MIN(100,Q33+IF(AND(OR(NOT(ISNUMBER($R$38)),'2-man'!R$38&gt;$R$38),Q33&lt;100,Q34+1&gt;=IF(OR('2-man'!$F$27=TRUE,'2-man'!$F$27="TRUE",'2-man'!$F$27="Yes"),25,50)),10,0)+IF('2-man'!R$38=$Q$38,25,0))</f>
        <v/>
      </c>
      <c r="S32">
        <f>MIN(100,R33+IF(AND(OR(NOT(ISNUMBER($R$38)),'2-man'!S$38&gt;$R$38),R33&lt;100,R34+1&gt;=IF(OR('2-man'!$F$27=TRUE,'2-man'!$F$27="TRUE",'2-man'!$F$27="Yes"),25,50)),10,0)+IF('2-man'!S$38=$Q$38,25,0))</f>
        <v/>
      </c>
      <c r="T32">
        <f>MIN(100,S33+IF(AND(OR(NOT(ISNUMBER($R$38)),'2-man'!T$38&gt;$R$38),S33&lt;100,S34+1&gt;=IF(OR('2-man'!$F$27=TRUE,'2-man'!$F$27="TRUE",'2-man'!$F$27="Yes"),25,50)),10,0)+IF('2-man'!T$38=$Q$38,25,0))</f>
        <v/>
      </c>
      <c r="U32">
        <f>MIN(100,T33+IF(AND(OR(NOT(ISNUMBER($R$38)),'2-man'!U$38&gt;$R$38),T33&lt;100,T34+1&gt;=IF(OR('2-man'!$F$27=TRUE,'2-man'!$F$27="TRUE",'2-man'!$F$27="Yes"),25,50)),10,0)+IF('2-man'!U$38=$Q$38,25,0))</f>
        <v/>
      </c>
      <c r="V32">
        <f>MIN(100,U33+IF(AND(OR(NOT(ISNUMBER($R$38)),'2-man'!V$38&gt;$R$38),U33&lt;100,U34+1&gt;=IF(OR('2-man'!$F$27=TRUE,'2-man'!$F$27="TRUE",'2-man'!$F$27="Yes"),25,50)),10,0)+IF('2-man'!V$38=$Q$38,25,0))</f>
        <v/>
      </c>
      <c r="W32">
        <f>MIN(100,V33+IF(AND(OR(NOT(ISNUMBER($R$38)),'2-man'!W$38&gt;$R$38),V33&lt;100,V34+1&gt;=IF(OR('2-man'!$F$27=TRUE,'2-man'!$F$27="TRUE",'2-man'!$F$27="Yes"),25,50)),10,0)+IF('2-man'!W$38=$Q$38,25,0))</f>
        <v/>
      </c>
      <c r="X32">
        <f>MIN(100,W33+IF(AND(OR(NOT(ISNUMBER($R$38)),'2-man'!X$38&gt;$R$38),W33&lt;100,W34+1&gt;=IF(OR('2-man'!$F$27=TRUE,'2-man'!$F$27="TRUE",'2-man'!$F$27="Yes"),25,50)),10,0)+IF('2-man'!X$38=$Q$38,25,0))</f>
        <v/>
      </c>
      <c r="Y32">
        <f>MIN(100,X33+IF(AND(OR(NOT(ISNUMBER($R$38)),'2-man'!Y$38&gt;$R$38),X33&lt;100,X34+1&gt;=IF(OR('2-man'!$F$27=TRUE,'2-man'!$F$27="TRUE",'2-man'!$F$27="Yes"),25,50)),10,0)+IF('2-man'!Y$38=$Q$38,25,0))</f>
        <v/>
      </c>
      <c r="Z32">
        <f>MIN(100,Y33+IF(AND(OR(NOT(ISNUMBER($R$38)),'2-man'!Z$38&gt;$R$38),Y33&lt;100,Y34+1&gt;=IF(OR('2-man'!$F$27=TRUE,'2-man'!$F$27="TRUE",'2-man'!$F$27="Yes"),25,50)),10,0)+IF('2-man'!Z$38=$Q$38,25,0))</f>
        <v/>
      </c>
      <c r="AA32">
        <f>MIN(100,Z33+IF(AND(OR(NOT(ISNUMBER($R$38)),'2-man'!AA$38&gt;$R$38),Z33&lt;100,Z34+1&gt;=IF(OR('2-man'!$F$27=TRUE,'2-man'!$F$27="TRUE",'2-man'!$F$27="Yes"),25,50)),10,0)+IF('2-man'!AA$38=$Q$38,25,0))</f>
        <v/>
      </c>
      <c r="AB32">
        <f>MIN(100,AA33+IF(AND(OR(NOT(ISNUMBER($R$38)),'2-man'!AB$38&gt;$R$38),AA33&lt;100,AA34+1&gt;=IF(OR('2-man'!$F$27=TRUE,'2-man'!$F$27="TRUE",'2-man'!$F$27="Yes"),25,50)),10,0)+IF('2-man'!AB$38=$Q$38,25,0))</f>
        <v/>
      </c>
      <c r="AC32">
        <f>MIN(100,AB33+IF(AND(OR(NOT(ISNUMBER($R$38)),'2-man'!AC$38&gt;$R$38),AB33&lt;100,AB34+1&gt;=IF(OR('2-man'!$F$27=TRUE,'2-man'!$F$27="TRUE",'2-man'!$F$27="Yes"),25,50)),10,0)+IF('2-man'!AC$38=$Q$38,25,0))</f>
        <v/>
      </c>
      <c r="AD32">
        <f>MIN(100,AC33+IF(AND(OR(NOT(ISNUMBER($R$38)),'2-man'!AD$38&gt;$R$38),AC33&lt;100,AC34+1&gt;=IF(OR('2-man'!$F$27=TRUE,'2-man'!$F$27="TRUE",'2-man'!$F$27="Yes"),25,50)),10,0)+IF('2-man'!AD$38=$Q$38,25,0))</f>
        <v/>
      </c>
      <c r="AE32">
        <f>MIN(100,AD33+IF(AND(OR(NOT(ISNUMBER($R$38)),'2-man'!AE$38&gt;$R$38),AD33&lt;100,AD34+1&gt;=IF(OR('2-man'!$F$27=TRUE,'2-man'!$F$27="TRUE",'2-man'!$F$27="Yes"),25,50)),10,0)+IF('2-man'!AE$38=$Q$38,25,0))</f>
        <v/>
      </c>
      <c r="AF32">
        <f>MIN(100,AE33+IF(AND(OR(NOT(ISNUMBER($R$38)),'2-man'!AF$38&gt;$R$38),AE33&lt;100,AE34+1&gt;=IF(OR('2-man'!$F$27=TRUE,'2-man'!$F$27="TRUE",'2-man'!$F$27="Yes"),25,50)),10,0)+IF('2-man'!AF$38=$Q$38,25,0))</f>
        <v/>
      </c>
      <c r="AG32">
        <f>MIN(100,AF33+IF(AND(OR(NOT(ISNUMBER($R$38)),'2-man'!AG$38&gt;$R$38),AF33&lt;100,AF34+1&gt;=IF(OR('2-man'!$F$27=TRUE,'2-man'!$F$27="TRUE",'2-man'!$F$27="Yes"),25,50)),10,0)+IF('2-man'!AG$38=$Q$38,25,0))</f>
        <v/>
      </c>
      <c r="AH32">
        <f>MIN(100,AG33+IF(AND(OR(NOT(ISNUMBER($R$38)),'2-man'!AH$38&gt;$R$38),AG33&lt;100,AG34+1&gt;=IF(OR('2-man'!$F$27=TRUE,'2-man'!$F$27="TRUE",'2-man'!$F$27="Yes"),25,50)),10,0)+IF('2-man'!AH$38=$Q$38,25,0))</f>
        <v/>
      </c>
      <c r="AI32">
        <f>MIN(100,AH33+IF(AND(OR(NOT(ISNUMBER($R$38)),'2-man'!AI$38&gt;$R$38),AH33&lt;100,AH34+1&gt;=IF(OR('2-man'!$F$27=TRUE,'2-man'!$F$27="TRUE",'2-man'!$F$27="Yes"),25,50)),10,0)+IF('2-man'!AI$38=$Q$38,25,0))</f>
        <v/>
      </c>
      <c r="AJ32">
        <f>MIN(100,AI33+IF(AND(OR(NOT(ISNUMBER($R$38)),'2-man'!AJ$38&gt;$R$38),AI33&lt;100,AI34+1&gt;=IF(OR('2-man'!$F$27=TRUE,'2-man'!$F$27="TRUE",'2-man'!$F$27="Yes"),25,50)),10,0)+IF('2-man'!AJ$38=$Q$38,25,0))</f>
        <v/>
      </c>
      <c r="AK32">
        <f>MIN(100,AJ33+IF(AND(OR(NOT(ISNUMBER($R$38)),'2-man'!AK$38&gt;$R$38),AJ33&lt;100,AJ34+1&gt;=IF(OR('2-man'!$F$27=TRUE,'2-man'!$F$27="TRUE",'2-man'!$F$27="Yes"),25,50)),10,0)+IF('2-man'!AK$38=$Q$38,25,0))</f>
        <v/>
      </c>
      <c r="AL32">
        <f>MIN(100,AK33+IF(AND(OR(NOT(ISNUMBER($R$38)),'2-man'!AL$38&gt;$R$38),AK33&lt;100,AK34+1&gt;=IF(OR('2-man'!$F$27=TRUE,'2-man'!$F$27="TRUE",'2-man'!$F$27="Yes"),25,50)),10,0)+IF('2-man'!AL$38=$Q$38,25,0))</f>
        <v/>
      </c>
      <c r="AM32">
        <f>MIN(100,AL33+IF(AND(OR(NOT(ISNUMBER($R$38)),'2-man'!AM$38&gt;$R$38),AL33&lt;100,AL34+1&gt;=IF(OR('2-man'!$F$27=TRUE,'2-man'!$F$27="TRUE",'2-man'!$F$27="Yes"),25,50)),10,0)+IF('2-man'!AM$38=$Q$38,25,0))</f>
        <v/>
      </c>
      <c r="AN32">
        <f>MIN(100,AM33+IF(AND(OR(NOT(ISNUMBER($R$38)),'2-man'!AN$38&gt;$R$38),AM33&lt;100,AM34+1&gt;=IF(OR('2-man'!$F$27=TRUE,'2-man'!$F$27="TRUE",'2-man'!$F$27="Yes"),25,50)),10,0)+IF('2-man'!AN$38=$Q$38,25,0))</f>
        <v/>
      </c>
      <c r="AO32">
        <f>MIN(100,AN33+IF(AND(OR(NOT(ISNUMBER($R$38)),'2-man'!AO$38&gt;$R$38),AN33&lt;100,AN34+1&gt;=IF(OR('2-man'!$F$27=TRUE,'2-man'!$F$27="TRUE",'2-man'!$F$27="Yes"),25,50)),10,0)+IF('2-man'!AO$38=$Q$38,25,0))</f>
        <v/>
      </c>
      <c r="AP32">
        <f>MIN(100,AO33+IF(AND(OR(NOT(ISNUMBER($R$38)),'2-man'!AP$38&gt;$R$38),AO33&lt;100,AO34+1&gt;=IF(OR('2-man'!$F$27=TRUE,'2-man'!$F$27="TRUE",'2-man'!$F$27="Yes"),25,50)),10,0)+IF('2-man'!AP$38=$Q$38,25,0))</f>
        <v/>
      </c>
      <c r="AQ32">
        <f>MIN(100,AP33+IF(AND(OR(NOT(ISNUMBER($R$38)),'2-man'!AQ$38&gt;$R$38),AP33&lt;100,AP34+1&gt;=IF(OR('2-man'!$F$27=TRUE,'2-man'!$F$27="TRUE",'2-man'!$F$27="Yes"),25,50)),10,0)+IF('2-man'!AQ$38=$Q$38,25,0))</f>
        <v/>
      </c>
      <c r="AR32">
        <f>MIN(100,AQ33+IF(AND(OR(NOT(ISNUMBER($R$38)),'2-man'!AR$38&gt;$R$38),AQ33&lt;100,AQ34+1&gt;=IF(OR('2-man'!$F$27=TRUE,'2-man'!$F$27="TRUE",'2-man'!$F$27="Yes"),25,50)),10,0)+IF('2-man'!AR$38=$Q$38,25,0))</f>
        <v/>
      </c>
      <c r="AS32">
        <f>MIN(100,AR33+IF(AND(OR(NOT(ISNUMBER($R$38)),'2-man'!AS$38&gt;$R$38),AR33&lt;100,AR34+1&gt;=IF(OR('2-man'!$F$27=TRUE,'2-man'!$F$27="TRUE",'2-man'!$F$27="Yes"),25,50)),10,0)+IF('2-man'!AS$38=$Q$38,25,0))</f>
        <v/>
      </c>
      <c r="AT32">
        <f>MIN(100,AS33+IF(AND(OR(NOT(ISNUMBER($R$38)),'2-man'!AT$38&gt;$R$38),AS33&lt;100,AS34+1&gt;=IF(OR('2-man'!$F$27=TRUE,'2-man'!$F$27="TRUE",'2-man'!$F$27="Yes"),25,50)),10,0)+IF('2-man'!AT$38=$Q$38,25,0))</f>
        <v/>
      </c>
      <c r="AU32">
        <f>MIN(100,AT33+IF(AND(OR(NOT(ISNUMBER($R$38)),'2-man'!AU$38&gt;$R$38),AT33&lt;100,AT34+1&gt;=IF(OR('2-man'!$F$27=TRUE,'2-man'!$F$27="TRUE",'2-man'!$F$27="Yes"),25,50)),10,0)+IF('2-man'!AU$38=$Q$38,25,0))</f>
        <v/>
      </c>
      <c r="AV32">
        <f>MIN(100,AU33+IF(AND(OR(NOT(ISNUMBER($R$38)),'2-man'!AV$38&gt;$R$38),AU33&lt;100,AU34+1&gt;=IF(OR('2-man'!$F$27=TRUE,'2-man'!$F$27="TRUE",'2-man'!$F$27="Yes"),25,50)),10,0)+IF('2-man'!AV$38=$Q$38,25,0))</f>
        <v/>
      </c>
      <c r="AW32">
        <f>MIN(100,AV33+IF(AND(OR(NOT(ISNUMBER($R$38)),'2-man'!AW$38&gt;$R$38),AV33&lt;100,AV34+1&gt;=IF(OR('2-man'!$F$27=TRUE,'2-man'!$F$27="TRUE",'2-man'!$F$27="Yes"),25,50)),10,0)+IF('2-man'!AW$38=$Q$38,25,0))</f>
        <v/>
      </c>
      <c r="AX32">
        <f>MIN(100,AW33+IF(AND(OR(NOT(ISNUMBER($R$38)),'2-man'!AX$38&gt;$R$38),AW33&lt;100,AW34+1&gt;=IF(OR('2-man'!$F$27=TRUE,'2-man'!$F$27="TRUE",'2-man'!$F$27="Yes"),25,50)),10,0)+IF('2-man'!AX$38=$Q$38,25,0))</f>
        <v/>
      </c>
      <c r="AY32">
        <f>MIN(100,AX33+IF(AND(OR(NOT(ISNUMBER($R$38)),'2-man'!AY$38&gt;$R$38),AX33&lt;100,AX34+1&gt;=IF(OR('2-man'!$F$27=TRUE,'2-man'!$F$27="TRUE",'2-man'!$F$27="Yes"),25,50)),10,0)+IF('2-man'!AY$38=$Q$38,25,0))</f>
        <v/>
      </c>
      <c r="AZ32">
        <f>MIN(100,AY33+IF(AND(OR(NOT(ISNUMBER($R$38)),'2-man'!AZ$38&gt;$R$38),AY33&lt;100,AY34+1&gt;=IF(OR('2-man'!$F$27=TRUE,'2-man'!$F$27="TRUE",'2-man'!$F$27="Yes"),25,50)),10,0)+IF('2-man'!AZ$38=$Q$38,25,0))</f>
        <v/>
      </c>
      <c r="BA32">
        <f>MIN(100,AZ33+IF(AND(OR(NOT(ISNUMBER($R$38)),'2-man'!BA$38&gt;$R$38),AZ33&lt;100,AZ34+1&gt;=IF(OR('2-man'!$F$27=TRUE,'2-man'!$F$27="TRUE",'2-man'!$F$27="Yes"),25,50)),10,0)+IF('2-man'!BA$38=$Q$38,25,0))</f>
        <v/>
      </c>
      <c r="BB32">
        <f>MIN(100,BA33+IF(AND(OR(NOT(ISNUMBER($R$38)),'2-man'!BB$38&gt;$R$38),BA33&lt;100,BA34+1&gt;=IF(OR('2-man'!$F$27=TRUE,'2-man'!$F$27="TRUE",'2-man'!$F$27="Yes"),25,50)),10,0)+IF('2-man'!BB$38=$Q$38,25,0))</f>
        <v/>
      </c>
      <c r="BC32">
        <f>MIN(100,BB33+IF(AND(OR(NOT(ISNUMBER($R$38)),'2-man'!BC$38&gt;$R$38),BB33&lt;100,BB34+1&gt;=IF(OR('2-man'!$F$27=TRUE,'2-man'!$F$27="TRUE",'2-man'!$F$27="Yes"),25,50)),10,0)+IF('2-man'!BC$38=$Q$38,25,0))</f>
        <v/>
      </c>
      <c r="BD32">
        <f>MIN(100,BC33+IF(AND(OR(NOT(ISNUMBER($R$38)),'2-man'!BD$38&gt;$R$38),BC33&lt;100,BC34+1&gt;=IF(OR('2-man'!$F$27=TRUE,'2-man'!$F$27="TRUE",'2-man'!$F$27="Yes"),25,50)),10,0)+IF('2-man'!BD$38=$Q$38,25,0))</f>
        <v/>
      </c>
      <c r="BE32">
        <f>MIN(100,BD33+IF(AND(OR(NOT(ISNUMBER($R$38)),'2-man'!BE$38&gt;$R$38),BD33&lt;100,BD34+1&gt;=IF(OR('2-man'!$F$27=TRUE,'2-man'!$F$27="TRUE",'2-man'!$F$27="Yes"),25,50)),10,0)+IF('2-man'!BE$38=$Q$38,25,0))</f>
        <v/>
      </c>
      <c r="BF32">
        <f>MIN(100,BE33+IF(AND(OR(NOT(ISNUMBER($R$38)),'2-man'!BF$38&gt;$R$38),BE33&lt;100,BE34+1&gt;=IF(OR('2-man'!$F$27=TRUE,'2-man'!$F$27="TRUE",'2-man'!$F$27="Yes"),25,50)),10,0)+IF('2-man'!BF$38=$Q$38,25,0))</f>
        <v/>
      </c>
      <c r="BG32">
        <f>MIN(100,BF33+IF(AND(OR(NOT(ISNUMBER($R$38)),'2-man'!BG$38&gt;$R$38),BF33&lt;100,BF34+1&gt;=IF(OR('2-man'!$F$27=TRUE,'2-man'!$F$27="TRUE",'2-man'!$F$27="Yes"),25,50)),10,0)+IF('2-man'!BG$38=$Q$38,25,0))</f>
        <v/>
      </c>
      <c r="BH32">
        <f>MIN(100,BG33+IF(AND(OR(NOT(ISNUMBER($R$38)),'2-man'!BH$38&gt;$R$38),BG33&lt;100,BG34+1&gt;=IF(OR('2-man'!$F$27=TRUE,'2-man'!$F$27="TRUE",'2-man'!$F$27="Yes"),25,50)),10,0)+IF('2-man'!BH$38=$Q$38,25,0))</f>
        <v/>
      </c>
      <c r="BI32">
        <f>MIN(100,BH33+IF(AND(OR(NOT(ISNUMBER($R$38)),'2-man'!BI$38&gt;$R$38),BH33&lt;100,BH34+1&gt;=IF(OR('2-man'!$F$27=TRUE,'2-man'!$F$27="TRUE",'2-man'!$F$27="Yes"),25,50)),10,0)+IF('2-man'!BI$38=$Q$38,25,0))</f>
        <v/>
      </c>
      <c r="BJ32">
        <f>MIN(100,BI33+IF(AND(OR(NOT(ISNUMBER($R$38)),'2-man'!BJ$38&gt;$R$38),BI33&lt;100,BI34+1&gt;=IF(OR('2-man'!$F$27=TRUE,'2-man'!$F$27="TRUE",'2-man'!$F$27="Yes"),25,50)),10,0)+IF('2-man'!BJ$38=$Q$38,25,0))</f>
        <v/>
      </c>
      <c r="BK32">
        <f>MIN(100,BJ33+IF(AND(OR(NOT(ISNUMBER($R$38)),'2-man'!BK$38&gt;$R$38),BJ33&lt;100,BJ34+1&gt;=IF(OR('2-man'!$F$27=TRUE,'2-man'!$F$27="TRUE",'2-man'!$F$27="Yes"),25,50)),10,0)+IF('2-man'!BK$38=$Q$38,25,0))</f>
        <v/>
      </c>
      <c r="BL32">
        <f>MIN(100,BK33+IF(AND(OR(NOT(ISNUMBER($R$38)),'2-man'!BL$38&gt;$R$38),BK33&lt;100,BK34+1&gt;=IF(OR('2-man'!$F$27=TRUE,'2-man'!$F$27="TRUE",'2-man'!$F$27="Yes"),25,50)),10,0)+IF('2-man'!BL$38=$Q$38,25,0))</f>
        <v/>
      </c>
      <c r="BM32">
        <f>MIN(100,BL33+IF(AND(OR(NOT(ISNUMBER($R$38)),'2-man'!BM$38&gt;$R$38),BL33&lt;100,BL34+1&gt;=IF(OR('2-man'!$F$27=TRUE,'2-man'!$F$27="TRUE",'2-man'!$F$27="Yes"),25,50)),10,0)+IF('2-man'!BM$38=$Q$38,25,0))</f>
        <v/>
      </c>
      <c r="BN32">
        <f>MIN(100,BM33+IF(AND(OR(NOT(ISNUMBER($R$38)),'2-man'!BN$38&gt;$R$38),BM33&lt;100,BM34+1&gt;=IF(OR('2-man'!$F$27=TRUE,'2-man'!$F$27="TRUE",'2-man'!$F$27="Yes"),25,50)),10,0)+IF('2-man'!BN$38=$Q$38,25,0))</f>
        <v/>
      </c>
      <c r="BO32">
        <f>MIN(100,BN33+IF(AND(OR(NOT(ISNUMBER($R$38)),'2-man'!BO$38&gt;$R$38),BN33&lt;100,BN34+1&gt;=IF(OR('2-man'!$F$27=TRUE,'2-man'!$F$27="TRUE",'2-man'!$F$27="Yes"),25,50)),10,0)+IF('2-man'!BO$38=$Q$38,25,0))</f>
        <v/>
      </c>
      <c r="BP32">
        <f>MIN(100,BO33+IF(AND(OR(NOT(ISNUMBER($R$38)),'2-man'!BP$38&gt;$R$38),BO33&lt;100,BO34+1&gt;=IF(OR('2-man'!$F$27=TRUE,'2-man'!$F$27="TRUE",'2-man'!$F$27="Yes"),25,50)),10,0)+IF('2-man'!BP$38=$Q$38,25,0))</f>
        <v/>
      </c>
      <c r="BQ32">
        <f>MIN(100,BP33+IF(AND(OR(NOT(ISNUMBER($R$38)),'2-man'!BQ$38&gt;$R$38),BP33&lt;100,BP34+1&gt;=IF(OR('2-man'!$F$27=TRUE,'2-man'!$F$27="TRUE",'2-man'!$F$27="Yes"),25,50)),10,0)+IF('2-man'!BQ$38=$Q$38,25,0))</f>
        <v/>
      </c>
      <c r="BR32">
        <f>MIN(100,BQ33+IF(AND(OR(NOT(ISNUMBER($R$38)),'2-man'!BR$38&gt;$R$38),BQ33&lt;100,BQ34+1&gt;=IF(OR('2-man'!$F$27=TRUE,'2-man'!$F$27="TRUE",'2-man'!$F$27="Yes"),25,50)),10,0)+IF('2-man'!BR$38=$Q$38,25,0))</f>
        <v/>
      </c>
      <c r="BS32">
        <f>MIN(100,BR33+IF(AND(OR(NOT(ISNUMBER($R$38)),'2-man'!BS$38&gt;$R$38),BR33&lt;100,BR34+1&gt;=IF(OR('2-man'!$F$27=TRUE,'2-man'!$F$27="TRUE",'2-man'!$F$27="Yes"),25,50)),10,0)+IF('2-man'!BS$38=$Q$38,25,0))</f>
        <v/>
      </c>
      <c r="BT32">
        <f>MIN(100,BS33+IF(AND(OR(NOT(ISNUMBER($R$38)),'2-man'!BT$38&gt;$R$38),BS33&lt;100,BS34+1&gt;=IF(OR('2-man'!$F$27=TRUE,'2-man'!$F$27="TRUE",'2-man'!$F$27="Yes"),25,50)),10,0)+IF('2-man'!BT$38=$Q$38,25,0))</f>
        <v/>
      </c>
      <c r="BU32">
        <f>MIN(100,BT33+IF(AND(OR(NOT(ISNUMBER($R$38)),'2-man'!BU$38&gt;$R$38),BT33&lt;100,BT34+1&gt;=IF(OR('2-man'!$F$27=TRUE,'2-man'!$F$27="TRUE",'2-man'!$F$27="Yes"),25,50)),10,0)+IF('2-man'!BU$38=$Q$38,25,0))</f>
        <v/>
      </c>
      <c r="BV32">
        <f>MIN(100,BU33+IF(AND(OR(NOT(ISNUMBER($R$38)),'2-man'!BV$38&gt;$R$38),BU33&lt;100,BU34+1&gt;=IF(OR('2-man'!$F$27=TRUE,'2-man'!$F$27="TRUE",'2-man'!$F$27="Yes"),25,50)),10,0)+IF('2-man'!BV$38=$Q$38,25,0))</f>
        <v/>
      </c>
      <c r="BW32">
        <f>MIN(100,BV33+IF(AND(OR(NOT(ISNUMBER($R$38)),'2-man'!BW$38&gt;$R$38),BV33&lt;100,BV34+1&gt;=IF(OR('2-man'!$F$27=TRUE,'2-man'!$F$27="TRUE",'2-man'!$F$27="Yes"),25,50)),10,0)+IF('2-man'!BW$38=$Q$38,25,0))</f>
        <v/>
      </c>
      <c r="BX32">
        <f>MIN(100,BW33+IF(AND(OR(NOT(ISNUMBER($R$38)),'2-man'!BX$38&gt;$R$38),BW33&lt;100,BW34+1&gt;=IF(OR('2-man'!$F$27=TRUE,'2-man'!$F$27="TRUE",'2-man'!$F$27="Yes"),25,50)),10,0)+IF('2-man'!BX$38=$Q$38,25,0))</f>
        <v/>
      </c>
      <c r="BY32">
        <f>MIN(100,BX33+IF(AND(OR(NOT(ISNUMBER($R$38)),'2-man'!BY$38&gt;$R$38),BX33&lt;100,BX34+1&gt;=IF(OR('2-man'!$F$27=TRUE,'2-man'!$F$27="TRUE",'2-man'!$F$27="Yes"),25,50)),10,0)+IF('2-man'!BY$38=$Q$38,25,0))</f>
        <v/>
      </c>
      <c r="BZ32">
        <f>MIN(100,BY33+IF(AND(OR(NOT(ISNUMBER($R$38)),'2-man'!BZ$38&gt;$R$38),BY33&lt;100,BY34+1&gt;=IF(OR('2-man'!$F$27=TRUE,'2-man'!$F$27="TRUE",'2-man'!$F$27="Yes"),25,50)),10,0)+IF('2-man'!BZ$38=$Q$38,25,0))</f>
        <v/>
      </c>
      <c r="CA32">
        <f>MIN(100,BZ33+IF(AND(OR(NOT(ISNUMBER($R$38)),'2-man'!CA$38&gt;$R$38),BZ33&lt;100,BZ34+1&gt;=IF(OR('2-man'!$F$27=TRUE,'2-man'!$F$27="TRUE",'2-man'!$F$27="Yes"),25,50)),10,0)+IF('2-man'!CA$38=$Q$38,25,0))</f>
        <v/>
      </c>
      <c r="CB32">
        <f>MIN(100,CA33+IF(AND(OR(NOT(ISNUMBER($R$38)),'2-man'!CB$38&gt;$R$38),CA33&lt;100,CA34+1&gt;=IF(OR('2-man'!$F$27=TRUE,'2-man'!$F$27="TRUE",'2-man'!$F$27="Yes"),25,50)),10,0)+IF('2-man'!CB$38=$Q$38,25,0))</f>
        <v/>
      </c>
      <c r="CC32">
        <f>MIN(100,CB33+IF(AND(OR(NOT(ISNUMBER($R$38)),'2-man'!CC$38&gt;$R$38),CB33&lt;100,CB34+1&gt;=IF(OR('2-man'!$F$27=TRUE,'2-man'!$F$27="TRUE",'2-man'!$F$27="Yes"),25,50)),10,0)+IF('2-man'!CC$38=$Q$38,25,0))</f>
        <v/>
      </c>
      <c r="CD32">
        <f>MIN(100,CC33+IF(AND(OR(NOT(ISNUMBER($R$38)),'2-man'!CD$38&gt;$R$38),CC33&lt;100,CC34+1&gt;=IF(OR('2-man'!$F$27=TRUE,'2-man'!$F$27="TRUE",'2-man'!$F$27="Yes"),25,50)),10,0)+IF('2-man'!CD$38=$Q$38,25,0))</f>
        <v/>
      </c>
      <c r="CE32">
        <f>MIN(100,CD33+IF(AND(CD33&lt;100,CD34+1&gt;=IF(OR('2-man'!$F$27=TRUE,'2-man'!$F$27="TRUE",'2-man'!$F$27="Yes"),25,50)),10,0)+IF('2-man'!CE$38=$Q$38,25,0))</f>
        <v/>
      </c>
      <c r="CF32">
        <f>MIN(100,CE33+IF(AND(CE33&lt;100,CE34+1&gt;=IF(OR('2-man'!$F$27=TRUE,'2-man'!$F$27="TRUE",'2-man'!$F$27="Yes"),25,50)),10,0)+IF('2-man'!CF$38=$Q$38,25,0))</f>
        <v/>
      </c>
      <c r="CG32">
        <f>MIN(100,CF33+IF(AND(CF33&lt;100,CF34+1&gt;=IF(OR('2-man'!$F$27=TRUE,'2-man'!$F$27="TRUE",'2-man'!$F$27="Yes"),25,50)),10,0)+IF('2-man'!CG$38=$Q$38,25,0))</f>
        <v/>
      </c>
      <c r="CH32">
        <f>MIN(100,CG33+IF(AND(CG33&lt;100,CG34+1&gt;=IF(OR('2-man'!$F$27=TRUE,'2-man'!$F$27="TRUE",'2-man'!$F$27="Yes"),25,50)),10,0)+IF('2-man'!CH$38=$Q$38,25,0))</f>
        <v/>
      </c>
      <c r="CI32">
        <f>MIN(100,CH33+IF(AND(CH33&lt;100,CH34+1&gt;=IF(OR('2-man'!$F$27=TRUE,'2-man'!$F$27="TRUE",'2-man'!$F$27="Yes"),25,50)),10,0)+IF('2-man'!CI$38=$Q$38,25,0))</f>
        <v/>
      </c>
      <c r="CJ32">
        <f>MIN(100,CI33+IF(AND(CI33&lt;100,CI34+1&gt;=IF(OR('2-man'!$F$27=TRUE,'2-man'!$F$27="TRUE",'2-man'!$F$27="Yes"),25,50)),10,0)+IF('2-man'!CJ$38=$Q$38,25,0))</f>
        <v/>
      </c>
      <c r="CK32">
        <f>MIN(100,CJ33+IF(AND(CJ33&lt;100,CJ34+1&gt;=IF(OR('2-man'!$F$27=TRUE,'2-man'!$F$27="TRUE",'2-man'!$F$27="Yes"),25,50)),10,0)+IF('2-man'!CK$38=$Q$38,25,0))</f>
        <v/>
      </c>
      <c r="CL32">
        <f>MIN(100,CK33+IF(AND(CK33&lt;100,CK34+1&gt;=IF(OR('2-man'!$F$27=TRUE,'2-man'!$F$27="TRUE",'2-man'!$F$27="Yes"),25,50)),10,0)+IF('2-man'!CL$38=$Q$38,25,0))</f>
        <v/>
      </c>
      <c r="CM32">
        <f>MIN(100,CL33+IF(AND(CL33&lt;100,CL34+1&gt;=IF(OR('2-man'!$F$27=TRUE,'2-man'!$F$27="TRUE",'2-man'!$F$27="Yes"),25,50)),10,0)+IF('2-man'!CM$38=$Q$38,25,0))</f>
        <v/>
      </c>
      <c r="CN32">
        <f>MIN(100,CM33+IF(AND(CM33&lt;100,CM34+1&gt;=IF(OR('2-man'!$F$27=TRUE,'2-man'!$F$27="TRUE",'2-man'!$F$27="Yes"),25,50)),10,0)+IF('2-man'!CN$38=$Q$38,25,0))</f>
        <v/>
      </c>
      <c r="CO32">
        <f>MIN(100,CN33+IF(AND(CN33&lt;100,CN34+1&gt;=IF(OR('2-man'!$F$27=TRUE,'2-man'!$F$27="TRUE",'2-man'!$F$27="Yes"),25,50)),10,0)+IF('2-man'!CO$38=$Q$38,25,0))</f>
        <v/>
      </c>
      <c r="CP32">
        <f>MIN(100,CO33+IF(AND(CO33&lt;100,CO34+1&gt;=IF(OR('2-man'!$F$27=TRUE,'2-man'!$F$27="TRUE",'2-man'!$F$27="Yes"),25,50)),10,0)+IF('2-man'!CP$38=$Q$38,25,0))</f>
        <v/>
      </c>
      <c r="CQ32">
        <f>MIN(100,CP33+IF(AND(CP33&lt;100,CP34+1&gt;=IF(OR('2-man'!$F$27=TRUE,'2-man'!$F$27="TRUE",'2-man'!$F$27="Yes"),25,50)),10,0)+IF('2-man'!CQ$38=$Q$38,25,0))</f>
        <v/>
      </c>
      <c r="CR32">
        <f>MIN(100,CQ33+IF(AND(CQ33&lt;100,CQ34+1&gt;=IF(OR('2-man'!$F$27=TRUE,'2-man'!$F$27="TRUE",'2-man'!$F$27="Yes"),25,50)),10,0)+IF('2-man'!CR$38=$Q$38,25,0))</f>
        <v/>
      </c>
      <c r="CS32">
        <f>MIN(100,CR33+IF(AND(CR33&lt;100,CR34+1&gt;=IF(OR('2-man'!$F$27=TRUE,'2-man'!$F$27="TRUE",'2-man'!$F$27="Yes"),25,50)),10,0)+IF('2-man'!CS$38=$Q$38,25,0))</f>
        <v/>
      </c>
      <c r="CT32">
        <f>MIN(100,CS33+IF(AND(CS33&lt;100,CS34+1&gt;=IF(OR('2-man'!$F$27=TRUE,'2-man'!$F$27="TRUE",'2-man'!$F$27="Yes"),25,50)),10,0)+IF('2-man'!CT$38=$Q$38,25,0))</f>
        <v/>
      </c>
      <c r="CU32">
        <f>MIN(100,CT33+IF(AND(CT33&lt;100,CT34+1&gt;=IF(OR('2-man'!$F$27=TRUE,'2-man'!$F$27="TRUE",'2-man'!$F$27="Yes"),25,50)),10,0)+IF('2-man'!CU$38=$Q$38,25,0))</f>
        <v/>
      </c>
      <c r="CV32">
        <f>MIN(100,CU33+IF(AND(CU33&lt;100,CU34+1&gt;=IF(OR('2-man'!$F$27=TRUE,'2-man'!$F$27="TRUE",'2-man'!$F$27="Yes"),25,50)),10,0)+IF('2-man'!CV$38=$Q$38,25,0))</f>
        <v/>
      </c>
      <c r="CW32">
        <f>MIN(100,CV33+IF(AND(CV33&lt;100,CV34+1&gt;=IF(OR('2-man'!$F$27=TRUE,'2-man'!$F$27="TRUE",'2-man'!$F$27="Yes"),25,50)),10,0)+IF('2-man'!CW$38=$Q$38,25,0))</f>
        <v/>
      </c>
      <c r="CX32">
        <f>MIN(100,CW33+IF(AND(CW33&lt;100,CW34+1&gt;=IF(OR('2-man'!$F$27=TRUE,'2-man'!$F$27="TRUE",'2-man'!$F$27="Yes"),25,50)),10,0)+IF('2-man'!CX$38=$Q$38,25,0))</f>
        <v/>
      </c>
      <c r="CY32">
        <f>MIN(100,CX33+IF(AND(CX33&lt;100,CX34+1&gt;=IF(OR('2-man'!$F$27=TRUE,'2-man'!$F$27="TRUE",'2-man'!$F$27="Yes"),25,50)),10,0)+IF('2-man'!CY$38=$Q$38,25,0))</f>
        <v/>
      </c>
      <c r="CZ32">
        <f>MIN(100,CY33+IF(AND(CY33&lt;100,CY34+1&gt;=IF(OR('2-man'!$F$27=TRUE,'2-man'!$F$27="TRUE",'2-man'!$F$27="Yes"),25,50)),10,0)+IF('2-man'!CZ$38=$Q$38,25,0))</f>
        <v/>
      </c>
      <c r="DA32">
        <f>MIN(100,CZ33+IF(AND(CZ33&lt;100,CZ34+1&gt;=IF(OR('2-man'!$F$27=TRUE,'2-man'!$F$27="TRUE",'2-man'!$F$27="Yes"),25,50)),10,0)+IF('2-man'!DA$38=$Q$38,25,0))</f>
        <v/>
      </c>
      <c r="DB32">
        <f>MIN(100,DA33+IF(AND(DA33&lt;100,DA34+1&gt;=IF(OR('2-man'!$F$27=TRUE,'2-man'!$F$27="TRUE",'2-man'!$F$27="Yes"),25,50)),10,0)+IF('2-man'!DB$38=$Q$38,25,0))</f>
        <v/>
      </c>
      <c r="DC32">
        <f>MIN(100,DB33+IF(AND(DB33&lt;100,DB34+1&gt;=IF(OR('2-man'!$F$27=TRUE,'2-man'!$F$27="TRUE",'2-man'!$F$27="Yes"),25,50)),10,0)+IF('2-man'!DC$38=$Q$38,25,0))</f>
        <v/>
      </c>
      <c r="DD32">
        <f>MIN(100,DC33+IF(AND(DC33&lt;100,DC34+1&gt;=IF(OR('2-man'!$F$27=TRUE,'2-man'!$F$27="TRUE",'2-man'!$F$27="Yes"),25,50)),10,0)+IF('2-man'!DD$38=$Q$38,25,0))</f>
        <v/>
      </c>
      <c r="DE32">
        <f>MIN(100,DD33+IF(AND(DD33&lt;100,DD34+1&gt;=IF(OR('2-man'!$F$27=TRUE,'2-man'!$F$27="TRUE",'2-man'!$F$27="Yes"),25,50)),10,0)+IF('2-man'!DE$38=$Q$38,25,0))</f>
        <v/>
      </c>
      <c r="DF32">
        <f>MIN(100,DE33+IF(AND(DE33&lt;100,DE34+1&gt;=IF(OR('2-man'!$F$27=TRUE,'2-man'!$F$27="TRUE",'2-man'!$F$27="Yes"),25,50)),10,0)+IF('2-man'!DF$38=$Q$38,25,0))</f>
        <v/>
      </c>
      <c r="DG32">
        <f>MIN(100,DF33+IF(AND(DF33&lt;100,DF34+1&gt;=IF(OR('2-man'!$F$27=TRUE,'2-man'!$F$27="TRUE",'2-man'!$F$27="Yes"),25,50)),10,0)+IF('2-man'!DG$38=$Q$38,25,0))</f>
        <v/>
      </c>
      <c r="DH32">
        <f>MIN(100,DG33+IF(AND(DG33&lt;100,DG34+1&gt;=IF(OR('2-man'!$F$27=TRUE,'2-man'!$F$27="TRUE",'2-man'!$F$27="Yes"),25,50)),10,0)+IF('2-man'!DH$38=$Q$38,25,0))</f>
        <v/>
      </c>
      <c r="DI32">
        <f>MIN(100,DH33+IF(AND(DH33&lt;100,DH34+1&gt;=IF(OR('2-man'!$F$27=TRUE,'2-man'!$F$27="TRUE",'2-man'!$F$27="Yes"),25,50)),10,0)+IF('2-man'!DI$38=$Q$38,25,0))</f>
        <v/>
      </c>
      <c r="DJ32">
        <f>MIN(100,DI33+IF(AND(DI33&lt;100,DI34+1&gt;=IF(OR('2-man'!$F$27=TRUE,'2-man'!$F$27="TRUE",'2-man'!$F$27="Yes"),25,50)),10,0)+IF('2-man'!DJ$38=$Q$38,25,0))</f>
        <v/>
      </c>
      <c r="DK32">
        <f>MIN(100,DJ33+IF(AND(DJ33&lt;100,DJ34+1&gt;=IF(OR('2-man'!$F$27=TRUE,'2-man'!$F$27="TRUE",'2-man'!$F$27="Yes"),25,50)),10,0)+IF('2-man'!DK$38=$Q$38,25,0))</f>
        <v/>
      </c>
      <c r="DL32">
        <f>MIN(100,DK33+IF(AND(DK33&lt;100,DK34+1&gt;=IF(OR('2-man'!$F$27=TRUE,'2-man'!$F$27="TRUE",'2-man'!$F$27="Yes"),25,50)),10,0)+IF('2-man'!DL$38=$Q$38,25,0))</f>
        <v/>
      </c>
      <c r="DM32">
        <f>MIN(100,DL33+IF(AND(DL33&lt;100,DL34+1&gt;=IF(OR('2-man'!$F$27=TRUE,'2-man'!$F$27="TRUE",'2-man'!$F$27="Yes"),25,50)),10,0)+IF('2-man'!DM$38=$Q$38,25,0))</f>
        <v/>
      </c>
      <c r="DN32">
        <f>MIN(100,DM33+IF(AND(DM33&lt;100,DM34+1&gt;=IF(OR('2-man'!$F$27=TRUE,'2-man'!$F$27="TRUE",'2-man'!$F$27="Yes"),25,50)),10,0)+IF('2-man'!DN$38=$Q$38,25,0))</f>
        <v/>
      </c>
      <c r="DO32">
        <f>MIN(100,DN33+IF(AND(DN33&lt;100,DN34+1&gt;=IF(OR('2-man'!$F$27=TRUE,'2-man'!$F$27="TRUE",'2-man'!$F$27="Yes"),25,50)),10,0)+IF('2-man'!DO$38=$Q$38,25,0))</f>
        <v/>
      </c>
      <c r="DP32">
        <f>MIN(100,DO33+IF(AND(DO33&lt;100,DO34+1&gt;=IF(OR('2-man'!$F$27=TRUE,'2-man'!$F$27="TRUE",'2-man'!$F$27="Yes"),25,50)),10,0)+IF('2-man'!DP$38=$Q$38,25,0))</f>
        <v/>
      </c>
      <c r="DQ32">
        <f>MIN(100,DP33+IF(AND(DP33&lt;100,DP34+1&gt;=IF(OR('2-man'!$F$27=TRUE,'2-man'!$F$27="TRUE",'2-man'!$F$27="Yes"),25,50)),10,0)+IF('2-man'!DQ$38=$Q$38,25,0))</f>
        <v/>
      </c>
      <c r="DR32">
        <f>MIN(100,DQ33+IF(AND(DQ33&lt;100,DQ34+1&gt;=IF(OR('2-man'!$F$27=TRUE,'2-man'!$F$27="TRUE",'2-man'!$F$27="Yes"),25,50)),10,0)+IF('2-man'!DR$38=$Q$38,25,0))</f>
        <v/>
      </c>
      <c r="DS32">
        <f>MIN(100,DR33+IF(AND(DR33&lt;100,DR34+1&gt;=IF(OR('2-man'!$F$27=TRUE,'2-man'!$F$27="TRUE",'2-man'!$F$27="Yes"),25,50)),10,0)+IF('2-man'!DS$38=$Q$38,25,0))</f>
        <v/>
      </c>
      <c r="DT32">
        <f>MIN(100,DS33+IF(AND(DS33&lt;100,DS34+1&gt;=IF(OR('2-man'!$F$27=TRUE,'2-man'!$F$27="TRUE",'2-man'!$F$27="Yes"),25,50)),10,0)+IF('2-man'!DT$38=$Q$38,25,0))</f>
        <v/>
      </c>
      <c r="DU32">
        <f>MIN(100,DT33+IF(AND(DT33&lt;100,DT34+1&gt;=IF(OR('2-man'!$F$27=TRUE,'2-man'!$F$27="TRUE",'2-man'!$F$27="Yes"),25,50)),10,0)+IF('2-man'!DU$38=$Q$38,25,0))</f>
        <v/>
      </c>
      <c r="DV32">
        <f>MIN(100,DU33+IF(AND(DU33&lt;100,DU34+1&gt;=IF(OR('2-man'!$F$27=TRUE,'2-man'!$F$27="TRUE",'2-man'!$F$27="Yes"),25,50)),10,0)+IF('2-man'!DV$38=$Q$38,25,0))</f>
        <v/>
      </c>
      <c r="DW32">
        <f>MIN(100,DV33+IF(AND(DV33&lt;100,DV34+1&gt;=IF(OR('2-man'!$F$27=TRUE,'2-man'!$F$27="TRUE",'2-man'!$F$27="Yes"),25,50)),10,0)+IF('2-man'!DW$38=$Q$38,25,0))</f>
        <v/>
      </c>
      <c r="DX32">
        <f>MIN(100,DW33+IF(AND(DW33&lt;100,DW34+1&gt;=IF(OR('2-man'!$F$27=TRUE,'2-man'!$F$27="TRUE",'2-man'!$F$27="Yes"),25,50)),10,0)+IF('2-man'!DX$38=$Q$38,25,0))</f>
        <v/>
      </c>
      <c r="DY32">
        <f>MIN(100,DX33+IF(AND(DX33&lt;100,DX34+1&gt;=IF(OR('2-man'!$F$27=TRUE,'2-man'!$F$27="TRUE",'2-man'!$F$27="Yes"),25,50)),10,0)+IF('2-man'!DY$38=$Q$38,25,0))</f>
        <v/>
      </c>
      <c r="DZ32">
        <f>MIN(100,DY33+IF(AND(DY33&lt;100,DY34+1&gt;=IF(OR('2-man'!$F$27=TRUE,'2-man'!$F$27="TRUE",'2-man'!$F$27="Yes"),25,50)),10,0)+IF('2-man'!DZ$38=$Q$38,25,0))</f>
        <v/>
      </c>
      <c r="EA32">
        <f>MIN(100,DZ33+IF(AND(DZ33&lt;100,DZ34+1&gt;=IF(OR('2-man'!$F$27=TRUE,'2-man'!$F$27="TRUE",'2-man'!$F$27="Yes"),25,50)),10,0)+IF('2-man'!EA$38=$Q$38,25,0))</f>
        <v/>
      </c>
      <c r="EB32">
        <f>MIN(100,EA33+IF(AND(EA33&lt;100,EA34+1&gt;=IF(OR('2-man'!$F$27=TRUE,'2-man'!$F$27="TRUE",'2-man'!$F$27="Yes"),25,50)),10,0)+IF('2-man'!EB$38=$Q$38,25,0))</f>
        <v/>
      </c>
      <c r="EC32">
        <f>MIN(100,EB33+IF(AND(EB33&lt;100,EB34+1&gt;=IF(OR('2-man'!$F$27=TRUE,'2-man'!$F$27="TRUE",'2-man'!$F$27="Yes"),25,50)),10,0)+IF('2-man'!EC$38=$Q$38,25,0))</f>
        <v/>
      </c>
      <c r="ED32">
        <f>MIN(100,EC33+IF(AND(EC33&lt;100,EC34+1&gt;=IF(OR('2-man'!$F$27=TRUE,'2-man'!$F$27="TRUE",'2-man'!$F$27="Yes"),25,50)),10,0)+IF('2-man'!ED$38=$Q$38,25,0))</f>
        <v/>
      </c>
      <c r="EE32">
        <f>MIN(100,ED33+IF(AND(ED33&lt;100,ED34+1&gt;=IF(OR('2-man'!$F$27=TRUE,'2-man'!$F$27="TRUE",'2-man'!$F$27="Yes"),25,50)),10,0)+IF('2-man'!EE$38=$Q$38,25,0))</f>
        <v/>
      </c>
      <c r="EF32">
        <f>MIN(100,EE33+IF(AND(EE33&lt;100,EE34+1&gt;=IF(OR('2-man'!$F$27=TRUE,'2-man'!$F$27="TRUE",'2-man'!$F$27="Yes"),25,50)),10,0)+IF('2-man'!EF$38=$Q$38,25,0))</f>
        <v/>
      </c>
      <c r="EG32">
        <f>MIN(100,EF33+IF(AND(EF33&lt;100,EF34+1&gt;=IF(OR('2-man'!$F$27=TRUE,'2-man'!$F$27="TRUE",'2-man'!$F$27="Yes"),25,50)),10,0)+IF('2-man'!EG$38=$Q$38,25,0))</f>
        <v/>
      </c>
      <c r="EH32">
        <f>MIN(100,EG33+IF(AND(EG33&lt;100,EG34+1&gt;=IF(OR('2-man'!$F$27=TRUE,'2-man'!$F$27="TRUE",'2-man'!$F$27="Yes"),25,50)),10,0)+IF('2-man'!EH$38=$Q$38,25,0))</f>
        <v/>
      </c>
      <c r="EI32">
        <f>MIN(100,EH33+IF(AND(EH33&lt;100,EH34+1&gt;=IF(OR('2-man'!$F$27=TRUE,'2-man'!$F$27="TRUE",'2-man'!$F$27="Yes"),25,50)),10,0)+IF('2-man'!EI$38=$Q$38,25,0))</f>
        <v/>
      </c>
      <c r="EJ32">
        <f>MIN(100,EI33+IF(AND(EI33&lt;100,EI34+1&gt;=IF(OR('2-man'!$F$27=TRUE,'2-man'!$F$27="TRUE",'2-man'!$F$27="Yes"),25,50)),10,0)+IF('2-man'!EJ$38=$Q$38,25,0))</f>
        <v/>
      </c>
      <c r="EK32">
        <f>MIN(100,EJ33+IF(AND(EJ33&lt;100,EJ34+1&gt;=IF(OR('2-man'!$F$27=TRUE,'2-man'!$F$27="TRUE",'2-man'!$F$27="Yes"),25,50)),10,0)+IF('2-man'!EK$38=$Q$38,25,0))</f>
        <v/>
      </c>
      <c r="EL32">
        <f>MIN(100,EK33+IF(AND(EK33&lt;100,EK34+1&gt;=IF(OR('2-man'!$F$27=TRUE,'2-man'!$F$27="TRUE",'2-man'!$F$27="Yes"),25,50)),10,0)+IF('2-man'!EL$38=$Q$38,25,0))</f>
        <v/>
      </c>
    </row>
    <row r="33">
      <c r="A33" t="inlineStr">
        <is>
          <t>P1 spec</t>
        </is>
      </c>
      <c r="B33">
        <f>IF('2-man'!$C$27="",100,'2-man'!$C$27)</f>
        <v/>
      </c>
      <c r="C33">
        <f>IF(OR('2-man'!C$39="R",'2-man'!C$38=$R$38),MIN(100,C32+10),IF('2-man'!C$39="P",MIN(100,C32+25),IF(AND('2-man'!C$39="D",C32&gt;=35,'2-man'!C$38&lt;=IF('2-man'!$BF$27="",999,'2-man'!$BF$27)),C32-35,IF(AND(LEFT('2-man'!C$39,3)="ST&gt;",C32&gt;=100,'2-man'!C$38&lt;=IF('2-man'!$BF$27="",999,'2-man'!$BF$27)),0,IF(AND(OR(AND('2-man'!C$40="ST&gt;1",C40&gt;=100)),'2-man'!C$38&lt;=IF('2-man'!$BF$27="",999,'2-man'!$BF$27)),100,C32)))))</f>
        <v/>
      </c>
      <c r="D33">
        <f>IF(OR('2-man'!D$39="R",'2-man'!D$38=$R$38),MIN(100,D32+10),IF('2-man'!D$39="P",MIN(100,D32+25),IF(AND('2-man'!D$39="D",D32&gt;=35,'2-man'!D$38&lt;=IF('2-man'!$BF$27="",999,'2-man'!$BF$27)),D32-35,IF(AND(LEFT('2-man'!D$39,3)="ST&gt;",D32&gt;=100,'2-man'!D$38&lt;=IF('2-man'!$BF$27="",999,'2-man'!$BF$27)),0,IF(AND(OR(AND('2-man'!D$40="ST&gt;1",D40&gt;=100)),'2-man'!D$38&lt;=IF('2-man'!$BF$27="",999,'2-man'!$BF$27)),100,D32)))))</f>
        <v/>
      </c>
      <c r="E33">
        <f>IF(OR('2-man'!E$39="R",'2-man'!E$38=$R$38),MIN(100,E32+10),IF('2-man'!E$39="P",MIN(100,E32+25),IF(AND('2-man'!E$39="D",E32&gt;=35,'2-man'!E$38&lt;=IF('2-man'!$BF$27="",999,'2-man'!$BF$27)),E32-35,IF(AND(LEFT('2-man'!E$39,3)="ST&gt;",E32&gt;=100,'2-man'!E$38&lt;=IF('2-man'!$BF$27="",999,'2-man'!$BF$27)),0,IF(AND(OR(AND('2-man'!E$40="ST&gt;1",E40&gt;=100)),'2-man'!E$38&lt;=IF('2-man'!$BF$27="",999,'2-man'!$BF$27)),100,E32)))))</f>
        <v/>
      </c>
      <c r="F33">
        <f>IF(OR('2-man'!F$39="R",'2-man'!F$38=$R$38),MIN(100,F32+10),IF('2-man'!F$39="P",MIN(100,F32+25),IF(AND('2-man'!F$39="D",F32&gt;=35,'2-man'!F$38&lt;=IF('2-man'!$BF$27="",999,'2-man'!$BF$27)),F32-35,IF(AND(LEFT('2-man'!F$39,3)="ST&gt;",F32&gt;=100,'2-man'!F$38&lt;=IF('2-man'!$BF$27="",999,'2-man'!$BF$27)),0,IF(AND(OR(AND('2-man'!F$40="ST&gt;1",F40&gt;=100)),'2-man'!F$38&lt;=IF('2-man'!$BF$27="",999,'2-man'!$BF$27)),100,F32)))))</f>
        <v/>
      </c>
      <c r="G33">
        <f>IF(OR('2-man'!G$39="R",'2-man'!G$38=$R$38),MIN(100,G32+10),IF('2-man'!G$39="P",MIN(100,G32+25),IF(AND('2-man'!G$39="D",G32&gt;=35,'2-man'!G$38&lt;=IF('2-man'!$BF$27="",999,'2-man'!$BF$27)),G32-35,IF(AND(LEFT('2-man'!G$39,3)="ST&gt;",G32&gt;=100,'2-man'!G$38&lt;=IF('2-man'!$BF$27="",999,'2-man'!$BF$27)),0,IF(AND(OR(AND('2-man'!G$40="ST&gt;1",G40&gt;=100)),'2-man'!G$38&lt;=IF('2-man'!$BF$27="",999,'2-man'!$BF$27)),100,G32)))))</f>
        <v/>
      </c>
      <c r="H33">
        <f>IF(OR('2-man'!H$39="R",'2-man'!H$38=$R$38),MIN(100,H32+10),IF('2-man'!H$39="P",MIN(100,H32+25),IF(AND('2-man'!H$39="D",H32&gt;=35,'2-man'!H$38&lt;=IF('2-man'!$BF$27="",999,'2-man'!$BF$27)),H32-35,IF(AND(LEFT('2-man'!H$39,3)="ST&gt;",H32&gt;=100,'2-man'!H$38&lt;=IF('2-man'!$BF$27="",999,'2-man'!$BF$27)),0,IF(AND(OR(AND('2-man'!H$40="ST&gt;1",H40&gt;=100)),'2-man'!H$38&lt;=IF('2-man'!$BF$27="",999,'2-man'!$BF$27)),100,H32)))))</f>
        <v/>
      </c>
      <c r="I33">
        <f>IF(OR('2-man'!I$39="R",'2-man'!I$38=$R$38),MIN(100,I32+10),IF('2-man'!I$39="P",MIN(100,I32+25),IF(AND('2-man'!I$39="D",I32&gt;=35,'2-man'!I$38&lt;=IF('2-man'!$BF$27="",999,'2-man'!$BF$27)),I32-35,IF(AND(LEFT('2-man'!I$39,3)="ST&gt;",I32&gt;=100,'2-man'!I$38&lt;=IF('2-man'!$BF$27="",999,'2-man'!$BF$27)),0,IF(AND(OR(AND('2-man'!I$40="ST&gt;1",I40&gt;=100)),'2-man'!I$38&lt;=IF('2-man'!$BF$27="",999,'2-man'!$BF$27)),100,I32)))))</f>
        <v/>
      </c>
      <c r="J33">
        <f>IF(OR('2-man'!J$39="R",'2-man'!J$38=$R$38),MIN(100,J32+10),IF('2-man'!J$39="P",MIN(100,J32+25),IF(AND('2-man'!J$39="D",J32&gt;=35,'2-man'!J$38&lt;=IF('2-man'!$BF$27="",999,'2-man'!$BF$27)),J32-35,IF(AND(LEFT('2-man'!J$39,3)="ST&gt;",J32&gt;=100,'2-man'!J$38&lt;=IF('2-man'!$BF$27="",999,'2-man'!$BF$27)),0,IF(AND(OR(AND('2-man'!J$40="ST&gt;1",J40&gt;=100)),'2-man'!J$38&lt;=IF('2-man'!$BF$27="",999,'2-man'!$BF$27)),100,J32)))))</f>
        <v/>
      </c>
      <c r="K33">
        <f>IF(OR('2-man'!K$39="R",'2-man'!K$38=$R$38),MIN(100,K32+10),IF('2-man'!K$39="P",MIN(100,K32+25),IF(AND('2-man'!K$39="D",K32&gt;=35,'2-man'!K$38&lt;=IF('2-man'!$BF$27="",999,'2-man'!$BF$27)),K32-35,IF(AND(LEFT('2-man'!K$39,3)="ST&gt;",K32&gt;=100,'2-man'!K$38&lt;=IF('2-man'!$BF$27="",999,'2-man'!$BF$27)),0,IF(AND(OR(AND('2-man'!K$40="ST&gt;1",K40&gt;=100)),'2-man'!K$38&lt;=IF('2-man'!$BF$27="",999,'2-man'!$BF$27)),100,K32)))))</f>
        <v/>
      </c>
      <c r="L33">
        <f>IF(OR('2-man'!L$39="R",'2-man'!L$38=$R$38),MIN(100,L32+10),IF('2-man'!L$39="P",MIN(100,L32+25),IF(AND('2-man'!L$39="D",L32&gt;=35,'2-man'!L$38&lt;=IF('2-man'!$BF$27="",999,'2-man'!$BF$27)),L32-35,IF(AND(LEFT('2-man'!L$39,3)="ST&gt;",L32&gt;=100,'2-man'!L$38&lt;=IF('2-man'!$BF$27="",999,'2-man'!$BF$27)),0,IF(AND(OR(AND('2-man'!L$40="ST&gt;1",L40&gt;=100)),'2-man'!L$38&lt;=IF('2-man'!$BF$27="",999,'2-man'!$BF$27)),100,L32)))))</f>
        <v/>
      </c>
      <c r="M33">
        <f>IF(OR('2-man'!M$39="R",'2-man'!M$38=$R$38),MIN(100,M32+10),IF('2-man'!M$39="P",MIN(100,M32+25),IF(AND('2-man'!M$39="D",M32&gt;=35,'2-man'!M$38&lt;=IF('2-man'!$BF$27="",999,'2-man'!$BF$27)),M32-35,IF(AND(LEFT('2-man'!M$39,3)="ST&gt;",M32&gt;=100,'2-man'!M$38&lt;=IF('2-man'!$BF$27="",999,'2-man'!$BF$27)),0,IF(AND(OR(AND('2-man'!M$40="ST&gt;1",M40&gt;=100)),'2-man'!M$38&lt;=IF('2-man'!$BF$27="",999,'2-man'!$BF$27)),100,M32)))))</f>
        <v/>
      </c>
      <c r="N33">
        <f>IF(OR('2-man'!N$39="R",'2-man'!N$38=$R$38),MIN(100,N32+10),IF('2-man'!N$39="P",MIN(100,N32+25),IF(AND('2-man'!N$39="D",N32&gt;=35,'2-man'!N$38&lt;=IF('2-man'!$BF$27="",999,'2-man'!$BF$27)),N32-35,IF(AND(LEFT('2-man'!N$39,3)="ST&gt;",N32&gt;=100,'2-man'!N$38&lt;=IF('2-man'!$BF$27="",999,'2-man'!$BF$27)),0,IF(AND(OR(AND('2-man'!N$40="ST&gt;1",N40&gt;=100)),'2-man'!N$38&lt;=IF('2-man'!$BF$27="",999,'2-man'!$BF$27)),100,N32)))))</f>
        <v/>
      </c>
      <c r="O33">
        <f>IF(OR('2-man'!O$39="R",'2-man'!O$38=$R$38),MIN(100,O32+10),IF('2-man'!O$39="P",MIN(100,O32+25),IF(AND('2-man'!O$39="D",O32&gt;=35,'2-man'!O$38&lt;=IF('2-man'!$BF$27="",999,'2-man'!$BF$27)),O32-35,IF(AND(LEFT('2-man'!O$39,3)="ST&gt;",O32&gt;=100,'2-man'!O$38&lt;=IF('2-man'!$BF$27="",999,'2-man'!$BF$27)),0,IF(AND(OR(AND('2-man'!O$40="ST&gt;1",O40&gt;=100)),'2-man'!O$38&lt;=IF('2-man'!$BF$27="",999,'2-man'!$BF$27)),100,O32)))))</f>
        <v/>
      </c>
      <c r="P33">
        <f>IF(OR('2-man'!P$39="R",'2-man'!P$38=$R$38),MIN(100,P32+10),IF('2-man'!P$39="P",MIN(100,P32+25),IF(AND('2-man'!P$39="D",P32&gt;=35,'2-man'!P$38&lt;=IF('2-man'!$BF$27="",999,'2-man'!$BF$27)),P32-35,IF(AND(LEFT('2-man'!P$39,3)="ST&gt;",P32&gt;=100,'2-man'!P$38&lt;=IF('2-man'!$BF$27="",999,'2-man'!$BF$27)),0,IF(AND(OR(AND('2-man'!P$40="ST&gt;1",P40&gt;=100)),'2-man'!P$38&lt;=IF('2-man'!$BF$27="",999,'2-man'!$BF$27)),100,P32)))))</f>
        <v/>
      </c>
      <c r="Q33">
        <f>IF(OR('2-man'!Q$39="R",'2-man'!Q$38=$R$38),MIN(100,Q32+10),IF('2-man'!Q$39="P",MIN(100,Q32+25),IF(AND('2-man'!Q$39="D",Q32&gt;=35,'2-man'!Q$38&lt;=IF('2-man'!$BF$27="",999,'2-man'!$BF$27)),Q32-35,IF(AND(LEFT('2-man'!Q$39,3)="ST&gt;",Q32&gt;=100,'2-man'!Q$38&lt;=IF('2-man'!$BF$27="",999,'2-man'!$BF$27)),0,IF(AND(OR(AND('2-man'!Q$40="ST&gt;1",Q40&gt;=100)),'2-man'!Q$38&lt;=IF('2-man'!$BF$27="",999,'2-man'!$BF$27)),100,Q32)))))</f>
        <v/>
      </c>
      <c r="R33">
        <f>IF(OR('2-man'!R$39="R",'2-man'!R$38=$R$38),MIN(100,R32+10),IF('2-man'!R$39="P",MIN(100,R32+25),IF(AND('2-man'!R$39="D",R32&gt;=35,'2-man'!R$38&lt;=IF('2-man'!$BF$27="",999,'2-man'!$BF$27)),R32-35,IF(AND(LEFT('2-man'!R$39,3)="ST&gt;",R32&gt;=100,'2-man'!R$38&lt;=IF('2-man'!$BF$27="",999,'2-man'!$BF$27)),0,IF(AND(OR(AND('2-man'!R$40="ST&gt;1",R40&gt;=100)),'2-man'!R$38&lt;=IF('2-man'!$BF$27="",999,'2-man'!$BF$27)),100,R32)))))</f>
        <v/>
      </c>
      <c r="S33">
        <f>IF(OR('2-man'!S$39="R",'2-man'!S$38=$R$38),MIN(100,S32+10),IF('2-man'!S$39="P",MIN(100,S32+25),IF(AND('2-man'!S$39="D",S32&gt;=35,'2-man'!S$38&lt;=IF('2-man'!$BF$27="",999,'2-man'!$BF$27)),S32-35,IF(AND(LEFT('2-man'!S$39,3)="ST&gt;",S32&gt;=100,'2-man'!S$38&lt;=IF('2-man'!$BF$27="",999,'2-man'!$BF$27)),0,IF(AND(OR(AND('2-man'!S$40="ST&gt;1",S40&gt;=100)),'2-man'!S$38&lt;=IF('2-man'!$BF$27="",999,'2-man'!$BF$27)),100,S32)))))</f>
        <v/>
      </c>
      <c r="T33">
        <f>IF(OR('2-man'!T$39="R",'2-man'!T$38=$R$38),MIN(100,T32+10),IF('2-man'!T$39="P",MIN(100,T32+25),IF(AND('2-man'!T$39="D",T32&gt;=35,'2-man'!T$38&lt;=IF('2-man'!$BF$27="",999,'2-man'!$BF$27)),T32-35,IF(AND(LEFT('2-man'!T$39,3)="ST&gt;",T32&gt;=100,'2-man'!T$38&lt;=IF('2-man'!$BF$27="",999,'2-man'!$BF$27)),0,IF(AND(OR(AND('2-man'!T$40="ST&gt;1",T40&gt;=100)),'2-man'!T$38&lt;=IF('2-man'!$BF$27="",999,'2-man'!$BF$27)),100,T32)))))</f>
        <v/>
      </c>
      <c r="U33">
        <f>IF(OR('2-man'!U$39="R",'2-man'!U$38=$R$38),MIN(100,U32+10),IF('2-man'!U$39="P",MIN(100,U32+25),IF(AND('2-man'!U$39="D",U32&gt;=35,'2-man'!U$38&lt;=IF('2-man'!$BF$27="",999,'2-man'!$BF$27)),U32-35,IF(AND(LEFT('2-man'!U$39,3)="ST&gt;",U32&gt;=100,'2-man'!U$38&lt;=IF('2-man'!$BF$27="",999,'2-man'!$BF$27)),0,IF(AND(OR(AND('2-man'!U$40="ST&gt;1",U40&gt;=100)),'2-man'!U$38&lt;=IF('2-man'!$BF$27="",999,'2-man'!$BF$27)),100,U32)))))</f>
        <v/>
      </c>
      <c r="V33">
        <f>IF(OR('2-man'!V$39="R",'2-man'!V$38=$R$38),MIN(100,V32+10),IF('2-man'!V$39="P",MIN(100,V32+25),IF(AND('2-man'!V$39="D",V32&gt;=35,'2-man'!V$38&lt;=IF('2-man'!$BF$27="",999,'2-man'!$BF$27)),V32-35,IF(AND(LEFT('2-man'!V$39,3)="ST&gt;",V32&gt;=100,'2-man'!V$38&lt;=IF('2-man'!$BF$27="",999,'2-man'!$BF$27)),0,IF(AND(OR(AND('2-man'!V$40="ST&gt;1",V40&gt;=100)),'2-man'!V$38&lt;=IF('2-man'!$BF$27="",999,'2-man'!$BF$27)),100,V32)))))</f>
        <v/>
      </c>
      <c r="W33">
        <f>IF(OR('2-man'!W$39="R",'2-man'!W$38=$R$38),MIN(100,W32+10),IF('2-man'!W$39="P",MIN(100,W32+25),IF(AND('2-man'!W$39="D",W32&gt;=35,'2-man'!W$38&lt;=IF('2-man'!$BF$27="",999,'2-man'!$BF$27)),W32-35,IF(AND(LEFT('2-man'!W$39,3)="ST&gt;",W32&gt;=100,'2-man'!W$38&lt;=IF('2-man'!$BF$27="",999,'2-man'!$BF$27)),0,IF(AND(OR(AND('2-man'!W$40="ST&gt;1",W40&gt;=100)),'2-man'!W$38&lt;=IF('2-man'!$BF$27="",999,'2-man'!$BF$27)),100,W32)))))</f>
        <v/>
      </c>
      <c r="X33">
        <f>IF(OR('2-man'!X$39="R",'2-man'!X$38=$R$38),MIN(100,X32+10),IF('2-man'!X$39="P",MIN(100,X32+25),IF(AND('2-man'!X$39="D",X32&gt;=35,'2-man'!X$38&lt;=IF('2-man'!$BF$27="",999,'2-man'!$BF$27)),X32-35,IF(AND(LEFT('2-man'!X$39,3)="ST&gt;",X32&gt;=100,'2-man'!X$38&lt;=IF('2-man'!$BF$27="",999,'2-man'!$BF$27)),0,IF(AND(OR(AND('2-man'!X$40="ST&gt;1",X40&gt;=100)),'2-man'!X$38&lt;=IF('2-man'!$BF$27="",999,'2-man'!$BF$27)),100,X32)))))</f>
        <v/>
      </c>
      <c r="Y33">
        <f>IF(OR('2-man'!Y$39="R",'2-man'!Y$38=$R$38),MIN(100,Y32+10),IF('2-man'!Y$39="P",MIN(100,Y32+25),IF(AND('2-man'!Y$39="D",Y32&gt;=35,'2-man'!Y$38&lt;=IF('2-man'!$BF$27="",999,'2-man'!$BF$27)),Y32-35,IF(AND(LEFT('2-man'!Y$39,3)="ST&gt;",Y32&gt;=100,'2-man'!Y$38&lt;=IF('2-man'!$BF$27="",999,'2-man'!$BF$27)),0,IF(AND(OR(AND('2-man'!Y$40="ST&gt;1",Y40&gt;=100)),'2-man'!Y$38&lt;=IF('2-man'!$BF$27="",999,'2-man'!$BF$27)),100,Y32)))))</f>
        <v/>
      </c>
      <c r="Z33">
        <f>IF(OR('2-man'!Z$39="R",'2-man'!Z$38=$R$38),MIN(100,Z32+10),IF('2-man'!Z$39="P",MIN(100,Z32+25),IF(AND('2-man'!Z$39="D",Z32&gt;=35,'2-man'!Z$38&lt;=IF('2-man'!$BF$27="",999,'2-man'!$BF$27)),Z32-35,IF(AND(LEFT('2-man'!Z$39,3)="ST&gt;",Z32&gt;=100,'2-man'!Z$38&lt;=IF('2-man'!$BF$27="",999,'2-man'!$BF$27)),0,IF(AND(OR(AND('2-man'!Z$40="ST&gt;1",Z40&gt;=100)),'2-man'!Z$38&lt;=IF('2-man'!$BF$27="",999,'2-man'!$BF$27)),100,Z32)))))</f>
        <v/>
      </c>
      <c r="AA33">
        <f>IF(OR('2-man'!AA$39="R",'2-man'!AA$38=$R$38),MIN(100,AA32+10),IF('2-man'!AA$39="P",MIN(100,AA32+25),IF(AND('2-man'!AA$39="D",AA32&gt;=35,'2-man'!AA$38&lt;=IF('2-man'!$BF$27="",999,'2-man'!$BF$27)),AA32-35,IF(AND(LEFT('2-man'!AA$39,3)="ST&gt;",AA32&gt;=100,'2-man'!AA$38&lt;=IF('2-man'!$BF$27="",999,'2-man'!$BF$27)),0,IF(AND(OR(AND('2-man'!AA$40="ST&gt;1",AA40&gt;=100)),'2-man'!AA$38&lt;=IF('2-man'!$BF$27="",999,'2-man'!$BF$27)),100,AA32)))))</f>
        <v/>
      </c>
      <c r="AB33">
        <f>IF(OR('2-man'!AB$39="R",'2-man'!AB$38=$R$38),MIN(100,AB32+10),IF('2-man'!AB$39="P",MIN(100,AB32+25),IF(AND('2-man'!AB$39="D",AB32&gt;=35,'2-man'!AB$38&lt;=IF('2-man'!$BF$27="",999,'2-man'!$BF$27)),AB32-35,IF(AND(LEFT('2-man'!AB$39,3)="ST&gt;",AB32&gt;=100,'2-man'!AB$38&lt;=IF('2-man'!$BF$27="",999,'2-man'!$BF$27)),0,IF(AND(OR(AND('2-man'!AB$40="ST&gt;1",AB40&gt;=100)),'2-man'!AB$38&lt;=IF('2-man'!$BF$27="",999,'2-man'!$BF$27)),100,AB32)))))</f>
        <v/>
      </c>
      <c r="AC33">
        <f>IF(OR('2-man'!AC$39="R",'2-man'!AC$38=$R$38),MIN(100,AC32+10),IF('2-man'!AC$39="P",MIN(100,AC32+25),IF(AND('2-man'!AC$39="D",AC32&gt;=35,'2-man'!AC$38&lt;=IF('2-man'!$BF$27="",999,'2-man'!$BF$27)),AC32-35,IF(AND(LEFT('2-man'!AC$39,3)="ST&gt;",AC32&gt;=100,'2-man'!AC$38&lt;=IF('2-man'!$BF$27="",999,'2-man'!$BF$27)),0,IF(AND(OR(AND('2-man'!AC$40="ST&gt;1",AC40&gt;=100)),'2-man'!AC$38&lt;=IF('2-man'!$BF$27="",999,'2-man'!$BF$27)),100,AC32)))))</f>
        <v/>
      </c>
      <c r="AD33">
        <f>IF(OR('2-man'!AD$39="R",'2-man'!AD$38=$R$38),MIN(100,AD32+10),IF('2-man'!AD$39="P",MIN(100,AD32+25),IF(AND('2-man'!AD$39="D",AD32&gt;=35,'2-man'!AD$38&lt;=IF('2-man'!$BF$27="",999,'2-man'!$BF$27)),AD32-35,IF(AND(LEFT('2-man'!AD$39,3)="ST&gt;",AD32&gt;=100,'2-man'!AD$38&lt;=IF('2-man'!$BF$27="",999,'2-man'!$BF$27)),0,IF(AND(OR(AND('2-man'!AD$40="ST&gt;1",AD40&gt;=100)),'2-man'!AD$38&lt;=IF('2-man'!$BF$27="",999,'2-man'!$BF$27)),100,AD32)))))</f>
        <v/>
      </c>
      <c r="AE33">
        <f>IF(OR('2-man'!AE$39="R",'2-man'!AE$38=$R$38),MIN(100,AE32+10),IF('2-man'!AE$39="P",MIN(100,AE32+25),IF(AND('2-man'!AE$39="D",AE32&gt;=35,'2-man'!AE$38&lt;=IF('2-man'!$BF$27="",999,'2-man'!$BF$27)),AE32-35,IF(AND(LEFT('2-man'!AE$39,3)="ST&gt;",AE32&gt;=100,'2-man'!AE$38&lt;=IF('2-man'!$BF$27="",999,'2-man'!$BF$27)),0,IF(AND(OR(AND('2-man'!AE$40="ST&gt;1",AE40&gt;=100)),'2-man'!AE$38&lt;=IF('2-man'!$BF$27="",999,'2-man'!$BF$27)),100,AE32)))))</f>
        <v/>
      </c>
      <c r="AF33">
        <f>IF(OR('2-man'!AF$39="R",'2-man'!AF$38=$R$38),MIN(100,AF32+10),IF('2-man'!AF$39="P",MIN(100,AF32+25),IF(AND('2-man'!AF$39="D",AF32&gt;=35,'2-man'!AF$38&lt;=IF('2-man'!$BF$27="",999,'2-man'!$BF$27)),AF32-35,IF(AND(LEFT('2-man'!AF$39,3)="ST&gt;",AF32&gt;=100,'2-man'!AF$38&lt;=IF('2-man'!$BF$27="",999,'2-man'!$BF$27)),0,IF(AND(OR(AND('2-man'!AF$40="ST&gt;1",AF40&gt;=100)),'2-man'!AF$38&lt;=IF('2-man'!$BF$27="",999,'2-man'!$BF$27)),100,AF32)))))</f>
        <v/>
      </c>
      <c r="AG33">
        <f>IF(OR('2-man'!AG$39="R",'2-man'!AG$38=$R$38),MIN(100,AG32+10),IF('2-man'!AG$39="P",MIN(100,AG32+25),IF(AND('2-man'!AG$39="D",AG32&gt;=35,'2-man'!AG$38&lt;=IF('2-man'!$BF$27="",999,'2-man'!$BF$27)),AG32-35,IF(AND(LEFT('2-man'!AG$39,3)="ST&gt;",AG32&gt;=100,'2-man'!AG$38&lt;=IF('2-man'!$BF$27="",999,'2-man'!$BF$27)),0,IF(AND(OR(AND('2-man'!AG$40="ST&gt;1",AG40&gt;=100)),'2-man'!AG$38&lt;=IF('2-man'!$BF$27="",999,'2-man'!$BF$27)),100,AG32)))))</f>
        <v/>
      </c>
      <c r="AH33">
        <f>IF(OR('2-man'!AH$39="R",'2-man'!AH$38=$R$38),MIN(100,AH32+10),IF('2-man'!AH$39="P",MIN(100,AH32+25),IF(AND('2-man'!AH$39="D",AH32&gt;=35,'2-man'!AH$38&lt;=IF('2-man'!$BF$27="",999,'2-man'!$BF$27)),AH32-35,IF(AND(LEFT('2-man'!AH$39,3)="ST&gt;",AH32&gt;=100,'2-man'!AH$38&lt;=IF('2-man'!$BF$27="",999,'2-man'!$BF$27)),0,IF(AND(OR(AND('2-man'!AH$40="ST&gt;1",AH40&gt;=100)),'2-man'!AH$38&lt;=IF('2-man'!$BF$27="",999,'2-man'!$BF$27)),100,AH32)))))</f>
        <v/>
      </c>
      <c r="AI33">
        <f>IF(OR('2-man'!AI$39="R",'2-man'!AI$38=$R$38),MIN(100,AI32+10),IF('2-man'!AI$39="P",MIN(100,AI32+25),IF(AND('2-man'!AI$39="D",AI32&gt;=35,'2-man'!AI$38&lt;=IF('2-man'!$BF$27="",999,'2-man'!$BF$27)),AI32-35,IF(AND(LEFT('2-man'!AI$39,3)="ST&gt;",AI32&gt;=100,'2-man'!AI$38&lt;=IF('2-man'!$BF$27="",999,'2-man'!$BF$27)),0,IF(AND(OR(AND('2-man'!AI$40="ST&gt;1",AI40&gt;=100)),'2-man'!AI$38&lt;=IF('2-man'!$BF$27="",999,'2-man'!$BF$27)),100,AI32)))))</f>
        <v/>
      </c>
      <c r="AJ33">
        <f>IF(OR('2-man'!AJ$39="R",'2-man'!AJ$38=$R$38),MIN(100,AJ32+10),IF('2-man'!AJ$39="P",MIN(100,AJ32+25),IF(AND('2-man'!AJ$39="D",AJ32&gt;=35,'2-man'!AJ$38&lt;=IF('2-man'!$BF$27="",999,'2-man'!$BF$27)),AJ32-35,IF(AND(LEFT('2-man'!AJ$39,3)="ST&gt;",AJ32&gt;=100,'2-man'!AJ$38&lt;=IF('2-man'!$BF$27="",999,'2-man'!$BF$27)),0,IF(AND(OR(AND('2-man'!AJ$40="ST&gt;1",AJ40&gt;=100)),'2-man'!AJ$38&lt;=IF('2-man'!$BF$27="",999,'2-man'!$BF$27)),100,AJ32)))))</f>
        <v/>
      </c>
      <c r="AK33">
        <f>IF(OR('2-man'!AK$39="R",'2-man'!AK$38=$R$38),MIN(100,AK32+10),IF('2-man'!AK$39="P",MIN(100,AK32+25),IF(AND('2-man'!AK$39="D",AK32&gt;=35,'2-man'!AK$38&lt;=IF('2-man'!$BF$27="",999,'2-man'!$BF$27)),AK32-35,IF(AND(LEFT('2-man'!AK$39,3)="ST&gt;",AK32&gt;=100,'2-man'!AK$38&lt;=IF('2-man'!$BF$27="",999,'2-man'!$BF$27)),0,IF(AND(OR(AND('2-man'!AK$40="ST&gt;1",AK40&gt;=100)),'2-man'!AK$38&lt;=IF('2-man'!$BF$27="",999,'2-man'!$BF$27)),100,AK32)))))</f>
        <v/>
      </c>
      <c r="AL33">
        <f>IF(OR('2-man'!AL$39="R",'2-man'!AL$38=$R$38),MIN(100,AL32+10),IF('2-man'!AL$39="P",MIN(100,AL32+25),IF(AND('2-man'!AL$39="D",AL32&gt;=35,'2-man'!AL$38&lt;=IF('2-man'!$BF$27="",999,'2-man'!$BF$27)),AL32-35,IF(AND(LEFT('2-man'!AL$39,3)="ST&gt;",AL32&gt;=100,'2-man'!AL$38&lt;=IF('2-man'!$BF$27="",999,'2-man'!$BF$27)),0,IF(AND(OR(AND('2-man'!AL$40="ST&gt;1",AL40&gt;=100)),'2-man'!AL$38&lt;=IF('2-man'!$BF$27="",999,'2-man'!$BF$27)),100,AL32)))))</f>
        <v/>
      </c>
      <c r="AM33">
        <f>IF(OR('2-man'!AM$39="R",'2-man'!AM$38=$R$38),MIN(100,AM32+10),IF('2-man'!AM$39="P",MIN(100,AM32+25),IF(AND('2-man'!AM$39="D",AM32&gt;=35,'2-man'!AM$38&lt;=IF('2-man'!$BF$27="",999,'2-man'!$BF$27)),AM32-35,IF(AND(LEFT('2-man'!AM$39,3)="ST&gt;",AM32&gt;=100,'2-man'!AM$38&lt;=IF('2-man'!$BF$27="",999,'2-man'!$BF$27)),0,IF(AND(OR(AND('2-man'!AM$40="ST&gt;1",AM40&gt;=100)),'2-man'!AM$38&lt;=IF('2-man'!$BF$27="",999,'2-man'!$BF$27)),100,AM32)))))</f>
        <v/>
      </c>
      <c r="AN33">
        <f>IF(OR('2-man'!AN$39="R",'2-man'!AN$38=$R$38),MIN(100,AN32+10),IF('2-man'!AN$39="P",MIN(100,AN32+25),IF(AND('2-man'!AN$39="D",AN32&gt;=35,'2-man'!AN$38&lt;=IF('2-man'!$BF$27="",999,'2-man'!$BF$27)),AN32-35,IF(AND(LEFT('2-man'!AN$39,3)="ST&gt;",AN32&gt;=100,'2-man'!AN$38&lt;=IF('2-man'!$BF$27="",999,'2-man'!$BF$27)),0,IF(AND(OR(AND('2-man'!AN$40="ST&gt;1",AN40&gt;=100)),'2-man'!AN$38&lt;=IF('2-man'!$BF$27="",999,'2-man'!$BF$27)),100,AN32)))))</f>
        <v/>
      </c>
      <c r="AO33">
        <f>IF(OR('2-man'!AO$39="R",'2-man'!AO$38=$R$38),MIN(100,AO32+10),IF('2-man'!AO$39="P",MIN(100,AO32+25),IF(AND('2-man'!AO$39="D",AO32&gt;=35,'2-man'!AO$38&lt;=IF('2-man'!$BF$27="",999,'2-man'!$BF$27)),AO32-35,IF(AND(LEFT('2-man'!AO$39,3)="ST&gt;",AO32&gt;=100,'2-man'!AO$38&lt;=IF('2-man'!$BF$27="",999,'2-man'!$BF$27)),0,IF(AND(OR(AND('2-man'!AO$40="ST&gt;1",AO40&gt;=100)),'2-man'!AO$38&lt;=IF('2-man'!$BF$27="",999,'2-man'!$BF$27)),100,AO32)))))</f>
        <v/>
      </c>
      <c r="AP33">
        <f>IF(OR('2-man'!AP$39="R",'2-man'!AP$38=$R$38),MIN(100,AP32+10),IF('2-man'!AP$39="P",MIN(100,AP32+25),IF(AND('2-man'!AP$39="D",AP32&gt;=35,'2-man'!AP$38&lt;=IF('2-man'!$BF$27="",999,'2-man'!$BF$27)),AP32-35,IF(AND(LEFT('2-man'!AP$39,3)="ST&gt;",AP32&gt;=100,'2-man'!AP$38&lt;=IF('2-man'!$BF$27="",999,'2-man'!$BF$27)),0,IF(AND(OR(AND('2-man'!AP$40="ST&gt;1",AP40&gt;=100)),'2-man'!AP$38&lt;=IF('2-man'!$BF$27="",999,'2-man'!$BF$27)),100,AP32)))))</f>
        <v/>
      </c>
      <c r="AQ33">
        <f>IF(OR('2-man'!AQ$39="R",'2-man'!AQ$38=$R$38),MIN(100,AQ32+10),IF('2-man'!AQ$39="P",MIN(100,AQ32+25),IF(AND('2-man'!AQ$39="D",AQ32&gt;=35,'2-man'!AQ$38&lt;=IF('2-man'!$BF$27="",999,'2-man'!$BF$27)),AQ32-35,IF(AND(LEFT('2-man'!AQ$39,3)="ST&gt;",AQ32&gt;=100,'2-man'!AQ$38&lt;=IF('2-man'!$BF$27="",999,'2-man'!$BF$27)),0,IF(AND(OR(AND('2-man'!AQ$40="ST&gt;1",AQ40&gt;=100)),'2-man'!AQ$38&lt;=IF('2-man'!$BF$27="",999,'2-man'!$BF$27)),100,AQ32)))))</f>
        <v/>
      </c>
      <c r="AR33">
        <f>IF(OR('2-man'!AR$39="R",'2-man'!AR$38=$R$38),MIN(100,AR32+10),IF('2-man'!AR$39="P",MIN(100,AR32+25),IF(AND('2-man'!AR$39="D",AR32&gt;=35,'2-man'!AR$38&lt;=IF('2-man'!$BF$27="",999,'2-man'!$BF$27)),AR32-35,IF(AND(LEFT('2-man'!AR$39,3)="ST&gt;",AR32&gt;=100,'2-man'!AR$38&lt;=IF('2-man'!$BF$27="",999,'2-man'!$BF$27)),0,IF(AND(OR(AND('2-man'!AR$40="ST&gt;1",AR40&gt;=100)),'2-man'!AR$38&lt;=IF('2-man'!$BF$27="",999,'2-man'!$BF$27)),100,AR32)))))</f>
        <v/>
      </c>
      <c r="AS33">
        <f>IF(OR('2-man'!AS$39="R",'2-man'!AS$38=$R$38),MIN(100,AS32+10),IF('2-man'!AS$39="P",MIN(100,AS32+25),IF(AND('2-man'!AS$39="D",AS32&gt;=35,'2-man'!AS$38&lt;=IF('2-man'!$BF$27="",999,'2-man'!$BF$27)),AS32-35,IF(AND(LEFT('2-man'!AS$39,3)="ST&gt;",AS32&gt;=100,'2-man'!AS$38&lt;=IF('2-man'!$BF$27="",999,'2-man'!$BF$27)),0,IF(AND(OR(AND('2-man'!AS$40="ST&gt;1",AS40&gt;=100)),'2-man'!AS$38&lt;=IF('2-man'!$BF$27="",999,'2-man'!$BF$27)),100,AS32)))))</f>
        <v/>
      </c>
      <c r="AT33">
        <f>IF(OR('2-man'!AT$39="R",'2-man'!AT$38=$R$38),MIN(100,AT32+10),IF('2-man'!AT$39="P",MIN(100,AT32+25),IF(AND('2-man'!AT$39="D",AT32&gt;=35,'2-man'!AT$38&lt;=IF('2-man'!$BF$27="",999,'2-man'!$BF$27)),AT32-35,IF(AND(LEFT('2-man'!AT$39,3)="ST&gt;",AT32&gt;=100,'2-man'!AT$38&lt;=IF('2-man'!$BF$27="",999,'2-man'!$BF$27)),0,IF(AND(OR(AND('2-man'!AT$40="ST&gt;1",AT40&gt;=100)),'2-man'!AT$38&lt;=IF('2-man'!$BF$27="",999,'2-man'!$BF$27)),100,AT32)))))</f>
        <v/>
      </c>
      <c r="AU33">
        <f>IF(OR('2-man'!AU$39="R",'2-man'!AU$38=$R$38),MIN(100,AU32+10),IF('2-man'!AU$39="P",MIN(100,AU32+25),IF(AND('2-man'!AU$39="D",AU32&gt;=35,'2-man'!AU$38&lt;=IF('2-man'!$BF$27="",999,'2-man'!$BF$27)),AU32-35,IF(AND(LEFT('2-man'!AU$39,3)="ST&gt;",AU32&gt;=100,'2-man'!AU$38&lt;=IF('2-man'!$BF$27="",999,'2-man'!$BF$27)),0,IF(AND(OR(AND('2-man'!AU$40="ST&gt;1",AU40&gt;=100)),'2-man'!AU$38&lt;=IF('2-man'!$BF$27="",999,'2-man'!$BF$27)),100,AU32)))))</f>
        <v/>
      </c>
      <c r="AV33">
        <f>IF(OR('2-man'!AV$39="R",'2-man'!AV$38=$R$38),MIN(100,AV32+10),IF('2-man'!AV$39="P",MIN(100,AV32+25),IF(AND('2-man'!AV$39="D",AV32&gt;=35,'2-man'!AV$38&lt;=IF('2-man'!$BF$27="",999,'2-man'!$BF$27)),AV32-35,IF(AND(LEFT('2-man'!AV$39,3)="ST&gt;",AV32&gt;=100,'2-man'!AV$38&lt;=IF('2-man'!$BF$27="",999,'2-man'!$BF$27)),0,IF(AND(OR(AND('2-man'!AV$40="ST&gt;1",AV40&gt;=100)),'2-man'!AV$38&lt;=IF('2-man'!$BF$27="",999,'2-man'!$BF$27)),100,AV32)))))</f>
        <v/>
      </c>
      <c r="AW33">
        <f>IF(OR('2-man'!AW$39="R",'2-man'!AW$38=$R$38),MIN(100,AW32+10),IF('2-man'!AW$39="P",MIN(100,AW32+25),IF(AND('2-man'!AW$39="D",AW32&gt;=35,'2-man'!AW$38&lt;=IF('2-man'!$BF$27="",999,'2-man'!$BF$27)),AW32-35,IF(AND(LEFT('2-man'!AW$39,3)="ST&gt;",AW32&gt;=100,'2-man'!AW$38&lt;=IF('2-man'!$BF$27="",999,'2-man'!$BF$27)),0,IF(AND(OR(AND('2-man'!AW$40="ST&gt;1",AW40&gt;=100)),'2-man'!AW$38&lt;=IF('2-man'!$BF$27="",999,'2-man'!$BF$27)),100,AW32)))))</f>
        <v/>
      </c>
      <c r="AX33">
        <f>IF(OR('2-man'!AX$39="R",'2-man'!AX$38=$R$38),MIN(100,AX32+10),IF('2-man'!AX$39="P",MIN(100,AX32+25),IF(AND('2-man'!AX$39="D",AX32&gt;=35,'2-man'!AX$38&lt;=IF('2-man'!$BF$27="",999,'2-man'!$BF$27)),AX32-35,IF(AND(LEFT('2-man'!AX$39,3)="ST&gt;",AX32&gt;=100,'2-man'!AX$38&lt;=IF('2-man'!$BF$27="",999,'2-man'!$BF$27)),0,IF(AND(OR(AND('2-man'!AX$40="ST&gt;1",AX40&gt;=100)),'2-man'!AX$38&lt;=IF('2-man'!$BF$27="",999,'2-man'!$BF$27)),100,AX32)))))</f>
        <v/>
      </c>
      <c r="AY33">
        <f>IF(OR('2-man'!AY$39="R",'2-man'!AY$38=$R$38),MIN(100,AY32+10),IF('2-man'!AY$39="P",MIN(100,AY32+25),IF(AND('2-man'!AY$39="D",AY32&gt;=35,'2-man'!AY$38&lt;=IF('2-man'!$BF$27="",999,'2-man'!$BF$27)),AY32-35,IF(AND(LEFT('2-man'!AY$39,3)="ST&gt;",AY32&gt;=100,'2-man'!AY$38&lt;=IF('2-man'!$BF$27="",999,'2-man'!$BF$27)),0,IF(AND(OR(AND('2-man'!AY$40="ST&gt;1",AY40&gt;=100)),'2-man'!AY$38&lt;=IF('2-man'!$BF$27="",999,'2-man'!$BF$27)),100,AY32)))))</f>
        <v/>
      </c>
      <c r="AZ33">
        <f>IF(OR('2-man'!AZ$39="R",'2-man'!AZ$38=$R$38),MIN(100,AZ32+10),IF('2-man'!AZ$39="P",MIN(100,AZ32+25),IF(AND('2-man'!AZ$39="D",AZ32&gt;=35,'2-man'!AZ$38&lt;=IF('2-man'!$BF$27="",999,'2-man'!$BF$27)),AZ32-35,IF(AND(LEFT('2-man'!AZ$39,3)="ST&gt;",AZ32&gt;=100,'2-man'!AZ$38&lt;=IF('2-man'!$BF$27="",999,'2-man'!$BF$27)),0,IF(AND(OR(AND('2-man'!AZ$40="ST&gt;1",AZ40&gt;=100)),'2-man'!AZ$38&lt;=IF('2-man'!$BF$27="",999,'2-man'!$BF$27)),100,AZ32)))))</f>
        <v/>
      </c>
      <c r="BA33">
        <f>IF(OR('2-man'!BA$39="R",'2-man'!BA$38=$R$38),MIN(100,BA32+10),IF('2-man'!BA$39="P",MIN(100,BA32+25),IF(AND('2-man'!BA$39="D",BA32&gt;=35,'2-man'!BA$38&lt;=IF('2-man'!$BF$27="",999,'2-man'!$BF$27)),BA32-35,IF(AND(LEFT('2-man'!BA$39,3)="ST&gt;",BA32&gt;=100,'2-man'!BA$38&lt;=IF('2-man'!$BF$27="",999,'2-man'!$BF$27)),0,IF(AND(OR(AND('2-man'!BA$40="ST&gt;1",BA40&gt;=100)),'2-man'!BA$38&lt;=IF('2-man'!$BF$27="",999,'2-man'!$BF$27)),100,BA32)))))</f>
        <v/>
      </c>
      <c r="BB33">
        <f>IF(OR('2-man'!BB$39="R",'2-man'!BB$38=$R$38),MIN(100,BB32+10),IF('2-man'!BB$39="P",MIN(100,BB32+25),IF(AND('2-man'!BB$39="D",BB32&gt;=35,'2-man'!BB$38&lt;=IF('2-man'!$BF$27="",999,'2-man'!$BF$27)),BB32-35,IF(AND(LEFT('2-man'!BB$39,3)="ST&gt;",BB32&gt;=100,'2-man'!BB$38&lt;=IF('2-man'!$BF$27="",999,'2-man'!$BF$27)),0,IF(AND(OR(AND('2-man'!BB$40="ST&gt;1",BB40&gt;=100)),'2-man'!BB$38&lt;=IF('2-man'!$BF$27="",999,'2-man'!$BF$27)),100,BB32)))))</f>
        <v/>
      </c>
      <c r="BC33">
        <f>IF(OR('2-man'!BC$39="R",'2-man'!BC$38=$R$38),MIN(100,BC32+10),IF('2-man'!BC$39="P",MIN(100,BC32+25),IF(AND('2-man'!BC$39="D",BC32&gt;=35,'2-man'!BC$38&lt;=IF('2-man'!$BF$27="",999,'2-man'!$BF$27)),BC32-35,IF(AND(LEFT('2-man'!BC$39,3)="ST&gt;",BC32&gt;=100,'2-man'!BC$38&lt;=IF('2-man'!$BF$27="",999,'2-man'!$BF$27)),0,IF(AND(OR(AND('2-man'!BC$40="ST&gt;1",BC40&gt;=100)),'2-man'!BC$38&lt;=IF('2-man'!$BF$27="",999,'2-man'!$BF$27)),100,BC32)))))</f>
        <v/>
      </c>
      <c r="BD33">
        <f>IF(OR('2-man'!BD$39="R",'2-man'!BD$38=$R$38),MIN(100,BD32+10),IF('2-man'!BD$39="P",MIN(100,BD32+25),IF(AND('2-man'!BD$39="D",BD32&gt;=35,'2-man'!BD$38&lt;=IF('2-man'!$BF$27="",999,'2-man'!$BF$27)),BD32-35,IF(AND(LEFT('2-man'!BD$39,3)="ST&gt;",BD32&gt;=100,'2-man'!BD$38&lt;=IF('2-man'!$BF$27="",999,'2-man'!$BF$27)),0,IF(AND(OR(AND('2-man'!BD$40="ST&gt;1",BD40&gt;=100)),'2-man'!BD$38&lt;=IF('2-man'!$BF$27="",999,'2-man'!$BF$27)),100,BD32)))))</f>
        <v/>
      </c>
      <c r="BE33">
        <f>IF(OR('2-man'!BE$39="R",'2-man'!BE$38=$R$38),MIN(100,BE32+10),IF('2-man'!BE$39="P",MIN(100,BE32+25),IF(AND('2-man'!BE$39="D",BE32&gt;=35,'2-man'!BE$38&lt;=IF('2-man'!$BF$27="",999,'2-man'!$BF$27)),BE32-35,IF(AND(LEFT('2-man'!BE$39,3)="ST&gt;",BE32&gt;=100,'2-man'!BE$38&lt;=IF('2-man'!$BF$27="",999,'2-man'!$BF$27)),0,IF(AND(OR(AND('2-man'!BE$40="ST&gt;1",BE40&gt;=100)),'2-man'!BE$38&lt;=IF('2-man'!$BF$27="",999,'2-man'!$BF$27)),100,BE32)))))</f>
        <v/>
      </c>
      <c r="BF33">
        <f>IF(OR('2-man'!BF$39="R",'2-man'!BF$38=$R$38),MIN(100,BF32+10),IF('2-man'!BF$39="P",MIN(100,BF32+25),IF(AND('2-man'!BF$39="D",BF32&gt;=35,'2-man'!BF$38&lt;=IF('2-man'!$BF$27="",999,'2-man'!$BF$27)),BF32-35,IF(AND(LEFT('2-man'!BF$39,3)="ST&gt;",BF32&gt;=100,'2-man'!BF$38&lt;=IF('2-man'!$BF$27="",999,'2-man'!$BF$27)),0,IF(AND(OR(AND('2-man'!BF$40="ST&gt;1",BF40&gt;=100)),'2-man'!BF$38&lt;=IF('2-man'!$BF$27="",999,'2-man'!$BF$27)),100,BF32)))))</f>
        <v/>
      </c>
      <c r="BG33">
        <f>IF(OR('2-man'!BG$39="R",'2-man'!BG$38=$R$38),MIN(100,BG32+10),IF('2-man'!BG$39="P",MIN(100,BG32+25),IF(AND('2-man'!BG$39="D",BG32&gt;=35,'2-man'!BG$38&lt;=IF('2-man'!$BF$27="",999,'2-man'!$BF$27)),BG32-35,IF(AND(LEFT('2-man'!BG$39,3)="ST&gt;",BG32&gt;=100,'2-man'!BG$38&lt;=IF('2-man'!$BF$27="",999,'2-man'!$BF$27)),0,IF(AND(OR(AND('2-man'!BG$40="ST&gt;1",BG40&gt;=100)),'2-man'!BG$38&lt;=IF('2-man'!$BF$27="",999,'2-man'!$BF$27)),100,BG32)))))</f>
        <v/>
      </c>
      <c r="BH33">
        <f>IF(OR('2-man'!BH$39="R",'2-man'!BH$38=$R$38),MIN(100,BH32+10),IF('2-man'!BH$39="P",MIN(100,BH32+25),IF(AND('2-man'!BH$39="D",BH32&gt;=35,'2-man'!BH$38&lt;=IF('2-man'!$BF$27="",999,'2-man'!$BF$27)),BH32-35,IF(AND(LEFT('2-man'!BH$39,3)="ST&gt;",BH32&gt;=100,'2-man'!BH$38&lt;=IF('2-man'!$BF$27="",999,'2-man'!$BF$27)),0,IF(AND(OR(AND('2-man'!BH$40="ST&gt;1",BH40&gt;=100)),'2-man'!BH$38&lt;=IF('2-man'!$BF$27="",999,'2-man'!$BF$27)),100,BH32)))))</f>
        <v/>
      </c>
      <c r="BI33">
        <f>IF(OR('2-man'!BI$39="R",'2-man'!BI$38=$R$38),MIN(100,BI32+10),IF('2-man'!BI$39="P",MIN(100,BI32+25),IF(AND('2-man'!BI$39="D",BI32&gt;=35,'2-man'!BI$38&lt;=IF('2-man'!$BF$27="",999,'2-man'!$BF$27)),BI32-35,IF(AND(LEFT('2-man'!BI$39,3)="ST&gt;",BI32&gt;=100,'2-man'!BI$38&lt;=IF('2-man'!$BF$27="",999,'2-man'!$BF$27)),0,IF(AND(OR(AND('2-man'!BI$40="ST&gt;1",BI40&gt;=100)),'2-man'!BI$38&lt;=IF('2-man'!$BF$27="",999,'2-man'!$BF$27)),100,BI32)))))</f>
        <v/>
      </c>
      <c r="BJ33">
        <f>IF(OR('2-man'!BJ$39="R",'2-man'!BJ$38=$R$38),MIN(100,BJ32+10),IF('2-man'!BJ$39="P",MIN(100,BJ32+25),IF(AND('2-man'!BJ$39="D",BJ32&gt;=35,'2-man'!BJ$38&lt;=IF('2-man'!$BF$27="",999,'2-man'!$BF$27)),BJ32-35,IF(AND(LEFT('2-man'!BJ$39,3)="ST&gt;",BJ32&gt;=100,'2-man'!BJ$38&lt;=IF('2-man'!$BF$27="",999,'2-man'!$BF$27)),0,IF(AND(OR(AND('2-man'!BJ$40="ST&gt;1",BJ40&gt;=100)),'2-man'!BJ$38&lt;=IF('2-man'!$BF$27="",999,'2-man'!$BF$27)),100,BJ32)))))</f>
        <v/>
      </c>
      <c r="BK33">
        <f>IF(OR('2-man'!BK$39="R",'2-man'!BK$38=$R$38),MIN(100,BK32+10),IF('2-man'!BK$39="P",MIN(100,BK32+25),IF(AND('2-man'!BK$39="D",BK32&gt;=35,'2-man'!BK$38&lt;=IF('2-man'!$BF$27="",999,'2-man'!$BF$27)),BK32-35,IF(AND(LEFT('2-man'!BK$39,3)="ST&gt;",BK32&gt;=100,'2-man'!BK$38&lt;=IF('2-man'!$BF$27="",999,'2-man'!$BF$27)),0,IF(AND(OR(AND('2-man'!BK$40="ST&gt;1",BK40&gt;=100)),'2-man'!BK$38&lt;=IF('2-man'!$BF$27="",999,'2-man'!$BF$27)),100,BK32)))))</f>
        <v/>
      </c>
      <c r="BL33">
        <f>IF(OR('2-man'!BL$39="R",'2-man'!BL$38=$R$38),MIN(100,BL32+10),IF('2-man'!BL$39="P",MIN(100,BL32+25),IF(AND('2-man'!BL$39="D",BL32&gt;=35,'2-man'!BL$38&lt;=IF('2-man'!$BF$27="",999,'2-man'!$BF$27)),BL32-35,IF(AND(LEFT('2-man'!BL$39,3)="ST&gt;",BL32&gt;=100,'2-man'!BL$38&lt;=IF('2-man'!$BF$27="",999,'2-man'!$BF$27)),0,IF(AND(OR(AND('2-man'!BL$40="ST&gt;1",BL40&gt;=100)),'2-man'!BL$38&lt;=IF('2-man'!$BF$27="",999,'2-man'!$BF$27)),100,BL32)))))</f>
        <v/>
      </c>
      <c r="BM33">
        <f>IF(OR('2-man'!BM$39="R",'2-man'!BM$38=$R$38),MIN(100,BM32+10),IF('2-man'!BM$39="P",MIN(100,BM32+25),IF(AND('2-man'!BM$39="D",BM32&gt;=35,'2-man'!BM$38&lt;=IF('2-man'!$BF$27="",999,'2-man'!$BF$27)),BM32-35,IF(AND(LEFT('2-man'!BM$39,3)="ST&gt;",BM32&gt;=100,'2-man'!BM$38&lt;=IF('2-man'!$BF$27="",999,'2-man'!$BF$27)),0,IF(AND(OR(AND('2-man'!BM$40="ST&gt;1",BM40&gt;=100)),'2-man'!BM$38&lt;=IF('2-man'!$BF$27="",999,'2-man'!$BF$27)),100,BM32)))))</f>
        <v/>
      </c>
      <c r="BN33">
        <f>IF(OR('2-man'!BN$39="R",'2-man'!BN$38=$R$38),MIN(100,BN32+10),IF('2-man'!BN$39="P",MIN(100,BN32+25),IF(AND('2-man'!BN$39="D",BN32&gt;=35,'2-man'!BN$38&lt;=IF('2-man'!$BF$27="",999,'2-man'!$BF$27)),BN32-35,IF(AND(LEFT('2-man'!BN$39,3)="ST&gt;",BN32&gt;=100,'2-man'!BN$38&lt;=IF('2-man'!$BF$27="",999,'2-man'!$BF$27)),0,IF(AND(OR(AND('2-man'!BN$40="ST&gt;1",BN40&gt;=100)),'2-man'!BN$38&lt;=IF('2-man'!$BF$27="",999,'2-man'!$BF$27)),100,BN32)))))</f>
        <v/>
      </c>
      <c r="BO33">
        <f>IF(OR('2-man'!BO$39="R",'2-man'!BO$38=$R$38),MIN(100,BO32+10),IF('2-man'!BO$39="P",MIN(100,BO32+25),IF(AND('2-man'!BO$39="D",BO32&gt;=35,'2-man'!BO$38&lt;=IF('2-man'!$BF$27="",999,'2-man'!$BF$27)),BO32-35,IF(AND(LEFT('2-man'!BO$39,3)="ST&gt;",BO32&gt;=100,'2-man'!BO$38&lt;=IF('2-man'!$BF$27="",999,'2-man'!$BF$27)),0,IF(AND(OR(AND('2-man'!BO$40="ST&gt;1",BO40&gt;=100)),'2-man'!BO$38&lt;=IF('2-man'!$BF$27="",999,'2-man'!$BF$27)),100,BO32)))))</f>
        <v/>
      </c>
      <c r="BP33">
        <f>IF(OR('2-man'!BP$39="R",'2-man'!BP$38=$R$38),MIN(100,BP32+10),IF('2-man'!BP$39="P",MIN(100,BP32+25),IF(AND('2-man'!BP$39="D",BP32&gt;=35,'2-man'!BP$38&lt;=IF('2-man'!$BF$27="",999,'2-man'!$BF$27)),BP32-35,IF(AND(LEFT('2-man'!BP$39,3)="ST&gt;",BP32&gt;=100,'2-man'!BP$38&lt;=IF('2-man'!$BF$27="",999,'2-man'!$BF$27)),0,IF(AND(OR(AND('2-man'!BP$40="ST&gt;1",BP40&gt;=100)),'2-man'!BP$38&lt;=IF('2-man'!$BF$27="",999,'2-man'!$BF$27)),100,BP32)))))</f>
        <v/>
      </c>
      <c r="BQ33">
        <f>IF(OR('2-man'!BQ$39="R",'2-man'!BQ$38=$R$38),MIN(100,BQ32+10),IF('2-man'!BQ$39="P",MIN(100,BQ32+25),IF(AND('2-man'!BQ$39="D",BQ32&gt;=35,'2-man'!BQ$38&lt;=IF('2-man'!$BF$27="",999,'2-man'!$BF$27)),BQ32-35,IF(AND(LEFT('2-man'!BQ$39,3)="ST&gt;",BQ32&gt;=100,'2-man'!BQ$38&lt;=IF('2-man'!$BF$27="",999,'2-man'!$BF$27)),0,IF(AND(OR(AND('2-man'!BQ$40="ST&gt;1",BQ40&gt;=100)),'2-man'!BQ$38&lt;=IF('2-man'!$BF$27="",999,'2-man'!$BF$27)),100,BQ32)))))</f>
        <v/>
      </c>
      <c r="BR33">
        <f>IF(OR('2-man'!BR$39="R",'2-man'!BR$38=$R$38),MIN(100,BR32+10),IF('2-man'!BR$39="P",MIN(100,BR32+25),IF(AND('2-man'!BR$39="D",BR32&gt;=35,'2-man'!BR$38&lt;=IF('2-man'!$BF$27="",999,'2-man'!$BF$27)),BR32-35,IF(AND(LEFT('2-man'!BR$39,3)="ST&gt;",BR32&gt;=100,'2-man'!BR$38&lt;=IF('2-man'!$BF$27="",999,'2-man'!$BF$27)),0,IF(AND(OR(AND('2-man'!BR$40="ST&gt;1",BR40&gt;=100)),'2-man'!BR$38&lt;=IF('2-man'!$BF$27="",999,'2-man'!$BF$27)),100,BR32)))))</f>
        <v/>
      </c>
      <c r="BS33">
        <f>IF(OR('2-man'!BS$39="R",'2-man'!BS$38=$R$38),MIN(100,BS32+10),IF('2-man'!BS$39="P",MIN(100,BS32+25),IF(AND('2-man'!BS$39="D",BS32&gt;=35,'2-man'!BS$38&lt;=IF('2-man'!$BF$27="",999,'2-man'!$BF$27)),BS32-35,IF(AND(LEFT('2-man'!BS$39,3)="ST&gt;",BS32&gt;=100,'2-man'!BS$38&lt;=IF('2-man'!$BF$27="",999,'2-man'!$BF$27)),0,IF(AND(OR(AND('2-man'!BS$40="ST&gt;1",BS40&gt;=100)),'2-man'!BS$38&lt;=IF('2-man'!$BF$27="",999,'2-man'!$BF$27)),100,BS32)))))</f>
        <v/>
      </c>
      <c r="BT33">
        <f>IF(OR('2-man'!BT$39="R",'2-man'!BT$38=$R$38),MIN(100,BT32+10),IF('2-man'!BT$39="P",MIN(100,BT32+25),IF(AND('2-man'!BT$39="D",BT32&gt;=35,'2-man'!BT$38&lt;=IF('2-man'!$BF$27="",999,'2-man'!$BF$27)),BT32-35,IF(AND(LEFT('2-man'!BT$39,3)="ST&gt;",BT32&gt;=100,'2-man'!BT$38&lt;=IF('2-man'!$BF$27="",999,'2-man'!$BF$27)),0,IF(AND(OR(AND('2-man'!BT$40="ST&gt;1",BT40&gt;=100)),'2-man'!BT$38&lt;=IF('2-man'!$BF$27="",999,'2-man'!$BF$27)),100,BT32)))))</f>
        <v/>
      </c>
      <c r="BU33">
        <f>IF(OR('2-man'!BU$39="R",'2-man'!BU$38=$R$38),MIN(100,BU32+10),IF('2-man'!BU$39="P",MIN(100,BU32+25),IF(AND('2-man'!BU$39="D",BU32&gt;=35,'2-man'!BU$38&lt;=IF('2-man'!$BF$27="",999,'2-man'!$BF$27)),BU32-35,IF(AND(LEFT('2-man'!BU$39,3)="ST&gt;",BU32&gt;=100,'2-man'!BU$38&lt;=IF('2-man'!$BF$27="",999,'2-man'!$BF$27)),0,IF(AND(OR(AND('2-man'!BU$40="ST&gt;1",BU40&gt;=100)),'2-man'!BU$38&lt;=IF('2-man'!$BF$27="",999,'2-man'!$BF$27)),100,BU32)))))</f>
        <v/>
      </c>
      <c r="BV33">
        <f>IF(OR('2-man'!BV$39="R",'2-man'!BV$38=$R$38),MIN(100,BV32+10),IF('2-man'!BV$39="P",MIN(100,BV32+25),IF(AND('2-man'!BV$39="D",BV32&gt;=35,'2-man'!BV$38&lt;=IF('2-man'!$BF$27="",999,'2-man'!$BF$27)),BV32-35,IF(AND(LEFT('2-man'!BV$39,3)="ST&gt;",BV32&gt;=100,'2-man'!BV$38&lt;=IF('2-man'!$BF$27="",999,'2-man'!$BF$27)),0,IF(AND(OR(AND('2-man'!BV$40="ST&gt;1",BV40&gt;=100)),'2-man'!BV$38&lt;=IF('2-man'!$BF$27="",999,'2-man'!$BF$27)),100,BV32)))))</f>
        <v/>
      </c>
      <c r="BW33">
        <f>IF(OR('2-man'!BW$39="R",'2-man'!BW$38=$R$38),MIN(100,BW32+10),IF('2-man'!BW$39="P",MIN(100,BW32+25),IF(AND('2-man'!BW$39="D",BW32&gt;=35,'2-man'!BW$38&lt;=IF('2-man'!$BF$27="",999,'2-man'!$BF$27)),BW32-35,IF(AND(LEFT('2-man'!BW$39,3)="ST&gt;",BW32&gt;=100,'2-man'!BW$38&lt;=IF('2-man'!$BF$27="",999,'2-man'!$BF$27)),0,IF(AND(OR(AND('2-man'!BW$40="ST&gt;1",BW40&gt;=100)),'2-man'!BW$38&lt;=IF('2-man'!$BF$27="",999,'2-man'!$BF$27)),100,BW32)))))</f>
        <v/>
      </c>
      <c r="BX33">
        <f>IF(OR('2-man'!BX$39="R",'2-man'!BX$38=$R$38),MIN(100,BX32+10),IF('2-man'!BX$39="P",MIN(100,BX32+25),IF(AND('2-man'!BX$39="D",BX32&gt;=35,'2-man'!BX$38&lt;=IF('2-man'!$BF$27="",999,'2-man'!$BF$27)),BX32-35,IF(AND(LEFT('2-man'!BX$39,3)="ST&gt;",BX32&gt;=100,'2-man'!BX$38&lt;=IF('2-man'!$BF$27="",999,'2-man'!$BF$27)),0,IF(AND(OR(AND('2-man'!BX$40="ST&gt;1",BX40&gt;=100)),'2-man'!BX$38&lt;=IF('2-man'!$BF$27="",999,'2-man'!$BF$27)),100,BX32)))))</f>
        <v/>
      </c>
      <c r="BY33">
        <f>IF(OR('2-man'!BY$39="R",'2-man'!BY$38=$R$38),MIN(100,BY32+10),IF('2-man'!BY$39="P",MIN(100,BY32+25),IF(AND('2-man'!BY$39="D",BY32&gt;=35,'2-man'!BY$38&lt;=IF('2-man'!$BF$27="",999,'2-man'!$BF$27)),BY32-35,IF(AND(LEFT('2-man'!BY$39,3)="ST&gt;",BY32&gt;=100,'2-man'!BY$38&lt;=IF('2-man'!$BF$27="",999,'2-man'!$BF$27)),0,IF(AND(OR(AND('2-man'!BY$40="ST&gt;1",BY40&gt;=100)),'2-man'!BY$38&lt;=IF('2-man'!$BF$27="",999,'2-man'!$BF$27)),100,BY32)))))</f>
        <v/>
      </c>
      <c r="BZ33">
        <f>IF(OR('2-man'!BZ$39="R",'2-man'!BZ$38=$R$38),MIN(100,BZ32+10),IF('2-man'!BZ$39="P",MIN(100,BZ32+25),IF(AND('2-man'!BZ$39="D",BZ32&gt;=35,'2-man'!BZ$38&lt;=IF('2-man'!$BF$27="",999,'2-man'!$BF$27)),BZ32-35,IF(AND(LEFT('2-man'!BZ$39,3)="ST&gt;",BZ32&gt;=100,'2-man'!BZ$38&lt;=IF('2-man'!$BF$27="",999,'2-man'!$BF$27)),0,IF(AND(OR(AND('2-man'!BZ$40="ST&gt;1",BZ40&gt;=100)),'2-man'!BZ$38&lt;=IF('2-man'!$BF$27="",999,'2-man'!$BF$27)),100,BZ32)))))</f>
        <v/>
      </c>
      <c r="CA33">
        <f>IF(OR('2-man'!CA$39="R",'2-man'!CA$38=$R$38),MIN(100,CA32+10),IF('2-man'!CA$39="P",MIN(100,CA32+25),IF(AND('2-man'!CA$39="D",CA32&gt;=35,'2-man'!CA$38&lt;=IF('2-man'!$BF$27="",999,'2-man'!$BF$27)),CA32-35,IF(AND(LEFT('2-man'!CA$39,3)="ST&gt;",CA32&gt;=100,'2-man'!CA$38&lt;=IF('2-man'!$BF$27="",999,'2-man'!$BF$27)),0,IF(AND(OR(AND('2-man'!CA$40="ST&gt;1",CA40&gt;=100)),'2-man'!CA$38&lt;=IF('2-man'!$BF$27="",999,'2-man'!$BF$27)),100,CA32)))))</f>
        <v/>
      </c>
      <c r="CB33">
        <f>IF(OR('2-man'!CB$39="R",'2-man'!CB$38=$R$38),MIN(100,CB32+10),IF('2-man'!CB$39="P",MIN(100,CB32+25),IF(AND('2-man'!CB$39="D",CB32&gt;=35,'2-man'!CB$38&lt;=IF('2-man'!$BF$27="",999,'2-man'!$BF$27)),CB32-35,IF(AND(LEFT('2-man'!CB$39,3)="ST&gt;",CB32&gt;=100,'2-man'!CB$38&lt;=IF('2-man'!$BF$27="",999,'2-man'!$BF$27)),0,IF(AND(OR(AND('2-man'!CB$40="ST&gt;1",CB40&gt;=100)),'2-man'!CB$38&lt;=IF('2-man'!$BF$27="",999,'2-man'!$BF$27)),100,CB32)))))</f>
        <v/>
      </c>
      <c r="CC33">
        <f>IF(OR('2-man'!CC$39="R",'2-man'!CC$38=$R$38),MIN(100,CC32+10),IF('2-man'!CC$39="P",MIN(100,CC32+25),IF(AND('2-man'!CC$39="D",CC32&gt;=35,'2-man'!CC$38&lt;=IF('2-man'!$BF$27="",999,'2-man'!$BF$27)),CC32-35,IF(AND(LEFT('2-man'!CC$39,3)="ST&gt;",CC32&gt;=100,'2-man'!CC$38&lt;=IF('2-man'!$BF$27="",999,'2-man'!$BF$27)),0,IF(AND(OR(AND('2-man'!CC$40="ST&gt;1",CC40&gt;=100)),'2-man'!CC$38&lt;=IF('2-man'!$BF$27="",999,'2-man'!$BF$27)),100,CC32)))))</f>
        <v/>
      </c>
      <c r="CD33">
        <f>IF(OR('2-man'!CD$39="R",'2-man'!CD$38=$R$38),MIN(100,CD32+10),IF('2-man'!CD$39="P",MIN(100,CD32+25),IF(AND('2-man'!CD$39="D",CD32&gt;=35,'2-man'!CD$38&lt;=IF('2-man'!$BF$27="",999,'2-man'!$BF$27)),CD32-35,IF(AND(LEFT('2-man'!CD$39,3)="ST&gt;",CD32&gt;=100,'2-man'!CD$38&lt;=IF('2-man'!$BF$27="",999,'2-man'!$BF$27)),0,IF(AND(OR(AND('2-man'!CD$40="ST&gt;1",CD40&gt;=100)),'2-man'!CD$38&lt;=IF('2-man'!$BF$27="",999,'2-man'!$BF$27)),100,CD32)))))</f>
        <v/>
      </c>
      <c r="CE33">
        <f>IF('2-man'!CE$39="R",MIN(100,CE32+10),IF('2-man'!CE$39="P",MIN(100,CE32+25),IF(AND('2-man'!CE$39="D",CE32&gt;=35,'2-man'!CE$38&lt;=IF('2-man'!$BF$27="",999,'2-man'!$BF$27)),CE32-35,IF(AND(LEFT('2-man'!CE$39,3)="ST&gt;",CE32&gt;=100,'2-man'!CE$38&lt;=IF('2-man'!$BF$27="",999,'2-man'!$BF$27)),0,IF(AND(OR(AND('2-man'!CE$40="ST&gt;1",CE40&gt;=100)),'2-man'!CE$38&lt;=IF('2-man'!$BF$27="",999,'2-man'!$BF$27)),100,CE32)))))</f>
        <v/>
      </c>
      <c r="CF33">
        <f>IF('2-man'!CF$39="R",MIN(100,CF32+10),IF('2-man'!CF$39="P",MIN(100,CF32+25),IF(AND('2-man'!CF$39="D",CF32&gt;=35,'2-man'!CF$38&lt;=IF('2-man'!$BF$27="",999,'2-man'!$BF$27)),CF32-35,IF(AND(LEFT('2-man'!CF$39,3)="ST&gt;",CF32&gt;=100,'2-man'!CF$38&lt;=IF('2-man'!$BF$27="",999,'2-man'!$BF$27)),0,IF(AND(OR(AND('2-man'!CF$40="ST&gt;1",CF40&gt;=100)),'2-man'!CF$38&lt;=IF('2-man'!$BF$27="",999,'2-man'!$BF$27)),100,CF32)))))</f>
        <v/>
      </c>
      <c r="CG33">
        <f>IF('2-man'!CG$39="R",MIN(100,CG32+10),IF('2-man'!CG$39="P",MIN(100,CG32+25),IF(AND('2-man'!CG$39="D",CG32&gt;=35,'2-man'!CG$38&lt;=IF('2-man'!$BF$27="",999,'2-man'!$BF$27)),CG32-35,IF(AND(LEFT('2-man'!CG$39,3)="ST&gt;",CG32&gt;=100,'2-man'!CG$38&lt;=IF('2-man'!$BF$27="",999,'2-man'!$BF$27)),0,IF(AND(OR(AND('2-man'!CG$40="ST&gt;1",CG40&gt;=100)),'2-man'!CG$38&lt;=IF('2-man'!$BF$27="",999,'2-man'!$BF$27)),100,CG32)))))</f>
        <v/>
      </c>
      <c r="CH33">
        <f>IF('2-man'!CH$39="R",MIN(100,CH32+10),IF('2-man'!CH$39="P",MIN(100,CH32+25),IF(AND('2-man'!CH$39="D",CH32&gt;=35,'2-man'!CH$38&lt;=IF('2-man'!$BF$27="",999,'2-man'!$BF$27)),CH32-35,IF(AND(LEFT('2-man'!CH$39,3)="ST&gt;",CH32&gt;=100,'2-man'!CH$38&lt;=IF('2-man'!$BF$27="",999,'2-man'!$BF$27)),0,IF(AND(OR(AND('2-man'!CH$40="ST&gt;1",CH40&gt;=100)),'2-man'!CH$38&lt;=IF('2-man'!$BF$27="",999,'2-man'!$BF$27)),100,CH32)))))</f>
        <v/>
      </c>
      <c r="CI33">
        <f>IF('2-man'!CI$39="R",MIN(100,CI32+10),IF('2-man'!CI$39="P",MIN(100,CI32+25),IF(AND('2-man'!CI$39="D",CI32&gt;=35,'2-man'!CI$38&lt;=IF('2-man'!$BF$27="",999,'2-man'!$BF$27)),CI32-35,IF(AND(LEFT('2-man'!CI$39,3)="ST&gt;",CI32&gt;=100,'2-man'!CI$38&lt;=IF('2-man'!$BF$27="",999,'2-man'!$BF$27)),0,IF(AND(OR(AND('2-man'!CI$40="ST&gt;1",CI40&gt;=100)),'2-man'!CI$38&lt;=IF('2-man'!$BF$27="",999,'2-man'!$BF$27)),100,CI32)))))</f>
        <v/>
      </c>
      <c r="CJ33">
        <f>IF('2-man'!CJ$39="R",MIN(100,CJ32+10),IF('2-man'!CJ$39="P",MIN(100,CJ32+25),IF(AND('2-man'!CJ$39="D",CJ32&gt;=35,'2-man'!CJ$38&lt;=IF('2-man'!$BF$27="",999,'2-man'!$BF$27)),CJ32-35,IF(AND(LEFT('2-man'!CJ$39,3)="ST&gt;",CJ32&gt;=100,'2-man'!CJ$38&lt;=IF('2-man'!$BF$27="",999,'2-man'!$BF$27)),0,IF(AND(OR(AND('2-man'!CJ$40="ST&gt;1",CJ40&gt;=100)),'2-man'!CJ$38&lt;=IF('2-man'!$BF$27="",999,'2-man'!$BF$27)),100,CJ32)))))</f>
        <v/>
      </c>
      <c r="CK33">
        <f>IF('2-man'!CK$39="R",MIN(100,CK32+10),IF('2-man'!CK$39="P",MIN(100,CK32+25),IF(AND('2-man'!CK$39="D",CK32&gt;=35,'2-man'!CK$38&lt;=IF('2-man'!$BF$27="",999,'2-man'!$BF$27)),CK32-35,IF(AND(LEFT('2-man'!CK$39,3)="ST&gt;",CK32&gt;=100,'2-man'!CK$38&lt;=IF('2-man'!$BF$27="",999,'2-man'!$BF$27)),0,IF(AND(OR(AND('2-man'!CK$40="ST&gt;1",CK40&gt;=100)),'2-man'!CK$38&lt;=IF('2-man'!$BF$27="",999,'2-man'!$BF$27)),100,CK32)))))</f>
        <v/>
      </c>
      <c r="CL33">
        <f>IF('2-man'!CL$39="R",MIN(100,CL32+10),IF('2-man'!CL$39="P",MIN(100,CL32+25),IF(AND('2-man'!CL$39="D",CL32&gt;=35,'2-man'!CL$38&lt;=IF('2-man'!$BF$27="",999,'2-man'!$BF$27)),CL32-35,IF(AND(LEFT('2-man'!CL$39,3)="ST&gt;",CL32&gt;=100,'2-man'!CL$38&lt;=IF('2-man'!$BF$27="",999,'2-man'!$BF$27)),0,IF(AND(OR(AND('2-man'!CL$40="ST&gt;1",CL40&gt;=100)),'2-man'!CL$38&lt;=IF('2-man'!$BF$27="",999,'2-man'!$BF$27)),100,CL32)))))</f>
        <v/>
      </c>
      <c r="CM33">
        <f>IF('2-man'!CM$39="R",MIN(100,CM32+10),IF('2-man'!CM$39="P",MIN(100,CM32+25),IF(AND('2-man'!CM$39="D",CM32&gt;=35,'2-man'!CM$38&lt;=IF('2-man'!$BF$27="",999,'2-man'!$BF$27)),CM32-35,IF(AND(LEFT('2-man'!CM$39,3)="ST&gt;",CM32&gt;=100,'2-man'!CM$38&lt;=IF('2-man'!$BF$27="",999,'2-man'!$BF$27)),0,IF(AND(OR(AND('2-man'!CM$40="ST&gt;1",CM40&gt;=100)),'2-man'!CM$38&lt;=IF('2-man'!$BF$27="",999,'2-man'!$BF$27)),100,CM32)))))</f>
        <v/>
      </c>
      <c r="CN33">
        <f>IF('2-man'!CN$39="R",MIN(100,CN32+10),IF('2-man'!CN$39="P",MIN(100,CN32+25),IF(AND('2-man'!CN$39="D",CN32&gt;=35,'2-man'!CN$38&lt;=IF('2-man'!$BF$27="",999,'2-man'!$BF$27)),CN32-35,IF(AND(LEFT('2-man'!CN$39,3)="ST&gt;",CN32&gt;=100,'2-man'!CN$38&lt;=IF('2-man'!$BF$27="",999,'2-man'!$BF$27)),0,IF(AND(OR(AND('2-man'!CN$40="ST&gt;1",CN40&gt;=100)),'2-man'!CN$38&lt;=IF('2-man'!$BF$27="",999,'2-man'!$BF$27)),100,CN32)))))</f>
        <v/>
      </c>
      <c r="CO33">
        <f>IF('2-man'!CO$39="R",MIN(100,CO32+10),IF('2-man'!CO$39="P",MIN(100,CO32+25),IF(AND('2-man'!CO$39="D",CO32&gt;=35,'2-man'!CO$38&lt;=IF('2-man'!$BF$27="",999,'2-man'!$BF$27)),CO32-35,IF(AND(LEFT('2-man'!CO$39,3)="ST&gt;",CO32&gt;=100,'2-man'!CO$38&lt;=IF('2-man'!$BF$27="",999,'2-man'!$BF$27)),0,IF(AND(OR(AND('2-man'!CO$40="ST&gt;1",CO40&gt;=100)),'2-man'!CO$38&lt;=IF('2-man'!$BF$27="",999,'2-man'!$BF$27)),100,CO32)))))</f>
        <v/>
      </c>
      <c r="CP33">
        <f>IF('2-man'!CP$39="R",MIN(100,CP32+10),IF('2-man'!CP$39="P",MIN(100,CP32+25),IF(AND('2-man'!CP$39="D",CP32&gt;=35,'2-man'!CP$38&lt;=IF('2-man'!$BF$27="",999,'2-man'!$BF$27)),CP32-35,IF(AND(LEFT('2-man'!CP$39,3)="ST&gt;",CP32&gt;=100,'2-man'!CP$38&lt;=IF('2-man'!$BF$27="",999,'2-man'!$BF$27)),0,IF(AND(OR(AND('2-man'!CP$40="ST&gt;1",CP40&gt;=100)),'2-man'!CP$38&lt;=IF('2-man'!$BF$27="",999,'2-man'!$BF$27)),100,CP32)))))</f>
        <v/>
      </c>
      <c r="CQ33">
        <f>IF('2-man'!CQ$39="R",MIN(100,CQ32+10),IF('2-man'!CQ$39="P",MIN(100,CQ32+25),IF(AND('2-man'!CQ$39="D",CQ32&gt;=35,'2-man'!CQ$38&lt;=IF('2-man'!$BF$27="",999,'2-man'!$BF$27)),CQ32-35,IF(AND(LEFT('2-man'!CQ$39,3)="ST&gt;",CQ32&gt;=100,'2-man'!CQ$38&lt;=IF('2-man'!$BF$27="",999,'2-man'!$BF$27)),0,IF(AND(OR(AND('2-man'!CQ$40="ST&gt;1",CQ40&gt;=100)),'2-man'!CQ$38&lt;=IF('2-man'!$BF$27="",999,'2-man'!$BF$27)),100,CQ32)))))</f>
        <v/>
      </c>
      <c r="CR33">
        <f>IF('2-man'!CR$39="R",MIN(100,CR32+10),IF('2-man'!CR$39="P",MIN(100,CR32+25),IF(AND('2-man'!CR$39="D",CR32&gt;=35,'2-man'!CR$38&lt;=IF('2-man'!$BF$27="",999,'2-man'!$BF$27)),CR32-35,IF(AND(LEFT('2-man'!CR$39,3)="ST&gt;",CR32&gt;=100,'2-man'!CR$38&lt;=IF('2-man'!$BF$27="",999,'2-man'!$BF$27)),0,IF(AND(OR(AND('2-man'!CR$40="ST&gt;1",CR40&gt;=100)),'2-man'!CR$38&lt;=IF('2-man'!$BF$27="",999,'2-man'!$BF$27)),100,CR32)))))</f>
        <v/>
      </c>
      <c r="CS33">
        <f>IF('2-man'!CS$39="R",MIN(100,CS32+10),IF('2-man'!CS$39="P",MIN(100,CS32+25),IF(AND('2-man'!CS$39="D",CS32&gt;=35,'2-man'!CS$38&lt;=IF('2-man'!$BF$27="",999,'2-man'!$BF$27)),CS32-35,IF(AND(LEFT('2-man'!CS$39,3)="ST&gt;",CS32&gt;=100,'2-man'!CS$38&lt;=IF('2-man'!$BF$27="",999,'2-man'!$BF$27)),0,IF(AND(OR(AND('2-man'!CS$40="ST&gt;1",CS40&gt;=100)),'2-man'!CS$38&lt;=IF('2-man'!$BF$27="",999,'2-man'!$BF$27)),100,CS32)))))</f>
        <v/>
      </c>
      <c r="CT33">
        <f>IF('2-man'!CT$39="R",MIN(100,CT32+10),IF('2-man'!CT$39="P",MIN(100,CT32+25),IF(AND('2-man'!CT$39="D",CT32&gt;=35,'2-man'!CT$38&lt;=IF('2-man'!$BF$27="",999,'2-man'!$BF$27)),CT32-35,IF(AND(LEFT('2-man'!CT$39,3)="ST&gt;",CT32&gt;=100,'2-man'!CT$38&lt;=IF('2-man'!$BF$27="",999,'2-man'!$BF$27)),0,IF(AND(OR(AND('2-man'!CT$40="ST&gt;1",CT40&gt;=100)),'2-man'!CT$38&lt;=IF('2-man'!$BF$27="",999,'2-man'!$BF$27)),100,CT32)))))</f>
        <v/>
      </c>
      <c r="CU33">
        <f>IF('2-man'!CU$39="R",MIN(100,CU32+10),IF('2-man'!CU$39="P",MIN(100,CU32+25),IF(AND('2-man'!CU$39="D",CU32&gt;=35,'2-man'!CU$38&lt;=IF('2-man'!$BF$27="",999,'2-man'!$BF$27)),CU32-35,IF(AND(LEFT('2-man'!CU$39,3)="ST&gt;",CU32&gt;=100,'2-man'!CU$38&lt;=IF('2-man'!$BF$27="",999,'2-man'!$BF$27)),0,IF(AND(OR(AND('2-man'!CU$40="ST&gt;1",CU40&gt;=100)),'2-man'!CU$38&lt;=IF('2-man'!$BF$27="",999,'2-man'!$BF$27)),100,CU32)))))</f>
        <v/>
      </c>
      <c r="CV33">
        <f>IF('2-man'!CV$39="R",MIN(100,CV32+10),IF('2-man'!CV$39="P",MIN(100,CV32+25),IF(AND('2-man'!CV$39="D",CV32&gt;=35,'2-man'!CV$38&lt;=IF('2-man'!$BF$27="",999,'2-man'!$BF$27)),CV32-35,IF(AND(LEFT('2-man'!CV$39,3)="ST&gt;",CV32&gt;=100,'2-man'!CV$38&lt;=IF('2-man'!$BF$27="",999,'2-man'!$BF$27)),0,IF(AND(OR(AND('2-man'!CV$40="ST&gt;1",CV40&gt;=100)),'2-man'!CV$38&lt;=IF('2-man'!$BF$27="",999,'2-man'!$BF$27)),100,CV32)))))</f>
        <v/>
      </c>
      <c r="CW33">
        <f>IF('2-man'!CW$39="R",MIN(100,CW32+10),IF('2-man'!CW$39="P",MIN(100,CW32+25),IF(AND('2-man'!CW$39="D",CW32&gt;=35,'2-man'!CW$38&lt;=IF('2-man'!$BF$27="",999,'2-man'!$BF$27)),CW32-35,IF(AND(LEFT('2-man'!CW$39,3)="ST&gt;",CW32&gt;=100,'2-man'!CW$38&lt;=IF('2-man'!$BF$27="",999,'2-man'!$BF$27)),0,IF(AND(OR(AND('2-man'!CW$40="ST&gt;1",CW40&gt;=100)),'2-man'!CW$38&lt;=IF('2-man'!$BF$27="",999,'2-man'!$BF$27)),100,CW32)))))</f>
        <v/>
      </c>
      <c r="CX33">
        <f>IF('2-man'!CX$39="R",MIN(100,CX32+10),IF('2-man'!CX$39="P",MIN(100,CX32+25),IF(AND('2-man'!CX$39="D",CX32&gt;=35,'2-man'!CX$38&lt;=IF('2-man'!$BF$27="",999,'2-man'!$BF$27)),CX32-35,IF(AND(LEFT('2-man'!CX$39,3)="ST&gt;",CX32&gt;=100,'2-man'!CX$38&lt;=IF('2-man'!$BF$27="",999,'2-man'!$BF$27)),0,IF(AND(OR(AND('2-man'!CX$40="ST&gt;1",CX40&gt;=100)),'2-man'!CX$38&lt;=IF('2-man'!$BF$27="",999,'2-man'!$BF$27)),100,CX32)))))</f>
        <v/>
      </c>
      <c r="CY33">
        <f>IF('2-man'!CY$39="R",MIN(100,CY32+10),IF('2-man'!CY$39="P",MIN(100,CY32+25),IF(AND('2-man'!CY$39="D",CY32&gt;=35,'2-man'!CY$38&lt;=IF('2-man'!$BF$27="",999,'2-man'!$BF$27)),CY32-35,IF(AND(LEFT('2-man'!CY$39,3)="ST&gt;",CY32&gt;=100,'2-man'!CY$38&lt;=IF('2-man'!$BF$27="",999,'2-man'!$BF$27)),0,IF(AND(OR(AND('2-man'!CY$40="ST&gt;1",CY40&gt;=100)),'2-man'!CY$38&lt;=IF('2-man'!$BF$27="",999,'2-man'!$BF$27)),100,CY32)))))</f>
        <v/>
      </c>
      <c r="CZ33">
        <f>IF('2-man'!CZ$39="R",MIN(100,CZ32+10),IF('2-man'!CZ$39="P",MIN(100,CZ32+25),IF(AND('2-man'!CZ$39="D",CZ32&gt;=35,'2-man'!CZ$38&lt;=IF('2-man'!$BF$27="",999,'2-man'!$BF$27)),CZ32-35,IF(AND(LEFT('2-man'!CZ$39,3)="ST&gt;",CZ32&gt;=100,'2-man'!CZ$38&lt;=IF('2-man'!$BF$27="",999,'2-man'!$BF$27)),0,IF(AND(OR(AND('2-man'!CZ$40="ST&gt;1",CZ40&gt;=100)),'2-man'!CZ$38&lt;=IF('2-man'!$BF$27="",999,'2-man'!$BF$27)),100,CZ32)))))</f>
        <v/>
      </c>
      <c r="DA33">
        <f>IF('2-man'!DA$39="R",MIN(100,DA32+10),IF('2-man'!DA$39="P",MIN(100,DA32+25),IF(AND('2-man'!DA$39="D",DA32&gt;=35,'2-man'!DA$38&lt;=IF('2-man'!$BF$27="",999,'2-man'!$BF$27)),DA32-35,IF(AND(LEFT('2-man'!DA$39,3)="ST&gt;",DA32&gt;=100,'2-man'!DA$38&lt;=IF('2-man'!$BF$27="",999,'2-man'!$BF$27)),0,IF(AND(OR(AND('2-man'!DA$40="ST&gt;1",DA40&gt;=100)),'2-man'!DA$38&lt;=IF('2-man'!$BF$27="",999,'2-man'!$BF$27)),100,DA32)))))</f>
        <v/>
      </c>
      <c r="DB33">
        <f>IF('2-man'!DB$39="R",MIN(100,DB32+10),IF('2-man'!DB$39="P",MIN(100,DB32+25),IF(AND('2-man'!DB$39="D",DB32&gt;=35,'2-man'!DB$38&lt;=IF('2-man'!$BF$27="",999,'2-man'!$BF$27)),DB32-35,IF(AND(LEFT('2-man'!DB$39,3)="ST&gt;",DB32&gt;=100,'2-man'!DB$38&lt;=IF('2-man'!$BF$27="",999,'2-man'!$BF$27)),0,IF(AND(OR(AND('2-man'!DB$40="ST&gt;1",DB40&gt;=100)),'2-man'!DB$38&lt;=IF('2-man'!$BF$27="",999,'2-man'!$BF$27)),100,DB32)))))</f>
        <v/>
      </c>
      <c r="DC33">
        <f>IF('2-man'!DC$39="R",MIN(100,DC32+10),IF('2-man'!DC$39="P",MIN(100,DC32+25),IF(AND('2-man'!DC$39="D",DC32&gt;=35,'2-man'!DC$38&lt;=IF('2-man'!$BF$27="",999,'2-man'!$BF$27)),DC32-35,IF(AND(LEFT('2-man'!DC$39,3)="ST&gt;",DC32&gt;=100,'2-man'!DC$38&lt;=IF('2-man'!$BF$27="",999,'2-man'!$BF$27)),0,IF(AND(OR(AND('2-man'!DC$40="ST&gt;1",DC40&gt;=100)),'2-man'!DC$38&lt;=IF('2-man'!$BF$27="",999,'2-man'!$BF$27)),100,DC32)))))</f>
        <v/>
      </c>
      <c r="DD33">
        <f>IF('2-man'!DD$39="R",MIN(100,DD32+10),IF('2-man'!DD$39="P",MIN(100,DD32+25),IF(AND('2-man'!DD$39="D",DD32&gt;=35,'2-man'!DD$38&lt;=IF('2-man'!$BF$27="",999,'2-man'!$BF$27)),DD32-35,IF(AND(LEFT('2-man'!DD$39,3)="ST&gt;",DD32&gt;=100,'2-man'!DD$38&lt;=IF('2-man'!$BF$27="",999,'2-man'!$BF$27)),0,IF(AND(OR(AND('2-man'!DD$40="ST&gt;1",DD40&gt;=100)),'2-man'!DD$38&lt;=IF('2-man'!$BF$27="",999,'2-man'!$BF$27)),100,DD32)))))</f>
        <v/>
      </c>
      <c r="DE33">
        <f>IF('2-man'!DE$39="R",MIN(100,DE32+10),IF('2-man'!DE$39="P",MIN(100,DE32+25),IF(AND('2-man'!DE$39="D",DE32&gt;=35,'2-man'!DE$38&lt;=IF('2-man'!$BF$27="",999,'2-man'!$BF$27)),DE32-35,IF(AND(LEFT('2-man'!DE$39,3)="ST&gt;",DE32&gt;=100,'2-man'!DE$38&lt;=IF('2-man'!$BF$27="",999,'2-man'!$BF$27)),0,IF(AND(OR(AND('2-man'!DE$40="ST&gt;1",DE40&gt;=100)),'2-man'!DE$38&lt;=IF('2-man'!$BF$27="",999,'2-man'!$BF$27)),100,DE32)))))</f>
        <v/>
      </c>
      <c r="DF33">
        <f>IF('2-man'!DF$39="R",MIN(100,DF32+10),IF('2-man'!DF$39="P",MIN(100,DF32+25),IF(AND('2-man'!DF$39="D",DF32&gt;=35,'2-man'!DF$38&lt;=IF('2-man'!$BF$27="",999,'2-man'!$BF$27)),DF32-35,IF(AND(LEFT('2-man'!DF$39,3)="ST&gt;",DF32&gt;=100,'2-man'!DF$38&lt;=IF('2-man'!$BF$27="",999,'2-man'!$BF$27)),0,IF(AND(OR(AND('2-man'!DF$40="ST&gt;1",DF40&gt;=100)),'2-man'!DF$38&lt;=IF('2-man'!$BF$27="",999,'2-man'!$BF$27)),100,DF32)))))</f>
        <v/>
      </c>
      <c r="DG33">
        <f>IF('2-man'!DG$39="R",MIN(100,DG32+10),IF('2-man'!DG$39="P",MIN(100,DG32+25),IF(AND('2-man'!DG$39="D",DG32&gt;=35,'2-man'!DG$38&lt;=IF('2-man'!$BF$27="",999,'2-man'!$BF$27)),DG32-35,IF(AND(LEFT('2-man'!DG$39,3)="ST&gt;",DG32&gt;=100,'2-man'!DG$38&lt;=IF('2-man'!$BF$27="",999,'2-man'!$BF$27)),0,IF(AND(OR(AND('2-man'!DG$40="ST&gt;1",DG40&gt;=100)),'2-man'!DG$38&lt;=IF('2-man'!$BF$27="",999,'2-man'!$BF$27)),100,DG32)))))</f>
        <v/>
      </c>
      <c r="DH33">
        <f>IF('2-man'!DH$39="R",MIN(100,DH32+10),IF('2-man'!DH$39="P",MIN(100,DH32+25),IF(AND('2-man'!DH$39="D",DH32&gt;=35,'2-man'!DH$38&lt;=IF('2-man'!$BF$27="",999,'2-man'!$BF$27)),DH32-35,IF(AND(LEFT('2-man'!DH$39,3)="ST&gt;",DH32&gt;=100,'2-man'!DH$38&lt;=IF('2-man'!$BF$27="",999,'2-man'!$BF$27)),0,IF(AND(OR(AND('2-man'!DH$40="ST&gt;1",DH40&gt;=100)),'2-man'!DH$38&lt;=IF('2-man'!$BF$27="",999,'2-man'!$BF$27)),100,DH32)))))</f>
        <v/>
      </c>
      <c r="DI33">
        <f>IF('2-man'!DI$39="R",MIN(100,DI32+10),IF('2-man'!DI$39="P",MIN(100,DI32+25),IF(AND('2-man'!DI$39="D",DI32&gt;=35,'2-man'!DI$38&lt;=IF('2-man'!$BF$27="",999,'2-man'!$BF$27)),DI32-35,IF(AND(LEFT('2-man'!DI$39,3)="ST&gt;",DI32&gt;=100,'2-man'!DI$38&lt;=IF('2-man'!$BF$27="",999,'2-man'!$BF$27)),0,IF(AND(OR(AND('2-man'!DI$40="ST&gt;1",DI40&gt;=100)),'2-man'!DI$38&lt;=IF('2-man'!$BF$27="",999,'2-man'!$BF$27)),100,DI32)))))</f>
        <v/>
      </c>
      <c r="DJ33">
        <f>IF('2-man'!DJ$39="R",MIN(100,DJ32+10),IF('2-man'!DJ$39="P",MIN(100,DJ32+25),IF(AND('2-man'!DJ$39="D",DJ32&gt;=35,'2-man'!DJ$38&lt;=IF('2-man'!$BF$27="",999,'2-man'!$BF$27)),DJ32-35,IF(AND(LEFT('2-man'!DJ$39,3)="ST&gt;",DJ32&gt;=100,'2-man'!DJ$38&lt;=IF('2-man'!$BF$27="",999,'2-man'!$BF$27)),0,IF(AND(OR(AND('2-man'!DJ$40="ST&gt;1",DJ40&gt;=100)),'2-man'!DJ$38&lt;=IF('2-man'!$BF$27="",999,'2-man'!$BF$27)),100,DJ32)))))</f>
        <v/>
      </c>
      <c r="DK33">
        <f>IF('2-man'!DK$39="R",MIN(100,DK32+10),IF('2-man'!DK$39="P",MIN(100,DK32+25),IF(AND('2-man'!DK$39="D",DK32&gt;=35,'2-man'!DK$38&lt;=IF('2-man'!$BF$27="",999,'2-man'!$BF$27)),DK32-35,IF(AND(LEFT('2-man'!DK$39,3)="ST&gt;",DK32&gt;=100,'2-man'!DK$38&lt;=IF('2-man'!$BF$27="",999,'2-man'!$BF$27)),0,IF(AND(OR(AND('2-man'!DK$40="ST&gt;1",DK40&gt;=100)),'2-man'!DK$38&lt;=IF('2-man'!$BF$27="",999,'2-man'!$BF$27)),100,DK32)))))</f>
        <v/>
      </c>
      <c r="DL33">
        <f>IF('2-man'!DL$39="R",MIN(100,DL32+10),IF('2-man'!DL$39="P",MIN(100,DL32+25),IF(AND('2-man'!DL$39="D",DL32&gt;=35,'2-man'!DL$38&lt;=IF('2-man'!$BF$27="",999,'2-man'!$BF$27)),DL32-35,IF(AND(LEFT('2-man'!DL$39,3)="ST&gt;",DL32&gt;=100,'2-man'!DL$38&lt;=IF('2-man'!$BF$27="",999,'2-man'!$BF$27)),0,IF(AND(OR(AND('2-man'!DL$40="ST&gt;1",DL40&gt;=100)),'2-man'!DL$38&lt;=IF('2-man'!$BF$27="",999,'2-man'!$BF$27)),100,DL32)))))</f>
        <v/>
      </c>
      <c r="DM33">
        <f>IF('2-man'!DM$39="R",MIN(100,DM32+10),IF('2-man'!DM$39="P",MIN(100,DM32+25),IF(AND('2-man'!DM$39="D",DM32&gt;=35,'2-man'!DM$38&lt;=IF('2-man'!$BF$27="",999,'2-man'!$BF$27)),DM32-35,IF(AND(LEFT('2-man'!DM$39,3)="ST&gt;",DM32&gt;=100,'2-man'!DM$38&lt;=IF('2-man'!$BF$27="",999,'2-man'!$BF$27)),0,IF(AND(OR(AND('2-man'!DM$40="ST&gt;1",DM40&gt;=100)),'2-man'!DM$38&lt;=IF('2-man'!$BF$27="",999,'2-man'!$BF$27)),100,DM32)))))</f>
        <v/>
      </c>
      <c r="DN33">
        <f>IF('2-man'!DN$39="R",MIN(100,DN32+10),IF('2-man'!DN$39="P",MIN(100,DN32+25),IF(AND('2-man'!DN$39="D",DN32&gt;=35,'2-man'!DN$38&lt;=IF('2-man'!$BF$27="",999,'2-man'!$BF$27)),DN32-35,IF(AND(LEFT('2-man'!DN$39,3)="ST&gt;",DN32&gt;=100,'2-man'!DN$38&lt;=IF('2-man'!$BF$27="",999,'2-man'!$BF$27)),0,IF(AND(OR(AND('2-man'!DN$40="ST&gt;1",DN40&gt;=100)),'2-man'!DN$38&lt;=IF('2-man'!$BF$27="",999,'2-man'!$BF$27)),100,DN32)))))</f>
        <v/>
      </c>
      <c r="DO33">
        <f>IF('2-man'!DO$39="R",MIN(100,DO32+10),IF('2-man'!DO$39="P",MIN(100,DO32+25),IF(AND('2-man'!DO$39="D",DO32&gt;=35,'2-man'!DO$38&lt;=IF('2-man'!$BF$27="",999,'2-man'!$BF$27)),DO32-35,IF(AND(LEFT('2-man'!DO$39,3)="ST&gt;",DO32&gt;=100,'2-man'!DO$38&lt;=IF('2-man'!$BF$27="",999,'2-man'!$BF$27)),0,IF(AND(OR(AND('2-man'!DO$40="ST&gt;1",DO40&gt;=100)),'2-man'!DO$38&lt;=IF('2-man'!$BF$27="",999,'2-man'!$BF$27)),100,DO32)))))</f>
        <v/>
      </c>
      <c r="DP33">
        <f>IF('2-man'!DP$39="R",MIN(100,DP32+10),IF('2-man'!DP$39="P",MIN(100,DP32+25),IF(AND('2-man'!DP$39="D",DP32&gt;=35,'2-man'!DP$38&lt;=IF('2-man'!$BF$27="",999,'2-man'!$BF$27)),DP32-35,IF(AND(LEFT('2-man'!DP$39,3)="ST&gt;",DP32&gt;=100,'2-man'!DP$38&lt;=IF('2-man'!$BF$27="",999,'2-man'!$BF$27)),0,IF(AND(OR(AND('2-man'!DP$40="ST&gt;1",DP40&gt;=100)),'2-man'!DP$38&lt;=IF('2-man'!$BF$27="",999,'2-man'!$BF$27)),100,DP32)))))</f>
        <v/>
      </c>
      <c r="DQ33">
        <f>IF('2-man'!DQ$39="R",MIN(100,DQ32+10),IF('2-man'!DQ$39="P",MIN(100,DQ32+25),IF(AND('2-man'!DQ$39="D",DQ32&gt;=35,'2-man'!DQ$38&lt;=IF('2-man'!$BF$27="",999,'2-man'!$BF$27)),DQ32-35,IF(AND(LEFT('2-man'!DQ$39,3)="ST&gt;",DQ32&gt;=100,'2-man'!DQ$38&lt;=IF('2-man'!$BF$27="",999,'2-man'!$BF$27)),0,IF(AND(OR(AND('2-man'!DQ$40="ST&gt;1",DQ40&gt;=100)),'2-man'!DQ$38&lt;=IF('2-man'!$BF$27="",999,'2-man'!$BF$27)),100,DQ32)))))</f>
        <v/>
      </c>
      <c r="DR33">
        <f>IF('2-man'!DR$39="R",MIN(100,DR32+10),IF('2-man'!DR$39="P",MIN(100,DR32+25),IF(AND('2-man'!DR$39="D",DR32&gt;=35,'2-man'!DR$38&lt;=IF('2-man'!$BF$27="",999,'2-man'!$BF$27)),DR32-35,IF(AND(LEFT('2-man'!DR$39,3)="ST&gt;",DR32&gt;=100,'2-man'!DR$38&lt;=IF('2-man'!$BF$27="",999,'2-man'!$BF$27)),0,IF(AND(OR(AND('2-man'!DR$40="ST&gt;1",DR40&gt;=100)),'2-man'!DR$38&lt;=IF('2-man'!$BF$27="",999,'2-man'!$BF$27)),100,DR32)))))</f>
        <v/>
      </c>
      <c r="DS33">
        <f>IF('2-man'!DS$39="R",MIN(100,DS32+10),IF('2-man'!DS$39="P",MIN(100,DS32+25),IF(AND('2-man'!DS$39="D",DS32&gt;=35,'2-man'!DS$38&lt;=IF('2-man'!$BF$27="",999,'2-man'!$BF$27)),DS32-35,IF(AND(LEFT('2-man'!DS$39,3)="ST&gt;",DS32&gt;=100,'2-man'!DS$38&lt;=IF('2-man'!$BF$27="",999,'2-man'!$BF$27)),0,IF(AND(OR(AND('2-man'!DS$40="ST&gt;1",DS40&gt;=100)),'2-man'!DS$38&lt;=IF('2-man'!$BF$27="",999,'2-man'!$BF$27)),100,DS32)))))</f>
        <v/>
      </c>
      <c r="DT33">
        <f>IF('2-man'!DT$39="R",MIN(100,DT32+10),IF('2-man'!DT$39="P",MIN(100,DT32+25),IF(AND('2-man'!DT$39="D",DT32&gt;=35,'2-man'!DT$38&lt;=IF('2-man'!$BF$27="",999,'2-man'!$BF$27)),DT32-35,IF(AND(LEFT('2-man'!DT$39,3)="ST&gt;",DT32&gt;=100,'2-man'!DT$38&lt;=IF('2-man'!$BF$27="",999,'2-man'!$BF$27)),0,IF(AND(OR(AND('2-man'!DT$40="ST&gt;1",DT40&gt;=100)),'2-man'!DT$38&lt;=IF('2-man'!$BF$27="",999,'2-man'!$BF$27)),100,DT32)))))</f>
        <v/>
      </c>
      <c r="DU33">
        <f>IF('2-man'!DU$39="R",MIN(100,DU32+10),IF('2-man'!DU$39="P",MIN(100,DU32+25),IF(AND('2-man'!DU$39="D",DU32&gt;=35,'2-man'!DU$38&lt;=IF('2-man'!$BF$27="",999,'2-man'!$BF$27)),DU32-35,IF(AND(LEFT('2-man'!DU$39,3)="ST&gt;",DU32&gt;=100,'2-man'!DU$38&lt;=IF('2-man'!$BF$27="",999,'2-man'!$BF$27)),0,IF(AND(OR(AND('2-man'!DU$40="ST&gt;1",DU40&gt;=100)),'2-man'!DU$38&lt;=IF('2-man'!$BF$27="",999,'2-man'!$BF$27)),100,DU32)))))</f>
        <v/>
      </c>
      <c r="DV33">
        <f>IF('2-man'!DV$39="R",MIN(100,DV32+10),IF('2-man'!DV$39="P",MIN(100,DV32+25),IF(AND('2-man'!DV$39="D",DV32&gt;=35,'2-man'!DV$38&lt;=IF('2-man'!$BF$27="",999,'2-man'!$BF$27)),DV32-35,IF(AND(LEFT('2-man'!DV$39,3)="ST&gt;",DV32&gt;=100,'2-man'!DV$38&lt;=IF('2-man'!$BF$27="",999,'2-man'!$BF$27)),0,IF(AND(OR(AND('2-man'!DV$40="ST&gt;1",DV40&gt;=100)),'2-man'!DV$38&lt;=IF('2-man'!$BF$27="",999,'2-man'!$BF$27)),100,DV32)))))</f>
        <v/>
      </c>
      <c r="DW33">
        <f>IF('2-man'!DW$39="R",MIN(100,DW32+10),IF('2-man'!DW$39="P",MIN(100,DW32+25),IF(AND('2-man'!DW$39="D",DW32&gt;=35,'2-man'!DW$38&lt;=IF('2-man'!$BF$27="",999,'2-man'!$BF$27)),DW32-35,IF(AND(LEFT('2-man'!DW$39,3)="ST&gt;",DW32&gt;=100,'2-man'!DW$38&lt;=IF('2-man'!$BF$27="",999,'2-man'!$BF$27)),0,IF(AND(OR(AND('2-man'!DW$40="ST&gt;1",DW40&gt;=100)),'2-man'!DW$38&lt;=IF('2-man'!$BF$27="",999,'2-man'!$BF$27)),100,DW32)))))</f>
        <v/>
      </c>
      <c r="DX33">
        <f>IF('2-man'!DX$39="R",MIN(100,DX32+10),IF('2-man'!DX$39="P",MIN(100,DX32+25),IF(AND('2-man'!DX$39="D",DX32&gt;=35,'2-man'!DX$38&lt;=IF('2-man'!$BF$27="",999,'2-man'!$BF$27)),DX32-35,IF(AND(LEFT('2-man'!DX$39,3)="ST&gt;",DX32&gt;=100,'2-man'!DX$38&lt;=IF('2-man'!$BF$27="",999,'2-man'!$BF$27)),0,IF(AND(OR(AND('2-man'!DX$40="ST&gt;1",DX40&gt;=100)),'2-man'!DX$38&lt;=IF('2-man'!$BF$27="",999,'2-man'!$BF$27)),100,DX32)))))</f>
        <v/>
      </c>
      <c r="DY33">
        <f>IF('2-man'!DY$39="R",MIN(100,DY32+10),IF('2-man'!DY$39="P",MIN(100,DY32+25),IF(AND('2-man'!DY$39="D",DY32&gt;=35,'2-man'!DY$38&lt;=IF('2-man'!$BF$27="",999,'2-man'!$BF$27)),DY32-35,IF(AND(LEFT('2-man'!DY$39,3)="ST&gt;",DY32&gt;=100,'2-man'!DY$38&lt;=IF('2-man'!$BF$27="",999,'2-man'!$BF$27)),0,IF(AND(OR(AND('2-man'!DY$40="ST&gt;1",DY40&gt;=100)),'2-man'!DY$38&lt;=IF('2-man'!$BF$27="",999,'2-man'!$BF$27)),100,DY32)))))</f>
        <v/>
      </c>
      <c r="DZ33">
        <f>IF('2-man'!DZ$39="R",MIN(100,DZ32+10),IF('2-man'!DZ$39="P",MIN(100,DZ32+25),IF(AND('2-man'!DZ$39="D",DZ32&gt;=35,'2-man'!DZ$38&lt;=IF('2-man'!$BF$27="",999,'2-man'!$BF$27)),DZ32-35,IF(AND(LEFT('2-man'!DZ$39,3)="ST&gt;",DZ32&gt;=100,'2-man'!DZ$38&lt;=IF('2-man'!$BF$27="",999,'2-man'!$BF$27)),0,IF(AND(OR(AND('2-man'!DZ$40="ST&gt;1",DZ40&gt;=100)),'2-man'!DZ$38&lt;=IF('2-man'!$BF$27="",999,'2-man'!$BF$27)),100,DZ32)))))</f>
        <v/>
      </c>
      <c r="EA33">
        <f>IF('2-man'!EA$39="R",MIN(100,EA32+10),IF('2-man'!EA$39="P",MIN(100,EA32+25),IF(AND('2-man'!EA$39="D",EA32&gt;=35,'2-man'!EA$38&lt;=IF('2-man'!$BF$27="",999,'2-man'!$BF$27)),EA32-35,IF(AND(LEFT('2-man'!EA$39,3)="ST&gt;",EA32&gt;=100,'2-man'!EA$38&lt;=IF('2-man'!$BF$27="",999,'2-man'!$BF$27)),0,IF(AND(OR(AND('2-man'!EA$40="ST&gt;1",EA40&gt;=100)),'2-man'!EA$38&lt;=IF('2-man'!$BF$27="",999,'2-man'!$BF$27)),100,EA32)))))</f>
        <v/>
      </c>
      <c r="EB33">
        <f>IF('2-man'!EB$39="R",MIN(100,EB32+10),IF('2-man'!EB$39="P",MIN(100,EB32+25),IF(AND('2-man'!EB$39="D",EB32&gt;=35,'2-man'!EB$38&lt;=IF('2-man'!$BF$27="",999,'2-man'!$BF$27)),EB32-35,IF(AND(LEFT('2-man'!EB$39,3)="ST&gt;",EB32&gt;=100,'2-man'!EB$38&lt;=IF('2-man'!$BF$27="",999,'2-man'!$BF$27)),0,IF(AND(OR(AND('2-man'!EB$40="ST&gt;1",EB40&gt;=100)),'2-man'!EB$38&lt;=IF('2-man'!$BF$27="",999,'2-man'!$BF$27)),100,EB32)))))</f>
        <v/>
      </c>
      <c r="EC33">
        <f>IF('2-man'!EC$39="R",MIN(100,EC32+10),IF('2-man'!EC$39="P",MIN(100,EC32+25),IF(AND('2-man'!EC$39="D",EC32&gt;=35,'2-man'!EC$38&lt;=IF('2-man'!$BF$27="",999,'2-man'!$BF$27)),EC32-35,IF(AND(LEFT('2-man'!EC$39,3)="ST&gt;",EC32&gt;=100,'2-man'!EC$38&lt;=IF('2-man'!$BF$27="",999,'2-man'!$BF$27)),0,IF(AND(OR(AND('2-man'!EC$40="ST&gt;1",EC40&gt;=100)),'2-man'!EC$38&lt;=IF('2-man'!$BF$27="",999,'2-man'!$BF$27)),100,EC32)))))</f>
        <v/>
      </c>
      <c r="ED33">
        <f>IF('2-man'!ED$39="R",MIN(100,ED32+10),IF('2-man'!ED$39="P",MIN(100,ED32+25),IF(AND('2-man'!ED$39="D",ED32&gt;=35,'2-man'!ED$38&lt;=IF('2-man'!$BF$27="",999,'2-man'!$BF$27)),ED32-35,IF(AND(LEFT('2-man'!ED$39,3)="ST&gt;",ED32&gt;=100,'2-man'!ED$38&lt;=IF('2-man'!$BF$27="",999,'2-man'!$BF$27)),0,IF(AND(OR(AND('2-man'!ED$40="ST&gt;1",ED40&gt;=100)),'2-man'!ED$38&lt;=IF('2-man'!$BF$27="",999,'2-man'!$BF$27)),100,ED32)))))</f>
        <v/>
      </c>
      <c r="EE33">
        <f>IF('2-man'!EE$39="R",MIN(100,EE32+10),IF('2-man'!EE$39="P",MIN(100,EE32+25),IF(AND('2-man'!EE$39="D",EE32&gt;=35,'2-man'!EE$38&lt;=IF('2-man'!$BF$27="",999,'2-man'!$BF$27)),EE32-35,IF(AND(LEFT('2-man'!EE$39,3)="ST&gt;",EE32&gt;=100,'2-man'!EE$38&lt;=IF('2-man'!$BF$27="",999,'2-man'!$BF$27)),0,IF(AND(OR(AND('2-man'!EE$40="ST&gt;1",EE40&gt;=100)),'2-man'!EE$38&lt;=IF('2-man'!$BF$27="",999,'2-man'!$BF$27)),100,EE32)))))</f>
        <v/>
      </c>
      <c r="EF33">
        <f>IF('2-man'!EF$39="R",MIN(100,EF32+10),IF('2-man'!EF$39="P",MIN(100,EF32+25),IF(AND('2-man'!EF$39="D",EF32&gt;=35,'2-man'!EF$38&lt;=IF('2-man'!$BF$27="",999,'2-man'!$BF$27)),EF32-35,IF(AND(LEFT('2-man'!EF$39,3)="ST&gt;",EF32&gt;=100,'2-man'!EF$38&lt;=IF('2-man'!$BF$27="",999,'2-man'!$BF$27)),0,IF(AND(OR(AND('2-man'!EF$40="ST&gt;1",EF40&gt;=100)),'2-man'!EF$38&lt;=IF('2-man'!$BF$27="",999,'2-man'!$BF$27)),100,EF32)))))</f>
        <v/>
      </c>
      <c r="EG33">
        <f>IF('2-man'!EG$39="R",MIN(100,EG32+10),IF('2-man'!EG$39="P",MIN(100,EG32+25),IF(AND('2-man'!EG$39="D",EG32&gt;=35,'2-man'!EG$38&lt;=IF('2-man'!$BF$27="",999,'2-man'!$BF$27)),EG32-35,IF(AND(LEFT('2-man'!EG$39,3)="ST&gt;",EG32&gt;=100,'2-man'!EG$38&lt;=IF('2-man'!$BF$27="",999,'2-man'!$BF$27)),0,IF(AND(OR(AND('2-man'!EG$40="ST&gt;1",EG40&gt;=100)),'2-man'!EG$38&lt;=IF('2-man'!$BF$27="",999,'2-man'!$BF$27)),100,EG32)))))</f>
        <v/>
      </c>
      <c r="EH33">
        <f>IF('2-man'!EH$39="R",MIN(100,EH32+10),IF('2-man'!EH$39="P",MIN(100,EH32+25),IF(AND('2-man'!EH$39="D",EH32&gt;=35,'2-man'!EH$38&lt;=IF('2-man'!$BF$27="",999,'2-man'!$BF$27)),EH32-35,IF(AND(LEFT('2-man'!EH$39,3)="ST&gt;",EH32&gt;=100,'2-man'!EH$38&lt;=IF('2-man'!$BF$27="",999,'2-man'!$BF$27)),0,IF(AND(OR(AND('2-man'!EH$40="ST&gt;1",EH40&gt;=100)),'2-man'!EH$38&lt;=IF('2-man'!$BF$27="",999,'2-man'!$BF$27)),100,EH32)))))</f>
        <v/>
      </c>
      <c r="EI33">
        <f>IF('2-man'!EI$39="R",MIN(100,EI32+10),IF('2-man'!EI$39="P",MIN(100,EI32+25),IF(AND('2-man'!EI$39="D",EI32&gt;=35,'2-man'!EI$38&lt;=IF('2-man'!$BF$27="",999,'2-man'!$BF$27)),EI32-35,IF(AND(LEFT('2-man'!EI$39,3)="ST&gt;",EI32&gt;=100,'2-man'!EI$38&lt;=IF('2-man'!$BF$27="",999,'2-man'!$BF$27)),0,IF(AND(OR(AND('2-man'!EI$40="ST&gt;1",EI40&gt;=100)),'2-man'!EI$38&lt;=IF('2-man'!$BF$27="",999,'2-man'!$BF$27)),100,EI32)))))</f>
        <v/>
      </c>
      <c r="EJ33">
        <f>IF('2-man'!EJ$39="R",MIN(100,EJ32+10),IF('2-man'!EJ$39="P",MIN(100,EJ32+25),IF(AND('2-man'!EJ$39="D",EJ32&gt;=35,'2-man'!EJ$38&lt;=IF('2-man'!$BF$27="",999,'2-man'!$BF$27)),EJ32-35,IF(AND(LEFT('2-man'!EJ$39,3)="ST&gt;",EJ32&gt;=100,'2-man'!EJ$38&lt;=IF('2-man'!$BF$27="",999,'2-man'!$BF$27)),0,IF(AND(OR(AND('2-man'!EJ$40="ST&gt;1",EJ40&gt;=100)),'2-man'!EJ$38&lt;=IF('2-man'!$BF$27="",999,'2-man'!$BF$27)),100,EJ32)))))</f>
        <v/>
      </c>
      <c r="EK33">
        <f>IF('2-man'!EK$39="R",MIN(100,EK32+10),IF('2-man'!EK$39="P",MIN(100,EK32+25),IF(AND('2-man'!EK$39="D",EK32&gt;=35,'2-man'!EK$38&lt;=IF('2-man'!$BF$27="",999,'2-man'!$BF$27)),EK32-35,IF(AND(LEFT('2-man'!EK$39,3)="ST&gt;",EK32&gt;=100,'2-man'!EK$38&lt;=IF('2-man'!$BF$27="",999,'2-man'!$BF$27)),0,IF(AND(OR(AND('2-man'!EK$40="ST&gt;1",EK40&gt;=100)),'2-man'!EK$38&lt;=IF('2-man'!$BF$27="",999,'2-man'!$BF$27)),100,EK32)))))</f>
        <v/>
      </c>
      <c r="EL33">
        <f>IF('2-man'!EL$39="R",MIN(100,EL32+10),IF('2-man'!EL$39="P",MIN(100,EL32+25),IF(AND('2-man'!EL$39="D",EL32&gt;=35,'2-man'!EL$38&lt;=IF('2-man'!$BF$27="",999,'2-man'!$BF$27)),EL32-35,IF(AND(LEFT('2-man'!EL$39,3)="ST&gt;",EL32&gt;=100,'2-man'!EL$38&lt;=IF('2-man'!$BF$27="",999,'2-man'!$BF$27)),0,IF(AND(OR(AND('2-man'!EL$40="ST&gt;1",EL40&gt;=100)),'2-man'!EL$38&lt;=IF('2-man'!$BF$27="",999,'2-man'!$BF$27)),100,EL32)))))</f>
        <v/>
      </c>
    </row>
    <row r="34">
      <c r="A34" t="inlineStr">
        <is>
          <t>P1 timer</t>
        </is>
      </c>
      <c r="B34" t="n">
        <v>0</v>
      </c>
      <c r="C34">
        <f>IF(OR('2-man'!C$39="R",'2-man'!C$38=$R$38,AND(ISNUMBER($R$38),'2-man'!C$38&lt;$R$38)),0,IF(B33&gt;=100,0,IF(B34+1&gt;=IF(OR('2-man'!$F$27=TRUE,'2-man'!$F$27="TRUE",'2-man'!$F$27="Yes"),25,50),0,B34+1)))</f>
        <v/>
      </c>
      <c r="D34">
        <f>IF(OR('2-man'!D$39="R",'2-man'!D$38=$R$38,AND(ISNUMBER($R$38),'2-man'!D$38&lt;$R$38)),0,IF(C33&gt;=100,0,IF(C34+1&gt;=IF(OR('2-man'!$F$27=TRUE,'2-man'!$F$27="TRUE",'2-man'!$F$27="Yes"),25,50),0,C34+1)))</f>
        <v/>
      </c>
      <c r="E34">
        <f>IF(OR('2-man'!E$39="R",'2-man'!E$38=$R$38,AND(ISNUMBER($R$38),'2-man'!E$38&lt;$R$38)),0,IF(D33&gt;=100,0,IF(D34+1&gt;=IF(OR('2-man'!$F$27=TRUE,'2-man'!$F$27="TRUE",'2-man'!$F$27="Yes"),25,50),0,D34+1)))</f>
        <v/>
      </c>
      <c r="F34">
        <f>IF(OR('2-man'!F$39="R",'2-man'!F$38=$R$38,AND(ISNUMBER($R$38),'2-man'!F$38&lt;$R$38)),0,IF(E33&gt;=100,0,IF(E34+1&gt;=IF(OR('2-man'!$F$27=TRUE,'2-man'!$F$27="TRUE",'2-man'!$F$27="Yes"),25,50),0,E34+1)))</f>
        <v/>
      </c>
      <c r="G34">
        <f>IF(OR('2-man'!G$39="R",'2-man'!G$38=$R$38,AND(ISNUMBER($R$38),'2-man'!G$38&lt;$R$38)),0,IF(F33&gt;=100,0,IF(F34+1&gt;=IF(OR('2-man'!$F$27=TRUE,'2-man'!$F$27="TRUE",'2-man'!$F$27="Yes"),25,50),0,F34+1)))</f>
        <v/>
      </c>
      <c r="H34">
        <f>IF(OR('2-man'!H$39="R",'2-man'!H$38=$R$38,AND(ISNUMBER($R$38),'2-man'!H$38&lt;$R$38)),0,IF(G33&gt;=100,0,IF(G34+1&gt;=IF(OR('2-man'!$F$27=TRUE,'2-man'!$F$27="TRUE",'2-man'!$F$27="Yes"),25,50),0,G34+1)))</f>
        <v/>
      </c>
      <c r="I34">
        <f>IF(OR('2-man'!I$39="R",'2-man'!I$38=$R$38,AND(ISNUMBER($R$38),'2-man'!I$38&lt;$R$38)),0,IF(H33&gt;=100,0,IF(H34+1&gt;=IF(OR('2-man'!$F$27=TRUE,'2-man'!$F$27="TRUE",'2-man'!$F$27="Yes"),25,50),0,H34+1)))</f>
        <v/>
      </c>
      <c r="J34">
        <f>IF(OR('2-man'!J$39="R",'2-man'!J$38=$R$38,AND(ISNUMBER($R$38),'2-man'!J$38&lt;$R$38)),0,IF(I33&gt;=100,0,IF(I34+1&gt;=IF(OR('2-man'!$F$27=TRUE,'2-man'!$F$27="TRUE",'2-man'!$F$27="Yes"),25,50),0,I34+1)))</f>
        <v/>
      </c>
      <c r="K34">
        <f>IF(OR('2-man'!K$39="R",'2-man'!K$38=$R$38,AND(ISNUMBER($R$38),'2-man'!K$38&lt;$R$38)),0,IF(J33&gt;=100,0,IF(J34+1&gt;=IF(OR('2-man'!$F$27=TRUE,'2-man'!$F$27="TRUE",'2-man'!$F$27="Yes"),25,50),0,J34+1)))</f>
        <v/>
      </c>
      <c r="L34">
        <f>IF(OR('2-man'!L$39="R",'2-man'!L$38=$R$38,AND(ISNUMBER($R$38),'2-man'!L$38&lt;$R$38)),0,IF(K33&gt;=100,0,IF(K34+1&gt;=IF(OR('2-man'!$F$27=TRUE,'2-man'!$F$27="TRUE",'2-man'!$F$27="Yes"),25,50),0,K34+1)))</f>
        <v/>
      </c>
      <c r="M34">
        <f>IF(OR('2-man'!M$39="R",'2-man'!M$38=$R$38,AND(ISNUMBER($R$38),'2-man'!M$38&lt;$R$38)),0,IF(L33&gt;=100,0,IF(L34+1&gt;=IF(OR('2-man'!$F$27=TRUE,'2-man'!$F$27="TRUE",'2-man'!$F$27="Yes"),25,50),0,L34+1)))</f>
        <v/>
      </c>
      <c r="N34">
        <f>IF(OR('2-man'!N$39="R",'2-man'!N$38=$R$38,AND(ISNUMBER($R$38),'2-man'!N$38&lt;$R$38)),0,IF(M33&gt;=100,0,IF(M34+1&gt;=IF(OR('2-man'!$F$27=TRUE,'2-man'!$F$27="TRUE",'2-man'!$F$27="Yes"),25,50),0,M34+1)))</f>
        <v/>
      </c>
      <c r="O34">
        <f>IF(OR('2-man'!O$39="R",'2-man'!O$38=$R$38,AND(ISNUMBER($R$38),'2-man'!O$38&lt;$R$38)),0,IF(N33&gt;=100,0,IF(N34+1&gt;=IF(OR('2-man'!$F$27=TRUE,'2-man'!$F$27="TRUE",'2-man'!$F$27="Yes"),25,50),0,N34+1)))</f>
        <v/>
      </c>
      <c r="P34">
        <f>IF(OR('2-man'!P$39="R",'2-man'!P$38=$R$38,AND(ISNUMBER($R$38),'2-man'!P$38&lt;$R$38)),0,IF(O33&gt;=100,0,IF(O34+1&gt;=IF(OR('2-man'!$F$27=TRUE,'2-man'!$F$27="TRUE",'2-man'!$F$27="Yes"),25,50),0,O34+1)))</f>
        <v/>
      </c>
      <c r="Q34">
        <f>IF(OR('2-man'!Q$39="R",'2-man'!Q$38=$R$38,AND(ISNUMBER($R$38),'2-man'!Q$38&lt;$R$38)),0,IF(P33&gt;=100,0,IF(P34+1&gt;=IF(OR('2-man'!$F$27=TRUE,'2-man'!$F$27="TRUE",'2-man'!$F$27="Yes"),25,50),0,P34+1)))</f>
        <v/>
      </c>
      <c r="R34">
        <f>IF(OR('2-man'!R$39="R",'2-man'!R$38=$R$38,AND(ISNUMBER($R$38),'2-man'!R$38&lt;$R$38)),0,IF(Q33&gt;=100,0,IF(Q34+1&gt;=IF(OR('2-man'!$F$27=TRUE,'2-man'!$F$27="TRUE",'2-man'!$F$27="Yes"),25,50),0,Q34+1)))</f>
        <v/>
      </c>
      <c r="S34">
        <f>IF(OR('2-man'!S$39="R",'2-man'!S$38=$R$38,AND(ISNUMBER($R$38),'2-man'!S$38&lt;$R$38)),0,IF(R33&gt;=100,0,IF(R34+1&gt;=IF(OR('2-man'!$F$27=TRUE,'2-man'!$F$27="TRUE",'2-man'!$F$27="Yes"),25,50),0,R34+1)))</f>
        <v/>
      </c>
      <c r="T34">
        <f>IF(OR('2-man'!T$39="R",'2-man'!T$38=$R$38,AND(ISNUMBER($R$38),'2-man'!T$38&lt;$R$38)),0,IF(S33&gt;=100,0,IF(S34+1&gt;=IF(OR('2-man'!$F$27=TRUE,'2-man'!$F$27="TRUE",'2-man'!$F$27="Yes"),25,50),0,S34+1)))</f>
        <v/>
      </c>
      <c r="U34">
        <f>IF(OR('2-man'!U$39="R",'2-man'!U$38=$R$38,AND(ISNUMBER($R$38),'2-man'!U$38&lt;$R$38)),0,IF(T33&gt;=100,0,IF(T34+1&gt;=IF(OR('2-man'!$F$27=TRUE,'2-man'!$F$27="TRUE",'2-man'!$F$27="Yes"),25,50),0,T34+1)))</f>
        <v/>
      </c>
      <c r="V34">
        <f>IF(OR('2-man'!V$39="R",'2-man'!V$38=$R$38,AND(ISNUMBER($R$38),'2-man'!V$38&lt;$R$38)),0,IF(U33&gt;=100,0,IF(U34+1&gt;=IF(OR('2-man'!$F$27=TRUE,'2-man'!$F$27="TRUE",'2-man'!$F$27="Yes"),25,50),0,U34+1)))</f>
        <v/>
      </c>
      <c r="W34">
        <f>IF(OR('2-man'!W$39="R",'2-man'!W$38=$R$38,AND(ISNUMBER($R$38),'2-man'!W$38&lt;$R$38)),0,IF(V33&gt;=100,0,IF(V34+1&gt;=IF(OR('2-man'!$F$27=TRUE,'2-man'!$F$27="TRUE",'2-man'!$F$27="Yes"),25,50),0,V34+1)))</f>
        <v/>
      </c>
      <c r="X34">
        <f>IF(OR('2-man'!X$39="R",'2-man'!X$38=$R$38,AND(ISNUMBER($R$38),'2-man'!X$38&lt;$R$38)),0,IF(W33&gt;=100,0,IF(W34+1&gt;=IF(OR('2-man'!$F$27=TRUE,'2-man'!$F$27="TRUE",'2-man'!$F$27="Yes"),25,50),0,W34+1)))</f>
        <v/>
      </c>
      <c r="Y34">
        <f>IF(OR('2-man'!Y$39="R",'2-man'!Y$38=$R$38,AND(ISNUMBER($R$38),'2-man'!Y$38&lt;$R$38)),0,IF(X33&gt;=100,0,IF(X34+1&gt;=IF(OR('2-man'!$F$27=TRUE,'2-man'!$F$27="TRUE",'2-man'!$F$27="Yes"),25,50),0,X34+1)))</f>
        <v/>
      </c>
      <c r="Z34">
        <f>IF(OR('2-man'!Z$39="R",'2-man'!Z$38=$R$38,AND(ISNUMBER($R$38),'2-man'!Z$38&lt;$R$38)),0,IF(Y33&gt;=100,0,IF(Y34+1&gt;=IF(OR('2-man'!$F$27=TRUE,'2-man'!$F$27="TRUE",'2-man'!$F$27="Yes"),25,50),0,Y34+1)))</f>
        <v/>
      </c>
      <c r="AA34">
        <f>IF(OR('2-man'!AA$39="R",'2-man'!AA$38=$R$38,AND(ISNUMBER($R$38),'2-man'!AA$38&lt;$R$38)),0,IF(Z33&gt;=100,0,IF(Z34+1&gt;=IF(OR('2-man'!$F$27=TRUE,'2-man'!$F$27="TRUE",'2-man'!$F$27="Yes"),25,50),0,Z34+1)))</f>
        <v/>
      </c>
      <c r="AB34">
        <f>IF(OR('2-man'!AB$39="R",'2-man'!AB$38=$R$38,AND(ISNUMBER($R$38),'2-man'!AB$38&lt;$R$38)),0,IF(AA33&gt;=100,0,IF(AA34+1&gt;=IF(OR('2-man'!$F$27=TRUE,'2-man'!$F$27="TRUE",'2-man'!$F$27="Yes"),25,50),0,AA34+1)))</f>
        <v/>
      </c>
      <c r="AC34">
        <f>IF(OR('2-man'!AC$39="R",'2-man'!AC$38=$R$38,AND(ISNUMBER($R$38),'2-man'!AC$38&lt;$R$38)),0,IF(AB33&gt;=100,0,IF(AB34+1&gt;=IF(OR('2-man'!$F$27=TRUE,'2-man'!$F$27="TRUE",'2-man'!$F$27="Yes"),25,50),0,AB34+1)))</f>
        <v/>
      </c>
      <c r="AD34">
        <f>IF(OR('2-man'!AD$39="R",'2-man'!AD$38=$R$38,AND(ISNUMBER($R$38),'2-man'!AD$38&lt;$R$38)),0,IF(AC33&gt;=100,0,IF(AC34+1&gt;=IF(OR('2-man'!$F$27=TRUE,'2-man'!$F$27="TRUE",'2-man'!$F$27="Yes"),25,50),0,AC34+1)))</f>
        <v/>
      </c>
      <c r="AE34">
        <f>IF(OR('2-man'!AE$39="R",'2-man'!AE$38=$R$38,AND(ISNUMBER($R$38),'2-man'!AE$38&lt;$R$38)),0,IF(AD33&gt;=100,0,IF(AD34+1&gt;=IF(OR('2-man'!$F$27=TRUE,'2-man'!$F$27="TRUE",'2-man'!$F$27="Yes"),25,50),0,AD34+1)))</f>
        <v/>
      </c>
      <c r="AF34">
        <f>IF(OR('2-man'!AF$39="R",'2-man'!AF$38=$R$38,AND(ISNUMBER($R$38),'2-man'!AF$38&lt;$R$38)),0,IF(AE33&gt;=100,0,IF(AE34+1&gt;=IF(OR('2-man'!$F$27=TRUE,'2-man'!$F$27="TRUE",'2-man'!$F$27="Yes"),25,50),0,AE34+1)))</f>
        <v/>
      </c>
      <c r="AG34">
        <f>IF(OR('2-man'!AG$39="R",'2-man'!AG$38=$R$38,AND(ISNUMBER($R$38),'2-man'!AG$38&lt;$R$38)),0,IF(AF33&gt;=100,0,IF(AF34+1&gt;=IF(OR('2-man'!$F$27=TRUE,'2-man'!$F$27="TRUE",'2-man'!$F$27="Yes"),25,50),0,AF34+1)))</f>
        <v/>
      </c>
      <c r="AH34">
        <f>IF(OR('2-man'!AH$39="R",'2-man'!AH$38=$R$38,AND(ISNUMBER($R$38),'2-man'!AH$38&lt;$R$38)),0,IF(AG33&gt;=100,0,IF(AG34+1&gt;=IF(OR('2-man'!$F$27=TRUE,'2-man'!$F$27="TRUE",'2-man'!$F$27="Yes"),25,50),0,AG34+1)))</f>
        <v/>
      </c>
      <c r="AI34">
        <f>IF(OR('2-man'!AI$39="R",'2-man'!AI$38=$R$38,AND(ISNUMBER($R$38),'2-man'!AI$38&lt;$R$38)),0,IF(AH33&gt;=100,0,IF(AH34+1&gt;=IF(OR('2-man'!$F$27=TRUE,'2-man'!$F$27="TRUE",'2-man'!$F$27="Yes"),25,50),0,AH34+1)))</f>
        <v/>
      </c>
      <c r="AJ34">
        <f>IF(OR('2-man'!AJ$39="R",'2-man'!AJ$38=$R$38,AND(ISNUMBER($R$38),'2-man'!AJ$38&lt;$R$38)),0,IF(AI33&gt;=100,0,IF(AI34+1&gt;=IF(OR('2-man'!$F$27=TRUE,'2-man'!$F$27="TRUE",'2-man'!$F$27="Yes"),25,50),0,AI34+1)))</f>
        <v/>
      </c>
      <c r="AK34">
        <f>IF(OR('2-man'!AK$39="R",'2-man'!AK$38=$R$38,AND(ISNUMBER($R$38),'2-man'!AK$38&lt;$R$38)),0,IF(AJ33&gt;=100,0,IF(AJ34+1&gt;=IF(OR('2-man'!$F$27=TRUE,'2-man'!$F$27="TRUE",'2-man'!$F$27="Yes"),25,50),0,AJ34+1)))</f>
        <v/>
      </c>
      <c r="AL34">
        <f>IF(OR('2-man'!AL$39="R",'2-man'!AL$38=$R$38,AND(ISNUMBER($R$38),'2-man'!AL$38&lt;$R$38)),0,IF(AK33&gt;=100,0,IF(AK34+1&gt;=IF(OR('2-man'!$F$27=TRUE,'2-man'!$F$27="TRUE",'2-man'!$F$27="Yes"),25,50),0,AK34+1)))</f>
        <v/>
      </c>
      <c r="AM34">
        <f>IF(OR('2-man'!AM$39="R",'2-man'!AM$38=$R$38,AND(ISNUMBER($R$38),'2-man'!AM$38&lt;$R$38)),0,IF(AL33&gt;=100,0,IF(AL34+1&gt;=IF(OR('2-man'!$F$27=TRUE,'2-man'!$F$27="TRUE",'2-man'!$F$27="Yes"),25,50),0,AL34+1)))</f>
        <v/>
      </c>
      <c r="AN34">
        <f>IF(OR('2-man'!AN$39="R",'2-man'!AN$38=$R$38,AND(ISNUMBER($R$38),'2-man'!AN$38&lt;$R$38)),0,IF(AM33&gt;=100,0,IF(AM34+1&gt;=IF(OR('2-man'!$F$27=TRUE,'2-man'!$F$27="TRUE",'2-man'!$F$27="Yes"),25,50),0,AM34+1)))</f>
        <v/>
      </c>
      <c r="AO34">
        <f>IF(OR('2-man'!AO$39="R",'2-man'!AO$38=$R$38,AND(ISNUMBER($R$38),'2-man'!AO$38&lt;$R$38)),0,IF(AN33&gt;=100,0,IF(AN34+1&gt;=IF(OR('2-man'!$F$27=TRUE,'2-man'!$F$27="TRUE",'2-man'!$F$27="Yes"),25,50),0,AN34+1)))</f>
        <v/>
      </c>
      <c r="AP34">
        <f>IF(OR('2-man'!AP$39="R",'2-man'!AP$38=$R$38,AND(ISNUMBER($R$38),'2-man'!AP$38&lt;$R$38)),0,IF(AO33&gt;=100,0,IF(AO34+1&gt;=IF(OR('2-man'!$F$27=TRUE,'2-man'!$F$27="TRUE",'2-man'!$F$27="Yes"),25,50),0,AO34+1)))</f>
        <v/>
      </c>
      <c r="AQ34">
        <f>IF(OR('2-man'!AQ$39="R",'2-man'!AQ$38=$R$38,AND(ISNUMBER($R$38),'2-man'!AQ$38&lt;$R$38)),0,IF(AP33&gt;=100,0,IF(AP34+1&gt;=IF(OR('2-man'!$F$27=TRUE,'2-man'!$F$27="TRUE",'2-man'!$F$27="Yes"),25,50),0,AP34+1)))</f>
        <v/>
      </c>
      <c r="AR34">
        <f>IF(OR('2-man'!AR$39="R",'2-man'!AR$38=$R$38,AND(ISNUMBER($R$38),'2-man'!AR$38&lt;$R$38)),0,IF(AQ33&gt;=100,0,IF(AQ34+1&gt;=IF(OR('2-man'!$F$27=TRUE,'2-man'!$F$27="TRUE",'2-man'!$F$27="Yes"),25,50),0,AQ34+1)))</f>
        <v/>
      </c>
      <c r="AS34">
        <f>IF(OR('2-man'!AS$39="R",'2-man'!AS$38=$R$38,AND(ISNUMBER($R$38),'2-man'!AS$38&lt;$R$38)),0,IF(AR33&gt;=100,0,IF(AR34+1&gt;=IF(OR('2-man'!$F$27=TRUE,'2-man'!$F$27="TRUE",'2-man'!$F$27="Yes"),25,50),0,AR34+1)))</f>
        <v/>
      </c>
      <c r="AT34">
        <f>IF(OR('2-man'!AT$39="R",'2-man'!AT$38=$R$38,AND(ISNUMBER($R$38),'2-man'!AT$38&lt;$R$38)),0,IF(AS33&gt;=100,0,IF(AS34+1&gt;=IF(OR('2-man'!$F$27=TRUE,'2-man'!$F$27="TRUE",'2-man'!$F$27="Yes"),25,50),0,AS34+1)))</f>
        <v/>
      </c>
      <c r="AU34">
        <f>IF(OR('2-man'!AU$39="R",'2-man'!AU$38=$R$38,AND(ISNUMBER($R$38),'2-man'!AU$38&lt;$R$38)),0,IF(AT33&gt;=100,0,IF(AT34+1&gt;=IF(OR('2-man'!$F$27=TRUE,'2-man'!$F$27="TRUE",'2-man'!$F$27="Yes"),25,50),0,AT34+1)))</f>
        <v/>
      </c>
      <c r="AV34">
        <f>IF(OR('2-man'!AV$39="R",'2-man'!AV$38=$R$38,AND(ISNUMBER($R$38),'2-man'!AV$38&lt;$R$38)),0,IF(AU33&gt;=100,0,IF(AU34+1&gt;=IF(OR('2-man'!$F$27=TRUE,'2-man'!$F$27="TRUE",'2-man'!$F$27="Yes"),25,50),0,AU34+1)))</f>
        <v/>
      </c>
      <c r="AW34">
        <f>IF(OR('2-man'!AW$39="R",'2-man'!AW$38=$R$38,AND(ISNUMBER($R$38),'2-man'!AW$38&lt;$R$38)),0,IF(AV33&gt;=100,0,IF(AV34+1&gt;=IF(OR('2-man'!$F$27=TRUE,'2-man'!$F$27="TRUE",'2-man'!$F$27="Yes"),25,50),0,AV34+1)))</f>
        <v/>
      </c>
      <c r="AX34">
        <f>IF(OR('2-man'!AX$39="R",'2-man'!AX$38=$R$38,AND(ISNUMBER($R$38),'2-man'!AX$38&lt;$R$38)),0,IF(AW33&gt;=100,0,IF(AW34+1&gt;=IF(OR('2-man'!$F$27=TRUE,'2-man'!$F$27="TRUE",'2-man'!$F$27="Yes"),25,50),0,AW34+1)))</f>
        <v/>
      </c>
      <c r="AY34">
        <f>IF(OR('2-man'!AY$39="R",'2-man'!AY$38=$R$38,AND(ISNUMBER($R$38),'2-man'!AY$38&lt;$R$38)),0,IF(AX33&gt;=100,0,IF(AX34+1&gt;=IF(OR('2-man'!$F$27=TRUE,'2-man'!$F$27="TRUE",'2-man'!$F$27="Yes"),25,50),0,AX34+1)))</f>
        <v/>
      </c>
      <c r="AZ34">
        <f>IF(OR('2-man'!AZ$39="R",'2-man'!AZ$38=$R$38,AND(ISNUMBER($R$38),'2-man'!AZ$38&lt;$R$38)),0,IF(AY33&gt;=100,0,IF(AY34+1&gt;=IF(OR('2-man'!$F$27=TRUE,'2-man'!$F$27="TRUE",'2-man'!$F$27="Yes"),25,50),0,AY34+1)))</f>
        <v/>
      </c>
      <c r="BA34">
        <f>IF(OR('2-man'!BA$39="R",'2-man'!BA$38=$R$38,AND(ISNUMBER($R$38),'2-man'!BA$38&lt;$R$38)),0,IF(AZ33&gt;=100,0,IF(AZ34+1&gt;=IF(OR('2-man'!$F$27=TRUE,'2-man'!$F$27="TRUE",'2-man'!$F$27="Yes"),25,50),0,AZ34+1)))</f>
        <v/>
      </c>
      <c r="BB34">
        <f>IF(OR('2-man'!BB$39="R",'2-man'!BB$38=$R$38,AND(ISNUMBER($R$38),'2-man'!BB$38&lt;$R$38)),0,IF(BA33&gt;=100,0,IF(BA34+1&gt;=IF(OR('2-man'!$F$27=TRUE,'2-man'!$F$27="TRUE",'2-man'!$F$27="Yes"),25,50),0,BA34+1)))</f>
        <v/>
      </c>
      <c r="BC34">
        <f>IF(OR('2-man'!BC$39="R",'2-man'!BC$38=$R$38,AND(ISNUMBER($R$38),'2-man'!BC$38&lt;$R$38)),0,IF(BB33&gt;=100,0,IF(BB34+1&gt;=IF(OR('2-man'!$F$27=TRUE,'2-man'!$F$27="TRUE",'2-man'!$F$27="Yes"),25,50),0,BB34+1)))</f>
        <v/>
      </c>
      <c r="BD34">
        <f>IF(OR('2-man'!BD$39="R",'2-man'!BD$38=$R$38,AND(ISNUMBER($R$38),'2-man'!BD$38&lt;$R$38)),0,IF(BC33&gt;=100,0,IF(BC34+1&gt;=IF(OR('2-man'!$F$27=TRUE,'2-man'!$F$27="TRUE",'2-man'!$F$27="Yes"),25,50),0,BC34+1)))</f>
        <v/>
      </c>
      <c r="BE34">
        <f>IF(OR('2-man'!BE$39="R",'2-man'!BE$38=$R$38,AND(ISNUMBER($R$38),'2-man'!BE$38&lt;$R$38)),0,IF(BD33&gt;=100,0,IF(BD34+1&gt;=IF(OR('2-man'!$F$27=TRUE,'2-man'!$F$27="TRUE",'2-man'!$F$27="Yes"),25,50),0,BD34+1)))</f>
        <v/>
      </c>
      <c r="BF34">
        <f>IF(OR('2-man'!BF$39="R",'2-man'!BF$38=$R$38,AND(ISNUMBER($R$38),'2-man'!BF$38&lt;$R$38)),0,IF(BE33&gt;=100,0,IF(BE34+1&gt;=IF(OR('2-man'!$F$27=TRUE,'2-man'!$F$27="TRUE",'2-man'!$F$27="Yes"),25,50),0,BE34+1)))</f>
        <v/>
      </c>
      <c r="BG34">
        <f>IF(OR('2-man'!BG$39="R",'2-man'!BG$38=$R$38,AND(ISNUMBER($R$38),'2-man'!BG$38&lt;$R$38)),0,IF(BF33&gt;=100,0,IF(BF34+1&gt;=IF(OR('2-man'!$F$27=TRUE,'2-man'!$F$27="TRUE",'2-man'!$F$27="Yes"),25,50),0,BF34+1)))</f>
        <v/>
      </c>
      <c r="BH34">
        <f>IF(OR('2-man'!BH$39="R",'2-man'!BH$38=$R$38,AND(ISNUMBER($R$38),'2-man'!BH$38&lt;$R$38)),0,IF(BG33&gt;=100,0,IF(BG34+1&gt;=IF(OR('2-man'!$F$27=TRUE,'2-man'!$F$27="TRUE",'2-man'!$F$27="Yes"),25,50),0,BG34+1)))</f>
        <v/>
      </c>
      <c r="BI34">
        <f>IF(OR('2-man'!BI$39="R",'2-man'!BI$38=$R$38,AND(ISNUMBER($R$38),'2-man'!BI$38&lt;$R$38)),0,IF(BH33&gt;=100,0,IF(BH34+1&gt;=IF(OR('2-man'!$F$27=TRUE,'2-man'!$F$27="TRUE",'2-man'!$F$27="Yes"),25,50),0,BH34+1)))</f>
        <v/>
      </c>
      <c r="BJ34">
        <f>IF(OR('2-man'!BJ$39="R",'2-man'!BJ$38=$R$38,AND(ISNUMBER($R$38),'2-man'!BJ$38&lt;$R$38)),0,IF(BI33&gt;=100,0,IF(BI34+1&gt;=IF(OR('2-man'!$F$27=TRUE,'2-man'!$F$27="TRUE",'2-man'!$F$27="Yes"),25,50),0,BI34+1)))</f>
        <v/>
      </c>
      <c r="BK34">
        <f>IF(OR('2-man'!BK$39="R",'2-man'!BK$38=$R$38,AND(ISNUMBER($R$38),'2-man'!BK$38&lt;$R$38)),0,IF(BJ33&gt;=100,0,IF(BJ34+1&gt;=IF(OR('2-man'!$F$27=TRUE,'2-man'!$F$27="TRUE",'2-man'!$F$27="Yes"),25,50),0,BJ34+1)))</f>
        <v/>
      </c>
      <c r="BL34">
        <f>IF(OR('2-man'!BL$39="R",'2-man'!BL$38=$R$38,AND(ISNUMBER($R$38),'2-man'!BL$38&lt;$R$38)),0,IF(BK33&gt;=100,0,IF(BK34+1&gt;=IF(OR('2-man'!$F$27=TRUE,'2-man'!$F$27="TRUE",'2-man'!$F$27="Yes"),25,50),0,BK34+1)))</f>
        <v/>
      </c>
      <c r="BM34">
        <f>IF(OR('2-man'!BM$39="R",'2-man'!BM$38=$R$38,AND(ISNUMBER($R$38),'2-man'!BM$38&lt;$R$38)),0,IF(BL33&gt;=100,0,IF(BL34+1&gt;=IF(OR('2-man'!$F$27=TRUE,'2-man'!$F$27="TRUE",'2-man'!$F$27="Yes"),25,50),0,BL34+1)))</f>
        <v/>
      </c>
      <c r="BN34">
        <f>IF(OR('2-man'!BN$39="R",'2-man'!BN$38=$R$38,AND(ISNUMBER($R$38),'2-man'!BN$38&lt;$R$38)),0,IF(BM33&gt;=100,0,IF(BM34+1&gt;=IF(OR('2-man'!$F$27=TRUE,'2-man'!$F$27="TRUE",'2-man'!$F$27="Yes"),25,50),0,BM34+1)))</f>
        <v/>
      </c>
      <c r="BO34">
        <f>IF(OR('2-man'!BO$39="R",'2-man'!BO$38=$R$38,AND(ISNUMBER($R$38),'2-man'!BO$38&lt;$R$38)),0,IF(BN33&gt;=100,0,IF(BN34+1&gt;=IF(OR('2-man'!$F$27=TRUE,'2-man'!$F$27="TRUE",'2-man'!$F$27="Yes"),25,50),0,BN34+1)))</f>
        <v/>
      </c>
      <c r="BP34">
        <f>IF(OR('2-man'!BP$39="R",'2-man'!BP$38=$R$38,AND(ISNUMBER($R$38),'2-man'!BP$38&lt;$R$38)),0,IF(BO33&gt;=100,0,IF(BO34+1&gt;=IF(OR('2-man'!$F$27=TRUE,'2-man'!$F$27="TRUE",'2-man'!$F$27="Yes"),25,50),0,BO34+1)))</f>
        <v/>
      </c>
      <c r="BQ34">
        <f>IF(OR('2-man'!BQ$39="R",'2-man'!BQ$38=$R$38,AND(ISNUMBER($R$38),'2-man'!BQ$38&lt;$R$38)),0,IF(BP33&gt;=100,0,IF(BP34+1&gt;=IF(OR('2-man'!$F$27=TRUE,'2-man'!$F$27="TRUE",'2-man'!$F$27="Yes"),25,50),0,BP34+1)))</f>
        <v/>
      </c>
      <c r="BR34">
        <f>IF(OR('2-man'!BR$39="R",'2-man'!BR$38=$R$38,AND(ISNUMBER($R$38),'2-man'!BR$38&lt;$R$38)),0,IF(BQ33&gt;=100,0,IF(BQ34+1&gt;=IF(OR('2-man'!$F$27=TRUE,'2-man'!$F$27="TRUE",'2-man'!$F$27="Yes"),25,50),0,BQ34+1)))</f>
        <v/>
      </c>
      <c r="BS34">
        <f>IF(OR('2-man'!BS$39="R",'2-man'!BS$38=$R$38,AND(ISNUMBER($R$38),'2-man'!BS$38&lt;$R$38)),0,IF(BR33&gt;=100,0,IF(BR34+1&gt;=IF(OR('2-man'!$F$27=TRUE,'2-man'!$F$27="TRUE",'2-man'!$F$27="Yes"),25,50),0,BR34+1)))</f>
        <v/>
      </c>
      <c r="BT34">
        <f>IF(OR('2-man'!BT$39="R",'2-man'!BT$38=$R$38,AND(ISNUMBER($R$38),'2-man'!BT$38&lt;$R$38)),0,IF(BS33&gt;=100,0,IF(BS34+1&gt;=IF(OR('2-man'!$F$27=TRUE,'2-man'!$F$27="TRUE",'2-man'!$F$27="Yes"),25,50),0,BS34+1)))</f>
        <v/>
      </c>
      <c r="BU34">
        <f>IF(OR('2-man'!BU$39="R",'2-man'!BU$38=$R$38,AND(ISNUMBER($R$38),'2-man'!BU$38&lt;$R$38)),0,IF(BT33&gt;=100,0,IF(BT34+1&gt;=IF(OR('2-man'!$F$27=TRUE,'2-man'!$F$27="TRUE",'2-man'!$F$27="Yes"),25,50),0,BT34+1)))</f>
        <v/>
      </c>
      <c r="BV34">
        <f>IF(OR('2-man'!BV$39="R",'2-man'!BV$38=$R$38,AND(ISNUMBER($R$38),'2-man'!BV$38&lt;$R$38)),0,IF(BU33&gt;=100,0,IF(BU34+1&gt;=IF(OR('2-man'!$F$27=TRUE,'2-man'!$F$27="TRUE",'2-man'!$F$27="Yes"),25,50),0,BU34+1)))</f>
        <v/>
      </c>
      <c r="BW34">
        <f>IF(OR('2-man'!BW$39="R",'2-man'!BW$38=$R$38,AND(ISNUMBER($R$38),'2-man'!BW$38&lt;$R$38)),0,IF(BV33&gt;=100,0,IF(BV34+1&gt;=IF(OR('2-man'!$F$27=TRUE,'2-man'!$F$27="TRUE",'2-man'!$F$27="Yes"),25,50),0,BV34+1)))</f>
        <v/>
      </c>
      <c r="BX34">
        <f>IF(OR('2-man'!BX$39="R",'2-man'!BX$38=$R$38,AND(ISNUMBER($R$38),'2-man'!BX$38&lt;$R$38)),0,IF(BW33&gt;=100,0,IF(BW34+1&gt;=IF(OR('2-man'!$F$27=TRUE,'2-man'!$F$27="TRUE",'2-man'!$F$27="Yes"),25,50),0,BW34+1)))</f>
        <v/>
      </c>
      <c r="BY34">
        <f>IF(OR('2-man'!BY$39="R",'2-man'!BY$38=$R$38,AND(ISNUMBER($R$38),'2-man'!BY$38&lt;$R$38)),0,IF(BX33&gt;=100,0,IF(BX34+1&gt;=IF(OR('2-man'!$F$27=TRUE,'2-man'!$F$27="TRUE",'2-man'!$F$27="Yes"),25,50),0,BX34+1)))</f>
        <v/>
      </c>
      <c r="BZ34">
        <f>IF(OR('2-man'!BZ$39="R",'2-man'!BZ$38=$R$38,AND(ISNUMBER($R$38),'2-man'!BZ$38&lt;$R$38)),0,IF(BY33&gt;=100,0,IF(BY34+1&gt;=IF(OR('2-man'!$F$27=TRUE,'2-man'!$F$27="TRUE",'2-man'!$F$27="Yes"),25,50),0,BY34+1)))</f>
        <v/>
      </c>
      <c r="CA34">
        <f>IF(OR('2-man'!CA$39="R",'2-man'!CA$38=$R$38,AND(ISNUMBER($R$38),'2-man'!CA$38&lt;$R$38)),0,IF(BZ33&gt;=100,0,IF(BZ34+1&gt;=IF(OR('2-man'!$F$27=TRUE,'2-man'!$F$27="TRUE",'2-man'!$F$27="Yes"),25,50),0,BZ34+1)))</f>
        <v/>
      </c>
      <c r="CB34">
        <f>IF(OR('2-man'!CB$39="R",'2-man'!CB$38=$R$38,AND(ISNUMBER($R$38),'2-man'!CB$38&lt;$R$38)),0,IF(CA33&gt;=100,0,IF(CA34+1&gt;=IF(OR('2-man'!$F$27=TRUE,'2-man'!$F$27="TRUE",'2-man'!$F$27="Yes"),25,50),0,CA34+1)))</f>
        <v/>
      </c>
      <c r="CC34">
        <f>IF(OR('2-man'!CC$39="R",'2-man'!CC$38=$R$38,AND(ISNUMBER($R$38),'2-man'!CC$38&lt;$R$38)),0,IF(CB33&gt;=100,0,IF(CB34+1&gt;=IF(OR('2-man'!$F$27=TRUE,'2-man'!$F$27="TRUE",'2-man'!$F$27="Yes"),25,50),0,CB34+1)))</f>
        <v/>
      </c>
      <c r="CD34">
        <f>IF(OR('2-man'!CD$39="R",'2-man'!CD$38=$R$38,AND(ISNUMBER($R$38),'2-man'!CD$38&lt;$R$38)),0,IF(CC33&gt;=100,0,IF(CC34+1&gt;=IF(OR('2-man'!$F$27=TRUE,'2-man'!$F$27="TRUE",'2-man'!$F$27="Yes"),25,50),0,CC34+1)))</f>
        <v/>
      </c>
      <c r="CE34">
        <f>IF('2-man'!CE$39="R",0,IF(CD33&gt;=100,0,IF(CD34+1&gt;=IF(OR('2-man'!$F$27=TRUE,'2-man'!$F$27="TRUE",'2-man'!$F$27="Yes"),25,50),0,CD34+1)))</f>
        <v/>
      </c>
      <c r="CF34">
        <f>IF('2-man'!CF$39="R",0,IF(CE33&gt;=100,0,IF(CE34+1&gt;=IF(OR('2-man'!$F$27=TRUE,'2-man'!$F$27="TRUE",'2-man'!$F$27="Yes"),25,50),0,CE34+1)))</f>
        <v/>
      </c>
      <c r="CG34">
        <f>IF('2-man'!CG$39="R",0,IF(CF33&gt;=100,0,IF(CF34+1&gt;=IF(OR('2-man'!$F$27=TRUE,'2-man'!$F$27="TRUE",'2-man'!$F$27="Yes"),25,50),0,CF34+1)))</f>
        <v/>
      </c>
      <c r="CH34">
        <f>IF('2-man'!CH$39="R",0,IF(CG33&gt;=100,0,IF(CG34+1&gt;=IF(OR('2-man'!$F$27=TRUE,'2-man'!$F$27="TRUE",'2-man'!$F$27="Yes"),25,50),0,CG34+1)))</f>
        <v/>
      </c>
      <c r="CI34">
        <f>IF('2-man'!CI$39="R",0,IF(CH33&gt;=100,0,IF(CH34+1&gt;=IF(OR('2-man'!$F$27=TRUE,'2-man'!$F$27="TRUE",'2-man'!$F$27="Yes"),25,50),0,CH34+1)))</f>
        <v/>
      </c>
      <c r="CJ34">
        <f>IF('2-man'!CJ$39="R",0,IF(CI33&gt;=100,0,IF(CI34+1&gt;=IF(OR('2-man'!$F$27=TRUE,'2-man'!$F$27="TRUE",'2-man'!$F$27="Yes"),25,50),0,CI34+1)))</f>
        <v/>
      </c>
      <c r="CK34">
        <f>IF('2-man'!CK$39="R",0,IF(CJ33&gt;=100,0,IF(CJ34+1&gt;=IF(OR('2-man'!$F$27=TRUE,'2-man'!$F$27="TRUE",'2-man'!$F$27="Yes"),25,50),0,CJ34+1)))</f>
        <v/>
      </c>
      <c r="CL34">
        <f>IF('2-man'!CL$39="R",0,IF(CK33&gt;=100,0,IF(CK34+1&gt;=IF(OR('2-man'!$F$27=TRUE,'2-man'!$F$27="TRUE",'2-man'!$F$27="Yes"),25,50),0,CK34+1)))</f>
        <v/>
      </c>
      <c r="CM34">
        <f>IF('2-man'!CM$39="R",0,IF(CL33&gt;=100,0,IF(CL34+1&gt;=IF(OR('2-man'!$F$27=TRUE,'2-man'!$F$27="TRUE",'2-man'!$F$27="Yes"),25,50),0,CL34+1)))</f>
        <v/>
      </c>
      <c r="CN34">
        <f>IF('2-man'!CN$39="R",0,IF(CM33&gt;=100,0,IF(CM34+1&gt;=IF(OR('2-man'!$F$27=TRUE,'2-man'!$F$27="TRUE",'2-man'!$F$27="Yes"),25,50),0,CM34+1)))</f>
        <v/>
      </c>
      <c r="CO34">
        <f>IF('2-man'!CO$39="R",0,IF(CN33&gt;=100,0,IF(CN34+1&gt;=IF(OR('2-man'!$F$27=TRUE,'2-man'!$F$27="TRUE",'2-man'!$F$27="Yes"),25,50),0,CN34+1)))</f>
        <v/>
      </c>
      <c r="CP34">
        <f>IF('2-man'!CP$39="R",0,IF(CO33&gt;=100,0,IF(CO34+1&gt;=IF(OR('2-man'!$F$27=TRUE,'2-man'!$F$27="TRUE",'2-man'!$F$27="Yes"),25,50),0,CO34+1)))</f>
        <v/>
      </c>
      <c r="CQ34">
        <f>IF('2-man'!CQ$39="R",0,IF(CP33&gt;=100,0,IF(CP34+1&gt;=IF(OR('2-man'!$F$27=TRUE,'2-man'!$F$27="TRUE",'2-man'!$F$27="Yes"),25,50),0,CP34+1)))</f>
        <v/>
      </c>
      <c r="CR34">
        <f>IF('2-man'!CR$39="R",0,IF(CQ33&gt;=100,0,IF(CQ34+1&gt;=IF(OR('2-man'!$F$27=TRUE,'2-man'!$F$27="TRUE",'2-man'!$F$27="Yes"),25,50),0,CQ34+1)))</f>
        <v/>
      </c>
      <c r="CS34">
        <f>IF('2-man'!CS$39="R",0,IF(CR33&gt;=100,0,IF(CR34+1&gt;=IF(OR('2-man'!$F$27=TRUE,'2-man'!$F$27="TRUE",'2-man'!$F$27="Yes"),25,50),0,CR34+1)))</f>
        <v/>
      </c>
      <c r="CT34">
        <f>IF('2-man'!CT$39="R",0,IF(CS33&gt;=100,0,IF(CS34+1&gt;=IF(OR('2-man'!$F$27=TRUE,'2-man'!$F$27="TRUE",'2-man'!$F$27="Yes"),25,50),0,CS34+1)))</f>
        <v/>
      </c>
      <c r="CU34">
        <f>IF('2-man'!CU$39="R",0,IF(CT33&gt;=100,0,IF(CT34+1&gt;=IF(OR('2-man'!$F$27=TRUE,'2-man'!$F$27="TRUE",'2-man'!$F$27="Yes"),25,50),0,CT34+1)))</f>
        <v/>
      </c>
      <c r="CV34">
        <f>IF('2-man'!CV$39="R",0,IF(CU33&gt;=100,0,IF(CU34+1&gt;=IF(OR('2-man'!$F$27=TRUE,'2-man'!$F$27="TRUE",'2-man'!$F$27="Yes"),25,50),0,CU34+1)))</f>
        <v/>
      </c>
      <c r="CW34">
        <f>IF('2-man'!CW$39="R",0,IF(CV33&gt;=100,0,IF(CV34+1&gt;=IF(OR('2-man'!$F$27=TRUE,'2-man'!$F$27="TRUE",'2-man'!$F$27="Yes"),25,50),0,CV34+1)))</f>
        <v/>
      </c>
      <c r="CX34">
        <f>IF('2-man'!CX$39="R",0,IF(CW33&gt;=100,0,IF(CW34+1&gt;=IF(OR('2-man'!$F$27=TRUE,'2-man'!$F$27="TRUE",'2-man'!$F$27="Yes"),25,50),0,CW34+1)))</f>
        <v/>
      </c>
      <c r="CY34">
        <f>IF('2-man'!CY$39="R",0,IF(CX33&gt;=100,0,IF(CX34+1&gt;=IF(OR('2-man'!$F$27=TRUE,'2-man'!$F$27="TRUE",'2-man'!$F$27="Yes"),25,50),0,CX34+1)))</f>
        <v/>
      </c>
      <c r="CZ34">
        <f>IF('2-man'!CZ$39="R",0,IF(CY33&gt;=100,0,IF(CY34+1&gt;=IF(OR('2-man'!$F$27=TRUE,'2-man'!$F$27="TRUE",'2-man'!$F$27="Yes"),25,50),0,CY34+1)))</f>
        <v/>
      </c>
      <c r="DA34">
        <f>IF('2-man'!DA$39="R",0,IF(CZ33&gt;=100,0,IF(CZ34+1&gt;=IF(OR('2-man'!$F$27=TRUE,'2-man'!$F$27="TRUE",'2-man'!$F$27="Yes"),25,50),0,CZ34+1)))</f>
        <v/>
      </c>
      <c r="DB34">
        <f>IF('2-man'!DB$39="R",0,IF(DA33&gt;=100,0,IF(DA34+1&gt;=IF(OR('2-man'!$F$27=TRUE,'2-man'!$F$27="TRUE",'2-man'!$F$27="Yes"),25,50),0,DA34+1)))</f>
        <v/>
      </c>
      <c r="DC34">
        <f>IF('2-man'!DC$39="R",0,IF(DB33&gt;=100,0,IF(DB34+1&gt;=IF(OR('2-man'!$F$27=TRUE,'2-man'!$F$27="TRUE",'2-man'!$F$27="Yes"),25,50),0,DB34+1)))</f>
        <v/>
      </c>
      <c r="DD34">
        <f>IF('2-man'!DD$39="R",0,IF(DC33&gt;=100,0,IF(DC34+1&gt;=IF(OR('2-man'!$F$27=TRUE,'2-man'!$F$27="TRUE",'2-man'!$F$27="Yes"),25,50),0,DC34+1)))</f>
        <v/>
      </c>
      <c r="DE34">
        <f>IF('2-man'!DE$39="R",0,IF(DD33&gt;=100,0,IF(DD34+1&gt;=IF(OR('2-man'!$F$27=TRUE,'2-man'!$F$27="TRUE",'2-man'!$F$27="Yes"),25,50),0,DD34+1)))</f>
        <v/>
      </c>
      <c r="DF34">
        <f>IF('2-man'!DF$39="R",0,IF(DE33&gt;=100,0,IF(DE34+1&gt;=IF(OR('2-man'!$F$27=TRUE,'2-man'!$F$27="TRUE",'2-man'!$F$27="Yes"),25,50),0,DE34+1)))</f>
        <v/>
      </c>
      <c r="DG34">
        <f>IF('2-man'!DG$39="R",0,IF(DF33&gt;=100,0,IF(DF34+1&gt;=IF(OR('2-man'!$F$27=TRUE,'2-man'!$F$27="TRUE",'2-man'!$F$27="Yes"),25,50),0,DF34+1)))</f>
        <v/>
      </c>
      <c r="DH34">
        <f>IF('2-man'!DH$39="R",0,IF(DG33&gt;=100,0,IF(DG34+1&gt;=IF(OR('2-man'!$F$27=TRUE,'2-man'!$F$27="TRUE",'2-man'!$F$27="Yes"),25,50),0,DG34+1)))</f>
        <v/>
      </c>
      <c r="DI34">
        <f>IF('2-man'!DI$39="R",0,IF(DH33&gt;=100,0,IF(DH34+1&gt;=IF(OR('2-man'!$F$27=TRUE,'2-man'!$F$27="TRUE",'2-man'!$F$27="Yes"),25,50),0,DH34+1)))</f>
        <v/>
      </c>
      <c r="DJ34">
        <f>IF('2-man'!DJ$39="R",0,IF(DI33&gt;=100,0,IF(DI34+1&gt;=IF(OR('2-man'!$F$27=TRUE,'2-man'!$F$27="TRUE",'2-man'!$F$27="Yes"),25,50),0,DI34+1)))</f>
        <v/>
      </c>
      <c r="DK34">
        <f>IF('2-man'!DK$39="R",0,IF(DJ33&gt;=100,0,IF(DJ34+1&gt;=IF(OR('2-man'!$F$27=TRUE,'2-man'!$F$27="TRUE",'2-man'!$F$27="Yes"),25,50),0,DJ34+1)))</f>
        <v/>
      </c>
      <c r="DL34">
        <f>IF('2-man'!DL$39="R",0,IF(DK33&gt;=100,0,IF(DK34+1&gt;=IF(OR('2-man'!$F$27=TRUE,'2-man'!$F$27="TRUE",'2-man'!$F$27="Yes"),25,50),0,DK34+1)))</f>
        <v/>
      </c>
      <c r="DM34">
        <f>IF('2-man'!DM$39="R",0,IF(DL33&gt;=100,0,IF(DL34+1&gt;=IF(OR('2-man'!$F$27=TRUE,'2-man'!$F$27="TRUE",'2-man'!$F$27="Yes"),25,50),0,DL34+1)))</f>
        <v/>
      </c>
      <c r="DN34">
        <f>IF('2-man'!DN$39="R",0,IF(DM33&gt;=100,0,IF(DM34+1&gt;=IF(OR('2-man'!$F$27=TRUE,'2-man'!$F$27="TRUE",'2-man'!$F$27="Yes"),25,50),0,DM34+1)))</f>
        <v/>
      </c>
      <c r="DO34">
        <f>IF('2-man'!DO$39="R",0,IF(DN33&gt;=100,0,IF(DN34+1&gt;=IF(OR('2-man'!$F$27=TRUE,'2-man'!$F$27="TRUE",'2-man'!$F$27="Yes"),25,50),0,DN34+1)))</f>
        <v/>
      </c>
      <c r="DP34">
        <f>IF('2-man'!DP$39="R",0,IF(DO33&gt;=100,0,IF(DO34+1&gt;=IF(OR('2-man'!$F$27=TRUE,'2-man'!$F$27="TRUE",'2-man'!$F$27="Yes"),25,50),0,DO34+1)))</f>
        <v/>
      </c>
      <c r="DQ34">
        <f>IF('2-man'!DQ$39="R",0,IF(DP33&gt;=100,0,IF(DP34+1&gt;=IF(OR('2-man'!$F$27=TRUE,'2-man'!$F$27="TRUE",'2-man'!$F$27="Yes"),25,50),0,DP34+1)))</f>
        <v/>
      </c>
      <c r="DR34">
        <f>IF('2-man'!DR$39="R",0,IF(DQ33&gt;=100,0,IF(DQ34+1&gt;=IF(OR('2-man'!$F$27=TRUE,'2-man'!$F$27="TRUE",'2-man'!$F$27="Yes"),25,50),0,DQ34+1)))</f>
        <v/>
      </c>
      <c r="DS34">
        <f>IF('2-man'!DS$39="R",0,IF(DR33&gt;=100,0,IF(DR34+1&gt;=IF(OR('2-man'!$F$27=TRUE,'2-man'!$F$27="TRUE",'2-man'!$F$27="Yes"),25,50),0,DR34+1)))</f>
        <v/>
      </c>
      <c r="DT34">
        <f>IF('2-man'!DT$39="R",0,IF(DS33&gt;=100,0,IF(DS34+1&gt;=IF(OR('2-man'!$F$27=TRUE,'2-man'!$F$27="TRUE",'2-man'!$F$27="Yes"),25,50),0,DS34+1)))</f>
        <v/>
      </c>
      <c r="DU34">
        <f>IF('2-man'!DU$39="R",0,IF(DT33&gt;=100,0,IF(DT34+1&gt;=IF(OR('2-man'!$F$27=TRUE,'2-man'!$F$27="TRUE",'2-man'!$F$27="Yes"),25,50),0,DT34+1)))</f>
        <v/>
      </c>
      <c r="DV34">
        <f>IF('2-man'!DV$39="R",0,IF(DU33&gt;=100,0,IF(DU34+1&gt;=IF(OR('2-man'!$F$27=TRUE,'2-man'!$F$27="TRUE",'2-man'!$F$27="Yes"),25,50),0,DU34+1)))</f>
        <v/>
      </c>
      <c r="DW34">
        <f>IF('2-man'!DW$39="R",0,IF(DV33&gt;=100,0,IF(DV34+1&gt;=IF(OR('2-man'!$F$27=TRUE,'2-man'!$F$27="TRUE",'2-man'!$F$27="Yes"),25,50),0,DV34+1)))</f>
        <v/>
      </c>
      <c r="DX34">
        <f>IF('2-man'!DX$39="R",0,IF(DW33&gt;=100,0,IF(DW34+1&gt;=IF(OR('2-man'!$F$27=TRUE,'2-man'!$F$27="TRUE",'2-man'!$F$27="Yes"),25,50),0,DW34+1)))</f>
        <v/>
      </c>
      <c r="DY34">
        <f>IF('2-man'!DY$39="R",0,IF(DX33&gt;=100,0,IF(DX34+1&gt;=IF(OR('2-man'!$F$27=TRUE,'2-man'!$F$27="TRUE",'2-man'!$F$27="Yes"),25,50),0,DX34+1)))</f>
        <v/>
      </c>
      <c r="DZ34">
        <f>IF('2-man'!DZ$39="R",0,IF(DY33&gt;=100,0,IF(DY34+1&gt;=IF(OR('2-man'!$F$27=TRUE,'2-man'!$F$27="TRUE",'2-man'!$F$27="Yes"),25,50),0,DY34+1)))</f>
        <v/>
      </c>
      <c r="EA34">
        <f>IF('2-man'!EA$39="R",0,IF(DZ33&gt;=100,0,IF(DZ34+1&gt;=IF(OR('2-man'!$F$27=TRUE,'2-man'!$F$27="TRUE",'2-man'!$F$27="Yes"),25,50),0,DZ34+1)))</f>
        <v/>
      </c>
      <c r="EB34">
        <f>IF('2-man'!EB$39="R",0,IF(EA33&gt;=100,0,IF(EA34+1&gt;=IF(OR('2-man'!$F$27=TRUE,'2-man'!$F$27="TRUE",'2-man'!$F$27="Yes"),25,50),0,EA34+1)))</f>
        <v/>
      </c>
      <c r="EC34">
        <f>IF('2-man'!EC$39="R",0,IF(EB33&gt;=100,0,IF(EB34+1&gt;=IF(OR('2-man'!$F$27=TRUE,'2-man'!$F$27="TRUE",'2-man'!$F$27="Yes"),25,50),0,EB34+1)))</f>
        <v/>
      </c>
      <c r="ED34">
        <f>IF('2-man'!ED$39="R",0,IF(EC33&gt;=100,0,IF(EC34+1&gt;=IF(OR('2-man'!$F$27=TRUE,'2-man'!$F$27="TRUE",'2-man'!$F$27="Yes"),25,50),0,EC34+1)))</f>
        <v/>
      </c>
      <c r="EE34">
        <f>IF('2-man'!EE$39="R",0,IF(ED33&gt;=100,0,IF(ED34+1&gt;=IF(OR('2-man'!$F$27=TRUE,'2-man'!$F$27="TRUE",'2-man'!$F$27="Yes"),25,50),0,ED34+1)))</f>
        <v/>
      </c>
      <c r="EF34">
        <f>IF('2-man'!EF$39="R",0,IF(EE33&gt;=100,0,IF(EE34+1&gt;=IF(OR('2-man'!$F$27=TRUE,'2-man'!$F$27="TRUE",'2-man'!$F$27="Yes"),25,50),0,EE34+1)))</f>
        <v/>
      </c>
      <c r="EG34">
        <f>IF('2-man'!EG$39="R",0,IF(EF33&gt;=100,0,IF(EF34+1&gt;=IF(OR('2-man'!$F$27=TRUE,'2-man'!$F$27="TRUE",'2-man'!$F$27="Yes"),25,50),0,EF34+1)))</f>
        <v/>
      </c>
      <c r="EH34">
        <f>IF('2-man'!EH$39="R",0,IF(EG33&gt;=100,0,IF(EG34+1&gt;=IF(OR('2-man'!$F$27=TRUE,'2-man'!$F$27="TRUE",'2-man'!$F$27="Yes"),25,50),0,EG34+1)))</f>
        <v/>
      </c>
      <c r="EI34">
        <f>IF('2-man'!EI$39="R",0,IF(EH33&gt;=100,0,IF(EH34+1&gt;=IF(OR('2-man'!$F$27=TRUE,'2-man'!$F$27="TRUE",'2-man'!$F$27="Yes"),25,50),0,EH34+1)))</f>
        <v/>
      </c>
      <c r="EJ34">
        <f>IF('2-man'!EJ$39="R",0,IF(EI33&gt;=100,0,IF(EI34+1&gt;=IF(OR('2-man'!$F$27=TRUE,'2-man'!$F$27="TRUE",'2-man'!$F$27="Yes"),25,50),0,EI34+1)))</f>
        <v/>
      </c>
      <c r="EK34">
        <f>IF('2-man'!EK$39="R",0,IF(EJ33&gt;=100,0,IF(EJ34+1&gt;=IF(OR('2-man'!$F$27=TRUE,'2-man'!$F$27="TRUE",'2-man'!$F$27="Yes"),25,50),0,EJ34+1)))</f>
        <v/>
      </c>
      <c r="EL34">
        <f>IF('2-man'!EL$39="R",0,IF(EK33&gt;=100,0,IF(EK34+1&gt;=IF(OR('2-man'!$F$27=TRUE,'2-man'!$F$27="TRUE",'2-man'!$F$27="Yes"),25,50),0,EK34+1)))</f>
        <v/>
      </c>
    </row>
    <row r="35">
      <c r="A35" t="inlineStr">
        <is>
          <t>P1 flag</t>
        </is>
      </c>
      <c r="B35" t="n">
        <v>0</v>
      </c>
      <c r="C35">
        <f>IF(OR(B35=1,OR('2-man'!C$39="D",'2-man'!C$39="A",'2-man'!C$39="S",'2-man'!C$39="C",'2-man'!C$39="H",'2-man'!C$39="B",'2-man'!C$39="T",'2-man'!C$39="E",'2-man'!C$39="SB")),1,0)</f>
        <v/>
      </c>
      <c r="D35">
        <f>IF(OR(C35=1,OR('2-man'!D$39="D",'2-man'!D$39="A",'2-man'!D$39="S",'2-man'!D$39="C",'2-man'!D$39="H",'2-man'!D$39="B",'2-man'!D$39="T",'2-man'!D$39="E",'2-man'!D$39="SB")),1,0)</f>
        <v/>
      </c>
      <c r="E35">
        <f>IF(OR(D35=1,OR('2-man'!E$39="D",'2-man'!E$39="A",'2-man'!E$39="S",'2-man'!E$39="C",'2-man'!E$39="H",'2-man'!E$39="B",'2-man'!E$39="T",'2-man'!E$39="E",'2-man'!E$39="SB")),1,0)</f>
        <v/>
      </c>
      <c r="F35">
        <f>IF(OR(E35=1,OR('2-man'!F$39="D",'2-man'!F$39="A",'2-man'!F$39="S",'2-man'!F$39="C",'2-man'!F$39="H",'2-man'!F$39="B",'2-man'!F$39="T",'2-man'!F$39="E",'2-man'!F$39="SB")),1,0)</f>
        <v/>
      </c>
      <c r="G35">
        <f>IF(OR(F35=1,OR('2-man'!G$39="D",'2-man'!G$39="A",'2-man'!G$39="S",'2-man'!G$39="C",'2-man'!G$39="H",'2-man'!G$39="B",'2-man'!G$39="T",'2-man'!G$39="E",'2-man'!G$39="SB")),1,0)</f>
        <v/>
      </c>
      <c r="H35">
        <f>IF(OR(G35=1,OR('2-man'!H$39="D",'2-man'!H$39="A",'2-man'!H$39="S",'2-man'!H$39="C",'2-man'!H$39="H",'2-man'!H$39="B",'2-man'!H$39="T",'2-man'!H$39="E",'2-man'!H$39="SB")),1,0)</f>
        <v/>
      </c>
      <c r="I35">
        <f>IF(OR(H35=1,OR('2-man'!I$39="D",'2-man'!I$39="A",'2-man'!I$39="S",'2-man'!I$39="C",'2-man'!I$39="H",'2-man'!I$39="B",'2-man'!I$39="T",'2-man'!I$39="E",'2-man'!I$39="SB")),1,0)</f>
        <v/>
      </c>
      <c r="J35">
        <f>IF(OR(I35=1,OR('2-man'!J$39="D",'2-man'!J$39="A",'2-man'!J$39="S",'2-man'!J$39="C",'2-man'!J$39="H",'2-man'!J$39="B",'2-man'!J$39="T",'2-man'!J$39="E",'2-man'!J$39="SB")),1,0)</f>
        <v/>
      </c>
      <c r="K35">
        <f>IF(OR(J35=1,OR('2-man'!K$39="D",'2-man'!K$39="A",'2-man'!K$39="S",'2-man'!K$39="C",'2-man'!K$39="H",'2-man'!K$39="B",'2-man'!K$39="T",'2-man'!K$39="E",'2-man'!K$39="SB")),1,0)</f>
        <v/>
      </c>
      <c r="L35">
        <f>IF(OR(K35=1,OR('2-man'!L$39="D",'2-man'!L$39="A",'2-man'!L$39="S",'2-man'!L$39="C",'2-man'!L$39="H",'2-man'!L$39="B",'2-man'!L$39="T",'2-man'!L$39="E",'2-man'!L$39="SB")),1,0)</f>
        <v/>
      </c>
      <c r="M35">
        <f>IF(OR(L35=1,OR('2-man'!M$39="D",'2-man'!M$39="A",'2-man'!M$39="S",'2-man'!M$39="C",'2-man'!M$39="H",'2-man'!M$39="B",'2-man'!M$39="T",'2-man'!M$39="E",'2-man'!M$39="SB")),1,0)</f>
        <v/>
      </c>
      <c r="N35">
        <f>IF(OR(M35=1,OR('2-man'!N$39="D",'2-man'!N$39="A",'2-man'!N$39="S",'2-man'!N$39="C",'2-man'!N$39="H",'2-man'!N$39="B",'2-man'!N$39="T",'2-man'!N$39="E",'2-man'!N$39="SB")),1,0)</f>
        <v/>
      </c>
      <c r="O35">
        <f>IF(OR(N35=1,OR('2-man'!O$39="D",'2-man'!O$39="A",'2-man'!O$39="S",'2-man'!O$39="C",'2-man'!O$39="H",'2-man'!O$39="B",'2-man'!O$39="T",'2-man'!O$39="E",'2-man'!O$39="SB")),1,0)</f>
        <v/>
      </c>
      <c r="P35">
        <f>IF(OR(O35=1,OR('2-man'!P$39="D",'2-man'!P$39="A",'2-man'!P$39="S",'2-man'!P$39="C",'2-man'!P$39="H",'2-man'!P$39="B",'2-man'!P$39="T",'2-man'!P$39="E",'2-man'!P$39="SB")),1,0)</f>
        <v/>
      </c>
      <c r="Q35">
        <f>IF(OR(P35=1,OR('2-man'!Q$39="D",'2-man'!Q$39="A",'2-man'!Q$39="S",'2-man'!Q$39="C",'2-man'!Q$39="H",'2-man'!Q$39="B",'2-man'!Q$39="T",'2-man'!Q$39="E",'2-man'!Q$39="SB")),1,0)</f>
        <v/>
      </c>
      <c r="R35">
        <f>IF(OR(Q35=1,OR('2-man'!R$39="D",'2-man'!R$39="A",'2-man'!R$39="S",'2-man'!R$39="C",'2-man'!R$39="H",'2-man'!R$39="B",'2-man'!R$39="T",'2-man'!R$39="E",'2-man'!R$39="SB")),1,0)</f>
        <v/>
      </c>
      <c r="S35">
        <f>IF(OR(R35=1,OR('2-man'!S$39="D",'2-man'!S$39="A",'2-man'!S$39="S",'2-man'!S$39="C",'2-man'!S$39="H",'2-man'!S$39="B",'2-man'!S$39="T",'2-man'!S$39="E",'2-man'!S$39="SB")),1,0)</f>
        <v/>
      </c>
      <c r="T35">
        <f>IF(OR(S35=1,OR('2-man'!T$39="D",'2-man'!T$39="A",'2-man'!T$39="S",'2-man'!T$39="C",'2-man'!T$39="H",'2-man'!T$39="B",'2-man'!T$39="T",'2-man'!T$39="E",'2-man'!T$39="SB")),1,0)</f>
        <v/>
      </c>
      <c r="U35">
        <f>IF(OR(T35=1,OR('2-man'!U$39="D",'2-man'!U$39="A",'2-man'!U$39="S",'2-man'!U$39="C",'2-man'!U$39="H",'2-man'!U$39="B",'2-man'!U$39="T",'2-man'!U$39="E",'2-man'!U$39="SB")),1,0)</f>
        <v/>
      </c>
      <c r="V35">
        <f>IF(OR(U35=1,OR('2-man'!V$39="D",'2-man'!V$39="A",'2-man'!V$39="S",'2-man'!V$39="C",'2-man'!V$39="H",'2-man'!V$39="B",'2-man'!V$39="T",'2-man'!V$39="E",'2-man'!V$39="SB")),1,0)</f>
        <v/>
      </c>
      <c r="W35">
        <f>IF(OR(V35=1,OR('2-man'!W$39="D",'2-man'!W$39="A",'2-man'!W$39="S",'2-man'!W$39="C",'2-man'!W$39="H",'2-man'!W$39="B",'2-man'!W$39="T",'2-man'!W$39="E",'2-man'!W$39="SB")),1,0)</f>
        <v/>
      </c>
      <c r="X35">
        <f>IF(OR(W35=1,OR('2-man'!X$39="D",'2-man'!X$39="A",'2-man'!X$39="S",'2-man'!X$39="C",'2-man'!X$39="H",'2-man'!X$39="B",'2-man'!X$39="T",'2-man'!X$39="E",'2-man'!X$39="SB")),1,0)</f>
        <v/>
      </c>
      <c r="Y35">
        <f>IF(OR(X35=1,OR('2-man'!Y$39="D",'2-man'!Y$39="A",'2-man'!Y$39="S",'2-man'!Y$39="C",'2-man'!Y$39="H",'2-man'!Y$39="B",'2-man'!Y$39="T",'2-man'!Y$39="E",'2-man'!Y$39="SB")),1,0)</f>
        <v/>
      </c>
      <c r="Z35">
        <f>IF(OR(Y35=1,OR('2-man'!Z$39="D",'2-man'!Z$39="A",'2-man'!Z$39="S",'2-man'!Z$39="C",'2-man'!Z$39="H",'2-man'!Z$39="B",'2-man'!Z$39="T",'2-man'!Z$39="E",'2-man'!Z$39="SB")),1,0)</f>
        <v/>
      </c>
      <c r="AA35">
        <f>IF(OR(Z35=1,OR('2-man'!AA$39="D",'2-man'!AA$39="A",'2-man'!AA$39="S",'2-man'!AA$39="C",'2-man'!AA$39="H",'2-man'!AA$39="B",'2-man'!AA$39="T",'2-man'!AA$39="E",'2-man'!AA$39="SB")),1,0)</f>
        <v/>
      </c>
      <c r="AB35">
        <f>IF(OR(AA35=1,OR('2-man'!AB$39="D",'2-man'!AB$39="A",'2-man'!AB$39="S",'2-man'!AB$39="C",'2-man'!AB$39="H",'2-man'!AB$39="B",'2-man'!AB$39="T",'2-man'!AB$39="E",'2-man'!AB$39="SB")),1,0)</f>
        <v/>
      </c>
      <c r="AC35">
        <f>IF(OR(AB35=1,OR('2-man'!AC$39="D",'2-man'!AC$39="A",'2-man'!AC$39="S",'2-man'!AC$39="C",'2-man'!AC$39="H",'2-man'!AC$39="B",'2-man'!AC$39="T",'2-man'!AC$39="E",'2-man'!AC$39="SB")),1,0)</f>
        <v/>
      </c>
      <c r="AD35">
        <f>IF(OR(AC35=1,OR('2-man'!AD$39="D",'2-man'!AD$39="A",'2-man'!AD$39="S",'2-man'!AD$39="C",'2-man'!AD$39="H",'2-man'!AD$39="B",'2-man'!AD$39="T",'2-man'!AD$39="E",'2-man'!AD$39="SB")),1,0)</f>
        <v/>
      </c>
      <c r="AE35">
        <f>IF(OR(AD35=1,OR('2-man'!AE$39="D",'2-man'!AE$39="A",'2-man'!AE$39="S",'2-man'!AE$39="C",'2-man'!AE$39="H",'2-man'!AE$39="B",'2-man'!AE$39="T",'2-man'!AE$39="E",'2-man'!AE$39="SB")),1,0)</f>
        <v/>
      </c>
      <c r="AF35">
        <f>IF(OR(AE35=1,OR('2-man'!AF$39="D",'2-man'!AF$39="A",'2-man'!AF$39="S",'2-man'!AF$39="C",'2-man'!AF$39="H",'2-man'!AF$39="B",'2-man'!AF$39="T",'2-man'!AF$39="E",'2-man'!AF$39="SB")),1,0)</f>
        <v/>
      </c>
      <c r="AG35">
        <f>IF(OR(AF35=1,OR('2-man'!AG$39="D",'2-man'!AG$39="A",'2-man'!AG$39="S",'2-man'!AG$39="C",'2-man'!AG$39="H",'2-man'!AG$39="B",'2-man'!AG$39="T",'2-man'!AG$39="E",'2-man'!AG$39="SB")),1,0)</f>
        <v/>
      </c>
      <c r="AH35">
        <f>IF(OR(AG35=1,OR('2-man'!AH$39="D",'2-man'!AH$39="A",'2-man'!AH$39="S",'2-man'!AH$39="C",'2-man'!AH$39="H",'2-man'!AH$39="B",'2-man'!AH$39="T",'2-man'!AH$39="E",'2-man'!AH$39="SB")),1,0)</f>
        <v/>
      </c>
      <c r="AI35">
        <f>IF(OR(AH35=1,OR('2-man'!AI$39="D",'2-man'!AI$39="A",'2-man'!AI$39="S",'2-man'!AI$39="C",'2-man'!AI$39="H",'2-man'!AI$39="B",'2-man'!AI$39="T",'2-man'!AI$39="E",'2-man'!AI$39="SB")),1,0)</f>
        <v/>
      </c>
      <c r="AJ35">
        <f>IF(OR(AI35=1,OR('2-man'!AJ$39="D",'2-man'!AJ$39="A",'2-man'!AJ$39="S",'2-man'!AJ$39="C",'2-man'!AJ$39="H",'2-man'!AJ$39="B",'2-man'!AJ$39="T",'2-man'!AJ$39="E",'2-man'!AJ$39="SB")),1,0)</f>
        <v/>
      </c>
      <c r="AK35">
        <f>IF(OR(AJ35=1,OR('2-man'!AK$39="D",'2-man'!AK$39="A",'2-man'!AK$39="S",'2-man'!AK$39="C",'2-man'!AK$39="H",'2-man'!AK$39="B",'2-man'!AK$39="T",'2-man'!AK$39="E",'2-man'!AK$39="SB")),1,0)</f>
        <v/>
      </c>
      <c r="AL35">
        <f>IF(OR(AK35=1,OR('2-man'!AL$39="D",'2-man'!AL$39="A",'2-man'!AL$39="S",'2-man'!AL$39="C",'2-man'!AL$39="H",'2-man'!AL$39="B",'2-man'!AL$39="T",'2-man'!AL$39="E",'2-man'!AL$39="SB")),1,0)</f>
        <v/>
      </c>
      <c r="AM35">
        <f>IF(OR(AL35=1,OR('2-man'!AM$39="D",'2-man'!AM$39="A",'2-man'!AM$39="S",'2-man'!AM$39="C",'2-man'!AM$39="H",'2-man'!AM$39="B",'2-man'!AM$39="T",'2-man'!AM$39="E",'2-man'!AM$39="SB")),1,0)</f>
        <v/>
      </c>
      <c r="AN35">
        <f>IF(OR(AM35=1,OR('2-man'!AN$39="D",'2-man'!AN$39="A",'2-man'!AN$39="S",'2-man'!AN$39="C",'2-man'!AN$39="H",'2-man'!AN$39="B",'2-man'!AN$39="T",'2-man'!AN$39="E",'2-man'!AN$39="SB")),1,0)</f>
        <v/>
      </c>
      <c r="AO35">
        <f>IF(OR(AN35=1,OR('2-man'!AO$39="D",'2-man'!AO$39="A",'2-man'!AO$39="S",'2-man'!AO$39="C",'2-man'!AO$39="H",'2-man'!AO$39="B",'2-man'!AO$39="T",'2-man'!AO$39="E",'2-man'!AO$39="SB")),1,0)</f>
        <v/>
      </c>
      <c r="AP35">
        <f>IF(OR(AO35=1,OR('2-man'!AP$39="D",'2-man'!AP$39="A",'2-man'!AP$39="S",'2-man'!AP$39="C",'2-man'!AP$39="H",'2-man'!AP$39="B",'2-man'!AP$39="T",'2-man'!AP$39="E",'2-man'!AP$39="SB")),1,0)</f>
        <v/>
      </c>
      <c r="AQ35">
        <f>IF(OR(AP35=1,OR('2-man'!AQ$39="D",'2-man'!AQ$39="A",'2-man'!AQ$39="S",'2-man'!AQ$39="C",'2-man'!AQ$39="H",'2-man'!AQ$39="B",'2-man'!AQ$39="T",'2-man'!AQ$39="E",'2-man'!AQ$39="SB")),1,0)</f>
        <v/>
      </c>
      <c r="AR35">
        <f>IF(OR(AQ35=1,OR('2-man'!AR$39="D",'2-man'!AR$39="A",'2-man'!AR$39="S",'2-man'!AR$39="C",'2-man'!AR$39="H",'2-man'!AR$39="B",'2-man'!AR$39="T",'2-man'!AR$39="E",'2-man'!AR$39="SB")),1,0)</f>
        <v/>
      </c>
      <c r="AS35">
        <f>IF(OR(AR35=1,OR('2-man'!AS$39="D",'2-man'!AS$39="A",'2-man'!AS$39="S",'2-man'!AS$39="C",'2-man'!AS$39="H",'2-man'!AS$39="B",'2-man'!AS$39="T",'2-man'!AS$39="E",'2-man'!AS$39="SB")),1,0)</f>
        <v/>
      </c>
      <c r="AT35">
        <f>IF(OR(AS35=1,OR('2-man'!AT$39="D",'2-man'!AT$39="A",'2-man'!AT$39="S",'2-man'!AT$39="C",'2-man'!AT$39="H",'2-man'!AT$39="B",'2-man'!AT$39="T",'2-man'!AT$39="E",'2-man'!AT$39="SB")),1,0)</f>
        <v/>
      </c>
      <c r="AU35">
        <f>IF(OR(AT35=1,OR('2-man'!AU$39="D",'2-man'!AU$39="A",'2-man'!AU$39="S",'2-man'!AU$39="C",'2-man'!AU$39="H",'2-man'!AU$39="B",'2-man'!AU$39="T",'2-man'!AU$39="E",'2-man'!AU$39="SB")),1,0)</f>
        <v/>
      </c>
      <c r="AV35">
        <f>IF(OR(AU35=1,OR('2-man'!AV$39="D",'2-man'!AV$39="A",'2-man'!AV$39="S",'2-man'!AV$39="C",'2-man'!AV$39="H",'2-man'!AV$39="B",'2-man'!AV$39="T",'2-man'!AV$39="E",'2-man'!AV$39="SB")),1,0)</f>
        <v/>
      </c>
      <c r="AW35">
        <f>IF(OR(AV35=1,OR('2-man'!AW$39="D",'2-man'!AW$39="A",'2-man'!AW$39="S",'2-man'!AW$39="C",'2-man'!AW$39="H",'2-man'!AW$39="B",'2-man'!AW$39="T",'2-man'!AW$39="E",'2-man'!AW$39="SB")),1,0)</f>
        <v/>
      </c>
      <c r="AX35">
        <f>IF(OR(AW35=1,OR('2-man'!AX$39="D",'2-man'!AX$39="A",'2-man'!AX$39="S",'2-man'!AX$39="C",'2-man'!AX$39="H",'2-man'!AX$39="B",'2-man'!AX$39="T",'2-man'!AX$39="E",'2-man'!AX$39="SB")),1,0)</f>
        <v/>
      </c>
      <c r="AY35">
        <f>IF(OR(AX35=1,OR('2-man'!AY$39="D",'2-man'!AY$39="A",'2-man'!AY$39="S",'2-man'!AY$39="C",'2-man'!AY$39="H",'2-man'!AY$39="B",'2-man'!AY$39="T",'2-man'!AY$39="E",'2-man'!AY$39="SB")),1,0)</f>
        <v/>
      </c>
      <c r="AZ35">
        <f>IF(OR(AY35=1,OR('2-man'!AZ$39="D",'2-man'!AZ$39="A",'2-man'!AZ$39="S",'2-man'!AZ$39="C",'2-man'!AZ$39="H",'2-man'!AZ$39="B",'2-man'!AZ$39="T",'2-man'!AZ$39="E",'2-man'!AZ$39="SB")),1,0)</f>
        <v/>
      </c>
      <c r="BA35">
        <f>IF(OR(AZ35=1,OR('2-man'!BA$39="D",'2-man'!BA$39="A",'2-man'!BA$39="S",'2-man'!BA$39="C",'2-man'!BA$39="H",'2-man'!BA$39="B",'2-man'!BA$39="T",'2-man'!BA$39="E",'2-man'!BA$39="SB")),1,0)</f>
        <v/>
      </c>
      <c r="BB35">
        <f>IF(OR(BA35=1,OR('2-man'!BB$39="D",'2-man'!BB$39="A",'2-man'!BB$39="S",'2-man'!BB$39="C",'2-man'!BB$39="H",'2-man'!BB$39="B",'2-man'!BB$39="T",'2-man'!BB$39="E",'2-man'!BB$39="SB")),1,0)</f>
        <v/>
      </c>
      <c r="BC35">
        <f>IF(OR(BB35=1,OR('2-man'!BC$39="D",'2-man'!BC$39="A",'2-man'!BC$39="S",'2-man'!BC$39="C",'2-man'!BC$39="H",'2-man'!BC$39="B",'2-man'!BC$39="T",'2-man'!BC$39="E",'2-man'!BC$39="SB")),1,0)</f>
        <v/>
      </c>
      <c r="BD35">
        <f>IF(OR(BC35=1,OR('2-man'!BD$39="D",'2-man'!BD$39="A",'2-man'!BD$39="S",'2-man'!BD$39="C",'2-man'!BD$39="H",'2-man'!BD$39="B",'2-man'!BD$39="T",'2-man'!BD$39="E",'2-man'!BD$39="SB")),1,0)</f>
        <v/>
      </c>
      <c r="BE35">
        <f>IF(OR(BD35=1,OR('2-man'!BE$39="D",'2-man'!BE$39="A",'2-man'!BE$39="S",'2-man'!BE$39="C",'2-man'!BE$39="H",'2-man'!BE$39="B",'2-man'!BE$39="T",'2-man'!BE$39="E",'2-man'!BE$39="SB")),1,0)</f>
        <v/>
      </c>
      <c r="BF35">
        <f>IF(OR(BE35=1,OR('2-man'!BF$39="D",'2-man'!BF$39="A",'2-man'!BF$39="S",'2-man'!BF$39="C",'2-man'!BF$39="H",'2-man'!BF$39="B",'2-man'!BF$39="T",'2-man'!BF$39="E",'2-man'!BF$39="SB")),1,0)</f>
        <v/>
      </c>
      <c r="BG35">
        <f>IF(OR(BF35=1,OR('2-man'!BG$39="D",'2-man'!BG$39="A",'2-man'!BG$39="S",'2-man'!BG$39="C",'2-man'!BG$39="H",'2-man'!BG$39="B",'2-man'!BG$39="T",'2-man'!BG$39="E",'2-man'!BG$39="SB")),1,0)</f>
        <v/>
      </c>
      <c r="BH35">
        <f>IF(OR(BG35=1,OR('2-man'!BH$39="D",'2-man'!BH$39="A",'2-man'!BH$39="S",'2-man'!BH$39="C",'2-man'!BH$39="H",'2-man'!BH$39="B",'2-man'!BH$39="T",'2-man'!BH$39="E",'2-man'!BH$39="SB")),1,0)</f>
        <v/>
      </c>
      <c r="BI35">
        <f>IF(OR(BH35=1,OR('2-man'!BI$39="D",'2-man'!BI$39="A",'2-man'!BI$39="S",'2-man'!BI$39="C",'2-man'!BI$39="H",'2-man'!BI$39="B",'2-man'!BI$39="T",'2-man'!BI$39="E",'2-man'!BI$39="SB")),1,0)</f>
        <v/>
      </c>
      <c r="BJ35">
        <f>IF(OR(BI35=1,OR('2-man'!BJ$39="D",'2-man'!BJ$39="A",'2-man'!BJ$39="S",'2-man'!BJ$39="C",'2-man'!BJ$39="H",'2-man'!BJ$39="B",'2-man'!BJ$39="T",'2-man'!BJ$39="E",'2-man'!BJ$39="SB")),1,0)</f>
        <v/>
      </c>
      <c r="BK35">
        <f>IF(OR(BJ35=1,OR('2-man'!BK$39="D",'2-man'!BK$39="A",'2-man'!BK$39="S",'2-man'!BK$39="C",'2-man'!BK$39="H",'2-man'!BK$39="B",'2-man'!BK$39="T",'2-man'!BK$39="E",'2-man'!BK$39="SB")),1,0)</f>
        <v/>
      </c>
      <c r="BL35">
        <f>IF(OR(BK35=1,OR('2-man'!BL$39="D",'2-man'!BL$39="A",'2-man'!BL$39="S",'2-man'!BL$39="C",'2-man'!BL$39="H",'2-man'!BL$39="B",'2-man'!BL$39="T",'2-man'!BL$39="E",'2-man'!BL$39="SB")),1,0)</f>
        <v/>
      </c>
      <c r="BM35">
        <f>IF(OR(BL35=1,OR('2-man'!BM$39="D",'2-man'!BM$39="A",'2-man'!BM$39="S",'2-man'!BM$39="C",'2-man'!BM$39="H",'2-man'!BM$39="B",'2-man'!BM$39="T",'2-man'!BM$39="E",'2-man'!BM$39="SB")),1,0)</f>
        <v/>
      </c>
      <c r="BN35">
        <f>IF(OR(BM35=1,OR('2-man'!BN$39="D",'2-man'!BN$39="A",'2-man'!BN$39="S",'2-man'!BN$39="C",'2-man'!BN$39="H",'2-man'!BN$39="B",'2-man'!BN$39="T",'2-man'!BN$39="E",'2-man'!BN$39="SB")),1,0)</f>
        <v/>
      </c>
      <c r="BO35">
        <f>IF(OR(BN35=1,OR('2-man'!BO$39="D",'2-man'!BO$39="A",'2-man'!BO$39="S",'2-man'!BO$39="C",'2-man'!BO$39="H",'2-man'!BO$39="B",'2-man'!BO$39="T",'2-man'!BO$39="E",'2-man'!BO$39="SB")),1,0)</f>
        <v/>
      </c>
      <c r="BP35">
        <f>IF(OR(BO35=1,OR('2-man'!BP$39="D",'2-man'!BP$39="A",'2-man'!BP$39="S",'2-man'!BP$39="C",'2-man'!BP$39="H",'2-man'!BP$39="B",'2-man'!BP$39="T",'2-man'!BP$39="E",'2-man'!BP$39="SB")),1,0)</f>
        <v/>
      </c>
      <c r="BQ35">
        <f>IF(OR(BP35=1,OR('2-man'!BQ$39="D",'2-man'!BQ$39="A",'2-man'!BQ$39="S",'2-man'!BQ$39="C",'2-man'!BQ$39="H",'2-man'!BQ$39="B",'2-man'!BQ$39="T",'2-man'!BQ$39="E",'2-man'!BQ$39="SB")),1,0)</f>
        <v/>
      </c>
      <c r="BR35">
        <f>IF(OR(BQ35=1,OR('2-man'!BR$39="D",'2-man'!BR$39="A",'2-man'!BR$39="S",'2-man'!BR$39="C",'2-man'!BR$39="H",'2-man'!BR$39="B",'2-man'!BR$39="T",'2-man'!BR$39="E",'2-man'!BR$39="SB")),1,0)</f>
        <v/>
      </c>
      <c r="BS35">
        <f>IF(OR(BR35=1,OR('2-man'!BS$39="D",'2-man'!BS$39="A",'2-man'!BS$39="S",'2-man'!BS$39="C",'2-man'!BS$39="H",'2-man'!BS$39="B",'2-man'!BS$39="T",'2-man'!BS$39="E",'2-man'!BS$39="SB")),1,0)</f>
        <v/>
      </c>
      <c r="BT35">
        <f>IF(OR(BS35=1,OR('2-man'!BT$39="D",'2-man'!BT$39="A",'2-man'!BT$39="S",'2-man'!BT$39="C",'2-man'!BT$39="H",'2-man'!BT$39="B",'2-man'!BT$39="T",'2-man'!BT$39="E",'2-man'!BT$39="SB")),1,0)</f>
        <v/>
      </c>
      <c r="BU35">
        <f>IF(OR(BT35=1,OR('2-man'!BU$39="D",'2-man'!BU$39="A",'2-man'!BU$39="S",'2-man'!BU$39="C",'2-man'!BU$39="H",'2-man'!BU$39="B",'2-man'!BU$39="T",'2-man'!BU$39="E",'2-man'!BU$39="SB")),1,0)</f>
        <v/>
      </c>
      <c r="BV35">
        <f>IF(OR(BU35=1,OR('2-man'!BV$39="D",'2-man'!BV$39="A",'2-man'!BV$39="S",'2-man'!BV$39="C",'2-man'!BV$39="H",'2-man'!BV$39="B",'2-man'!BV$39="T",'2-man'!BV$39="E",'2-man'!BV$39="SB")),1,0)</f>
        <v/>
      </c>
      <c r="BW35">
        <f>IF(OR(BV35=1,OR('2-man'!BW$39="D",'2-man'!BW$39="A",'2-man'!BW$39="S",'2-man'!BW$39="C",'2-man'!BW$39="H",'2-man'!BW$39="B",'2-man'!BW$39="T",'2-man'!BW$39="E",'2-man'!BW$39="SB")),1,0)</f>
        <v/>
      </c>
      <c r="BX35">
        <f>IF(OR(BW35=1,OR('2-man'!BX$39="D",'2-man'!BX$39="A",'2-man'!BX$39="S",'2-man'!BX$39="C",'2-man'!BX$39="H",'2-man'!BX$39="B",'2-man'!BX$39="T",'2-man'!BX$39="E",'2-man'!BX$39="SB")),1,0)</f>
        <v/>
      </c>
      <c r="BY35">
        <f>IF(OR(BX35=1,OR('2-man'!BY$39="D",'2-man'!BY$39="A",'2-man'!BY$39="S",'2-man'!BY$39="C",'2-man'!BY$39="H",'2-man'!BY$39="B",'2-man'!BY$39="T",'2-man'!BY$39="E",'2-man'!BY$39="SB")),1,0)</f>
        <v/>
      </c>
      <c r="BZ35">
        <f>IF(OR(BY35=1,OR('2-man'!BZ$39="D",'2-man'!BZ$39="A",'2-man'!BZ$39="S",'2-man'!BZ$39="C",'2-man'!BZ$39="H",'2-man'!BZ$39="B",'2-man'!BZ$39="T",'2-man'!BZ$39="E",'2-man'!BZ$39="SB")),1,0)</f>
        <v/>
      </c>
      <c r="CA35">
        <f>IF(OR(BZ35=1,OR('2-man'!CA$39="D",'2-man'!CA$39="A",'2-man'!CA$39="S",'2-man'!CA$39="C",'2-man'!CA$39="H",'2-man'!CA$39="B",'2-man'!CA$39="T",'2-man'!CA$39="E",'2-man'!CA$39="SB")),1,0)</f>
        <v/>
      </c>
      <c r="CB35">
        <f>IF(OR(CA35=1,OR('2-man'!CB$39="D",'2-man'!CB$39="A",'2-man'!CB$39="S",'2-man'!CB$39="C",'2-man'!CB$39="H",'2-man'!CB$39="B",'2-man'!CB$39="T",'2-man'!CB$39="E",'2-man'!CB$39="SB")),1,0)</f>
        <v/>
      </c>
      <c r="CC35">
        <f>IF(OR(CB35=1,OR('2-man'!CC$39="D",'2-man'!CC$39="A",'2-man'!CC$39="S",'2-man'!CC$39="C",'2-man'!CC$39="H",'2-man'!CC$39="B",'2-man'!CC$39="T",'2-man'!CC$39="E",'2-man'!CC$39="SB")),1,0)</f>
        <v/>
      </c>
      <c r="CD35">
        <f>IF(OR(CC35=1,OR('2-man'!CD$39="D",'2-man'!CD$39="A",'2-man'!CD$39="S",'2-man'!CD$39="C",'2-man'!CD$39="H",'2-man'!CD$39="B",'2-man'!CD$39="T",'2-man'!CD$39="E",'2-man'!CD$39="SB")),1,0)</f>
        <v/>
      </c>
      <c r="CE35">
        <f>IF(OR(CD35=1,OR('2-man'!CE$39="D",'2-man'!CE$39="A",'2-man'!CE$39="S",'2-man'!CE$39="C",'2-man'!CE$39="H",'2-man'!CE$39="B",'2-man'!CE$39="T",'2-man'!CE$39="E",'2-man'!CE$39="SB")),1,0)</f>
        <v/>
      </c>
      <c r="CF35">
        <f>IF(OR(CE35=1,OR('2-man'!CF$39="D",'2-man'!CF$39="A",'2-man'!CF$39="S",'2-man'!CF$39="C",'2-man'!CF$39="H",'2-man'!CF$39="B",'2-man'!CF$39="T",'2-man'!CF$39="E",'2-man'!CF$39="SB")),1,0)</f>
        <v/>
      </c>
      <c r="CG35">
        <f>IF(OR(CF35=1,OR('2-man'!CG$39="D",'2-man'!CG$39="A",'2-man'!CG$39="S",'2-man'!CG$39="C",'2-man'!CG$39="H",'2-man'!CG$39="B",'2-man'!CG$39="T",'2-man'!CG$39="E",'2-man'!CG$39="SB")),1,0)</f>
        <v/>
      </c>
      <c r="CH35">
        <f>IF(OR(CG35=1,OR('2-man'!CH$39="D",'2-man'!CH$39="A",'2-man'!CH$39="S",'2-man'!CH$39="C",'2-man'!CH$39="H",'2-man'!CH$39="B",'2-man'!CH$39="T",'2-man'!CH$39="E",'2-man'!CH$39="SB")),1,0)</f>
        <v/>
      </c>
      <c r="CI35">
        <f>IF(OR(CH35=1,OR('2-man'!CI$39="D",'2-man'!CI$39="A",'2-man'!CI$39="S",'2-man'!CI$39="C",'2-man'!CI$39="H",'2-man'!CI$39="B",'2-man'!CI$39="T",'2-man'!CI$39="E",'2-man'!CI$39="SB")),1,0)</f>
        <v/>
      </c>
      <c r="CJ35">
        <f>IF(OR(CI35=1,OR('2-man'!CJ$39="D",'2-man'!CJ$39="A",'2-man'!CJ$39="S",'2-man'!CJ$39="C",'2-man'!CJ$39="H",'2-man'!CJ$39="B",'2-man'!CJ$39="T",'2-man'!CJ$39="E",'2-man'!CJ$39="SB")),1,0)</f>
        <v/>
      </c>
      <c r="CK35">
        <f>IF(OR(CJ35=1,OR('2-man'!CK$39="D",'2-man'!CK$39="A",'2-man'!CK$39="S",'2-man'!CK$39="C",'2-man'!CK$39="H",'2-man'!CK$39="B",'2-man'!CK$39="T",'2-man'!CK$39="E",'2-man'!CK$39="SB")),1,0)</f>
        <v/>
      </c>
      <c r="CL35">
        <f>IF(OR(CK35=1,OR('2-man'!CL$39="D",'2-man'!CL$39="A",'2-man'!CL$39="S",'2-man'!CL$39="C",'2-man'!CL$39="H",'2-man'!CL$39="B",'2-man'!CL$39="T",'2-man'!CL$39="E",'2-man'!CL$39="SB")),1,0)</f>
        <v/>
      </c>
      <c r="CM35">
        <f>IF(OR(CL35=1,OR('2-man'!CM$39="D",'2-man'!CM$39="A",'2-man'!CM$39="S",'2-man'!CM$39="C",'2-man'!CM$39="H",'2-man'!CM$39="B",'2-man'!CM$39="T",'2-man'!CM$39="E",'2-man'!CM$39="SB")),1,0)</f>
        <v/>
      </c>
      <c r="CN35">
        <f>IF(OR(CM35=1,OR('2-man'!CN$39="D",'2-man'!CN$39="A",'2-man'!CN$39="S",'2-man'!CN$39="C",'2-man'!CN$39="H",'2-man'!CN$39="B",'2-man'!CN$39="T",'2-man'!CN$39="E",'2-man'!CN$39="SB")),1,0)</f>
        <v/>
      </c>
      <c r="CO35">
        <f>IF(OR(CN35=1,OR('2-man'!CO$39="D",'2-man'!CO$39="A",'2-man'!CO$39="S",'2-man'!CO$39="C",'2-man'!CO$39="H",'2-man'!CO$39="B",'2-man'!CO$39="T",'2-man'!CO$39="E",'2-man'!CO$39="SB")),1,0)</f>
        <v/>
      </c>
      <c r="CP35">
        <f>IF(OR(CO35=1,OR('2-man'!CP$39="D",'2-man'!CP$39="A",'2-man'!CP$39="S",'2-man'!CP$39="C",'2-man'!CP$39="H",'2-man'!CP$39="B",'2-man'!CP$39="T",'2-man'!CP$39="E",'2-man'!CP$39="SB")),1,0)</f>
        <v/>
      </c>
      <c r="CQ35">
        <f>IF(OR(CP35=1,OR('2-man'!CQ$39="D",'2-man'!CQ$39="A",'2-man'!CQ$39="S",'2-man'!CQ$39="C",'2-man'!CQ$39="H",'2-man'!CQ$39="B",'2-man'!CQ$39="T",'2-man'!CQ$39="E",'2-man'!CQ$39="SB")),1,0)</f>
        <v/>
      </c>
      <c r="CR35">
        <f>IF(OR(CQ35=1,OR('2-man'!CR$39="D",'2-man'!CR$39="A",'2-man'!CR$39="S",'2-man'!CR$39="C",'2-man'!CR$39="H",'2-man'!CR$39="B",'2-man'!CR$39="T",'2-man'!CR$39="E",'2-man'!CR$39="SB")),1,0)</f>
        <v/>
      </c>
      <c r="CS35">
        <f>IF(OR(CR35=1,OR('2-man'!CS$39="D",'2-man'!CS$39="A",'2-man'!CS$39="S",'2-man'!CS$39="C",'2-man'!CS$39="H",'2-man'!CS$39="B",'2-man'!CS$39="T",'2-man'!CS$39="E",'2-man'!CS$39="SB")),1,0)</f>
        <v/>
      </c>
      <c r="CT35">
        <f>IF(OR(CS35=1,OR('2-man'!CT$39="D",'2-man'!CT$39="A",'2-man'!CT$39="S",'2-man'!CT$39="C",'2-man'!CT$39="H",'2-man'!CT$39="B",'2-man'!CT$39="T",'2-man'!CT$39="E",'2-man'!CT$39="SB")),1,0)</f>
        <v/>
      </c>
      <c r="CU35">
        <f>IF(OR(CT35=1,OR('2-man'!CU$39="D",'2-man'!CU$39="A",'2-man'!CU$39="S",'2-man'!CU$39="C",'2-man'!CU$39="H",'2-man'!CU$39="B",'2-man'!CU$39="T",'2-man'!CU$39="E",'2-man'!CU$39="SB")),1,0)</f>
        <v/>
      </c>
      <c r="CV35">
        <f>IF(OR(CU35=1,OR('2-man'!CV$39="D",'2-man'!CV$39="A",'2-man'!CV$39="S",'2-man'!CV$39="C",'2-man'!CV$39="H",'2-man'!CV$39="B",'2-man'!CV$39="T",'2-man'!CV$39="E",'2-man'!CV$39="SB")),1,0)</f>
        <v/>
      </c>
      <c r="CW35">
        <f>IF(OR(CV35=1,OR('2-man'!CW$39="D",'2-man'!CW$39="A",'2-man'!CW$39="S",'2-man'!CW$39="C",'2-man'!CW$39="H",'2-man'!CW$39="B",'2-man'!CW$39="T",'2-man'!CW$39="E",'2-man'!CW$39="SB")),1,0)</f>
        <v/>
      </c>
      <c r="CX35">
        <f>IF(OR(CW35=1,OR('2-man'!CX$39="D",'2-man'!CX$39="A",'2-man'!CX$39="S",'2-man'!CX$39="C",'2-man'!CX$39="H",'2-man'!CX$39="B",'2-man'!CX$39="T",'2-man'!CX$39="E",'2-man'!CX$39="SB")),1,0)</f>
        <v/>
      </c>
      <c r="CY35">
        <f>IF(OR(CX35=1,OR('2-man'!CY$39="D",'2-man'!CY$39="A",'2-man'!CY$39="S",'2-man'!CY$39="C",'2-man'!CY$39="H",'2-man'!CY$39="B",'2-man'!CY$39="T",'2-man'!CY$39="E",'2-man'!CY$39="SB")),1,0)</f>
        <v/>
      </c>
      <c r="CZ35">
        <f>IF(OR(CY35=1,OR('2-man'!CZ$39="D",'2-man'!CZ$39="A",'2-man'!CZ$39="S",'2-man'!CZ$39="C",'2-man'!CZ$39="H",'2-man'!CZ$39="B",'2-man'!CZ$39="T",'2-man'!CZ$39="E",'2-man'!CZ$39="SB")),1,0)</f>
        <v/>
      </c>
      <c r="DA35">
        <f>IF(OR(CZ35=1,OR('2-man'!DA$39="D",'2-man'!DA$39="A",'2-man'!DA$39="S",'2-man'!DA$39="C",'2-man'!DA$39="H",'2-man'!DA$39="B",'2-man'!DA$39="T",'2-man'!DA$39="E",'2-man'!DA$39="SB")),1,0)</f>
        <v/>
      </c>
      <c r="DB35">
        <f>IF(OR(DA35=1,OR('2-man'!DB$39="D",'2-man'!DB$39="A",'2-man'!DB$39="S",'2-man'!DB$39="C",'2-man'!DB$39="H",'2-man'!DB$39="B",'2-man'!DB$39="T",'2-man'!DB$39="E",'2-man'!DB$39="SB")),1,0)</f>
        <v/>
      </c>
      <c r="DC35">
        <f>IF(OR(DB35=1,OR('2-man'!DC$39="D",'2-man'!DC$39="A",'2-man'!DC$39="S",'2-man'!DC$39="C",'2-man'!DC$39="H",'2-man'!DC$39="B",'2-man'!DC$39="T",'2-man'!DC$39="E",'2-man'!DC$39="SB")),1,0)</f>
        <v/>
      </c>
      <c r="DD35">
        <f>IF(OR(DC35=1,OR('2-man'!DD$39="D",'2-man'!DD$39="A",'2-man'!DD$39="S",'2-man'!DD$39="C",'2-man'!DD$39="H",'2-man'!DD$39="B",'2-man'!DD$39="T",'2-man'!DD$39="E",'2-man'!DD$39="SB")),1,0)</f>
        <v/>
      </c>
      <c r="DE35">
        <f>IF(OR(DD35=1,OR('2-man'!DE$39="D",'2-man'!DE$39="A",'2-man'!DE$39="S",'2-man'!DE$39="C",'2-man'!DE$39="H",'2-man'!DE$39="B",'2-man'!DE$39="T",'2-man'!DE$39="E",'2-man'!DE$39="SB")),1,0)</f>
        <v/>
      </c>
      <c r="DF35">
        <f>IF(OR(DE35=1,OR('2-man'!DF$39="D",'2-man'!DF$39="A",'2-man'!DF$39="S",'2-man'!DF$39="C",'2-man'!DF$39="H",'2-man'!DF$39="B",'2-man'!DF$39="T",'2-man'!DF$39="E",'2-man'!DF$39="SB")),1,0)</f>
        <v/>
      </c>
      <c r="DG35">
        <f>IF(OR(DF35=1,OR('2-man'!DG$39="D",'2-man'!DG$39="A",'2-man'!DG$39="S",'2-man'!DG$39="C",'2-man'!DG$39="H",'2-man'!DG$39="B",'2-man'!DG$39="T",'2-man'!DG$39="E",'2-man'!DG$39="SB")),1,0)</f>
        <v/>
      </c>
      <c r="DH35">
        <f>IF(OR(DG35=1,OR('2-man'!DH$39="D",'2-man'!DH$39="A",'2-man'!DH$39="S",'2-man'!DH$39="C",'2-man'!DH$39="H",'2-man'!DH$39="B",'2-man'!DH$39="T",'2-man'!DH$39="E",'2-man'!DH$39="SB")),1,0)</f>
        <v/>
      </c>
      <c r="DI35">
        <f>IF(OR(DH35=1,OR('2-man'!DI$39="D",'2-man'!DI$39="A",'2-man'!DI$39="S",'2-man'!DI$39="C",'2-man'!DI$39="H",'2-man'!DI$39="B",'2-man'!DI$39="T",'2-man'!DI$39="E",'2-man'!DI$39="SB")),1,0)</f>
        <v/>
      </c>
      <c r="DJ35">
        <f>IF(OR(DI35=1,OR('2-man'!DJ$39="D",'2-man'!DJ$39="A",'2-man'!DJ$39="S",'2-man'!DJ$39="C",'2-man'!DJ$39="H",'2-man'!DJ$39="B",'2-man'!DJ$39="T",'2-man'!DJ$39="E",'2-man'!DJ$39="SB")),1,0)</f>
        <v/>
      </c>
      <c r="DK35">
        <f>IF(OR(DJ35=1,OR('2-man'!DK$39="D",'2-man'!DK$39="A",'2-man'!DK$39="S",'2-man'!DK$39="C",'2-man'!DK$39="H",'2-man'!DK$39="B",'2-man'!DK$39="T",'2-man'!DK$39="E",'2-man'!DK$39="SB")),1,0)</f>
        <v/>
      </c>
      <c r="DL35">
        <f>IF(OR(DK35=1,OR('2-man'!DL$39="D",'2-man'!DL$39="A",'2-man'!DL$39="S",'2-man'!DL$39="C",'2-man'!DL$39="H",'2-man'!DL$39="B",'2-man'!DL$39="T",'2-man'!DL$39="E",'2-man'!DL$39="SB")),1,0)</f>
        <v/>
      </c>
      <c r="DM35">
        <f>IF(OR(DL35=1,OR('2-man'!DM$39="D",'2-man'!DM$39="A",'2-man'!DM$39="S",'2-man'!DM$39="C",'2-man'!DM$39="H",'2-man'!DM$39="B",'2-man'!DM$39="T",'2-man'!DM$39="E",'2-man'!DM$39="SB")),1,0)</f>
        <v/>
      </c>
      <c r="DN35">
        <f>IF(OR(DM35=1,OR('2-man'!DN$39="D",'2-man'!DN$39="A",'2-man'!DN$39="S",'2-man'!DN$39="C",'2-man'!DN$39="H",'2-man'!DN$39="B",'2-man'!DN$39="T",'2-man'!DN$39="E",'2-man'!DN$39="SB")),1,0)</f>
        <v/>
      </c>
      <c r="DO35">
        <f>IF(OR(DN35=1,OR('2-man'!DO$39="D",'2-man'!DO$39="A",'2-man'!DO$39="S",'2-man'!DO$39="C",'2-man'!DO$39="H",'2-man'!DO$39="B",'2-man'!DO$39="T",'2-man'!DO$39="E",'2-man'!DO$39="SB")),1,0)</f>
        <v/>
      </c>
      <c r="DP35">
        <f>IF(OR(DO35=1,OR('2-man'!DP$39="D",'2-man'!DP$39="A",'2-man'!DP$39="S",'2-man'!DP$39="C",'2-man'!DP$39="H",'2-man'!DP$39="B",'2-man'!DP$39="T",'2-man'!DP$39="E",'2-man'!DP$39="SB")),1,0)</f>
        <v/>
      </c>
      <c r="DQ35">
        <f>IF(OR(DP35=1,OR('2-man'!DQ$39="D",'2-man'!DQ$39="A",'2-man'!DQ$39="S",'2-man'!DQ$39="C",'2-man'!DQ$39="H",'2-man'!DQ$39="B",'2-man'!DQ$39="T",'2-man'!DQ$39="E",'2-man'!DQ$39="SB")),1,0)</f>
        <v/>
      </c>
      <c r="DR35">
        <f>IF(OR(DQ35=1,OR('2-man'!DR$39="D",'2-man'!DR$39="A",'2-man'!DR$39="S",'2-man'!DR$39="C",'2-man'!DR$39="H",'2-man'!DR$39="B",'2-man'!DR$39="T",'2-man'!DR$39="E",'2-man'!DR$39="SB")),1,0)</f>
        <v/>
      </c>
      <c r="DS35">
        <f>IF(OR(DR35=1,OR('2-man'!DS$39="D",'2-man'!DS$39="A",'2-man'!DS$39="S",'2-man'!DS$39="C",'2-man'!DS$39="H",'2-man'!DS$39="B",'2-man'!DS$39="T",'2-man'!DS$39="E",'2-man'!DS$39="SB")),1,0)</f>
        <v/>
      </c>
      <c r="DT35">
        <f>IF(OR(DS35=1,OR('2-man'!DT$39="D",'2-man'!DT$39="A",'2-man'!DT$39="S",'2-man'!DT$39="C",'2-man'!DT$39="H",'2-man'!DT$39="B",'2-man'!DT$39="T",'2-man'!DT$39="E",'2-man'!DT$39="SB")),1,0)</f>
        <v/>
      </c>
      <c r="DU35">
        <f>IF(OR(DT35=1,OR('2-man'!DU$39="D",'2-man'!DU$39="A",'2-man'!DU$39="S",'2-man'!DU$39="C",'2-man'!DU$39="H",'2-man'!DU$39="B",'2-man'!DU$39="T",'2-man'!DU$39="E",'2-man'!DU$39="SB")),1,0)</f>
        <v/>
      </c>
      <c r="DV35">
        <f>IF(OR(DU35=1,OR('2-man'!DV$39="D",'2-man'!DV$39="A",'2-man'!DV$39="S",'2-man'!DV$39="C",'2-man'!DV$39="H",'2-man'!DV$39="B",'2-man'!DV$39="T",'2-man'!DV$39="E",'2-man'!DV$39="SB")),1,0)</f>
        <v/>
      </c>
      <c r="DW35">
        <f>IF(OR(DV35=1,OR('2-man'!DW$39="D",'2-man'!DW$39="A",'2-man'!DW$39="S",'2-man'!DW$39="C",'2-man'!DW$39="H",'2-man'!DW$39="B",'2-man'!DW$39="T",'2-man'!DW$39="E",'2-man'!DW$39="SB")),1,0)</f>
        <v/>
      </c>
      <c r="DX35">
        <f>IF(OR(DW35=1,OR('2-man'!DX$39="D",'2-man'!DX$39="A",'2-man'!DX$39="S",'2-man'!DX$39="C",'2-man'!DX$39="H",'2-man'!DX$39="B",'2-man'!DX$39="T",'2-man'!DX$39="E",'2-man'!DX$39="SB")),1,0)</f>
        <v/>
      </c>
      <c r="DY35">
        <f>IF(OR(DX35=1,OR('2-man'!DY$39="D",'2-man'!DY$39="A",'2-man'!DY$39="S",'2-man'!DY$39="C",'2-man'!DY$39="H",'2-man'!DY$39="B",'2-man'!DY$39="T",'2-man'!DY$39="E",'2-man'!DY$39="SB")),1,0)</f>
        <v/>
      </c>
      <c r="DZ35">
        <f>IF(OR(DY35=1,OR('2-man'!DZ$39="D",'2-man'!DZ$39="A",'2-man'!DZ$39="S",'2-man'!DZ$39="C",'2-man'!DZ$39="H",'2-man'!DZ$39="B",'2-man'!DZ$39="T",'2-man'!DZ$39="E",'2-man'!DZ$39="SB")),1,0)</f>
        <v/>
      </c>
      <c r="EA35">
        <f>IF(OR(DZ35=1,OR('2-man'!EA$39="D",'2-man'!EA$39="A",'2-man'!EA$39="S",'2-man'!EA$39="C",'2-man'!EA$39="H",'2-man'!EA$39="B",'2-man'!EA$39="T",'2-man'!EA$39="E",'2-man'!EA$39="SB")),1,0)</f>
        <v/>
      </c>
      <c r="EB35">
        <f>IF(OR(EA35=1,OR('2-man'!EB$39="D",'2-man'!EB$39="A",'2-man'!EB$39="S",'2-man'!EB$39="C",'2-man'!EB$39="H",'2-man'!EB$39="B",'2-man'!EB$39="T",'2-man'!EB$39="E",'2-man'!EB$39="SB")),1,0)</f>
        <v/>
      </c>
      <c r="EC35">
        <f>IF(OR(EB35=1,OR('2-man'!EC$39="D",'2-man'!EC$39="A",'2-man'!EC$39="S",'2-man'!EC$39="C",'2-man'!EC$39="H",'2-man'!EC$39="B",'2-man'!EC$39="T",'2-man'!EC$39="E",'2-man'!EC$39="SB")),1,0)</f>
        <v/>
      </c>
      <c r="ED35">
        <f>IF(OR(EC35=1,OR('2-man'!ED$39="D",'2-man'!ED$39="A",'2-man'!ED$39="S",'2-man'!ED$39="C",'2-man'!ED$39="H",'2-man'!ED$39="B",'2-man'!ED$39="T",'2-man'!ED$39="E",'2-man'!ED$39="SB")),1,0)</f>
        <v/>
      </c>
      <c r="EE35">
        <f>IF(OR(ED35=1,OR('2-man'!EE$39="D",'2-man'!EE$39="A",'2-man'!EE$39="S",'2-man'!EE$39="C",'2-man'!EE$39="H",'2-man'!EE$39="B",'2-man'!EE$39="T",'2-man'!EE$39="E",'2-man'!EE$39="SB")),1,0)</f>
        <v/>
      </c>
      <c r="EF35">
        <f>IF(OR(EE35=1,OR('2-man'!EF$39="D",'2-man'!EF$39="A",'2-man'!EF$39="S",'2-man'!EF$39="C",'2-man'!EF$39="H",'2-man'!EF$39="B",'2-man'!EF$39="T",'2-man'!EF$39="E",'2-man'!EF$39="SB")),1,0)</f>
        <v/>
      </c>
      <c r="EG35">
        <f>IF(OR(EF35=1,OR('2-man'!EG$39="D",'2-man'!EG$39="A",'2-man'!EG$39="S",'2-man'!EG$39="C",'2-man'!EG$39="H",'2-man'!EG$39="B",'2-man'!EG$39="T",'2-man'!EG$39="E",'2-man'!EG$39="SB")),1,0)</f>
        <v/>
      </c>
      <c r="EH35">
        <f>IF(OR(EG35=1,OR('2-man'!EH$39="D",'2-man'!EH$39="A",'2-man'!EH$39="S",'2-man'!EH$39="C",'2-man'!EH$39="H",'2-man'!EH$39="B",'2-man'!EH$39="T",'2-man'!EH$39="E",'2-man'!EH$39="SB")),1,0)</f>
        <v/>
      </c>
      <c r="EI35">
        <f>IF(OR(EH35=1,OR('2-man'!EI$39="D",'2-man'!EI$39="A",'2-man'!EI$39="S",'2-man'!EI$39="C",'2-man'!EI$39="H",'2-man'!EI$39="B",'2-man'!EI$39="T",'2-man'!EI$39="E",'2-man'!EI$39="SB")),1,0)</f>
        <v/>
      </c>
      <c r="EJ35">
        <f>IF(OR(EI35=1,OR('2-man'!EJ$39="D",'2-man'!EJ$39="A",'2-man'!EJ$39="S",'2-man'!EJ$39="C",'2-man'!EJ$39="H",'2-man'!EJ$39="B",'2-man'!EJ$39="T",'2-man'!EJ$39="E",'2-man'!EJ$39="SB")),1,0)</f>
        <v/>
      </c>
      <c r="EK35">
        <f>IF(OR(EJ35=1,OR('2-man'!EK$39="D",'2-man'!EK$39="A",'2-man'!EK$39="S",'2-man'!EK$39="C",'2-man'!EK$39="H",'2-man'!EK$39="B",'2-man'!EK$39="T",'2-man'!EK$39="E",'2-man'!EK$39="SB")),1,0)</f>
        <v/>
      </c>
      <c r="EL35">
        <f>IF(OR(EK35=1,OR('2-man'!EL$39="D",'2-man'!EL$39="A",'2-man'!EL$39="S",'2-man'!EL$39="C",'2-man'!EL$39="H",'2-man'!EL$39="B",'2-man'!EL$39="T",'2-man'!EL$39="E",'2-man'!EL$39="SB")),1,0)</f>
        <v/>
      </c>
    </row>
    <row r="36">
      <c r="A36" t="inlineStr">
        <is>
          <t>P1 mean</t>
        </is>
      </c>
    </row>
    <row r="37">
      <c r="A37" t="inlineStr">
        <is>
          <t>P1 var</t>
        </is>
      </c>
    </row>
    <row r="38">
      <c r="A38" t="inlineStr">
        <is>
          <t>P1 misc</t>
        </is>
      </c>
      <c r="B38">
        <f>IF('2-man'!$BF$27="",IF(MIN($C$52:$EL$52)&lt;999,MIN($C$52:$EL$52),SUMPRODUCT(MAX(('2-man'!C$39:'2-man'!EL$40&lt;&gt;"")*'2-man'!C$38:'2-man'!EL$38))),'2-man'!$BF$27)</f>
        <v/>
      </c>
      <c r="C38">
        <f>MIN(100,INDEX($B$33:$EL$33,1,N38+1)+IF(AND(ISNUMBER(Q38),Q38&gt;N38),25,0))</f>
        <v/>
      </c>
      <c r="D38">
        <f>INDEX($B$34:$EL$34,1,N38+1)</f>
        <v/>
      </c>
      <c r="E38">
        <f>MIN(100,C38+(15*(OR('2-man'!$N$27=TRUE,'2-man'!$N$27="TRUE",'2-man'!$N$27="Yes"))+15*AND('2-man'!$L$27=2,OR('2-man'!$P$27=TRUE,'2-man'!$P$27="TRUE",'2-man'!$P$27="Yes")))+15*(OR('2-man'!$R$27=TRUE,'2-man'!$R$27="TRUE",'2-man'!$R$27="Yes"))+15*(OR('2-man'!$T$27=TRUE,'2-man'!$T$27="TRUE",'2-man'!$T$27="Yes")))</f>
        <v/>
      </c>
      <c r="F38">
        <f>MAX(0,ROUNDUP((IF('2-man'!$AH$27="",IF('2-man'!$AE$27="",0,'2-man'!$AE$27),'2-man'!$AH$27)-E38)/10,0))</f>
        <v/>
      </c>
      <c r="G38">
        <f>IF(F38=0,I38,MAX(I38,N38+(IF(OR('2-man'!$F$27=TRUE,'2-man'!$F$27="TRUE",'2-man'!$F$27="Yes"),25,50)-D38)+IF(OR('2-man'!$F$27=TRUE,'2-man'!$F$27="TRUE",'2-man'!$F$27="Yes"),25,50)*(F38-1)))</f>
        <v/>
      </c>
      <c r="H38">
        <f>MIN(100,E38+10*F38)</f>
        <v/>
      </c>
      <c r="I38">
        <f>B38+IF('2-man'!$BF$27="",19,21)</f>
        <v/>
      </c>
      <c r="J38">
        <f>IF(G38-I38&lt;=0,0,4*INT((G38-I38)/21)+(MOD(G38-I38,21)&gt;0)+(MOD(G38-I38,21)&gt;6)+(MOD(G38-I38,21)&gt;11)+(MOD(G38-I38,21)&gt;16))</f>
        <v/>
      </c>
      <c r="K38">
        <f>IF(OR('2-man'!$F$27=TRUE,'2-man'!$F$27="TRUE",'2-man'!$F$27="Yes"),H38,E38)-IF('2-man'!$AE$27="",0,'2-man'!$AE$27)+15*(OR('2-man'!$R$27=TRUE,'2-man'!$R$27="TRUE",'2-man'!$R$27="Yes"))+15*(OR('2-man'!$T$27=TRUE,'2-man'!$T$27="TRUE",'2-man'!$T$27="Yes"))</f>
        <v/>
      </c>
      <c r="L38">
        <f>MAX(0,ROUNDUP((IF('2-man'!$AX$27="",30,'2-man'!$AX$27)-K38)/10,0))</f>
        <v/>
      </c>
      <c r="M38">
        <f>IF(OR('2-man'!$F$27=TRUE,'2-man'!$F$27="TRUE",'2-man'!$F$27="Yes"),G38+50*L38,IF(L38=0,N38,N38+(50-D38)+50*(L38-1)))</f>
        <v/>
      </c>
      <c r="N38">
        <f>MAX($C$39:$EL$39)</f>
        <v/>
      </c>
      <c r="O38">
        <f>MAX(0,ROUNDUP((IF('2-man'!$AE$27="",0,'2-man'!$AE$27)-H38)/10,0))</f>
        <v/>
      </c>
      <c r="P38">
        <f>G38+50*O38</f>
        <v/>
      </c>
      <c r="Q38">
        <f>IF(OR('2-man'!$V$27="",COUNTIF('2-man'!$C$39:'2-man'!$EL$39,"P")&gt;0),"",IFERROR(INT(IF(ISNUMBER('2-man'!$V$27),IF('2-man'!$V$27&lt;1,'2-man'!$V$27*86400,'2-man'!$V$27),VALUE(LEFT('2-man'!$V$27,FIND(":",'2-man'!$V$27)-1))*60+VALUE(MID('2-man'!$V$27,FIND(":",'2-man'!$V$27)+1,20)))/0.6+0.000001),""))</f>
        <v/>
      </c>
      <c r="R38">
        <f>IF(AND(IF('2-man'!$C$27="",100,'2-man'!$C$27)=95,COUNTIF('2-man'!$C$39:$CD$39,"R")=0,COUNTIF('2-man'!$C$39:$CD$39,"D")&gt;0),INDEX('2-man'!$C$38:$CD$38,1,MATCH("D",'2-man'!$C$39:$CD$39,0))+1,"")</f>
      </c>
    </row>
    <row r="39">
      <c r="A39" t="inlineStr">
        <is>
          <t>P1 act</t>
        </is>
      </c>
      <c r="C39">
        <f>IF(OR('2-man'!C$39="P",OR('2-man'!C$39="R",'2-man'!C$38=$R$38),AND('2-man'!C$38&lt;=IF('2-man'!$BF$27="",999,'2-man'!$BF$27),OR('2-man'!C$39="D",LEFT('2-man'!C$39,3)="ST&gt;",OR(AND('2-man'!C$40="ST&gt;1",C40&gt;=100))))),'2-man'!C$38,0)</f>
        <v/>
      </c>
      <c r="D39">
        <f>IF(OR('2-man'!D$39="P",OR('2-man'!D$39="R",'2-man'!D$38=$R$38),AND('2-man'!D$38&lt;=IF('2-man'!$BF$27="",999,'2-man'!$BF$27),OR('2-man'!D$39="D",LEFT('2-man'!D$39,3)="ST&gt;",OR(AND('2-man'!D$40="ST&gt;1",D40&gt;=100))))),'2-man'!D$38,0)</f>
        <v/>
      </c>
      <c r="E39">
        <f>IF(OR('2-man'!E$39="P",OR('2-man'!E$39="R",'2-man'!E$38=$R$38),AND('2-man'!E$38&lt;=IF('2-man'!$BF$27="",999,'2-man'!$BF$27),OR('2-man'!E$39="D",LEFT('2-man'!E$39,3)="ST&gt;",OR(AND('2-man'!E$40="ST&gt;1",E40&gt;=100))))),'2-man'!E$38,0)</f>
        <v/>
      </c>
      <c r="F39">
        <f>IF(OR('2-man'!F$39="P",OR('2-man'!F$39="R",'2-man'!F$38=$R$38),AND('2-man'!F$38&lt;=IF('2-man'!$BF$27="",999,'2-man'!$BF$27),OR('2-man'!F$39="D",LEFT('2-man'!F$39,3)="ST&gt;",OR(AND('2-man'!F$40="ST&gt;1",F40&gt;=100))))),'2-man'!F$38,0)</f>
        <v/>
      </c>
      <c r="G39">
        <f>IF(OR('2-man'!G$39="P",OR('2-man'!G$39="R",'2-man'!G$38=$R$38),AND('2-man'!G$38&lt;=IF('2-man'!$BF$27="",999,'2-man'!$BF$27),OR('2-man'!G$39="D",LEFT('2-man'!G$39,3)="ST&gt;",OR(AND('2-man'!G$40="ST&gt;1",G40&gt;=100))))),'2-man'!G$38,0)</f>
        <v/>
      </c>
      <c r="H39">
        <f>IF(OR('2-man'!H$39="P",OR('2-man'!H$39="R",'2-man'!H$38=$R$38),AND('2-man'!H$38&lt;=IF('2-man'!$BF$27="",999,'2-man'!$BF$27),OR('2-man'!H$39="D",LEFT('2-man'!H$39,3)="ST&gt;",OR(AND('2-man'!H$40="ST&gt;1",H40&gt;=100))))),'2-man'!H$38,0)</f>
        <v/>
      </c>
      <c r="I39">
        <f>IF(OR('2-man'!I$39="P",OR('2-man'!I$39="R",'2-man'!I$38=$R$38),AND('2-man'!I$38&lt;=IF('2-man'!$BF$27="",999,'2-man'!$BF$27),OR('2-man'!I$39="D",LEFT('2-man'!I$39,3)="ST&gt;",OR(AND('2-man'!I$40="ST&gt;1",I40&gt;=100))))),'2-man'!I$38,0)</f>
        <v/>
      </c>
      <c r="J39">
        <f>IF(OR('2-man'!J$39="P",OR('2-man'!J$39="R",'2-man'!J$38=$R$38),AND('2-man'!J$38&lt;=IF('2-man'!$BF$27="",999,'2-man'!$BF$27),OR('2-man'!J$39="D",LEFT('2-man'!J$39,3)="ST&gt;",OR(AND('2-man'!J$40="ST&gt;1",J40&gt;=100))))),'2-man'!J$38,0)</f>
        <v/>
      </c>
      <c r="K39">
        <f>IF(OR('2-man'!K$39="P",OR('2-man'!K$39="R",'2-man'!K$38=$R$38),AND('2-man'!K$38&lt;=IF('2-man'!$BF$27="",999,'2-man'!$BF$27),OR('2-man'!K$39="D",LEFT('2-man'!K$39,3)="ST&gt;",OR(AND('2-man'!K$40="ST&gt;1",K40&gt;=100))))),'2-man'!K$38,0)</f>
        <v/>
      </c>
      <c r="L39">
        <f>IF(OR('2-man'!L$39="P",OR('2-man'!L$39="R",'2-man'!L$38=$R$38),AND('2-man'!L$38&lt;=IF('2-man'!$BF$27="",999,'2-man'!$BF$27),OR('2-man'!L$39="D",LEFT('2-man'!L$39,3)="ST&gt;",OR(AND('2-man'!L$40="ST&gt;1",L40&gt;=100))))),'2-man'!L$38,0)</f>
        <v/>
      </c>
      <c r="M39">
        <f>IF(OR('2-man'!M$39="P",OR('2-man'!M$39="R",'2-man'!M$38=$R$38),AND('2-man'!M$38&lt;=IF('2-man'!$BF$27="",999,'2-man'!$BF$27),OR('2-man'!M$39="D",LEFT('2-man'!M$39,3)="ST&gt;",OR(AND('2-man'!M$40="ST&gt;1",M40&gt;=100))))),'2-man'!M$38,0)</f>
        <v/>
      </c>
      <c r="N39">
        <f>IF(OR('2-man'!N$39="P",OR('2-man'!N$39="R",'2-man'!N$38=$R$38),AND('2-man'!N$38&lt;=IF('2-man'!$BF$27="",999,'2-man'!$BF$27),OR('2-man'!N$39="D",LEFT('2-man'!N$39,3)="ST&gt;",OR(AND('2-man'!N$40="ST&gt;1",N40&gt;=100))))),'2-man'!N$38,0)</f>
        <v/>
      </c>
      <c r="O39">
        <f>IF(OR('2-man'!O$39="P",OR('2-man'!O$39="R",'2-man'!O$38=$R$38),AND('2-man'!O$38&lt;=IF('2-man'!$BF$27="",999,'2-man'!$BF$27),OR('2-man'!O$39="D",LEFT('2-man'!O$39,3)="ST&gt;",OR(AND('2-man'!O$40="ST&gt;1",O40&gt;=100))))),'2-man'!O$38,0)</f>
        <v/>
      </c>
      <c r="P39">
        <f>IF(OR('2-man'!P$39="P",OR('2-man'!P$39="R",'2-man'!P$38=$R$38),AND('2-man'!P$38&lt;=IF('2-man'!$BF$27="",999,'2-man'!$BF$27),OR('2-man'!P$39="D",LEFT('2-man'!P$39,3)="ST&gt;",OR(AND('2-man'!P$40="ST&gt;1",P40&gt;=100))))),'2-man'!P$38,0)</f>
        <v/>
      </c>
      <c r="Q39">
        <f>IF(OR('2-man'!Q$39="P",OR('2-man'!Q$39="R",'2-man'!Q$38=$R$38),AND('2-man'!Q$38&lt;=IF('2-man'!$BF$27="",999,'2-man'!$BF$27),OR('2-man'!Q$39="D",LEFT('2-man'!Q$39,3)="ST&gt;",OR(AND('2-man'!Q$40="ST&gt;1",Q40&gt;=100))))),'2-man'!Q$38,0)</f>
        <v/>
      </c>
      <c r="R39">
        <f>IF(OR('2-man'!R$39="P",OR('2-man'!R$39="R",'2-man'!R$38=$R$38),AND('2-man'!R$38&lt;=IF('2-man'!$BF$27="",999,'2-man'!$BF$27),OR('2-man'!R$39="D",LEFT('2-man'!R$39,3)="ST&gt;",OR(AND('2-man'!R$40="ST&gt;1",R40&gt;=100))))),'2-man'!R$38,0)</f>
        <v/>
      </c>
      <c r="S39">
        <f>IF(OR('2-man'!S$39="P",OR('2-man'!S$39="R",'2-man'!S$38=$R$38),AND('2-man'!S$38&lt;=IF('2-man'!$BF$27="",999,'2-man'!$BF$27),OR('2-man'!S$39="D",LEFT('2-man'!S$39,3)="ST&gt;",OR(AND('2-man'!S$40="ST&gt;1",S40&gt;=100))))),'2-man'!S$38,0)</f>
        <v/>
      </c>
      <c r="T39">
        <f>IF(OR('2-man'!T$39="P",OR('2-man'!T$39="R",'2-man'!T$38=$R$38),AND('2-man'!T$38&lt;=IF('2-man'!$BF$27="",999,'2-man'!$BF$27),OR('2-man'!T$39="D",LEFT('2-man'!T$39,3)="ST&gt;",OR(AND('2-man'!T$40="ST&gt;1",T40&gt;=100))))),'2-man'!T$38,0)</f>
        <v/>
      </c>
      <c r="U39">
        <f>IF(OR('2-man'!U$39="P",OR('2-man'!U$39="R",'2-man'!U$38=$R$38),AND('2-man'!U$38&lt;=IF('2-man'!$BF$27="",999,'2-man'!$BF$27),OR('2-man'!U$39="D",LEFT('2-man'!U$39,3)="ST&gt;",OR(AND('2-man'!U$40="ST&gt;1",U40&gt;=100))))),'2-man'!U$38,0)</f>
        <v/>
      </c>
      <c r="V39">
        <f>IF(OR('2-man'!V$39="P",OR('2-man'!V$39="R",'2-man'!V$38=$R$38),AND('2-man'!V$38&lt;=IF('2-man'!$BF$27="",999,'2-man'!$BF$27),OR('2-man'!V$39="D",LEFT('2-man'!V$39,3)="ST&gt;",OR(AND('2-man'!V$40="ST&gt;1",V40&gt;=100))))),'2-man'!V$38,0)</f>
        <v/>
      </c>
      <c r="W39">
        <f>IF(OR('2-man'!W$39="P",OR('2-man'!W$39="R",'2-man'!W$38=$R$38),AND('2-man'!W$38&lt;=IF('2-man'!$BF$27="",999,'2-man'!$BF$27),OR('2-man'!W$39="D",LEFT('2-man'!W$39,3)="ST&gt;",OR(AND('2-man'!W$40="ST&gt;1",W40&gt;=100))))),'2-man'!W$38,0)</f>
        <v/>
      </c>
      <c r="X39">
        <f>IF(OR('2-man'!X$39="P",OR('2-man'!X$39="R",'2-man'!X$38=$R$38),AND('2-man'!X$38&lt;=IF('2-man'!$BF$27="",999,'2-man'!$BF$27),OR('2-man'!X$39="D",LEFT('2-man'!X$39,3)="ST&gt;",OR(AND('2-man'!X$40="ST&gt;1",X40&gt;=100))))),'2-man'!X$38,0)</f>
        <v/>
      </c>
      <c r="Y39">
        <f>IF(OR('2-man'!Y$39="P",OR('2-man'!Y$39="R",'2-man'!Y$38=$R$38),AND('2-man'!Y$38&lt;=IF('2-man'!$BF$27="",999,'2-man'!$BF$27),OR('2-man'!Y$39="D",LEFT('2-man'!Y$39,3)="ST&gt;",OR(AND('2-man'!Y$40="ST&gt;1",Y40&gt;=100))))),'2-man'!Y$38,0)</f>
        <v/>
      </c>
      <c r="Z39">
        <f>IF(OR('2-man'!Z$39="P",OR('2-man'!Z$39="R",'2-man'!Z$38=$R$38),AND('2-man'!Z$38&lt;=IF('2-man'!$BF$27="",999,'2-man'!$BF$27),OR('2-man'!Z$39="D",LEFT('2-man'!Z$39,3)="ST&gt;",OR(AND('2-man'!Z$40="ST&gt;1",Z40&gt;=100))))),'2-man'!Z$38,0)</f>
        <v/>
      </c>
      <c r="AA39">
        <f>IF(OR('2-man'!AA$39="P",OR('2-man'!AA$39="R",'2-man'!AA$38=$R$38),AND('2-man'!AA$38&lt;=IF('2-man'!$BF$27="",999,'2-man'!$BF$27),OR('2-man'!AA$39="D",LEFT('2-man'!AA$39,3)="ST&gt;",OR(AND('2-man'!AA$40="ST&gt;1",AA40&gt;=100))))),'2-man'!AA$38,0)</f>
        <v/>
      </c>
      <c r="AB39">
        <f>IF(OR('2-man'!AB$39="P",OR('2-man'!AB$39="R",'2-man'!AB$38=$R$38),AND('2-man'!AB$38&lt;=IF('2-man'!$BF$27="",999,'2-man'!$BF$27),OR('2-man'!AB$39="D",LEFT('2-man'!AB$39,3)="ST&gt;",OR(AND('2-man'!AB$40="ST&gt;1",AB40&gt;=100))))),'2-man'!AB$38,0)</f>
        <v/>
      </c>
      <c r="AC39">
        <f>IF(OR('2-man'!AC$39="P",OR('2-man'!AC$39="R",'2-man'!AC$38=$R$38),AND('2-man'!AC$38&lt;=IF('2-man'!$BF$27="",999,'2-man'!$BF$27),OR('2-man'!AC$39="D",LEFT('2-man'!AC$39,3)="ST&gt;",OR(AND('2-man'!AC$40="ST&gt;1",AC40&gt;=100))))),'2-man'!AC$38,0)</f>
        <v/>
      </c>
      <c r="AD39">
        <f>IF(OR('2-man'!AD$39="P",OR('2-man'!AD$39="R",'2-man'!AD$38=$R$38),AND('2-man'!AD$38&lt;=IF('2-man'!$BF$27="",999,'2-man'!$BF$27),OR('2-man'!AD$39="D",LEFT('2-man'!AD$39,3)="ST&gt;",OR(AND('2-man'!AD$40="ST&gt;1",AD40&gt;=100))))),'2-man'!AD$38,0)</f>
        <v/>
      </c>
      <c r="AE39">
        <f>IF(OR('2-man'!AE$39="P",OR('2-man'!AE$39="R",'2-man'!AE$38=$R$38),AND('2-man'!AE$38&lt;=IF('2-man'!$BF$27="",999,'2-man'!$BF$27),OR('2-man'!AE$39="D",LEFT('2-man'!AE$39,3)="ST&gt;",OR(AND('2-man'!AE$40="ST&gt;1",AE40&gt;=100))))),'2-man'!AE$38,0)</f>
        <v/>
      </c>
      <c r="AF39">
        <f>IF(OR('2-man'!AF$39="P",OR('2-man'!AF$39="R",'2-man'!AF$38=$R$38),AND('2-man'!AF$38&lt;=IF('2-man'!$BF$27="",999,'2-man'!$BF$27),OR('2-man'!AF$39="D",LEFT('2-man'!AF$39,3)="ST&gt;",OR(AND('2-man'!AF$40="ST&gt;1",AF40&gt;=100))))),'2-man'!AF$38,0)</f>
        <v/>
      </c>
      <c r="AG39">
        <f>IF(OR('2-man'!AG$39="P",OR('2-man'!AG$39="R",'2-man'!AG$38=$R$38),AND('2-man'!AG$38&lt;=IF('2-man'!$BF$27="",999,'2-man'!$BF$27),OR('2-man'!AG$39="D",LEFT('2-man'!AG$39,3)="ST&gt;",OR(AND('2-man'!AG$40="ST&gt;1",AG40&gt;=100))))),'2-man'!AG$38,0)</f>
        <v/>
      </c>
      <c r="AH39">
        <f>IF(OR('2-man'!AH$39="P",OR('2-man'!AH$39="R",'2-man'!AH$38=$R$38),AND('2-man'!AH$38&lt;=IF('2-man'!$BF$27="",999,'2-man'!$BF$27),OR('2-man'!AH$39="D",LEFT('2-man'!AH$39,3)="ST&gt;",OR(AND('2-man'!AH$40="ST&gt;1",AH40&gt;=100))))),'2-man'!AH$38,0)</f>
        <v/>
      </c>
      <c r="AI39">
        <f>IF(OR('2-man'!AI$39="P",OR('2-man'!AI$39="R",'2-man'!AI$38=$R$38),AND('2-man'!AI$38&lt;=IF('2-man'!$BF$27="",999,'2-man'!$BF$27),OR('2-man'!AI$39="D",LEFT('2-man'!AI$39,3)="ST&gt;",OR(AND('2-man'!AI$40="ST&gt;1",AI40&gt;=100))))),'2-man'!AI$38,0)</f>
        <v/>
      </c>
      <c r="AJ39">
        <f>IF(OR('2-man'!AJ$39="P",OR('2-man'!AJ$39="R",'2-man'!AJ$38=$R$38),AND('2-man'!AJ$38&lt;=IF('2-man'!$BF$27="",999,'2-man'!$BF$27),OR('2-man'!AJ$39="D",LEFT('2-man'!AJ$39,3)="ST&gt;",OR(AND('2-man'!AJ$40="ST&gt;1",AJ40&gt;=100))))),'2-man'!AJ$38,0)</f>
        <v/>
      </c>
      <c r="AK39">
        <f>IF(OR('2-man'!AK$39="P",OR('2-man'!AK$39="R",'2-man'!AK$38=$R$38),AND('2-man'!AK$38&lt;=IF('2-man'!$BF$27="",999,'2-man'!$BF$27),OR('2-man'!AK$39="D",LEFT('2-man'!AK$39,3)="ST&gt;",OR(AND('2-man'!AK$40="ST&gt;1",AK40&gt;=100))))),'2-man'!AK$38,0)</f>
        <v/>
      </c>
      <c r="AL39">
        <f>IF(OR('2-man'!AL$39="P",OR('2-man'!AL$39="R",'2-man'!AL$38=$R$38),AND('2-man'!AL$38&lt;=IF('2-man'!$BF$27="",999,'2-man'!$BF$27),OR('2-man'!AL$39="D",LEFT('2-man'!AL$39,3)="ST&gt;",OR(AND('2-man'!AL$40="ST&gt;1",AL40&gt;=100))))),'2-man'!AL$38,0)</f>
        <v/>
      </c>
      <c r="AM39">
        <f>IF(OR('2-man'!AM$39="P",OR('2-man'!AM$39="R",'2-man'!AM$38=$R$38),AND('2-man'!AM$38&lt;=IF('2-man'!$BF$27="",999,'2-man'!$BF$27),OR('2-man'!AM$39="D",LEFT('2-man'!AM$39,3)="ST&gt;",OR(AND('2-man'!AM$40="ST&gt;1",AM40&gt;=100))))),'2-man'!AM$38,0)</f>
        <v/>
      </c>
      <c r="AN39">
        <f>IF(OR('2-man'!AN$39="P",OR('2-man'!AN$39="R",'2-man'!AN$38=$R$38),AND('2-man'!AN$38&lt;=IF('2-man'!$BF$27="",999,'2-man'!$BF$27),OR('2-man'!AN$39="D",LEFT('2-man'!AN$39,3)="ST&gt;",OR(AND('2-man'!AN$40="ST&gt;1",AN40&gt;=100))))),'2-man'!AN$38,0)</f>
        <v/>
      </c>
      <c r="AO39">
        <f>IF(OR('2-man'!AO$39="P",OR('2-man'!AO$39="R",'2-man'!AO$38=$R$38),AND('2-man'!AO$38&lt;=IF('2-man'!$BF$27="",999,'2-man'!$BF$27),OR('2-man'!AO$39="D",LEFT('2-man'!AO$39,3)="ST&gt;",OR(AND('2-man'!AO$40="ST&gt;1",AO40&gt;=100))))),'2-man'!AO$38,0)</f>
        <v/>
      </c>
      <c r="AP39">
        <f>IF(OR('2-man'!AP$39="P",OR('2-man'!AP$39="R",'2-man'!AP$38=$R$38),AND('2-man'!AP$38&lt;=IF('2-man'!$BF$27="",999,'2-man'!$BF$27),OR('2-man'!AP$39="D",LEFT('2-man'!AP$39,3)="ST&gt;",OR(AND('2-man'!AP$40="ST&gt;1",AP40&gt;=100))))),'2-man'!AP$38,0)</f>
        <v/>
      </c>
      <c r="AQ39">
        <f>IF(OR('2-man'!AQ$39="P",OR('2-man'!AQ$39="R",'2-man'!AQ$38=$R$38),AND('2-man'!AQ$38&lt;=IF('2-man'!$BF$27="",999,'2-man'!$BF$27),OR('2-man'!AQ$39="D",LEFT('2-man'!AQ$39,3)="ST&gt;",OR(AND('2-man'!AQ$40="ST&gt;1",AQ40&gt;=100))))),'2-man'!AQ$38,0)</f>
        <v/>
      </c>
      <c r="AR39">
        <f>IF(OR('2-man'!AR$39="P",OR('2-man'!AR$39="R",'2-man'!AR$38=$R$38),AND('2-man'!AR$38&lt;=IF('2-man'!$BF$27="",999,'2-man'!$BF$27),OR('2-man'!AR$39="D",LEFT('2-man'!AR$39,3)="ST&gt;",OR(AND('2-man'!AR$40="ST&gt;1",AR40&gt;=100))))),'2-man'!AR$38,0)</f>
        <v/>
      </c>
      <c r="AS39">
        <f>IF(OR('2-man'!AS$39="P",OR('2-man'!AS$39="R",'2-man'!AS$38=$R$38),AND('2-man'!AS$38&lt;=IF('2-man'!$BF$27="",999,'2-man'!$BF$27),OR('2-man'!AS$39="D",LEFT('2-man'!AS$39,3)="ST&gt;",OR(AND('2-man'!AS$40="ST&gt;1",AS40&gt;=100))))),'2-man'!AS$38,0)</f>
        <v/>
      </c>
      <c r="AT39">
        <f>IF(OR('2-man'!AT$39="P",OR('2-man'!AT$39="R",'2-man'!AT$38=$R$38),AND('2-man'!AT$38&lt;=IF('2-man'!$BF$27="",999,'2-man'!$BF$27),OR('2-man'!AT$39="D",LEFT('2-man'!AT$39,3)="ST&gt;",OR(AND('2-man'!AT$40="ST&gt;1",AT40&gt;=100))))),'2-man'!AT$38,0)</f>
        <v/>
      </c>
      <c r="AU39">
        <f>IF(OR('2-man'!AU$39="P",OR('2-man'!AU$39="R",'2-man'!AU$38=$R$38),AND('2-man'!AU$38&lt;=IF('2-man'!$BF$27="",999,'2-man'!$BF$27),OR('2-man'!AU$39="D",LEFT('2-man'!AU$39,3)="ST&gt;",OR(AND('2-man'!AU$40="ST&gt;1",AU40&gt;=100))))),'2-man'!AU$38,0)</f>
        <v/>
      </c>
      <c r="AV39">
        <f>IF(OR('2-man'!AV$39="P",OR('2-man'!AV$39="R",'2-man'!AV$38=$R$38),AND('2-man'!AV$38&lt;=IF('2-man'!$BF$27="",999,'2-man'!$BF$27),OR('2-man'!AV$39="D",LEFT('2-man'!AV$39,3)="ST&gt;",OR(AND('2-man'!AV$40="ST&gt;1",AV40&gt;=100))))),'2-man'!AV$38,0)</f>
        <v/>
      </c>
      <c r="AW39">
        <f>IF(OR('2-man'!AW$39="P",OR('2-man'!AW$39="R",'2-man'!AW$38=$R$38),AND('2-man'!AW$38&lt;=IF('2-man'!$BF$27="",999,'2-man'!$BF$27),OR('2-man'!AW$39="D",LEFT('2-man'!AW$39,3)="ST&gt;",OR(AND('2-man'!AW$40="ST&gt;1",AW40&gt;=100))))),'2-man'!AW$38,0)</f>
        <v/>
      </c>
      <c r="AX39">
        <f>IF(OR('2-man'!AX$39="P",OR('2-man'!AX$39="R",'2-man'!AX$38=$R$38),AND('2-man'!AX$38&lt;=IF('2-man'!$BF$27="",999,'2-man'!$BF$27),OR('2-man'!AX$39="D",LEFT('2-man'!AX$39,3)="ST&gt;",OR(AND('2-man'!AX$40="ST&gt;1",AX40&gt;=100))))),'2-man'!AX$38,0)</f>
        <v/>
      </c>
      <c r="AY39">
        <f>IF(OR('2-man'!AY$39="P",OR('2-man'!AY$39="R",'2-man'!AY$38=$R$38),AND('2-man'!AY$38&lt;=IF('2-man'!$BF$27="",999,'2-man'!$BF$27),OR('2-man'!AY$39="D",LEFT('2-man'!AY$39,3)="ST&gt;",OR(AND('2-man'!AY$40="ST&gt;1",AY40&gt;=100))))),'2-man'!AY$38,0)</f>
        <v/>
      </c>
      <c r="AZ39">
        <f>IF(OR('2-man'!AZ$39="P",OR('2-man'!AZ$39="R",'2-man'!AZ$38=$R$38),AND('2-man'!AZ$38&lt;=IF('2-man'!$BF$27="",999,'2-man'!$BF$27),OR('2-man'!AZ$39="D",LEFT('2-man'!AZ$39,3)="ST&gt;",OR(AND('2-man'!AZ$40="ST&gt;1",AZ40&gt;=100))))),'2-man'!AZ$38,0)</f>
        <v/>
      </c>
      <c r="BA39">
        <f>IF(OR('2-man'!BA$39="P",OR('2-man'!BA$39="R",'2-man'!BA$38=$R$38),AND('2-man'!BA$38&lt;=IF('2-man'!$BF$27="",999,'2-man'!$BF$27),OR('2-man'!BA$39="D",LEFT('2-man'!BA$39,3)="ST&gt;",OR(AND('2-man'!BA$40="ST&gt;1",BA40&gt;=100))))),'2-man'!BA$38,0)</f>
        <v/>
      </c>
      <c r="BB39">
        <f>IF(OR('2-man'!BB$39="P",OR('2-man'!BB$39="R",'2-man'!BB$38=$R$38),AND('2-man'!BB$38&lt;=IF('2-man'!$BF$27="",999,'2-man'!$BF$27),OR('2-man'!BB$39="D",LEFT('2-man'!BB$39,3)="ST&gt;",OR(AND('2-man'!BB$40="ST&gt;1",BB40&gt;=100))))),'2-man'!BB$38,0)</f>
        <v/>
      </c>
      <c r="BC39">
        <f>IF(OR('2-man'!BC$39="P",OR('2-man'!BC$39="R",'2-man'!BC$38=$R$38),AND('2-man'!BC$38&lt;=IF('2-man'!$BF$27="",999,'2-man'!$BF$27),OR('2-man'!BC$39="D",LEFT('2-man'!BC$39,3)="ST&gt;",OR(AND('2-man'!BC$40="ST&gt;1",BC40&gt;=100))))),'2-man'!BC$38,0)</f>
        <v/>
      </c>
      <c r="BD39">
        <f>IF(OR('2-man'!BD$39="P",OR('2-man'!BD$39="R",'2-man'!BD$38=$R$38),AND('2-man'!BD$38&lt;=IF('2-man'!$BF$27="",999,'2-man'!$BF$27),OR('2-man'!BD$39="D",LEFT('2-man'!BD$39,3)="ST&gt;",OR(AND('2-man'!BD$40="ST&gt;1",BD40&gt;=100))))),'2-man'!BD$38,0)</f>
        <v/>
      </c>
      <c r="BE39">
        <f>IF(OR('2-man'!BE$39="P",OR('2-man'!BE$39="R",'2-man'!BE$38=$R$38),AND('2-man'!BE$38&lt;=IF('2-man'!$BF$27="",999,'2-man'!$BF$27),OR('2-man'!BE$39="D",LEFT('2-man'!BE$39,3)="ST&gt;",OR(AND('2-man'!BE$40="ST&gt;1",BE40&gt;=100))))),'2-man'!BE$38,0)</f>
        <v/>
      </c>
      <c r="BF39">
        <f>IF(OR('2-man'!BF$39="P",OR('2-man'!BF$39="R",'2-man'!BF$38=$R$38),AND('2-man'!BF$38&lt;=IF('2-man'!$BF$27="",999,'2-man'!$BF$27),OR('2-man'!BF$39="D",LEFT('2-man'!BF$39,3)="ST&gt;",OR(AND('2-man'!BF$40="ST&gt;1",BF40&gt;=100))))),'2-man'!BF$38,0)</f>
        <v/>
      </c>
      <c r="BG39">
        <f>IF(OR('2-man'!BG$39="P",OR('2-man'!BG$39="R",'2-man'!BG$38=$R$38),AND('2-man'!BG$38&lt;=IF('2-man'!$BF$27="",999,'2-man'!$BF$27),OR('2-man'!BG$39="D",LEFT('2-man'!BG$39,3)="ST&gt;",OR(AND('2-man'!BG$40="ST&gt;1",BG40&gt;=100))))),'2-man'!BG$38,0)</f>
        <v/>
      </c>
      <c r="BH39">
        <f>IF(OR('2-man'!BH$39="P",OR('2-man'!BH$39="R",'2-man'!BH$38=$R$38),AND('2-man'!BH$38&lt;=IF('2-man'!$BF$27="",999,'2-man'!$BF$27),OR('2-man'!BH$39="D",LEFT('2-man'!BH$39,3)="ST&gt;",OR(AND('2-man'!BH$40="ST&gt;1",BH40&gt;=100))))),'2-man'!BH$38,0)</f>
        <v/>
      </c>
      <c r="BI39">
        <f>IF(OR('2-man'!BI$39="P",OR('2-man'!BI$39="R",'2-man'!BI$38=$R$38),AND('2-man'!BI$38&lt;=IF('2-man'!$BF$27="",999,'2-man'!$BF$27),OR('2-man'!BI$39="D",LEFT('2-man'!BI$39,3)="ST&gt;",OR(AND('2-man'!BI$40="ST&gt;1",BI40&gt;=100))))),'2-man'!BI$38,0)</f>
        <v/>
      </c>
      <c r="BJ39">
        <f>IF(OR('2-man'!BJ$39="P",OR('2-man'!BJ$39="R",'2-man'!BJ$38=$R$38),AND('2-man'!BJ$38&lt;=IF('2-man'!$BF$27="",999,'2-man'!$BF$27),OR('2-man'!BJ$39="D",LEFT('2-man'!BJ$39,3)="ST&gt;",OR(AND('2-man'!BJ$40="ST&gt;1",BJ40&gt;=100))))),'2-man'!BJ$38,0)</f>
        <v/>
      </c>
      <c r="BK39">
        <f>IF(OR('2-man'!BK$39="P",OR('2-man'!BK$39="R",'2-man'!BK$38=$R$38),AND('2-man'!BK$38&lt;=IF('2-man'!$BF$27="",999,'2-man'!$BF$27),OR('2-man'!BK$39="D",LEFT('2-man'!BK$39,3)="ST&gt;",OR(AND('2-man'!BK$40="ST&gt;1",BK40&gt;=100))))),'2-man'!BK$38,0)</f>
        <v/>
      </c>
      <c r="BL39">
        <f>IF(OR('2-man'!BL$39="P",OR('2-man'!BL$39="R",'2-man'!BL$38=$R$38),AND('2-man'!BL$38&lt;=IF('2-man'!$BF$27="",999,'2-man'!$BF$27),OR('2-man'!BL$39="D",LEFT('2-man'!BL$39,3)="ST&gt;",OR(AND('2-man'!BL$40="ST&gt;1",BL40&gt;=100))))),'2-man'!BL$38,0)</f>
        <v/>
      </c>
      <c r="BM39">
        <f>IF(OR('2-man'!BM$39="P",OR('2-man'!BM$39="R",'2-man'!BM$38=$R$38),AND('2-man'!BM$38&lt;=IF('2-man'!$BF$27="",999,'2-man'!$BF$27),OR('2-man'!BM$39="D",LEFT('2-man'!BM$39,3)="ST&gt;",OR(AND('2-man'!BM$40="ST&gt;1",BM40&gt;=100))))),'2-man'!BM$38,0)</f>
        <v/>
      </c>
      <c r="BN39">
        <f>IF(OR('2-man'!BN$39="P",OR('2-man'!BN$39="R",'2-man'!BN$38=$R$38),AND('2-man'!BN$38&lt;=IF('2-man'!$BF$27="",999,'2-man'!$BF$27),OR('2-man'!BN$39="D",LEFT('2-man'!BN$39,3)="ST&gt;",OR(AND('2-man'!BN$40="ST&gt;1",BN40&gt;=100))))),'2-man'!BN$38,0)</f>
        <v/>
      </c>
      <c r="BO39">
        <f>IF(OR('2-man'!BO$39="P",OR('2-man'!BO$39="R",'2-man'!BO$38=$R$38),AND('2-man'!BO$38&lt;=IF('2-man'!$BF$27="",999,'2-man'!$BF$27),OR('2-man'!BO$39="D",LEFT('2-man'!BO$39,3)="ST&gt;",OR(AND('2-man'!BO$40="ST&gt;1",BO40&gt;=100))))),'2-man'!BO$38,0)</f>
        <v/>
      </c>
      <c r="BP39">
        <f>IF(OR('2-man'!BP$39="P",OR('2-man'!BP$39="R",'2-man'!BP$38=$R$38),AND('2-man'!BP$38&lt;=IF('2-man'!$BF$27="",999,'2-man'!$BF$27),OR('2-man'!BP$39="D",LEFT('2-man'!BP$39,3)="ST&gt;",OR(AND('2-man'!BP$40="ST&gt;1",BP40&gt;=100))))),'2-man'!BP$38,0)</f>
        <v/>
      </c>
      <c r="BQ39">
        <f>IF(OR('2-man'!BQ$39="P",OR('2-man'!BQ$39="R",'2-man'!BQ$38=$R$38),AND('2-man'!BQ$38&lt;=IF('2-man'!$BF$27="",999,'2-man'!$BF$27),OR('2-man'!BQ$39="D",LEFT('2-man'!BQ$39,3)="ST&gt;",OR(AND('2-man'!BQ$40="ST&gt;1",BQ40&gt;=100))))),'2-man'!BQ$38,0)</f>
        <v/>
      </c>
      <c r="BR39">
        <f>IF(OR('2-man'!BR$39="P",OR('2-man'!BR$39="R",'2-man'!BR$38=$R$38),AND('2-man'!BR$38&lt;=IF('2-man'!$BF$27="",999,'2-man'!$BF$27),OR('2-man'!BR$39="D",LEFT('2-man'!BR$39,3)="ST&gt;",OR(AND('2-man'!BR$40="ST&gt;1",BR40&gt;=100))))),'2-man'!BR$38,0)</f>
        <v/>
      </c>
      <c r="BS39">
        <f>IF(OR('2-man'!BS$39="P",OR('2-man'!BS$39="R",'2-man'!BS$38=$R$38),AND('2-man'!BS$38&lt;=IF('2-man'!$BF$27="",999,'2-man'!$BF$27),OR('2-man'!BS$39="D",LEFT('2-man'!BS$39,3)="ST&gt;",OR(AND('2-man'!BS$40="ST&gt;1",BS40&gt;=100))))),'2-man'!BS$38,0)</f>
        <v/>
      </c>
      <c r="BT39">
        <f>IF(OR('2-man'!BT$39="P",OR('2-man'!BT$39="R",'2-man'!BT$38=$R$38),AND('2-man'!BT$38&lt;=IF('2-man'!$BF$27="",999,'2-man'!$BF$27),OR('2-man'!BT$39="D",LEFT('2-man'!BT$39,3)="ST&gt;",OR(AND('2-man'!BT$40="ST&gt;1",BT40&gt;=100))))),'2-man'!BT$38,0)</f>
        <v/>
      </c>
      <c r="BU39">
        <f>IF(OR('2-man'!BU$39="P",OR('2-man'!BU$39="R",'2-man'!BU$38=$R$38),AND('2-man'!BU$38&lt;=IF('2-man'!$BF$27="",999,'2-man'!$BF$27),OR('2-man'!BU$39="D",LEFT('2-man'!BU$39,3)="ST&gt;",OR(AND('2-man'!BU$40="ST&gt;1",BU40&gt;=100))))),'2-man'!BU$38,0)</f>
        <v/>
      </c>
      <c r="BV39">
        <f>IF(OR('2-man'!BV$39="P",OR('2-man'!BV$39="R",'2-man'!BV$38=$R$38),AND('2-man'!BV$38&lt;=IF('2-man'!$BF$27="",999,'2-man'!$BF$27),OR('2-man'!BV$39="D",LEFT('2-man'!BV$39,3)="ST&gt;",OR(AND('2-man'!BV$40="ST&gt;1",BV40&gt;=100))))),'2-man'!BV$38,0)</f>
        <v/>
      </c>
      <c r="BW39">
        <f>IF(OR('2-man'!BW$39="P",OR('2-man'!BW$39="R",'2-man'!BW$38=$R$38),AND('2-man'!BW$38&lt;=IF('2-man'!$BF$27="",999,'2-man'!$BF$27),OR('2-man'!BW$39="D",LEFT('2-man'!BW$39,3)="ST&gt;",OR(AND('2-man'!BW$40="ST&gt;1",BW40&gt;=100))))),'2-man'!BW$38,0)</f>
        <v/>
      </c>
      <c r="BX39">
        <f>IF(OR('2-man'!BX$39="P",OR('2-man'!BX$39="R",'2-man'!BX$38=$R$38),AND('2-man'!BX$38&lt;=IF('2-man'!$BF$27="",999,'2-man'!$BF$27),OR('2-man'!BX$39="D",LEFT('2-man'!BX$39,3)="ST&gt;",OR(AND('2-man'!BX$40="ST&gt;1",BX40&gt;=100))))),'2-man'!BX$38,0)</f>
        <v/>
      </c>
      <c r="BY39">
        <f>IF(OR('2-man'!BY$39="P",OR('2-man'!BY$39="R",'2-man'!BY$38=$R$38),AND('2-man'!BY$38&lt;=IF('2-man'!$BF$27="",999,'2-man'!$BF$27),OR('2-man'!BY$39="D",LEFT('2-man'!BY$39,3)="ST&gt;",OR(AND('2-man'!BY$40="ST&gt;1",BY40&gt;=100))))),'2-man'!BY$38,0)</f>
        <v/>
      </c>
      <c r="BZ39">
        <f>IF(OR('2-man'!BZ$39="P",OR('2-man'!BZ$39="R",'2-man'!BZ$38=$R$38),AND('2-man'!BZ$38&lt;=IF('2-man'!$BF$27="",999,'2-man'!$BF$27),OR('2-man'!BZ$39="D",LEFT('2-man'!BZ$39,3)="ST&gt;",OR(AND('2-man'!BZ$40="ST&gt;1",BZ40&gt;=100))))),'2-man'!BZ$38,0)</f>
        <v/>
      </c>
      <c r="CA39">
        <f>IF(OR('2-man'!CA$39="P",OR('2-man'!CA$39="R",'2-man'!CA$38=$R$38),AND('2-man'!CA$38&lt;=IF('2-man'!$BF$27="",999,'2-man'!$BF$27),OR('2-man'!CA$39="D",LEFT('2-man'!CA$39,3)="ST&gt;",OR(AND('2-man'!CA$40="ST&gt;1",CA40&gt;=100))))),'2-man'!CA$38,0)</f>
        <v/>
      </c>
      <c r="CB39">
        <f>IF(OR('2-man'!CB$39="P",OR('2-man'!CB$39="R",'2-man'!CB$38=$R$38),AND('2-man'!CB$38&lt;=IF('2-man'!$BF$27="",999,'2-man'!$BF$27),OR('2-man'!CB$39="D",LEFT('2-man'!CB$39,3)="ST&gt;",OR(AND('2-man'!CB$40="ST&gt;1",CB40&gt;=100))))),'2-man'!CB$38,0)</f>
        <v/>
      </c>
      <c r="CC39">
        <f>IF(OR('2-man'!CC$39="P",OR('2-man'!CC$39="R",'2-man'!CC$38=$R$38),AND('2-man'!CC$38&lt;=IF('2-man'!$BF$27="",999,'2-man'!$BF$27),OR('2-man'!CC$39="D",LEFT('2-man'!CC$39,3)="ST&gt;",OR(AND('2-man'!CC$40="ST&gt;1",CC40&gt;=100))))),'2-man'!CC$38,0)</f>
        <v/>
      </c>
      <c r="CD39">
        <f>IF(OR('2-man'!CD$39="P",OR('2-man'!CD$39="R",'2-man'!CD$38=$R$38),AND('2-man'!CD$38&lt;=IF('2-man'!$BF$27="",999,'2-man'!$BF$27),OR('2-man'!CD$39="D",LEFT('2-man'!CD$39,3)="ST&gt;",OR(AND('2-man'!CD$40="ST&gt;1",CD40&gt;=100))))),'2-man'!CD$38,0)</f>
        <v/>
      </c>
      <c r="CE39">
        <f>IF(OR('2-man'!CE$39="P",'2-man'!CE$39="R",AND('2-man'!CE$38&lt;=IF('2-man'!$BF$27="",999,'2-man'!$BF$27),OR('2-man'!CE$39="D",LEFT('2-man'!CE$39,3)="ST&gt;",OR(AND('2-man'!CE$40="ST&gt;1",CE40&gt;=100))))),'2-man'!CE$38,0)</f>
        <v/>
      </c>
      <c r="CF39">
        <f>IF(OR('2-man'!CF$39="P",'2-man'!CF$39="R",AND('2-man'!CF$38&lt;=IF('2-man'!$BF$27="",999,'2-man'!$BF$27),OR('2-man'!CF$39="D",LEFT('2-man'!CF$39,3)="ST&gt;",OR(AND('2-man'!CF$40="ST&gt;1",CF40&gt;=100))))),'2-man'!CF$38,0)</f>
        <v/>
      </c>
      <c r="CG39">
        <f>IF(OR('2-man'!CG$39="P",'2-man'!CG$39="R",AND('2-man'!CG$38&lt;=IF('2-man'!$BF$27="",999,'2-man'!$BF$27),OR('2-man'!CG$39="D",LEFT('2-man'!CG$39,3)="ST&gt;",OR(AND('2-man'!CG$40="ST&gt;1",CG40&gt;=100))))),'2-man'!CG$38,0)</f>
        <v/>
      </c>
      <c r="CH39">
        <f>IF(OR('2-man'!CH$39="P",'2-man'!CH$39="R",AND('2-man'!CH$38&lt;=IF('2-man'!$BF$27="",999,'2-man'!$BF$27),OR('2-man'!CH$39="D",LEFT('2-man'!CH$39,3)="ST&gt;",OR(AND('2-man'!CH$40="ST&gt;1",CH40&gt;=100))))),'2-man'!CH$38,0)</f>
        <v/>
      </c>
      <c r="CI39">
        <f>IF(OR('2-man'!CI$39="P",'2-man'!CI$39="R",AND('2-man'!CI$38&lt;=IF('2-man'!$BF$27="",999,'2-man'!$BF$27),OR('2-man'!CI$39="D",LEFT('2-man'!CI$39,3)="ST&gt;",OR(AND('2-man'!CI$40="ST&gt;1",CI40&gt;=100))))),'2-man'!CI$38,0)</f>
        <v/>
      </c>
      <c r="CJ39">
        <f>IF(OR('2-man'!CJ$39="P",'2-man'!CJ$39="R",AND('2-man'!CJ$38&lt;=IF('2-man'!$BF$27="",999,'2-man'!$BF$27),OR('2-man'!CJ$39="D",LEFT('2-man'!CJ$39,3)="ST&gt;",OR(AND('2-man'!CJ$40="ST&gt;1",CJ40&gt;=100))))),'2-man'!CJ$38,0)</f>
        <v/>
      </c>
      <c r="CK39">
        <f>IF(OR('2-man'!CK$39="P",'2-man'!CK$39="R",AND('2-man'!CK$38&lt;=IF('2-man'!$BF$27="",999,'2-man'!$BF$27),OR('2-man'!CK$39="D",LEFT('2-man'!CK$39,3)="ST&gt;",OR(AND('2-man'!CK$40="ST&gt;1",CK40&gt;=100))))),'2-man'!CK$38,0)</f>
        <v/>
      </c>
      <c r="CL39">
        <f>IF(OR('2-man'!CL$39="P",'2-man'!CL$39="R",AND('2-man'!CL$38&lt;=IF('2-man'!$BF$27="",999,'2-man'!$BF$27),OR('2-man'!CL$39="D",LEFT('2-man'!CL$39,3)="ST&gt;",OR(AND('2-man'!CL$40="ST&gt;1",CL40&gt;=100))))),'2-man'!CL$38,0)</f>
        <v/>
      </c>
      <c r="CM39">
        <f>IF(OR('2-man'!CM$39="P",'2-man'!CM$39="R",AND('2-man'!CM$38&lt;=IF('2-man'!$BF$27="",999,'2-man'!$BF$27),OR('2-man'!CM$39="D",LEFT('2-man'!CM$39,3)="ST&gt;",OR(AND('2-man'!CM$40="ST&gt;1",CM40&gt;=100))))),'2-man'!CM$38,0)</f>
        <v/>
      </c>
      <c r="CN39">
        <f>IF(OR('2-man'!CN$39="P",'2-man'!CN$39="R",AND('2-man'!CN$38&lt;=IF('2-man'!$BF$27="",999,'2-man'!$BF$27),OR('2-man'!CN$39="D",LEFT('2-man'!CN$39,3)="ST&gt;",OR(AND('2-man'!CN$40="ST&gt;1",CN40&gt;=100))))),'2-man'!CN$38,0)</f>
        <v/>
      </c>
      <c r="CO39">
        <f>IF(OR('2-man'!CO$39="P",'2-man'!CO$39="R",AND('2-man'!CO$38&lt;=IF('2-man'!$BF$27="",999,'2-man'!$BF$27),OR('2-man'!CO$39="D",LEFT('2-man'!CO$39,3)="ST&gt;",OR(AND('2-man'!CO$40="ST&gt;1",CO40&gt;=100))))),'2-man'!CO$38,0)</f>
        <v/>
      </c>
      <c r="CP39">
        <f>IF(OR('2-man'!CP$39="P",'2-man'!CP$39="R",AND('2-man'!CP$38&lt;=IF('2-man'!$BF$27="",999,'2-man'!$BF$27),OR('2-man'!CP$39="D",LEFT('2-man'!CP$39,3)="ST&gt;",OR(AND('2-man'!CP$40="ST&gt;1",CP40&gt;=100))))),'2-man'!CP$38,0)</f>
        <v/>
      </c>
      <c r="CQ39">
        <f>IF(OR('2-man'!CQ$39="P",'2-man'!CQ$39="R",AND('2-man'!CQ$38&lt;=IF('2-man'!$BF$27="",999,'2-man'!$BF$27),OR('2-man'!CQ$39="D",LEFT('2-man'!CQ$39,3)="ST&gt;",OR(AND('2-man'!CQ$40="ST&gt;1",CQ40&gt;=100))))),'2-man'!CQ$38,0)</f>
        <v/>
      </c>
      <c r="CR39">
        <f>IF(OR('2-man'!CR$39="P",'2-man'!CR$39="R",AND('2-man'!CR$38&lt;=IF('2-man'!$BF$27="",999,'2-man'!$BF$27),OR('2-man'!CR$39="D",LEFT('2-man'!CR$39,3)="ST&gt;",OR(AND('2-man'!CR$40="ST&gt;1",CR40&gt;=100))))),'2-man'!CR$38,0)</f>
        <v/>
      </c>
      <c r="CS39">
        <f>IF(OR('2-man'!CS$39="P",'2-man'!CS$39="R",AND('2-man'!CS$38&lt;=IF('2-man'!$BF$27="",999,'2-man'!$BF$27),OR('2-man'!CS$39="D",LEFT('2-man'!CS$39,3)="ST&gt;",OR(AND('2-man'!CS$40="ST&gt;1",CS40&gt;=100))))),'2-man'!CS$38,0)</f>
        <v/>
      </c>
      <c r="CT39">
        <f>IF(OR('2-man'!CT$39="P",'2-man'!CT$39="R",AND('2-man'!CT$38&lt;=IF('2-man'!$BF$27="",999,'2-man'!$BF$27),OR('2-man'!CT$39="D",LEFT('2-man'!CT$39,3)="ST&gt;",OR(AND('2-man'!CT$40="ST&gt;1",CT40&gt;=100))))),'2-man'!CT$38,0)</f>
        <v/>
      </c>
      <c r="CU39">
        <f>IF(OR('2-man'!CU$39="P",'2-man'!CU$39="R",AND('2-man'!CU$38&lt;=IF('2-man'!$BF$27="",999,'2-man'!$BF$27),OR('2-man'!CU$39="D",LEFT('2-man'!CU$39,3)="ST&gt;",OR(AND('2-man'!CU$40="ST&gt;1",CU40&gt;=100))))),'2-man'!CU$38,0)</f>
        <v/>
      </c>
      <c r="CV39">
        <f>IF(OR('2-man'!CV$39="P",'2-man'!CV$39="R",AND('2-man'!CV$38&lt;=IF('2-man'!$BF$27="",999,'2-man'!$BF$27),OR('2-man'!CV$39="D",LEFT('2-man'!CV$39,3)="ST&gt;",OR(AND('2-man'!CV$40="ST&gt;1",CV40&gt;=100))))),'2-man'!CV$38,0)</f>
        <v/>
      </c>
      <c r="CW39">
        <f>IF(OR('2-man'!CW$39="P",'2-man'!CW$39="R",AND('2-man'!CW$38&lt;=IF('2-man'!$BF$27="",999,'2-man'!$BF$27),OR('2-man'!CW$39="D",LEFT('2-man'!CW$39,3)="ST&gt;",OR(AND('2-man'!CW$40="ST&gt;1",CW40&gt;=100))))),'2-man'!CW$38,0)</f>
        <v/>
      </c>
      <c r="CX39">
        <f>IF(OR('2-man'!CX$39="P",'2-man'!CX$39="R",AND('2-man'!CX$38&lt;=IF('2-man'!$BF$27="",999,'2-man'!$BF$27),OR('2-man'!CX$39="D",LEFT('2-man'!CX$39,3)="ST&gt;",OR(AND('2-man'!CX$40="ST&gt;1",CX40&gt;=100))))),'2-man'!CX$38,0)</f>
        <v/>
      </c>
      <c r="CY39">
        <f>IF(OR('2-man'!CY$39="P",'2-man'!CY$39="R",AND('2-man'!CY$38&lt;=IF('2-man'!$BF$27="",999,'2-man'!$BF$27),OR('2-man'!CY$39="D",LEFT('2-man'!CY$39,3)="ST&gt;",OR(AND('2-man'!CY$40="ST&gt;1",CY40&gt;=100))))),'2-man'!CY$38,0)</f>
        <v/>
      </c>
      <c r="CZ39">
        <f>IF(OR('2-man'!CZ$39="P",'2-man'!CZ$39="R",AND('2-man'!CZ$38&lt;=IF('2-man'!$BF$27="",999,'2-man'!$BF$27),OR('2-man'!CZ$39="D",LEFT('2-man'!CZ$39,3)="ST&gt;",OR(AND('2-man'!CZ$40="ST&gt;1",CZ40&gt;=100))))),'2-man'!CZ$38,0)</f>
        <v/>
      </c>
      <c r="DA39">
        <f>IF(OR('2-man'!DA$39="P",'2-man'!DA$39="R",AND('2-man'!DA$38&lt;=IF('2-man'!$BF$27="",999,'2-man'!$BF$27),OR('2-man'!DA$39="D",LEFT('2-man'!DA$39,3)="ST&gt;",OR(AND('2-man'!DA$40="ST&gt;1",DA40&gt;=100))))),'2-man'!DA$38,0)</f>
        <v/>
      </c>
      <c r="DB39">
        <f>IF(OR('2-man'!DB$39="P",'2-man'!DB$39="R",AND('2-man'!DB$38&lt;=IF('2-man'!$BF$27="",999,'2-man'!$BF$27),OR('2-man'!DB$39="D",LEFT('2-man'!DB$39,3)="ST&gt;",OR(AND('2-man'!DB$40="ST&gt;1",DB40&gt;=100))))),'2-man'!DB$38,0)</f>
        <v/>
      </c>
      <c r="DC39">
        <f>IF(OR('2-man'!DC$39="P",'2-man'!DC$39="R",AND('2-man'!DC$38&lt;=IF('2-man'!$BF$27="",999,'2-man'!$BF$27),OR('2-man'!DC$39="D",LEFT('2-man'!DC$39,3)="ST&gt;",OR(AND('2-man'!DC$40="ST&gt;1",DC40&gt;=100))))),'2-man'!DC$38,0)</f>
        <v/>
      </c>
      <c r="DD39">
        <f>IF(OR('2-man'!DD$39="P",'2-man'!DD$39="R",AND('2-man'!DD$38&lt;=IF('2-man'!$BF$27="",999,'2-man'!$BF$27),OR('2-man'!DD$39="D",LEFT('2-man'!DD$39,3)="ST&gt;",OR(AND('2-man'!DD$40="ST&gt;1",DD40&gt;=100))))),'2-man'!DD$38,0)</f>
        <v/>
      </c>
      <c r="DE39">
        <f>IF(OR('2-man'!DE$39="P",'2-man'!DE$39="R",AND('2-man'!DE$38&lt;=IF('2-man'!$BF$27="",999,'2-man'!$BF$27),OR('2-man'!DE$39="D",LEFT('2-man'!DE$39,3)="ST&gt;",OR(AND('2-man'!DE$40="ST&gt;1",DE40&gt;=100))))),'2-man'!DE$38,0)</f>
        <v/>
      </c>
      <c r="DF39">
        <f>IF(OR('2-man'!DF$39="P",'2-man'!DF$39="R",AND('2-man'!DF$38&lt;=IF('2-man'!$BF$27="",999,'2-man'!$BF$27),OR('2-man'!DF$39="D",LEFT('2-man'!DF$39,3)="ST&gt;",OR(AND('2-man'!DF$40="ST&gt;1",DF40&gt;=100))))),'2-man'!DF$38,0)</f>
        <v/>
      </c>
      <c r="DG39">
        <f>IF(OR('2-man'!DG$39="P",'2-man'!DG$39="R",AND('2-man'!DG$38&lt;=IF('2-man'!$BF$27="",999,'2-man'!$BF$27),OR('2-man'!DG$39="D",LEFT('2-man'!DG$39,3)="ST&gt;",OR(AND('2-man'!DG$40="ST&gt;1",DG40&gt;=100))))),'2-man'!DG$38,0)</f>
        <v/>
      </c>
      <c r="DH39">
        <f>IF(OR('2-man'!DH$39="P",'2-man'!DH$39="R",AND('2-man'!DH$38&lt;=IF('2-man'!$BF$27="",999,'2-man'!$BF$27),OR('2-man'!DH$39="D",LEFT('2-man'!DH$39,3)="ST&gt;",OR(AND('2-man'!DH$40="ST&gt;1",DH40&gt;=100))))),'2-man'!DH$38,0)</f>
        <v/>
      </c>
      <c r="DI39">
        <f>IF(OR('2-man'!DI$39="P",'2-man'!DI$39="R",AND('2-man'!DI$38&lt;=IF('2-man'!$BF$27="",999,'2-man'!$BF$27),OR('2-man'!DI$39="D",LEFT('2-man'!DI$39,3)="ST&gt;",OR(AND('2-man'!DI$40="ST&gt;1",DI40&gt;=100))))),'2-man'!DI$38,0)</f>
        <v/>
      </c>
      <c r="DJ39">
        <f>IF(OR('2-man'!DJ$39="P",'2-man'!DJ$39="R",AND('2-man'!DJ$38&lt;=IF('2-man'!$BF$27="",999,'2-man'!$BF$27),OR('2-man'!DJ$39="D",LEFT('2-man'!DJ$39,3)="ST&gt;",OR(AND('2-man'!DJ$40="ST&gt;1",DJ40&gt;=100))))),'2-man'!DJ$38,0)</f>
        <v/>
      </c>
      <c r="DK39">
        <f>IF(OR('2-man'!DK$39="P",'2-man'!DK$39="R",AND('2-man'!DK$38&lt;=IF('2-man'!$BF$27="",999,'2-man'!$BF$27),OR('2-man'!DK$39="D",LEFT('2-man'!DK$39,3)="ST&gt;",OR(AND('2-man'!DK$40="ST&gt;1",DK40&gt;=100))))),'2-man'!DK$38,0)</f>
        <v/>
      </c>
      <c r="DL39">
        <f>IF(OR('2-man'!DL$39="P",'2-man'!DL$39="R",AND('2-man'!DL$38&lt;=IF('2-man'!$BF$27="",999,'2-man'!$BF$27),OR('2-man'!DL$39="D",LEFT('2-man'!DL$39,3)="ST&gt;",OR(AND('2-man'!DL$40="ST&gt;1",DL40&gt;=100))))),'2-man'!DL$38,0)</f>
        <v/>
      </c>
      <c r="DM39">
        <f>IF(OR('2-man'!DM$39="P",'2-man'!DM$39="R",AND('2-man'!DM$38&lt;=IF('2-man'!$BF$27="",999,'2-man'!$BF$27),OR('2-man'!DM$39="D",LEFT('2-man'!DM$39,3)="ST&gt;",OR(AND('2-man'!DM$40="ST&gt;1",DM40&gt;=100))))),'2-man'!DM$38,0)</f>
        <v/>
      </c>
      <c r="DN39">
        <f>IF(OR('2-man'!DN$39="P",'2-man'!DN$39="R",AND('2-man'!DN$38&lt;=IF('2-man'!$BF$27="",999,'2-man'!$BF$27),OR('2-man'!DN$39="D",LEFT('2-man'!DN$39,3)="ST&gt;",OR(AND('2-man'!DN$40="ST&gt;1",DN40&gt;=100))))),'2-man'!DN$38,0)</f>
        <v/>
      </c>
      <c r="DO39">
        <f>IF(OR('2-man'!DO$39="P",'2-man'!DO$39="R",AND('2-man'!DO$38&lt;=IF('2-man'!$BF$27="",999,'2-man'!$BF$27),OR('2-man'!DO$39="D",LEFT('2-man'!DO$39,3)="ST&gt;",OR(AND('2-man'!DO$40="ST&gt;1",DO40&gt;=100))))),'2-man'!DO$38,0)</f>
        <v/>
      </c>
      <c r="DP39">
        <f>IF(OR('2-man'!DP$39="P",'2-man'!DP$39="R",AND('2-man'!DP$38&lt;=IF('2-man'!$BF$27="",999,'2-man'!$BF$27),OR('2-man'!DP$39="D",LEFT('2-man'!DP$39,3)="ST&gt;",OR(AND('2-man'!DP$40="ST&gt;1",DP40&gt;=100))))),'2-man'!DP$38,0)</f>
        <v/>
      </c>
      <c r="DQ39">
        <f>IF(OR('2-man'!DQ$39="P",'2-man'!DQ$39="R",AND('2-man'!DQ$38&lt;=IF('2-man'!$BF$27="",999,'2-man'!$BF$27),OR('2-man'!DQ$39="D",LEFT('2-man'!DQ$39,3)="ST&gt;",OR(AND('2-man'!DQ$40="ST&gt;1",DQ40&gt;=100))))),'2-man'!DQ$38,0)</f>
        <v/>
      </c>
      <c r="DR39">
        <f>IF(OR('2-man'!DR$39="P",'2-man'!DR$39="R",AND('2-man'!DR$38&lt;=IF('2-man'!$BF$27="",999,'2-man'!$BF$27),OR('2-man'!DR$39="D",LEFT('2-man'!DR$39,3)="ST&gt;",OR(AND('2-man'!DR$40="ST&gt;1",DR40&gt;=100))))),'2-man'!DR$38,0)</f>
        <v/>
      </c>
      <c r="DS39">
        <f>IF(OR('2-man'!DS$39="P",'2-man'!DS$39="R",AND('2-man'!DS$38&lt;=IF('2-man'!$BF$27="",999,'2-man'!$BF$27),OR('2-man'!DS$39="D",LEFT('2-man'!DS$39,3)="ST&gt;",OR(AND('2-man'!DS$40="ST&gt;1",DS40&gt;=100))))),'2-man'!DS$38,0)</f>
        <v/>
      </c>
      <c r="DT39">
        <f>IF(OR('2-man'!DT$39="P",'2-man'!DT$39="R",AND('2-man'!DT$38&lt;=IF('2-man'!$BF$27="",999,'2-man'!$BF$27),OR('2-man'!DT$39="D",LEFT('2-man'!DT$39,3)="ST&gt;",OR(AND('2-man'!DT$40="ST&gt;1",DT40&gt;=100))))),'2-man'!DT$38,0)</f>
        <v/>
      </c>
      <c r="DU39">
        <f>IF(OR('2-man'!DU$39="P",'2-man'!DU$39="R",AND('2-man'!DU$38&lt;=IF('2-man'!$BF$27="",999,'2-man'!$BF$27),OR('2-man'!DU$39="D",LEFT('2-man'!DU$39,3)="ST&gt;",OR(AND('2-man'!DU$40="ST&gt;1",DU40&gt;=100))))),'2-man'!DU$38,0)</f>
        <v/>
      </c>
      <c r="DV39">
        <f>IF(OR('2-man'!DV$39="P",'2-man'!DV$39="R",AND('2-man'!DV$38&lt;=IF('2-man'!$BF$27="",999,'2-man'!$BF$27),OR('2-man'!DV$39="D",LEFT('2-man'!DV$39,3)="ST&gt;",OR(AND('2-man'!DV$40="ST&gt;1",DV40&gt;=100))))),'2-man'!DV$38,0)</f>
        <v/>
      </c>
      <c r="DW39">
        <f>IF(OR('2-man'!DW$39="P",'2-man'!DW$39="R",AND('2-man'!DW$38&lt;=IF('2-man'!$BF$27="",999,'2-man'!$BF$27),OR('2-man'!DW$39="D",LEFT('2-man'!DW$39,3)="ST&gt;",OR(AND('2-man'!DW$40="ST&gt;1",DW40&gt;=100))))),'2-man'!DW$38,0)</f>
        <v/>
      </c>
      <c r="DX39">
        <f>IF(OR('2-man'!DX$39="P",'2-man'!DX$39="R",AND('2-man'!DX$38&lt;=IF('2-man'!$BF$27="",999,'2-man'!$BF$27),OR('2-man'!DX$39="D",LEFT('2-man'!DX$39,3)="ST&gt;",OR(AND('2-man'!DX$40="ST&gt;1",DX40&gt;=100))))),'2-man'!DX$38,0)</f>
        <v/>
      </c>
      <c r="DY39">
        <f>IF(OR('2-man'!DY$39="P",'2-man'!DY$39="R",AND('2-man'!DY$38&lt;=IF('2-man'!$BF$27="",999,'2-man'!$BF$27),OR('2-man'!DY$39="D",LEFT('2-man'!DY$39,3)="ST&gt;",OR(AND('2-man'!DY$40="ST&gt;1",DY40&gt;=100))))),'2-man'!DY$38,0)</f>
        <v/>
      </c>
      <c r="DZ39">
        <f>IF(OR('2-man'!DZ$39="P",'2-man'!DZ$39="R",AND('2-man'!DZ$38&lt;=IF('2-man'!$BF$27="",999,'2-man'!$BF$27),OR('2-man'!DZ$39="D",LEFT('2-man'!DZ$39,3)="ST&gt;",OR(AND('2-man'!DZ$40="ST&gt;1",DZ40&gt;=100))))),'2-man'!DZ$38,0)</f>
        <v/>
      </c>
      <c r="EA39">
        <f>IF(OR('2-man'!EA$39="P",'2-man'!EA$39="R",AND('2-man'!EA$38&lt;=IF('2-man'!$BF$27="",999,'2-man'!$BF$27),OR('2-man'!EA$39="D",LEFT('2-man'!EA$39,3)="ST&gt;",OR(AND('2-man'!EA$40="ST&gt;1",EA40&gt;=100))))),'2-man'!EA$38,0)</f>
        <v/>
      </c>
      <c r="EB39">
        <f>IF(OR('2-man'!EB$39="P",'2-man'!EB$39="R",AND('2-man'!EB$38&lt;=IF('2-man'!$BF$27="",999,'2-man'!$BF$27),OR('2-man'!EB$39="D",LEFT('2-man'!EB$39,3)="ST&gt;",OR(AND('2-man'!EB$40="ST&gt;1",EB40&gt;=100))))),'2-man'!EB$38,0)</f>
        <v/>
      </c>
      <c r="EC39">
        <f>IF(OR('2-man'!EC$39="P",'2-man'!EC$39="R",AND('2-man'!EC$38&lt;=IF('2-man'!$BF$27="",999,'2-man'!$BF$27),OR('2-man'!EC$39="D",LEFT('2-man'!EC$39,3)="ST&gt;",OR(AND('2-man'!EC$40="ST&gt;1",EC40&gt;=100))))),'2-man'!EC$38,0)</f>
        <v/>
      </c>
      <c r="ED39">
        <f>IF(OR('2-man'!ED$39="P",'2-man'!ED$39="R",AND('2-man'!ED$38&lt;=IF('2-man'!$BF$27="",999,'2-man'!$BF$27),OR('2-man'!ED$39="D",LEFT('2-man'!ED$39,3)="ST&gt;",OR(AND('2-man'!ED$40="ST&gt;1",ED40&gt;=100))))),'2-man'!ED$38,0)</f>
        <v/>
      </c>
      <c r="EE39">
        <f>IF(OR('2-man'!EE$39="P",'2-man'!EE$39="R",AND('2-man'!EE$38&lt;=IF('2-man'!$BF$27="",999,'2-man'!$BF$27),OR('2-man'!EE$39="D",LEFT('2-man'!EE$39,3)="ST&gt;",OR(AND('2-man'!EE$40="ST&gt;1",EE40&gt;=100))))),'2-man'!EE$38,0)</f>
        <v/>
      </c>
      <c r="EF39">
        <f>IF(OR('2-man'!EF$39="P",'2-man'!EF$39="R",AND('2-man'!EF$38&lt;=IF('2-man'!$BF$27="",999,'2-man'!$BF$27),OR('2-man'!EF$39="D",LEFT('2-man'!EF$39,3)="ST&gt;",OR(AND('2-man'!EF$40="ST&gt;1",EF40&gt;=100))))),'2-man'!EF$38,0)</f>
        <v/>
      </c>
      <c r="EG39">
        <f>IF(OR('2-man'!EG$39="P",'2-man'!EG$39="R",AND('2-man'!EG$38&lt;=IF('2-man'!$BF$27="",999,'2-man'!$BF$27),OR('2-man'!EG$39="D",LEFT('2-man'!EG$39,3)="ST&gt;",OR(AND('2-man'!EG$40="ST&gt;1",EG40&gt;=100))))),'2-man'!EG$38,0)</f>
        <v/>
      </c>
      <c r="EH39">
        <f>IF(OR('2-man'!EH$39="P",'2-man'!EH$39="R",AND('2-man'!EH$38&lt;=IF('2-man'!$BF$27="",999,'2-man'!$BF$27),OR('2-man'!EH$39="D",LEFT('2-man'!EH$39,3)="ST&gt;",OR(AND('2-man'!EH$40="ST&gt;1",EH40&gt;=100))))),'2-man'!EH$38,0)</f>
        <v/>
      </c>
      <c r="EI39">
        <f>IF(OR('2-man'!EI$39="P",'2-man'!EI$39="R",AND('2-man'!EI$38&lt;=IF('2-man'!$BF$27="",999,'2-man'!$BF$27),OR('2-man'!EI$39="D",LEFT('2-man'!EI$39,3)="ST&gt;",OR(AND('2-man'!EI$40="ST&gt;1",EI40&gt;=100))))),'2-man'!EI$38,0)</f>
        <v/>
      </c>
      <c r="EJ39">
        <f>IF(OR('2-man'!EJ$39="P",'2-man'!EJ$39="R",AND('2-man'!EJ$38&lt;=IF('2-man'!$BF$27="",999,'2-man'!$BF$27),OR('2-man'!EJ$39="D",LEFT('2-man'!EJ$39,3)="ST&gt;",OR(AND('2-man'!EJ$40="ST&gt;1",EJ40&gt;=100))))),'2-man'!EJ$38,0)</f>
        <v/>
      </c>
      <c r="EK39">
        <f>IF(OR('2-man'!EK$39="P",'2-man'!EK$39="R",AND('2-man'!EK$38&lt;=IF('2-man'!$BF$27="",999,'2-man'!$BF$27),OR('2-man'!EK$39="D",LEFT('2-man'!EK$39,3)="ST&gt;",OR(AND('2-man'!EK$40="ST&gt;1",EK40&gt;=100))))),'2-man'!EK$38,0)</f>
        <v/>
      </c>
      <c r="EL39">
        <f>IF(OR('2-man'!EL$39="P",'2-man'!EL$39="R",AND('2-man'!EL$38&lt;=IF('2-man'!$BF$27="",999,'2-man'!$BF$27),OR('2-man'!EL$39="D",LEFT('2-man'!EL$39,3)="ST&gt;",OR(AND('2-man'!EL$40="ST&gt;1",EL40&gt;=100))))),'2-man'!EL$38,0)</f>
        <v/>
      </c>
    </row>
    <row r="40">
      <c r="A40" t="inlineStr">
        <is>
          <t>P2 s1</t>
        </is>
      </c>
      <c r="C40">
        <f>MIN(100,B41+IF(AND(OR(NOT(ISNUMBER($R$46)),'2-man'!C$38&gt;$R$46),B41&lt;100,B42+1&gt;=IF(OR('2-man'!$F$28=TRUE,'2-man'!$F$28="TRUE",'2-man'!$F$28="Yes"),25,50)),10,0)+IF('2-man'!C$38=$Q$46,25,0))</f>
        <v/>
      </c>
      <c r="D40">
        <f>MIN(100,C41+IF(AND(OR(NOT(ISNUMBER($R$46)),'2-man'!D$38&gt;$R$46),C41&lt;100,C42+1&gt;=IF(OR('2-man'!$F$28=TRUE,'2-man'!$F$28="TRUE",'2-man'!$F$28="Yes"),25,50)),10,0)+IF('2-man'!D$38=$Q$46,25,0))</f>
        <v/>
      </c>
      <c r="E40">
        <f>MIN(100,D41+IF(AND(OR(NOT(ISNUMBER($R$46)),'2-man'!E$38&gt;$R$46),D41&lt;100,D42+1&gt;=IF(OR('2-man'!$F$28=TRUE,'2-man'!$F$28="TRUE",'2-man'!$F$28="Yes"),25,50)),10,0)+IF('2-man'!E$38=$Q$46,25,0))</f>
        <v/>
      </c>
      <c r="F40">
        <f>MIN(100,E41+IF(AND(OR(NOT(ISNUMBER($R$46)),'2-man'!F$38&gt;$R$46),E41&lt;100,E42+1&gt;=IF(OR('2-man'!$F$28=TRUE,'2-man'!$F$28="TRUE",'2-man'!$F$28="Yes"),25,50)),10,0)+IF('2-man'!F$38=$Q$46,25,0))</f>
        <v/>
      </c>
      <c r="G40">
        <f>MIN(100,F41+IF(AND(OR(NOT(ISNUMBER($R$46)),'2-man'!G$38&gt;$R$46),F41&lt;100,F42+1&gt;=IF(OR('2-man'!$F$28=TRUE,'2-man'!$F$28="TRUE",'2-man'!$F$28="Yes"),25,50)),10,0)+IF('2-man'!G$38=$Q$46,25,0))</f>
        <v/>
      </c>
      <c r="H40">
        <f>MIN(100,G41+IF(AND(OR(NOT(ISNUMBER($R$46)),'2-man'!H$38&gt;$R$46),G41&lt;100,G42+1&gt;=IF(OR('2-man'!$F$28=TRUE,'2-man'!$F$28="TRUE",'2-man'!$F$28="Yes"),25,50)),10,0)+IF('2-man'!H$38=$Q$46,25,0))</f>
        <v/>
      </c>
      <c r="I40">
        <f>MIN(100,H41+IF(AND(OR(NOT(ISNUMBER($R$46)),'2-man'!I$38&gt;$R$46),H41&lt;100,H42+1&gt;=IF(OR('2-man'!$F$28=TRUE,'2-man'!$F$28="TRUE",'2-man'!$F$28="Yes"),25,50)),10,0)+IF('2-man'!I$38=$Q$46,25,0))</f>
        <v/>
      </c>
      <c r="J40">
        <f>MIN(100,I41+IF(AND(OR(NOT(ISNUMBER($R$46)),'2-man'!J$38&gt;$R$46),I41&lt;100,I42+1&gt;=IF(OR('2-man'!$F$28=TRUE,'2-man'!$F$28="TRUE",'2-man'!$F$28="Yes"),25,50)),10,0)+IF('2-man'!J$38=$Q$46,25,0))</f>
        <v/>
      </c>
      <c r="K40">
        <f>MIN(100,J41+IF(AND(OR(NOT(ISNUMBER($R$46)),'2-man'!K$38&gt;$R$46),J41&lt;100,J42+1&gt;=IF(OR('2-man'!$F$28=TRUE,'2-man'!$F$28="TRUE",'2-man'!$F$28="Yes"),25,50)),10,0)+IF('2-man'!K$38=$Q$46,25,0))</f>
        <v/>
      </c>
      <c r="L40">
        <f>MIN(100,K41+IF(AND(OR(NOT(ISNUMBER($R$46)),'2-man'!L$38&gt;$R$46),K41&lt;100,K42+1&gt;=IF(OR('2-man'!$F$28=TRUE,'2-man'!$F$28="TRUE",'2-man'!$F$28="Yes"),25,50)),10,0)+IF('2-man'!L$38=$Q$46,25,0))</f>
        <v/>
      </c>
      <c r="M40">
        <f>MIN(100,L41+IF(AND(OR(NOT(ISNUMBER($R$46)),'2-man'!M$38&gt;$R$46),L41&lt;100,L42+1&gt;=IF(OR('2-man'!$F$28=TRUE,'2-man'!$F$28="TRUE",'2-man'!$F$28="Yes"),25,50)),10,0)+IF('2-man'!M$38=$Q$46,25,0))</f>
        <v/>
      </c>
      <c r="N40">
        <f>MIN(100,M41+IF(AND(OR(NOT(ISNUMBER($R$46)),'2-man'!N$38&gt;$R$46),M41&lt;100,M42+1&gt;=IF(OR('2-man'!$F$28=TRUE,'2-man'!$F$28="TRUE",'2-man'!$F$28="Yes"),25,50)),10,0)+IF('2-man'!N$38=$Q$46,25,0))</f>
        <v/>
      </c>
      <c r="O40">
        <f>MIN(100,N41+IF(AND(OR(NOT(ISNUMBER($R$46)),'2-man'!O$38&gt;$R$46),N41&lt;100,N42+1&gt;=IF(OR('2-man'!$F$28=TRUE,'2-man'!$F$28="TRUE",'2-man'!$F$28="Yes"),25,50)),10,0)+IF('2-man'!O$38=$Q$46,25,0))</f>
        <v/>
      </c>
      <c r="P40">
        <f>MIN(100,O41+IF(AND(OR(NOT(ISNUMBER($R$46)),'2-man'!P$38&gt;$R$46),O41&lt;100,O42+1&gt;=IF(OR('2-man'!$F$28=TRUE,'2-man'!$F$28="TRUE",'2-man'!$F$28="Yes"),25,50)),10,0)+IF('2-man'!P$38=$Q$46,25,0))</f>
        <v/>
      </c>
      <c r="Q40">
        <f>MIN(100,P41+IF(AND(OR(NOT(ISNUMBER($R$46)),'2-man'!Q$38&gt;$R$46),P41&lt;100,P42+1&gt;=IF(OR('2-man'!$F$28=TRUE,'2-man'!$F$28="TRUE",'2-man'!$F$28="Yes"),25,50)),10,0)+IF('2-man'!Q$38=$Q$46,25,0))</f>
        <v/>
      </c>
      <c r="R40">
        <f>MIN(100,Q41+IF(AND(OR(NOT(ISNUMBER($R$46)),'2-man'!R$38&gt;$R$46),Q41&lt;100,Q42+1&gt;=IF(OR('2-man'!$F$28=TRUE,'2-man'!$F$28="TRUE",'2-man'!$F$28="Yes"),25,50)),10,0)+IF('2-man'!R$38=$Q$46,25,0))</f>
        <v/>
      </c>
      <c r="S40">
        <f>MIN(100,R41+IF(AND(OR(NOT(ISNUMBER($R$46)),'2-man'!S$38&gt;$R$46),R41&lt;100,R42+1&gt;=IF(OR('2-man'!$F$28=TRUE,'2-man'!$F$28="TRUE",'2-man'!$F$28="Yes"),25,50)),10,0)+IF('2-man'!S$38=$Q$46,25,0))</f>
        <v/>
      </c>
      <c r="T40">
        <f>MIN(100,S41+IF(AND(OR(NOT(ISNUMBER($R$46)),'2-man'!T$38&gt;$R$46),S41&lt;100,S42+1&gt;=IF(OR('2-man'!$F$28=TRUE,'2-man'!$F$28="TRUE",'2-man'!$F$28="Yes"),25,50)),10,0)+IF('2-man'!T$38=$Q$46,25,0))</f>
        <v/>
      </c>
      <c r="U40">
        <f>MIN(100,T41+IF(AND(OR(NOT(ISNUMBER($R$46)),'2-man'!U$38&gt;$R$46),T41&lt;100,T42+1&gt;=IF(OR('2-man'!$F$28=TRUE,'2-man'!$F$28="TRUE",'2-man'!$F$28="Yes"),25,50)),10,0)+IF('2-man'!U$38=$Q$46,25,0))</f>
        <v/>
      </c>
      <c r="V40">
        <f>MIN(100,U41+IF(AND(OR(NOT(ISNUMBER($R$46)),'2-man'!V$38&gt;$R$46),U41&lt;100,U42+1&gt;=IF(OR('2-man'!$F$28=TRUE,'2-man'!$F$28="TRUE",'2-man'!$F$28="Yes"),25,50)),10,0)+IF('2-man'!V$38=$Q$46,25,0))</f>
        <v/>
      </c>
      <c r="W40">
        <f>MIN(100,V41+IF(AND(OR(NOT(ISNUMBER($R$46)),'2-man'!W$38&gt;$R$46),V41&lt;100,V42+1&gt;=IF(OR('2-man'!$F$28=TRUE,'2-man'!$F$28="TRUE",'2-man'!$F$28="Yes"),25,50)),10,0)+IF('2-man'!W$38=$Q$46,25,0))</f>
        <v/>
      </c>
      <c r="X40">
        <f>MIN(100,W41+IF(AND(OR(NOT(ISNUMBER($R$46)),'2-man'!X$38&gt;$R$46),W41&lt;100,W42+1&gt;=IF(OR('2-man'!$F$28=TRUE,'2-man'!$F$28="TRUE",'2-man'!$F$28="Yes"),25,50)),10,0)+IF('2-man'!X$38=$Q$46,25,0))</f>
        <v/>
      </c>
      <c r="Y40">
        <f>MIN(100,X41+IF(AND(OR(NOT(ISNUMBER($R$46)),'2-man'!Y$38&gt;$R$46),X41&lt;100,X42+1&gt;=IF(OR('2-man'!$F$28=TRUE,'2-man'!$F$28="TRUE",'2-man'!$F$28="Yes"),25,50)),10,0)+IF('2-man'!Y$38=$Q$46,25,0))</f>
        <v/>
      </c>
      <c r="Z40">
        <f>MIN(100,Y41+IF(AND(OR(NOT(ISNUMBER($R$46)),'2-man'!Z$38&gt;$R$46),Y41&lt;100,Y42+1&gt;=IF(OR('2-man'!$F$28=TRUE,'2-man'!$F$28="TRUE",'2-man'!$F$28="Yes"),25,50)),10,0)+IF('2-man'!Z$38=$Q$46,25,0))</f>
        <v/>
      </c>
      <c r="AA40">
        <f>MIN(100,Z41+IF(AND(OR(NOT(ISNUMBER($R$46)),'2-man'!AA$38&gt;$R$46),Z41&lt;100,Z42+1&gt;=IF(OR('2-man'!$F$28=TRUE,'2-man'!$F$28="TRUE",'2-man'!$F$28="Yes"),25,50)),10,0)+IF('2-man'!AA$38=$Q$46,25,0))</f>
        <v/>
      </c>
      <c r="AB40">
        <f>MIN(100,AA41+IF(AND(OR(NOT(ISNUMBER($R$46)),'2-man'!AB$38&gt;$R$46),AA41&lt;100,AA42+1&gt;=IF(OR('2-man'!$F$28=TRUE,'2-man'!$F$28="TRUE",'2-man'!$F$28="Yes"),25,50)),10,0)+IF('2-man'!AB$38=$Q$46,25,0))</f>
        <v/>
      </c>
      <c r="AC40">
        <f>MIN(100,AB41+IF(AND(OR(NOT(ISNUMBER($R$46)),'2-man'!AC$38&gt;$R$46),AB41&lt;100,AB42+1&gt;=IF(OR('2-man'!$F$28=TRUE,'2-man'!$F$28="TRUE",'2-man'!$F$28="Yes"),25,50)),10,0)+IF('2-man'!AC$38=$Q$46,25,0))</f>
        <v/>
      </c>
      <c r="AD40">
        <f>MIN(100,AC41+IF(AND(OR(NOT(ISNUMBER($R$46)),'2-man'!AD$38&gt;$R$46),AC41&lt;100,AC42+1&gt;=IF(OR('2-man'!$F$28=TRUE,'2-man'!$F$28="TRUE",'2-man'!$F$28="Yes"),25,50)),10,0)+IF('2-man'!AD$38=$Q$46,25,0))</f>
        <v/>
      </c>
      <c r="AE40">
        <f>MIN(100,AD41+IF(AND(OR(NOT(ISNUMBER($R$46)),'2-man'!AE$38&gt;$R$46),AD41&lt;100,AD42+1&gt;=IF(OR('2-man'!$F$28=TRUE,'2-man'!$F$28="TRUE",'2-man'!$F$28="Yes"),25,50)),10,0)+IF('2-man'!AE$38=$Q$46,25,0))</f>
        <v/>
      </c>
      <c r="AF40">
        <f>MIN(100,AE41+IF(AND(OR(NOT(ISNUMBER($R$46)),'2-man'!AF$38&gt;$R$46),AE41&lt;100,AE42+1&gt;=IF(OR('2-man'!$F$28=TRUE,'2-man'!$F$28="TRUE",'2-man'!$F$28="Yes"),25,50)),10,0)+IF('2-man'!AF$38=$Q$46,25,0))</f>
        <v/>
      </c>
      <c r="AG40">
        <f>MIN(100,AF41+IF(AND(OR(NOT(ISNUMBER($R$46)),'2-man'!AG$38&gt;$R$46),AF41&lt;100,AF42+1&gt;=IF(OR('2-man'!$F$28=TRUE,'2-man'!$F$28="TRUE",'2-man'!$F$28="Yes"),25,50)),10,0)+IF('2-man'!AG$38=$Q$46,25,0))</f>
        <v/>
      </c>
      <c r="AH40">
        <f>MIN(100,AG41+IF(AND(OR(NOT(ISNUMBER($R$46)),'2-man'!AH$38&gt;$R$46),AG41&lt;100,AG42+1&gt;=IF(OR('2-man'!$F$28=TRUE,'2-man'!$F$28="TRUE",'2-man'!$F$28="Yes"),25,50)),10,0)+IF('2-man'!AH$38=$Q$46,25,0))</f>
        <v/>
      </c>
      <c r="AI40">
        <f>MIN(100,AH41+IF(AND(OR(NOT(ISNUMBER($R$46)),'2-man'!AI$38&gt;$R$46),AH41&lt;100,AH42+1&gt;=IF(OR('2-man'!$F$28=TRUE,'2-man'!$F$28="TRUE",'2-man'!$F$28="Yes"),25,50)),10,0)+IF('2-man'!AI$38=$Q$46,25,0))</f>
        <v/>
      </c>
      <c r="AJ40">
        <f>MIN(100,AI41+IF(AND(OR(NOT(ISNUMBER($R$46)),'2-man'!AJ$38&gt;$R$46),AI41&lt;100,AI42+1&gt;=IF(OR('2-man'!$F$28=TRUE,'2-man'!$F$28="TRUE",'2-man'!$F$28="Yes"),25,50)),10,0)+IF('2-man'!AJ$38=$Q$46,25,0))</f>
        <v/>
      </c>
      <c r="AK40">
        <f>MIN(100,AJ41+IF(AND(OR(NOT(ISNUMBER($R$46)),'2-man'!AK$38&gt;$R$46),AJ41&lt;100,AJ42+1&gt;=IF(OR('2-man'!$F$28=TRUE,'2-man'!$F$28="TRUE",'2-man'!$F$28="Yes"),25,50)),10,0)+IF('2-man'!AK$38=$Q$46,25,0))</f>
        <v/>
      </c>
      <c r="AL40">
        <f>MIN(100,AK41+IF(AND(OR(NOT(ISNUMBER($R$46)),'2-man'!AL$38&gt;$R$46),AK41&lt;100,AK42+1&gt;=IF(OR('2-man'!$F$28=TRUE,'2-man'!$F$28="TRUE",'2-man'!$F$28="Yes"),25,50)),10,0)+IF('2-man'!AL$38=$Q$46,25,0))</f>
        <v/>
      </c>
      <c r="AM40">
        <f>MIN(100,AL41+IF(AND(OR(NOT(ISNUMBER($R$46)),'2-man'!AM$38&gt;$R$46),AL41&lt;100,AL42+1&gt;=IF(OR('2-man'!$F$28=TRUE,'2-man'!$F$28="TRUE",'2-man'!$F$28="Yes"),25,50)),10,0)+IF('2-man'!AM$38=$Q$46,25,0))</f>
        <v/>
      </c>
      <c r="AN40">
        <f>MIN(100,AM41+IF(AND(OR(NOT(ISNUMBER($R$46)),'2-man'!AN$38&gt;$R$46),AM41&lt;100,AM42+1&gt;=IF(OR('2-man'!$F$28=TRUE,'2-man'!$F$28="TRUE",'2-man'!$F$28="Yes"),25,50)),10,0)+IF('2-man'!AN$38=$Q$46,25,0))</f>
        <v/>
      </c>
      <c r="AO40">
        <f>MIN(100,AN41+IF(AND(OR(NOT(ISNUMBER($R$46)),'2-man'!AO$38&gt;$R$46),AN41&lt;100,AN42+1&gt;=IF(OR('2-man'!$F$28=TRUE,'2-man'!$F$28="TRUE",'2-man'!$F$28="Yes"),25,50)),10,0)+IF('2-man'!AO$38=$Q$46,25,0))</f>
        <v/>
      </c>
      <c r="AP40">
        <f>MIN(100,AO41+IF(AND(OR(NOT(ISNUMBER($R$46)),'2-man'!AP$38&gt;$R$46),AO41&lt;100,AO42+1&gt;=IF(OR('2-man'!$F$28=TRUE,'2-man'!$F$28="TRUE",'2-man'!$F$28="Yes"),25,50)),10,0)+IF('2-man'!AP$38=$Q$46,25,0))</f>
        <v/>
      </c>
      <c r="AQ40">
        <f>MIN(100,AP41+IF(AND(OR(NOT(ISNUMBER($R$46)),'2-man'!AQ$38&gt;$R$46),AP41&lt;100,AP42+1&gt;=IF(OR('2-man'!$F$28=TRUE,'2-man'!$F$28="TRUE",'2-man'!$F$28="Yes"),25,50)),10,0)+IF('2-man'!AQ$38=$Q$46,25,0))</f>
        <v/>
      </c>
      <c r="AR40">
        <f>MIN(100,AQ41+IF(AND(OR(NOT(ISNUMBER($R$46)),'2-man'!AR$38&gt;$R$46),AQ41&lt;100,AQ42+1&gt;=IF(OR('2-man'!$F$28=TRUE,'2-man'!$F$28="TRUE",'2-man'!$F$28="Yes"),25,50)),10,0)+IF('2-man'!AR$38=$Q$46,25,0))</f>
        <v/>
      </c>
      <c r="AS40">
        <f>MIN(100,AR41+IF(AND(OR(NOT(ISNUMBER($R$46)),'2-man'!AS$38&gt;$R$46),AR41&lt;100,AR42+1&gt;=IF(OR('2-man'!$F$28=TRUE,'2-man'!$F$28="TRUE",'2-man'!$F$28="Yes"),25,50)),10,0)+IF('2-man'!AS$38=$Q$46,25,0))</f>
        <v/>
      </c>
      <c r="AT40">
        <f>MIN(100,AS41+IF(AND(OR(NOT(ISNUMBER($R$46)),'2-man'!AT$38&gt;$R$46),AS41&lt;100,AS42+1&gt;=IF(OR('2-man'!$F$28=TRUE,'2-man'!$F$28="TRUE",'2-man'!$F$28="Yes"),25,50)),10,0)+IF('2-man'!AT$38=$Q$46,25,0))</f>
        <v/>
      </c>
      <c r="AU40">
        <f>MIN(100,AT41+IF(AND(OR(NOT(ISNUMBER($R$46)),'2-man'!AU$38&gt;$R$46),AT41&lt;100,AT42+1&gt;=IF(OR('2-man'!$F$28=TRUE,'2-man'!$F$28="TRUE",'2-man'!$F$28="Yes"),25,50)),10,0)+IF('2-man'!AU$38=$Q$46,25,0))</f>
        <v/>
      </c>
      <c r="AV40">
        <f>MIN(100,AU41+IF(AND(OR(NOT(ISNUMBER($R$46)),'2-man'!AV$38&gt;$R$46),AU41&lt;100,AU42+1&gt;=IF(OR('2-man'!$F$28=TRUE,'2-man'!$F$28="TRUE",'2-man'!$F$28="Yes"),25,50)),10,0)+IF('2-man'!AV$38=$Q$46,25,0))</f>
        <v/>
      </c>
      <c r="AW40">
        <f>MIN(100,AV41+IF(AND(OR(NOT(ISNUMBER($R$46)),'2-man'!AW$38&gt;$R$46),AV41&lt;100,AV42+1&gt;=IF(OR('2-man'!$F$28=TRUE,'2-man'!$F$28="TRUE",'2-man'!$F$28="Yes"),25,50)),10,0)+IF('2-man'!AW$38=$Q$46,25,0))</f>
        <v/>
      </c>
      <c r="AX40">
        <f>MIN(100,AW41+IF(AND(OR(NOT(ISNUMBER($R$46)),'2-man'!AX$38&gt;$R$46),AW41&lt;100,AW42+1&gt;=IF(OR('2-man'!$F$28=TRUE,'2-man'!$F$28="TRUE",'2-man'!$F$28="Yes"),25,50)),10,0)+IF('2-man'!AX$38=$Q$46,25,0))</f>
        <v/>
      </c>
      <c r="AY40">
        <f>MIN(100,AX41+IF(AND(OR(NOT(ISNUMBER($R$46)),'2-man'!AY$38&gt;$R$46),AX41&lt;100,AX42+1&gt;=IF(OR('2-man'!$F$28=TRUE,'2-man'!$F$28="TRUE",'2-man'!$F$28="Yes"),25,50)),10,0)+IF('2-man'!AY$38=$Q$46,25,0))</f>
        <v/>
      </c>
      <c r="AZ40">
        <f>MIN(100,AY41+IF(AND(OR(NOT(ISNUMBER($R$46)),'2-man'!AZ$38&gt;$R$46),AY41&lt;100,AY42+1&gt;=IF(OR('2-man'!$F$28=TRUE,'2-man'!$F$28="TRUE",'2-man'!$F$28="Yes"),25,50)),10,0)+IF('2-man'!AZ$38=$Q$46,25,0))</f>
        <v/>
      </c>
      <c r="BA40">
        <f>MIN(100,AZ41+IF(AND(OR(NOT(ISNUMBER($R$46)),'2-man'!BA$38&gt;$R$46),AZ41&lt;100,AZ42+1&gt;=IF(OR('2-man'!$F$28=TRUE,'2-man'!$F$28="TRUE",'2-man'!$F$28="Yes"),25,50)),10,0)+IF('2-man'!BA$38=$Q$46,25,0))</f>
        <v/>
      </c>
      <c r="BB40">
        <f>MIN(100,BA41+IF(AND(OR(NOT(ISNUMBER($R$46)),'2-man'!BB$38&gt;$R$46),BA41&lt;100,BA42+1&gt;=IF(OR('2-man'!$F$28=TRUE,'2-man'!$F$28="TRUE",'2-man'!$F$28="Yes"),25,50)),10,0)+IF('2-man'!BB$38=$Q$46,25,0))</f>
        <v/>
      </c>
      <c r="BC40">
        <f>MIN(100,BB41+IF(AND(OR(NOT(ISNUMBER($R$46)),'2-man'!BC$38&gt;$R$46),BB41&lt;100,BB42+1&gt;=IF(OR('2-man'!$F$28=TRUE,'2-man'!$F$28="TRUE",'2-man'!$F$28="Yes"),25,50)),10,0)+IF('2-man'!BC$38=$Q$46,25,0))</f>
        <v/>
      </c>
      <c r="BD40">
        <f>MIN(100,BC41+IF(AND(OR(NOT(ISNUMBER($R$46)),'2-man'!BD$38&gt;$R$46),BC41&lt;100,BC42+1&gt;=IF(OR('2-man'!$F$28=TRUE,'2-man'!$F$28="TRUE",'2-man'!$F$28="Yes"),25,50)),10,0)+IF('2-man'!BD$38=$Q$46,25,0))</f>
        <v/>
      </c>
      <c r="BE40">
        <f>MIN(100,BD41+IF(AND(OR(NOT(ISNUMBER($R$46)),'2-man'!BE$38&gt;$R$46),BD41&lt;100,BD42+1&gt;=IF(OR('2-man'!$F$28=TRUE,'2-man'!$F$28="TRUE",'2-man'!$F$28="Yes"),25,50)),10,0)+IF('2-man'!BE$38=$Q$46,25,0))</f>
        <v/>
      </c>
      <c r="BF40">
        <f>MIN(100,BE41+IF(AND(OR(NOT(ISNUMBER($R$46)),'2-man'!BF$38&gt;$R$46),BE41&lt;100,BE42+1&gt;=IF(OR('2-man'!$F$28=TRUE,'2-man'!$F$28="TRUE",'2-man'!$F$28="Yes"),25,50)),10,0)+IF('2-man'!BF$38=$Q$46,25,0))</f>
        <v/>
      </c>
      <c r="BG40">
        <f>MIN(100,BF41+IF(AND(OR(NOT(ISNUMBER($R$46)),'2-man'!BG$38&gt;$R$46),BF41&lt;100,BF42+1&gt;=IF(OR('2-man'!$F$28=TRUE,'2-man'!$F$28="TRUE",'2-man'!$F$28="Yes"),25,50)),10,0)+IF('2-man'!BG$38=$Q$46,25,0))</f>
        <v/>
      </c>
      <c r="BH40">
        <f>MIN(100,BG41+IF(AND(OR(NOT(ISNUMBER($R$46)),'2-man'!BH$38&gt;$R$46),BG41&lt;100,BG42+1&gt;=IF(OR('2-man'!$F$28=TRUE,'2-man'!$F$28="TRUE",'2-man'!$F$28="Yes"),25,50)),10,0)+IF('2-man'!BH$38=$Q$46,25,0))</f>
        <v/>
      </c>
      <c r="BI40">
        <f>MIN(100,BH41+IF(AND(OR(NOT(ISNUMBER($R$46)),'2-man'!BI$38&gt;$R$46),BH41&lt;100,BH42+1&gt;=IF(OR('2-man'!$F$28=TRUE,'2-man'!$F$28="TRUE",'2-man'!$F$28="Yes"),25,50)),10,0)+IF('2-man'!BI$38=$Q$46,25,0))</f>
        <v/>
      </c>
      <c r="BJ40">
        <f>MIN(100,BI41+IF(AND(OR(NOT(ISNUMBER($R$46)),'2-man'!BJ$38&gt;$R$46),BI41&lt;100,BI42+1&gt;=IF(OR('2-man'!$F$28=TRUE,'2-man'!$F$28="TRUE",'2-man'!$F$28="Yes"),25,50)),10,0)+IF('2-man'!BJ$38=$Q$46,25,0))</f>
        <v/>
      </c>
      <c r="BK40">
        <f>MIN(100,BJ41+IF(AND(OR(NOT(ISNUMBER($R$46)),'2-man'!BK$38&gt;$R$46),BJ41&lt;100,BJ42+1&gt;=IF(OR('2-man'!$F$28=TRUE,'2-man'!$F$28="TRUE",'2-man'!$F$28="Yes"),25,50)),10,0)+IF('2-man'!BK$38=$Q$46,25,0))</f>
        <v/>
      </c>
      <c r="BL40">
        <f>MIN(100,BK41+IF(AND(OR(NOT(ISNUMBER($R$46)),'2-man'!BL$38&gt;$R$46),BK41&lt;100,BK42+1&gt;=IF(OR('2-man'!$F$28=TRUE,'2-man'!$F$28="TRUE",'2-man'!$F$28="Yes"),25,50)),10,0)+IF('2-man'!BL$38=$Q$46,25,0))</f>
        <v/>
      </c>
      <c r="BM40">
        <f>MIN(100,BL41+IF(AND(OR(NOT(ISNUMBER($R$46)),'2-man'!BM$38&gt;$R$46),BL41&lt;100,BL42+1&gt;=IF(OR('2-man'!$F$28=TRUE,'2-man'!$F$28="TRUE",'2-man'!$F$28="Yes"),25,50)),10,0)+IF('2-man'!BM$38=$Q$46,25,0))</f>
        <v/>
      </c>
      <c r="BN40">
        <f>MIN(100,BM41+IF(AND(OR(NOT(ISNUMBER($R$46)),'2-man'!BN$38&gt;$R$46),BM41&lt;100,BM42+1&gt;=IF(OR('2-man'!$F$28=TRUE,'2-man'!$F$28="TRUE",'2-man'!$F$28="Yes"),25,50)),10,0)+IF('2-man'!BN$38=$Q$46,25,0))</f>
        <v/>
      </c>
      <c r="BO40">
        <f>MIN(100,BN41+IF(AND(OR(NOT(ISNUMBER($R$46)),'2-man'!BO$38&gt;$R$46),BN41&lt;100,BN42+1&gt;=IF(OR('2-man'!$F$28=TRUE,'2-man'!$F$28="TRUE",'2-man'!$F$28="Yes"),25,50)),10,0)+IF('2-man'!BO$38=$Q$46,25,0))</f>
        <v/>
      </c>
      <c r="BP40">
        <f>MIN(100,BO41+IF(AND(OR(NOT(ISNUMBER($R$46)),'2-man'!BP$38&gt;$R$46),BO41&lt;100,BO42+1&gt;=IF(OR('2-man'!$F$28=TRUE,'2-man'!$F$28="TRUE",'2-man'!$F$28="Yes"),25,50)),10,0)+IF('2-man'!BP$38=$Q$46,25,0))</f>
        <v/>
      </c>
      <c r="BQ40">
        <f>MIN(100,BP41+IF(AND(OR(NOT(ISNUMBER($R$46)),'2-man'!BQ$38&gt;$R$46),BP41&lt;100,BP42+1&gt;=IF(OR('2-man'!$F$28=TRUE,'2-man'!$F$28="TRUE",'2-man'!$F$28="Yes"),25,50)),10,0)+IF('2-man'!BQ$38=$Q$46,25,0))</f>
        <v/>
      </c>
      <c r="BR40">
        <f>MIN(100,BQ41+IF(AND(OR(NOT(ISNUMBER($R$46)),'2-man'!BR$38&gt;$R$46),BQ41&lt;100,BQ42+1&gt;=IF(OR('2-man'!$F$28=TRUE,'2-man'!$F$28="TRUE",'2-man'!$F$28="Yes"),25,50)),10,0)+IF('2-man'!BR$38=$Q$46,25,0))</f>
        <v/>
      </c>
      <c r="BS40">
        <f>MIN(100,BR41+IF(AND(OR(NOT(ISNUMBER($R$46)),'2-man'!BS$38&gt;$R$46),BR41&lt;100,BR42+1&gt;=IF(OR('2-man'!$F$28=TRUE,'2-man'!$F$28="TRUE",'2-man'!$F$28="Yes"),25,50)),10,0)+IF('2-man'!BS$38=$Q$46,25,0))</f>
        <v/>
      </c>
      <c r="BT40">
        <f>MIN(100,BS41+IF(AND(OR(NOT(ISNUMBER($R$46)),'2-man'!BT$38&gt;$R$46),BS41&lt;100,BS42+1&gt;=IF(OR('2-man'!$F$28=TRUE,'2-man'!$F$28="TRUE",'2-man'!$F$28="Yes"),25,50)),10,0)+IF('2-man'!BT$38=$Q$46,25,0))</f>
        <v/>
      </c>
      <c r="BU40">
        <f>MIN(100,BT41+IF(AND(OR(NOT(ISNUMBER($R$46)),'2-man'!BU$38&gt;$R$46),BT41&lt;100,BT42+1&gt;=IF(OR('2-man'!$F$28=TRUE,'2-man'!$F$28="TRUE",'2-man'!$F$28="Yes"),25,50)),10,0)+IF('2-man'!BU$38=$Q$46,25,0))</f>
        <v/>
      </c>
      <c r="BV40">
        <f>MIN(100,BU41+IF(AND(OR(NOT(ISNUMBER($R$46)),'2-man'!BV$38&gt;$R$46),BU41&lt;100,BU42+1&gt;=IF(OR('2-man'!$F$28=TRUE,'2-man'!$F$28="TRUE",'2-man'!$F$28="Yes"),25,50)),10,0)+IF('2-man'!BV$38=$Q$46,25,0))</f>
        <v/>
      </c>
      <c r="BW40">
        <f>MIN(100,BV41+IF(AND(OR(NOT(ISNUMBER($R$46)),'2-man'!BW$38&gt;$R$46),BV41&lt;100,BV42+1&gt;=IF(OR('2-man'!$F$28=TRUE,'2-man'!$F$28="TRUE",'2-man'!$F$28="Yes"),25,50)),10,0)+IF('2-man'!BW$38=$Q$46,25,0))</f>
        <v/>
      </c>
      <c r="BX40">
        <f>MIN(100,BW41+IF(AND(OR(NOT(ISNUMBER($R$46)),'2-man'!BX$38&gt;$R$46),BW41&lt;100,BW42+1&gt;=IF(OR('2-man'!$F$28=TRUE,'2-man'!$F$28="TRUE",'2-man'!$F$28="Yes"),25,50)),10,0)+IF('2-man'!BX$38=$Q$46,25,0))</f>
        <v/>
      </c>
      <c r="BY40">
        <f>MIN(100,BX41+IF(AND(OR(NOT(ISNUMBER($R$46)),'2-man'!BY$38&gt;$R$46),BX41&lt;100,BX42+1&gt;=IF(OR('2-man'!$F$28=TRUE,'2-man'!$F$28="TRUE",'2-man'!$F$28="Yes"),25,50)),10,0)+IF('2-man'!BY$38=$Q$46,25,0))</f>
        <v/>
      </c>
      <c r="BZ40">
        <f>MIN(100,BY41+IF(AND(OR(NOT(ISNUMBER($R$46)),'2-man'!BZ$38&gt;$R$46),BY41&lt;100,BY42+1&gt;=IF(OR('2-man'!$F$28=TRUE,'2-man'!$F$28="TRUE",'2-man'!$F$28="Yes"),25,50)),10,0)+IF('2-man'!BZ$38=$Q$46,25,0))</f>
        <v/>
      </c>
      <c r="CA40">
        <f>MIN(100,BZ41+IF(AND(OR(NOT(ISNUMBER($R$46)),'2-man'!CA$38&gt;$R$46),BZ41&lt;100,BZ42+1&gt;=IF(OR('2-man'!$F$28=TRUE,'2-man'!$F$28="TRUE",'2-man'!$F$28="Yes"),25,50)),10,0)+IF('2-man'!CA$38=$Q$46,25,0))</f>
        <v/>
      </c>
      <c r="CB40">
        <f>MIN(100,CA41+IF(AND(OR(NOT(ISNUMBER($R$46)),'2-man'!CB$38&gt;$R$46),CA41&lt;100,CA42+1&gt;=IF(OR('2-man'!$F$28=TRUE,'2-man'!$F$28="TRUE",'2-man'!$F$28="Yes"),25,50)),10,0)+IF('2-man'!CB$38=$Q$46,25,0))</f>
        <v/>
      </c>
      <c r="CC40">
        <f>MIN(100,CB41+IF(AND(OR(NOT(ISNUMBER($R$46)),'2-man'!CC$38&gt;$R$46),CB41&lt;100,CB42+1&gt;=IF(OR('2-man'!$F$28=TRUE,'2-man'!$F$28="TRUE",'2-man'!$F$28="Yes"),25,50)),10,0)+IF('2-man'!CC$38=$Q$46,25,0))</f>
        <v/>
      </c>
      <c r="CD40">
        <f>MIN(100,CC41+IF(AND(OR(NOT(ISNUMBER($R$46)),'2-man'!CD$38&gt;$R$46),CC41&lt;100,CC42+1&gt;=IF(OR('2-man'!$F$28=TRUE,'2-man'!$F$28="TRUE",'2-man'!$F$28="Yes"),25,50)),10,0)+IF('2-man'!CD$38=$Q$46,25,0))</f>
        <v/>
      </c>
      <c r="CE40">
        <f>MIN(100,CD41+IF(AND(CD41&lt;100,CD42+1&gt;=IF(OR('2-man'!$F$28=TRUE,'2-man'!$F$28="TRUE",'2-man'!$F$28="Yes"),25,50)),10,0)+IF('2-man'!CE$38=$Q$46,25,0))</f>
        <v/>
      </c>
      <c r="CF40">
        <f>MIN(100,CE41+IF(AND(CE41&lt;100,CE42+1&gt;=IF(OR('2-man'!$F$28=TRUE,'2-man'!$F$28="TRUE",'2-man'!$F$28="Yes"),25,50)),10,0)+IF('2-man'!CF$38=$Q$46,25,0))</f>
        <v/>
      </c>
      <c r="CG40">
        <f>MIN(100,CF41+IF(AND(CF41&lt;100,CF42+1&gt;=IF(OR('2-man'!$F$28=TRUE,'2-man'!$F$28="TRUE",'2-man'!$F$28="Yes"),25,50)),10,0)+IF('2-man'!CG$38=$Q$46,25,0))</f>
        <v/>
      </c>
      <c r="CH40">
        <f>MIN(100,CG41+IF(AND(CG41&lt;100,CG42+1&gt;=IF(OR('2-man'!$F$28=TRUE,'2-man'!$F$28="TRUE",'2-man'!$F$28="Yes"),25,50)),10,0)+IF('2-man'!CH$38=$Q$46,25,0))</f>
        <v/>
      </c>
      <c r="CI40">
        <f>MIN(100,CH41+IF(AND(CH41&lt;100,CH42+1&gt;=IF(OR('2-man'!$F$28=TRUE,'2-man'!$F$28="TRUE",'2-man'!$F$28="Yes"),25,50)),10,0)+IF('2-man'!CI$38=$Q$46,25,0))</f>
        <v/>
      </c>
      <c r="CJ40">
        <f>MIN(100,CI41+IF(AND(CI41&lt;100,CI42+1&gt;=IF(OR('2-man'!$F$28=TRUE,'2-man'!$F$28="TRUE",'2-man'!$F$28="Yes"),25,50)),10,0)+IF('2-man'!CJ$38=$Q$46,25,0))</f>
        <v/>
      </c>
      <c r="CK40">
        <f>MIN(100,CJ41+IF(AND(CJ41&lt;100,CJ42+1&gt;=IF(OR('2-man'!$F$28=TRUE,'2-man'!$F$28="TRUE",'2-man'!$F$28="Yes"),25,50)),10,0)+IF('2-man'!CK$38=$Q$46,25,0))</f>
        <v/>
      </c>
      <c r="CL40">
        <f>MIN(100,CK41+IF(AND(CK41&lt;100,CK42+1&gt;=IF(OR('2-man'!$F$28=TRUE,'2-man'!$F$28="TRUE",'2-man'!$F$28="Yes"),25,50)),10,0)+IF('2-man'!CL$38=$Q$46,25,0))</f>
        <v/>
      </c>
      <c r="CM40">
        <f>MIN(100,CL41+IF(AND(CL41&lt;100,CL42+1&gt;=IF(OR('2-man'!$F$28=TRUE,'2-man'!$F$28="TRUE",'2-man'!$F$28="Yes"),25,50)),10,0)+IF('2-man'!CM$38=$Q$46,25,0))</f>
        <v/>
      </c>
      <c r="CN40">
        <f>MIN(100,CM41+IF(AND(CM41&lt;100,CM42+1&gt;=IF(OR('2-man'!$F$28=TRUE,'2-man'!$F$28="TRUE",'2-man'!$F$28="Yes"),25,50)),10,0)+IF('2-man'!CN$38=$Q$46,25,0))</f>
        <v/>
      </c>
      <c r="CO40">
        <f>MIN(100,CN41+IF(AND(CN41&lt;100,CN42+1&gt;=IF(OR('2-man'!$F$28=TRUE,'2-man'!$F$28="TRUE",'2-man'!$F$28="Yes"),25,50)),10,0)+IF('2-man'!CO$38=$Q$46,25,0))</f>
        <v/>
      </c>
      <c r="CP40">
        <f>MIN(100,CO41+IF(AND(CO41&lt;100,CO42+1&gt;=IF(OR('2-man'!$F$28=TRUE,'2-man'!$F$28="TRUE",'2-man'!$F$28="Yes"),25,50)),10,0)+IF('2-man'!CP$38=$Q$46,25,0))</f>
        <v/>
      </c>
      <c r="CQ40">
        <f>MIN(100,CP41+IF(AND(CP41&lt;100,CP42+1&gt;=IF(OR('2-man'!$F$28=TRUE,'2-man'!$F$28="TRUE",'2-man'!$F$28="Yes"),25,50)),10,0)+IF('2-man'!CQ$38=$Q$46,25,0))</f>
        <v/>
      </c>
      <c r="CR40">
        <f>MIN(100,CQ41+IF(AND(CQ41&lt;100,CQ42+1&gt;=IF(OR('2-man'!$F$28=TRUE,'2-man'!$F$28="TRUE",'2-man'!$F$28="Yes"),25,50)),10,0)+IF('2-man'!CR$38=$Q$46,25,0))</f>
        <v/>
      </c>
      <c r="CS40">
        <f>MIN(100,CR41+IF(AND(CR41&lt;100,CR42+1&gt;=IF(OR('2-man'!$F$28=TRUE,'2-man'!$F$28="TRUE",'2-man'!$F$28="Yes"),25,50)),10,0)+IF('2-man'!CS$38=$Q$46,25,0))</f>
        <v/>
      </c>
      <c r="CT40">
        <f>MIN(100,CS41+IF(AND(CS41&lt;100,CS42+1&gt;=IF(OR('2-man'!$F$28=TRUE,'2-man'!$F$28="TRUE",'2-man'!$F$28="Yes"),25,50)),10,0)+IF('2-man'!CT$38=$Q$46,25,0))</f>
        <v/>
      </c>
      <c r="CU40">
        <f>MIN(100,CT41+IF(AND(CT41&lt;100,CT42+1&gt;=IF(OR('2-man'!$F$28=TRUE,'2-man'!$F$28="TRUE",'2-man'!$F$28="Yes"),25,50)),10,0)+IF('2-man'!CU$38=$Q$46,25,0))</f>
        <v/>
      </c>
      <c r="CV40">
        <f>MIN(100,CU41+IF(AND(CU41&lt;100,CU42+1&gt;=IF(OR('2-man'!$F$28=TRUE,'2-man'!$F$28="TRUE",'2-man'!$F$28="Yes"),25,50)),10,0)+IF('2-man'!CV$38=$Q$46,25,0))</f>
        <v/>
      </c>
      <c r="CW40">
        <f>MIN(100,CV41+IF(AND(CV41&lt;100,CV42+1&gt;=IF(OR('2-man'!$F$28=TRUE,'2-man'!$F$28="TRUE",'2-man'!$F$28="Yes"),25,50)),10,0)+IF('2-man'!CW$38=$Q$46,25,0))</f>
        <v/>
      </c>
      <c r="CX40">
        <f>MIN(100,CW41+IF(AND(CW41&lt;100,CW42+1&gt;=IF(OR('2-man'!$F$28=TRUE,'2-man'!$F$28="TRUE",'2-man'!$F$28="Yes"),25,50)),10,0)+IF('2-man'!CX$38=$Q$46,25,0))</f>
        <v/>
      </c>
      <c r="CY40">
        <f>MIN(100,CX41+IF(AND(CX41&lt;100,CX42+1&gt;=IF(OR('2-man'!$F$28=TRUE,'2-man'!$F$28="TRUE",'2-man'!$F$28="Yes"),25,50)),10,0)+IF('2-man'!CY$38=$Q$46,25,0))</f>
        <v/>
      </c>
      <c r="CZ40">
        <f>MIN(100,CY41+IF(AND(CY41&lt;100,CY42+1&gt;=IF(OR('2-man'!$F$28=TRUE,'2-man'!$F$28="TRUE",'2-man'!$F$28="Yes"),25,50)),10,0)+IF('2-man'!CZ$38=$Q$46,25,0))</f>
        <v/>
      </c>
      <c r="DA40">
        <f>MIN(100,CZ41+IF(AND(CZ41&lt;100,CZ42+1&gt;=IF(OR('2-man'!$F$28=TRUE,'2-man'!$F$28="TRUE",'2-man'!$F$28="Yes"),25,50)),10,0)+IF('2-man'!DA$38=$Q$46,25,0))</f>
        <v/>
      </c>
      <c r="DB40">
        <f>MIN(100,DA41+IF(AND(DA41&lt;100,DA42+1&gt;=IF(OR('2-man'!$F$28=TRUE,'2-man'!$F$28="TRUE",'2-man'!$F$28="Yes"),25,50)),10,0)+IF('2-man'!DB$38=$Q$46,25,0))</f>
        <v/>
      </c>
      <c r="DC40">
        <f>MIN(100,DB41+IF(AND(DB41&lt;100,DB42+1&gt;=IF(OR('2-man'!$F$28=TRUE,'2-man'!$F$28="TRUE",'2-man'!$F$28="Yes"),25,50)),10,0)+IF('2-man'!DC$38=$Q$46,25,0))</f>
        <v/>
      </c>
      <c r="DD40">
        <f>MIN(100,DC41+IF(AND(DC41&lt;100,DC42+1&gt;=IF(OR('2-man'!$F$28=TRUE,'2-man'!$F$28="TRUE",'2-man'!$F$28="Yes"),25,50)),10,0)+IF('2-man'!DD$38=$Q$46,25,0))</f>
        <v/>
      </c>
      <c r="DE40">
        <f>MIN(100,DD41+IF(AND(DD41&lt;100,DD42+1&gt;=IF(OR('2-man'!$F$28=TRUE,'2-man'!$F$28="TRUE",'2-man'!$F$28="Yes"),25,50)),10,0)+IF('2-man'!DE$38=$Q$46,25,0))</f>
        <v/>
      </c>
      <c r="DF40">
        <f>MIN(100,DE41+IF(AND(DE41&lt;100,DE42+1&gt;=IF(OR('2-man'!$F$28=TRUE,'2-man'!$F$28="TRUE",'2-man'!$F$28="Yes"),25,50)),10,0)+IF('2-man'!DF$38=$Q$46,25,0))</f>
        <v/>
      </c>
      <c r="DG40">
        <f>MIN(100,DF41+IF(AND(DF41&lt;100,DF42+1&gt;=IF(OR('2-man'!$F$28=TRUE,'2-man'!$F$28="TRUE",'2-man'!$F$28="Yes"),25,50)),10,0)+IF('2-man'!DG$38=$Q$46,25,0))</f>
        <v/>
      </c>
      <c r="DH40">
        <f>MIN(100,DG41+IF(AND(DG41&lt;100,DG42+1&gt;=IF(OR('2-man'!$F$28=TRUE,'2-man'!$F$28="TRUE",'2-man'!$F$28="Yes"),25,50)),10,0)+IF('2-man'!DH$38=$Q$46,25,0))</f>
        <v/>
      </c>
      <c r="DI40">
        <f>MIN(100,DH41+IF(AND(DH41&lt;100,DH42+1&gt;=IF(OR('2-man'!$F$28=TRUE,'2-man'!$F$28="TRUE",'2-man'!$F$28="Yes"),25,50)),10,0)+IF('2-man'!DI$38=$Q$46,25,0))</f>
        <v/>
      </c>
      <c r="DJ40">
        <f>MIN(100,DI41+IF(AND(DI41&lt;100,DI42+1&gt;=IF(OR('2-man'!$F$28=TRUE,'2-man'!$F$28="TRUE",'2-man'!$F$28="Yes"),25,50)),10,0)+IF('2-man'!DJ$38=$Q$46,25,0))</f>
        <v/>
      </c>
      <c r="DK40">
        <f>MIN(100,DJ41+IF(AND(DJ41&lt;100,DJ42+1&gt;=IF(OR('2-man'!$F$28=TRUE,'2-man'!$F$28="TRUE",'2-man'!$F$28="Yes"),25,50)),10,0)+IF('2-man'!DK$38=$Q$46,25,0))</f>
        <v/>
      </c>
      <c r="DL40">
        <f>MIN(100,DK41+IF(AND(DK41&lt;100,DK42+1&gt;=IF(OR('2-man'!$F$28=TRUE,'2-man'!$F$28="TRUE",'2-man'!$F$28="Yes"),25,50)),10,0)+IF('2-man'!DL$38=$Q$46,25,0))</f>
        <v/>
      </c>
      <c r="DM40">
        <f>MIN(100,DL41+IF(AND(DL41&lt;100,DL42+1&gt;=IF(OR('2-man'!$F$28=TRUE,'2-man'!$F$28="TRUE",'2-man'!$F$28="Yes"),25,50)),10,0)+IF('2-man'!DM$38=$Q$46,25,0))</f>
        <v/>
      </c>
      <c r="DN40">
        <f>MIN(100,DM41+IF(AND(DM41&lt;100,DM42+1&gt;=IF(OR('2-man'!$F$28=TRUE,'2-man'!$F$28="TRUE",'2-man'!$F$28="Yes"),25,50)),10,0)+IF('2-man'!DN$38=$Q$46,25,0))</f>
        <v/>
      </c>
      <c r="DO40">
        <f>MIN(100,DN41+IF(AND(DN41&lt;100,DN42+1&gt;=IF(OR('2-man'!$F$28=TRUE,'2-man'!$F$28="TRUE",'2-man'!$F$28="Yes"),25,50)),10,0)+IF('2-man'!DO$38=$Q$46,25,0))</f>
        <v/>
      </c>
      <c r="DP40">
        <f>MIN(100,DO41+IF(AND(DO41&lt;100,DO42+1&gt;=IF(OR('2-man'!$F$28=TRUE,'2-man'!$F$28="TRUE",'2-man'!$F$28="Yes"),25,50)),10,0)+IF('2-man'!DP$38=$Q$46,25,0))</f>
        <v/>
      </c>
      <c r="DQ40">
        <f>MIN(100,DP41+IF(AND(DP41&lt;100,DP42+1&gt;=IF(OR('2-man'!$F$28=TRUE,'2-man'!$F$28="TRUE",'2-man'!$F$28="Yes"),25,50)),10,0)+IF('2-man'!DQ$38=$Q$46,25,0))</f>
        <v/>
      </c>
      <c r="DR40">
        <f>MIN(100,DQ41+IF(AND(DQ41&lt;100,DQ42+1&gt;=IF(OR('2-man'!$F$28=TRUE,'2-man'!$F$28="TRUE",'2-man'!$F$28="Yes"),25,50)),10,0)+IF('2-man'!DR$38=$Q$46,25,0))</f>
        <v/>
      </c>
      <c r="DS40">
        <f>MIN(100,DR41+IF(AND(DR41&lt;100,DR42+1&gt;=IF(OR('2-man'!$F$28=TRUE,'2-man'!$F$28="TRUE",'2-man'!$F$28="Yes"),25,50)),10,0)+IF('2-man'!DS$38=$Q$46,25,0))</f>
        <v/>
      </c>
      <c r="DT40">
        <f>MIN(100,DS41+IF(AND(DS41&lt;100,DS42+1&gt;=IF(OR('2-man'!$F$28=TRUE,'2-man'!$F$28="TRUE",'2-man'!$F$28="Yes"),25,50)),10,0)+IF('2-man'!DT$38=$Q$46,25,0))</f>
        <v/>
      </c>
      <c r="DU40">
        <f>MIN(100,DT41+IF(AND(DT41&lt;100,DT42+1&gt;=IF(OR('2-man'!$F$28=TRUE,'2-man'!$F$28="TRUE",'2-man'!$F$28="Yes"),25,50)),10,0)+IF('2-man'!DU$38=$Q$46,25,0))</f>
        <v/>
      </c>
      <c r="DV40">
        <f>MIN(100,DU41+IF(AND(DU41&lt;100,DU42+1&gt;=IF(OR('2-man'!$F$28=TRUE,'2-man'!$F$28="TRUE",'2-man'!$F$28="Yes"),25,50)),10,0)+IF('2-man'!DV$38=$Q$46,25,0))</f>
        <v/>
      </c>
      <c r="DW40">
        <f>MIN(100,DV41+IF(AND(DV41&lt;100,DV42+1&gt;=IF(OR('2-man'!$F$28=TRUE,'2-man'!$F$28="TRUE",'2-man'!$F$28="Yes"),25,50)),10,0)+IF('2-man'!DW$38=$Q$46,25,0))</f>
        <v/>
      </c>
      <c r="DX40">
        <f>MIN(100,DW41+IF(AND(DW41&lt;100,DW42+1&gt;=IF(OR('2-man'!$F$28=TRUE,'2-man'!$F$28="TRUE",'2-man'!$F$28="Yes"),25,50)),10,0)+IF('2-man'!DX$38=$Q$46,25,0))</f>
        <v/>
      </c>
      <c r="DY40">
        <f>MIN(100,DX41+IF(AND(DX41&lt;100,DX42+1&gt;=IF(OR('2-man'!$F$28=TRUE,'2-man'!$F$28="TRUE",'2-man'!$F$28="Yes"),25,50)),10,0)+IF('2-man'!DY$38=$Q$46,25,0))</f>
        <v/>
      </c>
      <c r="DZ40">
        <f>MIN(100,DY41+IF(AND(DY41&lt;100,DY42+1&gt;=IF(OR('2-man'!$F$28=TRUE,'2-man'!$F$28="TRUE",'2-man'!$F$28="Yes"),25,50)),10,0)+IF('2-man'!DZ$38=$Q$46,25,0))</f>
        <v/>
      </c>
      <c r="EA40">
        <f>MIN(100,DZ41+IF(AND(DZ41&lt;100,DZ42+1&gt;=IF(OR('2-man'!$F$28=TRUE,'2-man'!$F$28="TRUE",'2-man'!$F$28="Yes"),25,50)),10,0)+IF('2-man'!EA$38=$Q$46,25,0))</f>
        <v/>
      </c>
      <c r="EB40">
        <f>MIN(100,EA41+IF(AND(EA41&lt;100,EA42+1&gt;=IF(OR('2-man'!$F$28=TRUE,'2-man'!$F$28="TRUE",'2-man'!$F$28="Yes"),25,50)),10,0)+IF('2-man'!EB$38=$Q$46,25,0))</f>
        <v/>
      </c>
      <c r="EC40">
        <f>MIN(100,EB41+IF(AND(EB41&lt;100,EB42+1&gt;=IF(OR('2-man'!$F$28=TRUE,'2-man'!$F$28="TRUE",'2-man'!$F$28="Yes"),25,50)),10,0)+IF('2-man'!EC$38=$Q$46,25,0))</f>
        <v/>
      </c>
      <c r="ED40">
        <f>MIN(100,EC41+IF(AND(EC41&lt;100,EC42+1&gt;=IF(OR('2-man'!$F$28=TRUE,'2-man'!$F$28="TRUE",'2-man'!$F$28="Yes"),25,50)),10,0)+IF('2-man'!ED$38=$Q$46,25,0))</f>
        <v/>
      </c>
      <c r="EE40">
        <f>MIN(100,ED41+IF(AND(ED41&lt;100,ED42+1&gt;=IF(OR('2-man'!$F$28=TRUE,'2-man'!$F$28="TRUE",'2-man'!$F$28="Yes"),25,50)),10,0)+IF('2-man'!EE$38=$Q$46,25,0))</f>
        <v/>
      </c>
      <c r="EF40">
        <f>MIN(100,EE41+IF(AND(EE41&lt;100,EE42+1&gt;=IF(OR('2-man'!$F$28=TRUE,'2-man'!$F$28="TRUE",'2-man'!$F$28="Yes"),25,50)),10,0)+IF('2-man'!EF$38=$Q$46,25,0))</f>
        <v/>
      </c>
      <c r="EG40">
        <f>MIN(100,EF41+IF(AND(EF41&lt;100,EF42+1&gt;=IF(OR('2-man'!$F$28=TRUE,'2-man'!$F$28="TRUE",'2-man'!$F$28="Yes"),25,50)),10,0)+IF('2-man'!EG$38=$Q$46,25,0))</f>
        <v/>
      </c>
      <c r="EH40">
        <f>MIN(100,EG41+IF(AND(EG41&lt;100,EG42+1&gt;=IF(OR('2-man'!$F$28=TRUE,'2-man'!$F$28="TRUE",'2-man'!$F$28="Yes"),25,50)),10,0)+IF('2-man'!EH$38=$Q$46,25,0))</f>
        <v/>
      </c>
      <c r="EI40">
        <f>MIN(100,EH41+IF(AND(EH41&lt;100,EH42+1&gt;=IF(OR('2-man'!$F$28=TRUE,'2-man'!$F$28="TRUE",'2-man'!$F$28="Yes"),25,50)),10,0)+IF('2-man'!EI$38=$Q$46,25,0))</f>
        <v/>
      </c>
      <c r="EJ40">
        <f>MIN(100,EI41+IF(AND(EI41&lt;100,EI42+1&gt;=IF(OR('2-man'!$F$28=TRUE,'2-man'!$F$28="TRUE",'2-man'!$F$28="Yes"),25,50)),10,0)+IF('2-man'!EJ$38=$Q$46,25,0))</f>
        <v/>
      </c>
      <c r="EK40">
        <f>MIN(100,EJ41+IF(AND(EJ41&lt;100,EJ42+1&gt;=IF(OR('2-man'!$F$28=TRUE,'2-man'!$F$28="TRUE",'2-man'!$F$28="Yes"),25,50)),10,0)+IF('2-man'!EK$38=$Q$46,25,0))</f>
        <v/>
      </c>
      <c r="EL40">
        <f>MIN(100,EK41+IF(AND(EK41&lt;100,EK42+1&gt;=IF(OR('2-man'!$F$28=TRUE,'2-man'!$F$28="TRUE",'2-man'!$F$28="Yes"),25,50)),10,0)+IF('2-man'!EL$38=$Q$46,25,0))</f>
        <v/>
      </c>
    </row>
    <row r="41">
      <c r="A41" t="inlineStr">
        <is>
          <t>P2 spec</t>
        </is>
      </c>
      <c r="B41">
        <f>IF('2-man'!$C$28="",100,'2-man'!$C$28)</f>
        <v/>
      </c>
      <c r="C41">
        <f>IF(OR('2-man'!C$40="R",'2-man'!C$38=$R$46),MIN(100,C40+10),IF('2-man'!C$40="P",MIN(100,C40+25),IF(AND('2-man'!C$40="D",C40&gt;=35,'2-man'!C$38&lt;=IF('2-man'!$BF$27="",999,'2-man'!$BF$27)),C40-35,IF(AND(LEFT('2-man'!C$40,3)="ST&gt;",C40&gt;=100,'2-man'!C$38&lt;=IF('2-man'!$BF$27="",999,'2-man'!$BF$27)),0,IF(AND(OR(AND('2-man'!C$39="ST&gt;2",C32&gt;=100)),'2-man'!C$38&lt;=IF('2-man'!$BF$27="",999,'2-man'!$BF$27)),100,C40)))))</f>
        <v/>
      </c>
      <c r="D41">
        <f>IF(OR('2-man'!D$40="R",'2-man'!D$38=$R$46),MIN(100,D40+10),IF('2-man'!D$40="P",MIN(100,D40+25),IF(AND('2-man'!D$40="D",D40&gt;=35,'2-man'!D$38&lt;=IF('2-man'!$BF$27="",999,'2-man'!$BF$27)),D40-35,IF(AND(LEFT('2-man'!D$40,3)="ST&gt;",D40&gt;=100,'2-man'!D$38&lt;=IF('2-man'!$BF$27="",999,'2-man'!$BF$27)),0,IF(AND(OR(AND('2-man'!D$39="ST&gt;2",D32&gt;=100)),'2-man'!D$38&lt;=IF('2-man'!$BF$27="",999,'2-man'!$BF$27)),100,D40)))))</f>
        <v/>
      </c>
      <c r="E41">
        <f>IF(OR('2-man'!E$40="R",'2-man'!E$38=$R$46),MIN(100,E40+10),IF('2-man'!E$40="P",MIN(100,E40+25),IF(AND('2-man'!E$40="D",E40&gt;=35,'2-man'!E$38&lt;=IF('2-man'!$BF$27="",999,'2-man'!$BF$27)),E40-35,IF(AND(LEFT('2-man'!E$40,3)="ST&gt;",E40&gt;=100,'2-man'!E$38&lt;=IF('2-man'!$BF$27="",999,'2-man'!$BF$27)),0,IF(AND(OR(AND('2-man'!E$39="ST&gt;2",E32&gt;=100)),'2-man'!E$38&lt;=IF('2-man'!$BF$27="",999,'2-man'!$BF$27)),100,E40)))))</f>
        <v/>
      </c>
      <c r="F41">
        <f>IF(OR('2-man'!F$40="R",'2-man'!F$38=$R$46),MIN(100,F40+10),IF('2-man'!F$40="P",MIN(100,F40+25),IF(AND('2-man'!F$40="D",F40&gt;=35,'2-man'!F$38&lt;=IF('2-man'!$BF$27="",999,'2-man'!$BF$27)),F40-35,IF(AND(LEFT('2-man'!F$40,3)="ST&gt;",F40&gt;=100,'2-man'!F$38&lt;=IF('2-man'!$BF$27="",999,'2-man'!$BF$27)),0,IF(AND(OR(AND('2-man'!F$39="ST&gt;2",F32&gt;=100)),'2-man'!F$38&lt;=IF('2-man'!$BF$27="",999,'2-man'!$BF$27)),100,F40)))))</f>
        <v/>
      </c>
      <c r="G41">
        <f>IF(OR('2-man'!G$40="R",'2-man'!G$38=$R$46),MIN(100,G40+10),IF('2-man'!G$40="P",MIN(100,G40+25),IF(AND('2-man'!G$40="D",G40&gt;=35,'2-man'!G$38&lt;=IF('2-man'!$BF$27="",999,'2-man'!$BF$27)),G40-35,IF(AND(LEFT('2-man'!G$40,3)="ST&gt;",G40&gt;=100,'2-man'!G$38&lt;=IF('2-man'!$BF$27="",999,'2-man'!$BF$27)),0,IF(AND(OR(AND('2-man'!G$39="ST&gt;2",G32&gt;=100)),'2-man'!G$38&lt;=IF('2-man'!$BF$27="",999,'2-man'!$BF$27)),100,G40)))))</f>
        <v/>
      </c>
      <c r="H41">
        <f>IF(OR('2-man'!H$40="R",'2-man'!H$38=$R$46),MIN(100,H40+10),IF('2-man'!H$40="P",MIN(100,H40+25),IF(AND('2-man'!H$40="D",H40&gt;=35,'2-man'!H$38&lt;=IF('2-man'!$BF$27="",999,'2-man'!$BF$27)),H40-35,IF(AND(LEFT('2-man'!H$40,3)="ST&gt;",H40&gt;=100,'2-man'!H$38&lt;=IF('2-man'!$BF$27="",999,'2-man'!$BF$27)),0,IF(AND(OR(AND('2-man'!H$39="ST&gt;2",H32&gt;=100)),'2-man'!H$38&lt;=IF('2-man'!$BF$27="",999,'2-man'!$BF$27)),100,H40)))))</f>
        <v/>
      </c>
      <c r="I41">
        <f>IF(OR('2-man'!I$40="R",'2-man'!I$38=$R$46),MIN(100,I40+10),IF('2-man'!I$40="P",MIN(100,I40+25),IF(AND('2-man'!I$40="D",I40&gt;=35,'2-man'!I$38&lt;=IF('2-man'!$BF$27="",999,'2-man'!$BF$27)),I40-35,IF(AND(LEFT('2-man'!I$40,3)="ST&gt;",I40&gt;=100,'2-man'!I$38&lt;=IF('2-man'!$BF$27="",999,'2-man'!$BF$27)),0,IF(AND(OR(AND('2-man'!I$39="ST&gt;2",I32&gt;=100)),'2-man'!I$38&lt;=IF('2-man'!$BF$27="",999,'2-man'!$BF$27)),100,I40)))))</f>
        <v/>
      </c>
      <c r="J41">
        <f>IF(OR('2-man'!J$40="R",'2-man'!J$38=$R$46),MIN(100,J40+10),IF('2-man'!J$40="P",MIN(100,J40+25),IF(AND('2-man'!J$40="D",J40&gt;=35,'2-man'!J$38&lt;=IF('2-man'!$BF$27="",999,'2-man'!$BF$27)),J40-35,IF(AND(LEFT('2-man'!J$40,3)="ST&gt;",J40&gt;=100,'2-man'!J$38&lt;=IF('2-man'!$BF$27="",999,'2-man'!$BF$27)),0,IF(AND(OR(AND('2-man'!J$39="ST&gt;2",J32&gt;=100)),'2-man'!J$38&lt;=IF('2-man'!$BF$27="",999,'2-man'!$BF$27)),100,J40)))))</f>
        <v/>
      </c>
      <c r="K41">
        <f>IF(OR('2-man'!K$40="R",'2-man'!K$38=$R$46),MIN(100,K40+10),IF('2-man'!K$40="P",MIN(100,K40+25),IF(AND('2-man'!K$40="D",K40&gt;=35,'2-man'!K$38&lt;=IF('2-man'!$BF$27="",999,'2-man'!$BF$27)),K40-35,IF(AND(LEFT('2-man'!K$40,3)="ST&gt;",K40&gt;=100,'2-man'!K$38&lt;=IF('2-man'!$BF$27="",999,'2-man'!$BF$27)),0,IF(AND(OR(AND('2-man'!K$39="ST&gt;2",K32&gt;=100)),'2-man'!K$38&lt;=IF('2-man'!$BF$27="",999,'2-man'!$BF$27)),100,K40)))))</f>
        <v/>
      </c>
      <c r="L41">
        <f>IF(OR('2-man'!L$40="R",'2-man'!L$38=$R$46),MIN(100,L40+10),IF('2-man'!L$40="P",MIN(100,L40+25),IF(AND('2-man'!L$40="D",L40&gt;=35,'2-man'!L$38&lt;=IF('2-man'!$BF$27="",999,'2-man'!$BF$27)),L40-35,IF(AND(LEFT('2-man'!L$40,3)="ST&gt;",L40&gt;=100,'2-man'!L$38&lt;=IF('2-man'!$BF$27="",999,'2-man'!$BF$27)),0,IF(AND(OR(AND('2-man'!L$39="ST&gt;2",L32&gt;=100)),'2-man'!L$38&lt;=IF('2-man'!$BF$27="",999,'2-man'!$BF$27)),100,L40)))))</f>
        <v/>
      </c>
      <c r="M41">
        <f>IF(OR('2-man'!M$40="R",'2-man'!M$38=$R$46),MIN(100,M40+10),IF('2-man'!M$40="P",MIN(100,M40+25),IF(AND('2-man'!M$40="D",M40&gt;=35,'2-man'!M$38&lt;=IF('2-man'!$BF$27="",999,'2-man'!$BF$27)),M40-35,IF(AND(LEFT('2-man'!M$40,3)="ST&gt;",M40&gt;=100,'2-man'!M$38&lt;=IF('2-man'!$BF$27="",999,'2-man'!$BF$27)),0,IF(AND(OR(AND('2-man'!M$39="ST&gt;2",M32&gt;=100)),'2-man'!M$38&lt;=IF('2-man'!$BF$27="",999,'2-man'!$BF$27)),100,M40)))))</f>
        <v/>
      </c>
      <c r="N41">
        <f>IF(OR('2-man'!N$40="R",'2-man'!N$38=$R$46),MIN(100,N40+10),IF('2-man'!N$40="P",MIN(100,N40+25),IF(AND('2-man'!N$40="D",N40&gt;=35,'2-man'!N$38&lt;=IF('2-man'!$BF$27="",999,'2-man'!$BF$27)),N40-35,IF(AND(LEFT('2-man'!N$40,3)="ST&gt;",N40&gt;=100,'2-man'!N$38&lt;=IF('2-man'!$BF$27="",999,'2-man'!$BF$27)),0,IF(AND(OR(AND('2-man'!N$39="ST&gt;2",N32&gt;=100)),'2-man'!N$38&lt;=IF('2-man'!$BF$27="",999,'2-man'!$BF$27)),100,N40)))))</f>
        <v/>
      </c>
      <c r="O41">
        <f>IF(OR('2-man'!O$40="R",'2-man'!O$38=$R$46),MIN(100,O40+10),IF('2-man'!O$40="P",MIN(100,O40+25),IF(AND('2-man'!O$40="D",O40&gt;=35,'2-man'!O$38&lt;=IF('2-man'!$BF$27="",999,'2-man'!$BF$27)),O40-35,IF(AND(LEFT('2-man'!O$40,3)="ST&gt;",O40&gt;=100,'2-man'!O$38&lt;=IF('2-man'!$BF$27="",999,'2-man'!$BF$27)),0,IF(AND(OR(AND('2-man'!O$39="ST&gt;2",O32&gt;=100)),'2-man'!O$38&lt;=IF('2-man'!$BF$27="",999,'2-man'!$BF$27)),100,O40)))))</f>
        <v/>
      </c>
      <c r="P41">
        <f>IF(OR('2-man'!P$40="R",'2-man'!P$38=$R$46),MIN(100,P40+10),IF('2-man'!P$40="P",MIN(100,P40+25),IF(AND('2-man'!P$40="D",P40&gt;=35,'2-man'!P$38&lt;=IF('2-man'!$BF$27="",999,'2-man'!$BF$27)),P40-35,IF(AND(LEFT('2-man'!P$40,3)="ST&gt;",P40&gt;=100,'2-man'!P$38&lt;=IF('2-man'!$BF$27="",999,'2-man'!$BF$27)),0,IF(AND(OR(AND('2-man'!P$39="ST&gt;2",P32&gt;=100)),'2-man'!P$38&lt;=IF('2-man'!$BF$27="",999,'2-man'!$BF$27)),100,P40)))))</f>
        <v/>
      </c>
      <c r="Q41">
        <f>IF(OR('2-man'!Q$40="R",'2-man'!Q$38=$R$46),MIN(100,Q40+10),IF('2-man'!Q$40="P",MIN(100,Q40+25),IF(AND('2-man'!Q$40="D",Q40&gt;=35,'2-man'!Q$38&lt;=IF('2-man'!$BF$27="",999,'2-man'!$BF$27)),Q40-35,IF(AND(LEFT('2-man'!Q$40,3)="ST&gt;",Q40&gt;=100,'2-man'!Q$38&lt;=IF('2-man'!$BF$27="",999,'2-man'!$BF$27)),0,IF(AND(OR(AND('2-man'!Q$39="ST&gt;2",Q32&gt;=100)),'2-man'!Q$38&lt;=IF('2-man'!$BF$27="",999,'2-man'!$BF$27)),100,Q40)))))</f>
        <v/>
      </c>
      <c r="R41">
        <f>IF(OR('2-man'!R$40="R",'2-man'!R$38=$R$46),MIN(100,R40+10),IF('2-man'!R$40="P",MIN(100,R40+25),IF(AND('2-man'!R$40="D",R40&gt;=35,'2-man'!R$38&lt;=IF('2-man'!$BF$27="",999,'2-man'!$BF$27)),R40-35,IF(AND(LEFT('2-man'!R$40,3)="ST&gt;",R40&gt;=100,'2-man'!R$38&lt;=IF('2-man'!$BF$27="",999,'2-man'!$BF$27)),0,IF(AND(OR(AND('2-man'!R$39="ST&gt;2",R32&gt;=100)),'2-man'!R$38&lt;=IF('2-man'!$BF$27="",999,'2-man'!$BF$27)),100,R40)))))</f>
        <v/>
      </c>
      <c r="S41">
        <f>IF(OR('2-man'!S$40="R",'2-man'!S$38=$R$46),MIN(100,S40+10),IF('2-man'!S$40="P",MIN(100,S40+25),IF(AND('2-man'!S$40="D",S40&gt;=35,'2-man'!S$38&lt;=IF('2-man'!$BF$27="",999,'2-man'!$BF$27)),S40-35,IF(AND(LEFT('2-man'!S$40,3)="ST&gt;",S40&gt;=100,'2-man'!S$38&lt;=IF('2-man'!$BF$27="",999,'2-man'!$BF$27)),0,IF(AND(OR(AND('2-man'!S$39="ST&gt;2",S32&gt;=100)),'2-man'!S$38&lt;=IF('2-man'!$BF$27="",999,'2-man'!$BF$27)),100,S40)))))</f>
        <v/>
      </c>
      <c r="T41">
        <f>IF(OR('2-man'!T$40="R",'2-man'!T$38=$R$46),MIN(100,T40+10),IF('2-man'!T$40="P",MIN(100,T40+25),IF(AND('2-man'!T$40="D",T40&gt;=35,'2-man'!T$38&lt;=IF('2-man'!$BF$27="",999,'2-man'!$BF$27)),T40-35,IF(AND(LEFT('2-man'!T$40,3)="ST&gt;",T40&gt;=100,'2-man'!T$38&lt;=IF('2-man'!$BF$27="",999,'2-man'!$BF$27)),0,IF(AND(OR(AND('2-man'!T$39="ST&gt;2",T32&gt;=100)),'2-man'!T$38&lt;=IF('2-man'!$BF$27="",999,'2-man'!$BF$27)),100,T40)))))</f>
        <v/>
      </c>
      <c r="U41">
        <f>IF(OR('2-man'!U$40="R",'2-man'!U$38=$R$46),MIN(100,U40+10),IF('2-man'!U$40="P",MIN(100,U40+25),IF(AND('2-man'!U$40="D",U40&gt;=35,'2-man'!U$38&lt;=IF('2-man'!$BF$27="",999,'2-man'!$BF$27)),U40-35,IF(AND(LEFT('2-man'!U$40,3)="ST&gt;",U40&gt;=100,'2-man'!U$38&lt;=IF('2-man'!$BF$27="",999,'2-man'!$BF$27)),0,IF(AND(OR(AND('2-man'!U$39="ST&gt;2",U32&gt;=100)),'2-man'!U$38&lt;=IF('2-man'!$BF$27="",999,'2-man'!$BF$27)),100,U40)))))</f>
        <v/>
      </c>
      <c r="V41">
        <f>IF(OR('2-man'!V$40="R",'2-man'!V$38=$R$46),MIN(100,V40+10),IF('2-man'!V$40="P",MIN(100,V40+25),IF(AND('2-man'!V$40="D",V40&gt;=35,'2-man'!V$38&lt;=IF('2-man'!$BF$27="",999,'2-man'!$BF$27)),V40-35,IF(AND(LEFT('2-man'!V$40,3)="ST&gt;",V40&gt;=100,'2-man'!V$38&lt;=IF('2-man'!$BF$27="",999,'2-man'!$BF$27)),0,IF(AND(OR(AND('2-man'!V$39="ST&gt;2",V32&gt;=100)),'2-man'!V$38&lt;=IF('2-man'!$BF$27="",999,'2-man'!$BF$27)),100,V40)))))</f>
        <v/>
      </c>
      <c r="W41">
        <f>IF(OR('2-man'!W$40="R",'2-man'!W$38=$R$46),MIN(100,W40+10),IF('2-man'!W$40="P",MIN(100,W40+25),IF(AND('2-man'!W$40="D",W40&gt;=35,'2-man'!W$38&lt;=IF('2-man'!$BF$27="",999,'2-man'!$BF$27)),W40-35,IF(AND(LEFT('2-man'!W$40,3)="ST&gt;",W40&gt;=100,'2-man'!W$38&lt;=IF('2-man'!$BF$27="",999,'2-man'!$BF$27)),0,IF(AND(OR(AND('2-man'!W$39="ST&gt;2",W32&gt;=100)),'2-man'!W$38&lt;=IF('2-man'!$BF$27="",999,'2-man'!$BF$27)),100,W40)))))</f>
        <v/>
      </c>
      <c r="X41">
        <f>IF(OR('2-man'!X$40="R",'2-man'!X$38=$R$46),MIN(100,X40+10),IF('2-man'!X$40="P",MIN(100,X40+25),IF(AND('2-man'!X$40="D",X40&gt;=35,'2-man'!X$38&lt;=IF('2-man'!$BF$27="",999,'2-man'!$BF$27)),X40-35,IF(AND(LEFT('2-man'!X$40,3)="ST&gt;",X40&gt;=100,'2-man'!X$38&lt;=IF('2-man'!$BF$27="",999,'2-man'!$BF$27)),0,IF(AND(OR(AND('2-man'!X$39="ST&gt;2",X32&gt;=100)),'2-man'!X$38&lt;=IF('2-man'!$BF$27="",999,'2-man'!$BF$27)),100,X40)))))</f>
        <v/>
      </c>
      <c r="Y41">
        <f>IF(OR('2-man'!Y$40="R",'2-man'!Y$38=$R$46),MIN(100,Y40+10),IF('2-man'!Y$40="P",MIN(100,Y40+25),IF(AND('2-man'!Y$40="D",Y40&gt;=35,'2-man'!Y$38&lt;=IF('2-man'!$BF$27="",999,'2-man'!$BF$27)),Y40-35,IF(AND(LEFT('2-man'!Y$40,3)="ST&gt;",Y40&gt;=100,'2-man'!Y$38&lt;=IF('2-man'!$BF$27="",999,'2-man'!$BF$27)),0,IF(AND(OR(AND('2-man'!Y$39="ST&gt;2",Y32&gt;=100)),'2-man'!Y$38&lt;=IF('2-man'!$BF$27="",999,'2-man'!$BF$27)),100,Y40)))))</f>
        <v/>
      </c>
      <c r="Z41">
        <f>IF(OR('2-man'!Z$40="R",'2-man'!Z$38=$R$46),MIN(100,Z40+10),IF('2-man'!Z$40="P",MIN(100,Z40+25),IF(AND('2-man'!Z$40="D",Z40&gt;=35,'2-man'!Z$38&lt;=IF('2-man'!$BF$27="",999,'2-man'!$BF$27)),Z40-35,IF(AND(LEFT('2-man'!Z$40,3)="ST&gt;",Z40&gt;=100,'2-man'!Z$38&lt;=IF('2-man'!$BF$27="",999,'2-man'!$BF$27)),0,IF(AND(OR(AND('2-man'!Z$39="ST&gt;2",Z32&gt;=100)),'2-man'!Z$38&lt;=IF('2-man'!$BF$27="",999,'2-man'!$BF$27)),100,Z40)))))</f>
        <v/>
      </c>
      <c r="AA41">
        <f>IF(OR('2-man'!AA$40="R",'2-man'!AA$38=$R$46),MIN(100,AA40+10),IF('2-man'!AA$40="P",MIN(100,AA40+25),IF(AND('2-man'!AA$40="D",AA40&gt;=35,'2-man'!AA$38&lt;=IF('2-man'!$BF$27="",999,'2-man'!$BF$27)),AA40-35,IF(AND(LEFT('2-man'!AA$40,3)="ST&gt;",AA40&gt;=100,'2-man'!AA$38&lt;=IF('2-man'!$BF$27="",999,'2-man'!$BF$27)),0,IF(AND(OR(AND('2-man'!AA$39="ST&gt;2",AA32&gt;=100)),'2-man'!AA$38&lt;=IF('2-man'!$BF$27="",999,'2-man'!$BF$27)),100,AA40)))))</f>
        <v/>
      </c>
      <c r="AB41">
        <f>IF(OR('2-man'!AB$40="R",'2-man'!AB$38=$R$46),MIN(100,AB40+10),IF('2-man'!AB$40="P",MIN(100,AB40+25),IF(AND('2-man'!AB$40="D",AB40&gt;=35,'2-man'!AB$38&lt;=IF('2-man'!$BF$27="",999,'2-man'!$BF$27)),AB40-35,IF(AND(LEFT('2-man'!AB$40,3)="ST&gt;",AB40&gt;=100,'2-man'!AB$38&lt;=IF('2-man'!$BF$27="",999,'2-man'!$BF$27)),0,IF(AND(OR(AND('2-man'!AB$39="ST&gt;2",AB32&gt;=100)),'2-man'!AB$38&lt;=IF('2-man'!$BF$27="",999,'2-man'!$BF$27)),100,AB40)))))</f>
        <v/>
      </c>
      <c r="AC41">
        <f>IF(OR('2-man'!AC$40="R",'2-man'!AC$38=$R$46),MIN(100,AC40+10),IF('2-man'!AC$40="P",MIN(100,AC40+25),IF(AND('2-man'!AC$40="D",AC40&gt;=35,'2-man'!AC$38&lt;=IF('2-man'!$BF$27="",999,'2-man'!$BF$27)),AC40-35,IF(AND(LEFT('2-man'!AC$40,3)="ST&gt;",AC40&gt;=100,'2-man'!AC$38&lt;=IF('2-man'!$BF$27="",999,'2-man'!$BF$27)),0,IF(AND(OR(AND('2-man'!AC$39="ST&gt;2",AC32&gt;=100)),'2-man'!AC$38&lt;=IF('2-man'!$BF$27="",999,'2-man'!$BF$27)),100,AC40)))))</f>
        <v/>
      </c>
      <c r="AD41">
        <f>IF(OR('2-man'!AD$40="R",'2-man'!AD$38=$R$46),MIN(100,AD40+10),IF('2-man'!AD$40="P",MIN(100,AD40+25),IF(AND('2-man'!AD$40="D",AD40&gt;=35,'2-man'!AD$38&lt;=IF('2-man'!$BF$27="",999,'2-man'!$BF$27)),AD40-35,IF(AND(LEFT('2-man'!AD$40,3)="ST&gt;",AD40&gt;=100,'2-man'!AD$38&lt;=IF('2-man'!$BF$27="",999,'2-man'!$BF$27)),0,IF(AND(OR(AND('2-man'!AD$39="ST&gt;2",AD32&gt;=100)),'2-man'!AD$38&lt;=IF('2-man'!$BF$27="",999,'2-man'!$BF$27)),100,AD40)))))</f>
        <v/>
      </c>
      <c r="AE41">
        <f>IF(OR('2-man'!AE$40="R",'2-man'!AE$38=$R$46),MIN(100,AE40+10),IF('2-man'!AE$40="P",MIN(100,AE40+25),IF(AND('2-man'!AE$40="D",AE40&gt;=35,'2-man'!AE$38&lt;=IF('2-man'!$BF$27="",999,'2-man'!$BF$27)),AE40-35,IF(AND(LEFT('2-man'!AE$40,3)="ST&gt;",AE40&gt;=100,'2-man'!AE$38&lt;=IF('2-man'!$BF$27="",999,'2-man'!$BF$27)),0,IF(AND(OR(AND('2-man'!AE$39="ST&gt;2",AE32&gt;=100)),'2-man'!AE$38&lt;=IF('2-man'!$BF$27="",999,'2-man'!$BF$27)),100,AE40)))))</f>
        <v/>
      </c>
      <c r="AF41">
        <f>IF(OR('2-man'!AF$40="R",'2-man'!AF$38=$R$46),MIN(100,AF40+10),IF('2-man'!AF$40="P",MIN(100,AF40+25),IF(AND('2-man'!AF$40="D",AF40&gt;=35,'2-man'!AF$38&lt;=IF('2-man'!$BF$27="",999,'2-man'!$BF$27)),AF40-35,IF(AND(LEFT('2-man'!AF$40,3)="ST&gt;",AF40&gt;=100,'2-man'!AF$38&lt;=IF('2-man'!$BF$27="",999,'2-man'!$BF$27)),0,IF(AND(OR(AND('2-man'!AF$39="ST&gt;2",AF32&gt;=100)),'2-man'!AF$38&lt;=IF('2-man'!$BF$27="",999,'2-man'!$BF$27)),100,AF40)))))</f>
        <v/>
      </c>
      <c r="AG41">
        <f>IF(OR('2-man'!AG$40="R",'2-man'!AG$38=$R$46),MIN(100,AG40+10),IF('2-man'!AG$40="P",MIN(100,AG40+25),IF(AND('2-man'!AG$40="D",AG40&gt;=35,'2-man'!AG$38&lt;=IF('2-man'!$BF$27="",999,'2-man'!$BF$27)),AG40-35,IF(AND(LEFT('2-man'!AG$40,3)="ST&gt;",AG40&gt;=100,'2-man'!AG$38&lt;=IF('2-man'!$BF$27="",999,'2-man'!$BF$27)),0,IF(AND(OR(AND('2-man'!AG$39="ST&gt;2",AG32&gt;=100)),'2-man'!AG$38&lt;=IF('2-man'!$BF$27="",999,'2-man'!$BF$27)),100,AG40)))))</f>
        <v/>
      </c>
      <c r="AH41">
        <f>IF(OR('2-man'!AH$40="R",'2-man'!AH$38=$R$46),MIN(100,AH40+10),IF('2-man'!AH$40="P",MIN(100,AH40+25),IF(AND('2-man'!AH$40="D",AH40&gt;=35,'2-man'!AH$38&lt;=IF('2-man'!$BF$27="",999,'2-man'!$BF$27)),AH40-35,IF(AND(LEFT('2-man'!AH$40,3)="ST&gt;",AH40&gt;=100,'2-man'!AH$38&lt;=IF('2-man'!$BF$27="",999,'2-man'!$BF$27)),0,IF(AND(OR(AND('2-man'!AH$39="ST&gt;2",AH32&gt;=100)),'2-man'!AH$38&lt;=IF('2-man'!$BF$27="",999,'2-man'!$BF$27)),100,AH40)))))</f>
        <v/>
      </c>
      <c r="AI41">
        <f>IF(OR('2-man'!AI$40="R",'2-man'!AI$38=$R$46),MIN(100,AI40+10),IF('2-man'!AI$40="P",MIN(100,AI40+25),IF(AND('2-man'!AI$40="D",AI40&gt;=35,'2-man'!AI$38&lt;=IF('2-man'!$BF$27="",999,'2-man'!$BF$27)),AI40-35,IF(AND(LEFT('2-man'!AI$40,3)="ST&gt;",AI40&gt;=100,'2-man'!AI$38&lt;=IF('2-man'!$BF$27="",999,'2-man'!$BF$27)),0,IF(AND(OR(AND('2-man'!AI$39="ST&gt;2",AI32&gt;=100)),'2-man'!AI$38&lt;=IF('2-man'!$BF$27="",999,'2-man'!$BF$27)),100,AI40)))))</f>
        <v/>
      </c>
      <c r="AJ41">
        <f>IF(OR('2-man'!AJ$40="R",'2-man'!AJ$38=$R$46),MIN(100,AJ40+10),IF('2-man'!AJ$40="P",MIN(100,AJ40+25),IF(AND('2-man'!AJ$40="D",AJ40&gt;=35,'2-man'!AJ$38&lt;=IF('2-man'!$BF$27="",999,'2-man'!$BF$27)),AJ40-35,IF(AND(LEFT('2-man'!AJ$40,3)="ST&gt;",AJ40&gt;=100,'2-man'!AJ$38&lt;=IF('2-man'!$BF$27="",999,'2-man'!$BF$27)),0,IF(AND(OR(AND('2-man'!AJ$39="ST&gt;2",AJ32&gt;=100)),'2-man'!AJ$38&lt;=IF('2-man'!$BF$27="",999,'2-man'!$BF$27)),100,AJ40)))))</f>
        <v/>
      </c>
      <c r="AK41">
        <f>IF(OR('2-man'!AK$40="R",'2-man'!AK$38=$R$46),MIN(100,AK40+10),IF('2-man'!AK$40="P",MIN(100,AK40+25),IF(AND('2-man'!AK$40="D",AK40&gt;=35,'2-man'!AK$38&lt;=IF('2-man'!$BF$27="",999,'2-man'!$BF$27)),AK40-35,IF(AND(LEFT('2-man'!AK$40,3)="ST&gt;",AK40&gt;=100,'2-man'!AK$38&lt;=IF('2-man'!$BF$27="",999,'2-man'!$BF$27)),0,IF(AND(OR(AND('2-man'!AK$39="ST&gt;2",AK32&gt;=100)),'2-man'!AK$38&lt;=IF('2-man'!$BF$27="",999,'2-man'!$BF$27)),100,AK40)))))</f>
        <v/>
      </c>
      <c r="AL41">
        <f>IF(OR('2-man'!AL$40="R",'2-man'!AL$38=$R$46),MIN(100,AL40+10),IF('2-man'!AL$40="P",MIN(100,AL40+25),IF(AND('2-man'!AL$40="D",AL40&gt;=35,'2-man'!AL$38&lt;=IF('2-man'!$BF$27="",999,'2-man'!$BF$27)),AL40-35,IF(AND(LEFT('2-man'!AL$40,3)="ST&gt;",AL40&gt;=100,'2-man'!AL$38&lt;=IF('2-man'!$BF$27="",999,'2-man'!$BF$27)),0,IF(AND(OR(AND('2-man'!AL$39="ST&gt;2",AL32&gt;=100)),'2-man'!AL$38&lt;=IF('2-man'!$BF$27="",999,'2-man'!$BF$27)),100,AL40)))))</f>
        <v/>
      </c>
      <c r="AM41">
        <f>IF(OR('2-man'!AM$40="R",'2-man'!AM$38=$R$46),MIN(100,AM40+10),IF('2-man'!AM$40="P",MIN(100,AM40+25),IF(AND('2-man'!AM$40="D",AM40&gt;=35,'2-man'!AM$38&lt;=IF('2-man'!$BF$27="",999,'2-man'!$BF$27)),AM40-35,IF(AND(LEFT('2-man'!AM$40,3)="ST&gt;",AM40&gt;=100,'2-man'!AM$38&lt;=IF('2-man'!$BF$27="",999,'2-man'!$BF$27)),0,IF(AND(OR(AND('2-man'!AM$39="ST&gt;2",AM32&gt;=100)),'2-man'!AM$38&lt;=IF('2-man'!$BF$27="",999,'2-man'!$BF$27)),100,AM40)))))</f>
        <v/>
      </c>
      <c r="AN41">
        <f>IF(OR('2-man'!AN$40="R",'2-man'!AN$38=$R$46),MIN(100,AN40+10),IF('2-man'!AN$40="P",MIN(100,AN40+25),IF(AND('2-man'!AN$40="D",AN40&gt;=35,'2-man'!AN$38&lt;=IF('2-man'!$BF$27="",999,'2-man'!$BF$27)),AN40-35,IF(AND(LEFT('2-man'!AN$40,3)="ST&gt;",AN40&gt;=100,'2-man'!AN$38&lt;=IF('2-man'!$BF$27="",999,'2-man'!$BF$27)),0,IF(AND(OR(AND('2-man'!AN$39="ST&gt;2",AN32&gt;=100)),'2-man'!AN$38&lt;=IF('2-man'!$BF$27="",999,'2-man'!$BF$27)),100,AN40)))))</f>
        <v/>
      </c>
      <c r="AO41">
        <f>IF(OR('2-man'!AO$40="R",'2-man'!AO$38=$R$46),MIN(100,AO40+10),IF('2-man'!AO$40="P",MIN(100,AO40+25),IF(AND('2-man'!AO$40="D",AO40&gt;=35,'2-man'!AO$38&lt;=IF('2-man'!$BF$27="",999,'2-man'!$BF$27)),AO40-35,IF(AND(LEFT('2-man'!AO$40,3)="ST&gt;",AO40&gt;=100,'2-man'!AO$38&lt;=IF('2-man'!$BF$27="",999,'2-man'!$BF$27)),0,IF(AND(OR(AND('2-man'!AO$39="ST&gt;2",AO32&gt;=100)),'2-man'!AO$38&lt;=IF('2-man'!$BF$27="",999,'2-man'!$BF$27)),100,AO40)))))</f>
        <v/>
      </c>
      <c r="AP41">
        <f>IF(OR('2-man'!AP$40="R",'2-man'!AP$38=$R$46),MIN(100,AP40+10),IF('2-man'!AP$40="P",MIN(100,AP40+25),IF(AND('2-man'!AP$40="D",AP40&gt;=35,'2-man'!AP$38&lt;=IF('2-man'!$BF$27="",999,'2-man'!$BF$27)),AP40-35,IF(AND(LEFT('2-man'!AP$40,3)="ST&gt;",AP40&gt;=100,'2-man'!AP$38&lt;=IF('2-man'!$BF$27="",999,'2-man'!$BF$27)),0,IF(AND(OR(AND('2-man'!AP$39="ST&gt;2",AP32&gt;=100)),'2-man'!AP$38&lt;=IF('2-man'!$BF$27="",999,'2-man'!$BF$27)),100,AP40)))))</f>
        <v/>
      </c>
      <c r="AQ41">
        <f>IF(OR('2-man'!AQ$40="R",'2-man'!AQ$38=$R$46),MIN(100,AQ40+10),IF('2-man'!AQ$40="P",MIN(100,AQ40+25),IF(AND('2-man'!AQ$40="D",AQ40&gt;=35,'2-man'!AQ$38&lt;=IF('2-man'!$BF$27="",999,'2-man'!$BF$27)),AQ40-35,IF(AND(LEFT('2-man'!AQ$40,3)="ST&gt;",AQ40&gt;=100,'2-man'!AQ$38&lt;=IF('2-man'!$BF$27="",999,'2-man'!$BF$27)),0,IF(AND(OR(AND('2-man'!AQ$39="ST&gt;2",AQ32&gt;=100)),'2-man'!AQ$38&lt;=IF('2-man'!$BF$27="",999,'2-man'!$BF$27)),100,AQ40)))))</f>
        <v/>
      </c>
      <c r="AR41">
        <f>IF(OR('2-man'!AR$40="R",'2-man'!AR$38=$R$46),MIN(100,AR40+10),IF('2-man'!AR$40="P",MIN(100,AR40+25),IF(AND('2-man'!AR$40="D",AR40&gt;=35,'2-man'!AR$38&lt;=IF('2-man'!$BF$27="",999,'2-man'!$BF$27)),AR40-35,IF(AND(LEFT('2-man'!AR$40,3)="ST&gt;",AR40&gt;=100,'2-man'!AR$38&lt;=IF('2-man'!$BF$27="",999,'2-man'!$BF$27)),0,IF(AND(OR(AND('2-man'!AR$39="ST&gt;2",AR32&gt;=100)),'2-man'!AR$38&lt;=IF('2-man'!$BF$27="",999,'2-man'!$BF$27)),100,AR40)))))</f>
        <v/>
      </c>
      <c r="AS41">
        <f>IF(OR('2-man'!AS$40="R",'2-man'!AS$38=$R$46),MIN(100,AS40+10),IF('2-man'!AS$40="P",MIN(100,AS40+25),IF(AND('2-man'!AS$40="D",AS40&gt;=35,'2-man'!AS$38&lt;=IF('2-man'!$BF$27="",999,'2-man'!$BF$27)),AS40-35,IF(AND(LEFT('2-man'!AS$40,3)="ST&gt;",AS40&gt;=100,'2-man'!AS$38&lt;=IF('2-man'!$BF$27="",999,'2-man'!$BF$27)),0,IF(AND(OR(AND('2-man'!AS$39="ST&gt;2",AS32&gt;=100)),'2-man'!AS$38&lt;=IF('2-man'!$BF$27="",999,'2-man'!$BF$27)),100,AS40)))))</f>
        <v/>
      </c>
      <c r="AT41">
        <f>IF(OR('2-man'!AT$40="R",'2-man'!AT$38=$R$46),MIN(100,AT40+10),IF('2-man'!AT$40="P",MIN(100,AT40+25),IF(AND('2-man'!AT$40="D",AT40&gt;=35,'2-man'!AT$38&lt;=IF('2-man'!$BF$27="",999,'2-man'!$BF$27)),AT40-35,IF(AND(LEFT('2-man'!AT$40,3)="ST&gt;",AT40&gt;=100,'2-man'!AT$38&lt;=IF('2-man'!$BF$27="",999,'2-man'!$BF$27)),0,IF(AND(OR(AND('2-man'!AT$39="ST&gt;2",AT32&gt;=100)),'2-man'!AT$38&lt;=IF('2-man'!$BF$27="",999,'2-man'!$BF$27)),100,AT40)))))</f>
        <v/>
      </c>
      <c r="AU41">
        <f>IF(OR('2-man'!AU$40="R",'2-man'!AU$38=$R$46),MIN(100,AU40+10),IF('2-man'!AU$40="P",MIN(100,AU40+25),IF(AND('2-man'!AU$40="D",AU40&gt;=35,'2-man'!AU$38&lt;=IF('2-man'!$BF$27="",999,'2-man'!$BF$27)),AU40-35,IF(AND(LEFT('2-man'!AU$40,3)="ST&gt;",AU40&gt;=100,'2-man'!AU$38&lt;=IF('2-man'!$BF$27="",999,'2-man'!$BF$27)),0,IF(AND(OR(AND('2-man'!AU$39="ST&gt;2",AU32&gt;=100)),'2-man'!AU$38&lt;=IF('2-man'!$BF$27="",999,'2-man'!$BF$27)),100,AU40)))))</f>
        <v/>
      </c>
      <c r="AV41">
        <f>IF(OR('2-man'!AV$40="R",'2-man'!AV$38=$R$46),MIN(100,AV40+10),IF('2-man'!AV$40="P",MIN(100,AV40+25),IF(AND('2-man'!AV$40="D",AV40&gt;=35,'2-man'!AV$38&lt;=IF('2-man'!$BF$27="",999,'2-man'!$BF$27)),AV40-35,IF(AND(LEFT('2-man'!AV$40,3)="ST&gt;",AV40&gt;=100,'2-man'!AV$38&lt;=IF('2-man'!$BF$27="",999,'2-man'!$BF$27)),0,IF(AND(OR(AND('2-man'!AV$39="ST&gt;2",AV32&gt;=100)),'2-man'!AV$38&lt;=IF('2-man'!$BF$27="",999,'2-man'!$BF$27)),100,AV40)))))</f>
        <v/>
      </c>
      <c r="AW41">
        <f>IF(OR('2-man'!AW$40="R",'2-man'!AW$38=$R$46),MIN(100,AW40+10),IF('2-man'!AW$40="P",MIN(100,AW40+25),IF(AND('2-man'!AW$40="D",AW40&gt;=35,'2-man'!AW$38&lt;=IF('2-man'!$BF$27="",999,'2-man'!$BF$27)),AW40-35,IF(AND(LEFT('2-man'!AW$40,3)="ST&gt;",AW40&gt;=100,'2-man'!AW$38&lt;=IF('2-man'!$BF$27="",999,'2-man'!$BF$27)),0,IF(AND(OR(AND('2-man'!AW$39="ST&gt;2",AW32&gt;=100)),'2-man'!AW$38&lt;=IF('2-man'!$BF$27="",999,'2-man'!$BF$27)),100,AW40)))))</f>
        <v/>
      </c>
      <c r="AX41">
        <f>IF(OR('2-man'!AX$40="R",'2-man'!AX$38=$R$46),MIN(100,AX40+10),IF('2-man'!AX$40="P",MIN(100,AX40+25),IF(AND('2-man'!AX$40="D",AX40&gt;=35,'2-man'!AX$38&lt;=IF('2-man'!$BF$27="",999,'2-man'!$BF$27)),AX40-35,IF(AND(LEFT('2-man'!AX$40,3)="ST&gt;",AX40&gt;=100,'2-man'!AX$38&lt;=IF('2-man'!$BF$27="",999,'2-man'!$BF$27)),0,IF(AND(OR(AND('2-man'!AX$39="ST&gt;2",AX32&gt;=100)),'2-man'!AX$38&lt;=IF('2-man'!$BF$27="",999,'2-man'!$BF$27)),100,AX40)))))</f>
        <v/>
      </c>
      <c r="AY41">
        <f>IF(OR('2-man'!AY$40="R",'2-man'!AY$38=$R$46),MIN(100,AY40+10),IF('2-man'!AY$40="P",MIN(100,AY40+25),IF(AND('2-man'!AY$40="D",AY40&gt;=35,'2-man'!AY$38&lt;=IF('2-man'!$BF$27="",999,'2-man'!$BF$27)),AY40-35,IF(AND(LEFT('2-man'!AY$40,3)="ST&gt;",AY40&gt;=100,'2-man'!AY$38&lt;=IF('2-man'!$BF$27="",999,'2-man'!$BF$27)),0,IF(AND(OR(AND('2-man'!AY$39="ST&gt;2",AY32&gt;=100)),'2-man'!AY$38&lt;=IF('2-man'!$BF$27="",999,'2-man'!$BF$27)),100,AY40)))))</f>
        <v/>
      </c>
      <c r="AZ41">
        <f>IF(OR('2-man'!AZ$40="R",'2-man'!AZ$38=$R$46),MIN(100,AZ40+10),IF('2-man'!AZ$40="P",MIN(100,AZ40+25),IF(AND('2-man'!AZ$40="D",AZ40&gt;=35,'2-man'!AZ$38&lt;=IF('2-man'!$BF$27="",999,'2-man'!$BF$27)),AZ40-35,IF(AND(LEFT('2-man'!AZ$40,3)="ST&gt;",AZ40&gt;=100,'2-man'!AZ$38&lt;=IF('2-man'!$BF$27="",999,'2-man'!$BF$27)),0,IF(AND(OR(AND('2-man'!AZ$39="ST&gt;2",AZ32&gt;=100)),'2-man'!AZ$38&lt;=IF('2-man'!$BF$27="",999,'2-man'!$BF$27)),100,AZ40)))))</f>
        <v/>
      </c>
      <c r="BA41">
        <f>IF(OR('2-man'!BA$40="R",'2-man'!BA$38=$R$46),MIN(100,BA40+10),IF('2-man'!BA$40="P",MIN(100,BA40+25),IF(AND('2-man'!BA$40="D",BA40&gt;=35,'2-man'!BA$38&lt;=IF('2-man'!$BF$27="",999,'2-man'!$BF$27)),BA40-35,IF(AND(LEFT('2-man'!BA$40,3)="ST&gt;",BA40&gt;=100,'2-man'!BA$38&lt;=IF('2-man'!$BF$27="",999,'2-man'!$BF$27)),0,IF(AND(OR(AND('2-man'!BA$39="ST&gt;2",BA32&gt;=100)),'2-man'!BA$38&lt;=IF('2-man'!$BF$27="",999,'2-man'!$BF$27)),100,BA40)))))</f>
        <v/>
      </c>
      <c r="BB41">
        <f>IF(OR('2-man'!BB$40="R",'2-man'!BB$38=$R$46),MIN(100,BB40+10),IF('2-man'!BB$40="P",MIN(100,BB40+25),IF(AND('2-man'!BB$40="D",BB40&gt;=35,'2-man'!BB$38&lt;=IF('2-man'!$BF$27="",999,'2-man'!$BF$27)),BB40-35,IF(AND(LEFT('2-man'!BB$40,3)="ST&gt;",BB40&gt;=100,'2-man'!BB$38&lt;=IF('2-man'!$BF$27="",999,'2-man'!$BF$27)),0,IF(AND(OR(AND('2-man'!BB$39="ST&gt;2",BB32&gt;=100)),'2-man'!BB$38&lt;=IF('2-man'!$BF$27="",999,'2-man'!$BF$27)),100,BB40)))))</f>
        <v/>
      </c>
      <c r="BC41">
        <f>IF(OR('2-man'!BC$40="R",'2-man'!BC$38=$R$46),MIN(100,BC40+10),IF('2-man'!BC$40="P",MIN(100,BC40+25),IF(AND('2-man'!BC$40="D",BC40&gt;=35,'2-man'!BC$38&lt;=IF('2-man'!$BF$27="",999,'2-man'!$BF$27)),BC40-35,IF(AND(LEFT('2-man'!BC$40,3)="ST&gt;",BC40&gt;=100,'2-man'!BC$38&lt;=IF('2-man'!$BF$27="",999,'2-man'!$BF$27)),0,IF(AND(OR(AND('2-man'!BC$39="ST&gt;2",BC32&gt;=100)),'2-man'!BC$38&lt;=IF('2-man'!$BF$27="",999,'2-man'!$BF$27)),100,BC40)))))</f>
        <v/>
      </c>
      <c r="BD41">
        <f>IF(OR('2-man'!BD$40="R",'2-man'!BD$38=$R$46),MIN(100,BD40+10),IF('2-man'!BD$40="P",MIN(100,BD40+25),IF(AND('2-man'!BD$40="D",BD40&gt;=35,'2-man'!BD$38&lt;=IF('2-man'!$BF$27="",999,'2-man'!$BF$27)),BD40-35,IF(AND(LEFT('2-man'!BD$40,3)="ST&gt;",BD40&gt;=100,'2-man'!BD$38&lt;=IF('2-man'!$BF$27="",999,'2-man'!$BF$27)),0,IF(AND(OR(AND('2-man'!BD$39="ST&gt;2",BD32&gt;=100)),'2-man'!BD$38&lt;=IF('2-man'!$BF$27="",999,'2-man'!$BF$27)),100,BD40)))))</f>
        <v/>
      </c>
      <c r="BE41">
        <f>IF(OR('2-man'!BE$40="R",'2-man'!BE$38=$R$46),MIN(100,BE40+10),IF('2-man'!BE$40="P",MIN(100,BE40+25),IF(AND('2-man'!BE$40="D",BE40&gt;=35,'2-man'!BE$38&lt;=IF('2-man'!$BF$27="",999,'2-man'!$BF$27)),BE40-35,IF(AND(LEFT('2-man'!BE$40,3)="ST&gt;",BE40&gt;=100,'2-man'!BE$38&lt;=IF('2-man'!$BF$27="",999,'2-man'!$BF$27)),0,IF(AND(OR(AND('2-man'!BE$39="ST&gt;2",BE32&gt;=100)),'2-man'!BE$38&lt;=IF('2-man'!$BF$27="",999,'2-man'!$BF$27)),100,BE40)))))</f>
        <v/>
      </c>
      <c r="BF41">
        <f>IF(OR('2-man'!BF$40="R",'2-man'!BF$38=$R$46),MIN(100,BF40+10),IF('2-man'!BF$40="P",MIN(100,BF40+25),IF(AND('2-man'!BF$40="D",BF40&gt;=35,'2-man'!BF$38&lt;=IF('2-man'!$BF$27="",999,'2-man'!$BF$27)),BF40-35,IF(AND(LEFT('2-man'!BF$40,3)="ST&gt;",BF40&gt;=100,'2-man'!BF$38&lt;=IF('2-man'!$BF$27="",999,'2-man'!$BF$27)),0,IF(AND(OR(AND('2-man'!BF$39="ST&gt;2",BF32&gt;=100)),'2-man'!BF$38&lt;=IF('2-man'!$BF$27="",999,'2-man'!$BF$27)),100,BF40)))))</f>
        <v/>
      </c>
      <c r="BG41">
        <f>IF(OR('2-man'!BG$40="R",'2-man'!BG$38=$R$46),MIN(100,BG40+10),IF('2-man'!BG$40="P",MIN(100,BG40+25),IF(AND('2-man'!BG$40="D",BG40&gt;=35,'2-man'!BG$38&lt;=IF('2-man'!$BF$27="",999,'2-man'!$BF$27)),BG40-35,IF(AND(LEFT('2-man'!BG$40,3)="ST&gt;",BG40&gt;=100,'2-man'!BG$38&lt;=IF('2-man'!$BF$27="",999,'2-man'!$BF$27)),0,IF(AND(OR(AND('2-man'!BG$39="ST&gt;2",BG32&gt;=100)),'2-man'!BG$38&lt;=IF('2-man'!$BF$27="",999,'2-man'!$BF$27)),100,BG40)))))</f>
        <v/>
      </c>
      <c r="BH41">
        <f>IF(OR('2-man'!BH$40="R",'2-man'!BH$38=$R$46),MIN(100,BH40+10),IF('2-man'!BH$40="P",MIN(100,BH40+25),IF(AND('2-man'!BH$40="D",BH40&gt;=35,'2-man'!BH$38&lt;=IF('2-man'!$BF$27="",999,'2-man'!$BF$27)),BH40-35,IF(AND(LEFT('2-man'!BH$40,3)="ST&gt;",BH40&gt;=100,'2-man'!BH$38&lt;=IF('2-man'!$BF$27="",999,'2-man'!$BF$27)),0,IF(AND(OR(AND('2-man'!BH$39="ST&gt;2",BH32&gt;=100)),'2-man'!BH$38&lt;=IF('2-man'!$BF$27="",999,'2-man'!$BF$27)),100,BH40)))))</f>
        <v/>
      </c>
      <c r="BI41">
        <f>IF(OR('2-man'!BI$40="R",'2-man'!BI$38=$R$46),MIN(100,BI40+10),IF('2-man'!BI$40="P",MIN(100,BI40+25),IF(AND('2-man'!BI$40="D",BI40&gt;=35,'2-man'!BI$38&lt;=IF('2-man'!$BF$27="",999,'2-man'!$BF$27)),BI40-35,IF(AND(LEFT('2-man'!BI$40,3)="ST&gt;",BI40&gt;=100,'2-man'!BI$38&lt;=IF('2-man'!$BF$27="",999,'2-man'!$BF$27)),0,IF(AND(OR(AND('2-man'!BI$39="ST&gt;2",BI32&gt;=100)),'2-man'!BI$38&lt;=IF('2-man'!$BF$27="",999,'2-man'!$BF$27)),100,BI40)))))</f>
        <v/>
      </c>
      <c r="BJ41">
        <f>IF(OR('2-man'!BJ$40="R",'2-man'!BJ$38=$R$46),MIN(100,BJ40+10),IF('2-man'!BJ$40="P",MIN(100,BJ40+25),IF(AND('2-man'!BJ$40="D",BJ40&gt;=35,'2-man'!BJ$38&lt;=IF('2-man'!$BF$27="",999,'2-man'!$BF$27)),BJ40-35,IF(AND(LEFT('2-man'!BJ$40,3)="ST&gt;",BJ40&gt;=100,'2-man'!BJ$38&lt;=IF('2-man'!$BF$27="",999,'2-man'!$BF$27)),0,IF(AND(OR(AND('2-man'!BJ$39="ST&gt;2",BJ32&gt;=100)),'2-man'!BJ$38&lt;=IF('2-man'!$BF$27="",999,'2-man'!$BF$27)),100,BJ40)))))</f>
        <v/>
      </c>
      <c r="BK41">
        <f>IF(OR('2-man'!BK$40="R",'2-man'!BK$38=$R$46),MIN(100,BK40+10),IF('2-man'!BK$40="P",MIN(100,BK40+25),IF(AND('2-man'!BK$40="D",BK40&gt;=35,'2-man'!BK$38&lt;=IF('2-man'!$BF$27="",999,'2-man'!$BF$27)),BK40-35,IF(AND(LEFT('2-man'!BK$40,3)="ST&gt;",BK40&gt;=100,'2-man'!BK$38&lt;=IF('2-man'!$BF$27="",999,'2-man'!$BF$27)),0,IF(AND(OR(AND('2-man'!BK$39="ST&gt;2",BK32&gt;=100)),'2-man'!BK$38&lt;=IF('2-man'!$BF$27="",999,'2-man'!$BF$27)),100,BK40)))))</f>
        <v/>
      </c>
      <c r="BL41">
        <f>IF(OR('2-man'!BL$40="R",'2-man'!BL$38=$R$46),MIN(100,BL40+10),IF('2-man'!BL$40="P",MIN(100,BL40+25),IF(AND('2-man'!BL$40="D",BL40&gt;=35,'2-man'!BL$38&lt;=IF('2-man'!$BF$27="",999,'2-man'!$BF$27)),BL40-35,IF(AND(LEFT('2-man'!BL$40,3)="ST&gt;",BL40&gt;=100,'2-man'!BL$38&lt;=IF('2-man'!$BF$27="",999,'2-man'!$BF$27)),0,IF(AND(OR(AND('2-man'!BL$39="ST&gt;2",BL32&gt;=100)),'2-man'!BL$38&lt;=IF('2-man'!$BF$27="",999,'2-man'!$BF$27)),100,BL40)))))</f>
        <v/>
      </c>
      <c r="BM41">
        <f>IF(OR('2-man'!BM$40="R",'2-man'!BM$38=$R$46),MIN(100,BM40+10),IF('2-man'!BM$40="P",MIN(100,BM40+25),IF(AND('2-man'!BM$40="D",BM40&gt;=35,'2-man'!BM$38&lt;=IF('2-man'!$BF$27="",999,'2-man'!$BF$27)),BM40-35,IF(AND(LEFT('2-man'!BM$40,3)="ST&gt;",BM40&gt;=100,'2-man'!BM$38&lt;=IF('2-man'!$BF$27="",999,'2-man'!$BF$27)),0,IF(AND(OR(AND('2-man'!BM$39="ST&gt;2",BM32&gt;=100)),'2-man'!BM$38&lt;=IF('2-man'!$BF$27="",999,'2-man'!$BF$27)),100,BM40)))))</f>
        <v/>
      </c>
      <c r="BN41">
        <f>IF(OR('2-man'!BN$40="R",'2-man'!BN$38=$R$46),MIN(100,BN40+10),IF('2-man'!BN$40="P",MIN(100,BN40+25),IF(AND('2-man'!BN$40="D",BN40&gt;=35,'2-man'!BN$38&lt;=IF('2-man'!$BF$27="",999,'2-man'!$BF$27)),BN40-35,IF(AND(LEFT('2-man'!BN$40,3)="ST&gt;",BN40&gt;=100,'2-man'!BN$38&lt;=IF('2-man'!$BF$27="",999,'2-man'!$BF$27)),0,IF(AND(OR(AND('2-man'!BN$39="ST&gt;2",BN32&gt;=100)),'2-man'!BN$38&lt;=IF('2-man'!$BF$27="",999,'2-man'!$BF$27)),100,BN40)))))</f>
        <v/>
      </c>
      <c r="BO41">
        <f>IF(OR('2-man'!BO$40="R",'2-man'!BO$38=$R$46),MIN(100,BO40+10),IF('2-man'!BO$40="P",MIN(100,BO40+25),IF(AND('2-man'!BO$40="D",BO40&gt;=35,'2-man'!BO$38&lt;=IF('2-man'!$BF$27="",999,'2-man'!$BF$27)),BO40-35,IF(AND(LEFT('2-man'!BO$40,3)="ST&gt;",BO40&gt;=100,'2-man'!BO$38&lt;=IF('2-man'!$BF$27="",999,'2-man'!$BF$27)),0,IF(AND(OR(AND('2-man'!BO$39="ST&gt;2",BO32&gt;=100)),'2-man'!BO$38&lt;=IF('2-man'!$BF$27="",999,'2-man'!$BF$27)),100,BO40)))))</f>
        <v/>
      </c>
      <c r="BP41">
        <f>IF(OR('2-man'!BP$40="R",'2-man'!BP$38=$R$46),MIN(100,BP40+10),IF('2-man'!BP$40="P",MIN(100,BP40+25),IF(AND('2-man'!BP$40="D",BP40&gt;=35,'2-man'!BP$38&lt;=IF('2-man'!$BF$27="",999,'2-man'!$BF$27)),BP40-35,IF(AND(LEFT('2-man'!BP$40,3)="ST&gt;",BP40&gt;=100,'2-man'!BP$38&lt;=IF('2-man'!$BF$27="",999,'2-man'!$BF$27)),0,IF(AND(OR(AND('2-man'!BP$39="ST&gt;2",BP32&gt;=100)),'2-man'!BP$38&lt;=IF('2-man'!$BF$27="",999,'2-man'!$BF$27)),100,BP40)))))</f>
        <v/>
      </c>
      <c r="BQ41">
        <f>IF(OR('2-man'!BQ$40="R",'2-man'!BQ$38=$R$46),MIN(100,BQ40+10),IF('2-man'!BQ$40="P",MIN(100,BQ40+25),IF(AND('2-man'!BQ$40="D",BQ40&gt;=35,'2-man'!BQ$38&lt;=IF('2-man'!$BF$27="",999,'2-man'!$BF$27)),BQ40-35,IF(AND(LEFT('2-man'!BQ$40,3)="ST&gt;",BQ40&gt;=100,'2-man'!BQ$38&lt;=IF('2-man'!$BF$27="",999,'2-man'!$BF$27)),0,IF(AND(OR(AND('2-man'!BQ$39="ST&gt;2",BQ32&gt;=100)),'2-man'!BQ$38&lt;=IF('2-man'!$BF$27="",999,'2-man'!$BF$27)),100,BQ40)))))</f>
        <v/>
      </c>
      <c r="BR41">
        <f>IF(OR('2-man'!BR$40="R",'2-man'!BR$38=$R$46),MIN(100,BR40+10),IF('2-man'!BR$40="P",MIN(100,BR40+25),IF(AND('2-man'!BR$40="D",BR40&gt;=35,'2-man'!BR$38&lt;=IF('2-man'!$BF$27="",999,'2-man'!$BF$27)),BR40-35,IF(AND(LEFT('2-man'!BR$40,3)="ST&gt;",BR40&gt;=100,'2-man'!BR$38&lt;=IF('2-man'!$BF$27="",999,'2-man'!$BF$27)),0,IF(AND(OR(AND('2-man'!BR$39="ST&gt;2",BR32&gt;=100)),'2-man'!BR$38&lt;=IF('2-man'!$BF$27="",999,'2-man'!$BF$27)),100,BR40)))))</f>
        <v/>
      </c>
      <c r="BS41">
        <f>IF(OR('2-man'!BS$40="R",'2-man'!BS$38=$R$46),MIN(100,BS40+10),IF('2-man'!BS$40="P",MIN(100,BS40+25),IF(AND('2-man'!BS$40="D",BS40&gt;=35,'2-man'!BS$38&lt;=IF('2-man'!$BF$27="",999,'2-man'!$BF$27)),BS40-35,IF(AND(LEFT('2-man'!BS$40,3)="ST&gt;",BS40&gt;=100,'2-man'!BS$38&lt;=IF('2-man'!$BF$27="",999,'2-man'!$BF$27)),0,IF(AND(OR(AND('2-man'!BS$39="ST&gt;2",BS32&gt;=100)),'2-man'!BS$38&lt;=IF('2-man'!$BF$27="",999,'2-man'!$BF$27)),100,BS40)))))</f>
        <v/>
      </c>
      <c r="BT41">
        <f>IF(OR('2-man'!BT$40="R",'2-man'!BT$38=$R$46),MIN(100,BT40+10),IF('2-man'!BT$40="P",MIN(100,BT40+25),IF(AND('2-man'!BT$40="D",BT40&gt;=35,'2-man'!BT$38&lt;=IF('2-man'!$BF$27="",999,'2-man'!$BF$27)),BT40-35,IF(AND(LEFT('2-man'!BT$40,3)="ST&gt;",BT40&gt;=100,'2-man'!BT$38&lt;=IF('2-man'!$BF$27="",999,'2-man'!$BF$27)),0,IF(AND(OR(AND('2-man'!BT$39="ST&gt;2",BT32&gt;=100)),'2-man'!BT$38&lt;=IF('2-man'!$BF$27="",999,'2-man'!$BF$27)),100,BT40)))))</f>
        <v/>
      </c>
      <c r="BU41">
        <f>IF(OR('2-man'!BU$40="R",'2-man'!BU$38=$R$46),MIN(100,BU40+10),IF('2-man'!BU$40="P",MIN(100,BU40+25),IF(AND('2-man'!BU$40="D",BU40&gt;=35,'2-man'!BU$38&lt;=IF('2-man'!$BF$27="",999,'2-man'!$BF$27)),BU40-35,IF(AND(LEFT('2-man'!BU$40,3)="ST&gt;",BU40&gt;=100,'2-man'!BU$38&lt;=IF('2-man'!$BF$27="",999,'2-man'!$BF$27)),0,IF(AND(OR(AND('2-man'!BU$39="ST&gt;2",BU32&gt;=100)),'2-man'!BU$38&lt;=IF('2-man'!$BF$27="",999,'2-man'!$BF$27)),100,BU40)))))</f>
        <v/>
      </c>
      <c r="BV41">
        <f>IF(OR('2-man'!BV$40="R",'2-man'!BV$38=$R$46),MIN(100,BV40+10),IF('2-man'!BV$40="P",MIN(100,BV40+25),IF(AND('2-man'!BV$40="D",BV40&gt;=35,'2-man'!BV$38&lt;=IF('2-man'!$BF$27="",999,'2-man'!$BF$27)),BV40-35,IF(AND(LEFT('2-man'!BV$40,3)="ST&gt;",BV40&gt;=100,'2-man'!BV$38&lt;=IF('2-man'!$BF$27="",999,'2-man'!$BF$27)),0,IF(AND(OR(AND('2-man'!BV$39="ST&gt;2",BV32&gt;=100)),'2-man'!BV$38&lt;=IF('2-man'!$BF$27="",999,'2-man'!$BF$27)),100,BV40)))))</f>
        <v/>
      </c>
      <c r="BW41">
        <f>IF(OR('2-man'!BW$40="R",'2-man'!BW$38=$R$46),MIN(100,BW40+10),IF('2-man'!BW$40="P",MIN(100,BW40+25),IF(AND('2-man'!BW$40="D",BW40&gt;=35,'2-man'!BW$38&lt;=IF('2-man'!$BF$27="",999,'2-man'!$BF$27)),BW40-35,IF(AND(LEFT('2-man'!BW$40,3)="ST&gt;",BW40&gt;=100,'2-man'!BW$38&lt;=IF('2-man'!$BF$27="",999,'2-man'!$BF$27)),0,IF(AND(OR(AND('2-man'!BW$39="ST&gt;2",BW32&gt;=100)),'2-man'!BW$38&lt;=IF('2-man'!$BF$27="",999,'2-man'!$BF$27)),100,BW40)))))</f>
        <v/>
      </c>
      <c r="BX41">
        <f>IF(OR('2-man'!BX$40="R",'2-man'!BX$38=$R$46),MIN(100,BX40+10),IF('2-man'!BX$40="P",MIN(100,BX40+25),IF(AND('2-man'!BX$40="D",BX40&gt;=35,'2-man'!BX$38&lt;=IF('2-man'!$BF$27="",999,'2-man'!$BF$27)),BX40-35,IF(AND(LEFT('2-man'!BX$40,3)="ST&gt;",BX40&gt;=100,'2-man'!BX$38&lt;=IF('2-man'!$BF$27="",999,'2-man'!$BF$27)),0,IF(AND(OR(AND('2-man'!BX$39="ST&gt;2",BX32&gt;=100)),'2-man'!BX$38&lt;=IF('2-man'!$BF$27="",999,'2-man'!$BF$27)),100,BX40)))))</f>
        <v/>
      </c>
      <c r="BY41">
        <f>IF(OR('2-man'!BY$40="R",'2-man'!BY$38=$R$46),MIN(100,BY40+10),IF('2-man'!BY$40="P",MIN(100,BY40+25),IF(AND('2-man'!BY$40="D",BY40&gt;=35,'2-man'!BY$38&lt;=IF('2-man'!$BF$27="",999,'2-man'!$BF$27)),BY40-35,IF(AND(LEFT('2-man'!BY$40,3)="ST&gt;",BY40&gt;=100,'2-man'!BY$38&lt;=IF('2-man'!$BF$27="",999,'2-man'!$BF$27)),0,IF(AND(OR(AND('2-man'!BY$39="ST&gt;2",BY32&gt;=100)),'2-man'!BY$38&lt;=IF('2-man'!$BF$27="",999,'2-man'!$BF$27)),100,BY40)))))</f>
        <v/>
      </c>
      <c r="BZ41">
        <f>IF(OR('2-man'!BZ$40="R",'2-man'!BZ$38=$R$46),MIN(100,BZ40+10),IF('2-man'!BZ$40="P",MIN(100,BZ40+25),IF(AND('2-man'!BZ$40="D",BZ40&gt;=35,'2-man'!BZ$38&lt;=IF('2-man'!$BF$27="",999,'2-man'!$BF$27)),BZ40-35,IF(AND(LEFT('2-man'!BZ$40,3)="ST&gt;",BZ40&gt;=100,'2-man'!BZ$38&lt;=IF('2-man'!$BF$27="",999,'2-man'!$BF$27)),0,IF(AND(OR(AND('2-man'!BZ$39="ST&gt;2",BZ32&gt;=100)),'2-man'!BZ$38&lt;=IF('2-man'!$BF$27="",999,'2-man'!$BF$27)),100,BZ40)))))</f>
        <v/>
      </c>
      <c r="CA41">
        <f>IF(OR('2-man'!CA$40="R",'2-man'!CA$38=$R$46),MIN(100,CA40+10),IF('2-man'!CA$40="P",MIN(100,CA40+25),IF(AND('2-man'!CA$40="D",CA40&gt;=35,'2-man'!CA$38&lt;=IF('2-man'!$BF$27="",999,'2-man'!$BF$27)),CA40-35,IF(AND(LEFT('2-man'!CA$40,3)="ST&gt;",CA40&gt;=100,'2-man'!CA$38&lt;=IF('2-man'!$BF$27="",999,'2-man'!$BF$27)),0,IF(AND(OR(AND('2-man'!CA$39="ST&gt;2",CA32&gt;=100)),'2-man'!CA$38&lt;=IF('2-man'!$BF$27="",999,'2-man'!$BF$27)),100,CA40)))))</f>
        <v/>
      </c>
      <c r="CB41">
        <f>IF(OR('2-man'!CB$40="R",'2-man'!CB$38=$R$46),MIN(100,CB40+10),IF('2-man'!CB$40="P",MIN(100,CB40+25),IF(AND('2-man'!CB$40="D",CB40&gt;=35,'2-man'!CB$38&lt;=IF('2-man'!$BF$27="",999,'2-man'!$BF$27)),CB40-35,IF(AND(LEFT('2-man'!CB$40,3)="ST&gt;",CB40&gt;=100,'2-man'!CB$38&lt;=IF('2-man'!$BF$27="",999,'2-man'!$BF$27)),0,IF(AND(OR(AND('2-man'!CB$39="ST&gt;2",CB32&gt;=100)),'2-man'!CB$38&lt;=IF('2-man'!$BF$27="",999,'2-man'!$BF$27)),100,CB40)))))</f>
        <v/>
      </c>
      <c r="CC41">
        <f>IF(OR('2-man'!CC$40="R",'2-man'!CC$38=$R$46),MIN(100,CC40+10),IF('2-man'!CC$40="P",MIN(100,CC40+25),IF(AND('2-man'!CC$40="D",CC40&gt;=35,'2-man'!CC$38&lt;=IF('2-man'!$BF$27="",999,'2-man'!$BF$27)),CC40-35,IF(AND(LEFT('2-man'!CC$40,3)="ST&gt;",CC40&gt;=100,'2-man'!CC$38&lt;=IF('2-man'!$BF$27="",999,'2-man'!$BF$27)),0,IF(AND(OR(AND('2-man'!CC$39="ST&gt;2",CC32&gt;=100)),'2-man'!CC$38&lt;=IF('2-man'!$BF$27="",999,'2-man'!$BF$27)),100,CC40)))))</f>
        <v/>
      </c>
      <c r="CD41">
        <f>IF(OR('2-man'!CD$40="R",'2-man'!CD$38=$R$46),MIN(100,CD40+10),IF('2-man'!CD$40="P",MIN(100,CD40+25),IF(AND('2-man'!CD$40="D",CD40&gt;=35,'2-man'!CD$38&lt;=IF('2-man'!$BF$27="",999,'2-man'!$BF$27)),CD40-35,IF(AND(LEFT('2-man'!CD$40,3)="ST&gt;",CD40&gt;=100,'2-man'!CD$38&lt;=IF('2-man'!$BF$27="",999,'2-man'!$BF$27)),0,IF(AND(OR(AND('2-man'!CD$39="ST&gt;2",CD32&gt;=100)),'2-man'!CD$38&lt;=IF('2-man'!$BF$27="",999,'2-man'!$BF$27)),100,CD40)))))</f>
        <v/>
      </c>
      <c r="CE41">
        <f>IF('2-man'!CE$40="R",MIN(100,CE40+10),IF('2-man'!CE$40="P",MIN(100,CE40+25),IF(AND('2-man'!CE$40="D",CE40&gt;=35,'2-man'!CE$38&lt;=IF('2-man'!$BF$27="",999,'2-man'!$BF$27)),CE40-35,IF(AND(LEFT('2-man'!CE$40,3)="ST&gt;",CE40&gt;=100,'2-man'!CE$38&lt;=IF('2-man'!$BF$27="",999,'2-man'!$BF$27)),0,IF(AND(OR(AND('2-man'!CE$39="ST&gt;2",CE32&gt;=100)),'2-man'!CE$38&lt;=IF('2-man'!$BF$27="",999,'2-man'!$BF$27)),100,CE40)))))</f>
        <v/>
      </c>
      <c r="CF41">
        <f>IF('2-man'!CF$40="R",MIN(100,CF40+10),IF('2-man'!CF$40="P",MIN(100,CF40+25),IF(AND('2-man'!CF$40="D",CF40&gt;=35,'2-man'!CF$38&lt;=IF('2-man'!$BF$27="",999,'2-man'!$BF$27)),CF40-35,IF(AND(LEFT('2-man'!CF$40,3)="ST&gt;",CF40&gt;=100,'2-man'!CF$38&lt;=IF('2-man'!$BF$27="",999,'2-man'!$BF$27)),0,IF(AND(OR(AND('2-man'!CF$39="ST&gt;2",CF32&gt;=100)),'2-man'!CF$38&lt;=IF('2-man'!$BF$27="",999,'2-man'!$BF$27)),100,CF40)))))</f>
        <v/>
      </c>
      <c r="CG41">
        <f>IF('2-man'!CG$40="R",MIN(100,CG40+10),IF('2-man'!CG$40="P",MIN(100,CG40+25),IF(AND('2-man'!CG$40="D",CG40&gt;=35,'2-man'!CG$38&lt;=IF('2-man'!$BF$27="",999,'2-man'!$BF$27)),CG40-35,IF(AND(LEFT('2-man'!CG$40,3)="ST&gt;",CG40&gt;=100,'2-man'!CG$38&lt;=IF('2-man'!$BF$27="",999,'2-man'!$BF$27)),0,IF(AND(OR(AND('2-man'!CG$39="ST&gt;2",CG32&gt;=100)),'2-man'!CG$38&lt;=IF('2-man'!$BF$27="",999,'2-man'!$BF$27)),100,CG40)))))</f>
        <v/>
      </c>
      <c r="CH41">
        <f>IF('2-man'!CH$40="R",MIN(100,CH40+10),IF('2-man'!CH$40="P",MIN(100,CH40+25),IF(AND('2-man'!CH$40="D",CH40&gt;=35,'2-man'!CH$38&lt;=IF('2-man'!$BF$27="",999,'2-man'!$BF$27)),CH40-35,IF(AND(LEFT('2-man'!CH$40,3)="ST&gt;",CH40&gt;=100,'2-man'!CH$38&lt;=IF('2-man'!$BF$27="",999,'2-man'!$BF$27)),0,IF(AND(OR(AND('2-man'!CH$39="ST&gt;2",CH32&gt;=100)),'2-man'!CH$38&lt;=IF('2-man'!$BF$27="",999,'2-man'!$BF$27)),100,CH40)))))</f>
        <v/>
      </c>
      <c r="CI41">
        <f>IF('2-man'!CI$40="R",MIN(100,CI40+10),IF('2-man'!CI$40="P",MIN(100,CI40+25),IF(AND('2-man'!CI$40="D",CI40&gt;=35,'2-man'!CI$38&lt;=IF('2-man'!$BF$27="",999,'2-man'!$BF$27)),CI40-35,IF(AND(LEFT('2-man'!CI$40,3)="ST&gt;",CI40&gt;=100,'2-man'!CI$38&lt;=IF('2-man'!$BF$27="",999,'2-man'!$BF$27)),0,IF(AND(OR(AND('2-man'!CI$39="ST&gt;2",CI32&gt;=100)),'2-man'!CI$38&lt;=IF('2-man'!$BF$27="",999,'2-man'!$BF$27)),100,CI40)))))</f>
        <v/>
      </c>
      <c r="CJ41">
        <f>IF('2-man'!CJ$40="R",MIN(100,CJ40+10),IF('2-man'!CJ$40="P",MIN(100,CJ40+25),IF(AND('2-man'!CJ$40="D",CJ40&gt;=35,'2-man'!CJ$38&lt;=IF('2-man'!$BF$27="",999,'2-man'!$BF$27)),CJ40-35,IF(AND(LEFT('2-man'!CJ$40,3)="ST&gt;",CJ40&gt;=100,'2-man'!CJ$38&lt;=IF('2-man'!$BF$27="",999,'2-man'!$BF$27)),0,IF(AND(OR(AND('2-man'!CJ$39="ST&gt;2",CJ32&gt;=100)),'2-man'!CJ$38&lt;=IF('2-man'!$BF$27="",999,'2-man'!$BF$27)),100,CJ40)))))</f>
        <v/>
      </c>
      <c r="CK41">
        <f>IF('2-man'!CK$40="R",MIN(100,CK40+10),IF('2-man'!CK$40="P",MIN(100,CK40+25),IF(AND('2-man'!CK$40="D",CK40&gt;=35,'2-man'!CK$38&lt;=IF('2-man'!$BF$27="",999,'2-man'!$BF$27)),CK40-35,IF(AND(LEFT('2-man'!CK$40,3)="ST&gt;",CK40&gt;=100,'2-man'!CK$38&lt;=IF('2-man'!$BF$27="",999,'2-man'!$BF$27)),0,IF(AND(OR(AND('2-man'!CK$39="ST&gt;2",CK32&gt;=100)),'2-man'!CK$38&lt;=IF('2-man'!$BF$27="",999,'2-man'!$BF$27)),100,CK40)))))</f>
        <v/>
      </c>
      <c r="CL41">
        <f>IF('2-man'!CL$40="R",MIN(100,CL40+10),IF('2-man'!CL$40="P",MIN(100,CL40+25),IF(AND('2-man'!CL$40="D",CL40&gt;=35,'2-man'!CL$38&lt;=IF('2-man'!$BF$27="",999,'2-man'!$BF$27)),CL40-35,IF(AND(LEFT('2-man'!CL$40,3)="ST&gt;",CL40&gt;=100,'2-man'!CL$38&lt;=IF('2-man'!$BF$27="",999,'2-man'!$BF$27)),0,IF(AND(OR(AND('2-man'!CL$39="ST&gt;2",CL32&gt;=100)),'2-man'!CL$38&lt;=IF('2-man'!$BF$27="",999,'2-man'!$BF$27)),100,CL40)))))</f>
        <v/>
      </c>
      <c r="CM41">
        <f>IF('2-man'!CM$40="R",MIN(100,CM40+10),IF('2-man'!CM$40="P",MIN(100,CM40+25),IF(AND('2-man'!CM$40="D",CM40&gt;=35,'2-man'!CM$38&lt;=IF('2-man'!$BF$27="",999,'2-man'!$BF$27)),CM40-35,IF(AND(LEFT('2-man'!CM$40,3)="ST&gt;",CM40&gt;=100,'2-man'!CM$38&lt;=IF('2-man'!$BF$27="",999,'2-man'!$BF$27)),0,IF(AND(OR(AND('2-man'!CM$39="ST&gt;2",CM32&gt;=100)),'2-man'!CM$38&lt;=IF('2-man'!$BF$27="",999,'2-man'!$BF$27)),100,CM40)))))</f>
        <v/>
      </c>
      <c r="CN41">
        <f>IF('2-man'!CN$40="R",MIN(100,CN40+10),IF('2-man'!CN$40="P",MIN(100,CN40+25),IF(AND('2-man'!CN$40="D",CN40&gt;=35,'2-man'!CN$38&lt;=IF('2-man'!$BF$27="",999,'2-man'!$BF$27)),CN40-35,IF(AND(LEFT('2-man'!CN$40,3)="ST&gt;",CN40&gt;=100,'2-man'!CN$38&lt;=IF('2-man'!$BF$27="",999,'2-man'!$BF$27)),0,IF(AND(OR(AND('2-man'!CN$39="ST&gt;2",CN32&gt;=100)),'2-man'!CN$38&lt;=IF('2-man'!$BF$27="",999,'2-man'!$BF$27)),100,CN40)))))</f>
        <v/>
      </c>
      <c r="CO41">
        <f>IF('2-man'!CO$40="R",MIN(100,CO40+10),IF('2-man'!CO$40="P",MIN(100,CO40+25),IF(AND('2-man'!CO$40="D",CO40&gt;=35,'2-man'!CO$38&lt;=IF('2-man'!$BF$27="",999,'2-man'!$BF$27)),CO40-35,IF(AND(LEFT('2-man'!CO$40,3)="ST&gt;",CO40&gt;=100,'2-man'!CO$38&lt;=IF('2-man'!$BF$27="",999,'2-man'!$BF$27)),0,IF(AND(OR(AND('2-man'!CO$39="ST&gt;2",CO32&gt;=100)),'2-man'!CO$38&lt;=IF('2-man'!$BF$27="",999,'2-man'!$BF$27)),100,CO40)))))</f>
        <v/>
      </c>
      <c r="CP41">
        <f>IF('2-man'!CP$40="R",MIN(100,CP40+10),IF('2-man'!CP$40="P",MIN(100,CP40+25),IF(AND('2-man'!CP$40="D",CP40&gt;=35,'2-man'!CP$38&lt;=IF('2-man'!$BF$27="",999,'2-man'!$BF$27)),CP40-35,IF(AND(LEFT('2-man'!CP$40,3)="ST&gt;",CP40&gt;=100,'2-man'!CP$38&lt;=IF('2-man'!$BF$27="",999,'2-man'!$BF$27)),0,IF(AND(OR(AND('2-man'!CP$39="ST&gt;2",CP32&gt;=100)),'2-man'!CP$38&lt;=IF('2-man'!$BF$27="",999,'2-man'!$BF$27)),100,CP40)))))</f>
        <v/>
      </c>
      <c r="CQ41">
        <f>IF('2-man'!CQ$40="R",MIN(100,CQ40+10),IF('2-man'!CQ$40="P",MIN(100,CQ40+25),IF(AND('2-man'!CQ$40="D",CQ40&gt;=35,'2-man'!CQ$38&lt;=IF('2-man'!$BF$27="",999,'2-man'!$BF$27)),CQ40-35,IF(AND(LEFT('2-man'!CQ$40,3)="ST&gt;",CQ40&gt;=100,'2-man'!CQ$38&lt;=IF('2-man'!$BF$27="",999,'2-man'!$BF$27)),0,IF(AND(OR(AND('2-man'!CQ$39="ST&gt;2",CQ32&gt;=100)),'2-man'!CQ$38&lt;=IF('2-man'!$BF$27="",999,'2-man'!$BF$27)),100,CQ40)))))</f>
        <v/>
      </c>
      <c r="CR41">
        <f>IF('2-man'!CR$40="R",MIN(100,CR40+10),IF('2-man'!CR$40="P",MIN(100,CR40+25),IF(AND('2-man'!CR$40="D",CR40&gt;=35,'2-man'!CR$38&lt;=IF('2-man'!$BF$27="",999,'2-man'!$BF$27)),CR40-35,IF(AND(LEFT('2-man'!CR$40,3)="ST&gt;",CR40&gt;=100,'2-man'!CR$38&lt;=IF('2-man'!$BF$27="",999,'2-man'!$BF$27)),0,IF(AND(OR(AND('2-man'!CR$39="ST&gt;2",CR32&gt;=100)),'2-man'!CR$38&lt;=IF('2-man'!$BF$27="",999,'2-man'!$BF$27)),100,CR40)))))</f>
        <v/>
      </c>
      <c r="CS41">
        <f>IF('2-man'!CS$40="R",MIN(100,CS40+10),IF('2-man'!CS$40="P",MIN(100,CS40+25),IF(AND('2-man'!CS$40="D",CS40&gt;=35,'2-man'!CS$38&lt;=IF('2-man'!$BF$27="",999,'2-man'!$BF$27)),CS40-35,IF(AND(LEFT('2-man'!CS$40,3)="ST&gt;",CS40&gt;=100,'2-man'!CS$38&lt;=IF('2-man'!$BF$27="",999,'2-man'!$BF$27)),0,IF(AND(OR(AND('2-man'!CS$39="ST&gt;2",CS32&gt;=100)),'2-man'!CS$38&lt;=IF('2-man'!$BF$27="",999,'2-man'!$BF$27)),100,CS40)))))</f>
        <v/>
      </c>
      <c r="CT41">
        <f>IF('2-man'!CT$40="R",MIN(100,CT40+10),IF('2-man'!CT$40="P",MIN(100,CT40+25),IF(AND('2-man'!CT$40="D",CT40&gt;=35,'2-man'!CT$38&lt;=IF('2-man'!$BF$27="",999,'2-man'!$BF$27)),CT40-35,IF(AND(LEFT('2-man'!CT$40,3)="ST&gt;",CT40&gt;=100,'2-man'!CT$38&lt;=IF('2-man'!$BF$27="",999,'2-man'!$BF$27)),0,IF(AND(OR(AND('2-man'!CT$39="ST&gt;2",CT32&gt;=100)),'2-man'!CT$38&lt;=IF('2-man'!$BF$27="",999,'2-man'!$BF$27)),100,CT40)))))</f>
        <v/>
      </c>
      <c r="CU41">
        <f>IF('2-man'!CU$40="R",MIN(100,CU40+10),IF('2-man'!CU$40="P",MIN(100,CU40+25),IF(AND('2-man'!CU$40="D",CU40&gt;=35,'2-man'!CU$38&lt;=IF('2-man'!$BF$27="",999,'2-man'!$BF$27)),CU40-35,IF(AND(LEFT('2-man'!CU$40,3)="ST&gt;",CU40&gt;=100,'2-man'!CU$38&lt;=IF('2-man'!$BF$27="",999,'2-man'!$BF$27)),0,IF(AND(OR(AND('2-man'!CU$39="ST&gt;2",CU32&gt;=100)),'2-man'!CU$38&lt;=IF('2-man'!$BF$27="",999,'2-man'!$BF$27)),100,CU40)))))</f>
        <v/>
      </c>
      <c r="CV41">
        <f>IF('2-man'!CV$40="R",MIN(100,CV40+10),IF('2-man'!CV$40="P",MIN(100,CV40+25),IF(AND('2-man'!CV$40="D",CV40&gt;=35,'2-man'!CV$38&lt;=IF('2-man'!$BF$27="",999,'2-man'!$BF$27)),CV40-35,IF(AND(LEFT('2-man'!CV$40,3)="ST&gt;",CV40&gt;=100,'2-man'!CV$38&lt;=IF('2-man'!$BF$27="",999,'2-man'!$BF$27)),0,IF(AND(OR(AND('2-man'!CV$39="ST&gt;2",CV32&gt;=100)),'2-man'!CV$38&lt;=IF('2-man'!$BF$27="",999,'2-man'!$BF$27)),100,CV40)))))</f>
        <v/>
      </c>
      <c r="CW41">
        <f>IF('2-man'!CW$40="R",MIN(100,CW40+10),IF('2-man'!CW$40="P",MIN(100,CW40+25),IF(AND('2-man'!CW$40="D",CW40&gt;=35,'2-man'!CW$38&lt;=IF('2-man'!$BF$27="",999,'2-man'!$BF$27)),CW40-35,IF(AND(LEFT('2-man'!CW$40,3)="ST&gt;",CW40&gt;=100,'2-man'!CW$38&lt;=IF('2-man'!$BF$27="",999,'2-man'!$BF$27)),0,IF(AND(OR(AND('2-man'!CW$39="ST&gt;2",CW32&gt;=100)),'2-man'!CW$38&lt;=IF('2-man'!$BF$27="",999,'2-man'!$BF$27)),100,CW40)))))</f>
        <v/>
      </c>
      <c r="CX41">
        <f>IF('2-man'!CX$40="R",MIN(100,CX40+10),IF('2-man'!CX$40="P",MIN(100,CX40+25),IF(AND('2-man'!CX$40="D",CX40&gt;=35,'2-man'!CX$38&lt;=IF('2-man'!$BF$27="",999,'2-man'!$BF$27)),CX40-35,IF(AND(LEFT('2-man'!CX$40,3)="ST&gt;",CX40&gt;=100,'2-man'!CX$38&lt;=IF('2-man'!$BF$27="",999,'2-man'!$BF$27)),0,IF(AND(OR(AND('2-man'!CX$39="ST&gt;2",CX32&gt;=100)),'2-man'!CX$38&lt;=IF('2-man'!$BF$27="",999,'2-man'!$BF$27)),100,CX40)))))</f>
        <v/>
      </c>
      <c r="CY41">
        <f>IF('2-man'!CY$40="R",MIN(100,CY40+10),IF('2-man'!CY$40="P",MIN(100,CY40+25),IF(AND('2-man'!CY$40="D",CY40&gt;=35,'2-man'!CY$38&lt;=IF('2-man'!$BF$27="",999,'2-man'!$BF$27)),CY40-35,IF(AND(LEFT('2-man'!CY$40,3)="ST&gt;",CY40&gt;=100,'2-man'!CY$38&lt;=IF('2-man'!$BF$27="",999,'2-man'!$BF$27)),0,IF(AND(OR(AND('2-man'!CY$39="ST&gt;2",CY32&gt;=100)),'2-man'!CY$38&lt;=IF('2-man'!$BF$27="",999,'2-man'!$BF$27)),100,CY40)))))</f>
        <v/>
      </c>
      <c r="CZ41">
        <f>IF('2-man'!CZ$40="R",MIN(100,CZ40+10),IF('2-man'!CZ$40="P",MIN(100,CZ40+25),IF(AND('2-man'!CZ$40="D",CZ40&gt;=35,'2-man'!CZ$38&lt;=IF('2-man'!$BF$27="",999,'2-man'!$BF$27)),CZ40-35,IF(AND(LEFT('2-man'!CZ$40,3)="ST&gt;",CZ40&gt;=100,'2-man'!CZ$38&lt;=IF('2-man'!$BF$27="",999,'2-man'!$BF$27)),0,IF(AND(OR(AND('2-man'!CZ$39="ST&gt;2",CZ32&gt;=100)),'2-man'!CZ$38&lt;=IF('2-man'!$BF$27="",999,'2-man'!$BF$27)),100,CZ40)))))</f>
        <v/>
      </c>
      <c r="DA41">
        <f>IF('2-man'!DA$40="R",MIN(100,DA40+10),IF('2-man'!DA$40="P",MIN(100,DA40+25),IF(AND('2-man'!DA$40="D",DA40&gt;=35,'2-man'!DA$38&lt;=IF('2-man'!$BF$27="",999,'2-man'!$BF$27)),DA40-35,IF(AND(LEFT('2-man'!DA$40,3)="ST&gt;",DA40&gt;=100,'2-man'!DA$38&lt;=IF('2-man'!$BF$27="",999,'2-man'!$BF$27)),0,IF(AND(OR(AND('2-man'!DA$39="ST&gt;2",DA32&gt;=100)),'2-man'!DA$38&lt;=IF('2-man'!$BF$27="",999,'2-man'!$BF$27)),100,DA40)))))</f>
        <v/>
      </c>
      <c r="DB41">
        <f>IF('2-man'!DB$40="R",MIN(100,DB40+10),IF('2-man'!DB$40="P",MIN(100,DB40+25),IF(AND('2-man'!DB$40="D",DB40&gt;=35,'2-man'!DB$38&lt;=IF('2-man'!$BF$27="",999,'2-man'!$BF$27)),DB40-35,IF(AND(LEFT('2-man'!DB$40,3)="ST&gt;",DB40&gt;=100,'2-man'!DB$38&lt;=IF('2-man'!$BF$27="",999,'2-man'!$BF$27)),0,IF(AND(OR(AND('2-man'!DB$39="ST&gt;2",DB32&gt;=100)),'2-man'!DB$38&lt;=IF('2-man'!$BF$27="",999,'2-man'!$BF$27)),100,DB40)))))</f>
        <v/>
      </c>
      <c r="DC41">
        <f>IF('2-man'!DC$40="R",MIN(100,DC40+10),IF('2-man'!DC$40="P",MIN(100,DC40+25),IF(AND('2-man'!DC$40="D",DC40&gt;=35,'2-man'!DC$38&lt;=IF('2-man'!$BF$27="",999,'2-man'!$BF$27)),DC40-35,IF(AND(LEFT('2-man'!DC$40,3)="ST&gt;",DC40&gt;=100,'2-man'!DC$38&lt;=IF('2-man'!$BF$27="",999,'2-man'!$BF$27)),0,IF(AND(OR(AND('2-man'!DC$39="ST&gt;2",DC32&gt;=100)),'2-man'!DC$38&lt;=IF('2-man'!$BF$27="",999,'2-man'!$BF$27)),100,DC40)))))</f>
        <v/>
      </c>
      <c r="DD41">
        <f>IF('2-man'!DD$40="R",MIN(100,DD40+10),IF('2-man'!DD$40="P",MIN(100,DD40+25),IF(AND('2-man'!DD$40="D",DD40&gt;=35,'2-man'!DD$38&lt;=IF('2-man'!$BF$27="",999,'2-man'!$BF$27)),DD40-35,IF(AND(LEFT('2-man'!DD$40,3)="ST&gt;",DD40&gt;=100,'2-man'!DD$38&lt;=IF('2-man'!$BF$27="",999,'2-man'!$BF$27)),0,IF(AND(OR(AND('2-man'!DD$39="ST&gt;2",DD32&gt;=100)),'2-man'!DD$38&lt;=IF('2-man'!$BF$27="",999,'2-man'!$BF$27)),100,DD40)))))</f>
        <v/>
      </c>
      <c r="DE41">
        <f>IF('2-man'!DE$40="R",MIN(100,DE40+10),IF('2-man'!DE$40="P",MIN(100,DE40+25),IF(AND('2-man'!DE$40="D",DE40&gt;=35,'2-man'!DE$38&lt;=IF('2-man'!$BF$27="",999,'2-man'!$BF$27)),DE40-35,IF(AND(LEFT('2-man'!DE$40,3)="ST&gt;",DE40&gt;=100,'2-man'!DE$38&lt;=IF('2-man'!$BF$27="",999,'2-man'!$BF$27)),0,IF(AND(OR(AND('2-man'!DE$39="ST&gt;2",DE32&gt;=100)),'2-man'!DE$38&lt;=IF('2-man'!$BF$27="",999,'2-man'!$BF$27)),100,DE40)))))</f>
        <v/>
      </c>
      <c r="DF41">
        <f>IF('2-man'!DF$40="R",MIN(100,DF40+10),IF('2-man'!DF$40="P",MIN(100,DF40+25),IF(AND('2-man'!DF$40="D",DF40&gt;=35,'2-man'!DF$38&lt;=IF('2-man'!$BF$27="",999,'2-man'!$BF$27)),DF40-35,IF(AND(LEFT('2-man'!DF$40,3)="ST&gt;",DF40&gt;=100,'2-man'!DF$38&lt;=IF('2-man'!$BF$27="",999,'2-man'!$BF$27)),0,IF(AND(OR(AND('2-man'!DF$39="ST&gt;2",DF32&gt;=100)),'2-man'!DF$38&lt;=IF('2-man'!$BF$27="",999,'2-man'!$BF$27)),100,DF40)))))</f>
        <v/>
      </c>
      <c r="DG41">
        <f>IF('2-man'!DG$40="R",MIN(100,DG40+10),IF('2-man'!DG$40="P",MIN(100,DG40+25),IF(AND('2-man'!DG$40="D",DG40&gt;=35,'2-man'!DG$38&lt;=IF('2-man'!$BF$27="",999,'2-man'!$BF$27)),DG40-35,IF(AND(LEFT('2-man'!DG$40,3)="ST&gt;",DG40&gt;=100,'2-man'!DG$38&lt;=IF('2-man'!$BF$27="",999,'2-man'!$BF$27)),0,IF(AND(OR(AND('2-man'!DG$39="ST&gt;2",DG32&gt;=100)),'2-man'!DG$38&lt;=IF('2-man'!$BF$27="",999,'2-man'!$BF$27)),100,DG40)))))</f>
        <v/>
      </c>
      <c r="DH41">
        <f>IF('2-man'!DH$40="R",MIN(100,DH40+10),IF('2-man'!DH$40="P",MIN(100,DH40+25),IF(AND('2-man'!DH$40="D",DH40&gt;=35,'2-man'!DH$38&lt;=IF('2-man'!$BF$27="",999,'2-man'!$BF$27)),DH40-35,IF(AND(LEFT('2-man'!DH$40,3)="ST&gt;",DH40&gt;=100,'2-man'!DH$38&lt;=IF('2-man'!$BF$27="",999,'2-man'!$BF$27)),0,IF(AND(OR(AND('2-man'!DH$39="ST&gt;2",DH32&gt;=100)),'2-man'!DH$38&lt;=IF('2-man'!$BF$27="",999,'2-man'!$BF$27)),100,DH40)))))</f>
        <v/>
      </c>
      <c r="DI41">
        <f>IF('2-man'!DI$40="R",MIN(100,DI40+10),IF('2-man'!DI$40="P",MIN(100,DI40+25),IF(AND('2-man'!DI$40="D",DI40&gt;=35,'2-man'!DI$38&lt;=IF('2-man'!$BF$27="",999,'2-man'!$BF$27)),DI40-35,IF(AND(LEFT('2-man'!DI$40,3)="ST&gt;",DI40&gt;=100,'2-man'!DI$38&lt;=IF('2-man'!$BF$27="",999,'2-man'!$BF$27)),0,IF(AND(OR(AND('2-man'!DI$39="ST&gt;2",DI32&gt;=100)),'2-man'!DI$38&lt;=IF('2-man'!$BF$27="",999,'2-man'!$BF$27)),100,DI40)))))</f>
        <v/>
      </c>
      <c r="DJ41">
        <f>IF('2-man'!DJ$40="R",MIN(100,DJ40+10),IF('2-man'!DJ$40="P",MIN(100,DJ40+25),IF(AND('2-man'!DJ$40="D",DJ40&gt;=35,'2-man'!DJ$38&lt;=IF('2-man'!$BF$27="",999,'2-man'!$BF$27)),DJ40-35,IF(AND(LEFT('2-man'!DJ$40,3)="ST&gt;",DJ40&gt;=100,'2-man'!DJ$38&lt;=IF('2-man'!$BF$27="",999,'2-man'!$BF$27)),0,IF(AND(OR(AND('2-man'!DJ$39="ST&gt;2",DJ32&gt;=100)),'2-man'!DJ$38&lt;=IF('2-man'!$BF$27="",999,'2-man'!$BF$27)),100,DJ40)))))</f>
        <v/>
      </c>
      <c r="DK41">
        <f>IF('2-man'!DK$40="R",MIN(100,DK40+10),IF('2-man'!DK$40="P",MIN(100,DK40+25),IF(AND('2-man'!DK$40="D",DK40&gt;=35,'2-man'!DK$38&lt;=IF('2-man'!$BF$27="",999,'2-man'!$BF$27)),DK40-35,IF(AND(LEFT('2-man'!DK$40,3)="ST&gt;",DK40&gt;=100,'2-man'!DK$38&lt;=IF('2-man'!$BF$27="",999,'2-man'!$BF$27)),0,IF(AND(OR(AND('2-man'!DK$39="ST&gt;2",DK32&gt;=100)),'2-man'!DK$38&lt;=IF('2-man'!$BF$27="",999,'2-man'!$BF$27)),100,DK40)))))</f>
        <v/>
      </c>
      <c r="DL41">
        <f>IF('2-man'!DL$40="R",MIN(100,DL40+10),IF('2-man'!DL$40="P",MIN(100,DL40+25),IF(AND('2-man'!DL$40="D",DL40&gt;=35,'2-man'!DL$38&lt;=IF('2-man'!$BF$27="",999,'2-man'!$BF$27)),DL40-35,IF(AND(LEFT('2-man'!DL$40,3)="ST&gt;",DL40&gt;=100,'2-man'!DL$38&lt;=IF('2-man'!$BF$27="",999,'2-man'!$BF$27)),0,IF(AND(OR(AND('2-man'!DL$39="ST&gt;2",DL32&gt;=100)),'2-man'!DL$38&lt;=IF('2-man'!$BF$27="",999,'2-man'!$BF$27)),100,DL40)))))</f>
        <v/>
      </c>
      <c r="DM41">
        <f>IF('2-man'!DM$40="R",MIN(100,DM40+10),IF('2-man'!DM$40="P",MIN(100,DM40+25),IF(AND('2-man'!DM$40="D",DM40&gt;=35,'2-man'!DM$38&lt;=IF('2-man'!$BF$27="",999,'2-man'!$BF$27)),DM40-35,IF(AND(LEFT('2-man'!DM$40,3)="ST&gt;",DM40&gt;=100,'2-man'!DM$38&lt;=IF('2-man'!$BF$27="",999,'2-man'!$BF$27)),0,IF(AND(OR(AND('2-man'!DM$39="ST&gt;2",DM32&gt;=100)),'2-man'!DM$38&lt;=IF('2-man'!$BF$27="",999,'2-man'!$BF$27)),100,DM40)))))</f>
        <v/>
      </c>
      <c r="DN41">
        <f>IF('2-man'!DN$40="R",MIN(100,DN40+10),IF('2-man'!DN$40="P",MIN(100,DN40+25),IF(AND('2-man'!DN$40="D",DN40&gt;=35,'2-man'!DN$38&lt;=IF('2-man'!$BF$27="",999,'2-man'!$BF$27)),DN40-35,IF(AND(LEFT('2-man'!DN$40,3)="ST&gt;",DN40&gt;=100,'2-man'!DN$38&lt;=IF('2-man'!$BF$27="",999,'2-man'!$BF$27)),0,IF(AND(OR(AND('2-man'!DN$39="ST&gt;2",DN32&gt;=100)),'2-man'!DN$38&lt;=IF('2-man'!$BF$27="",999,'2-man'!$BF$27)),100,DN40)))))</f>
        <v/>
      </c>
      <c r="DO41">
        <f>IF('2-man'!DO$40="R",MIN(100,DO40+10),IF('2-man'!DO$40="P",MIN(100,DO40+25),IF(AND('2-man'!DO$40="D",DO40&gt;=35,'2-man'!DO$38&lt;=IF('2-man'!$BF$27="",999,'2-man'!$BF$27)),DO40-35,IF(AND(LEFT('2-man'!DO$40,3)="ST&gt;",DO40&gt;=100,'2-man'!DO$38&lt;=IF('2-man'!$BF$27="",999,'2-man'!$BF$27)),0,IF(AND(OR(AND('2-man'!DO$39="ST&gt;2",DO32&gt;=100)),'2-man'!DO$38&lt;=IF('2-man'!$BF$27="",999,'2-man'!$BF$27)),100,DO40)))))</f>
        <v/>
      </c>
      <c r="DP41">
        <f>IF('2-man'!DP$40="R",MIN(100,DP40+10),IF('2-man'!DP$40="P",MIN(100,DP40+25),IF(AND('2-man'!DP$40="D",DP40&gt;=35,'2-man'!DP$38&lt;=IF('2-man'!$BF$27="",999,'2-man'!$BF$27)),DP40-35,IF(AND(LEFT('2-man'!DP$40,3)="ST&gt;",DP40&gt;=100,'2-man'!DP$38&lt;=IF('2-man'!$BF$27="",999,'2-man'!$BF$27)),0,IF(AND(OR(AND('2-man'!DP$39="ST&gt;2",DP32&gt;=100)),'2-man'!DP$38&lt;=IF('2-man'!$BF$27="",999,'2-man'!$BF$27)),100,DP40)))))</f>
        <v/>
      </c>
      <c r="DQ41">
        <f>IF('2-man'!DQ$40="R",MIN(100,DQ40+10),IF('2-man'!DQ$40="P",MIN(100,DQ40+25),IF(AND('2-man'!DQ$40="D",DQ40&gt;=35,'2-man'!DQ$38&lt;=IF('2-man'!$BF$27="",999,'2-man'!$BF$27)),DQ40-35,IF(AND(LEFT('2-man'!DQ$40,3)="ST&gt;",DQ40&gt;=100,'2-man'!DQ$38&lt;=IF('2-man'!$BF$27="",999,'2-man'!$BF$27)),0,IF(AND(OR(AND('2-man'!DQ$39="ST&gt;2",DQ32&gt;=100)),'2-man'!DQ$38&lt;=IF('2-man'!$BF$27="",999,'2-man'!$BF$27)),100,DQ40)))))</f>
        <v/>
      </c>
      <c r="DR41">
        <f>IF('2-man'!DR$40="R",MIN(100,DR40+10),IF('2-man'!DR$40="P",MIN(100,DR40+25),IF(AND('2-man'!DR$40="D",DR40&gt;=35,'2-man'!DR$38&lt;=IF('2-man'!$BF$27="",999,'2-man'!$BF$27)),DR40-35,IF(AND(LEFT('2-man'!DR$40,3)="ST&gt;",DR40&gt;=100,'2-man'!DR$38&lt;=IF('2-man'!$BF$27="",999,'2-man'!$BF$27)),0,IF(AND(OR(AND('2-man'!DR$39="ST&gt;2",DR32&gt;=100)),'2-man'!DR$38&lt;=IF('2-man'!$BF$27="",999,'2-man'!$BF$27)),100,DR40)))))</f>
        <v/>
      </c>
      <c r="DS41">
        <f>IF('2-man'!DS$40="R",MIN(100,DS40+10),IF('2-man'!DS$40="P",MIN(100,DS40+25),IF(AND('2-man'!DS$40="D",DS40&gt;=35,'2-man'!DS$38&lt;=IF('2-man'!$BF$27="",999,'2-man'!$BF$27)),DS40-35,IF(AND(LEFT('2-man'!DS$40,3)="ST&gt;",DS40&gt;=100,'2-man'!DS$38&lt;=IF('2-man'!$BF$27="",999,'2-man'!$BF$27)),0,IF(AND(OR(AND('2-man'!DS$39="ST&gt;2",DS32&gt;=100)),'2-man'!DS$38&lt;=IF('2-man'!$BF$27="",999,'2-man'!$BF$27)),100,DS40)))))</f>
        <v/>
      </c>
      <c r="DT41">
        <f>IF('2-man'!DT$40="R",MIN(100,DT40+10),IF('2-man'!DT$40="P",MIN(100,DT40+25),IF(AND('2-man'!DT$40="D",DT40&gt;=35,'2-man'!DT$38&lt;=IF('2-man'!$BF$27="",999,'2-man'!$BF$27)),DT40-35,IF(AND(LEFT('2-man'!DT$40,3)="ST&gt;",DT40&gt;=100,'2-man'!DT$38&lt;=IF('2-man'!$BF$27="",999,'2-man'!$BF$27)),0,IF(AND(OR(AND('2-man'!DT$39="ST&gt;2",DT32&gt;=100)),'2-man'!DT$38&lt;=IF('2-man'!$BF$27="",999,'2-man'!$BF$27)),100,DT40)))))</f>
        <v/>
      </c>
      <c r="DU41">
        <f>IF('2-man'!DU$40="R",MIN(100,DU40+10),IF('2-man'!DU$40="P",MIN(100,DU40+25),IF(AND('2-man'!DU$40="D",DU40&gt;=35,'2-man'!DU$38&lt;=IF('2-man'!$BF$27="",999,'2-man'!$BF$27)),DU40-35,IF(AND(LEFT('2-man'!DU$40,3)="ST&gt;",DU40&gt;=100,'2-man'!DU$38&lt;=IF('2-man'!$BF$27="",999,'2-man'!$BF$27)),0,IF(AND(OR(AND('2-man'!DU$39="ST&gt;2",DU32&gt;=100)),'2-man'!DU$38&lt;=IF('2-man'!$BF$27="",999,'2-man'!$BF$27)),100,DU40)))))</f>
        <v/>
      </c>
      <c r="DV41">
        <f>IF('2-man'!DV$40="R",MIN(100,DV40+10),IF('2-man'!DV$40="P",MIN(100,DV40+25),IF(AND('2-man'!DV$40="D",DV40&gt;=35,'2-man'!DV$38&lt;=IF('2-man'!$BF$27="",999,'2-man'!$BF$27)),DV40-35,IF(AND(LEFT('2-man'!DV$40,3)="ST&gt;",DV40&gt;=100,'2-man'!DV$38&lt;=IF('2-man'!$BF$27="",999,'2-man'!$BF$27)),0,IF(AND(OR(AND('2-man'!DV$39="ST&gt;2",DV32&gt;=100)),'2-man'!DV$38&lt;=IF('2-man'!$BF$27="",999,'2-man'!$BF$27)),100,DV40)))))</f>
        <v/>
      </c>
      <c r="DW41">
        <f>IF('2-man'!DW$40="R",MIN(100,DW40+10),IF('2-man'!DW$40="P",MIN(100,DW40+25),IF(AND('2-man'!DW$40="D",DW40&gt;=35,'2-man'!DW$38&lt;=IF('2-man'!$BF$27="",999,'2-man'!$BF$27)),DW40-35,IF(AND(LEFT('2-man'!DW$40,3)="ST&gt;",DW40&gt;=100,'2-man'!DW$38&lt;=IF('2-man'!$BF$27="",999,'2-man'!$BF$27)),0,IF(AND(OR(AND('2-man'!DW$39="ST&gt;2",DW32&gt;=100)),'2-man'!DW$38&lt;=IF('2-man'!$BF$27="",999,'2-man'!$BF$27)),100,DW40)))))</f>
        <v/>
      </c>
      <c r="DX41">
        <f>IF('2-man'!DX$40="R",MIN(100,DX40+10),IF('2-man'!DX$40="P",MIN(100,DX40+25),IF(AND('2-man'!DX$40="D",DX40&gt;=35,'2-man'!DX$38&lt;=IF('2-man'!$BF$27="",999,'2-man'!$BF$27)),DX40-35,IF(AND(LEFT('2-man'!DX$40,3)="ST&gt;",DX40&gt;=100,'2-man'!DX$38&lt;=IF('2-man'!$BF$27="",999,'2-man'!$BF$27)),0,IF(AND(OR(AND('2-man'!DX$39="ST&gt;2",DX32&gt;=100)),'2-man'!DX$38&lt;=IF('2-man'!$BF$27="",999,'2-man'!$BF$27)),100,DX40)))))</f>
        <v/>
      </c>
      <c r="DY41">
        <f>IF('2-man'!DY$40="R",MIN(100,DY40+10),IF('2-man'!DY$40="P",MIN(100,DY40+25),IF(AND('2-man'!DY$40="D",DY40&gt;=35,'2-man'!DY$38&lt;=IF('2-man'!$BF$27="",999,'2-man'!$BF$27)),DY40-35,IF(AND(LEFT('2-man'!DY$40,3)="ST&gt;",DY40&gt;=100,'2-man'!DY$38&lt;=IF('2-man'!$BF$27="",999,'2-man'!$BF$27)),0,IF(AND(OR(AND('2-man'!DY$39="ST&gt;2",DY32&gt;=100)),'2-man'!DY$38&lt;=IF('2-man'!$BF$27="",999,'2-man'!$BF$27)),100,DY40)))))</f>
        <v/>
      </c>
      <c r="DZ41">
        <f>IF('2-man'!DZ$40="R",MIN(100,DZ40+10),IF('2-man'!DZ$40="P",MIN(100,DZ40+25),IF(AND('2-man'!DZ$40="D",DZ40&gt;=35,'2-man'!DZ$38&lt;=IF('2-man'!$BF$27="",999,'2-man'!$BF$27)),DZ40-35,IF(AND(LEFT('2-man'!DZ$40,3)="ST&gt;",DZ40&gt;=100,'2-man'!DZ$38&lt;=IF('2-man'!$BF$27="",999,'2-man'!$BF$27)),0,IF(AND(OR(AND('2-man'!DZ$39="ST&gt;2",DZ32&gt;=100)),'2-man'!DZ$38&lt;=IF('2-man'!$BF$27="",999,'2-man'!$BF$27)),100,DZ40)))))</f>
        <v/>
      </c>
      <c r="EA41">
        <f>IF('2-man'!EA$40="R",MIN(100,EA40+10),IF('2-man'!EA$40="P",MIN(100,EA40+25),IF(AND('2-man'!EA$40="D",EA40&gt;=35,'2-man'!EA$38&lt;=IF('2-man'!$BF$27="",999,'2-man'!$BF$27)),EA40-35,IF(AND(LEFT('2-man'!EA$40,3)="ST&gt;",EA40&gt;=100,'2-man'!EA$38&lt;=IF('2-man'!$BF$27="",999,'2-man'!$BF$27)),0,IF(AND(OR(AND('2-man'!EA$39="ST&gt;2",EA32&gt;=100)),'2-man'!EA$38&lt;=IF('2-man'!$BF$27="",999,'2-man'!$BF$27)),100,EA40)))))</f>
        <v/>
      </c>
      <c r="EB41">
        <f>IF('2-man'!EB$40="R",MIN(100,EB40+10),IF('2-man'!EB$40="P",MIN(100,EB40+25),IF(AND('2-man'!EB$40="D",EB40&gt;=35,'2-man'!EB$38&lt;=IF('2-man'!$BF$27="",999,'2-man'!$BF$27)),EB40-35,IF(AND(LEFT('2-man'!EB$40,3)="ST&gt;",EB40&gt;=100,'2-man'!EB$38&lt;=IF('2-man'!$BF$27="",999,'2-man'!$BF$27)),0,IF(AND(OR(AND('2-man'!EB$39="ST&gt;2",EB32&gt;=100)),'2-man'!EB$38&lt;=IF('2-man'!$BF$27="",999,'2-man'!$BF$27)),100,EB40)))))</f>
        <v/>
      </c>
      <c r="EC41">
        <f>IF('2-man'!EC$40="R",MIN(100,EC40+10),IF('2-man'!EC$40="P",MIN(100,EC40+25),IF(AND('2-man'!EC$40="D",EC40&gt;=35,'2-man'!EC$38&lt;=IF('2-man'!$BF$27="",999,'2-man'!$BF$27)),EC40-35,IF(AND(LEFT('2-man'!EC$40,3)="ST&gt;",EC40&gt;=100,'2-man'!EC$38&lt;=IF('2-man'!$BF$27="",999,'2-man'!$BF$27)),0,IF(AND(OR(AND('2-man'!EC$39="ST&gt;2",EC32&gt;=100)),'2-man'!EC$38&lt;=IF('2-man'!$BF$27="",999,'2-man'!$BF$27)),100,EC40)))))</f>
        <v/>
      </c>
      <c r="ED41">
        <f>IF('2-man'!ED$40="R",MIN(100,ED40+10),IF('2-man'!ED$40="P",MIN(100,ED40+25),IF(AND('2-man'!ED$40="D",ED40&gt;=35,'2-man'!ED$38&lt;=IF('2-man'!$BF$27="",999,'2-man'!$BF$27)),ED40-35,IF(AND(LEFT('2-man'!ED$40,3)="ST&gt;",ED40&gt;=100,'2-man'!ED$38&lt;=IF('2-man'!$BF$27="",999,'2-man'!$BF$27)),0,IF(AND(OR(AND('2-man'!ED$39="ST&gt;2",ED32&gt;=100)),'2-man'!ED$38&lt;=IF('2-man'!$BF$27="",999,'2-man'!$BF$27)),100,ED40)))))</f>
        <v/>
      </c>
      <c r="EE41">
        <f>IF('2-man'!EE$40="R",MIN(100,EE40+10),IF('2-man'!EE$40="P",MIN(100,EE40+25),IF(AND('2-man'!EE$40="D",EE40&gt;=35,'2-man'!EE$38&lt;=IF('2-man'!$BF$27="",999,'2-man'!$BF$27)),EE40-35,IF(AND(LEFT('2-man'!EE$40,3)="ST&gt;",EE40&gt;=100,'2-man'!EE$38&lt;=IF('2-man'!$BF$27="",999,'2-man'!$BF$27)),0,IF(AND(OR(AND('2-man'!EE$39="ST&gt;2",EE32&gt;=100)),'2-man'!EE$38&lt;=IF('2-man'!$BF$27="",999,'2-man'!$BF$27)),100,EE40)))))</f>
        <v/>
      </c>
      <c r="EF41">
        <f>IF('2-man'!EF$40="R",MIN(100,EF40+10),IF('2-man'!EF$40="P",MIN(100,EF40+25),IF(AND('2-man'!EF$40="D",EF40&gt;=35,'2-man'!EF$38&lt;=IF('2-man'!$BF$27="",999,'2-man'!$BF$27)),EF40-35,IF(AND(LEFT('2-man'!EF$40,3)="ST&gt;",EF40&gt;=100,'2-man'!EF$38&lt;=IF('2-man'!$BF$27="",999,'2-man'!$BF$27)),0,IF(AND(OR(AND('2-man'!EF$39="ST&gt;2",EF32&gt;=100)),'2-man'!EF$38&lt;=IF('2-man'!$BF$27="",999,'2-man'!$BF$27)),100,EF40)))))</f>
        <v/>
      </c>
      <c r="EG41">
        <f>IF('2-man'!EG$40="R",MIN(100,EG40+10),IF('2-man'!EG$40="P",MIN(100,EG40+25),IF(AND('2-man'!EG$40="D",EG40&gt;=35,'2-man'!EG$38&lt;=IF('2-man'!$BF$27="",999,'2-man'!$BF$27)),EG40-35,IF(AND(LEFT('2-man'!EG$40,3)="ST&gt;",EG40&gt;=100,'2-man'!EG$38&lt;=IF('2-man'!$BF$27="",999,'2-man'!$BF$27)),0,IF(AND(OR(AND('2-man'!EG$39="ST&gt;2",EG32&gt;=100)),'2-man'!EG$38&lt;=IF('2-man'!$BF$27="",999,'2-man'!$BF$27)),100,EG40)))))</f>
        <v/>
      </c>
      <c r="EH41">
        <f>IF('2-man'!EH$40="R",MIN(100,EH40+10),IF('2-man'!EH$40="P",MIN(100,EH40+25),IF(AND('2-man'!EH$40="D",EH40&gt;=35,'2-man'!EH$38&lt;=IF('2-man'!$BF$27="",999,'2-man'!$BF$27)),EH40-35,IF(AND(LEFT('2-man'!EH$40,3)="ST&gt;",EH40&gt;=100,'2-man'!EH$38&lt;=IF('2-man'!$BF$27="",999,'2-man'!$BF$27)),0,IF(AND(OR(AND('2-man'!EH$39="ST&gt;2",EH32&gt;=100)),'2-man'!EH$38&lt;=IF('2-man'!$BF$27="",999,'2-man'!$BF$27)),100,EH40)))))</f>
        <v/>
      </c>
      <c r="EI41">
        <f>IF('2-man'!EI$40="R",MIN(100,EI40+10),IF('2-man'!EI$40="P",MIN(100,EI40+25),IF(AND('2-man'!EI$40="D",EI40&gt;=35,'2-man'!EI$38&lt;=IF('2-man'!$BF$27="",999,'2-man'!$BF$27)),EI40-35,IF(AND(LEFT('2-man'!EI$40,3)="ST&gt;",EI40&gt;=100,'2-man'!EI$38&lt;=IF('2-man'!$BF$27="",999,'2-man'!$BF$27)),0,IF(AND(OR(AND('2-man'!EI$39="ST&gt;2",EI32&gt;=100)),'2-man'!EI$38&lt;=IF('2-man'!$BF$27="",999,'2-man'!$BF$27)),100,EI40)))))</f>
        <v/>
      </c>
      <c r="EJ41">
        <f>IF('2-man'!EJ$40="R",MIN(100,EJ40+10),IF('2-man'!EJ$40="P",MIN(100,EJ40+25),IF(AND('2-man'!EJ$40="D",EJ40&gt;=35,'2-man'!EJ$38&lt;=IF('2-man'!$BF$27="",999,'2-man'!$BF$27)),EJ40-35,IF(AND(LEFT('2-man'!EJ$40,3)="ST&gt;",EJ40&gt;=100,'2-man'!EJ$38&lt;=IF('2-man'!$BF$27="",999,'2-man'!$BF$27)),0,IF(AND(OR(AND('2-man'!EJ$39="ST&gt;2",EJ32&gt;=100)),'2-man'!EJ$38&lt;=IF('2-man'!$BF$27="",999,'2-man'!$BF$27)),100,EJ40)))))</f>
        <v/>
      </c>
      <c r="EK41">
        <f>IF('2-man'!EK$40="R",MIN(100,EK40+10),IF('2-man'!EK$40="P",MIN(100,EK40+25),IF(AND('2-man'!EK$40="D",EK40&gt;=35,'2-man'!EK$38&lt;=IF('2-man'!$BF$27="",999,'2-man'!$BF$27)),EK40-35,IF(AND(LEFT('2-man'!EK$40,3)="ST&gt;",EK40&gt;=100,'2-man'!EK$38&lt;=IF('2-man'!$BF$27="",999,'2-man'!$BF$27)),0,IF(AND(OR(AND('2-man'!EK$39="ST&gt;2",EK32&gt;=100)),'2-man'!EK$38&lt;=IF('2-man'!$BF$27="",999,'2-man'!$BF$27)),100,EK40)))))</f>
        <v/>
      </c>
      <c r="EL41">
        <f>IF('2-man'!EL$40="R",MIN(100,EL40+10),IF('2-man'!EL$40="P",MIN(100,EL40+25),IF(AND('2-man'!EL$40="D",EL40&gt;=35,'2-man'!EL$38&lt;=IF('2-man'!$BF$27="",999,'2-man'!$BF$27)),EL40-35,IF(AND(LEFT('2-man'!EL$40,3)="ST&gt;",EL40&gt;=100,'2-man'!EL$38&lt;=IF('2-man'!$BF$27="",999,'2-man'!$BF$27)),0,IF(AND(OR(AND('2-man'!EL$39="ST&gt;2",EL32&gt;=100)),'2-man'!EL$38&lt;=IF('2-man'!$BF$27="",999,'2-man'!$BF$27)),100,EL40)))))</f>
        <v/>
      </c>
    </row>
    <row r="42">
      <c r="A42" t="inlineStr">
        <is>
          <t>P2 timer</t>
        </is>
      </c>
      <c r="B42" t="n">
        <v>0</v>
      </c>
      <c r="C42">
        <f>IF(OR('2-man'!C$40="R",'2-man'!C$38=$R$46,AND(ISNUMBER($R$46),'2-man'!C$38&lt;$R$46)),0,IF(B41&gt;=100,0,IF(B42+1&gt;=IF(OR('2-man'!$F$28=TRUE,'2-man'!$F$28="TRUE",'2-man'!$F$28="Yes"),25,50),0,B42+1)))</f>
        <v/>
      </c>
      <c r="D42">
        <f>IF(OR('2-man'!D$40="R",'2-man'!D$38=$R$46,AND(ISNUMBER($R$46),'2-man'!D$38&lt;$R$46)),0,IF(C41&gt;=100,0,IF(C42+1&gt;=IF(OR('2-man'!$F$28=TRUE,'2-man'!$F$28="TRUE",'2-man'!$F$28="Yes"),25,50),0,C42+1)))</f>
        <v/>
      </c>
      <c r="E42">
        <f>IF(OR('2-man'!E$40="R",'2-man'!E$38=$R$46,AND(ISNUMBER($R$46),'2-man'!E$38&lt;$R$46)),0,IF(D41&gt;=100,0,IF(D42+1&gt;=IF(OR('2-man'!$F$28=TRUE,'2-man'!$F$28="TRUE",'2-man'!$F$28="Yes"),25,50),0,D42+1)))</f>
        <v/>
      </c>
      <c r="F42">
        <f>IF(OR('2-man'!F$40="R",'2-man'!F$38=$R$46,AND(ISNUMBER($R$46),'2-man'!F$38&lt;$R$46)),0,IF(E41&gt;=100,0,IF(E42+1&gt;=IF(OR('2-man'!$F$28=TRUE,'2-man'!$F$28="TRUE",'2-man'!$F$28="Yes"),25,50),0,E42+1)))</f>
        <v/>
      </c>
      <c r="G42">
        <f>IF(OR('2-man'!G$40="R",'2-man'!G$38=$R$46,AND(ISNUMBER($R$46),'2-man'!G$38&lt;$R$46)),0,IF(F41&gt;=100,0,IF(F42+1&gt;=IF(OR('2-man'!$F$28=TRUE,'2-man'!$F$28="TRUE",'2-man'!$F$28="Yes"),25,50),0,F42+1)))</f>
        <v/>
      </c>
      <c r="H42">
        <f>IF(OR('2-man'!H$40="R",'2-man'!H$38=$R$46,AND(ISNUMBER($R$46),'2-man'!H$38&lt;$R$46)),0,IF(G41&gt;=100,0,IF(G42+1&gt;=IF(OR('2-man'!$F$28=TRUE,'2-man'!$F$28="TRUE",'2-man'!$F$28="Yes"),25,50),0,G42+1)))</f>
        <v/>
      </c>
      <c r="I42">
        <f>IF(OR('2-man'!I$40="R",'2-man'!I$38=$R$46,AND(ISNUMBER($R$46),'2-man'!I$38&lt;$R$46)),0,IF(H41&gt;=100,0,IF(H42+1&gt;=IF(OR('2-man'!$F$28=TRUE,'2-man'!$F$28="TRUE",'2-man'!$F$28="Yes"),25,50),0,H42+1)))</f>
        <v/>
      </c>
      <c r="J42">
        <f>IF(OR('2-man'!J$40="R",'2-man'!J$38=$R$46,AND(ISNUMBER($R$46),'2-man'!J$38&lt;$R$46)),0,IF(I41&gt;=100,0,IF(I42+1&gt;=IF(OR('2-man'!$F$28=TRUE,'2-man'!$F$28="TRUE",'2-man'!$F$28="Yes"),25,50),0,I42+1)))</f>
        <v/>
      </c>
      <c r="K42">
        <f>IF(OR('2-man'!K$40="R",'2-man'!K$38=$R$46,AND(ISNUMBER($R$46),'2-man'!K$38&lt;$R$46)),0,IF(J41&gt;=100,0,IF(J42+1&gt;=IF(OR('2-man'!$F$28=TRUE,'2-man'!$F$28="TRUE",'2-man'!$F$28="Yes"),25,50),0,J42+1)))</f>
        <v/>
      </c>
      <c r="L42">
        <f>IF(OR('2-man'!L$40="R",'2-man'!L$38=$R$46,AND(ISNUMBER($R$46),'2-man'!L$38&lt;$R$46)),0,IF(K41&gt;=100,0,IF(K42+1&gt;=IF(OR('2-man'!$F$28=TRUE,'2-man'!$F$28="TRUE",'2-man'!$F$28="Yes"),25,50),0,K42+1)))</f>
        <v/>
      </c>
      <c r="M42">
        <f>IF(OR('2-man'!M$40="R",'2-man'!M$38=$R$46,AND(ISNUMBER($R$46),'2-man'!M$38&lt;$R$46)),0,IF(L41&gt;=100,0,IF(L42+1&gt;=IF(OR('2-man'!$F$28=TRUE,'2-man'!$F$28="TRUE",'2-man'!$F$28="Yes"),25,50),0,L42+1)))</f>
        <v/>
      </c>
      <c r="N42">
        <f>IF(OR('2-man'!N$40="R",'2-man'!N$38=$R$46,AND(ISNUMBER($R$46),'2-man'!N$38&lt;$R$46)),0,IF(M41&gt;=100,0,IF(M42+1&gt;=IF(OR('2-man'!$F$28=TRUE,'2-man'!$F$28="TRUE",'2-man'!$F$28="Yes"),25,50),0,M42+1)))</f>
        <v/>
      </c>
      <c r="O42">
        <f>IF(OR('2-man'!O$40="R",'2-man'!O$38=$R$46,AND(ISNUMBER($R$46),'2-man'!O$38&lt;$R$46)),0,IF(N41&gt;=100,0,IF(N42+1&gt;=IF(OR('2-man'!$F$28=TRUE,'2-man'!$F$28="TRUE",'2-man'!$F$28="Yes"),25,50),0,N42+1)))</f>
        <v/>
      </c>
      <c r="P42">
        <f>IF(OR('2-man'!P$40="R",'2-man'!P$38=$R$46,AND(ISNUMBER($R$46),'2-man'!P$38&lt;$R$46)),0,IF(O41&gt;=100,0,IF(O42+1&gt;=IF(OR('2-man'!$F$28=TRUE,'2-man'!$F$28="TRUE",'2-man'!$F$28="Yes"),25,50),0,O42+1)))</f>
        <v/>
      </c>
      <c r="Q42">
        <f>IF(OR('2-man'!Q$40="R",'2-man'!Q$38=$R$46,AND(ISNUMBER($R$46),'2-man'!Q$38&lt;$R$46)),0,IF(P41&gt;=100,0,IF(P42+1&gt;=IF(OR('2-man'!$F$28=TRUE,'2-man'!$F$28="TRUE",'2-man'!$F$28="Yes"),25,50),0,P42+1)))</f>
        <v/>
      </c>
      <c r="R42">
        <f>IF(OR('2-man'!R$40="R",'2-man'!R$38=$R$46,AND(ISNUMBER($R$46),'2-man'!R$38&lt;$R$46)),0,IF(Q41&gt;=100,0,IF(Q42+1&gt;=IF(OR('2-man'!$F$28=TRUE,'2-man'!$F$28="TRUE",'2-man'!$F$28="Yes"),25,50),0,Q42+1)))</f>
        <v/>
      </c>
      <c r="S42">
        <f>IF(OR('2-man'!S$40="R",'2-man'!S$38=$R$46,AND(ISNUMBER($R$46),'2-man'!S$38&lt;$R$46)),0,IF(R41&gt;=100,0,IF(R42+1&gt;=IF(OR('2-man'!$F$28=TRUE,'2-man'!$F$28="TRUE",'2-man'!$F$28="Yes"),25,50),0,R42+1)))</f>
        <v/>
      </c>
      <c r="T42">
        <f>IF(OR('2-man'!T$40="R",'2-man'!T$38=$R$46,AND(ISNUMBER($R$46),'2-man'!T$38&lt;$R$46)),0,IF(S41&gt;=100,0,IF(S42+1&gt;=IF(OR('2-man'!$F$28=TRUE,'2-man'!$F$28="TRUE",'2-man'!$F$28="Yes"),25,50),0,S42+1)))</f>
        <v/>
      </c>
      <c r="U42">
        <f>IF(OR('2-man'!U$40="R",'2-man'!U$38=$R$46,AND(ISNUMBER($R$46),'2-man'!U$38&lt;$R$46)),0,IF(T41&gt;=100,0,IF(T42+1&gt;=IF(OR('2-man'!$F$28=TRUE,'2-man'!$F$28="TRUE",'2-man'!$F$28="Yes"),25,50),0,T42+1)))</f>
        <v/>
      </c>
      <c r="V42">
        <f>IF(OR('2-man'!V$40="R",'2-man'!V$38=$R$46,AND(ISNUMBER($R$46),'2-man'!V$38&lt;$R$46)),0,IF(U41&gt;=100,0,IF(U42+1&gt;=IF(OR('2-man'!$F$28=TRUE,'2-man'!$F$28="TRUE",'2-man'!$F$28="Yes"),25,50),0,U42+1)))</f>
        <v/>
      </c>
      <c r="W42">
        <f>IF(OR('2-man'!W$40="R",'2-man'!W$38=$R$46,AND(ISNUMBER($R$46),'2-man'!W$38&lt;$R$46)),0,IF(V41&gt;=100,0,IF(V42+1&gt;=IF(OR('2-man'!$F$28=TRUE,'2-man'!$F$28="TRUE",'2-man'!$F$28="Yes"),25,50),0,V42+1)))</f>
        <v/>
      </c>
      <c r="X42">
        <f>IF(OR('2-man'!X$40="R",'2-man'!X$38=$R$46,AND(ISNUMBER($R$46),'2-man'!X$38&lt;$R$46)),0,IF(W41&gt;=100,0,IF(W42+1&gt;=IF(OR('2-man'!$F$28=TRUE,'2-man'!$F$28="TRUE",'2-man'!$F$28="Yes"),25,50),0,W42+1)))</f>
        <v/>
      </c>
      <c r="Y42">
        <f>IF(OR('2-man'!Y$40="R",'2-man'!Y$38=$R$46,AND(ISNUMBER($R$46),'2-man'!Y$38&lt;$R$46)),0,IF(X41&gt;=100,0,IF(X42+1&gt;=IF(OR('2-man'!$F$28=TRUE,'2-man'!$F$28="TRUE",'2-man'!$F$28="Yes"),25,50),0,X42+1)))</f>
        <v/>
      </c>
      <c r="Z42">
        <f>IF(OR('2-man'!Z$40="R",'2-man'!Z$38=$R$46,AND(ISNUMBER($R$46),'2-man'!Z$38&lt;$R$46)),0,IF(Y41&gt;=100,0,IF(Y42+1&gt;=IF(OR('2-man'!$F$28=TRUE,'2-man'!$F$28="TRUE",'2-man'!$F$28="Yes"),25,50),0,Y42+1)))</f>
        <v/>
      </c>
      <c r="AA42">
        <f>IF(OR('2-man'!AA$40="R",'2-man'!AA$38=$R$46,AND(ISNUMBER($R$46),'2-man'!AA$38&lt;$R$46)),0,IF(Z41&gt;=100,0,IF(Z42+1&gt;=IF(OR('2-man'!$F$28=TRUE,'2-man'!$F$28="TRUE",'2-man'!$F$28="Yes"),25,50),0,Z42+1)))</f>
        <v/>
      </c>
      <c r="AB42">
        <f>IF(OR('2-man'!AB$40="R",'2-man'!AB$38=$R$46,AND(ISNUMBER($R$46),'2-man'!AB$38&lt;$R$46)),0,IF(AA41&gt;=100,0,IF(AA42+1&gt;=IF(OR('2-man'!$F$28=TRUE,'2-man'!$F$28="TRUE",'2-man'!$F$28="Yes"),25,50),0,AA42+1)))</f>
        <v/>
      </c>
      <c r="AC42">
        <f>IF(OR('2-man'!AC$40="R",'2-man'!AC$38=$R$46,AND(ISNUMBER($R$46),'2-man'!AC$38&lt;$R$46)),0,IF(AB41&gt;=100,0,IF(AB42+1&gt;=IF(OR('2-man'!$F$28=TRUE,'2-man'!$F$28="TRUE",'2-man'!$F$28="Yes"),25,50),0,AB42+1)))</f>
        <v/>
      </c>
      <c r="AD42">
        <f>IF(OR('2-man'!AD$40="R",'2-man'!AD$38=$R$46,AND(ISNUMBER($R$46),'2-man'!AD$38&lt;$R$46)),0,IF(AC41&gt;=100,0,IF(AC42+1&gt;=IF(OR('2-man'!$F$28=TRUE,'2-man'!$F$28="TRUE",'2-man'!$F$28="Yes"),25,50),0,AC42+1)))</f>
        <v/>
      </c>
      <c r="AE42">
        <f>IF(OR('2-man'!AE$40="R",'2-man'!AE$38=$R$46,AND(ISNUMBER($R$46),'2-man'!AE$38&lt;$R$46)),0,IF(AD41&gt;=100,0,IF(AD42+1&gt;=IF(OR('2-man'!$F$28=TRUE,'2-man'!$F$28="TRUE",'2-man'!$F$28="Yes"),25,50),0,AD42+1)))</f>
        <v/>
      </c>
      <c r="AF42">
        <f>IF(OR('2-man'!AF$40="R",'2-man'!AF$38=$R$46,AND(ISNUMBER($R$46),'2-man'!AF$38&lt;$R$46)),0,IF(AE41&gt;=100,0,IF(AE42+1&gt;=IF(OR('2-man'!$F$28=TRUE,'2-man'!$F$28="TRUE",'2-man'!$F$28="Yes"),25,50),0,AE42+1)))</f>
        <v/>
      </c>
      <c r="AG42">
        <f>IF(OR('2-man'!AG$40="R",'2-man'!AG$38=$R$46,AND(ISNUMBER($R$46),'2-man'!AG$38&lt;$R$46)),0,IF(AF41&gt;=100,0,IF(AF42+1&gt;=IF(OR('2-man'!$F$28=TRUE,'2-man'!$F$28="TRUE",'2-man'!$F$28="Yes"),25,50),0,AF42+1)))</f>
        <v/>
      </c>
      <c r="AH42">
        <f>IF(OR('2-man'!AH$40="R",'2-man'!AH$38=$R$46,AND(ISNUMBER($R$46),'2-man'!AH$38&lt;$R$46)),0,IF(AG41&gt;=100,0,IF(AG42+1&gt;=IF(OR('2-man'!$F$28=TRUE,'2-man'!$F$28="TRUE",'2-man'!$F$28="Yes"),25,50),0,AG42+1)))</f>
        <v/>
      </c>
      <c r="AI42">
        <f>IF(OR('2-man'!AI$40="R",'2-man'!AI$38=$R$46,AND(ISNUMBER($R$46),'2-man'!AI$38&lt;$R$46)),0,IF(AH41&gt;=100,0,IF(AH42+1&gt;=IF(OR('2-man'!$F$28=TRUE,'2-man'!$F$28="TRUE",'2-man'!$F$28="Yes"),25,50),0,AH42+1)))</f>
        <v/>
      </c>
      <c r="AJ42">
        <f>IF(OR('2-man'!AJ$40="R",'2-man'!AJ$38=$R$46,AND(ISNUMBER($R$46),'2-man'!AJ$38&lt;$R$46)),0,IF(AI41&gt;=100,0,IF(AI42+1&gt;=IF(OR('2-man'!$F$28=TRUE,'2-man'!$F$28="TRUE",'2-man'!$F$28="Yes"),25,50),0,AI42+1)))</f>
        <v/>
      </c>
      <c r="AK42">
        <f>IF(OR('2-man'!AK$40="R",'2-man'!AK$38=$R$46,AND(ISNUMBER($R$46),'2-man'!AK$38&lt;$R$46)),0,IF(AJ41&gt;=100,0,IF(AJ42+1&gt;=IF(OR('2-man'!$F$28=TRUE,'2-man'!$F$28="TRUE",'2-man'!$F$28="Yes"),25,50),0,AJ42+1)))</f>
        <v/>
      </c>
      <c r="AL42">
        <f>IF(OR('2-man'!AL$40="R",'2-man'!AL$38=$R$46,AND(ISNUMBER($R$46),'2-man'!AL$38&lt;$R$46)),0,IF(AK41&gt;=100,0,IF(AK42+1&gt;=IF(OR('2-man'!$F$28=TRUE,'2-man'!$F$28="TRUE",'2-man'!$F$28="Yes"),25,50),0,AK42+1)))</f>
        <v/>
      </c>
      <c r="AM42">
        <f>IF(OR('2-man'!AM$40="R",'2-man'!AM$38=$R$46,AND(ISNUMBER($R$46),'2-man'!AM$38&lt;$R$46)),0,IF(AL41&gt;=100,0,IF(AL42+1&gt;=IF(OR('2-man'!$F$28=TRUE,'2-man'!$F$28="TRUE",'2-man'!$F$28="Yes"),25,50),0,AL42+1)))</f>
        <v/>
      </c>
      <c r="AN42">
        <f>IF(OR('2-man'!AN$40="R",'2-man'!AN$38=$R$46,AND(ISNUMBER($R$46),'2-man'!AN$38&lt;$R$46)),0,IF(AM41&gt;=100,0,IF(AM42+1&gt;=IF(OR('2-man'!$F$28=TRUE,'2-man'!$F$28="TRUE",'2-man'!$F$28="Yes"),25,50),0,AM42+1)))</f>
        <v/>
      </c>
      <c r="AO42">
        <f>IF(OR('2-man'!AO$40="R",'2-man'!AO$38=$R$46,AND(ISNUMBER($R$46),'2-man'!AO$38&lt;$R$46)),0,IF(AN41&gt;=100,0,IF(AN42+1&gt;=IF(OR('2-man'!$F$28=TRUE,'2-man'!$F$28="TRUE",'2-man'!$F$28="Yes"),25,50),0,AN42+1)))</f>
        <v/>
      </c>
      <c r="AP42">
        <f>IF(OR('2-man'!AP$40="R",'2-man'!AP$38=$R$46,AND(ISNUMBER($R$46),'2-man'!AP$38&lt;$R$46)),0,IF(AO41&gt;=100,0,IF(AO42+1&gt;=IF(OR('2-man'!$F$28=TRUE,'2-man'!$F$28="TRUE",'2-man'!$F$28="Yes"),25,50),0,AO42+1)))</f>
        <v/>
      </c>
      <c r="AQ42">
        <f>IF(OR('2-man'!AQ$40="R",'2-man'!AQ$38=$R$46,AND(ISNUMBER($R$46),'2-man'!AQ$38&lt;$R$46)),0,IF(AP41&gt;=100,0,IF(AP42+1&gt;=IF(OR('2-man'!$F$28=TRUE,'2-man'!$F$28="TRUE",'2-man'!$F$28="Yes"),25,50),0,AP42+1)))</f>
        <v/>
      </c>
      <c r="AR42">
        <f>IF(OR('2-man'!AR$40="R",'2-man'!AR$38=$R$46,AND(ISNUMBER($R$46),'2-man'!AR$38&lt;$R$46)),0,IF(AQ41&gt;=100,0,IF(AQ42+1&gt;=IF(OR('2-man'!$F$28=TRUE,'2-man'!$F$28="TRUE",'2-man'!$F$28="Yes"),25,50),0,AQ42+1)))</f>
        <v/>
      </c>
      <c r="AS42">
        <f>IF(OR('2-man'!AS$40="R",'2-man'!AS$38=$R$46,AND(ISNUMBER($R$46),'2-man'!AS$38&lt;$R$46)),0,IF(AR41&gt;=100,0,IF(AR42+1&gt;=IF(OR('2-man'!$F$28=TRUE,'2-man'!$F$28="TRUE",'2-man'!$F$28="Yes"),25,50),0,AR42+1)))</f>
        <v/>
      </c>
      <c r="AT42">
        <f>IF(OR('2-man'!AT$40="R",'2-man'!AT$38=$R$46,AND(ISNUMBER($R$46),'2-man'!AT$38&lt;$R$46)),0,IF(AS41&gt;=100,0,IF(AS42+1&gt;=IF(OR('2-man'!$F$28=TRUE,'2-man'!$F$28="TRUE",'2-man'!$F$28="Yes"),25,50),0,AS42+1)))</f>
        <v/>
      </c>
      <c r="AU42">
        <f>IF(OR('2-man'!AU$40="R",'2-man'!AU$38=$R$46,AND(ISNUMBER($R$46),'2-man'!AU$38&lt;$R$46)),0,IF(AT41&gt;=100,0,IF(AT42+1&gt;=IF(OR('2-man'!$F$28=TRUE,'2-man'!$F$28="TRUE",'2-man'!$F$28="Yes"),25,50),0,AT42+1)))</f>
        <v/>
      </c>
      <c r="AV42">
        <f>IF(OR('2-man'!AV$40="R",'2-man'!AV$38=$R$46,AND(ISNUMBER($R$46),'2-man'!AV$38&lt;$R$46)),0,IF(AU41&gt;=100,0,IF(AU42+1&gt;=IF(OR('2-man'!$F$28=TRUE,'2-man'!$F$28="TRUE",'2-man'!$F$28="Yes"),25,50),0,AU42+1)))</f>
        <v/>
      </c>
      <c r="AW42">
        <f>IF(OR('2-man'!AW$40="R",'2-man'!AW$38=$R$46,AND(ISNUMBER($R$46),'2-man'!AW$38&lt;$R$46)),0,IF(AV41&gt;=100,0,IF(AV42+1&gt;=IF(OR('2-man'!$F$28=TRUE,'2-man'!$F$28="TRUE",'2-man'!$F$28="Yes"),25,50),0,AV42+1)))</f>
        <v/>
      </c>
      <c r="AX42">
        <f>IF(OR('2-man'!AX$40="R",'2-man'!AX$38=$R$46,AND(ISNUMBER($R$46),'2-man'!AX$38&lt;$R$46)),0,IF(AW41&gt;=100,0,IF(AW42+1&gt;=IF(OR('2-man'!$F$28=TRUE,'2-man'!$F$28="TRUE",'2-man'!$F$28="Yes"),25,50),0,AW42+1)))</f>
        <v/>
      </c>
      <c r="AY42">
        <f>IF(OR('2-man'!AY$40="R",'2-man'!AY$38=$R$46,AND(ISNUMBER($R$46),'2-man'!AY$38&lt;$R$46)),0,IF(AX41&gt;=100,0,IF(AX42+1&gt;=IF(OR('2-man'!$F$28=TRUE,'2-man'!$F$28="TRUE",'2-man'!$F$28="Yes"),25,50),0,AX42+1)))</f>
        <v/>
      </c>
      <c r="AZ42">
        <f>IF(OR('2-man'!AZ$40="R",'2-man'!AZ$38=$R$46,AND(ISNUMBER($R$46),'2-man'!AZ$38&lt;$R$46)),0,IF(AY41&gt;=100,0,IF(AY42+1&gt;=IF(OR('2-man'!$F$28=TRUE,'2-man'!$F$28="TRUE",'2-man'!$F$28="Yes"),25,50),0,AY42+1)))</f>
        <v/>
      </c>
      <c r="BA42">
        <f>IF(OR('2-man'!BA$40="R",'2-man'!BA$38=$R$46,AND(ISNUMBER($R$46),'2-man'!BA$38&lt;$R$46)),0,IF(AZ41&gt;=100,0,IF(AZ42+1&gt;=IF(OR('2-man'!$F$28=TRUE,'2-man'!$F$28="TRUE",'2-man'!$F$28="Yes"),25,50),0,AZ42+1)))</f>
        <v/>
      </c>
      <c r="BB42">
        <f>IF(OR('2-man'!BB$40="R",'2-man'!BB$38=$R$46,AND(ISNUMBER($R$46),'2-man'!BB$38&lt;$R$46)),0,IF(BA41&gt;=100,0,IF(BA42+1&gt;=IF(OR('2-man'!$F$28=TRUE,'2-man'!$F$28="TRUE",'2-man'!$F$28="Yes"),25,50),0,BA42+1)))</f>
        <v/>
      </c>
      <c r="BC42">
        <f>IF(OR('2-man'!BC$40="R",'2-man'!BC$38=$R$46,AND(ISNUMBER($R$46),'2-man'!BC$38&lt;$R$46)),0,IF(BB41&gt;=100,0,IF(BB42+1&gt;=IF(OR('2-man'!$F$28=TRUE,'2-man'!$F$28="TRUE",'2-man'!$F$28="Yes"),25,50),0,BB42+1)))</f>
        <v/>
      </c>
      <c r="BD42">
        <f>IF(OR('2-man'!BD$40="R",'2-man'!BD$38=$R$46,AND(ISNUMBER($R$46),'2-man'!BD$38&lt;$R$46)),0,IF(BC41&gt;=100,0,IF(BC42+1&gt;=IF(OR('2-man'!$F$28=TRUE,'2-man'!$F$28="TRUE",'2-man'!$F$28="Yes"),25,50),0,BC42+1)))</f>
        <v/>
      </c>
      <c r="BE42">
        <f>IF(OR('2-man'!BE$40="R",'2-man'!BE$38=$R$46,AND(ISNUMBER($R$46),'2-man'!BE$38&lt;$R$46)),0,IF(BD41&gt;=100,0,IF(BD42+1&gt;=IF(OR('2-man'!$F$28=TRUE,'2-man'!$F$28="TRUE",'2-man'!$F$28="Yes"),25,50),0,BD42+1)))</f>
        <v/>
      </c>
      <c r="BF42">
        <f>IF(OR('2-man'!BF$40="R",'2-man'!BF$38=$R$46,AND(ISNUMBER($R$46),'2-man'!BF$38&lt;$R$46)),0,IF(BE41&gt;=100,0,IF(BE42+1&gt;=IF(OR('2-man'!$F$28=TRUE,'2-man'!$F$28="TRUE",'2-man'!$F$28="Yes"),25,50),0,BE42+1)))</f>
        <v/>
      </c>
      <c r="BG42">
        <f>IF(OR('2-man'!BG$40="R",'2-man'!BG$38=$R$46,AND(ISNUMBER($R$46),'2-man'!BG$38&lt;$R$46)),0,IF(BF41&gt;=100,0,IF(BF42+1&gt;=IF(OR('2-man'!$F$28=TRUE,'2-man'!$F$28="TRUE",'2-man'!$F$28="Yes"),25,50),0,BF42+1)))</f>
        <v/>
      </c>
      <c r="BH42">
        <f>IF(OR('2-man'!BH$40="R",'2-man'!BH$38=$R$46,AND(ISNUMBER($R$46),'2-man'!BH$38&lt;$R$46)),0,IF(BG41&gt;=100,0,IF(BG42+1&gt;=IF(OR('2-man'!$F$28=TRUE,'2-man'!$F$28="TRUE",'2-man'!$F$28="Yes"),25,50),0,BG42+1)))</f>
        <v/>
      </c>
      <c r="BI42">
        <f>IF(OR('2-man'!BI$40="R",'2-man'!BI$38=$R$46,AND(ISNUMBER($R$46),'2-man'!BI$38&lt;$R$46)),0,IF(BH41&gt;=100,0,IF(BH42+1&gt;=IF(OR('2-man'!$F$28=TRUE,'2-man'!$F$28="TRUE",'2-man'!$F$28="Yes"),25,50),0,BH42+1)))</f>
        <v/>
      </c>
      <c r="BJ42">
        <f>IF(OR('2-man'!BJ$40="R",'2-man'!BJ$38=$R$46,AND(ISNUMBER($R$46),'2-man'!BJ$38&lt;$R$46)),0,IF(BI41&gt;=100,0,IF(BI42+1&gt;=IF(OR('2-man'!$F$28=TRUE,'2-man'!$F$28="TRUE",'2-man'!$F$28="Yes"),25,50),0,BI42+1)))</f>
        <v/>
      </c>
      <c r="BK42">
        <f>IF(OR('2-man'!BK$40="R",'2-man'!BK$38=$R$46,AND(ISNUMBER($R$46),'2-man'!BK$38&lt;$R$46)),0,IF(BJ41&gt;=100,0,IF(BJ42+1&gt;=IF(OR('2-man'!$F$28=TRUE,'2-man'!$F$28="TRUE",'2-man'!$F$28="Yes"),25,50),0,BJ42+1)))</f>
        <v/>
      </c>
      <c r="BL42">
        <f>IF(OR('2-man'!BL$40="R",'2-man'!BL$38=$R$46,AND(ISNUMBER($R$46),'2-man'!BL$38&lt;$R$46)),0,IF(BK41&gt;=100,0,IF(BK42+1&gt;=IF(OR('2-man'!$F$28=TRUE,'2-man'!$F$28="TRUE",'2-man'!$F$28="Yes"),25,50),0,BK42+1)))</f>
        <v/>
      </c>
      <c r="BM42">
        <f>IF(OR('2-man'!BM$40="R",'2-man'!BM$38=$R$46,AND(ISNUMBER($R$46),'2-man'!BM$38&lt;$R$46)),0,IF(BL41&gt;=100,0,IF(BL42+1&gt;=IF(OR('2-man'!$F$28=TRUE,'2-man'!$F$28="TRUE",'2-man'!$F$28="Yes"),25,50),0,BL42+1)))</f>
        <v/>
      </c>
      <c r="BN42">
        <f>IF(OR('2-man'!BN$40="R",'2-man'!BN$38=$R$46,AND(ISNUMBER($R$46),'2-man'!BN$38&lt;$R$46)),0,IF(BM41&gt;=100,0,IF(BM42+1&gt;=IF(OR('2-man'!$F$28=TRUE,'2-man'!$F$28="TRUE",'2-man'!$F$28="Yes"),25,50),0,BM42+1)))</f>
        <v/>
      </c>
      <c r="BO42">
        <f>IF(OR('2-man'!BO$40="R",'2-man'!BO$38=$R$46,AND(ISNUMBER($R$46),'2-man'!BO$38&lt;$R$46)),0,IF(BN41&gt;=100,0,IF(BN42+1&gt;=IF(OR('2-man'!$F$28=TRUE,'2-man'!$F$28="TRUE",'2-man'!$F$28="Yes"),25,50),0,BN42+1)))</f>
        <v/>
      </c>
      <c r="BP42">
        <f>IF(OR('2-man'!BP$40="R",'2-man'!BP$38=$R$46,AND(ISNUMBER($R$46),'2-man'!BP$38&lt;$R$46)),0,IF(BO41&gt;=100,0,IF(BO42+1&gt;=IF(OR('2-man'!$F$28=TRUE,'2-man'!$F$28="TRUE",'2-man'!$F$28="Yes"),25,50),0,BO42+1)))</f>
        <v/>
      </c>
      <c r="BQ42">
        <f>IF(OR('2-man'!BQ$40="R",'2-man'!BQ$38=$R$46,AND(ISNUMBER($R$46),'2-man'!BQ$38&lt;$R$46)),0,IF(BP41&gt;=100,0,IF(BP42+1&gt;=IF(OR('2-man'!$F$28=TRUE,'2-man'!$F$28="TRUE",'2-man'!$F$28="Yes"),25,50),0,BP42+1)))</f>
        <v/>
      </c>
      <c r="BR42">
        <f>IF(OR('2-man'!BR$40="R",'2-man'!BR$38=$R$46,AND(ISNUMBER($R$46),'2-man'!BR$38&lt;$R$46)),0,IF(BQ41&gt;=100,0,IF(BQ42+1&gt;=IF(OR('2-man'!$F$28=TRUE,'2-man'!$F$28="TRUE",'2-man'!$F$28="Yes"),25,50),0,BQ42+1)))</f>
        <v/>
      </c>
      <c r="BS42">
        <f>IF(OR('2-man'!BS$40="R",'2-man'!BS$38=$R$46,AND(ISNUMBER($R$46),'2-man'!BS$38&lt;$R$46)),0,IF(BR41&gt;=100,0,IF(BR42+1&gt;=IF(OR('2-man'!$F$28=TRUE,'2-man'!$F$28="TRUE",'2-man'!$F$28="Yes"),25,50),0,BR42+1)))</f>
        <v/>
      </c>
      <c r="BT42">
        <f>IF(OR('2-man'!BT$40="R",'2-man'!BT$38=$R$46,AND(ISNUMBER($R$46),'2-man'!BT$38&lt;$R$46)),0,IF(BS41&gt;=100,0,IF(BS42+1&gt;=IF(OR('2-man'!$F$28=TRUE,'2-man'!$F$28="TRUE",'2-man'!$F$28="Yes"),25,50),0,BS42+1)))</f>
        <v/>
      </c>
      <c r="BU42">
        <f>IF(OR('2-man'!BU$40="R",'2-man'!BU$38=$R$46,AND(ISNUMBER($R$46),'2-man'!BU$38&lt;$R$46)),0,IF(BT41&gt;=100,0,IF(BT42+1&gt;=IF(OR('2-man'!$F$28=TRUE,'2-man'!$F$28="TRUE",'2-man'!$F$28="Yes"),25,50),0,BT42+1)))</f>
        <v/>
      </c>
      <c r="BV42">
        <f>IF(OR('2-man'!BV$40="R",'2-man'!BV$38=$R$46,AND(ISNUMBER($R$46),'2-man'!BV$38&lt;$R$46)),0,IF(BU41&gt;=100,0,IF(BU42+1&gt;=IF(OR('2-man'!$F$28=TRUE,'2-man'!$F$28="TRUE",'2-man'!$F$28="Yes"),25,50),0,BU42+1)))</f>
        <v/>
      </c>
      <c r="BW42">
        <f>IF(OR('2-man'!BW$40="R",'2-man'!BW$38=$R$46,AND(ISNUMBER($R$46),'2-man'!BW$38&lt;$R$46)),0,IF(BV41&gt;=100,0,IF(BV42+1&gt;=IF(OR('2-man'!$F$28=TRUE,'2-man'!$F$28="TRUE",'2-man'!$F$28="Yes"),25,50),0,BV42+1)))</f>
        <v/>
      </c>
      <c r="BX42">
        <f>IF(OR('2-man'!BX$40="R",'2-man'!BX$38=$R$46,AND(ISNUMBER($R$46),'2-man'!BX$38&lt;$R$46)),0,IF(BW41&gt;=100,0,IF(BW42+1&gt;=IF(OR('2-man'!$F$28=TRUE,'2-man'!$F$28="TRUE",'2-man'!$F$28="Yes"),25,50),0,BW42+1)))</f>
        <v/>
      </c>
      <c r="BY42">
        <f>IF(OR('2-man'!BY$40="R",'2-man'!BY$38=$R$46,AND(ISNUMBER($R$46),'2-man'!BY$38&lt;$R$46)),0,IF(BX41&gt;=100,0,IF(BX42+1&gt;=IF(OR('2-man'!$F$28=TRUE,'2-man'!$F$28="TRUE",'2-man'!$F$28="Yes"),25,50),0,BX42+1)))</f>
        <v/>
      </c>
      <c r="BZ42">
        <f>IF(OR('2-man'!BZ$40="R",'2-man'!BZ$38=$R$46,AND(ISNUMBER($R$46),'2-man'!BZ$38&lt;$R$46)),0,IF(BY41&gt;=100,0,IF(BY42+1&gt;=IF(OR('2-man'!$F$28=TRUE,'2-man'!$F$28="TRUE",'2-man'!$F$28="Yes"),25,50),0,BY42+1)))</f>
        <v/>
      </c>
      <c r="CA42">
        <f>IF(OR('2-man'!CA$40="R",'2-man'!CA$38=$R$46,AND(ISNUMBER($R$46),'2-man'!CA$38&lt;$R$46)),0,IF(BZ41&gt;=100,0,IF(BZ42+1&gt;=IF(OR('2-man'!$F$28=TRUE,'2-man'!$F$28="TRUE",'2-man'!$F$28="Yes"),25,50),0,BZ42+1)))</f>
        <v/>
      </c>
      <c r="CB42">
        <f>IF(OR('2-man'!CB$40="R",'2-man'!CB$38=$R$46,AND(ISNUMBER($R$46),'2-man'!CB$38&lt;$R$46)),0,IF(CA41&gt;=100,0,IF(CA42+1&gt;=IF(OR('2-man'!$F$28=TRUE,'2-man'!$F$28="TRUE",'2-man'!$F$28="Yes"),25,50),0,CA42+1)))</f>
        <v/>
      </c>
      <c r="CC42">
        <f>IF(OR('2-man'!CC$40="R",'2-man'!CC$38=$R$46,AND(ISNUMBER($R$46),'2-man'!CC$38&lt;$R$46)),0,IF(CB41&gt;=100,0,IF(CB42+1&gt;=IF(OR('2-man'!$F$28=TRUE,'2-man'!$F$28="TRUE",'2-man'!$F$28="Yes"),25,50),0,CB42+1)))</f>
        <v/>
      </c>
      <c r="CD42">
        <f>IF(OR('2-man'!CD$40="R",'2-man'!CD$38=$R$46,AND(ISNUMBER($R$46),'2-man'!CD$38&lt;$R$46)),0,IF(CC41&gt;=100,0,IF(CC42+1&gt;=IF(OR('2-man'!$F$28=TRUE,'2-man'!$F$28="TRUE",'2-man'!$F$28="Yes"),25,50),0,CC42+1)))</f>
        <v/>
      </c>
      <c r="CE42">
        <f>IF('2-man'!CE$40="R",0,IF(CD41&gt;=100,0,IF(CD42+1&gt;=IF(OR('2-man'!$F$28=TRUE,'2-man'!$F$28="TRUE",'2-man'!$F$28="Yes"),25,50),0,CD42+1)))</f>
        <v/>
      </c>
      <c r="CF42">
        <f>IF('2-man'!CF$40="R",0,IF(CE41&gt;=100,0,IF(CE42+1&gt;=IF(OR('2-man'!$F$28=TRUE,'2-man'!$F$28="TRUE",'2-man'!$F$28="Yes"),25,50),0,CE42+1)))</f>
        <v/>
      </c>
      <c r="CG42">
        <f>IF('2-man'!CG$40="R",0,IF(CF41&gt;=100,0,IF(CF42+1&gt;=IF(OR('2-man'!$F$28=TRUE,'2-man'!$F$28="TRUE",'2-man'!$F$28="Yes"),25,50),0,CF42+1)))</f>
        <v/>
      </c>
      <c r="CH42">
        <f>IF('2-man'!CH$40="R",0,IF(CG41&gt;=100,0,IF(CG42+1&gt;=IF(OR('2-man'!$F$28=TRUE,'2-man'!$F$28="TRUE",'2-man'!$F$28="Yes"),25,50),0,CG42+1)))</f>
        <v/>
      </c>
      <c r="CI42">
        <f>IF('2-man'!CI$40="R",0,IF(CH41&gt;=100,0,IF(CH42+1&gt;=IF(OR('2-man'!$F$28=TRUE,'2-man'!$F$28="TRUE",'2-man'!$F$28="Yes"),25,50),0,CH42+1)))</f>
        <v/>
      </c>
      <c r="CJ42">
        <f>IF('2-man'!CJ$40="R",0,IF(CI41&gt;=100,0,IF(CI42+1&gt;=IF(OR('2-man'!$F$28=TRUE,'2-man'!$F$28="TRUE",'2-man'!$F$28="Yes"),25,50),0,CI42+1)))</f>
        <v/>
      </c>
      <c r="CK42">
        <f>IF('2-man'!CK$40="R",0,IF(CJ41&gt;=100,0,IF(CJ42+1&gt;=IF(OR('2-man'!$F$28=TRUE,'2-man'!$F$28="TRUE",'2-man'!$F$28="Yes"),25,50),0,CJ42+1)))</f>
        <v/>
      </c>
      <c r="CL42">
        <f>IF('2-man'!CL$40="R",0,IF(CK41&gt;=100,0,IF(CK42+1&gt;=IF(OR('2-man'!$F$28=TRUE,'2-man'!$F$28="TRUE",'2-man'!$F$28="Yes"),25,50),0,CK42+1)))</f>
        <v/>
      </c>
      <c r="CM42">
        <f>IF('2-man'!CM$40="R",0,IF(CL41&gt;=100,0,IF(CL42+1&gt;=IF(OR('2-man'!$F$28=TRUE,'2-man'!$F$28="TRUE",'2-man'!$F$28="Yes"),25,50),0,CL42+1)))</f>
        <v/>
      </c>
      <c r="CN42">
        <f>IF('2-man'!CN$40="R",0,IF(CM41&gt;=100,0,IF(CM42+1&gt;=IF(OR('2-man'!$F$28=TRUE,'2-man'!$F$28="TRUE",'2-man'!$F$28="Yes"),25,50),0,CM42+1)))</f>
        <v/>
      </c>
      <c r="CO42">
        <f>IF('2-man'!CO$40="R",0,IF(CN41&gt;=100,0,IF(CN42+1&gt;=IF(OR('2-man'!$F$28=TRUE,'2-man'!$F$28="TRUE",'2-man'!$F$28="Yes"),25,50),0,CN42+1)))</f>
        <v/>
      </c>
      <c r="CP42">
        <f>IF('2-man'!CP$40="R",0,IF(CO41&gt;=100,0,IF(CO42+1&gt;=IF(OR('2-man'!$F$28=TRUE,'2-man'!$F$28="TRUE",'2-man'!$F$28="Yes"),25,50),0,CO42+1)))</f>
        <v/>
      </c>
      <c r="CQ42">
        <f>IF('2-man'!CQ$40="R",0,IF(CP41&gt;=100,0,IF(CP42+1&gt;=IF(OR('2-man'!$F$28=TRUE,'2-man'!$F$28="TRUE",'2-man'!$F$28="Yes"),25,50),0,CP42+1)))</f>
        <v/>
      </c>
      <c r="CR42">
        <f>IF('2-man'!CR$40="R",0,IF(CQ41&gt;=100,0,IF(CQ42+1&gt;=IF(OR('2-man'!$F$28=TRUE,'2-man'!$F$28="TRUE",'2-man'!$F$28="Yes"),25,50),0,CQ42+1)))</f>
        <v/>
      </c>
      <c r="CS42">
        <f>IF('2-man'!CS$40="R",0,IF(CR41&gt;=100,0,IF(CR42+1&gt;=IF(OR('2-man'!$F$28=TRUE,'2-man'!$F$28="TRUE",'2-man'!$F$28="Yes"),25,50),0,CR42+1)))</f>
        <v/>
      </c>
      <c r="CT42">
        <f>IF('2-man'!CT$40="R",0,IF(CS41&gt;=100,0,IF(CS42+1&gt;=IF(OR('2-man'!$F$28=TRUE,'2-man'!$F$28="TRUE",'2-man'!$F$28="Yes"),25,50),0,CS42+1)))</f>
        <v/>
      </c>
      <c r="CU42">
        <f>IF('2-man'!CU$40="R",0,IF(CT41&gt;=100,0,IF(CT42+1&gt;=IF(OR('2-man'!$F$28=TRUE,'2-man'!$F$28="TRUE",'2-man'!$F$28="Yes"),25,50),0,CT42+1)))</f>
        <v/>
      </c>
      <c r="CV42">
        <f>IF('2-man'!CV$40="R",0,IF(CU41&gt;=100,0,IF(CU42+1&gt;=IF(OR('2-man'!$F$28=TRUE,'2-man'!$F$28="TRUE",'2-man'!$F$28="Yes"),25,50),0,CU42+1)))</f>
        <v/>
      </c>
      <c r="CW42">
        <f>IF('2-man'!CW$40="R",0,IF(CV41&gt;=100,0,IF(CV42+1&gt;=IF(OR('2-man'!$F$28=TRUE,'2-man'!$F$28="TRUE",'2-man'!$F$28="Yes"),25,50),0,CV42+1)))</f>
        <v/>
      </c>
      <c r="CX42">
        <f>IF('2-man'!CX$40="R",0,IF(CW41&gt;=100,0,IF(CW42+1&gt;=IF(OR('2-man'!$F$28=TRUE,'2-man'!$F$28="TRUE",'2-man'!$F$28="Yes"),25,50),0,CW42+1)))</f>
        <v/>
      </c>
      <c r="CY42">
        <f>IF('2-man'!CY$40="R",0,IF(CX41&gt;=100,0,IF(CX42+1&gt;=IF(OR('2-man'!$F$28=TRUE,'2-man'!$F$28="TRUE",'2-man'!$F$28="Yes"),25,50),0,CX42+1)))</f>
        <v/>
      </c>
      <c r="CZ42">
        <f>IF('2-man'!CZ$40="R",0,IF(CY41&gt;=100,0,IF(CY42+1&gt;=IF(OR('2-man'!$F$28=TRUE,'2-man'!$F$28="TRUE",'2-man'!$F$28="Yes"),25,50),0,CY42+1)))</f>
        <v/>
      </c>
      <c r="DA42">
        <f>IF('2-man'!DA$40="R",0,IF(CZ41&gt;=100,0,IF(CZ42+1&gt;=IF(OR('2-man'!$F$28=TRUE,'2-man'!$F$28="TRUE",'2-man'!$F$28="Yes"),25,50),0,CZ42+1)))</f>
        <v/>
      </c>
      <c r="DB42">
        <f>IF('2-man'!DB$40="R",0,IF(DA41&gt;=100,0,IF(DA42+1&gt;=IF(OR('2-man'!$F$28=TRUE,'2-man'!$F$28="TRUE",'2-man'!$F$28="Yes"),25,50),0,DA42+1)))</f>
        <v/>
      </c>
      <c r="DC42">
        <f>IF('2-man'!DC$40="R",0,IF(DB41&gt;=100,0,IF(DB42+1&gt;=IF(OR('2-man'!$F$28=TRUE,'2-man'!$F$28="TRUE",'2-man'!$F$28="Yes"),25,50),0,DB42+1)))</f>
        <v/>
      </c>
      <c r="DD42">
        <f>IF('2-man'!DD$40="R",0,IF(DC41&gt;=100,0,IF(DC42+1&gt;=IF(OR('2-man'!$F$28=TRUE,'2-man'!$F$28="TRUE",'2-man'!$F$28="Yes"),25,50),0,DC42+1)))</f>
        <v/>
      </c>
      <c r="DE42">
        <f>IF('2-man'!DE$40="R",0,IF(DD41&gt;=100,0,IF(DD42+1&gt;=IF(OR('2-man'!$F$28=TRUE,'2-man'!$F$28="TRUE",'2-man'!$F$28="Yes"),25,50),0,DD42+1)))</f>
        <v/>
      </c>
      <c r="DF42">
        <f>IF('2-man'!DF$40="R",0,IF(DE41&gt;=100,0,IF(DE42+1&gt;=IF(OR('2-man'!$F$28=TRUE,'2-man'!$F$28="TRUE",'2-man'!$F$28="Yes"),25,50),0,DE42+1)))</f>
        <v/>
      </c>
      <c r="DG42">
        <f>IF('2-man'!DG$40="R",0,IF(DF41&gt;=100,0,IF(DF42+1&gt;=IF(OR('2-man'!$F$28=TRUE,'2-man'!$F$28="TRUE",'2-man'!$F$28="Yes"),25,50),0,DF42+1)))</f>
        <v/>
      </c>
      <c r="DH42">
        <f>IF('2-man'!DH$40="R",0,IF(DG41&gt;=100,0,IF(DG42+1&gt;=IF(OR('2-man'!$F$28=TRUE,'2-man'!$F$28="TRUE",'2-man'!$F$28="Yes"),25,50),0,DG42+1)))</f>
        <v/>
      </c>
      <c r="DI42">
        <f>IF('2-man'!DI$40="R",0,IF(DH41&gt;=100,0,IF(DH42+1&gt;=IF(OR('2-man'!$F$28=TRUE,'2-man'!$F$28="TRUE",'2-man'!$F$28="Yes"),25,50),0,DH42+1)))</f>
        <v/>
      </c>
      <c r="DJ42">
        <f>IF('2-man'!DJ$40="R",0,IF(DI41&gt;=100,0,IF(DI42+1&gt;=IF(OR('2-man'!$F$28=TRUE,'2-man'!$F$28="TRUE",'2-man'!$F$28="Yes"),25,50),0,DI42+1)))</f>
        <v/>
      </c>
      <c r="DK42">
        <f>IF('2-man'!DK$40="R",0,IF(DJ41&gt;=100,0,IF(DJ42+1&gt;=IF(OR('2-man'!$F$28=TRUE,'2-man'!$F$28="TRUE",'2-man'!$F$28="Yes"),25,50),0,DJ42+1)))</f>
        <v/>
      </c>
      <c r="DL42">
        <f>IF('2-man'!DL$40="R",0,IF(DK41&gt;=100,0,IF(DK42+1&gt;=IF(OR('2-man'!$F$28=TRUE,'2-man'!$F$28="TRUE",'2-man'!$F$28="Yes"),25,50),0,DK42+1)))</f>
        <v/>
      </c>
      <c r="DM42">
        <f>IF('2-man'!DM$40="R",0,IF(DL41&gt;=100,0,IF(DL42+1&gt;=IF(OR('2-man'!$F$28=TRUE,'2-man'!$F$28="TRUE",'2-man'!$F$28="Yes"),25,50),0,DL42+1)))</f>
        <v/>
      </c>
      <c r="DN42">
        <f>IF('2-man'!DN$40="R",0,IF(DM41&gt;=100,0,IF(DM42+1&gt;=IF(OR('2-man'!$F$28=TRUE,'2-man'!$F$28="TRUE",'2-man'!$F$28="Yes"),25,50),0,DM42+1)))</f>
        <v/>
      </c>
      <c r="DO42">
        <f>IF('2-man'!DO$40="R",0,IF(DN41&gt;=100,0,IF(DN42+1&gt;=IF(OR('2-man'!$F$28=TRUE,'2-man'!$F$28="TRUE",'2-man'!$F$28="Yes"),25,50),0,DN42+1)))</f>
        <v/>
      </c>
      <c r="DP42">
        <f>IF('2-man'!DP$40="R",0,IF(DO41&gt;=100,0,IF(DO42+1&gt;=IF(OR('2-man'!$F$28=TRUE,'2-man'!$F$28="TRUE",'2-man'!$F$28="Yes"),25,50),0,DO42+1)))</f>
        <v/>
      </c>
      <c r="DQ42">
        <f>IF('2-man'!DQ$40="R",0,IF(DP41&gt;=100,0,IF(DP42+1&gt;=IF(OR('2-man'!$F$28=TRUE,'2-man'!$F$28="TRUE",'2-man'!$F$28="Yes"),25,50),0,DP42+1)))</f>
        <v/>
      </c>
      <c r="DR42">
        <f>IF('2-man'!DR$40="R",0,IF(DQ41&gt;=100,0,IF(DQ42+1&gt;=IF(OR('2-man'!$F$28=TRUE,'2-man'!$F$28="TRUE",'2-man'!$F$28="Yes"),25,50),0,DQ42+1)))</f>
        <v/>
      </c>
      <c r="DS42">
        <f>IF('2-man'!DS$40="R",0,IF(DR41&gt;=100,0,IF(DR42+1&gt;=IF(OR('2-man'!$F$28=TRUE,'2-man'!$F$28="TRUE",'2-man'!$F$28="Yes"),25,50),0,DR42+1)))</f>
        <v/>
      </c>
      <c r="DT42">
        <f>IF('2-man'!DT$40="R",0,IF(DS41&gt;=100,0,IF(DS42+1&gt;=IF(OR('2-man'!$F$28=TRUE,'2-man'!$F$28="TRUE",'2-man'!$F$28="Yes"),25,50),0,DS42+1)))</f>
        <v/>
      </c>
      <c r="DU42">
        <f>IF('2-man'!DU$40="R",0,IF(DT41&gt;=100,0,IF(DT42+1&gt;=IF(OR('2-man'!$F$28=TRUE,'2-man'!$F$28="TRUE",'2-man'!$F$28="Yes"),25,50),0,DT42+1)))</f>
        <v/>
      </c>
      <c r="DV42">
        <f>IF('2-man'!DV$40="R",0,IF(DU41&gt;=100,0,IF(DU42+1&gt;=IF(OR('2-man'!$F$28=TRUE,'2-man'!$F$28="TRUE",'2-man'!$F$28="Yes"),25,50),0,DU42+1)))</f>
        <v/>
      </c>
      <c r="DW42">
        <f>IF('2-man'!DW$40="R",0,IF(DV41&gt;=100,0,IF(DV42+1&gt;=IF(OR('2-man'!$F$28=TRUE,'2-man'!$F$28="TRUE",'2-man'!$F$28="Yes"),25,50),0,DV42+1)))</f>
        <v/>
      </c>
      <c r="DX42">
        <f>IF('2-man'!DX$40="R",0,IF(DW41&gt;=100,0,IF(DW42+1&gt;=IF(OR('2-man'!$F$28=TRUE,'2-man'!$F$28="TRUE",'2-man'!$F$28="Yes"),25,50),0,DW42+1)))</f>
        <v/>
      </c>
      <c r="DY42">
        <f>IF('2-man'!DY$40="R",0,IF(DX41&gt;=100,0,IF(DX42+1&gt;=IF(OR('2-man'!$F$28=TRUE,'2-man'!$F$28="TRUE",'2-man'!$F$28="Yes"),25,50),0,DX42+1)))</f>
        <v/>
      </c>
      <c r="DZ42">
        <f>IF('2-man'!DZ$40="R",0,IF(DY41&gt;=100,0,IF(DY42+1&gt;=IF(OR('2-man'!$F$28=TRUE,'2-man'!$F$28="TRUE",'2-man'!$F$28="Yes"),25,50),0,DY42+1)))</f>
        <v/>
      </c>
      <c r="EA42">
        <f>IF('2-man'!EA$40="R",0,IF(DZ41&gt;=100,0,IF(DZ42+1&gt;=IF(OR('2-man'!$F$28=TRUE,'2-man'!$F$28="TRUE",'2-man'!$F$28="Yes"),25,50),0,DZ42+1)))</f>
        <v/>
      </c>
      <c r="EB42">
        <f>IF('2-man'!EB$40="R",0,IF(EA41&gt;=100,0,IF(EA42+1&gt;=IF(OR('2-man'!$F$28=TRUE,'2-man'!$F$28="TRUE",'2-man'!$F$28="Yes"),25,50),0,EA42+1)))</f>
        <v/>
      </c>
      <c r="EC42">
        <f>IF('2-man'!EC$40="R",0,IF(EB41&gt;=100,0,IF(EB42+1&gt;=IF(OR('2-man'!$F$28=TRUE,'2-man'!$F$28="TRUE",'2-man'!$F$28="Yes"),25,50),0,EB42+1)))</f>
        <v/>
      </c>
      <c r="ED42">
        <f>IF('2-man'!ED$40="R",0,IF(EC41&gt;=100,0,IF(EC42+1&gt;=IF(OR('2-man'!$F$28=TRUE,'2-man'!$F$28="TRUE",'2-man'!$F$28="Yes"),25,50),0,EC42+1)))</f>
        <v/>
      </c>
      <c r="EE42">
        <f>IF('2-man'!EE$40="R",0,IF(ED41&gt;=100,0,IF(ED42+1&gt;=IF(OR('2-man'!$F$28=TRUE,'2-man'!$F$28="TRUE",'2-man'!$F$28="Yes"),25,50),0,ED42+1)))</f>
        <v/>
      </c>
      <c r="EF42">
        <f>IF('2-man'!EF$40="R",0,IF(EE41&gt;=100,0,IF(EE42+1&gt;=IF(OR('2-man'!$F$28=TRUE,'2-man'!$F$28="TRUE",'2-man'!$F$28="Yes"),25,50),0,EE42+1)))</f>
        <v/>
      </c>
      <c r="EG42">
        <f>IF('2-man'!EG$40="R",0,IF(EF41&gt;=100,0,IF(EF42+1&gt;=IF(OR('2-man'!$F$28=TRUE,'2-man'!$F$28="TRUE",'2-man'!$F$28="Yes"),25,50),0,EF42+1)))</f>
        <v/>
      </c>
      <c r="EH42">
        <f>IF('2-man'!EH$40="R",0,IF(EG41&gt;=100,0,IF(EG42+1&gt;=IF(OR('2-man'!$F$28=TRUE,'2-man'!$F$28="TRUE",'2-man'!$F$28="Yes"),25,50),0,EG42+1)))</f>
        <v/>
      </c>
      <c r="EI42">
        <f>IF('2-man'!EI$40="R",0,IF(EH41&gt;=100,0,IF(EH42+1&gt;=IF(OR('2-man'!$F$28=TRUE,'2-man'!$F$28="TRUE",'2-man'!$F$28="Yes"),25,50),0,EH42+1)))</f>
        <v/>
      </c>
      <c r="EJ42">
        <f>IF('2-man'!EJ$40="R",0,IF(EI41&gt;=100,0,IF(EI42+1&gt;=IF(OR('2-man'!$F$28=TRUE,'2-man'!$F$28="TRUE",'2-man'!$F$28="Yes"),25,50),0,EI42+1)))</f>
        <v/>
      </c>
      <c r="EK42">
        <f>IF('2-man'!EK$40="R",0,IF(EJ41&gt;=100,0,IF(EJ42+1&gt;=IF(OR('2-man'!$F$28=TRUE,'2-man'!$F$28="TRUE",'2-man'!$F$28="Yes"),25,50),0,EJ42+1)))</f>
        <v/>
      </c>
      <c r="EL42">
        <f>IF('2-man'!EL$40="R",0,IF(EK41&gt;=100,0,IF(EK42+1&gt;=IF(OR('2-man'!$F$28=TRUE,'2-man'!$F$28="TRUE",'2-man'!$F$28="Yes"),25,50),0,EK42+1)))</f>
        <v/>
      </c>
    </row>
    <row r="43">
      <c r="A43" t="inlineStr">
        <is>
          <t>P2 flag</t>
        </is>
      </c>
      <c r="B43" t="n">
        <v>0</v>
      </c>
      <c r="C43">
        <f>IF(OR(B43=1,OR('2-man'!C$40="D",'2-man'!C$40="A",'2-man'!C$40="S",'2-man'!C$40="C",'2-man'!C$40="H",'2-man'!C$40="B",'2-man'!C$40="T",'2-man'!C$40="E",'2-man'!C$40="SB")),1,0)</f>
        <v/>
      </c>
      <c r="D43">
        <f>IF(OR(C43=1,OR('2-man'!D$40="D",'2-man'!D$40="A",'2-man'!D$40="S",'2-man'!D$40="C",'2-man'!D$40="H",'2-man'!D$40="B",'2-man'!D$40="T",'2-man'!D$40="E",'2-man'!D$40="SB")),1,0)</f>
        <v/>
      </c>
      <c r="E43">
        <f>IF(OR(D43=1,OR('2-man'!E$40="D",'2-man'!E$40="A",'2-man'!E$40="S",'2-man'!E$40="C",'2-man'!E$40="H",'2-man'!E$40="B",'2-man'!E$40="T",'2-man'!E$40="E",'2-man'!E$40="SB")),1,0)</f>
        <v/>
      </c>
      <c r="F43">
        <f>IF(OR(E43=1,OR('2-man'!F$40="D",'2-man'!F$40="A",'2-man'!F$40="S",'2-man'!F$40="C",'2-man'!F$40="H",'2-man'!F$40="B",'2-man'!F$40="T",'2-man'!F$40="E",'2-man'!F$40="SB")),1,0)</f>
        <v/>
      </c>
      <c r="G43">
        <f>IF(OR(F43=1,OR('2-man'!G$40="D",'2-man'!G$40="A",'2-man'!G$40="S",'2-man'!G$40="C",'2-man'!G$40="H",'2-man'!G$40="B",'2-man'!G$40="T",'2-man'!G$40="E",'2-man'!G$40="SB")),1,0)</f>
        <v/>
      </c>
      <c r="H43">
        <f>IF(OR(G43=1,OR('2-man'!H$40="D",'2-man'!H$40="A",'2-man'!H$40="S",'2-man'!H$40="C",'2-man'!H$40="H",'2-man'!H$40="B",'2-man'!H$40="T",'2-man'!H$40="E",'2-man'!H$40="SB")),1,0)</f>
        <v/>
      </c>
      <c r="I43">
        <f>IF(OR(H43=1,OR('2-man'!I$40="D",'2-man'!I$40="A",'2-man'!I$40="S",'2-man'!I$40="C",'2-man'!I$40="H",'2-man'!I$40="B",'2-man'!I$40="T",'2-man'!I$40="E",'2-man'!I$40="SB")),1,0)</f>
        <v/>
      </c>
      <c r="J43">
        <f>IF(OR(I43=1,OR('2-man'!J$40="D",'2-man'!J$40="A",'2-man'!J$40="S",'2-man'!J$40="C",'2-man'!J$40="H",'2-man'!J$40="B",'2-man'!J$40="T",'2-man'!J$40="E",'2-man'!J$40="SB")),1,0)</f>
        <v/>
      </c>
      <c r="K43">
        <f>IF(OR(J43=1,OR('2-man'!K$40="D",'2-man'!K$40="A",'2-man'!K$40="S",'2-man'!K$40="C",'2-man'!K$40="H",'2-man'!K$40="B",'2-man'!K$40="T",'2-man'!K$40="E",'2-man'!K$40="SB")),1,0)</f>
        <v/>
      </c>
      <c r="L43">
        <f>IF(OR(K43=1,OR('2-man'!L$40="D",'2-man'!L$40="A",'2-man'!L$40="S",'2-man'!L$40="C",'2-man'!L$40="H",'2-man'!L$40="B",'2-man'!L$40="T",'2-man'!L$40="E",'2-man'!L$40="SB")),1,0)</f>
        <v/>
      </c>
      <c r="M43">
        <f>IF(OR(L43=1,OR('2-man'!M$40="D",'2-man'!M$40="A",'2-man'!M$40="S",'2-man'!M$40="C",'2-man'!M$40="H",'2-man'!M$40="B",'2-man'!M$40="T",'2-man'!M$40="E",'2-man'!M$40="SB")),1,0)</f>
        <v/>
      </c>
      <c r="N43">
        <f>IF(OR(M43=1,OR('2-man'!N$40="D",'2-man'!N$40="A",'2-man'!N$40="S",'2-man'!N$40="C",'2-man'!N$40="H",'2-man'!N$40="B",'2-man'!N$40="T",'2-man'!N$40="E",'2-man'!N$40="SB")),1,0)</f>
        <v/>
      </c>
      <c r="O43">
        <f>IF(OR(N43=1,OR('2-man'!O$40="D",'2-man'!O$40="A",'2-man'!O$40="S",'2-man'!O$40="C",'2-man'!O$40="H",'2-man'!O$40="B",'2-man'!O$40="T",'2-man'!O$40="E",'2-man'!O$40="SB")),1,0)</f>
        <v/>
      </c>
      <c r="P43">
        <f>IF(OR(O43=1,OR('2-man'!P$40="D",'2-man'!P$40="A",'2-man'!P$40="S",'2-man'!P$40="C",'2-man'!P$40="H",'2-man'!P$40="B",'2-man'!P$40="T",'2-man'!P$40="E",'2-man'!P$40="SB")),1,0)</f>
        <v/>
      </c>
      <c r="Q43">
        <f>IF(OR(P43=1,OR('2-man'!Q$40="D",'2-man'!Q$40="A",'2-man'!Q$40="S",'2-man'!Q$40="C",'2-man'!Q$40="H",'2-man'!Q$40="B",'2-man'!Q$40="T",'2-man'!Q$40="E",'2-man'!Q$40="SB")),1,0)</f>
        <v/>
      </c>
      <c r="R43">
        <f>IF(OR(Q43=1,OR('2-man'!R$40="D",'2-man'!R$40="A",'2-man'!R$40="S",'2-man'!R$40="C",'2-man'!R$40="H",'2-man'!R$40="B",'2-man'!R$40="T",'2-man'!R$40="E",'2-man'!R$40="SB")),1,0)</f>
        <v/>
      </c>
      <c r="S43">
        <f>IF(OR(R43=1,OR('2-man'!S$40="D",'2-man'!S$40="A",'2-man'!S$40="S",'2-man'!S$40="C",'2-man'!S$40="H",'2-man'!S$40="B",'2-man'!S$40="T",'2-man'!S$40="E",'2-man'!S$40="SB")),1,0)</f>
        <v/>
      </c>
      <c r="T43">
        <f>IF(OR(S43=1,OR('2-man'!T$40="D",'2-man'!T$40="A",'2-man'!T$40="S",'2-man'!T$40="C",'2-man'!T$40="H",'2-man'!T$40="B",'2-man'!T$40="T",'2-man'!T$40="E",'2-man'!T$40="SB")),1,0)</f>
        <v/>
      </c>
      <c r="U43">
        <f>IF(OR(T43=1,OR('2-man'!U$40="D",'2-man'!U$40="A",'2-man'!U$40="S",'2-man'!U$40="C",'2-man'!U$40="H",'2-man'!U$40="B",'2-man'!U$40="T",'2-man'!U$40="E",'2-man'!U$40="SB")),1,0)</f>
        <v/>
      </c>
      <c r="V43">
        <f>IF(OR(U43=1,OR('2-man'!V$40="D",'2-man'!V$40="A",'2-man'!V$40="S",'2-man'!V$40="C",'2-man'!V$40="H",'2-man'!V$40="B",'2-man'!V$40="T",'2-man'!V$40="E",'2-man'!V$40="SB")),1,0)</f>
        <v/>
      </c>
      <c r="W43">
        <f>IF(OR(V43=1,OR('2-man'!W$40="D",'2-man'!W$40="A",'2-man'!W$40="S",'2-man'!W$40="C",'2-man'!W$40="H",'2-man'!W$40="B",'2-man'!W$40="T",'2-man'!W$40="E",'2-man'!W$40="SB")),1,0)</f>
        <v/>
      </c>
      <c r="X43">
        <f>IF(OR(W43=1,OR('2-man'!X$40="D",'2-man'!X$40="A",'2-man'!X$40="S",'2-man'!X$40="C",'2-man'!X$40="H",'2-man'!X$40="B",'2-man'!X$40="T",'2-man'!X$40="E",'2-man'!X$40="SB")),1,0)</f>
        <v/>
      </c>
      <c r="Y43">
        <f>IF(OR(X43=1,OR('2-man'!Y$40="D",'2-man'!Y$40="A",'2-man'!Y$40="S",'2-man'!Y$40="C",'2-man'!Y$40="H",'2-man'!Y$40="B",'2-man'!Y$40="T",'2-man'!Y$40="E",'2-man'!Y$40="SB")),1,0)</f>
        <v/>
      </c>
      <c r="Z43">
        <f>IF(OR(Y43=1,OR('2-man'!Z$40="D",'2-man'!Z$40="A",'2-man'!Z$40="S",'2-man'!Z$40="C",'2-man'!Z$40="H",'2-man'!Z$40="B",'2-man'!Z$40="T",'2-man'!Z$40="E",'2-man'!Z$40="SB")),1,0)</f>
        <v/>
      </c>
      <c r="AA43">
        <f>IF(OR(Z43=1,OR('2-man'!AA$40="D",'2-man'!AA$40="A",'2-man'!AA$40="S",'2-man'!AA$40="C",'2-man'!AA$40="H",'2-man'!AA$40="B",'2-man'!AA$40="T",'2-man'!AA$40="E",'2-man'!AA$40="SB")),1,0)</f>
        <v/>
      </c>
      <c r="AB43">
        <f>IF(OR(AA43=1,OR('2-man'!AB$40="D",'2-man'!AB$40="A",'2-man'!AB$40="S",'2-man'!AB$40="C",'2-man'!AB$40="H",'2-man'!AB$40="B",'2-man'!AB$40="T",'2-man'!AB$40="E",'2-man'!AB$40="SB")),1,0)</f>
        <v/>
      </c>
      <c r="AC43">
        <f>IF(OR(AB43=1,OR('2-man'!AC$40="D",'2-man'!AC$40="A",'2-man'!AC$40="S",'2-man'!AC$40="C",'2-man'!AC$40="H",'2-man'!AC$40="B",'2-man'!AC$40="T",'2-man'!AC$40="E",'2-man'!AC$40="SB")),1,0)</f>
        <v/>
      </c>
      <c r="AD43">
        <f>IF(OR(AC43=1,OR('2-man'!AD$40="D",'2-man'!AD$40="A",'2-man'!AD$40="S",'2-man'!AD$40="C",'2-man'!AD$40="H",'2-man'!AD$40="B",'2-man'!AD$40="T",'2-man'!AD$40="E",'2-man'!AD$40="SB")),1,0)</f>
        <v/>
      </c>
      <c r="AE43">
        <f>IF(OR(AD43=1,OR('2-man'!AE$40="D",'2-man'!AE$40="A",'2-man'!AE$40="S",'2-man'!AE$40="C",'2-man'!AE$40="H",'2-man'!AE$40="B",'2-man'!AE$40="T",'2-man'!AE$40="E",'2-man'!AE$40="SB")),1,0)</f>
        <v/>
      </c>
      <c r="AF43">
        <f>IF(OR(AE43=1,OR('2-man'!AF$40="D",'2-man'!AF$40="A",'2-man'!AF$40="S",'2-man'!AF$40="C",'2-man'!AF$40="H",'2-man'!AF$40="B",'2-man'!AF$40="T",'2-man'!AF$40="E",'2-man'!AF$40="SB")),1,0)</f>
        <v/>
      </c>
      <c r="AG43">
        <f>IF(OR(AF43=1,OR('2-man'!AG$40="D",'2-man'!AG$40="A",'2-man'!AG$40="S",'2-man'!AG$40="C",'2-man'!AG$40="H",'2-man'!AG$40="B",'2-man'!AG$40="T",'2-man'!AG$40="E",'2-man'!AG$40="SB")),1,0)</f>
        <v/>
      </c>
      <c r="AH43">
        <f>IF(OR(AG43=1,OR('2-man'!AH$40="D",'2-man'!AH$40="A",'2-man'!AH$40="S",'2-man'!AH$40="C",'2-man'!AH$40="H",'2-man'!AH$40="B",'2-man'!AH$40="T",'2-man'!AH$40="E",'2-man'!AH$40="SB")),1,0)</f>
        <v/>
      </c>
      <c r="AI43">
        <f>IF(OR(AH43=1,OR('2-man'!AI$40="D",'2-man'!AI$40="A",'2-man'!AI$40="S",'2-man'!AI$40="C",'2-man'!AI$40="H",'2-man'!AI$40="B",'2-man'!AI$40="T",'2-man'!AI$40="E",'2-man'!AI$40="SB")),1,0)</f>
        <v/>
      </c>
      <c r="AJ43">
        <f>IF(OR(AI43=1,OR('2-man'!AJ$40="D",'2-man'!AJ$40="A",'2-man'!AJ$40="S",'2-man'!AJ$40="C",'2-man'!AJ$40="H",'2-man'!AJ$40="B",'2-man'!AJ$40="T",'2-man'!AJ$40="E",'2-man'!AJ$40="SB")),1,0)</f>
        <v/>
      </c>
      <c r="AK43">
        <f>IF(OR(AJ43=1,OR('2-man'!AK$40="D",'2-man'!AK$40="A",'2-man'!AK$40="S",'2-man'!AK$40="C",'2-man'!AK$40="H",'2-man'!AK$40="B",'2-man'!AK$40="T",'2-man'!AK$40="E",'2-man'!AK$40="SB")),1,0)</f>
        <v/>
      </c>
      <c r="AL43">
        <f>IF(OR(AK43=1,OR('2-man'!AL$40="D",'2-man'!AL$40="A",'2-man'!AL$40="S",'2-man'!AL$40="C",'2-man'!AL$40="H",'2-man'!AL$40="B",'2-man'!AL$40="T",'2-man'!AL$40="E",'2-man'!AL$40="SB")),1,0)</f>
        <v/>
      </c>
      <c r="AM43">
        <f>IF(OR(AL43=1,OR('2-man'!AM$40="D",'2-man'!AM$40="A",'2-man'!AM$40="S",'2-man'!AM$40="C",'2-man'!AM$40="H",'2-man'!AM$40="B",'2-man'!AM$40="T",'2-man'!AM$40="E",'2-man'!AM$40="SB")),1,0)</f>
        <v/>
      </c>
      <c r="AN43">
        <f>IF(OR(AM43=1,OR('2-man'!AN$40="D",'2-man'!AN$40="A",'2-man'!AN$40="S",'2-man'!AN$40="C",'2-man'!AN$40="H",'2-man'!AN$40="B",'2-man'!AN$40="T",'2-man'!AN$40="E",'2-man'!AN$40="SB")),1,0)</f>
        <v/>
      </c>
      <c r="AO43">
        <f>IF(OR(AN43=1,OR('2-man'!AO$40="D",'2-man'!AO$40="A",'2-man'!AO$40="S",'2-man'!AO$40="C",'2-man'!AO$40="H",'2-man'!AO$40="B",'2-man'!AO$40="T",'2-man'!AO$40="E",'2-man'!AO$40="SB")),1,0)</f>
        <v/>
      </c>
      <c r="AP43">
        <f>IF(OR(AO43=1,OR('2-man'!AP$40="D",'2-man'!AP$40="A",'2-man'!AP$40="S",'2-man'!AP$40="C",'2-man'!AP$40="H",'2-man'!AP$40="B",'2-man'!AP$40="T",'2-man'!AP$40="E",'2-man'!AP$40="SB")),1,0)</f>
        <v/>
      </c>
      <c r="AQ43">
        <f>IF(OR(AP43=1,OR('2-man'!AQ$40="D",'2-man'!AQ$40="A",'2-man'!AQ$40="S",'2-man'!AQ$40="C",'2-man'!AQ$40="H",'2-man'!AQ$40="B",'2-man'!AQ$40="T",'2-man'!AQ$40="E",'2-man'!AQ$40="SB")),1,0)</f>
        <v/>
      </c>
      <c r="AR43">
        <f>IF(OR(AQ43=1,OR('2-man'!AR$40="D",'2-man'!AR$40="A",'2-man'!AR$40="S",'2-man'!AR$40="C",'2-man'!AR$40="H",'2-man'!AR$40="B",'2-man'!AR$40="T",'2-man'!AR$40="E",'2-man'!AR$40="SB")),1,0)</f>
        <v/>
      </c>
      <c r="AS43">
        <f>IF(OR(AR43=1,OR('2-man'!AS$40="D",'2-man'!AS$40="A",'2-man'!AS$40="S",'2-man'!AS$40="C",'2-man'!AS$40="H",'2-man'!AS$40="B",'2-man'!AS$40="T",'2-man'!AS$40="E",'2-man'!AS$40="SB")),1,0)</f>
        <v/>
      </c>
      <c r="AT43">
        <f>IF(OR(AS43=1,OR('2-man'!AT$40="D",'2-man'!AT$40="A",'2-man'!AT$40="S",'2-man'!AT$40="C",'2-man'!AT$40="H",'2-man'!AT$40="B",'2-man'!AT$40="T",'2-man'!AT$40="E",'2-man'!AT$40="SB")),1,0)</f>
        <v/>
      </c>
      <c r="AU43">
        <f>IF(OR(AT43=1,OR('2-man'!AU$40="D",'2-man'!AU$40="A",'2-man'!AU$40="S",'2-man'!AU$40="C",'2-man'!AU$40="H",'2-man'!AU$40="B",'2-man'!AU$40="T",'2-man'!AU$40="E",'2-man'!AU$40="SB")),1,0)</f>
        <v/>
      </c>
      <c r="AV43">
        <f>IF(OR(AU43=1,OR('2-man'!AV$40="D",'2-man'!AV$40="A",'2-man'!AV$40="S",'2-man'!AV$40="C",'2-man'!AV$40="H",'2-man'!AV$40="B",'2-man'!AV$40="T",'2-man'!AV$40="E",'2-man'!AV$40="SB")),1,0)</f>
        <v/>
      </c>
      <c r="AW43">
        <f>IF(OR(AV43=1,OR('2-man'!AW$40="D",'2-man'!AW$40="A",'2-man'!AW$40="S",'2-man'!AW$40="C",'2-man'!AW$40="H",'2-man'!AW$40="B",'2-man'!AW$40="T",'2-man'!AW$40="E",'2-man'!AW$40="SB")),1,0)</f>
        <v/>
      </c>
      <c r="AX43">
        <f>IF(OR(AW43=1,OR('2-man'!AX$40="D",'2-man'!AX$40="A",'2-man'!AX$40="S",'2-man'!AX$40="C",'2-man'!AX$40="H",'2-man'!AX$40="B",'2-man'!AX$40="T",'2-man'!AX$40="E",'2-man'!AX$40="SB")),1,0)</f>
        <v/>
      </c>
      <c r="AY43">
        <f>IF(OR(AX43=1,OR('2-man'!AY$40="D",'2-man'!AY$40="A",'2-man'!AY$40="S",'2-man'!AY$40="C",'2-man'!AY$40="H",'2-man'!AY$40="B",'2-man'!AY$40="T",'2-man'!AY$40="E",'2-man'!AY$40="SB")),1,0)</f>
        <v/>
      </c>
      <c r="AZ43">
        <f>IF(OR(AY43=1,OR('2-man'!AZ$40="D",'2-man'!AZ$40="A",'2-man'!AZ$40="S",'2-man'!AZ$40="C",'2-man'!AZ$40="H",'2-man'!AZ$40="B",'2-man'!AZ$40="T",'2-man'!AZ$40="E",'2-man'!AZ$40="SB")),1,0)</f>
        <v/>
      </c>
      <c r="BA43">
        <f>IF(OR(AZ43=1,OR('2-man'!BA$40="D",'2-man'!BA$40="A",'2-man'!BA$40="S",'2-man'!BA$40="C",'2-man'!BA$40="H",'2-man'!BA$40="B",'2-man'!BA$40="T",'2-man'!BA$40="E",'2-man'!BA$40="SB")),1,0)</f>
        <v/>
      </c>
      <c r="BB43">
        <f>IF(OR(BA43=1,OR('2-man'!BB$40="D",'2-man'!BB$40="A",'2-man'!BB$40="S",'2-man'!BB$40="C",'2-man'!BB$40="H",'2-man'!BB$40="B",'2-man'!BB$40="T",'2-man'!BB$40="E",'2-man'!BB$40="SB")),1,0)</f>
        <v/>
      </c>
      <c r="BC43">
        <f>IF(OR(BB43=1,OR('2-man'!BC$40="D",'2-man'!BC$40="A",'2-man'!BC$40="S",'2-man'!BC$40="C",'2-man'!BC$40="H",'2-man'!BC$40="B",'2-man'!BC$40="T",'2-man'!BC$40="E",'2-man'!BC$40="SB")),1,0)</f>
        <v/>
      </c>
      <c r="BD43">
        <f>IF(OR(BC43=1,OR('2-man'!BD$40="D",'2-man'!BD$40="A",'2-man'!BD$40="S",'2-man'!BD$40="C",'2-man'!BD$40="H",'2-man'!BD$40="B",'2-man'!BD$40="T",'2-man'!BD$40="E",'2-man'!BD$40="SB")),1,0)</f>
        <v/>
      </c>
      <c r="BE43">
        <f>IF(OR(BD43=1,OR('2-man'!BE$40="D",'2-man'!BE$40="A",'2-man'!BE$40="S",'2-man'!BE$40="C",'2-man'!BE$40="H",'2-man'!BE$40="B",'2-man'!BE$40="T",'2-man'!BE$40="E",'2-man'!BE$40="SB")),1,0)</f>
        <v/>
      </c>
      <c r="BF43">
        <f>IF(OR(BE43=1,OR('2-man'!BF$40="D",'2-man'!BF$40="A",'2-man'!BF$40="S",'2-man'!BF$40="C",'2-man'!BF$40="H",'2-man'!BF$40="B",'2-man'!BF$40="T",'2-man'!BF$40="E",'2-man'!BF$40="SB")),1,0)</f>
        <v/>
      </c>
      <c r="BG43">
        <f>IF(OR(BF43=1,OR('2-man'!BG$40="D",'2-man'!BG$40="A",'2-man'!BG$40="S",'2-man'!BG$40="C",'2-man'!BG$40="H",'2-man'!BG$40="B",'2-man'!BG$40="T",'2-man'!BG$40="E",'2-man'!BG$40="SB")),1,0)</f>
        <v/>
      </c>
      <c r="BH43">
        <f>IF(OR(BG43=1,OR('2-man'!BH$40="D",'2-man'!BH$40="A",'2-man'!BH$40="S",'2-man'!BH$40="C",'2-man'!BH$40="H",'2-man'!BH$40="B",'2-man'!BH$40="T",'2-man'!BH$40="E",'2-man'!BH$40="SB")),1,0)</f>
        <v/>
      </c>
      <c r="BI43">
        <f>IF(OR(BH43=1,OR('2-man'!BI$40="D",'2-man'!BI$40="A",'2-man'!BI$40="S",'2-man'!BI$40="C",'2-man'!BI$40="H",'2-man'!BI$40="B",'2-man'!BI$40="T",'2-man'!BI$40="E",'2-man'!BI$40="SB")),1,0)</f>
        <v/>
      </c>
      <c r="BJ43">
        <f>IF(OR(BI43=1,OR('2-man'!BJ$40="D",'2-man'!BJ$40="A",'2-man'!BJ$40="S",'2-man'!BJ$40="C",'2-man'!BJ$40="H",'2-man'!BJ$40="B",'2-man'!BJ$40="T",'2-man'!BJ$40="E",'2-man'!BJ$40="SB")),1,0)</f>
        <v/>
      </c>
      <c r="BK43">
        <f>IF(OR(BJ43=1,OR('2-man'!BK$40="D",'2-man'!BK$40="A",'2-man'!BK$40="S",'2-man'!BK$40="C",'2-man'!BK$40="H",'2-man'!BK$40="B",'2-man'!BK$40="T",'2-man'!BK$40="E",'2-man'!BK$40="SB")),1,0)</f>
        <v/>
      </c>
      <c r="BL43">
        <f>IF(OR(BK43=1,OR('2-man'!BL$40="D",'2-man'!BL$40="A",'2-man'!BL$40="S",'2-man'!BL$40="C",'2-man'!BL$40="H",'2-man'!BL$40="B",'2-man'!BL$40="T",'2-man'!BL$40="E",'2-man'!BL$40="SB")),1,0)</f>
        <v/>
      </c>
      <c r="BM43">
        <f>IF(OR(BL43=1,OR('2-man'!BM$40="D",'2-man'!BM$40="A",'2-man'!BM$40="S",'2-man'!BM$40="C",'2-man'!BM$40="H",'2-man'!BM$40="B",'2-man'!BM$40="T",'2-man'!BM$40="E",'2-man'!BM$40="SB")),1,0)</f>
        <v/>
      </c>
      <c r="BN43">
        <f>IF(OR(BM43=1,OR('2-man'!BN$40="D",'2-man'!BN$40="A",'2-man'!BN$40="S",'2-man'!BN$40="C",'2-man'!BN$40="H",'2-man'!BN$40="B",'2-man'!BN$40="T",'2-man'!BN$40="E",'2-man'!BN$40="SB")),1,0)</f>
        <v/>
      </c>
      <c r="BO43">
        <f>IF(OR(BN43=1,OR('2-man'!BO$40="D",'2-man'!BO$40="A",'2-man'!BO$40="S",'2-man'!BO$40="C",'2-man'!BO$40="H",'2-man'!BO$40="B",'2-man'!BO$40="T",'2-man'!BO$40="E",'2-man'!BO$40="SB")),1,0)</f>
        <v/>
      </c>
      <c r="BP43">
        <f>IF(OR(BO43=1,OR('2-man'!BP$40="D",'2-man'!BP$40="A",'2-man'!BP$40="S",'2-man'!BP$40="C",'2-man'!BP$40="H",'2-man'!BP$40="B",'2-man'!BP$40="T",'2-man'!BP$40="E",'2-man'!BP$40="SB")),1,0)</f>
        <v/>
      </c>
      <c r="BQ43">
        <f>IF(OR(BP43=1,OR('2-man'!BQ$40="D",'2-man'!BQ$40="A",'2-man'!BQ$40="S",'2-man'!BQ$40="C",'2-man'!BQ$40="H",'2-man'!BQ$40="B",'2-man'!BQ$40="T",'2-man'!BQ$40="E",'2-man'!BQ$40="SB")),1,0)</f>
        <v/>
      </c>
      <c r="BR43">
        <f>IF(OR(BQ43=1,OR('2-man'!BR$40="D",'2-man'!BR$40="A",'2-man'!BR$40="S",'2-man'!BR$40="C",'2-man'!BR$40="H",'2-man'!BR$40="B",'2-man'!BR$40="T",'2-man'!BR$40="E",'2-man'!BR$40="SB")),1,0)</f>
        <v/>
      </c>
      <c r="BS43">
        <f>IF(OR(BR43=1,OR('2-man'!BS$40="D",'2-man'!BS$40="A",'2-man'!BS$40="S",'2-man'!BS$40="C",'2-man'!BS$40="H",'2-man'!BS$40="B",'2-man'!BS$40="T",'2-man'!BS$40="E",'2-man'!BS$40="SB")),1,0)</f>
        <v/>
      </c>
      <c r="BT43">
        <f>IF(OR(BS43=1,OR('2-man'!BT$40="D",'2-man'!BT$40="A",'2-man'!BT$40="S",'2-man'!BT$40="C",'2-man'!BT$40="H",'2-man'!BT$40="B",'2-man'!BT$40="T",'2-man'!BT$40="E",'2-man'!BT$40="SB")),1,0)</f>
        <v/>
      </c>
      <c r="BU43">
        <f>IF(OR(BT43=1,OR('2-man'!BU$40="D",'2-man'!BU$40="A",'2-man'!BU$40="S",'2-man'!BU$40="C",'2-man'!BU$40="H",'2-man'!BU$40="B",'2-man'!BU$40="T",'2-man'!BU$40="E",'2-man'!BU$40="SB")),1,0)</f>
        <v/>
      </c>
      <c r="BV43">
        <f>IF(OR(BU43=1,OR('2-man'!BV$40="D",'2-man'!BV$40="A",'2-man'!BV$40="S",'2-man'!BV$40="C",'2-man'!BV$40="H",'2-man'!BV$40="B",'2-man'!BV$40="T",'2-man'!BV$40="E",'2-man'!BV$40="SB")),1,0)</f>
        <v/>
      </c>
      <c r="BW43">
        <f>IF(OR(BV43=1,OR('2-man'!BW$40="D",'2-man'!BW$40="A",'2-man'!BW$40="S",'2-man'!BW$40="C",'2-man'!BW$40="H",'2-man'!BW$40="B",'2-man'!BW$40="T",'2-man'!BW$40="E",'2-man'!BW$40="SB")),1,0)</f>
        <v/>
      </c>
      <c r="BX43">
        <f>IF(OR(BW43=1,OR('2-man'!BX$40="D",'2-man'!BX$40="A",'2-man'!BX$40="S",'2-man'!BX$40="C",'2-man'!BX$40="H",'2-man'!BX$40="B",'2-man'!BX$40="T",'2-man'!BX$40="E",'2-man'!BX$40="SB")),1,0)</f>
        <v/>
      </c>
      <c r="BY43">
        <f>IF(OR(BX43=1,OR('2-man'!BY$40="D",'2-man'!BY$40="A",'2-man'!BY$40="S",'2-man'!BY$40="C",'2-man'!BY$40="H",'2-man'!BY$40="B",'2-man'!BY$40="T",'2-man'!BY$40="E",'2-man'!BY$40="SB")),1,0)</f>
        <v/>
      </c>
      <c r="BZ43">
        <f>IF(OR(BY43=1,OR('2-man'!BZ$40="D",'2-man'!BZ$40="A",'2-man'!BZ$40="S",'2-man'!BZ$40="C",'2-man'!BZ$40="H",'2-man'!BZ$40="B",'2-man'!BZ$40="T",'2-man'!BZ$40="E",'2-man'!BZ$40="SB")),1,0)</f>
        <v/>
      </c>
      <c r="CA43">
        <f>IF(OR(BZ43=1,OR('2-man'!CA$40="D",'2-man'!CA$40="A",'2-man'!CA$40="S",'2-man'!CA$40="C",'2-man'!CA$40="H",'2-man'!CA$40="B",'2-man'!CA$40="T",'2-man'!CA$40="E",'2-man'!CA$40="SB")),1,0)</f>
        <v/>
      </c>
      <c r="CB43">
        <f>IF(OR(CA43=1,OR('2-man'!CB$40="D",'2-man'!CB$40="A",'2-man'!CB$40="S",'2-man'!CB$40="C",'2-man'!CB$40="H",'2-man'!CB$40="B",'2-man'!CB$40="T",'2-man'!CB$40="E",'2-man'!CB$40="SB")),1,0)</f>
        <v/>
      </c>
      <c r="CC43">
        <f>IF(OR(CB43=1,OR('2-man'!CC$40="D",'2-man'!CC$40="A",'2-man'!CC$40="S",'2-man'!CC$40="C",'2-man'!CC$40="H",'2-man'!CC$40="B",'2-man'!CC$40="T",'2-man'!CC$40="E",'2-man'!CC$40="SB")),1,0)</f>
        <v/>
      </c>
      <c r="CD43">
        <f>IF(OR(CC43=1,OR('2-man'!CD$40="D",'2-man'!CD$40="A",'2-man'!CD$40="S",'2-man'!CD$40="C",'2-man'!CD$40="H",'2-man'!CD$40="B",'2-man'!CD$40="T",'2-man'!CD$40="E",'2-man'!CD$40="SB")),1,0)</f>
        <v/>
      </c>
      <c r="CE43">
        <f>IF(OR(CD43=1,OR('2-man'!CE$40="D",'2-man'!CE$40="A",'2-man'!CE$40="S",'2-man'!CE$40="C",'2-man'!CE$40="H",'2-man'!CE$40="B",'2-man'!CE$40="T",'2-man'!CE$40="E",'2-man'!CE$40="SB")),1,0)</f>
        <v/>
      </c>
      <c r="CF43">
        <f>IF(OR(CE43=1,OR('2-man'!CF$40="D",'2-man'!CF$40="A",'2-man'!CF$40="S",'2-man'!CF$40="C",'2-man'!CF$40="H",'2-man'!CF$40="B",'2-man'!CF$40="T",'2-man'!CF$40="E",'2-man'!CF$40="SB")),1,0)</f>
        <v/>
      </c>
      <c r="CG43">
        <f>IF(OR(CF43=1,OR('2-man'!CG$40="D",'2-man'!CG$40="A",'2-man'!CG$40="S",'2-man'!CG$40="C",'2-man'!CG$40="H",'2-man'!CG$40="B",'2-man'!CG$40="T",'2-man'!CG$40="E",'2-man'!CG$40="SB")),1,0)</f>
        <v/>
      </c>
      <c r="CH43">
        <f>IF(OR(CG43=1,OR('2-man'!CH$40="D",'2-man'!CH$40="A",'2-man'!CH$40="S",'2-man'!CH$40="C",'2-man'!CH$40="H",'2-man'!CH$40="B",'2-man'!CH$40="T",'2-man'!CH$40="E",'2-man'!CH$40="SB")),1,0)</f>
        <v/>
      </c>
      <c r="CI43">
        <f>IF(OR(CH43=1,OR('2-man'!CI$40="D",'2-man'!CI$40="A",'2-man'!CI$40="S",'2-man'!CI$40="C",'2-man'!CI$40="H",'2-man'!CI$40="B",'2-man'!CI$40="T",'2-man'!CI$40="E",'2-man'!CI$40="SB")),1,0)</f>
        <v/>
      </c>
      <c r="CJ43">
        <f>IF(OR(CI43=1,OR('2-man'!CJ$40="D",'2-man'!CJ$40="A",'2-man'!CJ$40="S",'2-man'!CJ$40="C",'2-man'!CJ$40="H",'2-man'!CJ$40="B",'2-man'!CJ$40="T",'2-man'!CJ$40="E",'2-man'!CJ$40="SB")),1,0)</f>
        <v/>
      </c>
      <c r="CK43">
        <f>IF(OR(CJ43=1,OR('2-man'!CK$40="D",'2-man'!CK$40="A",'2-man'!CK$40="S",'2-man'!CK$40="C",'2-man'!CK$40="H",'2-man'!CK$40="B",'2-man'!CK$40="T",'2-man'!CK$40="E",'2-man'!CK$40="SB")),1,0)</f>
        <v/>
      </c>
      <c r="CL43">
        <f>IF(OR(CK43=1,OR('2-man'!CL$40="D",'2-man'!CL$40="A",'2-man'!CL$40="S",'2-man'!CL$40="C",'2-man'!CL$40="H",'2-man'!CL$40="B",'2-man'!CL$40="T",'2-man'!CL$40="E",'2-man'!CL$40="SB")),1,0)</f>
        <v/>
      </c>
      <c r="CM43">
        <f>IF(OR(CL43=1,OR('2-man'!CM$40="D",'2-man'!CM$40="A",'2-man'!CM$40="S",'2-man'!CM$40="C",'2-man'!CM$40="H",'2-man'!CM$40="B",'2-man'!CM$40="T",'2-man'!CM$40="E",'2-man'!CM$40="SB")),1,0)</f>
        <v/>
      </c>
      <c r="CN43">
        <f>IF(OR(CM43=1,OR('2-man'!CN$40="D",'2-man'!CN$40="A",'2-man'!CN$40="S",'2-man'!CN$40="C",'2-man'!CN$40="H",'2-man'!CN$40="B",'2-man'!CN$40="T",'2-man'!CN$40="E",'2-man'!CN$40="SB")),1,0)</f>
        <v/>
      </c>
      <c r="CO43">
        <f>IF(OR(CN43=1,OR('2-man'!CO$40="D",'2-man'!CO$40="A",'2-man'!CO$40="S",'2-man'!CO$40="C",'2-man'!CO$40="H",'2-man'!CO$40="B",'2-man'!CO$40="T",'2-man'!CO$40="E",'2-man'!CO$40="SB")),1,0)</f>
        <v/>
      </c>
      <c r="CP43">
        <f>IF(OR(CO43=1,OR('2-man'!CP$40="D",'2-man'!CP$40="A",'2-man'!CP$40="S",'2-man'!CP$40="C",'2-man'!CP$40="H",'2-man'!CP$40="B",'2-man'!CP$40="T",'2-man'!CP$40="E",'2-man'!CP$40="SB")),1,0)</f>
        <v/>
      </c>
      <c r="CQ43">
        <f>IF(OR(CP43=1,OR('2-man'!CQ$40="D",'2-man'!CQ$40="A",'2-man'!CQ$40="S",'2-man'!CQ$40="C",'2-man'!CQ$40="H",'2-man'!CQ$40="B",'2-man'!CQ$40="T",'2-man'!CQ$40="E",'2-man'!CQ$40="SB")),1,0)</f>
        <v/>
      </c>
      <c r="CR43">
        <f>IF(OR(CQ43=1,OR('2-man'!CR$40="D",'2-man'!CR$40="A",'2-man'!CR$40="S",'2-man'!CR$40="C",'2-man'!CR$40="H",'2-man'!CR$40="B",'2-man'!CR$40="T",'2-man'!CR$40="E",'2-man'!CR$40="SB")),1,0)</f>
        <v/>
      </c>
      <c r="CS43">
        <f>IF(OR(CR43=1,OR('2-man'!CS$40="D",'2-man'!CS$40="A",'2-man'!CS$40="S",'2-man'!CS$40="C",'2-man'!CS$40="H",'2-man'!CS$40="B",'2-man'!CS$40="T",'2-man'!CS$40="E",'2-man'!CS$40="SB")),1,0)</f>
        <v/>
      </c>
      <c r="CT43">
        <f>IF(OR(CS43=1,OR('2-man'!CT$40="D",'2-man'!CT$40="A",'2-man'!CT$40="S",'2-man'!CT$40="C",'2-man'!CT$40="H",'2-man'!CT$40="B",'2-man'!CT$40="T",'2-man'!CT$40="E",'2-man'!CT$40="SB")),1,0)</f>
        <v/>
      </c>
      <c r="CU43">
        <f>IF(OR(CT43=1,OR('2-man'!CU$40="D",'2-man'!CU$40="A",'2-man'!CU$40="S",'2-man'!CU$40="C",'2-man'!CU$40="H",'2-man'!CU$40="B",'2-man'!CU$40="T",'2-man'!CU$40="E",'2-man'!CU$40="SB")),1,0)</f>
        <v/>
      </c>
      <c r="CV43">
        <f>IF(OR(CU43=1,OR('2-man'!CV$40="D",'2-man'!CV$40="A",'2-man'!CV$40="S",'2-man'!CV$40="C",'2-man'!CV$40="H",'2-man'!CV$40="B",'2-man'!CV$40="T",'2-man'!CV$40="E",'2-man'!CV$40="SB")),1,0)</f>
        <v/>
      </c>
      <c r="CW43">
        <f>IF(OR(CV43=1,OR('2-man'!CW$40="D",'2-man'!CW$40="A",'2-man'!CW$40="S",'2-man'!CW$40="C",'2-man'!CW$40="H",'2-man'!CW$40="B",'2-man'!CW$40="T",'2-man'!CW$40="E",'2-man'!CW$40="SB")),1,0)</f>
        <v/>
      </c>
      <c r="CX43">
        <f>IF(OR(CW43=1,OR('2-man'!CX$40="D",'2-man'!CX$40="A",'2-man'!CX$40="S",'2-man'!CX$40="C",'2-man'!CX$40="H",'2-man'!CX$40="B",'2-man'!CX$40="T",'2-man'!CX$40="E",'2-man'!CX$40="SB")),1,0)</f>
        <v/>
      </c>
      <c r="CY43">
        <f>IF(OR(CX43=1,OR('2-man'!CY$40="D",'2-man'!CY$40="A",'2-man'!CY$40="S",'2-man'!CY$40="C",'2-man'!CY$40="H",'2-man'!CY$40="B",'2-man'!CY$40="T",'2-man'!CY$40="E",'2-man'!CY$40="SB")),1,0)</f>
        <v/>
      </c>
      <c r="CZ43">
        <f>IF(OR(CY43=1,OR('2-man'!CZ$40="D",'2-man'!CZ$40="A",'2-man'!CZ$40="S",'2-man'!CZ$40="C",'2-man'!CZ$40="H",'2-man'!CZ$40="B",'2-man'!CZ$40="T",'2-man'!CZ$40="E",'2-man'!CZ$40="SB")),1,0)</f>
        <v/>
      </c>
      <c r="DA43">
        <f>IF(OR(CZ43=1,OR('2-man'!DA$40="D",'2-man'!DA$40="A",'2-man'!DA$40="S",'2-man'!DA$40="C",'2-man'!DA$40="H",'2-man'!DA$40="B",'2-man'!DA$40="T",'2-man'!DA$40="E",'2-man'!DA$40="SB")),1,0)</f>
        <v/>
      </c>
      <c r="DB43">
        <f>IF(OR(DA43=1,OR('2-man'!DB$40="D",'2-man'!DB$40="A",'2-man'!DB$40="S",'2-man'!DB$40="C",'2-man'!DB$40="H",'2-man'!DB$40="B",'2-man'!DB$40="T",'2-man'!DB$40="E",'2-man'!DB$40="SB")),1,0)</f>
        <v/>
      </c>
      <c r="DC43">
        <f>IF(OR(DB43=1,OR('2-man'!DC$40="D",'2-man'!DC$40="A",'2-man'!DC$40="S",'2-man'!DC$40="C",'2-man'!DC$40="H",'2-man'!DC$40="B",'2-man'!DC$40="T",'2-man'!DC$40="E",'2-man'!DC$40="SB")),1,0)</f>
        <v/>
      </c>
      <c r="DD43">
        <f>IF(OR(DC43=1,OR('2-man'!DD$40="D",'2-man'!DD$40="A",'2-man'!DD$40="S",'2-man'!DD$40="C",'2-man'!DD$40="H",'2-man'!DD$40="B",'2-man'!DD$40="T",'2-man'!DD$40="E",'2-man'!DD$40="SB")),1,0)</f>
        <v/>
      </c>
      <c r="DE43">
        <f>IF(OR(DD43=1,OR('2-man'!DE$40="D",'2-man'!DE$40="A",'2-man'!DE$40="S",'2-man'!DE$40="C",'2-man'!DE$40="H",'2-man'!DE$40="B",'2-man'!DE$40="T",'2-man'!DE$40="E",'2-man'!DE$40="SB")),1,0)</f>
        <v/>
      </c>
      <c r="DF43">
        <f>IF(OR(DE43=1,OR('2-man'!DF$40="D",'2-man'!DF$40="A",'2-man'!DF$40="S",'2-man'!DF$40="C",'2-man'!DF$40="H",'2-man'!DF$40="B",'2-man'!DF$40="T",'2-man'!DF$40="E",'2-man'!DF$40="SB")),1,0)</f>
        <v/>
      </c>
      <c r="DG43">
        <f>IF(OR(DF43=1,OR('2-man'!DG$40="D",'2-man'!DG$40="A",'2-man'!DG$40="S",'2-man'!DG$40="C",'2-man'!DG$40="H",'2-man'!DG$40="B",'2-man'!DG$40="T",'2-man'!DG$40="E",'2-man'!DG$40="SB")),1,0)</f>
        <v/>
      </c>
      <c r="DH43">
        <f>IF(OR(DG43=1,OR('2-man'!DH$40="D",'2-man'!DH$40="A",'2-man'!DH$40="S",'2-man'!DH$40="C",'2-man'!DH$40="H",'2-man'!DH$40="B",'2-man'!DH$40="T",'2-man'!DH$40="E",'2-man'!DH$40="SB")),1,0)</f>
        <v/>
      </c>
      <c r="DI43">
        <f>IF(OR(DH43=1,OR('2-man'!DI$40="D",'2-man'!DI$40="A",'2-man'!DI$40="S",'2-man'!DI$40="C",'2-man'!DI$40="H",'2-man'!DI$40="B",'2-man'!DI$40="T",'2-man'!DI$40="E",'2-man'!DI$40="SB")),1,0)</f>
        <v/>
      </c>
      <c r="DJ43">
        <f>IF(OR(DI43=1,OR('2-man'!DJ$40="D",'2-man'!DJ$40="A",'2-man'!DJ$40="S",'2-man'!DJ$40="C",'2-man'!DJ$40="H",'2-man'!DJ$40="B",'2-man'!DJ$40="T",'2-man'!DJ$40="E",'2-man'!DJ$40="SB")),1,0)</f>
        <v/>
      </c>
      <c r="DK43">
        <f>IF(OR(DJ43=1,OR('2-man'!DK$40="D",'2-man'!DK$40="A",'2-man'!DK$40="S",'2-man'!DK$40="C",'2-man'!DK$40="H",'2-man'!DK$40="B",'2-man'!DK$40="T",'2-man'!DK$40="E",'2-man'!DK$40="SB")),1,0)</f>
        <v/>
      </c>
      <c r="DL43">
        <f>IF(OR(DK43=1,OR('2-man'!DL$40="D",'2-man'!DL$40="A",'2-man'!DL$40="S",'2-man'!DL$40="C",'2-man'!DL$40="H",'2-man'!DL$40="B",'2-man'!DL$40="T",'2-man'!DL$40="E",'2-man'!DL$40="SB")),1,0)</f>
        <v/>
      </c>
      <c r="DM43">
        <f>IF(OR(DL43=1,OR('2-man'!DM$40="D",'2-man'!DM$40="A",'2-man'!DM$40="S",'2-man'!DM$40="C",'2-man'!DM$40="H",'2-man'!DM$40="B",'2-man'!DM$40="T",'2-man'!DM$40="E",'2-man'!DM$40="SB")),1,0)</f>
        <v/>
      </c>
      <c r="DN43">
        <f>IF(OR(DM43=1,OR('2-man'!DN$40="D",'2-man'!DN$40="A",'2-man'!DN$40="S",'2-man'!DN$40="C",'2-man'!DN$40="H",'2-man'!DN$40="B",'2-man'!DN$40="T",'2-man'!DN$40="E",'2-man'!DN$40="SB")),1,0)</f>
        <v/>
      </c>
      <c r="DO43">
        <f>IF(OR(DN43=1,OR('2-man'!DO$40="D",'2-man'!DO$40="A",'2-man'!DO$40="S",'2-man'!DO$40="C",'2-man'!DO$40="H",'2-man'!DO$40="B",'2-man'!DO$40="T",'2-man'!DO$40="E",'2-man'!DO$40="SB")),1,0)</f>
        <v/>
      </c>
      <c r="DP43">
        <f>IF(OR(DO43=1,OR('2-man'!DP$40="D",'2-man'!DP$40="A",'2-man'!DP$40="S",'2-man'!DP$40="C",'2-man'!DP$40="H",'2-man'!DP$40="B",'2-man'!DP$40="T",'2-man'!DP$40="E",'2-man'!DP$40="SB")),1,0)</f>
        <v/>
      </c>
      <c r="DQ43">
        <f>IF(OR(DP43=1,OR('2-man'!DQ$40="D",'2-man'!DQ$40="A",'2-man'!DQ$40="S",'2-man'!DQ$40="C",'2-man'!DQ$40="H",'2-man'!DQ$40="B",'2-man'!DQ$40="T",'2-man'!DQ$40="E",'2-man'!DQ$40="SB")),1,0)</f>
        <v/>
      </c>
      <c r="DR43">
        <f>IF(OR(DQ43=1,OR('2-man'!DR$40="D",'2-man'!DR$40="A",'2-man'!DR$40="S",'2-man'!DR$40="C",'2-man'!DR$40="H",'2-man'!DR$40="B",'2-man'!DR$40="T",'2-man'!DR$40="E",'2-man'!DR$40="SB")),1,0)</f>
        <v/>
      </c>
      <c r="DS43">
        <f>IF(OR(DR43=1,OR('2-man'!DS$40="D",'2-man'!DS$40="A",'2-man'!DS$40="S",'2-man'!DS$40="C",'2-man'!DS$40="H",'2-man'!DS$40="B",'2-man'!DS$40="T",'2-man'!DS$40="E",'2-man'!DS$40="SB")),1,0)</f>
        <v/>
      </c>
      <c r="DT43">
        <f>IF(OR(DS43=1,OR('2-man'!DT$40="D",'2-man'!DT$40="A",'2-man'!DT$40="S",'2-man'!DT$40="C",'2-man'!DT$40="H",'2-man'!DT$40="B",'2-man'!DT$40="T",'2-man'!DT$40="E",'2-man'!DT$40="SB")),1,0)</f>
        <v/>
      </c>
      <c r="DU43">
        <f>IF(OR(DT43=1,OR('2-man'!DU$40="D",'2-man'!DU$40="A",'2-man'!DU$40="S",'2-man'!DU$40="C",'2-man'!DU$40="H",'2-man'!DU$40="B",'2-man'!DU$40="T",'2-man'!DU$40="E",'2-man'!DU$40="SB")),1,0)</f>
        <v/>
      </c>
      <c r="DV43">
        <f>IF(OR(DU43=1,OR('2-man'!DV$40="D",'2-man'!DV$40="A",'2-man'!DV$40="S",'2-man'!DV$40="C",'2-man'!DV$40="H",'2-man'!DV$40="B",'2-man'!DV$40="T",'2-man'!DV$40="E",'2-man'!DV$40="SB")),1,0)</f>
        <v/>
      </c>
      <c r="DW43">
        <f>IF(OR(DV43=1,OR('2-man'!DW$40="D",'2-man'!DW$40="A",'2-man'!DW$40="S",'2-man'!DW$40="C",'2-man'!DW$40="H",'2-man'!DW$40="B",'2-man'!DW$40="T",'2-man'!DW$40="E",'2-man'!DW$40="SB")),1,0)</f>
        <v/>
      </c>
      <c r="DX43">
        <f>IF(OR(DW43=1,OR('2-man'!DX$40="D",'2-man'!DX$40="A",'2-man'!DX$40="S",'2-man'!DX$40="C",'2-man'!DX$40="H",'2-man'!DX$40="B",'2-man'!DX$40="T",'2-man'!DX$40="E",'2-man'!DX$40="SB")),1,0)</f>
        <v/>
      </c>
      <c r="DY43">
        <f>IF(OR(DX43=1,OR('2-man'!DY$40="D",'2-man'!DY$40="A",'2-man'!DY$40="S",'2-man'!DY$40="C",'2-man'!DY$40="H",'2-man'!DY$40="B",'2-man'!DY$40="T",'2-man'!DY$40="E",'2-man'!DY$40="SB")),1,0)</f>
        <v/>
      </c>
      <c r="DZ43">
        <f>IF(OR(DY43=1,OR('2-man'!DZ$40="D",'2-man'!DZ$40="A",'2-man'!DZ$40="S",'2-man'!DZ$40="C",'2-man'!DZ$40="H",'2-man'!DZ$40="B",'2-man'!DZ$40="T",'2-man'!DZ$40="E",'2-man'!DZ$40="SB")),1,0)</f>
        <v/>
      </c>
      <c r="EA43">
        <f>IF(OR(DZ43=1,OR('2-man'!EA$40="D",'2-man'!EA$40="A",'2-man'!EA$40="S",'2-man'!EA$40="C",'2-man'!EA$40="H",'2-man'!EA$40="B",'2-man'!EA$40="T",'2-man'!EA$40="E",'2-man'!EA$40="SB")),1,0)</f>
        <v/>
      </c>
      <c r="EB43">
        <f>IF(OR(EA43=1,OR('2-man'!EB$40="D",'2-man'!EB$40="A",'2-man'!EB$40="S",'2-man'!EB$40="C",'2-man'!EB$40="H",'2-man'!EB$40="B",'2-man'!EB$40="T",'2-man'!EB$40="E",'2-man'!EB$40="SB")),1,0)</f>
        <v/>
      </c>
      <c r="EC43">
        <f>IF(OR(EB43=1,OR('2-man'!EC$40="D",'2-man'!EC$40="A",'2-man'!EC$40="S",'2-man'!EC$40="C",'2-man'!EC$40="H",'2-man'!EC$40="B",'2-man'!EC$40="T",'2-man'!EC$40="E",'2-man'!EC$40="SB")),1,0)</f>
        <v/>
      </c>
      <c r="ED43">
        <f>IF(OR(EC43=1,OR('2-man'!ED$40="D",'2-man'!ED$40="A",'2-man'!ED$40="S",'2-man'!ED$40="C",'2-man'!ED$40="H",'2-man'!ED$40="B",'2-man'!ED$40="T",'2-man'!ED$40="E",'2-man'!ED$40="SB")),1,0)</f>
        <v/>
      </c>
      <c r="EE43">
        <f>IF(OR(ED43=1,OR('2-man'!EE$40="D",'2-man'!EE$40="A",'2-man'!EE$40="S",'2-man'!EE$40="C",'2-man'!EE$40="H",'2-man'!EE$40="B",'2-man'!EE$40="T",'2-man'!EE$40="E",'2-man'!EE$40="SB")),1,0)</f>
        <v/>
      </c>
      <c r="EF43">
        <f>IF(OR(EE43=1,OR('2-man'!EF$40="D",'2-man'!EF$40="A",'2-man'!EF$40="S",'2-man'!EF$40="C",'2-man'!EF$40="H",'2-man'!EF$40="B",'2-man'!EF$40="T",'2-man'!EF$40="E",'2-man'!EF$40="SB")),1,0)</f>
        <v/>
      </c>
      <c r="EG43">
        <f>IF(OR(EF43=1,OR('2-man'!EG$40="D",'2-man'!EG$40="A",'2-man'!EG$40="S",'2-man'!EG$40="C",'2-man'!EG$40="H",'2-man'!EG$40="B",'2-man'!EG$40="T",'2-man'!EG$40="E",'2-man'!EG$40="SB")),1,0)</f>
        <v/>
      </c>
      <c r="EH43">
        <f>IF(OR(EG43=1,OR('2-man'!EH$40="D",'2-man'!EH$40="A",'2-man'!EH$40="S",'2-man'!EH$40="C",'2-man'!EH$40="H",'2-man'!EH$40="B",'2-man'!EH$40="T",'2-man'!EH$40="E",'2-man'!EH$40="SB")),1,0)</f>
        <v/>
      </c>
      <c r="EI43">
        <f>IF(OR(EH43=1,OR('2-man'!EI$40="D",'2-man'!EI$40="A",'2-man'!EI$40="S",'2-man'!EI$40="C",'2-man'!EI$40="H",'2-man'!EI$40="B",'2-man'!EI$40="T",'2-man'!EI$40="E",'2-man'!EI$40="SB")),1,0)</f>
        <v/>
      </c>
      <c r="EJ43">
        <f>IF(OR(EI43=1,OR('2-man'!EJ$40="D",'2-man'!EJ$40="A",'2-man'!EJ$40="S",'2-man'!EJ$40="C",'2-man'!EJ$40="H",'2-man'!EJ$40="B",'2-man'!EJ$40="T",'2-man'!EJ$40="E",'2-man'!EJ$40="SB")),1,0)</f>
        <v/>
      </c>
      <c r="EK43">
        <f>IF(OR(EJ43=1,OR('2-man'!EK$40="D",'2-man'!EK$40="A",'2-man'!EK$40="S",'2-man'!EK$40="C",'2-man'!EK$40="H",'2-man'!EK$40="B",'2-man'!EK$40="T",'2-man'!EK$40="E",'2-man'!EK$40="SB")),1,0)</f>
        <v/>
      </c>
      <c r="EL43">
        <f>IF(OR(EK43=1,OR('2-man'!EL$40="D",'2-man'!EL$40="A",'2-man'!EL$40="S",'2-man'!EL$40="C",'2-man'!EL$40="H",'2-man'!EL$40="B",'2-man'!EL$40="T",'2-man'!EL$40="E",'2-man'!EL$40="SB")),1,0)</f>
        <v/>
      </c>
    </row>
    <row r="44">
      <c r="A44" t="inlineStr">
        <is>
          <t>P2 mean</t>
        </is>
      </c>
    </row>
    <row r="45">
      <c r="A45" t="inlineStr">
        <is>
          <t>P2 var</t>
        </is>
      </c>
    </row>
    <row r="46">
      <c r="A46" t="inlineStr">
        <is>
          <t>P2 misc</t>
        </is>
      </c>
      <c r="B46">
        <f>IF('2-man'!$BF$27="",IF(MIN($C$52:$EL$52)&lt;999,MIN($C$52:$EL$52),SUMPRODUCT(MAX(('2-man'!C$39:'2-man'!EL$40&lt;&gt;"")*'2-man'!C$38:'2-man'!EL$38))),'2-man'!$BF$27)</f>
        <v/>
      </c>
      <c r="C46">
        <f>MIN(100,INDEX($B$41:$EL$41,1,N46+1)+IF(AND(ISNUMBER(Q46),Q46&gt;N46),25,0))</f>
        <v/>
      </c>
      <c r="D46">
        <f>INDEX($B$42:$EL$42,1,N46+1)</f>
        <v/>
      </c>
      <c r="E46">
        <f>MIN(100,C46+(15*(OR('2-man'!$N$28=TRUE,'2-man'!$N$28="TRUE",'2-man'!$N$28="Yes"))+15*AND('2-man'!$L$27=2,OR('2-man'!$P$28=TRUE,'2-man'!$P$28="TRUE",'2-man'!$P$28="Yes")))+15*(OR('2-man'!$R$28=TRUE,'2-man'!$R$28="TRUE",'2-man'!$R$28="Yes"))+15*(OR('2-man'!$T$28=TRUE,'2-man'!$T$28="TRUE",'2-man'!$T$28="Yes")))</f>
        <v/>
      </c>
      <c r="F46">
        <f>MAX(0,ROUNDUP((IF('2-man'!$AH$28="",IF('2-man'!$AE$28="",0,'2-man'!$AE$28),'2-man'!$AH$28)-E46)/10,0))</f>
        <v/>
      </c>
      <c r="G46">
        <f>IF(F46=0,I46,MAX(I46,N46+(IF(OR('2-man'!$F$28=TRUE,'2-man'!$F$28="TRUE",'2-man'!$F$28="Yes"),25,50)-D46)+IF(OR('2-man'!$F$28=TRUE,'2-man'!$F$28="TRUE",'2-man'!$F$28="Yes"),25,50)*(F46-1)))</f>
        <v/>
      </c>
      <c r="H46">
        <f>MIN(100,E46+10*F46)</f>
        <v/>
      </c>
      <c r="I46">
        <f>B46+IF('2-man'!$BF$27="",19,21)</f>
        <v/>
      </c>
      <c r="J46">
        <f>IF(G46-I46&lt;=0,0,4*INT((G46-I46)/21)+(MOD(G46-I46,21)&gt;0)+(MOD(G46-I46,21)&gt;6)+(MOD(G46-I46,21)&gt;11)+(MOD(G46-I46,21)&gt;16))</f>
        <v/>
      </c>
      <c r="K46">
        <f>IF(OR('2-man'!$F$28=TRUE,'2-man'!$F$28="TRUE",'2-man'!$F$28="Yes"),H46,E46)-IF('2-man'!$AE$28="",0,'2-man'!$AE$28)+15*(OR('2-man'!$R$28=TRUE,'2-man'!$R$28="TRUE",'2-man'!$R$28="Yes"))+15*(OR('2-man'!$T$28=TRUE,'2-man'!$T$28="TRUE",'2-man'!$T$28="Yes"))</f>
        <v/>
      </c>
      <c r="L46">
        <f>MAX(0,ROUNDUP((IF('2-man'!$AX$28="",30,'2-man'!$AX$28)-K46)/10,0))</f>
        <v/>
      </c>
      <c r="M46">
        <f>IF(OR('2-man'!$F$28=TRUE,'2-man'!$F$28="TRUE",'2-man'!$F$28="Yes"),G46+50*L46,IF(L46=0,N46,N46+(50-D46)+50*(L46-1)))</f>
        <v/>
      </c>
      <c r="N46">
        <f>MAX($C$47:$EL$47)</f>
        <v/>
      </c>
      <c r="O46">
        <f>MAX(0,ROUNDUP((IF('2-man'!$AE$28="",0,'2-man'!$AE$28)-H46)/10,0))</f>
        <v/>
      </c>
      <c r="P46">
        <f>G46+50*O46</f>
        <v/>
      </c>
      <c r="Q46">
        <f>IF(OR('2-man'!$V$28="",COUNTIF('2-man'!$C$40:'2-man'!$EL$40,"P")&gt;0),"",IFERROR(INT(IF(ISNUMBER('2-man'!$V$28),IF('2-man'!$V$28&lt;1,'2-man'!$V$28*86400,'2-man'!$V$28),VALUE(LEFT('2-man'!$V$28,FIND(":",'2-man'!$V$28)-1))*60+VALUE(MID('2-man'!$V$28,FIND(":",'2-man'!$V$28)+1,20)))/0.6+0.000001),""))</f>
        <v/>
      </c>
      <c r="R46">
        <f>IF(AND(IF('2-man'!$C$28="",100,'2-man'!$C$28)=95,COUNTIF('2-man'!$C$40:$CD$40,"R")=0,COUNTIF('2-man'!$C$40:$CD$40,"D")&gt;0),INDEX('2-man'!$C$38:$CD$38,1,MATCH("D",'2-man'!$C$40:$CD$40,0))+1,"")</f>
      </c>
    </row>
    <row r="47">
      <c r="A47" t="inlineStr">
        <is>
          <t>P2 act</t>
        </is>
      </c>
      <c r="C47">
        <f>IF(OR('2-man'!C$40="P",OR('2-man'!C$40="R",'2-man'!C$38=$R$46),AND('2-man'!C$38&lt;=IF('2-man'!$BF$27="",999,'2-man'!$BF$27),OR('2-man'!C$40="D",LEFT('2-man'!C$40,3)="ST&gt;",OR(AND('2-man'!C$39="ST&gt;2",C32&gt;=100))))),'2-man'!C$38,0)</f>
        <v/>
      </c>
      <c r="D47">
        <f>IF(OR('2-man'!D$40="P",OR('2-man'!D$40="R",'2-man'!D$38=$R$46),AND('2-man'!D$38&lt;=IF('2-man'!$BF$27="",999,'2-man'!$BF$27),OR('2-man'!D$40="D",LEFT('2-man'!D$40,3)="ST&gt;",OR(AND('2-man'!D$39="ST&gt;2",D32&gt;=100))))),'2-man'!D$38,0)</f>
        <v/>
      </c>
      <c r="E47">
        <f>IF(OR('2-man'!E$40="P",OR('2-man'!E$40="R",'2-man'!E$38=$R$46),AND('2-man'!E$38&lt;=IF('2-man'!$BF$27="",999,'2-man'!$BF$27),OR('2-man'!E$40="D",LEFT('2-man'!E$40,3)="ST&gt;",OR(AND('2-man'!E$39="ST&gt;2",E32&gt;=100))))),'2-man'!E$38,0)</f>
        <v/>
      </c>
      <c r="F47">
        <f>IF(OR('2-man'!F$40="P",OR('2-man'!F$40="R",'2-man'!F$38=$R$46),AND('2-man'!F$38&lt;=IF('2-man'!$BF$27="",999,'2-man'!$BF$27),OR('2-man'!F$40="D",LEFT('2-man'!F$40,3)="ST&gt;",OR(AND('2-man'!F$39="ST&gt;2",F32&gt;=100))))),'2-man'!F$38,0)</f>
        <v/>
      </c>
      <c r="G47">
        <f>IF(OR('2-man'!G$40="P",OR('2-man'!G$40="R",'2-man'!G$38=$R$46),AND('2-man'!G$38&lt;=IF('2-man'!$BF$27="",999,'2-man'!$BF$27),OR('2-man'!G$40="D",LEFT('2-man'!G$40,3)="ST&gt;",OR(AND('2-man'!G$39="ST&gt;2",G32&gt;=100))))),'2-man'!G$38,0)</f>
        <v/>
      </c>
      <c r="H47">
        <f>IF(OR('2-man'!H$40="P",OR('2-man'!H$40="R",'2-man'!H$38=$R$46),AND('2-man'!H$38&lt;=IF('2-man'!$BF$27="",999,'2-man'!$BF$27),OR('2-man'!H$40="D",LEFT('2-man'!H$40,3)="ST&gt;",OR(AND('2-man'!H$39="ST&gt;2",H32&gt;=100))))),'2-man'!H$38,0)</f>
        <v/>
      </c>
      <c r="I47">
        <f>IF(OR('2-man'!I$40="P",OR('2-man'!I$40="R",'2-man'!I$38=$R$46),AND('2-man'!I$38&lt;=IF('2-man'!$BF$27="",999,'2-man'!$BF$27),OR('2-man'!I$40="D",LEFT('2-man'!I$40,3)="ST&gt;",OR(AND('2-man'!I$39="ST&gt;2",I32&gt;=100))))),'2-man'!I$38,0)</f>
        <v/>
      </c>
      <c r="J47">
        <f>IF(OR('2-man'!J$40="P",OR('2-man'!J$40="R",'2-man'!J$38=$R$46),AND('2-man'!J$38&lt;=IF('2-man'!$BF$27="",999,'2-man'!$BF$27),OR('2-man'!J$40="D",LEFT('2-man'!J$40,3)="ST&gt;",OR(AND('2-man'!J$39="ST&gt;2",J32&gt;=100))))),'2-man'!J$38,0)</f>
        <v/>
      </c>
      <c r="K47">
        <f>IF(OR('2-man'!K$40="P",OR('2-man'!K$40="R",'2-man'!K$38=$R$46),AND('2-man'!K$38&lt;=IF('2-man'!$BF$27="",999,'2-man'!$BF$27),OR('2-man'!K$40="D",LEFT('2-man'!K$40,3)="ST&gt;",OR(AND('2-man'!K$39="ST&gt;2",K32&gt;=100))))),'2-man'!K$38,0)</f>
        <v/>
      </c>
      <c r="L47">
        <f>IF(OR('2-man'!L$40="P",OR('2-man'!L$40="R",'2-man'!L$38=$R$46),AND('2-man'!L$38&lt;=IF('2-man'!$BF$27="",999,'2-man'!$BF$27),OR('2-man'!L$40="D",LEFT('2-man'!L$40,3)="ST&gt;",OR(AND('2-man'!L$39="ST&gt;2",L32&gt;=100))))),'2-man'!L$38,0)</f>
        <v/>
      </c>
      <c r="M47">
        <f>IF(OR('2-man'!M$40="P",OR('2-man'!M$40="R",'2-man'!M$38=$R$46),AND('2-man'!M$38&lt;=IF('2-man'!$BF$27="",999,'2-man'!$BF$27),OR('2-man'!M$40="D",LEFT('2-man'!M$40,3)="ST&gt;",OR(AND('2-man'!M$39="ST&gt;2",M32&gt;=100))))),'2-man'!M$38,0)</f>
        <v/>
      </c>
      <c r="N47">
        <f>IF(OR('2-man'!N$40="P",OR('2-man'!N$40="R",'2-man'!N$38=$R$46),AND('2-man'!N$38&lt;=IF('2-man'!$BF$27="",999,'2-man'!$BF$27),OR('2-man'!N$40="D",LEFT('2-man'!N$40,3)="ST&gt;",OR(AND('2-man'!N$39="ST&gt;2",N32&gt;=100))))),'2-man'!N$38,0)</f>
        <v/>
      </c>
      <c r="O47">
        <f>IF(OR('2-man'!O$40="P",OR('2-man'!O$40="R",'2-man'!O$38=$R$46),AND('2-man'!O$38&lt;=IF('2-man'!$BF$27="",999,'2-man'!$BF$27),OR('2-man'!O$40="D",LEFT('2-man'!O$40,3)="ST&gt;",OR(AND('2-man'!O$39="ST&gt;2",O32&gt;=100))))),'2-man'!O$38,0)</f>
        <v/>
      </c>
      <c r="P47">
        <f>IF(OR('2-man'!P$40="P",OR('2-man'!P$40="R",'2-man'!P$38=$R$46),AND('2-man'!P$38&lt;=IF('2-man'!$BF$27="",999,'2-man'!$BF$27),OR('2-man'!P$40="D",LEFT('2-man'!P$40,3)="ST&gt;",OR(AND('2-man'!P$39="ST&gt;2",P32&gt;=100))))),'2-man'!P$38,0)</f>
        <v/>
      </c>
      <c r="Q47">
        <f>IF(OR('2-man'!Q$40="P",OR('2-man'!Q$40="R",'2-man'!Q$38=$R$46),AND('2-man'!Q$38&lt;=IF('2-man'!$BF$27="",999,'2-man'!$BF$27),OR('2-man'!Q$40="D",LEFT('2-man'!Q$40,3)="ST&gt;",OR(AND('2-man'!Q$39="ST&gt;2",Q32&gt;=100))))),'2-man'!Q$38,0)</f>
        <v/>
      </c>
      <c r="R47">
        <f>IF(OR('2-man'!R$40="P",OR('2-man'!R$40="R",'2-man'!R$38=$R$46),AND('2-man'!R$38&lt;=IF('2-man'!$BF$27="",999,'2-man'!$BF$27),OR('2-man'!R$40="D",LEFT('2-man'!R$40,3)="ST&gt;",OR(AND('2-man'!R$39="ST&gt;2",R32&gt;=100))))),'2-man'!R$38,0)</f>
        <v/>
      </c>
      <c r="S47">
        <f>IF(OR('2-man'!S$40="P",OR('2-man'!S$40="R",'2-man'!S$38=$R$46),AND('2-man'!S$38&lt;=IF('2-man'!$BF$27="",999,'2-man'!$BF$27),OR('2-man'!S$40="D",LEFT('2-man'!S$40,3)="ST&gt;",OR(AND('2-man'!S$39="ST&gt;2",S32&gt;=100))))),'2-man'!S$38,0)</f>
        <v/>
      </c>
      <c r="T47">
        <f>IF(OR('2-man'!T$40="P",OR('2-man'!T$40="R",'2-man'!T$38=$R$46),AND('2-man'!T$38&lt;=IF('2-man'!$BF$27="",999,'2-man'!$BF$27),OR('2-man'!T$40="D",LEFT('2-man'!T$40,3)="ST&gt;",OR(AND('2-man'!T$39="ST&gt;2",T32&gt;=100))))),'2-man'!T$38,0)</f>
        <v/>
      </c>
      <c r="U47">
        <f>IF(OR('2-man'!U$40="P",OR('2-man'!U$40="R",'2-man'!U$38=$R$46),AND('2-man'!U$38&lt;=IF('2-man'!$BF$27="",999,'2-man'!$BF$27),OR('2-man'!U$40="D",LEFT('2-man'!U$40,3)="ST&gt;",OR(AND('2-man'!U$39="ST&gt;2",U32&gt;=100))))),'2-man'!U$38,0)</f>
        <v/>
      </c>
      <c r="V47">
        <f>IF(OR('2-man'!V$40="P",OR('2-man'!V$40="R",'2-man'!V$38=$R$46),AND('2-man'!V$38&lt;=IF('2-man'!$BF$27="",999,'2-man'!$BF$27),OR('2-man'!V$40="D",LEFT('2-man'!V$40,3)="ST&gt;",OR(AND('2-man'!V$39="ST&gt;2",V32&gt;=100))))),'2-man'!V$38,0)</f>
        <v/>
      </c>
      <c r="W47">
        <f>IF(OR('2-man'!W$40="P",OR('2-man'!W$40="R",'2-man'!W$38=$R$46),AND('2-man'!W$38&lt;=IF('2-man'!$BF$27="",999,'2-man'!$BF$27),OR('2-man'!W$40="D",LEFT('2-man'!W$40,3)="ST&gt;",OR(AND('2-man'!W$39="ST&gt;2",W32&gt;=100))))),'2-man'!W$38,0)</f>
        <v/>
      </c>
      <c r="X47">
        <f>IF(OR('2-man'!X$40="P",OR('2-man'!X$40="R",'2-man'!X$38=$R$46),AND('2-man'!X$38&lt;=IF('2-man'!$BF$27="",999,'2-man'!$BF$27),OR('2-man'!X$40="D",LEFT('2-man'!X$40,3)="ST&gt;",OR(AND('2-man'!X$39="ST&gt;2",X32&gt;=100))))),'2-man'!X$38,0)</f>
        <v/>
      </c>
      <c r="Y47">
        <f>IF(OR('2-man'!Y$40="P",OR('2-man'!Y$40="R",'2-man'!Y$38=$R$46),AND('2-man'!Y$38&lt;=IF('2-man'!$BF$27="",999,'2-man'!$BF$27),OR('2-man'!Y$40="D",LEFT('2-man'!Y$40,3)="ST&gt;",OR(AND('2-man'!Y$39="ST&gt;2",Y32&gt;=100))))),'2-man'!Y$38,0)</f>
        <v/>
      </c>
      <c r="Z47">
        <f>IF(OR('2-man'!Z$40="P",OR('2-man'!Z$40="R",'2-man'!Z$38=$R$46),AND('2-man'!Z$38&lt;=IF('2-man'!$BF$27="",999,'2-man'!$BF$27),OR('2-man'!Z$40="D",LEFT('2-man'!Z$40,3)="ST&gt;",OR(AND('2-man'!Z$39="ST&gt;2",Z32&gt;=100))))),'2-man'!Z$38,0)</f>
        <v/>
      </c>
      <c r="AA47">
        <f>IF(OR('2-man'!AA$40="P",OR('2-man'!AA$40="R",'2-man'!AA$38=$R$46),AND('2-man'!AA$38&lt;=IF('2-man'!$BF$27="",999,'2-man'!$BF$27),OR('2-man'!AA$40="D",LEFT('2-man'!AA$40,3)="ST&gt;",OR(AND('2-man'!AA$39="ST&gt;2",AA32&gt;=100))))),'2-man'!AA$38,0)</f>
        <v/>
      </c>
      <c r="AB47">
        <f>IF(OR('2-man'!AB$40="P",OR('2-man'!AB$40="R",'2-man'!AB$38=$R$46),AND('2-man'!AB$38&lt;=IF('2-man'!$BF$27="",999,'2-man'!$BF$27),OR('2-man'!AB$40="D",LEFT('2-man'!AB$40,3)="ST&gt;",OR(AND('2-man'!AB$39="ST&gt;2",AB32&gt;=100))))),'2-man'!AB$38,0)</f>
        <v/>
      </c>
      <c r="AC47">
        <f>IF(OR('2-man'!AC$40="P",OR('2-man'!AC$40="R",'2-man'!AC$38=$R$46),AND('2-man'!AC$38&lt;=IF('2-man'!$BF$27="",999,'2-man'!$BF$27),OR('2-man'!AC$40="D",LEFT('2-man'!AC$40,3)="ST&gt;",OR(AND('2-man'!AC$39="ST&gt;2",AC32&gt;=100))))),'2-man'!AC$38,0)</f>
        <v/>
      </c>
      <c r="AD47">
        <f>IF(OR('2-man'!AD$40="P",OR('2-man'!AD$40="R",'2-man'!AD$38=$R$46),AND('2-man'!AD$38&lt;=IF('2-man'!$BF$27="",999,'2-man'!$BF$27),OR('2-man'!AD$40="D",LEFT('2-man'!AD$40,3)="ST&gt;",OR(AND('2-man'!AD$39="ST&gt;2",AD32&gt;=100))))),'2-man'!AD$38,0)</f>
        <v/>
      </c>
      <c r="AE47">
        <f>IF(OR('2-man'!AE$40="P",OR('2-man'!AE$40="R",'2-man'!AE$38=$R$46),AND('2-man'!AE$38&lt;=IF('2-man'!$BF$27="",999,'2-man'!$BF$27),OR('2-man'!AE$40="D",LEFT('2-man'!AE$40,3)="ST&gt;",OR(AND('2-man'!AE$39="ST&gt;2",AE32&gt;=100))))),'2-man'!AE$38,0)</f>
        <v/>
      </c>
      <c r="AF47">
        <f>IF(OR('2-man'!AF$40="P",OR('2-man'!AF$40="R",'2-man'!AF$38=$R$46),AND('2-man'!AF$38&lt;=IF('2-man'!$BF$27="",999,'2-man'!$BF$27),OR('2-man'!AF$40="D",LEFT('2-man'!AF$40,3)="ST&gt;",OR(AND('2-man'!AF$39="ST&gt;2",AF32&gt;=100))))),'2-man'!AF$38,0)</f>
        <v/>
      </c>
      <c r="AG47">
        <f>IF(OR('2-man'!AG$40="P",OR('2-man'!AG$40="R",'2-man'!AG$38=$R$46),AND('2-man'!AG$38&lt;=IF('2-man'!$BF$27="",999,'2-man'!$BF$27),OR('2-man'!AG$40="D",LEFT('2-man'!AG$40,3)="ST&gt;",OR(AND('2-man'!AG$39="ST&gt;2",AG32&gt;=100))))),'2-man'!AG$38,0)</f>
        <v/>
      </c>
      <c r="AH47">
        <f>IF(OR('2-man'!AH$40="P",OR('2-man'!AH$40="R",'2-man'!AH$38=$R$46),AND('2-man'!AH$38&lt;=IF('2-man'!$BF$27="",999,'2-man'!$BF$27),OR('2-man'!AH$40="D",LEFT('2-man'!AH$40,3)="ST&gt;",OR(AND('2-man'!AH$39="ST&gt;2",AH32&gt;=100))))),'2-man'!AH$38,0)</f>
        <v/>
      </c>
      <c r="AI47">
        <f>IF(OR('2-man'!AI$40="P",OR('2-man'!AI$40="R",'2-man'!AI$38=$R$46),AND('2-man'!AI$38&lt;=IF('2-man'!$BF$27="",999,'2-man'!$BF$27),OR('2-man'!AI$40="D",LEFT('2-man'!AI$40,3)="ST&gt;",OR(AND('2-man'!AI$39="ST&gt;2",AI32&gt;=100))))),'2-man'!AI$38,0)</f>
        <v/>
      </c>
      <c r="AJ47">
        <f>IF(OR('2-man'!AJ$40="P",OR('2-man'!AJ$40="R",'2-man'!AJ$38=$R$46),AND('2-man'!AJ$38&lt;=IF('2-man'!$BF$27="",999,'2-man'!$BF$27),OR('2-man'!AJ$40="D",LEFT('2-man'!AJ$40,3)="ST&gt;",OR(AND('2-man'!AJ$39="ST&gt;2",AJ32&gt;=100))))),'2-man'!AJ$38,0)</f>
        <v/>
      </c>
      <c r="AK47">
        <f>IF(OR('2-man'!AK$40="P",OR('2-man'!AK$40="R",'2-man'!AK$38=$R$46),AND('2-man'!AK$38&lt;=IF('2-man'!$BF$27="",999,'2-man'!$BF$27),OR('2-man'!AK$40="D",LEFT('2-man'!AK$40,3)="ST&gt;",OR(AND('2-man'!AK$39="ST&gt;2",AK32&gt;=100))))),'2-man'!AK$38,0)</f>
        <v/>
      </c>
      <c r="AL47">
        <f>IF(OR('2-man'!AL$40="P",OR('2-man'!AL$40="R",'2-man'!AL$38=$R$46),AND('2-man'!AL$38&lt;=IF('2-man'!$BF$27="",999,'2-man'!$BF$27),OR('2-man'!AL$40="D",LEFT('2-man'!AL$40,3)="ST&gt;",OR(AND('2-man'!AL$39="ST&gt;2",AL32&gt;=100))))),'2-man'!AL$38,0)</f>
        <v/>
      </c>
      <c r="AM47">
        <f>IF(OR('2-man'!AM$40="P",OR('2-man'!AM$40="R",'2-man'!AM$38=$R$46),AND('2-man'!AM$38&lt;=IF('2-man'!$BF$27="",999,'2-man'!$BF$27),OR('2-man'!AM$40="D",LEFT('2-man'!AM$40,3)="ST&gt;",OR(AND('2-man'!AM$39="ST&gt;2",AM32&gt;=100))))),'2-man'!AM$38,0)</f>
        <v/>
      </c>
      <c r="AN47">
        <f>IF(OR('2-man'!AN$40="P",OR('2-man'!AN$40="R",'2-man'!AN$38=$R$46),AND('2-man'!AN$38&lt;=IF('2-man'!$BF$27="",999,'2-man'!$BF$27),OR('2-man'!AN$40="D",LEFT('2-man'!AN$40,3)="ST&gt;",OR(AND('2-man'!AN$39="ST&gt;2",AN32&gt;=100))))),'2-man'!AN$38,0)</f>
        <v/>
      </c>
      <c r="AO47">
        <f>IF(OR('2-man'!AO$40="P",OR('2-man'!AO$40="R",'2-man'!AO$38=$R$46),AND('2-man'!AO$38&lt;=IF('2-man'!$BF$27="",999,'2-man'!$BF$27),OR('2-man'!AO$40="D",LEFT('2-man'!AO$40,3)="ST&gt;",OR(AND('2-man'!AO$39="ST&gt;2",AO32&gt;=100))))),'2-man'!AO$38,0)</f>
        <v/>
      </c>
      <c r="AP47">
        <f>IF(OR('2-man'!AP$40="P",OR('2-man'!AP$40="R",'2-man'!AP$38=$R$46),AND('2-man'!AP$38&lt;=IF('2-man'!$BF$27="",999,'2-man'!$BF$27),OR('2-man'!AP$40="D",LEFT('2-man'!AP$40,3)="ST&gt;",OR(AND('2-man'!AP$39="ST&gt;2",AP32&gt;=100))))),'2-man'!AP$38,0)</f>
        <v/>
      </c>
      <c r="AQ47">
        <f>IF(OR('2-man'!AQ$40="P",OR('2-man'!AQ$40="R",'2-man'!AQ$38=$R$46),AND('2-man'!AQ$38&lt;=IF('2-man'!$BF$27="",999,'2-man'!$BF$27),OR('2-man'!AQ$40="D",LEFT('2-man'!AQ$40,3)="ST&gt;",OR(AND('2-man'!AQ$39="ST&gt;2",AQ32&gt;=100))))),'2-man'!AQ$38,0)</f>
        <v/>
      </c>
      <c r="AR47">
        <f>IF(OR('2-man'!AR$40="P",OR('2-man'!AR$40="R",'2-man'!AR$38=$R$46),AND('2-man'!AR$38&lt;=IF('2-man'!$BF$27="",999,'2-man'!$BF$27),OR('2-man'!AR$40="D",LEFT('2-man'!AR$40,3)="ST&gt;",OR(AND('2-man'!AR$39="ST&gt;2",AR32&gt;=100))))),'2-man'!AR$38,0)</f>
        <v/>
      </c>
      <c r="AS47">
        <f>IF(OR('2-man'!AS$40="P",OR('2-man'!AS$40="R",'2-man'!AS$38=$R$46),AND('2-man'!AS$38&lt;=IF('2-man'!$BF$27="",999,'2-man'!$BF$27),OR('2-man'!AS$40="D",LEFT('2-man'!AS$40,3)="ST&gt;",OR(AND('2-man'!AS$39="ST&gt;2",AS32&gt;=100))))),'2-man'!AS$38,0)</f>
        <v/>
      </c>
      <c r="AT47">
        <f>IF(OR('2-man'!AT$40="P",OR('2-man'!AT$40="R",'2-man'!AT$38=$R$46),AND('2-man'!AT$38&lt;=IF('2-man'!$BF$27="",999,'2-man'!$BF$27),OR('2-man'!AT$40="D",LEFT('2-man'!AT$40,3)="ST&gt;",OR(AND('2-man'!AT$39="ST&gt;2",AT32&gt;=100))))),'2-man'!AT$38,0)</f>
        <v/>
      </c>
      <c r="AU47">
        <f>IF(OR('2-man'!AU$40="P",OR('2-man'!AU$40="R",'2-man'!AU$38=$R$46),AND('2-man'!AU$38&lt;=IF('2-man'!$BF$27="",999,'2-man'!$BF$27),OR('2-man'!AU$40="D",LEFT('2-man'!AU$40,3)="ST&gt;",OR(AND('2-man'!AU$39="ST&gt;2",AU32&gt;=100))))),'2-man'!AU$38,0)</f>
        <v/>
      </c>
      <c r="AV47">
        <f>IF(OR('2-man'!AV$40="P",OR('2-man'!AV$40="R",'2-man'!AV$38=$R$46),AND('2-man'!AV$38&lt;=IF('2-man'!$BF$27="",999,'2-man'!$BF$27),OR('2-man'!AV$40="D",LEFT('2-man'!AV$40,3)="ST&gt;",OR(AND('2-man'!AV$39="ST&gt;2",AV32&gt;=100))))),'2-man'!AV$38,0)</f>
        <v/>
      </c>
      <c r="AW47">
        <f>IF(OR('2-man'!AW$40="P",OR('2-man'!AW$40="R",'2-man'!AW$38=$R$46),AND('2-man'!AW$38&lt;=IF('2-man'!$BF$27="",999,'2-man'!$BF$27),OR('2-man'!AW$40="D",LEFT('2-man'!AW$40,3)="ST&gt;",OR(AND('2-man'!AW$39="ST&gt;2",AW32&gt;=100))))),'2-man'!AW$38,0)</f>
        <v/>
      </c>
      <c r="AX47">
        <f>IF(OR('2-man'!AX$40="P",OR('2-man'!AX$40="R",'2-man'!AX$38=$R$46),AND('2-man'!AX$38&lt;=IF('2-man'!$BF$27="",999,'2-man'!$BF$27),OR('2-man'!AX$40="D",LEFT('2-man'!AX$40,3)="ST&gt;",OR(AND('2-man'!AX$39="ST&gt;2",AX32&gt;=100))))),'2-man'!AX$38,0)</f>
        <v/>
      </c>
      <c r="AY47">
        <f>IF(OR('2-man'!AY$40="P",OR('2-man'!AY$40="R",'2-man'!AY$38=$R$46),AND('2-man'!AY$38&lt;=IF('2-man'!$BF$27="",999,'2-man'!$BF$27),OR('2-man'!AY$40="D",LEFT('2-man'!AY$40,3)="ST&gt;",OR(AND('2-man'!AY$39="ST&gt;2",AY32&gt;=100))))),'2-man'!AY$38,0)</f>
        <v/>
      </c>
      <c r="AZ47">
        <f>IF(OR('2-man'!AZ$40="P",OR('2-man'!AZ$40="R",'2-man'!AZ$38=$R$46),AND('2-man'!AZ$38&lt;=IF('2-man'!$BF$27="",999,'2-man'!$BF$27),OR('2-man'!AZ$40="D",LEFT('2-man'!AZ$40,3)="ST&gt;",OR(AND('2-man'!AZ$39="ST&gt;2",AZ32&gt;=100))))),'2-man'!AZ$38,0)</f>
        <v/>
      </c>
      <c r="BA47">
        <f>IF(OR('2-man'!BA$40="P",OR('2-man'!BA$40="R",'2-man'!BA$38=$R$46),AND('2-man'!BA$38&lt;=IF('2-man'!$BF$27="",999,'2-man'!$BF$27),OR('2-man'!BA$40="D",LEFT('2-man'!BA$40,3)="ST&gt;",OR(AND('2-man'!BA$39="ST&gt;2",BA32&gt;=100))))),'2-man'!BA$38,0)</f>
        <v/>
      </c>
      <c r="BB47">
        <f>IF(OR('2-man'!BB$40="P",OR('2-man'!BB$40="R",'2-man'!BB$38=$R$46),AND('2-man'!BB$38&lt;=IF('2-man'!$BF$27="",999,'2-man'!$BF$27),OR('2-man'!BB$40="D",LEFT('2-man'!BB$40,3)="ST&gt;",OR(AND('2-man'!BB$39="ST&gt;2",BB32&gt;=100))))),'2-man'!BB$38,0)</f>
        <v/>
      </c>
      <c r="BC47">
        <f>IF(OR('2-man'!BC$40="P",OR('2-man'!BC$40="R",'2-man'!BC$38=$R$46),AND('2-man'!BC$38&lt;=IF('2-man'!$BF$27="",999,'2-man'!$BF$27),OR('2-man'!BC$40="D",LEFT('2-man'!BC$40,3)="ST&gt;",OR(AND('2-man'!BC$39="ST&gt;2",BC32&gt;=100))))),'2-man'!BC$38,0)</f>
        <v/>
      </c>
      <c r="BD47">
        <f>IF(OR('2-man'!BD$40="P",OR('2-man'!BD$40="R",'2-man'!BD$38=$R$46),AND('2-man'!BD$38&lt;=IF('2-man'!$BF$27="",999,'2-man'!$BF$27),OR('2-man'!BD$40="D",LEFT('2-man'!BD$40,3)="ST&gt;",OR(AND('2-man'!BD$39="ST&gt;2",BD32&gt;=100))))),'2-man'!BD$38,0)</f>
        <v/>
      </c>
      <c r="BE47">
        <f>IF(OR('2-man'!BE$40="P",OR('2-man'!BE$40="R",'2-man'!BE$38=$R$46),AND('2-man'!BE$38&lt;=IF('2-man'!$BF$27="",999,'2-man'!$BF$27),OR('2-man'!BE$40="D",LEFT('2-man'!BE$40,3)="ST&gt;",OR(AND('2-man'!BE$39="ST&gt;2",BE32&gt;=100))))),'2-man'!BE$38,0)</f>
        <v/>
      </c>
      <c r="BF47">
        <f>IF(OR('2-man'!BF$40="P",OR('2-man'!BF$40="R",'2-man'!BF$38=$R$46),AND('2-man'!BF$38&lt;=IF('2-man'!$BF$27="",999,'2-man'!$BF$27),OR('2-man'!BF$40="D",LEFT('2-man'!BF$40,3)="ST&gt;",OR(AND('2-man'!BF$39="ST&gt;2",BF32&gt;=100))))),'2-man'!BF$38,0)</f>
        <v/>
      </c>
      <c r="BG47">
        <f>IF(OR('2-man'!BG$40="P",OR('2-man'!BG$40="R",'2-man'!BG$38=$R$46),AND('2-man'!BG$38&lt;=IF('2-man'!$BF$27="",999,'2-man'!$BF$27),OR('2-man'!BG$40="D",LEFT('2-man'!BG$40,3)="ST&gt;",OR(AND('2-man'!BG$39="ST&gt;2",BG32&gt;=100))))),'2-man'!BG$38,0)</f>
        <v/>
      </c>
      <c r="BH47">
        <f>IF(OR('2-man'!BH$40="P",OR('2-man'!BH$40="R",'2-man'!BH$38=$R$46),AND('2-man'!BH$38&lt;=IF('2-man'!$BF$27="",999,'2-man'!$BF$27),OR('2-man'!BH$40="D",LEFT('2-man'!BH$40,3)="ST&gt;",OR(AND('2-man'!BH$39="ST&gt;2",BH32&gt;=100))))),'2-man'!BH$38,0)</f>
        <v/>
      </c>
      <c r="BI47">
        <f>IF(OR('2-man'!BI$40="P",OR('2-man'!BI$40="R",'2-man'!BI$38=$R$46),AND('2-man'!BI$38&lt;=IF('2-man'!$BF$27="",999,'2-man'!$BF$27),OR('2-man'!BI$40="D",LEFT('2-man'!BI$40,3)="ST&gt;",OR(AND('2-man'!BI$39="ST&gt;2",BI32&gt;=100))))),'2-man'!BI$38,0)</f>
        <v/>
      </c>
      <c r="BJ47">
        <f>IF(OR('2-man'!BJ$40="P",OR('2-man'!BJ$40="R",'2-man'!BJ$38=$R$46),AND('2-man'!BJ$38&lt;=IF('2-man'!$BF$27="",999,'2-man'!$BF$27),OR('2-man'!BJ$40="D",LEFT('2-man'!BJ$40,3)="ST&gt;",OR(AND('2-man'!BJ$39="ST&gt;2",BJ32&gt;=100))))),'2-man'!BJ$38,0)</f>
        <v/>
      </c>
      <c r="BK47">
        <f>IF(OR('2-man'!BK$40="P",OR('2-man'!BK$40="R",'2-man'!BK$38=$R$46),AND('2-man'!BK$38&lt;=IF('2-man'!$BF$27="",999,'2-man'!$BF$27),OR('2-man'!BK$40="D",LEFT('2-man'!BK$40,3)="ST&gt;",OR(AND('2-man'!BK$39="ST&gt;2",BK32&gt;=100))))),'2-man'!BK$38,0)</f>
        <v/>
      </c>
      <c r="BL47">
        <f>IF(OR('2-man'!BL$40="P",OR('2-man'!BL$40="R",'2-man'!BL$38=$R$46),AND('2-man'!BL$38&lt;=IF('2-man'!$BF$27="",999,'2-man'!$BF$27),OR('2-man'!BL$40="D",LEFT('2-man'!BL$40,3)="ST&gt;",OR(AND('2-man'!BL$39="ST&gt;2",BL32&gt;=100))))),'2-man'!BL$38,0)</f>
        <v/>
      </c>
      <c r="BM47">
        <f>IF(OR('2-man'!BM$40="P",OR('2-man'!BM$40="R",'2-man'!BM$38=$R$46),AND('2-man'!BM$38&lt;=IF('2-man'!$BF$27="",999,'2-man'!$BF$27),OR('2-man'!BM$40="D",LEFT('2-man'!BM$40,3)="ST&gt;",OR(AND('2-man'!BM$39="ST&gt;2",BM32&gt;=100))))),'2-man'!BM$38,0)</f>
        <v/>
      </c>
      <c r="BN47">
        <f>IF(OR('2-man'!BN$40="P",OR('2-man'!BN$40="R",'2-man'!BN$38=$R$46),AND('2-man'!BN$38&lt;=IF('2-man'!$BF$27="",999,'2-man'!$BF$27),OR('2-man'!BN$40="D",LEFT('2-man'!BN$40,3)="ST&gt;",OR(AND('2-man'!BN$39="ST&gt;2",BN32&gt;=100))))),'2-man'!BN$38,0)</f>
        <v/>
      </c>
      <c r="BO47">
        <f>IF(OR('2-man'!BO$40="P",OR('2-man'!BO$40="R",'2-man'!BO$38=$R$46),AND('2-man'!BO$38&lt;=IF('2-man'!$BF$27="",999,'2-man'!$BF$27),OR('2-man'!BO$40="D",LEFT('2-man'!BO$40,3)="ST&gt;",OR(AND('2-man'!BO$39="ST&gt;2",BO32&gt;=100))))),'2-man'!BO$38,0)</f>
        <v/>
      </c>
      <c r="BP47">
        <f>IF(OR('2-man'!BP$40="P",OR('2-man'!BP$40="R",'2-man'!BP$38=$R$46),AND('2-man'!BP$38&lt;=IF('2-man'!$BF$27="",999,'2-man'!$BF$27),OR('2-man'!BP$40="D",LEFT('2-man'!BP$40,3)="ST&gt;",OR(AND('2-man'!BP$39="ST&gt;2",BP32&gt;=100))))),'2-man'!BP$38,0)</f>
        <v/>
      </c>
      <c r="BQ47">
        <f>IF(OR('2-man'!BQ$40="P",OR('2-man'!BQ$40="R",'2-man'!BQ$38=$R$46),AND('2-man'!BQ$38&lt;=IF('2-man'!$BF$27="",999,'2-man'!$BF$27),OR('2-man'!BQ$40="D",LEFT('2-man'!BQ$40,3)="ST&gt;",OR(AND('2-man'!BQ$39="ST&gt;2",BQ32&gt;=100))))),'2-man'!BQ$38,0)</f>
        <v/>
      </c>
      <c r="BR47">
        <f>IF(OR('2-man'!BR$40="P",OR('2-man'!BR$40="R",'2-man'!BR$38=$R$46),AND('2-man'!BR$38&lt;=IF('2-man'!$BF$27="",999,'2-man'!$BF$27),OR('2-man'!BR$40="D",LEFT('2-man'!BR$40,3)="ST&gt;",OR(AND('2-man'!BR$39="ST&gt;2",BR32&gt;=100))))),'2-man'!BR$38,0)</f>
        <v/>
      </c>
      <c r="BS47">
        <f>IF(OR('2-man'!BS$40="P",OR('2-man'!BS$40="R",'2-man'!BS$38=$R$46),AND('2-man'!BS$38&lt;=IF('2-man'!$BF$27="",999,'2-man'!$BF$27),OR('2-man'!BS$40="D",LEFT('2-man'!BS$40,3)="ST&gt;",OR(AND('2-man'!BS$39="ST&gt;2",BS32&gt;=100))))),'2-man'!BS$38,0)</f>
        <v/>
      </c>
      <c r="BT47">
        <f>IF(OR('2-man'!BT$40="P",OR('2-man'!BT$40="R",'2-man'!BT$38=$R$46),AND('2-man'!BT$38&lt;=IF('2-man'!$BF$27="",999,'2-man'!$BF$27),OR('2-man'!BT$40="D",LEFT('2-man'!BT$40,3)="ST&gt;",OR(AND('2-man'!BT$39="ST&gt;2",BT32&gt;=100))))),'2-man'!BT$38,0)</f>
        <v/>
      </c>
      <c r="BU47">
        <f>IF(OR('2-man'!BU$40="P",OR('2-man'!BU$40="R",'2-man'!BU$38=$R$46),AND('2-man'!BU$38&lt;=IF('2-man'!$BF$27="",999,'2-man'!$BF$27),OR('2-man'!BU$40="D",LEFT('2-man'!BU$40,3)="ST&gt;",OR(AND('2-man'!BU$39="ST&gt;2",BU32&gt;=100))))),'2-man'!BU$38,0)</f>
        <v/>
      </c>
      <c r="BV47">
        <f>IF(OR('2-man'!BV$40="P",OR('2-man'!BV$40="R",'2-man'!BV$38=$R$46),AND('2-man'!BV$38&lt;=IF('2-man'!$BF$27="",999,'2-man'!$BF$27),OR('2-man'!BV$40="D",LEFT('2-man'!BV$40,3)="ST&gt;",OR(AND('2-man'!BV$39="ST&gt;2",BV32&gt;=100))))),'2-man'!BV$38,0)</f>
        <v/>
      </c>
      <c r="BW47">
        <f>IF(OR('2-man'!BW$40="P",OR('2-man'!BW$40="R",'2-man'!BW$38=$R$46),AND('2-man'!BW$38&lt;=IF('2-man'!$BF$27="",999,'2-man'!$BF$27),OR('2-man'!BW$40="D",LEFT('2-man'!BW$40,3)="ST&gt;",OR(AND('2-man'!BW$39="ST&gt;2",BW32&gt;=100))))),'2-man'!BW$38,0)</f>
        <v/>
      </c>
      <c r="BX47">
        <f>IF(OR('2-man'!BX$40="P",OR('2-man'!BX$40="R",'2-man'!BX$38=$R$46),AND('2-man'!BX$38&lt;=IF('2-man'!$BF$27="",999,'2-man'!$BF$27),OR('2-man'!BX$40="D",LEFT('2-man'!BX$40,3)="ST&gt;",OR(AND('2-man'!BX$39="ST&gt;2",BX32&gt;=100))))),'2-man'!BX$38,0)</f>
        <v/>
      </c>
      <c r="BY47">
        <f>IF(OR('2-man'!BY$40="P",OR('2-man'!BY$40="R",'2-man'!BY$38=$R$46),AND('2-man'!BY$38&lt;=IF('2-man'!$BF$27="",999,'2-man'!$BF$27),OR('2-man'!BY$40="D",LEFT('2-man'!BY$40,3)="ST&gt;",OR(AND('2-man'!BY$39="ST&gt;2",BY32&gt;=100))))),'2-man'!BY$38,0)</f>
        <v/>
      </c>
      <c r="BZ47">
        <f>IF(OR('2-man'!BZ$40="P",OR('2-man'!BZ$40="R",'2-man'!BZ$38=$R$46),AND('2-man'!BZ$38&lt;=IF('2-man'!$BF$27="",999,'2-man'!$BF$27),OR('2-man'!BZ$40="D",LEFT('2-man'!BZ$40,3)="ST&gt;",OR(AND('2-man'!BZ$39="ST&gt;2",BZ32&gt;=100))))),'2-man'!BZ$38,0)</f>
        <v/>
      </c>
      <c r="CA47">
        <f>IF(OR('2-man'!CA$40="P",OR('2-man'!CA$40="R",'2-man'!CA$38=$R$46),AND('2-man'!CA$38&lt;=IF('2-man'!$BF$27="",999,'2-man'!$BF$27),OR('2-man'!CA$40="D",LEFT('2-man'!CA$40,3)="ST&gt;",OR(AND('2-man'!CA$39="ST&gt;2",CA32&gt;=100))))),'2-man'!CA$38,0)</f>
        <v/>
      </c>
      <c r="CB47">
        <f>IF(OR('2-man'!CB$40="P",OR('2-man'!CB$40="R",'2-man'!CB$38=$R$46),AND('2-man'!CB$38&lt;=IF('2-man'!$BF$27="",999,'2-man'!$BF$27),OR('2-man'!CB$40="D",LEFT('2-man'!CB$40,3)="ST&gt;",OR(AND('2-man'!CB$39="ST&gt;2",CB32&gt;=100))))),'2-man'!CB$38,0)</f>
        <v/>
      </c>
      <c r="CC47">
        <f>IF(OR('2-man'!CC$40="P",OR('2-man'!CC$40="R",'2-man'!CC$38=$R$46),AND('2-man'!CC$38&lt;=IF('2-man'!$BF$27="",999,'2-man'!$BF$27),OR('2-man'!CC$40="D",LEFT('2-man'!CC$40,3)="ST&gt;",OR(AND('2-man'!CC$39="ST&gt;2",CC32&gt;=100))))),'2-man'!CC$38,0)</f>
        <v/>
      </c>
      <c r="CD47">
        <f>IF(OR('2-man'!CD$40="P",OR('2-man'!CD$40="R",'2-man'!CD$38=$R$46),AND('2-man'!CD$38&lt;=IF('2-man'!$BF$27="",999,'2-man'!$BF$27),OR('2-man'!CD$40="D",LEFT('2-man'!CD$40,3)="ST&gt;",OR(AND('2-man'!CD$39="ST&gt;2",CD32&gt;=100))))),'2-man'!CD$38,0)</f>
        <v/>
      </c>
      <c r="CE47">
        <f>IF(OR('2-man'!CE$40="P",'2-man'!CE$40="R",AND('2-man'!CE$38&lt;=IF('2-man'!$BF$27="",999,'2-man'!$BF$27),OR('2-man'!CE$40="D",LEFT('2-man'!CE$40,3)="ST&gt;",OR(AND('2-man'!CE$39="ST&gt;2",CE32&gt;=100))))),'2-man'!CE$38,0)</f>
        <v/>
      </c>
      <c r="CF47">
        <f>IF(OR('2-man'!CF$40="P",'2-man'!CF$40="R",AND('2-man'!CF$38&lt;=IF('2-man'!$BF$27="",999,'2-man'!$BF$27),OR('2-man'!CF$40="D",LEFT('2-man'!CF$40,3)="ST&gt;",OR(AND('2-man'!CF$39="ST&gt;2",CF32&gt;=100))))),'2-man'!CF$38,0)</f>
        <v/>
      </c>
      <c r="CG47">
        <f>IF(OR('2-man'!CG$40="P",'2-man'!CG$40="R",AND('2-man'!CG$38&lt;=IF('2-man'!$BF$27="",999,'2-man'!$BF$27),OR('2-man'!CG$40="D",LEFT('2-man'!CG$40,3)="ST&gt;",OR(AND('2-man'!CG$39="ST&gt;2",CG32&gt;=100))))),'2-man'!CG$38,0)</f>
        <v/>
      </c>
      <c r="CH47">
        <f>IF(OR('2-man'!CH$40="P",'2-man'!CH$40="R",AND('2-man'!CH$38&lt;=IF('2-man'!$BF$27="",999,'2-man'!$BF$27),OR('2-man'!CH$40="D",LEFT('2-man'!CH$40,3)="ST&gt;",OR(AND('2-man'!CH$39="ST&gt;2",CH32&gt;=100))))),'2-man'!CH$38,0)</f>
        <v/>
      </c>
      <c r="CI47">
        <f>IF(OR('2-man'!CI$40="P",'2-man'!CI$40="R",AND('2-man'!CI$38&lt;=IF('2-man'!$BF$27="",999,'2-man'!$BF$27),OR('2-man'!CI$40="D",LEFT('2-man'!CI$40,3)="ST&gt;",OR(AND('2-man'!CI$39="ST&gt;2",CI32&gt;=100))))),'2-man'!CI$38,0)</f>
        <v/>
      </c>
      <c r="CJ47">
        <f>IF(OR('2-man'!CJ$40="P",'2-man'!CJ$40="R",AND('2-man'!CJ$38&lt;=IF('2-man'!$BF$27="",999,'2-man'!$BF$27),OR('2-man'!CJ$40="D",LEFT('2-man'!CJ$40,3)="ST&gt;",OR(AND('2-man'!CJ$39="ST&gt;2",CJ32&gt;=100))))),'2-man'!CJ$38,0)</f>
        <v/>
      </c>
      <c r="CK47">
        <f>IF(OR('2-man'!CK$40="P",'2-man'!CK$40="R",AND('2-man'!CK$38&lt;=IF('2-man'!$BF$27="",999,'2-man'!$BF$27),OR('2-man'!CK$40="D",LEFT('2-man'!CK$40,3)="ST&gt;",OR(AND('2-man'!CK$39="ST&gt;2",CK32&gt;=100))))),'2-man'!CK$38,0)</f>
        <v/>
      </c>
      <c r="CL47">
        <f>IF(OR('2-man'!CL$40="P",'2-man'!CL$40="R",AND('2-man'!CL$38&lt;=IF('2-man'!$BF$27="",999,'2-man'!$BF$27),OR('2-man'!CL$40="D",LEFT('2-man'!CL$40,3)="ST&gt;",OR(AND('2-man'!CL$39="ST&gt;2",CL32&gt;=100))))),'2-man'!CL$38,0)</f>
        <v/>
      </c>
      <c r="CM47">
        <f>IF(OR('2-man'!CM$40="P",'2-man'!CM$40="R",AND('2-man'!CM$38&lt;=IF('2-man'!$BF$27="",999,'2-man'!$BF$27),OR('2-man'!CM$40="D",LEFT('2-man'!CM$40,3)="ST&gt;",OR(AND('2-man'!CM$39="ST&gt;2",CM32&gt;=100))))),'2-man'!CM$38,0)</f>
        <v/>
      </c>
      <c r="CN47">
        <f>IF(OR('2-man'!CN$40="P",'2-man'!CN$40="R",AND('2-man'!CN$38&lt;=IF('2-man'!$BF$27="",999,'2-man'!$BF$27),OR('2-man'!CN$40="D",LEFT('2-man'!CN$40,3)="ST&gt;",OR(AND('2-man'!CN$39="ST&gt;2",CN32&gt;=100))))),'2-man'!CN$38,0)</f>
        <v/>
      </c>
      <c r="CO47">
        <f>IF(OR('2-man'!CO$40="P",'2-man'!CO$40="R",AND('2-man'!CO$38&lt;=IF('2-man'!$BF$27="",999,'2-man'!$BF$27),OR('2-man'!CO$40="D",LEFT('2-man'!CO$40,3)="ST&gt;",OR(AND('2-man'!CO$39="ST&gt;2",CO32&gt;=100))))),'2-man'!CO$38,0)</f>
        <v/>
      </c>
      <c r="CP47">
        <f>IF(OR('2-man'!CP$40="P",'2-man'!CP$40="R",AND('2-man'!CP$38&lt;=IF('2-man'!$BF$27="",999,'2-man'!$BF$27),OR('2-man'!CP$40="D",LEFT('2-man'!CP$40,3)="ST&gt;",OR(AND('2-man'!CP$39="ST&gt;2",CP32&gt;=100))))),'2-man'!CP$38,0)</f>
        <v/>
      </c>
      <c r="CQ47">
        <f>IF(OR('2-man'!CQ$40="P",'2-man'!CQ$40="R",AND('2-man'!CQ$38&lt;=IF('2-man'!$BF$27="",999,'2-man'!$BF$27),OR('2-man'!CQ$40="D",LEFT('2-man'!CQ$40,3)="ST&gt;",OR(AND('2-man'!CQ$39="ST&gt;2",CQ32&gt;=100))))),'2-man'!CQ$38,0)</f>
        <v/>
      </c>
      <c r="CR47">
        <f>IF(OR('2-man'!CR$40="P",'2-man'!CR$40="R",AND('2-man'!CR$38&lt;=IF('2-man'!$BF$27="",999,'2-man'!$BF$27),OR('2-man'!CR$40="D",LEFT('2-man'!CR$40,3)="ST&gt;",OR(AND('2-man'!CR$39="ST&gt;2",CR32&gt;=100))))),'2-man'!CR$38,0)</f>
        <v/>
      </c>
      <c r="CS47">
        <f>IF(OR('2-man'!CS$40="P",'2-man'!CS$40="R",AND('2-man'!CS$38&lt;=IF('2-man'!$BF$27="",999,'2-man'!$BF$27),OR('2-man'!CS$40="D",LEFT('2-man'!CS$40,3)="ST&gt;",OR(AND('2-man'!CS$39="ST&gt;2",CS32&gt;=100))))),'2-man'!CS$38,0)</f>
        <v/>
      </c>
      <c r="CT47">
        <f>IF(OR('2-man'!CT$40="P",'2-man'!CT$40="R",AND('2-man'!CT$38&lt;=IF('2-man'!$BF$27="",999,'2-man'!$BF$27),OR('2-man'!CT$40="D",LEFT('2-man'!CT$40,3)="ST&gt;",OR(AND('2-man'!CT$39="ST&gt;2",CT32&gt;=100))))),'2-man'!CT$38,0)</f>
        <v/>
      </c>
      <c r="CU47">
        <f>IF(OR('2-man'!CU$40="P",'2-man'!CU$40="R",AND('2-man'!CU$38&lt;=IF('2-man'!$BF$27="",999,'2-man'!$BF$27),OR('2-man'!CU$40="D",LEFT('2-man'!CU$40,3)="ST&gt;",OR(AND('2-man'!CU$39="ST&gt;2",CU32&gt;=100))))),'2-man'!CU$38,0)</f>
        <v/>
      </c>
      <c r="CV47">
        <f>IF(OR('2-man'!CV$40="P",'2-man'!CV$40="R",AND('2-man'!CV$38&lt;=IF('2-man'!$BF$27="",999,'2-man'!$BF$27),OR('2-man'!CV$40="D",LEFT('2-man'!CV$40,3)="ST&gt;",OR(AND('2-man'!CV$39="ST&gt;2",CV32&gt;=100))))),'2-man'!CV$38,0)</f>
        <v/>
      </c>
      <c r="CW47">
        <f>IF(OR('2-man'!CW$40="P",'2-man'!CW$40="R",AND('2-man'!CW$38&lt;=IF('2-man'!$BF$27="",999,'2-man'!$BF$27),OR('2-man'!CW$40="D",LEFT('2-man'!CW$40,3)="ST&gt;",OR(AND('2-man'!CW$39="ST&gt;2",CW32&gt;=100))))),'2-man'!CW$38,0)</f>
        <v/>
      </c>
      <c r="CX47">
        <f>IF(OR('2-man'!CX$40="P",'2-man'!CX$40="R",AND('2-man'!CX$38&lt;=IF('2-man'!$BF$27="",999,'2-man'!$BF$27),OR('2-man'!CX$40="D",LEFT('2-man'!CX$40,3)="ST&gt;",OR(AND('2-man'!CX$39="ST&gt;2",CX32&gt;=100))))),'2-man'!CX$38,0)</f>
        <v/>
      </c>
      <c r="CY47">
        <f>IF(OR('2-man'!CY$40="P",'2-man'!CY$40="R",AND('2-man'!CY$38&lt;=IF('2-man'!$BF$27="",999,'2-man'!$BF$27),OR('2-man'!CY$40="D",LEFT('2-man'!CY$40,3)="ST&gt;",OR(AND('2-man'!CY$39="ST&gt;2",CY32&gt;=100))))),'2-man'!CY$38,0)</f>
        <v/>
      </c>
      <c r="CZ47">
        <f>IF(OR('2-man'!CZ$40="P",'2-man'!CZ$40="R",AND('2-man'!CZ$38&lt;=IF('2-man'!$BF$27="",999,'2-man'!$BF$27),OR('2-man'!CZ$40="D",LEFT('2-man'!CZ$40,3)="ST&gt;",OR(AND('2-man'!CZ$39="ST&gt;2",CZ32&gt;=100))))),'2-man'!CZ$38,0)</f>
        <v/>
      </c>
      <c r="DA47">
        <f>IF(OR('2-man'!DA$40="P",'2-man'!DA$40="R",AND('2-man'!DA$38&lt;=IF('2-man'!$BF$27="",999,'2-man'!$BF$27),OR('2-man'!DA$40="D",LEFT('2-man'!DA$40,3)="ST&gt;",OR(AND('2-man'!DA$39="ST&gt;2",DA32&gt;=100))))),'2-man'!DA$38,0)</f>
        <v/>
      </c>
      <c r="DB47">
        <f>IF(OR('2-man'!DB$40="P",'2-man'!DB$40="R",AND('2-man'!DB$38&lt;=IF('2-man'!$BF$27="",999,'2-man'!$BF$27),OR('2-man'!DB$40="D",LEFT('2-man'!DB$40,3)="ST&gt;",OR(AND('2-man'!DB$39="ST&gt;2",DB32&gt;=100))))),'2-man'!DB$38,0)</f>
        <v/>
      </c>
      <c r="DC47">
        <f>IF(OR('2-man'!DC$40="P",'2-man'!DC$40="R",AND('2-man'!DC$38&lt;=IF('2-man'!$BF$27="",999,'2-man'!$BF$27),OR('2-man'!DC$40="D",LEFT('2-man'!DC$40,3)="ST&gt;",OR(AND('2-man'!DC$39="ST&gt;2",DC32&gt;=100))))),'2-man'!DC$38,0)</f>
        <v/>
      </c>
      <c r="DD47">
        <f>IF(OR('2-man'!DD$40="P",'2-man'!DD$40="R",AND('2-man'!DD$38&lt;=IF('2-man'!$BF$27="",999,'2-man'!$BF$27),OR('2-man'!DD$40="D",LEFT('2-man'!DD$40,3)="ST&gt;",OR(AND('2-man'!DD$39="ST&gt;2",DD32&gt;=100))))),'2-man'!DD$38,0)</f>
        <v/>
      </c>
      <c r="DE47">
        <f>IF(OR('2-man'!DE$40="P",'2-man'!DE$40="R",AND('2-man'!DE$38&lt;=IF('2-man'!$BF$27="",999,'2-man'!$BF$27),OR('2-man'!DE$40="D",LEFT('2-man'!DE$40,3)="ST&gt;",OR(AND('2-man'!DE$39="ST&gt;2",DE32&gt;=100))))),'2-man'!DE$38,0)</f>
        <v/>
      </c>
      <c r="DF47">
        <f>IF(OR('2-man'!DF$40="P",'2-man'!DF$40="R",AND('2-man'!DF$38&lt;=IF('2-man'!$BF$27="",999,'2-man'!$BF$27),OR('2-man'!DF$40="D",LEFT('2-man'!DF$40,3)="ST&gt;",OR(AND('2-man'!DF$39="ST&gt;2",DF32&gt;=100))))),'2-man'!DF$38,0)</f>
        <v/>
      </c>
      <c r="DG47">
        <f>IF(OR('2-man'!DG$40="P",'2-man'!DG$40="R",AND('2-man'!DG$38&lt;=IF('2-man'!$BF$27="",999,'2-man'!$BF$27),OR('2-man'!DG$40="D",LEFT('2-man'!DG$40,3)="ST&gt;",OR(AND('2-man'!DG$39="ST&gt;2",DG32&gt;=100))))),'2-man'!DG$38,0)</f>
        <v/>
      </c>
      <c r="DH47">
        <f>IF(OR('2-man'!DH$40="P",'2-man'!DH$40="R",AND('2-man'!DH$38&lt;=IF('2-man'!$BF$27="",999,'2-man'!$BF$27),OR('2-man'!DH$40="D",LEFT('2-man'!DH$40,3)="ST&gt;",OR(AND('2-man'!DH$39="ST&gt;2",DH32&gt;=100))))),'2-man'!DH$38,0)</f>
        <v/>
      </c>
      <c r="DI47">
        <f>IF(OR('2-man'!DI$40="P",'2-man'!DI$40="R",AND('2-man'!DI$38&lt;=IF('2-man'!$BF$27="",999,'2-man'!$BF$27),OR('2-man'!DI$40="D",LEFT('2-man'!DI$40,3)="ST&gt;",OR(AND('2-man'!DI$39="ST&gt;2",DI32&gt;=100))))),'2-man'!DI$38,0)</f>
        <v/>
      </c>
      <c r="DJ47">
        <f>IF(OR('2-man'!DJ$40="P",'2-man'!DJ$40="R",AND('2-man'!DJ$38&lt;=IF('2-man'!$BF$27="",999,'2-man'!$BF$27),OR('2-man'!DJ$40="D",LEFT('2-man'!DJ$40,3)="ST&gt;",OR(AND('2-man'!DJ$39="ST&gt;2",DJ32&gt;=100))))),'2-man'!DJ$38,0)</f>
        <v/>
      </c>
      <c r="DK47">
        <f>IF(OR('2-man'!DK$40="P",'2-man'!DK$40="R",AND('2-man'!DK$38&lt;=IF('2-man'!$BF$27="",999,'2-man'!$BF$27),OR('2-man'!DK$40="D",LEFT('2-man'!DK$40,3)="ST&gt;",OR(AND('2-man'!DK$39="ST&gt;2",DK32&gt;=100))))),'2-man'!DK$38,0)</f>
        <v/>
      </c>
      <c r="DL47">
        <f>IF(OR('2-man'!DL$40="P",'2-man'!DL$40="R",AND('2-man'!DL$38&lt;=IF('2-man'!$BF$27="",999,'2-man'!$BF$27),OR('2-man'!DL$40="D",LEFT('2-man'!DL$40,3)="ST&gt;",OR(AND('2-man'!DL$39="ST&gt;2",DL32&gt;=100))))),'2-man'!DL$38,0)</f>
        <v/>
      </c>
      <c r="DM47">
        <f>IF(OR('2-man'!DM$40="P",'2-man'!DM$40="R",AND('2-man'!DM$38&lt;=IF('2-man'!$BF$27="",999,'2-man'!$BF$27),OR('2-man'!DM$40="D",LEFT('2-man'!DM$40,3)="ST&gt;",OR(AND('2-man'!DM$39="ST&gt;2",DM32&gt;=100))))),'2-man'!DM$38,0)</f>
        <v/>
      </c>
      <c r="DN47">
        <f>IF(OR('2-man'!DN$40="P",'2-man'!DN$40="R",AND('2-man'!DN$38&lt;=IF('2-man'!$BF$27="",999,'2-man'!$BF$27),OR('2-man'!DN$40="D",LEFT('2-man'!DN$40,3)="ST&gt;",OR(AND('2-man'!DN$39="ST&gt;2",DN32&gt;=100))))),'2-man'!DN$38,0)</f>
        <v/>
      </c>
      <c r="DO47">
        <f>IF(OR('2-man'!DO$40="P",'2-man'!DO$40="R",AND('2-man'!DO$38&lt;=IF('2-man'!$BF$27="",999,'2-man'!$BF$27),OR('2-man'!DO$40="D",LEFT('2-man'!DO$40,3)="ST&gt;",OR(AND('2-man'!DO$39="ST&gt;2",DO32&gt;=100))))),'2-man'!DO$38,0)</f>
        <v/>
      </c>
      <c r="DP47">
        <f>IF(OR('2-man'!DP$40="P",'2-man'!DP$40="R",AND('2-man'!DP$38&lt;=IF('2-man'!$BF$27="",999,'2-man'!$BF$27),OR('2-man'!DP$40="D",LEFT('2-man'!DP$40,3)="ST&gt;",OR(AND('2-man'!DP$39="ST&gt;2",DP32&gt;=100))))),'2-man'!DP$38,0)</f>
        <v/>
      </c>
      <c r="DQ47">
        <f>IF(OR('2-man'!DQ$40="P",'2-man'!DQ$40="R",AND('2-man'!DQ$38&lt;=IF('2-man'!$BF$27="",999,'2-man'!$BF$27),OR('2-man'!DQ$40="D",LEFT('2-man'!DQ$40,3)="ST&gt;",OR(AND('2-man'!DQ$39="ST&gt;2",DQ32&gt;=100))))),'2-man'!DQ$38,0)</f>
        <v/>
      </c>
      <c r="DR47">
        <f>IF(OR('2-man'!DR$40="P",'2-man'!DR$40="R",AND('2-man'!DR$38&lt;=IF('2-man'!$BF$27="",999,'2-man'!$BF$27),OR('2-man'!DR$40="D",LEFT('2-man'!DR$40,3)="ST&gt;",OR(AND('2-man'!DR$39="ST&gt;2",DR32&gt;=100))))),'2-man'!DR$38,0)</f>
        <v/>
      </c>
      <c r="DS47">
        <f>IF(OR('2-man'!DS$40="P",'2-man'!DS$40="R",AND('2-man'!DS$38&lt;=IF('2-man'!$BF$27="",999,'2-man'!$BF$27),OR('2-man'!DS$40="D",LEFT('2-man'!DS$40,3)="ST&gt;",OR(AND('2-man'!DS$39="ST&gt;2",DS32&gt;=100))))),'2-man'!DS$38,0)</f>
        <v/>
      </c>
      <c r="DT47">
        <f>IF(OR('2-man'!DT$40="P",'2-man'!DT$40="R",AND('2-man'!DT$38&lt;=IF('2-man'!$BF$27="",999,'2-man'!$BF$27),OR('2-man'!DT$40="D",LEFT('2-man'!DT$40,3)="ST&gt;",OR(AND('2-man'!DT$39="ST&gt;2",DT32&gt;=100))))),'2-man'!DT$38,0)</f>
        <v/>
      </c>
      <c r="DU47">
        <f>IF(OR('2-man'!DU$40="P",'2-man'!DU$40="R",AND('2-man'!DU$38&lt;=IF('2-man'!$BF$27="",999,'2-man'!$BF$27),OR('2-man'!DU$40="D",LEFT('2-man'!DU$40,3)="ST&gt;",OR(AND('2-man'!DU$39="ST&gt;2",DU32&gt;=100))))),'2-man'!DU$38,0)</f>
        <v/>
      </c>
      <c r="DV47">
        <f>IF(OR('2-man'!DV$40="P",'2-man'!DV$40="R",AND('2-man'!DV$38&lt;=IF('2-man'!$BF$27="",999,'2-man'!$BF$27),OR('2-man'!DV$40="D",LEFT('2-man'!DV$40,3)="ST&gt;",OR(AND('2-man'!DV$39="ST&gt;2",DV32&gt;=100))))),'2-man'!DV$38,0)</f>
        <v/>
      </c>
      <c r="DW47">
        <f>IF(OR('2-man'!DW$40="P",'2-man'!DW$40="R",AND('2-man'!DW$38&lt;=IF('2-man'!$BF$27="",999,'2-man'!$BF$27),OR('2-man'!DW$40="D",LEFT('2-man'!DW$40,3)="ST&gt;",OR(AND('2-man'!DW$39="ST&gt;2",DW32&gt;=100))))),'2-man'!DW$38,0)</f>
        <v/>
      </c>
      <c r="DX47">
        <f>IF(OR('2-man'!DX$40="P",'2-man'!DX$40="R",AND('2-man'!DX$38&lt;=IF('2-man'!$BF$27="",999,'2-man'!$BF$27),OR('2-man'!DX$40="D",LEFT('2-man'!DX$40,3)="ST&gt;",OR(AND('2-man'!DX$39="ST&gt;2",DX32&gt;=100))))),'2-man'!DX$38,0)</f>
        <v/>
      </c>
      <c r="DY47">
        <f>IF(OR('2-man'!DY$40="P",'2-man'!DY$40="R",AND('2-man'!DY$38&lt;=IF('2-man'!$BF$27="",999,'2-man'!$BF$27),OR('2-man'!DY$40="D",LEFT('2-man'!DY$40,3)="ST&gt;",OR(AND('2-man'!DY$39="ST&gt;2",DY32&gt;=100))))),'2-man'!DY$38,0)</f>
        <v/>
      </c>
      <c r="DZ47">
        <f>IF(OR('2-man'!DZ$40="P",'2-man'!DZ$40="R",AND('2-man'!DZ$38&lt;=IF('2-man'!$BF$27="",999,'2-man'!$BF$27),OR('2-man'!DZ$40="D",LEFT('2-man'!DZ$40,3)="ST&gt;",OR(AND('2-man'!DZ$39="ST&gt;2",DZ32&gt;=100))))),'2-man'!DZ$38,0)</f>
        <v/>
      </c>
      <c r="EA47">
        <f>IF(OR('2-man'!EA$40="P",'2-man'!EA$40="R",AND('2-man'!EA$38&lt;=IF('2-man'!$BF$27="",999,'2-man'!$BF$27),OR('2-man'!EA$40="D",LEFT('2-man'!EA$40,3)="ST&gt;",OR(AND('2-man'!EA$39="ST&gt;2",EA32&gt;=100))))),'2-man'!EA$38,0)</f>
        <v/>
      </c>
      <c r="EB47">
        <f>IF(OR('2-man'!EB$40="P",'2-man'!EB$40="R",AND('2-man'!EB$38&lt;=IF('2-man'!$BF$27="",999,'2-man'!$BF$27),OR('2-man'!EB$40="D",LEFT('2-man'!EB$40,3)="ST&gt;",OR(AND('2-man'!EB$39="ST&gt;2",EB32&gt;=100))))),'2-man'!EB$38,0)</f>
        <v/>
      </c>
      <c r="EC47">
        <f>IF(OR('2-man'!EC$40="P",'2-man'!EC$40="R",AND('2-man'!EC$38&lt;=IF('2-man'!$BF$27="",999,'2-man'!$BF$27),OR('2-man'!EC$40="D",LEFT('2-man'!EC$40,3)="ST&gt;",OR(AND('2-man'!EC$39="ST&gt;2",EC32&gt;=100))))),'2-man'!EC$38,0)</f>
        <v/>
      </c>
      <c r="ED47">
        <f>IF(OR('2-man'!ED$40="P",'2-man'!ED$40="R",AND('2-man'!ED$38&lt;=IF('2-man'!$BF$27="",999,'2-man'!$BF$27),OR('2-man'!ED$40="D",LEFT('2-man'!ED$40,3)="ST&gt;",OR(AND('2-man'!ED$39="ST&gt;2",ED32&gt;=100))))),'2-man'!ED$38,0)</f>
        <v/>
      </c>
      <c r="EE47">
        <f>IF(OR('2-man'!EE$40="P",'2-man'!EE$40="R",AND('2-man'!EE$38&lt;=IF('2-man'!$BF$27="",999,'2-man'!$BF$27),OR('2-man'!EE$40="D",LEFT('2-man'!EE$40,3)="ST&gt;",OR(AND('2-man'!EE$39="ST&gt;2",EE32&gt;=100))))),'2-man'!EE$38,0)</f>
        <v/>
      </c>
      <c r="EF47">
        <f>IF(OR('2-man'!EF$40="P",'2-man'!EF$40="R",AND('2-man'!EF$38&lt;=IF('2-man'!$BF$27="",999,'2-man'!$BF$27),OR('2-man'!EF$40="D",LEFT('2-man'!EF$40,3)="ST&gt;",OR(AND('2-man'!EF$39="ST&gt;2",EF32&gt;=100))))),'2-man'!EF$38,0)</f>
        <v/>
      </c>
      <c r="EG47">
        <f>IF(OR('2-man'!EG$40="P",'2-man'!EG$40="R",AND('2-man'!EG$38&lt;=IF('2-man'!$BF$27="",999,'2-man'!$BF$27),OR('2-man'!EG$40="D",LEFT('2-man'!EG$40,3)="ST&gt;",OR(AND('2-man'!EG$39="ST&gt;2",EG32&gt;=100))))),'2-man'!EG$38,0)</f>
        <v/>
      </c>
      <c r="EH47">
        <f>IF(OR('2-man'!EH$40="P",'2-man'!EH$40="R",AND('2-man'!EH$38&lt;=IF('2-man'!$BF$27="",999,'2-man'!$BF$27),OR('2-man'!EH$40="D",LEFT('2-man'!EH$40,3)="ST&gt;",OR(AND('2-man'!EH$39="ST&gt;2",EH32&gt;=100))))),'2-man'!EH$38,0)</f>
        <v/>
      </c>
      <c r="EI47">
        <f>IF(OR('2-man'!EI$40="P",'2-man'!EI$40="R",AND('2-man'!EI$38&lt;=IF('2-man'!$BF$27="",999,'2-man'!$BF$27),OR('2-man'!EI$40="D",LEFT('2-man'!EI$40,3)="ST&gt;",OR(AND('2-man'!EI$39="ST&gt;2",EI32&gt;=100))))),'2-man'!EI$38,0)</f>
        <v/>
      </c>
      <c r="EJ47">
        <f>IF(OR('2-man'!EJ$40="P",'2-man'!EJ$40="R",AND('2-man'!EJ$38&lt;=IF('2-man'!$BF$27="",999,'2-man'!$BF$27),OR('2-man'!EJ$40="D",LEFT('2-man'!EJ$40,3)="ST&gt;",OR(AND('2-man'!EJ$39="ST&gt;2",EJ32&gt;=100))))),'2-man'!EJ$38,0)</f>
        <v/>
      </c>
      <c r="EK47">
        <f>IF(OR('2-man'!EK$40="P",'2-man'!EK$40="R",AND('2-man'!EK$38&lt;=IF('2-man'!$BF$27="",999,'2-man'!$BF$27),OR('2-man'!EK$40="D",LEFT('2-man'!EK$40,3)="ST&gt;",OR(AND('2-man'!EK$39="ST&gt;2",EK32&gt;=100))))),'2-man'!EK$38,0)</f>
        <v/>
      </c>
      <c r="EL47">
        <f>IF(OR('2-man'!EL$40="P",'2-man'!EL$40="R",AND('2-man'!EL$38&lt;=IF('2-man'!$BF$27="",999,'2-man'!$BF$27),OR('2-man'!EL$40="D",LEFT('2-man'!EL$40,3)="ST&gt;",OR(AND('2-man'!EL$39="ST&gt;2",EL32&gt;=100))))),'2-man'!EL$38,0)</f>
        <v/>
      </c>
    </row>
    <row r="48">
      <c r="A48" t="inlineStr">
        <is>
          <t>cum mean</t>
        </is>
      </c>
      <c r="B48" t="n">
        <v>0</v>
      </c>
      <c r="CJ48">
        <f>12.021*COUNTIF('2-man'!$C$39:'2-man'!CI$40,"S")+4.395*COUNTIF('2-man'!$C$39:'2-man'!CI$40,"C")+112.5*(SUMPRODUCT(('2-man'!$C$39:'2-man'!CH$39="D")*($C$32:CH$32&gt;=35))+SUMPRODUCT(('2-man'!$C$40:'2-man'!CH$40="D")*($C$40:CH$40&gt;=35)))+1.087*COUNTIF('2-man'!$C$39:'2-man'!CH$40,"B")+8.5*COUNTIF('2-man'!$C$39:'2-man'!CH$40,"A")+1.252*COUNTIF('2-man'!$C$39:'2-man'!CG$40,"T")+1.254*COUNTIF('2-man'!$C$39:'2-man'!CH$40,"E")+8.187*COUNTIF('2-man'!$C$39:'2-man'!CI$40,"SB")+IF('2-man'!$Z$31="Ayak",1.255*COUNTIF('2-man'!$C$39:'2-man'!CH$39,"H"),IF('2-man'!$Z$31="Swift blade",4.141,4.382)*COUNTIF('2-man'!$C$39:'2-man'!CI$39,"H"))+IF('2-man'!$Z$32="Ayak",1.255*COUNTIF('2-man'!$C$40:'2-man'!CH$40,"H"),IF('2-man'!$Z$32="Swift blade",4.141,4.382)*COUNTIF('2-man'!$C$40:'2-man'!CI$40,"H"))+(SUM($B35:CH35)+SUM($B43:CH43))*1.2727/4</f>
        <v/>
      </c>
      <c r="CK48">
        <f>12.021*COUNTIF('2-man'!$C$39:'2-man'!CJ$40,"S")+4.395*COUNTIF('2-man'!$C$39:'2-man'!CJ$40,"C")+112.5*(SUMPRODUCT(('2-man'!$C$39:'2-man'!CI$39="D")*($C$32:CI$32&gt;=35))+SUMPRODUCT(('2-man'!$C$40:'2-man'!CI$40="D")*($C$40:CI$40&gt;=35)))+1.087*COUNTIF('2-man'!$C$39:'2-man'!CI$40,"B")+8.5*COUNTIF('2-man'!$C$39:'2-man'!CI$40,"A")+1.252*COUNTIF('2-man'!$C$39:'2-man'!CH$40,"T")+1.254*COUNTIF('2-man'!$C$39:'2-man'!CI$40,"E")+8.187*COUNTIF('2-man'!$C$39:'2-man'!CJ$40,"SB")+IF('2-man'!$Z$31="Ayak",1.255*COUNTIF('2-man'!$C$39:'2-man'!CI$39,"H"),IF('2-man'!$Z$31="Swift blade",4.141,4.382)*COUNTIF('2-man'!$C$39:'2-man'!CJ$39,"H"))+IF('2-man'!$Z$32="Ayak",1.255*COUNTIF('2-man'!$C$40:'2-man'!CI$40,"H"),IF('2-man'!$Z$32="Swift blade",4.141,4.382)*COUNTIF('2-man'!$C$40:'2-man'!CJ$40,"H"))+(SUM($B35:CI35)+SUM($B43:CI43))*1.2727/4</f>
        <v/>
      </c>
      <c r="CL48">
        <f>12.021*COUNTIF('2-man'!$C$39:'2-man'!CK$40,"S")+4.395*COUNTIF('2-man'!$C$39:'2-man'!CK$40,"C")+112.5*(SUMPRODUCT(('2-man'!$C$39:'2-man'!CJ$39="D")*($C$32:CJ$32&gt;=35))+SUMPRODUCT(('2-man'!$C$40:'2-man'!CJ$40="D")*($C$40:CJ$40&gt;=35)))+1.087*COUNTIF('2-man'!$C$39:'2-man'!CJ$40,"B")+8.5*COUNTIF('2-man'!$C$39:'2-man'!CJ$40,"A")+1.252*COUNTIF('2-man'!$C$39:'2-man'!CI$40,"T")+1.254*COUNTIF('2-man'!$C$39:'2-man'!CJ$40,"E")+8.187*COUNTIF('2-man'!$C$39:'2-man'!CK$40,"SB")+IF('2-man'!$Z$31="Ayak",1.255*COUNTIF('2-man'!$C$39:'2-man'!CJ$39,"H"),IF('2-man'!$Z$31="Swift blade",4.141,4.382)*COUNTIF('2-man'!$C$39:'2-man'!CK$39,"H"))+IF('2-man'!$Z$32="Ayak",1.255*COUNTIF('2-man'!$C$40:'2-man'!CJ$40,"H"),IF('2-man'!$Z$32="Swift blade",4.141,4.382)*COUNTIF('2-man'!$C$40:'2-man'!CK$40,"H"))+(SUM($B35:CJ35)+SUM($B43:CJ43))*1.2727/4</f>
        <v/>
      </c>
      <c r="CM48">
        <f>12.021*COUNTIF('2-man'!$C$39:'2-man'!CL$40,"S")+4.395*COUNTIF('2-man'!$C$39:'2-man'!CL$40,"C")+112.5*(SUMPRODUCT(('2-man'!$C$39:'2-man'!CK$39="D")*($C$32:CK$32&gt;=35))+SUMPRODUCT(('2-man'!$C$40:'2-man'!CK$40="D")*($C$40:CK$40&gt;=35)))+1.087*COUNTIF('2-man'!$C$39:'2-man'!CK$40,"B")+8.5*COUNTIF('2-man'!$C$39:'2-man'!CK$40,"A")+1.252*COUNTIF('2-man'!$C$39:'2-man'!CJ$40,"T")+1.254*COUNTIF('2-man'!$C$39:'2-man'!CK$40,"E")+8.187*COUNTIF('2-man'!$C$39:'2-man'!CL$40,"SB")+IF('2-man'!$Z$31="Ayak",1.255*COUNTIF('2-man'!$C$39:'2-man'!CK$39,"H"),IF('2-man'!$Z$31="Swift blade",4.141,4.382)*COUNTIF('2-man'!$C$39:'2-man'!CL$39,"H"))+IF('2-man'!$Z$32="Ayak",1.255*COUNTIF('2-man'!$C$40:'2-man'!CK$40,"H"),IF('2-man'!$Z$32="Swift blade",4.141,4.382)*COUNTIF('2-man'!$C$40:'2-man'!CL$40,"H"))+(SUM($B35:CK35)+SUM($B43:CK43))*1.2727/4</f>
        <v/>
      </c>
      <c r="CN48">
        <f>12.021*COUNTIF('2-man'!$C$39:'2-man'!CM$40,"S")+4.395*COUNTIF('2-man'!$C$39:'2-man'!CM$40,"C")+112.5*(SUMPRODUCT(('2-man'!$C$39:'2-man'!CL$39="D")*($C$32:CL$32&gt;=35))+SUMPRODUCT(('2-man'!$C$40:'2-man'!CL$40="D")*($C$40:CL$40&gt;=35)))+1.087*COUNTIF('2-man'!$C$39:'2-man'!CL$40,"B")+8.5*COUNTIF('2-man'!$C$39:'2-man'!CL$40,"A")+1.252*COUNTIF('2-man'!$C$39:'2-man'!CK$40,"T")+1.254*COUNTIF('2-man'!$C$39:'2-man'!CL$40,"E")+8.187*COUNTIF('2-man'!$C$39:'2-man'!CM$40,"SB")+IF('2-man'!$Z$31="Ayak",1.255*COUNTIF('2-man'!$C$39:'2-man'!CL$39,"H"),IF('2-man'!$Z$31="Swift blade",4.141,4.382)*COUNTIF('2-man'!$C$39:'2-man'!CM$39,"H"))+IF('2-man'!$Z$32="Ayak",1.255*COUNTIF('2-man'!$C$40:'2-man'!CL$40,"H"),IF('2-man'!$Z$32="Swift blade",4.141,4.382)*COUNTIF('2-man'!$C$40:'2-man'!CM$40,"H"))+(SUM($B35:CL35)+SUM($B43:CL43))*1.2727/4</f>
        <v/>
      </c>
      <c r="CO48">
        <f>12.021*COUNTIF('2-man'!$C$39:'2-man'!CN$40,"S")+4.395*COUNTIF('2-man'!$C$39:'2-man'!CN$40,"C")+112.5*(SUMPRODUCT(('2-man'!$C$39:'2-man'!CM$39="D")*($C$32:CM$32&gt;=35))+SUMPRODUCT(('2-man'!$C$40:'2-man'!CM$40="D")*($C$40:CM$40&gt;=35)))+1.087*COUNTIF('2-man'!$C$39:'2-man'!CM$40,"B")+8.5*COUNTIF('2-man'!$C$39:'2-man'!CM$40,"A")+1.252*COUNTIF('2-man'!$C$39:'2-man'!CL$40,"T")+1.254*COUNTIF('2-man'!$C$39:'2-man'!CM$40,"E")+8.187*COUNTIF('2-man'!$C$39:'2-man'!CN$40,"SB")+IF('2-man'!$Z$31="Ayak",1.255*COUNTIF('2-man'!$C$39:'2-man'!CM$39,"H"),IF('2-man'!$Z$31="Swift blade",4.141,4.382)*COUNTIF('2-man'!$C$39:'2-man'!CN$39,"H"))+IF('2-man'!$Z$32="Ayak",1.255*COUNTIF('2-man'!$C$40:'2-man'!CM$40,"H"),IF('2-man'!$Z$32="Swift blade",4.141,4.382)*COUNTIF('2-man'!$C$40:'2-man'!CN$40,"H"))+(SUM($B35:CM35)+SUM($B43:CM43))*1.2727/4</f>
        <v/>
      </c>
      <c r="CP48">
        <f>12.021*COUNTIF('2-man'!$C$39:'2-man'!CO$40,"S")+4.395*COUNTIF('2-man'!$C$39:'2-man'!CO$40,"C")+112.5*(SUMPRODUCT(('2-man'!$C$39:'2-man'!CN$39="D")*($C$32:CN$32&gt;=35))+SUMPRODUCT(('2-man'!$C$40:'2-man'!CN$40="D")*($C$40:CN$40&gt;=35)))+1.087*COUNTIF('2-man'!$C$39:'2-man'!CN$40,"B")+8.5*COUNTIF('2-man'!$C$39:'2-man'!CN$40,"A")+1.252*COUNTIF('2-man'!$C$39:'2-man'!CM$40,"T")+1.254*COUNTIF('2-man'!$C$39:'2-man'!CN$40,"E")+8.187*COUNTIF('2-man'!$C$39:'2-man'!CO$40,"SB")+IF('2-man'!$Z$31="Ayak",1.255*COUNTIF('2-man'!$C$39:'2-man'!CN$39,"H"),IF('2-man'!$Z$31="Swift blade",4.141,4.382)*COUNTIF('2-man'!$C$39:'2-man'!CO$39,"H"))+IF('2-man'!$Z$32="Ayak",1.255*COUNTIF('2-man'!$C$40:'2-man'!CN$40,"H"),IF('2-man'!$Z$32="Swift blade",4.141,4.382)*COUNTIF('2-man'!$C$40:'2-man'!CO$40,"H"))+(SUM($B35:CN35)+SUM($B43:CN43))*1.2727/4</f>
        <v/>
      </c>
      <c r="CQ48">
        <f>12.021*COUNTIF('2-man'!$C$39:'2-man'!CP$40,"S")+4.395*COUNTIF('2-man'!$C$39:'2-man'!CP$40,"C")+112.5*(SUMPRODUCT(('2-man'!$C$39:'2-man'!CO$39="D")*($C$32:CO$32&gt;=35))+SUMPRODUCT(('2-man'!$C$40:'2-man'!CO$40="D")*($C$40:CO$40&gt;=35)))+1.087*COUNTIF('2-man'!$C$39:'2-man'!CO$40,"B")+8.5*COUNTIF('2-man'!$C$39:'2-man'!CO$40,"A")+1.252*COUNTIF('2-man'!$C$39:'2-man'!CN$40,"T")+1.254*COUNTIF('2-man'!$C$39:'2-man'!CO$40,"E")+8.187*COUNTIF('2-man'!$C$39:'2-man'!CP$40,"SB")+IF('2-man'!$Z$31="Ayak",1.255*COUNTIF('2-man'!$C$39:'2-man'!CO$39,"H"),IF('2-man'!$Z$31="Swift blade",4.141,4.382)*COUNTIF('2-man'!$C$39:'2-man'!CP$39,"H"))+IF('2-man'!$Z$32="Ayak",1.255*COUNTIF('2-man'!$C$40:'2-man'!CO$40,"H"),IF('2-man'!$Z$32="Swift blade",4.141,4.382)*COUNTIF('2-man'!$C$40:'2-man'!CP$40,"H"))+(SUM($B35:CO35)+SUM($B43:CO43))*1.2727/4</f>
        <v/>
      </c>
      <c r="CR48">
        <f>12.021*COUNTIF('2-man'!$C$39:'2-man'!CQ$40,"S")+4.395*COUNTIF('2-man'!$C$39:'2-man'!CQ$40,"C")+112.5*(SUMPRODUCT(('2-man'!$C$39:'2-man'!CP$39="D")*($C$32:CP$32&gt;=35))+SUMPRODUCT(('2-man'!$C$40:'2-man'!CP$40="D")*($C$40:CP$40&gt;=35)))+1.087*COUNTIF('2-man'!$C$39:'2-man'!CP$40,"B")+8.5*COUNTIF('2-man'!$C$39:'2-man'!CP$40,"A")+1.252*COUNTIF('2-man'!$C$39:'2-man'!CO$40,"T")+1.254*COUNTIF('2-man'!$C$39:'2-man'!CP$40,"E")+8.187*COUNTIF('2-man'!$C$39:'2-man'!CQ$40,"SB")+IF('2-man'!$Z$31="Ayak",1.255*COUNTIF('2-man'!$C$39:'2-man'!CP$39,"H"),IF('2-man'!$Z$31="Swift blade",4.141,4.382)*COUNTIF('2-man'!$C$39:'2-man'!CQ$39,"H"))+IF('2-man'!$Z$32="Ayak",1.255*COUNTIF('2-man'!$C$40:'2-man'!CP$40,"H"),IF('2-man'!$Z$32="Swift blade",4.141,4.382)*COUNTIF('2-man'!$C$40:'2-man'!CQ$40,"H"))+(SUM($B35:CP35)+SUM($B43:CP43))*1.2727/4</f>
        <v/>
      </c>
      <c r="CS48">
        <f>12.021*COUNTIF('2-man'!$C$39:'2-man'!CR$40,"S")+4.395*COUNTIF('2-man'!$C$39:'2-man'!CR$40,"C")+112.5*(SUMPRODUCT(('2-man'!$C$39:'2-man'!CQ$39="D")*($C$32:CQ$32&gt;=35))+SUMPRODUCT(('2-man'!$C$40:'2-man'!CQ$40="D")*($C$40:CQ$40&gt;=35)))+1.087*COUNTIF('2-man'!$C$39:'2-man'!CQ$40,"B")+8.5*COUNTIF('2-man'!$C$39:'2-man'!CQ$40,"A")+1.252*COUNTIF('2-man'!$C$39:'2-man'!CP$40,"T")+1.254*COUNTIF('2-man'!$C$39:'2-man'!CQ$40,"E")+8.187*COUNTIF('2-man'!$C$39:'2-man'!CR$40,"SB")+IF('2-man'!$Z$31="Ayak",1.255*COUNTIF('2-man'!$C$39:'2-man'!CQ$39,"H"),IF('2-man'!$Z$31="Swift blade",4.141,4.382)*COUNTIF('2-man'!$C$39:'2-man'!CR$39,"H"))+IF('2-man'!$Z$32="Ayak",1.255*COUNTIF('2-man'!$C$40:'2-man'!CQ$40,"H"),IF('2-man'!$Z$32="Swift blade",4.141,4.382)*COUNTIF('2-man'!$C$40:'2-man'!CR$40,"H"))+(SUM($B35:CQ35)+SUM($B43:CQ43))*1.2727/4</f>
        <v/>
      </c>
      <c r="CT48">
        <f>12.021*COUNTIF('2-man'!$C$39:'2-man'!CS$40,"S")+4.395*COUNTIF('2-man'!$C$39:'2-man'!CS$40,"C")+112.5*(SUMPRODUCT(('2-man'!$C$39:'2-man'!CR$39="D")*($C$32:CR$32&gt;=35))+SUMPRODUCT(('2-man'!$C$40:'2-man'!CR$40="D")*($C$40:CR$40&gt;=35)))+1.087*COUNTIF('2-man'!$C$39:'2-man'!CR$40,"B")+8.5*COUNTIF('2-man'!$C$39:'2-man'!CR$40,"A")+1.252*COUNTIF('2-man'!$C$39:'2-man'!CQ$40,"T")+1.254*COUNTIF('2-man'!$C$39:'2-man'!CR$40,"E")+8.187*COUNTIF('2-man'!$C$39:'2-man'!CS$40,"SB")+IF('2-man'!$Z$31="Ayak",1.255*COUNTIF('2-man'!$C$39:'2-man'!CR$39,"H"),IF('2-man'!$Z$31="Swift blade",4.141,4.382)*COUNTIF('2-man'!$C$39:'2-man'!CS$39,"H"))+IF('2-man'!$Z$32="Ayak",1.255*COUNTIF('2-man'!$C$40:'2-man'!CR$40,"H"),IF('2-man'!$Z$32="Swift blade",4.141,4.382)*COUNTIF('2-man'!$C$40:'2-man'!CS$40,"H"))+(SUM($B35:CR35)+SUM($B43:CR43))*1.2727/4</f>
        <v/>
      </c>
      <c r="CU48">
        <f>12.021*COUNTIF('2-man'!$C$39:'2-man'!CT$40,"S")+4.395*COUNTIF('2-man'!$C$39:'2-man'!CT$40,"C")+112.5*(SUMPRODUCT(('2-man'!$C$39:'2-man'!CS$39="D")*($C$32:CS$32&gt;=35))+SUMPRODUCT(('2-man'!$C$40:'2-man'!CS$40="D")*($C$40:CS$40&gt;=35)))+1.087*COUNTIF('2-man'!$C$39:'2-man'!CS$40,"B")+8.5*COUNTIF('2-man'!$C$39:'2-man'!CS$40,"A")+1.252*COUNTIF('2-man'!$C$39:'2-man'!CR$40,"T")+1.254*COUNTIF('2-man'!$C$39:'2-man'!CS$40,"E")+8.187*COUNTIF('2-man'!$C$39:'2-man'!CT$40,"SB")+IF('2-man'!$Z$31="Ayak",1.255*COUNTIF('2-man'!$C$39:'2-man'!CS$39,"H"),IF('2-man'!$Z$31="Swift blade",4.141,4.382)*COUNTIF('2-man'!$C$39:'2-man'!CT$39,"H"))+IF('2-man'!$Z$32="Ayak",1.255*COUNTIF('2-man'!$C$40:'2-man'!CS$40,"H"),IF('2-man'!$Z$32="Swift blade",4.141,4.382)*COUNTIF('2-man'!$C$40:'2-man'!CT$40,"H"))+(SUM($B35:CS35)+SUM($B43:CS43))*1.2727/4</f>
        <v/>
      </c>
      <c r="CV48">
        <f>12.021*COUNTIF('2-man'!$C$39:'2-man'!CU$40,"S")+4.395*COUNTIF('2-man'!$C$39:'2-man'!CU$40,"C")+112.5*(SUMPRODUCT(('2-man'!$C$39:'2-man'!CT$39="D")*($C$32:CT$32&gt;=35))+SUMPRODUCT(('2-man'!$C$40:'2-man'!CT$40="D")*($C$40:CT$40&gt;=35)))+1.087*COUNTIF('2-man'!$C$39:'2-man'!CT$40,"B")+8.5*COUNTIF('2-man'!$C$39:'2-man'!CT$40,"A")+1.252*COUNTIF('2-man'!$C$39:'2-man'!CS$40,"T")+1.254*COUNTIF('2-man'!$C$39:'2-man'!CT$40,"E")+8.187*COUNTIF('2-man'!$C$39:'2-man'!CU$40,"SB")+IF('2-man'!$Z$31="Ayak",1.255*COUNTIF('2-man'!$C$39:'2-man'!CT$39,"H"),IF('2-man'!$Z$31="Swift blade",4.141,4.382)*COUNTIF('2-man'!$C$39:'2-man'!CU$39,"H"))+IF('2-man'!$Z$32="Ayak",1.255*COUNTIF('2-man'!$C$40:'2-man'!CT$40,"H"),IF('2-man'!$Z$32="Swift blade",4.141,4.382)*COUNTIF('2-man'!$C$40:'2-man'!CU$40,"H"))+(SUM($B35:CT35)+SUM($B43:CT43))*1.2727/4</f>
        <v/>
      </c>
      <c r="CW48">
        <f>12.021*COUNTIF('2-man'!$C$39:'2-man'!CV$40,"S")+4.395*COUNTIF('2-man'!$C$39:'2-man'!CV$40,"C")+112.5*(SUMPRODUCT(('2-man'!$C$39:'2-man'!CU$39="D")*($C$32:CU$32&gt;=35))+SUMPRODUCT(('2-man'!$C$40:'2-man'!CU$40="D")*($C$40:CU$40&gt;=35)))+1.087*COUNTIF('2-man'!$C$39:'2-man'!CU$40,"B")+8.5*COUNTIF('2-man'!$C$39:'2-man'!CU$40,"A")+1.252*COUNTIF('2-man'!$C$39:'2-man'!CT$40,"T")+1.254*COUNTIF('2-man'!$C$39:'2-man'!CU$40,"E")+8.187*COUNTIF('2-man'!$C$39:'2-man'!CV$40,"SB")+IF('2-man'!$Z$31="Ayak",1.255*COUNTIF('2-man'!$C$39:'2-man'!CU$39,"H"),IF('2-man'!$Z$31="Swift blade",4.141,4.382)*COUNTIF('2-man'!$C$39:'2-man'!CV$39,"H"))+IF('2-man'!$Z$32="Ayak",1.255*COUNTIF('2-man'!$C$40:'2-man'!CU$40,"H"),IF('2-man'!$Z$32="Swift blade",4.141,4.382)*COUNTIF('2-man'!$C$40:'2-man'!CV$40,"H"))+(SUM($B35:CU35)+SUM($B43:CU43))*1.2727/4</f>
        <v/>
      </c>
      <c r="CX48">
        <f>12.021*COUNTIF('2-man'!$C$39:'2-man'!CW$40,"S")+4.395*COUNTIF('2-man'!$C$39:'2-man'!CW$40,"C")+112.5*(SUMPRODUCT(('2-man'!$C$39:'2-man'!CV$39="D")*($C$32:CV$32&gt;=35))+SUMPRODUCT(('2-man'!$C$40:'2-man'!CV$40="D")*($C$40:CV$40&gt;=35)))+1.087*COUNTIF('2-man'!$C$39:'2-man'!CV$40,"B")+8.5*COUNTIF('2-man'!$C$39:'2-man'!CV$40,"A")+1.252*COUNTIF('2-man'!$C$39:'2-man'!CU$40,"T")+1.254*COUNTIF('2-man'!$C$39:'2-man'!CV$40,"E")+8.187*COUNTIF('2-man'!$C$39:'2-man'!CW$40,"SB")+IF('2-man'!$Z$31="Ayak",1.255*COUNTIF('2-man'!$C$39:'2-man'!CV$39,"H"),IF('2-man'!$Z$31="Swift blade",4.141,4.382)*COUNTIF('2-man'!$C$39:'2-man'!CW$39,"H"))+IF('2-man'!$Z$32="Ayak",1.255*COUNTIF('2-man'!$C$40:'2-man'!CV$40,"H"),IF('2-man'!$Z$32="Swift blade",4.141,4.382)*COUNTIF('2-man'!$C$40:'2-man'!CW$40,"H"))+(SUM($B35:CV35)+SUM($B43:CV43))*1.2727/4</f>
        <v/>
      </c>
      <c r="CY48">
        <f>12.021*COUNTIF('2-man'!$C$39:'2-man'!CX$40,"S")+4.395*COUNTIF('2-man'!$C$39:'2-man'!CX$40,"C")+112.5*(SUMPRODUCT(('2-man'!$C$39:'2-man'!CW$39="D")*($C$32:CW$32&gt;=35))+SUMPRODUCT(('2-man'!$C$40:'2-man'!CW$40="D")*($C$40:CW$40&gt;=35)))+1.087*COUNTIF('2-man'!$C$39:'2-man'!CW$40,"B")+8.5*COUNTIF('2-man'!$C$39:'2-man'!CW$40,"A")+1.252*COUNTIF('2-man'!$C$39:'2-man'!CV$40,"T")+1.254*COUNTIF('2-man'!$C$39:'2-man'!CW$40,"E")+8.187*COUNTIF('2-man'!$C$39:'2-man'!CX$40,"SB")+IF('2-man'!$Z$31="Ayak",1.255*COUNTIF('2-man'!$C$39:'2-man'!CW$39,"H"),IF('2-man'!$Z$31="Swift blade",4.141,4.382)*COUNTIF('2-man'!$C$39:'2-man'!CX$39,"H"))+IF('2-man'!$Z$32="Ayak",1.255*COUNTIF('2-man'!$C$40:'2-man'!CW$40,"H"),IF('2-man'!$Z$32="Swift blade",4.141,4.382)*COUNTIF('2-man'!$C$40:'2-man'!CX$40,"H"))+(SUM($B35:CW35)+SUM($B43:CW43))*1.2727/4</f>
        <v/>
      </c>
      <c r="CZ48">
        <f>12.021*COUNTIF('2-man'!$C$39:'2-man'!CY$40,"S")+4.395*COUNTIF('2-man'!$C$39:'2-man'!CY$40,"C")+112.5*(SUMPRODUCT(('2-man'!$C$39:'2-man'!CX$39="D")*($C$32:CX$32&gt;=35))+SUMPRODUCT(('2-man'!$C$40:'2-man'!CX$40="D")*($C$40:CX$40&gt;=35)))+1.087*COUNTIF('2-man'!$C$39:'2-man'!CX$40,"B")+8.5*COUNTIF('2-man'!$C$39:'2-man'!CX$40,"A")+1.252*COUNTIF('2-man'!$C$39:'2-man'!CW$40,"T")+1.254*COUNTIF('2-man'!$C$39:'2-man'!CX$40,"E")+8.187*COUNTIF('2-man'!$C$39:'2-man'!CY$40,"SB")+IF('2-man'!$Z$31="Ayak",1.255*COUNTIF('2-man'!$C$39:'2-man'!CX$39,"H"),IF('2-man'!$Z$31="Swift blade",4.141,4.382)*COUNTIF('2-man'!$C$39:'2-man'!CY$39,"H"))+IF('2-man'!$Z$32="Ayak",1.255*COUNTIF('2-man'!$C$40:'2-man'!CX$40,"H"),IF('2-man'!$Z$32="Swift blade",4.141,4.382)*COUNTIF('2-man'!$C$40:'2-man'!CY$40,"H"))+(SUM($B35:CX35)+SUM($B43:CX43))*1.2727/4</f>
        <v/>
      </c>
      <c r="DA48">
        <f>12.021*COUNTIF('2-man'!$C$39:'2-man'!CZ$40,"S")+4.395*COUNTIF('2-man'!$C$39:'2-man'!CZ$40,"C")+112.5*(SUMPRODUCT(('2-man'!$C$39:'2-man'!CY$39="D")*($C$32:CY$32&gt;=35))+SUMPRODUCT(('2-man'!$C$40:'2-man'!CY$40="D")*($C$40:CY$40&gt;=35)))+1.087*COUNTIF('2-man'!$C$39:'2-man'!CY$40,"B")+8.5*COUNTIF('2-man'!$C$39:'2-man'!CY$40,"A")+1.252*COUNTIF('2-man'!$C$39:'2-man'!CX$40,"T")+1.254*COUNTIF('2-man'!$C$39:'2-man'!CY$40,"E")+8.187*COUNTIF('2-man'!$C$39:'2-man'!CZ$40,"SB")+IF('2-man'!$Z$31="Ayak",1.255*COUNTIF('2-man'!$C$39:'2-man'!CY$39,"H"),IF('2-man'!$Z$31="Swift blade",4.141,4.382)*COUNTIF('2-man'!$C$39:'2-man'!CZ$39,"H"))+IF('2-man'!$Z$32="Ayak",1.255*COUNTIF('2-man'!$C$40:'2-man'!CY$40,"H"),IF('2-man'!$Z$32="Swift blade",4.141,4.382)*COUNTIF('2-man'!$C$40:'2-man'!CZ$40,"H"))+(SUM($B35:CY35)+SUM($B43:CY43))*1.2727/4</f>
        <v/>
      </c>
      <c r="DB48">
        <f>12.021*COUNTIF('2-man'!$C$39:'2-man'!DA$40,"S")+4.395*COUNTIF('2-man'!$C$39:'2-man'!DA$40,"C")+112.5*(SUMPRODUCT(('2-man'!$C$39:'2-man'!CZ$39="D")*($C$32:CZ$32&gt;=35))+SUMPRODUCT(('2-man'!$C$40:'2-man'!CZ$40="D")*($C$40:CZ$40&gt;=35)))+1.087*COUNTIF('2-man'!$C$39:'2-man'!CZ$40,"B")+8.5*COUNTIF('2-man'!$C$39:'2-man'!CZ$40,"A")+1.252*COUNTIF('2-man'!$C$39:'2-man'!CY$40,"T")+1.254*COUNTIF('2-man'!$C$39:'2-man'!CZ$40,"E")+8.187*COUNTIF('2-man'!$C$39:'2-man'!DA$40,"SB")+IF('2-man'!$Z$31="Ayak",1.255*COUNTIF('2-man'!$C$39:'2-man'!CZ$39,"H"),IF('2-man'!$Z$31="Swift blade",4.141,4.382)*COUNTIF('2-man'!$C$39:'2-man'!DA$39,"H"))+IF('2-man'!$Z$32="Ayak",1.255*COUNTIF('2-man'!$C$40:'2-man'!CZ$40,"H"),IF('2-man'!$Z$32="Swift blade",4.141,4.382)*COUNTIF('2-man'!$C$40:'2-man'!DA$40,"H"))+(SUM($B35:CZ35)+SUM($B43:CZ43))*1.2727/4</f>
        <v/>
      </c>
      <c r="DC48">
        <f>12.021*COUNTIF('2-man'!$C$39:'2-man'!DB$40,"S")+4.395*COUNTIF('2-man'!$C$39:'2-man'!DB$40,"C")+112.5*(SUMPRODUCT(('2-man'!$C$39:'2-man'!DA$39="D")*($C$32:DA$32&gt;=35))+SUMPRODUCT(('2-man'!$C$40:'2-man'!DA$40="D")*($C$40:DA$40&gt;=35)))+1.087*COUNTIF('2-man'!$C$39:'2-man'!DA$40,"B")+8.5*COUNTIF('2-man'!$C$39:'2-man'!DA$40,"A")+1.252*COUNTIF('2-man'!$C$39:'2-man'!CZ$40,"T")+1.254*COUNTIF('2-man'!$C$39:'2-man'!DA$40,"E")+8.187*COUNTIF('2-man'!$C$39:'2-man'!DB$40,"SB")+IF('2-man'!$Z$31="Ayak",1.255*COUNTIF('2-man'!$C$39:'2-man'!DA$39,"H"),IF('2-man'!$Z$31="Swift blade",4.141,4.382)*COUNTIF('2-man'!$C$39:'2-man'!DB$39,"H"))+IF('2-man'!$Z$32="Ayak",1.255*COUNTIF('2-man'!$C$40:'2-man'!DA$40,"H"),IF('2-man'!$Z$32="Swift blade",4.141,4.382)*COUNTIF('2-man'!$C$40:'2-man'!DB$40,"H"))+(SUM($B35:DA35)+SUM($B43:DA43))*1.2727/4</f>
        <v/>
      </c>
      <c r="DD48">
        <f>12.021*COUNTIF('2-man'!$C$39:'2-man'!DC$40,"S")+4.395*COUNTIF('2-man'!$C$39:'2-man'!DC$40,"C")+112.5*(SUMPRODUCT(('2-man'!$C$39:'2-man'!DB$39="D")*($C$32:DB$32&gt;=35))+SUMPRODUCT(('2-man'!$C$40:'2-man'!DB$40="D")*($C$40:DB$40&gt;=35)))+1.087*COUNTIF('2-man'!$C$39:'2-man'!DB$40,"B")+8.5*COUNTIF('2-man'!$C$39:'2-man'!DB$40,"A")+1.252*COUNTIF('2-man'!$C$39:'2-man'!DA$40,"T")+1.254*COUNTIF('2-man'!$C$39:'2-man'!DB$40,"E")+8.187*COUNTIF('2-man'!$C$39:'2-man'!DC$40,"SB")+IF('2-man'!$Z$31="Ayak",1.255*COUNTIF('2-man'!$C$39:'2-man'!DB$39,"H"),IF('2-man'!$Z$31="Swift blade",4.141,4.382)*COUNTIF('2-man'!$C$39:'2-man'!DC$39,"H"))+IF('2-man'!$Z$32="Ayak",1.255*COUNTIF('2-man'!$C$40:'2-man'!DB$40,"H"),IF('2-man'!$Z$32="Swift blade",4.141,4.382)*COUNTIF('2-man'!$C$40:'2-man'!DC$40,"H"))+(SUM($B35:DB35)+SUM($B43:DB43))*1.2727/4</f>
        <v/>
      </c>
      <c r="DE48">
        <f>12.021*COUNTIF('2-man'!$C$39:'2-man'!DD$40,"S")+4.395*COUNTIF('2-man'!$C$39:'2-man'!DD$40,"C")+112.5*(SUMPRODUCT(('2-man'!$C$39:'2-man'!DC$39="D")*($C$32:DC$32&gt;=35))+SUMPRODUCT(('2-man'!$C$40:'2-man'!DC$40="D")*($C$40:DC$40&gt;=35)))+1.087*COUNTIF('2-man'!$C$39:'2-man'!DC$40,"B")+8.5*COUNTIF('2-man'!$C$39:'2-man'!DC$40,"A")+1.252*COUNTIF('2-man'!$C$39:'2-man'!DB$40,"T")+1.254*COUNTIF('2-man'!$C$39:'2-man'!DC$40,"E")+8.187*COUNTIF('2-man'!$C$39:'2-man'!DD$40,"SB")+IF('2-man'!$Z$31="Ayak",1.255*COUNTIF('2-man'!$C$39:'2-man'!DC$39,"H"),IF('2-man'!$Z$31="Swift blade",4.141,4.382)*COUNTIF('2-man'!$C$39:'2-man'!DD$39,"H"))+IF('2-man'!$Z$32="Ayak",1.255*COUNTIF('2-man'!$C$40:'2-man'!DC$40,"H"),IF('2-man'!$Z$32="Swift blade",4.141,4.382)*COUNTIF('2-man'!$C$40:'2-man'!DD$40,"H"))+(SUM($B35:DC35)+SUM($B43:DC43))*1.2727/4</f>
        <v/>
      </c>
      <c r="DF48">
        <f>12.021*COUNTIF('2-man'!$C$39:'2-man'!DE$40,"S")+4.395*COUNTIF('2-man'!$C$39:'2-man'!DE$40,"C")+112.5*(SUMPRODUCT(('2-man'!$C$39:'2-man'!DD$39="D")*($C$32:DD$32&gt;=35))+SUMPRODUCT(('2-man'!$C$40:'2-man'!DD$40="D")*($C$40:DD$40&gt;=35)))+1.087*COUNTIF('2-man'!$C$39:'2-man'!DD$40,"B")+8.5*COUNTIF('2-man'!$C$39:'2-man'!DD$40,"A")+1.252*COUNTIF('2-man'!$C$39:'2-man'!DC$40,"T")+1.254*COUNTIF('2-man'!$C$39:'2-man'!DD$40,"E")+8.187*COUNTIF('2-man'!$C$39:'2-man'!DE$40,"SB")+IF('2-man'!$Z$31="Ayak",1.255*COUNTIF('2-man'!$C$39:'2-man'!DD$39,"H"),IF('2-man'!$Z$31="Swift blade",4.141,4.382)*COUNTIF('2-man'!$C$39:'2-man'!DE$39,"H"))+IF('2-man'!$Z$32="Ayak",1.255*COUNTIF('2-man'!$C$40:'2-man'!DD$40,"H"),IF('2-man'!$Z$32="Swift blade",4.141,4.382)*COUNTIF('2-man'!$C$40:'2-man'!DE$40,"H"))+(SUM($B35:DD35)+SUM($B43:DD43))*1.2727/4</f>
        <v/>
      </c>
      <c r="DG48">
        <f>12.021*COUNTIF('2-man'!$C$39:'2-man'!DF$40,"S")+4.395*COUNTIF('2-man'!$C$39:'2-man'!DF$40,"C")+112.5*(SUMPRODUCT(('2-man'!$C$39:'2-man'!DE$39="D")*($C$32:DE$32&gt;=35))+SUMPRODUCT(('2-man'!$C$40:'2-man'!DE$40="D")*($C$40:DE$40&gt;=35)))+1.087*COUNTIF('2-man'!$C$39:'2-man'!DE$40,"B")+8.5*COUNTIF('2-man'!$C$39:'2-man'!DE$40,"A")+1.252*COUNTIF('2-man'!$C$39:'2-man'!DD$40,"T")+1.254*COUNTIF('2-man'!$C$39:'2-man'!DE$40,"E")+8.187*COUNTIF('2-man'!$C$39:'2-man'!DF$40,"SB")+IF('2-man'!$Z$31="Ayak",1.255*COUNTIF('2-man'!$C$39:'2-man'!DE$39,"H"),IF('2-man'!$Z$31="Swift blade",4.141,4.382)*COUNTIF('2-man'!$C$39:'2-man'!DF$39,"H"))+IF('2-man'!$Z$32="Ayak",1.255*COUNTIF('2-man'!$C$40:'2-man'!DE$40,"H"),IF('2-man'!$Z$32="Swift blade",4.141,4.382)*COUNTIF('2-man'!$C$40:'2-man'!DF$40,"H"))+(SUM($B35:DE35)+SUM($B43:DE43))*1.2727/4</f>
        <v/>
      </c>
      <c r="DH48">
        <f>12.021*COUNTIF('2-man'!$C$39:'2-man'!DG$40,"S")+4.395*COUNTIF('2-man'!$C$39:'2-man'!DG$40,"C")+112.5*(SUMPRODUCT(('2-man'!$C$39:'2-man'!DF$39="D")*($C$32:DF$32&gt;=35))+SUMPRODUCT(('2-man'!$C$40:'2-man'!DF$40="D")*($C$40:DF$40&gt;=35)))+1.087*COUNTIF('2-man'!$C$39:'2-man'!DF$40,"B")+8.5*COUNTIF('2-man'!$C$39:'2-man'!DF$40,"A")+1.252*COUNTIF('2-man'!$C$39:'2-man'!DE$40,"T")+1.254*COUNTIF('2-man'!$C$39:'2-man'!DF$40,"E")+8.187*COUNTIF('2-man'!$C$39:'2-man'!DG$40,"SB")+IF('2-man'!$Z$31="Ayak",1.255*COUNTIF('2-man'!$C$39:'2-man'!DF$39,"H"),IF('2-man'!$Z$31="Swift blade",4.141,4.382)*COUNTIF('2-man'!$C$39:'2-man'!DG$39,"H"))+IF('2-man'!$Z$32="Ayak",1.255*COUNTIF('2-man'!$C$40:'2-man'!DF$40,"H"),IF('2-man'!$Z$32="Swift blade",4.141,4.382)*COUNTIF('2-man'!$C$40:'2-man'!DG$40,"H"))+(SUM($B35:DF35)+SUM($B43:DF43))*1.2727/4</f>
        <v/>
      </c>
      <c r="DI48">
        <f>12.021*COUNTIF('2-man'!$C$39:'2-man'!DH$40,"S")+4.395*COUNTIF('2-man'!$C$39:'2-man'!DH$40,"C")+112.5*(SUMPRODUCT(('2-man'!$C$39:'2-man'!DG$39="D")*($C$32:DG$32&gt;=35))+SUMPRODUCT(('2-man'!$C$40:'2-man'!DG$40="D")*($C$40:DG$40&gt;=35)))+1.087*COUNTIF('2-man'!$C$39:'2-man'!DG$40,"B")+8.5*COUNTIF('2-man'!$C$39:'2-man'!DG$40,"A")+1.252*COUNTIF('2-man'!$C$39:'2-man'!DF$40,"T")+1.254*COUNTIF('2-man'!$C$39:'2-man'!DG$40,"E")+8.187*COUNTIF('2-man'!$C$39:'2-man'!DH$40,"SB")+IF('2-man'!$Z$31="Ayak",1.255*COUNTIF('2-man'!$C$39:'2-man'!DG$39,"H"),IF('2-man'!$Z$31="Swift blade",4.141,4.382)*COUNTIF('2-man'!$C$39:'2-man'!DH$39,"H"))+IF('2-man'!$Z$32="Ayak",1.255*COUNTIF('2-man'!$C$40:'2-man'!DG$40,"H"),IF('2-man'!$Z$32="Swift blade",4.141,4.382)*COUNTIF('2-man'!$C$40:'2-man'!DH$40,"H"))+(SUM($B35:DG35)+SUM($B43:DG43))*1.2727/4</f>
        <v/>
      </c>
      <c r="DJ48">
        <f>12.021*COUNTIF('2-man'!$C$39:'2-man'!DI$40,"S")+4.395*COUNTIF('2-man'!$C$39:'2-man'!DI$40,"C")+112.5*(SUMPRODUCT(('2-man'!$C$39:'2-man'!DH$39="D")*($C$32:DH$32&gt;=35))+SUMPRODUCT(('2-man'!$C$40:'2-man'!DH$40="D")*($C$40:DH$40&gt;=35)))+1.087*COUNTIF('2-man'!$C$39:'2-man'!DH$40,"B")+8.5*COUNTIF('2-man'!$C$39:'2-man'!DH$40,"A")+1.252*COUNTIF('2-man'!$C$39:'2-man'!DG$40,"T")+1.254*COUNTIF('2-man'!$C$39:'2-man'!DH$40,"E")+8.187*COUNTIF('2-man'!$C$39:'2-man'!DI$40,"SB")+IF('2-man'!$Z$31="Ayak",1.255*COUNTIF('2-man'!$C$39:'2-man'!DH$39,"H"),IF('2-man'!$Z$31="Swift blade",4.141,4.382)*COUNTIF('2-man'!$C$39:'2-man'!DI$39,"H"))+IF('2-man'!$Z$32="Ayak",1.255*COUNTIF('2-man'!$C$40:'2-man'!DH$40,"H"),IF('2-man'!$Z$32="Swift blade",4.141,4.382)*COUNTIF('2-man'!$C$40:'2-man'!DI$40,"H"))+(SUM($B35:DH35)+SUM($B43:DH43))*1.2727/4</f>
        <v/>
      </c>
      <c r="DK48">
        <f>12.021*COUNTIF('2-man'!$C$39:'2-man'!DJ$40,"S")+4.395*COUNTIF('2-man'!$C$39:'2-man'!DJ$40,"C")+112.5*(SUMPRODUCT(('2-man'!$C$39:'2-man'!DI$39="D")*($C$32:DI$32&gt;=35))+SUMPRODUCT(('2-man'!$C$40:'2-man'!DI$40="D")*($C$40:DI$40&gt;=35)))+1.087*COUNTIF('2-man'!$C$39:'2-man'!DI$40,"B")+8.5*COUNTIF('2-man'!$C$39:'2-man'!DI$40,"A")+1.252*COUNTIF('2-man'!$C$39:'2-man'!DH$40,"T")+1.254*COUNTIF('2-man'!$C$39:'2-man'!DI$40,"E")+8.187*COUNTIF('2-man'!$C$39:'2-man'!DJ$40,"SB")+IF('2-man'!$Z$31="Ayak",1.255*COUNTIF('2-man'!$C$39:'2-man'!DI$39,"H"),IF('2-man'!$Z$31="Swift blade",4.141,4.382)*COUNTIF('2-man'!$C$39:'2-man'!DJ$39,"H"))+IF('2-man'!$Z$32="Ayak",1.255*COUNTIF('2-man'!$C$40:'2-man'!DI$40,"H"),IF('2-man'!$Z$32="Swift blade",4.141,4.382)*COUNTIF('2-man'!$C$40:'2-man'!DJ$40,"H"))+(SUM($B35:DI35)+SUM($B43:DI43))*1.2727/4</f>
        <v/>
      </c>
      <c r="DL48">
        <f>12.021*COUNTIF('2-man'!$C$39:'2-man'!DK$40,"S")+4.395*COUNTIF('2-man'!$C$39:'2-man'!DK$40,"C")+112.5*(SUMPRODUCT(('2-man'!$C$39:'2-man'!DJ$39="D")*($C$32:DJ$32&gt;=35))+SUMPRODUCT(('2-man'!$C$40:'2-man'!DJ$40="D")*($C$40:DJ$40&gt;=35)))+1.087*COUNTIF('2-man'!$C$39:'2-man'!DJ$40,"B")+8.5*COUNTIF('2-man'!$C$39:'2-man'!DJ$40,"A")+1.252*COUNTIF('2-man'!$C$39:'2-man'!DI$40,"T")+1.254*COUNTIF('2-man'!$C$39:'2-man'!DJ$40,"E")+8.187*COUNTIF('2-man'!$C$39:'2-man'!DK$40,"SB")+IF('2-man'!$Z$31="Ayak",1.255*COUNTIF('2-man'!$C$39:'2-man'!DJ$39,"H"),IF('2-man'!$Z$31="Swift blade",4.141,4.382)*COUNTIF('2-man'!$C$39:'2-man'!DK$39,"H"))+IF('2-man'!$Z$32="Ayak",1.255*COUNTIF('2-man'!$C$40:'2-man'!DJ$40,"H"),IF('2-man'!$Z$32="Swift blade",4.141,4.382)*COUNTIF('2-man'!$C$40:'2-man'!DK$40,"H"))+(SUM($B35:DJ35)+SUM($B43:DJ43))*1.2727/4</f>
        <v/>
      </c>
      <c r="DM48">
        <f>12.021*COUNTIF('2-man'!$C$39:'2-man'!DL$40,"S")+4.395*COUNTIF('2-man'!$C$39:'2-man'!DL$40,"C")+112.5*(SUMPRODUCT(('2-man'!$C$39:'2-man'!DK$39="D")*($C$32:DK$32&gt;=35))+SUMPRODUCT(('2-man'!$C$40:'2-man'!DK$40="D")*($C$40:DK$40&gt;=35)))+1.087*COUNTIF('2-man'!$C$39:'2-man'!DK$40,"B")+8.5*COUNTIF('2-man'!$C$39:'2-man'!DK$40,"A")+1.252*COUNTIF('2-man'!$C$39:'2-man'!DJ$40,"T")+1.254*COUNTIF('2-man'!$C$39:'2-man'!DK$40,"E")+8.187*COUNTIF('2-man'!$C$39:'2-man'!DL$40,"SB")+IF('2-man'!$Z$31="Ayak",1.255*COUNTIF('2-man'!$C$39:'2-man'!DK$39,"H"),IF('2-man'!$Z$31="Swift blade",4.141,4.382)*COUNTIF('2-man'!$C$39:'2-man'!DL$39,"H"))+IF('2-man'!$Z$32="Ayak",1.255*COUNTIF('2-man'!$C$40:'2-man'!DK$40,"H"),IF('2-man'!$Z$32="Swift blade",4.141,4.382)*COUNTIF('2-man'!$C$40:'2-man'!DL$40,"H"))+(SUM($B35:DK35)+SUM($B43:DK43))*1.2727/4</f>
        <v/>
      </c>
      <c r="DN48">
        <f>12.021*COUNTIF('2-man'!$C$39:'2-man'!DM$40,"S")+4.395*COUNTIF('2-man'!$C$39:'2-man'!DM$40,"C")+112.5*(SUMPRODUCT(('2-man'!$C$39:'2-man'!DL$39="D")*($C$32:DL$32&gt;=35))+SUMPRODUCT(('2-man'!$C$40:'2-man'!DL$40="D")*($C$40:DL$40&gt;=35)))+1.087*COUNTIF('2-man'!$C$39:'2-man'!DL$40,"B")+8.5*COUNTIF('2-man'!$C$39:'2-man'!DL$40,"A")+1.252*COUNTIF('2-man'!$C$39:'2-man'!DK$40,"T")+1.254*COUNTIF('2-man'!$C$39:'2-man'!DL$40,"E")+8.187*COUNTIF('2-man'!$C$39:'2-man'!DM$40,"SB")+IF('2-man'!$Z$31="Ayak",1.255*COUNTIF('2-man'!$C$39:'2-man'!DL$39,"H"),IF('2-man'!$Z$31="Swift blade",4.141,4.382)*COUNTIF('2-man'!$C$39:'2-man'!DM$39,"H"))+IF('2-man'!$Z$32="Ayak",1.255*COUNTIF('2-man'!$C$40:'2-man'!DL$40,"H"),IF('2-man'!$Z$32="Swift blade",4.141,4.382)*COUNTIF('2-man'!$C$40:'2-man'!DM$40,"H"))+(SUM($B35:DL35)+SUM($B43:DL43))*1.2727/4</f>
        <v/>
      </c>
      <c r="DO48">
        <f>12.021*COUNTIF('2-man'!$C$39:'2-man'!DN$40,"S")+4.395*COUNTIF('2-man'!$C$39:'2-man'!DN$40,"C")+112.5*(SUMPRODUCT(('2-man'!$C$39:'2-man'!DM$39="D")*($C$32:DM$32&gt;=35))+SUMPRODUCT(('2-man'!$C$40:'2-man'!DM$40="D")*($C$40:DM$40&gt;=35)))+1.087*COUNTIF('2-man'!$C$39:'2-man'!DM$40,"B")+8.5*COUNTIF('2-man'!$C$39:'2-man'!DM$40,"A")+1.252*COUNTIF('2-man'!$C$39:'2-man'!DL$40,"T")+1.254*COUNTIF('2-man'!$C$39:'2-man'!DM$40,"E")+8.187*COUNTIF('2-man'!$C$39:'2-man'!DN$40,"SB")+IF('2-man'!$Z$31="Ayak",1.255*COUNTIF('2-man'!$C$39:'2-man'!DM$39,"H"),IF('2-man'!$Z$31="Swift blade",4.141,4.382)*COUNTIF('2-man'!$C$39:'2-man'!DN$39,"H"))+IF('2-man'!$Z$32="Ayak",1.255*COUNTIF('2-man'!$C$40:'2-man'!DM$40,"H"),IF('2-man'!$Z$32="Swift blade",4.141,4.382)*COUNTIF('2-man'!$C$40:'2-man'!DN$40,"H"))+(SUM($B35:DM35)+SUM($B43:DM43))*1.2727/4</f>
        <v/>
      </c>
      <c r="DP48">
        <f>12.021*COUNTIF('2-man'!$C$39:'2-man'!DO$40,"S")+4.395*COUNTIF('2-man'!$C$39:'2-man'!DO$40,"C")+112.5*(SUMPRODUCT(('2-man'!$C$39:'2-man'!DN$39="D")*($C$32:DN$32&gt;=35))+SUMPRODUCT(('2-man'!$C$40:'2-man'!DN$40="D")*($C$40:DN$40&gt;=35)))+1.087*COUNTIF('2-man'!$C$39:'2-man'!DN$40,"B")+8.5*COUNTIF('2-man'!$C$39:'2-man'!DN$40,"A")+1.252*COUNTIF('2-man'!$C$39:'2-man'!DM$40,"T")+1.254*COUNTIF('2-man'!$C$39:'2-man'!DN$40,"E")+8.187*COUNTIF('2-man'!$C$39:'2-man'!DO$40,"SB")+IF('2-man'!$Z$31="Ayak",1.255*COUNTIF('2-man'!$C$39:'2-man'!DN$39,"H"),IF('2-man'!$Z$31="Swift blade",4.141,4.382)*COUNTIF('2-man'!$C$39:'2-man'!DO$39,"H"))+IF('2-man'!$Z$32="Ayak",1.255*COUNTIF('2-man'!$C$40:'2-man'!DN$40,"H"),IF('2-man'!$Z$32="Swift blade",4.141,4.382)*COUNTIF('2-man'!$C$40:'2-man'!DO$40,"H"))+(SUM($B35:DN35)+SUM($B43:DN43))*1.2727/4</f>
        <v/>
      </c>
      <c r="DQ48">
        <f>12.021*COUNTIF('2-man'!$C$39:'2-man'!DP$40,"S")+4.395*COUNTIF('2-man'!$C$39:'2-man'!DP$40,"C")+112.5*(SUMPRODUCT(('2-man'!$C$39:'2-man'!DO$39="D")*($C$32:DO$32&gt;=35))+SUMPRODUCT(('2-man'!$C$40:'2-man'!DO$40="D")*($C$40:DO$40&gt;=35)))+1.087*COUNTIF('2-man'!$C$39:'2-man'!DO$40,"B")+8.5*COUNTIF('2-man'!$C$39:'2-man'!DO$40,"A")+1.252*COUNTIF('2-man'!$C$39:'2-man'!DN$40,"T")+1.254*COUNTIF('2-man'!$C$39:'2-man'!DO$40,"E")+8.187*COUNTIF('2-man'!$C$39:'2-man'!DP$40,"SB")+IF('2-man'!$Z$31="Ayak",1.255*COUNTIF('2-man'!$C$39:'2-man'!DO$39,"H"),IF('2-man'!$Z$31="Swift blade",4.141,4.382)*COUNTIF('2-man'!$C$39:'2-man'!DP$39,"H"))+IF('2-man'!$Z$32="Ayak",1.255*COUNTIF('2-man'!$C$40:'2-man'!DO$40,"H"),IF('2-man'!$Z$32="Swift blade",4.141,4.382)*COUNTIF('2-man'!$C$40:'2-man'!DP$40,"H"))+(SUM($B35:DO35)+SUM($B43:DO43))*1.2727/4</f>
        <v/>
      </c>
      <c r="DR48">
        <f>12.021*COUNTIF('2-man'!$C$39:'2-man'!DQ$40,"S")+4.395*COUNTIF('2-man'!$C$39:'2-man'!DQ$40,"C")+112.5*(SUMPRODUCT(('2-man'!$C$39:'2-man'!DP$39="D")*($C$32:DP$32&gt;=35))+SUMPRODUCT(('2-man'!$C$40:'2-man'!DP$40="D")*($C$40:DP$40&gt;=35)))+1.087*COUNTIF('2-man'!$C$39:'2-man'!DP$40,"B")+8.5*COUNTIF('2-man'!$C$39:'2-man'!DP$40,"A")+1.252*COUNTIF('2-man'!$C$39:'2-man'!DO$40,"T")+1.254*COUNTIF('2-man'!$C$39:'2-man'!DP$40,"E")+8.187*COUNTIF('2-man'!$C$39:'2-man'!DQ$40,"SB")+IF('2-man'!$Z$31="Ayak",1.255*COUNTIF('2-man'!$C$39:'2-man'!DP$39,"H"),IF('2-man'!$Z$31="Swift blade",4.141,4.382)*COUNTIF('2-man'!$C$39:'2-man'!DQ$39,"H"))+IF('2-man'!$Z$32="Ayak",1.255*COUNTIF('2-man'!$C$40:'2-man'!DP$40,"H"),IF('2-man'!$Z$32="Swift blade",4.141,4.382)*COUNTIF('2-man'!$C$40:'2-man'!DQ$40,"H"))+(SUM($B35:DP35)+SUM($B43:DP43))*1.2727/4</f>
        <v/>
      </c>
      <c r="DS48">
        <f>12.021*COUNTIF('2-man'!$C$39:'2-man'!DR$40,"S")+4.395*COUNTIF('2-man'!$C$39:'2-man'!DR$40,"C")+112.5*(SUMPRODUCT(('2-man'!$C$39:'2-man'!DQ$39="D")*($C$32:DQ$32&gt;=35))+SUMPRODUCT(('2-man'!$C$40:'2-man'!DQ$40="D")*($C$40:DQ$40&gt;=35)))+1.087*COUNTIF('2-man'!$C$39:'2-man'!DQ$40,"B")+8.5*COUNTIF('2-man'!$C$39:'2-man'!DQ$40,"A")+1.252*COUNTIF('2-man'!$C$39:'2-man'!DP$40,"T")+1.254*COUNTIF('2-man'!$C$39:'2-man'!DQ$40,"E")+8.187*COUNTIF('2-man'!$C$39:'2-man'!DR$40,"SB")+IF('2-man'!$Z$31="Ayak",1.255*COUNTIF('2-man'!$C$39:'2-man'!DQ$39,"H"),IF('2-man'!$Z$31="Swift blade",4.141,4.382)*COUNTIF('2-man'!$C$39:'2-man'!DR$39,"H"))+IF('2-man'!$Z$32="Ayak",1.255*COUNTIF('2-man'!$C$40:'2-man'!DQ$40,"H"),IF('2-man'!$Z$32="Swift blade",4.141,4.382)*COUNTIF('2-man'!$C$40:'2-man'!DR$40,"H"))+(SUM($B35:DQ35)+SUM($B43:DQ43))*1.2727/4</f>
        <v/>
      </c>
      <c r="DT48">
        <f>12.021*COUNTIF('2-man'!$C$39:'2-man'!DS$40,"S")+4.395*COUNTIF('2-man'!$C$39:'2-man'!DS$40,"C")+112.5*(SUMPRODUCT(('2-man'!$C$39:'2-man'!DR$39="D")*($C$32:DR$32&gt;=35))+SUMPRODUCT(('2-man'!$C$40:'2-man'!DR$40="D")*($C$40:DR$40&gt;=35)))+1.087*COUNTIF('2-man'!$C$39:'2-man'!DR$40,"B")+8.5*COUNTIF('2-man'!$C$39:'2-man'!DR$40,"A")+1.252*COUNTIF('2-man'!$C$39:'2-man'!DQ$40,"T")+1.254*COUNTIF('2-man'!$C$39:'2-man'!DR$40,"E")+8.187*COUNTIF('2-man'!$C$39:'2-man'!DS$40,"SB")+IF('2-man'!$Z$31="Ayak",1.255*COUNTIF('2-man'!$C$39:'2-man'!DR$39,"H"),IF('2-man'!$Z$31="Swift blade",4.141,4.382)*COUNTIF('2-man'!$C$39:'2-man'!DS$39,"H"))+IF('2-man'!$Z$32="Ayak",1.255*COUNTIF('2-man'!$C$40:'2-man'!DR$40,"H"),IF('2-man'!$Z$32="Swift blade",4.141,4.382)*COUNTIF('2-man'!$C$40:'2-man'!DS$40,"H"))+(SUM($B35:DR35)+SUM($B43:DR43))*1.2727/4</f>
        <v/>
      </c>
      <c r="DU48">
        <f>12.021*COUNTIF('2-man'!$C$39:'2-man'!DT$40,"S")+4.395*COUNTIF('2-man'!$C$39:'2-man'!DT$40,"C")+112.5*(SUMPRODUCT(('2-man'!$C$39:'2-man'!DS$39="D")*($C$32:DS$32&gt;=35))+SUMPRODUCT(('2-man'!$C$40:'2-man'!DS$40="D")*($C$40:DS$40&gt;=35)))+1.087*COUNTIF('2-man'!$C$39:'2-man'!DS$40,"B")+8.5*COUNTIF('2-man'!$C$39:'2-man'!DS$40,"A")+1.252*COUNTIF('2-man'!$C$39:'2-man'!DR$40,"T")+1.254*COUNTIF('2-man'!$C$39:'2-man'!DS$40,"E")+8.187*COUNTIF('2-man'!$C$39:'2-man'!DT$40,"SB")+IF('2-man'!$Z$31="Ayak",1.255*COUNTIF('2-man'!$C$39:'2-man'!DS$39,"H"),IF('2-man'!$Z$31="Swift blade",4.141,4.382)*COUNTIF('2-man'!$C$39:'2-man'!DT$39,"H"))+IF('2-man'!$Z$32="Ayak",1.255*COUNTIF('2-man'!$C$40:'2-man'!DS$40,"H"),IF('2-man'!$Z$32="Swift blade",4.141,4.382)*COUNTIF('2-man'!$C$40:'2-man'!DT$40,"H"))+(SUM($B35:DS35)+SUM($B43:DS43))*1.2727/4</f>
        <v/>
      </c>
      <c r="DV48">
        <f>12.021*COUNTIF('2-man'!$C$39:'2-man'!DU$40,"S")+4.395*COUNTIF('2-man'!$C$39:'2-man'!DU$40,"C")+112.5*(SUMPRODUCT(('2-man'!$C$39:'2-man'!DT$39="D")*($C$32:DT$32&gt;=35))+SUMPRODUCT(('2-man'!$C$40:'2-man'!DT$40="D")*($C$40:DT$40&gt;=35)))+1.087*COUNTIF('2-man'!$C$39:'2-man'!DT$40,"B")+8.5*COUNTIF('2-man'!$C$39:'2-man'!DT$40,"A")+1.252*COUNTIF('2-man'!$C$39:'2-man'!DS$40,"T")+1.254*COUNTIF('2-man'!$C$39:'2-man'!DT$40,"E")+8.187*COUNTIF('2-man'!$C$39:'2-man'!DU$40,"SB")+IF('2-man'!$Z$31="Ayak",1.255*COUNTIF('2-man'!$C$39:'2-man'!DT$39,"H"),IF('2-man'!$Z$31="Swift blade",4.141,4.382)*COUNTIF('2-man'!$C$39:'2-man'!DU$39,"H"))+IF('2-man'!$Z$32="Ayak",1.255*COUNTIF('2-man'!$C$40:'2-man'!DT$40,"H"),IF('2-man'!$Z$32="Swift blade",4.141,4.382)*COUNTIF('2-man'!$C$40:'2-man'!DU$40,"H"))+(SUM($B35:DT35)+SUM($B43:DT43))*1.2727/4</f>
        <v/>
      </c>
      <c r="DW48">
        <f>12.021*COUNTIF('2-man'!$C$39:'2-man'!DV$40,"S")+4.395*COUNTIF('2-man'!$C$39:'2-man'!DV$40,"C")+112.5*(SUMPRODUCT(('2-man'!$C$39:'2-man'!DU$39="D")*($C$32:DU$32&gt;=35))+SUMPRODUCT(('2-man'!$C$40:'2-man'!DU$40="D")*($C$40:DU$40&gt;=35)))+1.087*COUNTIF('2-man'!$C$39:'2-man'!DU$40,"B")+8.5*COUNTIF('2-man'!$C$39:'2-man'!DU$40,"A")+1.252*COUNTIF('2-man'!$C$39:'2-man'!DT$40,"T")+1.254*COUNTIF('2-man'!$C$39:'2-man'!DU$40,"E")+8.187*COUNTIF('2-man'!$C$39:'2-man'!DV$40,"SB")+IF('2-man'!$Z$31="Ayak",1.255*COUNTIF('2-man'!$C$39:'2-man'!DU$39,"H"),IF('2-man'!$Z$31="Swift blade",4.141,4.382)*COUNTIF('2-man'!$C$39:'2-man'!DV$39,"H"))+IF('2-man'!$Z$32="Ayak",1.255*COUNTIF('2-man'!$C$40:'2-man'!DU$40,"H"),IF('2-man'!$Z$32="Swift blade",4.141,4.382)*COUNTIF('2-man'!$C$40:'2-man'!DV$40,"H"))+(SUM($B35:DU35)+SUM($B43:DU43))*1.2727/4</f>
        <v/>
      </c>
      <c r="DX48">
        <f>12.021*COUNTIF('2-man'!$C$39:'2-man'!DW$40,"S")+4.395*COUNTIF('2-man'!$C$39:'2-man'!DW$40,"C")+112.5*(SUMPRODUCT(('2-man'!$C$39:'2-man'!DV$39="D")*($C$32:DV$32&gt;=35))+SUMPRODUCT(('2-man'!$C$40:'2-man'!DV$40="D")*($C$40:DV$40&gt;=35)))+1.087*COUNTIF('2-man'!$C$39:'2-man'!DV$40,"B")+8.5*COUNTIF('2-man'!$C$39:'2-man'!DV$40,"A")+1.252*COUNTIF('2-man'!$C$39:'2-man'!DU$40,"T")+1.254*COUNTIF('2-man'!$C$39:'2-man'!DV$40,"E")+8.187*COUNTIF('2-man'!$C$39:'2-man'!DW$40,"SB")+IF('2-man'!$Z$31="Ayak",1.255*COUNTIF('2-man'!$C$39:'2-man'!DV$39,"H"),IF('2-man'!$Z$31="Swift blade",4.141,4.382)*COUNTIF('2-man'!$C$39:'2-man'!DW$39,"H"))+IF('2-man'!$Z$32="Ayak",1.255*COUNTIF('2-man'!$C$40:'2-man'!DV$40,"H"),IF('2-man'!$Z$32="Swift blade",4.141,4.382)*COUNTIF('2-man'!$C$40:'2-man'!DW$40,"H"))+(SUM($B35:DV35)+SUM($B43:DV43))*1.2727/4</f>
        <v/>
      </c>
      <c r="DY48">
        <f>12.021*COUNTIF('2-man'!$C$39:'2-man'!DX$40,"S")+4.395*COUNTIF('2-man'!$C$39:'2-man'!DX$40,"C")+112.5*(SUMPRODUCT(('2-man'!$C$39:'2-man'!DW$39="D")*($C$32:DW$32&gt;=35))+SUMPRODUCT(('2-man'!$C$40:'2-man'!DW$40="D")*($C$40:DW$40&gt;=35)))+1.087*COUNTIF('2-man'!$C$39:'2-man'!DW$40,"B")+8.5*COUNTIF('2-man'!$C$39:'2-man'!DW$40,"A")+1.252*COUNTIF('2-man'!$C$39:'2-man'!DV$40,"T")+1.254*COUNTIF('2-man'!$C$39:'2-man'!DW$40,"E")+8.187*COUNTIF('2-man'!$C$39:'2-man'!DX$40,"SB")+IF('2-man'!$Z$31="Ayak",1.255*COUNTIF('2-man'!$C$39:'2-man'!DW$39,"H"),IF('2-man'!$Z$31="Swift blade",4.141,4.382)*COUNTIF('2-man'!$C$39:'2-man'!DX$39,"H"))+IF('2-man'!$Z$32="Ayak",1.255*COUNTIF('2-man'!$C$40:'2-man'!DW$40,"H"),IF('2-man'!$Z$32="Swift blade",4.141,4.382)*COUNTIF('2-man'!$C$40:'2-man'!DX$40,"H"))+(SUM($B35:DW35)+SUM($B43:DW43))*1.2727/4</f>
        <v/>
      </c>
      <c r="DZ48">
        <f>12.021*COUNTIF('2-man'!$C$39:'2-man'!DY$40,"S")+4.395*COUNTIF('2-man'!$C$39:'2-man'!DY$40,"C")+112.5*(SUMPRODUCT(('2-man'!$C$39:'2-man'!DX$39="D")*($C$32:DX$32&gt;=35))+SUMPRODUCT(('2-man'!$C$40:'2-man'!DX$40="D")*($C$40:DX$40&gt;=35)))+1.087*COUNTIF('2-man'!$C$39:'2-man'!DX$40,"B")+8.5*COUNTIF('2-man'!$C$39:'2-man'!DX$40,"A")+1.252*COUNTIF('2-man'!$C$39:'2-man'!DW$40,"T")+1.254*COUNTIF('2-man'!$C$39:'2-man'!DX$40,"E")+8.187*COUNTIF('2-man'!$C$39:'2-man'!DY$40,"SB")+IF('2-man'!$Z$31="Ayak",1.255*COUNTIF('2-man'!$C$39:'2-man'!DX$39,"H"),IF('2-man'!$Z$31="Swift blade",4.141,4.382)*COUNTIF('2-man'!$C$39:'2-man'!DY$39,"H"))+IF('2-man'!$Z$32="Ayak",1.255*COUNTIF('2-man'!$C$40:'2-man'!DX$40,"H"),IF('2-man'!$Z$32="Swift blade",4.141,4.382)*COUNTIF('2-man'!$C$40:'2-man'!DY$40,"H"))+(SUM($B35:DX35)+SUM($B43:DX43))*1.2727/4</f>
        <v/>
      </c>
      <c r="EA48">
        <f>12.021*COUNTIF('2-man'!$C$39:'2-man'!DZ$40,"S")+4.395*COUNTIF('2-man'!$C$39:'2-man'!DZ$40,"C")+112.5*(SUMPRODUCT(('2-man'!$C$39:'2-man'!DY$39="D")*($C$32:DY$32&gt;=35))+SUMPRODUCT(('2-man'!$C$40:'2-man'!DY$40="D")*($C$40:DY$40&gt;=35)))+1.087*COUNTIF('2-man'!$C$39:'2-man'!DY$40,"B")+8.5*COUNTIF('2-man'!$C$39:'2-man'!DY$40,"A")+1.252*COUNTIF('2-man'!$C$39:'2-man'!DX$40,"T")+1.254*COUNTIF('2-man'!$C$39:'2-man'!DY$40,"E")+8.187*COUNTIF('2-man'!$C$39:'2-man'!DZ$40,"SB")+IF('2-man'!$Z$31="Ayak",1.255*COUNTIF('2-man'!$C$39:'2-man'!DY$39,"H"),IF('2-man'!$Z$31="Swift blade",4.141,4.382)*COUNTIF('2-man'!$C$39:'2-man'!DZ$39,"H"))+IF('2-man'!$Z$32="Ayak",1.255*COUNTIF('2-man'!$C$40:'2-man'!DY$40,"H"),IF('2-man'!$Z$32="Swift blade",4.141,4.382)*COUNTIF('2-man'!$C$40:'2-man'!DZ$40,"H"))+(SUM($B35:DY35)+SUM($B43:DY43))*1.2727/4</f>
        <v/>
      </c>
      <c r="EB48">
        <f>12.021*COUNTIF('2-man'!$C$39:'2-man'!EA$40,"S")+4.395*COUNTIF('2-man'!$C$39:'2-man'!EA$40,"C")+112.5*(SUMPRODUCT(('2-man'!$C$39:'2-man'!DZ$39="D")*($C$32:DZ$32&gt;=35))+SUMPRODUCT(('2-man'!$C$40:'2-man'!DZ$40="D")*($C$40:DZ$40&gt;=35)))+1.087*COUNTIF('2-man'!$C$39:'2-man'!DZ$40,"B")+8.5*COUNTIF('2-man'!$C$39:'2-man'!DZ$40,"A")+1.252*COUNTIF('2-man'!$C$39:'2-man'!DY$40,"T")+1.254*COUNTIF('2-man'!$C$39:'2-man'!DZ$40,"E")+8.187*COUNTIF('2-man'!$C$39:'2-man'!EA$40,"SB")+IF('2-man'!$Z$31="Ayak",1.255*COUNTIF('2-man'!$C$39:'2-man'!DZ$39,"H"),IF('2-man'!$Z$31="Swift blade",4.141,4.382)*COUNTIF('2-man'!$C$39:'2-man'!EA$39,"H"))+IF('2-man'!$Z$32="Ayak",1.255*COUNTIF('2-man'!$C$40:'2-man'!DZ$40,"H"),IF('2-man'!$Z$32="Swift blade",4.141,4.382)*COUNTIF('2-man'!$C$40:'2-man'!EA$40,"H"))+(SUM($B35:DZ35)+SUM($B43:DZ43))*1.2727/4</f>
        <v/>
      </c>
      <c r="EC48">
        <f>12.021*COUNTIF('2-man'!$C$39:'2-man'!EB$40,"S")+4.395*COUNTIF('2-man'!$C$39:'2-man'!EB$40,"C")+112.5*(SUMPRODUCT(('2-man'!$C$39:'2-man'!EA$39="D")*($C$32:EA$32&gt;=35))+SUMPRODUCT(('2-man'!$C$40:'2-man'!EA$40="D")*($C$40:EA$40&gt;=35)))+1.087*COUNTIF('2-man'!$C$39:'2-man'!EA$40,"B")+8.5*COUNTIF('2-man'!$C$39:'2-man'!EA$40,"A")+1.252*COUNTIF('2-man'!$C$39:'2-man'!DZ$40,"T")+1.254*COUNTIF('2-man'!$C$39:'2-man'!EA$40,"E")+8.187*COUNTIF('2-man'!$C$39:'2-man'!EB$40,"SB")+IF('2-man'!$Z$31="Ayak",1.255*COUNTIF('2-man'!$C$39:'2-man'!EA$39,"H"),IF('2-man'!$Z$31="Swift blade",4.141,4.382)*COUNTIF('2-man'!$C$39:'2-man'!EB$39,"H"))+IF('2-man'!$Z$32="Ayak",1.255*COUNTIF('2-man'!$C$40:'2-man'!EA$40,"H"),IF('2-man'!$Z$32="Swift blade",4.141,4.382)*COUNTIF('2-man'!$C$40:'2-man'!EB$40,"H"))+(SUM($B35:EA35)+SUM($B43:EA43))*1.2727/4</f>
        <v/>
      </c>
      <c r="ED48">
        <f>12.021*COUNTIF('2-man'!$C$39:'2-man'!EC$40,"S")+4.395*COUNTIF('2-man'!$C$39:'2-man'!EC$40,"C")+112.5*(SUMPRODUCT(('2-man'!$C$39:'2-man'!EB$39="D")*($C$32:EB$32&gt;=35))+SUMPRODUCT(('2-man'!$C$40:'2-man'!EB$40="D")*($C$40:EB$40&gt;=35)))+1.087*COUNTIF('2-man'!$C$39:'2-man'!EB$40,"B")+8.5*COUNTIF('2-man'!$C$39:'2-man'!EB$40,"A")+1.252*COUNTIF('2-man'!$C$39:'2-man'!EA$40,"T")+1.254*COUNTIF('2-man'!$C$39:'2-man'!EB$40,"E")+8.187*COUNTIF('2-man'!$C$39:'2-man'!EC$40,"SB")+IF('2-man'!$Z$31="Ayak",1.255*COUNTIF('2-man'!$C$39:'2-man'!EB$39,"H"),IF('2-man'!$Z$31="Swift blade",4.141,4.382)*COUNTIF('2-man'!$C$39:'2-man'!EC$39,"H"))+IF('2-man'!$Z$32="Ayak",1.255*COUNTIF('2-man'!$C$40:'2-man'!EB$40,"H"),IF('2-man'!$Z$32="Swift blade",4.141,4.382)*COUNTIF('2-man'!$C$40:'2-man'!EC$40,"H"))+(SUM($B35:EB35)+SUM($B43:EB43))*1.2727/4</f>
        <v/>
      </c>
      <c r="EE48">
        <f>12.021*COUNTIF('2-man'!$C$39:'2-man'!ED$40,"S")+4.395*COUNTIF('2-man'!$C$39:'2-man'!ED$40,"C")+112.5*(SUMPRODUCT(('2-man'!$C$39:'2-man'!EC$39="D")*($C$32:EC$32&gt;=35))+SUMPRODUCT(('2-man'!$C$40:'2-man'!EC$40="D")*($C$40:EC$40&gt;=35)))+1.087*COUNTIF('2-man'!$C$39:'2-man'!EC$40,"B")+8.5*COUNTIF('2-man'!$C$39:'2-man'!EC$40,"A")+1.252*COUNTIF('2-man'!$C$39:'2-man'!EB$40,"T")+1.254*COUNTIF('2-man'!$C$39:'2-man'!EC$40,"E")+8.187*COUNTIF('2-man'!$C$39:'2-man'!ED$40,"SB")+IF('2-man'!$Z$31="Ayak",1.255*COUNTIF('2-man'!$C$39:'2-man'!EC$39,"H"),IF('2-man'!$Z$31="Swift blade",4.141,4.382)*COUNTIF('2-man'!$C$39:'2-man'!ED$39,"H"))+IF('2-man'!$Z$32="Ayak",1.255*COUNTIF('2-man'!$C$40:'2-man'!EC$40,"H"),IF('2-man'!$Z$32="Swift blade",4.141,4.382)*COUNTIF('2-man'!$C$40:'2-man'!ED$40,"H"))+(SUM($B35:EC35)+SUM($B43:EC43))*1.2727/4</f>
        <v/>
      </c>
      <c r="EF48">
        <f>12.021*COUNTIF('2-man'!$C$39:'2-man'!EE$40,"S")+4.395*COUNTIF('2-man'!$C$39:'2-man'!EE$40,"C")+112.5*(SUMPRODUCT(('2-man'!$C$39:'2-man'!ED$39="D")*($C$32:ED$32&gt;=35))+SUMPRODUCT(('2-man'!$C$40:'2-man'!ED$40="D")*($C$40:ED$40&gt;=35)))+1.087*COUNTIF('2-man'!$C$39:'2-man'!ED$40,"B")+8.5*COUNTIF('2-man'!$C$39:'2-man'!ED$40,"A")+1.252*COUNTIF('2-man'!$C$39:'2-man'!EC$40,"T")+1.254*COUNTIF('2-man'!$C$39:'2-man'!ED$40,"E")+8.187*COUNTIF('2-man'!$C$39:'2-man'!EE$40,"SB")+IF('2-man'!$Z$31="Ayak",1.255*COUNTIF('2-man'!$C$39:'2-man'!ED$39,"H"),IF('2-man'!$Z$31="Swift blade",4.141,4.382)*COUNTIF('2-man'!$C$39:'2-man'!EE$39,"H"))+IF('2-man'!$Z$32="Ayak",1.255*COUNTIF('2-man'!$C$40:'2-man'!ED$40,"H"),IF('2-man'!$Z$32="Swift blade",4.141,4.382)*COUNTIF('2-man'!$C$40:'2-man'!EE$40,"H"))+(SUM($B35:ED35)+SUM($B43:ED43))*1.2727/4</f>
        <v/>
      </c>
      <c r="EG48">
        <f>12.021*COUNTIF('2-man'!$C$39:'2-man'!EF$40,"S")+4.395*COUNTIF('2-man'!$C$39:'2-man'!EF$40,"C")+112.5*(SUMPRODUCT(('2-man'!$C$39:'2-man'!EE$39="D")*($C$32:EE$32&gt;=35))+SUMPRODUCT(('2-man'!$C$40:'2-man'!EE$40="D")*($C$40:EE$40&gt;=35)))+1.087*COUNTIF('2-man'!$C$39:'2-man'!EE$40,"B")+8.5*COUNTIF('2-man'!$C$39:'2-man'!EE$40,"A")+1.252*COUNTIF('2-man'!$C$39:'2-man'!ED$40,"T")+1.254*COUNTIF('2-man'!$C$39:'2-man'!EE$40,"E")+8.187*COUNTIF('2-man'!$C$39:'2-man'!EF$40,"SB")+IF('2-man'!$Z$31="Ayak",1.255*COUNTIF('2-man'!$C$39:'2-man'!EE$39,"H"),IF('2-man'!$Z$31="Swift blade",4.141,4.382)*COUNTIF('2-man'!$C$39:'2-man'!EF$39,"H"))+IF('2-man'!$Z$32="Ayak",1.255*COUNTIF('2-man'!$C$40:'2-man'!EE$40,"H"),IF('2-man'!$Z$32="Swift blade",4.141,4.382)*COUNTIF('2-man'!$C$40:'2-man'!EF$40,"H"))+(SUM($B35:EE35)+SUM($B43:EE43))*1.2727/4</f>
        <v/>
      </c>
      <c r="EH48">
        <f>12.021*COUNTIF('2-man'!$C$39:'2-man'!EG$40,"S")+4.395*COUNTIF('2-man'!$C$39:'2-man'!EG$40,"C")+112.5*(SUMPRODUCT(('2-man'!$C$39:'2-man'!EF$39="D")*($C$32:EF$32&gt;=35))+SUMPRODUCT(('2-man'!$C$40:'2-man'!EF$40="D")*($C$40:EF$40&gt;=35)))+1.087*COUNTIF('2-man'!$C$39:'2-man'!EF$40,"B")+8.5*COUNTIF('2-man'!$C$39:'2-man'!EF$40,"A")+1.252*COUNTIF('2-man'!$C$39:'2-man'!EE$40,"T")+1.254*COUNTIF('2-man'!$C$39:'2-man'!EF$40,"E")+8.187*COUNTIF('2-man'!$C$39:'2-man'!EG$40,"SB")+IF('2-man'!$Z$31="Ayak",1.255*COUNTIF('2-man'!$C$39:'2-man'!EF$39,"H"),IF('2-man'!$Z$31="Swift blade",4.141,4.382)*COUNTIF('2-man'!$C$39:'2-man'!EG$39,"H"))+IF('2-man'!$Z$32="Ayak",1.255*COUNTIF('2-man'!$C$40:'2-man'!EF$40,"H"),IF('2-man'!$Z$32="Swift blade",4.141,4.382)*COUNTIF('2-man'!$C$40:'2-man'!EG$40,"H"))+(SUM($B35:EF35)+SUM($B43:EF43))*1.2727/4</f>
        <v/>
      </c>
      <c r="EI48">
        <f>12.021*COUNTIF('2-man'!$C$39:'2-man'!EH$40,"S")+4.395*COUNTIF('2-man'!$C$39:'2-man'!EH$40,"C")+112.5*(SUMPRODUCT(('2-man'!$C$39:'2-man'!EG$39="D")*($C$32:EG$32&gt;=35))+SUMPRODUCT(('2-man'!$C$40:'2-man'!EG$40="D")*($C$40:EG$40&gt;=35)))+1.087*COUNTIF('2-man'!$C$39:'2-man'!EG$40,"B")+8.5*COUNTIF('2-man'!$C$39:'2-man'!EG$40,"A")+1.252*COUNTIF('2-man'!$C$39:'2-man'!EF$40,"T")+1.254*COUNTIF('2-man'!$C$39:'2-man'!EG$40,"E")+8.187*COUNTIF('2-man'!$C$39:'2-man'!EH$40,"SB")+IF('2-man'!$Z$31="Ayak",1.255*COUNTIF('2-man'!$C$39:'2-man'!EG$39,"H"),IF('2-man'!$Z$31="Swift blade",4.141,4.382)*COUNTIF('2-man'!$C$39:'2-man'!EH$39,"H"))+IF('2-man'!$Z$32="Ayak",1.255*COUNTIF('2-man'!$C$40:'2-man'!EG$40,"H"),IF('2-man'!$Z$32="Swift blade",4.141,4.382)*COUNTIF('2-man'!$C$40:'2-man'!EH$40,"H"))+(SUM($B35:EG35)+SUM($B43:EG43))*1.2727/4</f>
        <v/>
      </c>
      <c r="EJ48">
        <f>12.021*COUNTIF('2-man'!$C$39:'2-man'!EI$40,"S")+4.395*COUNTIF('2-man'!$C$39:'2-man'!EI$40,"C")+112.5*(SUMPRODUCT(('2-man'!$C$39:'2-man'!EH$39="D")*($C$32:EH$32&gt;=35))+SUMPRODUCT(('2-man'!$C$40:'2-man'!EH$40="D")*($C$40:EH$40&gt;=35)))+1.087*COUNTIF('2-man'!$C$39:'2-man'!EH$40,"B")+8.5*COUNTIF('2-man'!$C$39:'2-man'!EH$40,"A")+1.252*COUNTIF('2-man'!$C$39:'2-man'!EG$40,"T")+1.254*COUNTIF('2-man'!$C$39:'2-man'!EH$40,"E")+8.187*COUNTIF('2-man'!$C$39:'2-man'!EI$40,"SB")+IF('2-man'!$Z$31="Ayak",1.255*COUNTIF('2-man'!$C$39:'2-man'!EH$39,"H"),IF('2-man'!$Z$31="Swift blade",4.141,4.382)*COUNTIF('2-man'!$C$39:'2-man'!EI$39,"H"))+IF('2-man'!$Z$32="Ayak",1.255*COUNTIF('2-man'!$C$40:'2-man'!EH$40,"H"),IF('2-man'!$Z$32="Swift blade",4.141,4.382)*COUNTIF('2-man'!$C$40:'2-man'!EI$40,"H"))+(SUM($B35:EH35)+SUM($B43:EH43))*1.2727/4</f>
        <v/>
      </c>
      <c r="EK48">
        <f>12.021*COUNTIF('2-man'!$C$39:'2-man'!EJ$40,"S")+4.395*COUNTIF('2-man'!$C$39:'2-man'!EJ$40,"C")+112.5*(SUMPRODUCT(('2-man'!$C$39:'2-man'!EI$39="D")*($C$32:EI$32&gt;=35))+SUMPRODUCT(('2-man'!$C$40:'2-man'!EI$40="D")*($C$40:EI$40&gt;=35)))+1.087*COUNTIF('2-man'!$C$39:'2-man'!EI$40,"B")+8.5*COUNTIF('2-man'!$C$39:'2-man'!EI$40,"A")+1.252*COUNTIF('2-man'!$C$39:'2-man'!EH$40,"T")+1.254*COUNTIF('2-man'!$C$39:'2-man'!EI$40,"E")+8.187*COUNTIF('2-man'!$C$39:'2-man'!EJ$40,"SB")+IF('2-man'!$Z$31="Ayak",1.255*COUNTIF('2-man'!$C$39:'2-man'!EI$39,"H"),IF('2-man'!$Z$31="Swift blade",4.141,4.382)*COUNTIF('2-man'!$C$39:'2-man'!EJ$39,"H"))+IF('2-man'!$Z$32="Ayak",1.255*COUNTIF('2-man'!$C$40:'2-man'!EI$40,"H"),IF('2-man'!$Z$32="Swift blade",4.141,4.382)*COUNTIF('2-man'!$C$40:'2-man'!EJ$40,"H"))+(SUM($B35:EI35)+SUM($B43:EI43))*1.2727/4</f>
        <v/>
      </c>
      <c r="EL48">
        <f>12.021*COUNTIF('2-man'!$C$39:'2-man'!EK$40,"S")+4.395*COUNTIF('2-man'!$C$39:'2-man'!EK$40,"C")+112.5*(SUMPRODUCT(('2-man'!$C$39:'2-man'!EJ$39="D")*($C$32:EJ$32&gt;=35))+SUMPRODUCT(('2-man'!$C$40:'2-man'!EJ$40="D")*($C$40:EJ$40&gt;=35)))+1.087*COUNTIF('2-man'!$C$39:'2-man'!EJ$40,"B")+8.5*COUNTIF('2-man'!$C$39:'2-man'!EJ$40,"A")+1.252*COUNTIF('2-man'!$C$39:'2-man'!EI$40,"T")+1.254*COUNTIF('2-man'!$C$39:'2-man'!EJ$40,"E")+8.187*COUNTIF('2-man'!$C$39:'2-man'!EK$40,"SB")+IF('2-man'!$Z$31="Ayak",1.255*COUNTIF('2-man'!$C$39:'2-man'!EJ$39,"H"),IF('2-man'!$Z$31="Swift blade",4.141,4.382)*COUNTIF('2-man'!$C$39:'2-man'!EK$39,"H"))+IF('2-man'!$Z$32="Ayak",1.255*COUNTIF('2-man'!$C$40:'2-man'!EJ$40,"H"),IF('2-man'!$Z$32="Swift blade",4.141,4.382)*COUNTIF('2-man'!$C$40:'2-man'!EK$40,"H"))+(SUM($B35:EJ35)+SUM($B43:EJ43))*1.2727/4</f>
        <v/>
      </c>
    </row>
    <row r="49">
      <c r="A49" t="inlineStr">
        <is>
          <t>cum var</t>
        </is>
      </c>
      <c r="B49" t="n">
        <v>0</v>
      </c>
      <c r="CJ49">
        <f>26.708*COUNTIF('2-man'!$C$39:'2-man'!CI$40,"S")+10.052*COUNTIF('2-man'!$C$39:'2-man'!CI$40,"C")+481.25*(SUMPRODUCT(('2-man'!$C$39:'2-man'!CH$39="D")*($C$32:CH$32&gt;=35))+SUMPRODUCT(('2-man'!$C$40:'2-man'!CH$40="D")*($C$40:CH$40&gt;=35)))+1.257*COUNTIF('2-man'!$C$39:'2-man'!CH$40,"B")+26.917*COUNTIF('2-man'!$C$39:'2-man'!CH$40,"A")+1.29*COUNTIF('2-man'!$C$39:'2-man'!CG$40,"T")+1.275*COUNTIF('2-man'!$C$39:'2-man'!CH$40,"E")+18.815*COUNTIF('2-man'!$C$39:'2-man'!CI$40,"SB")+IF('2-man'!$Z$31="Ayak",1.276*COUNTIF('2-man'!$C$39:'2-man'!CH$39,"H"),IF('2-man'!$Z$31="Swift blade",9.844,9.929)*COUNTIF('2-man'!$C$39:'2-man'!CI$39,"H"))+IF('2-man'!$Z$32="Ayak",1.276*COUNTIF('2-man'!$C$40:'2-man'!CH$40,"H"),IF('2-man'!$Z$32="Swift blade",9.844,9.929)*COUNTIF('2-man'!$C$40:'2-man'!CI$40,"H"))+(SUM($B35:CH35)+SUM($B43:CH43))*1.1983/4</f>
        <v/>
      </c>
      <c r="CK49">
        <f>26.708*COUNTIF('2-man'!$C$39:'2-man'!CJ$40,"S")+10.052*COUNTIF('2-man'!$C$39:'2-man'!CJ$40,"C")+481.25*(SUMPRODUCT(('2-man'!$C$39:'2-man'!CI$39="D")*($C$32:CI$32&gt;=35))+SUMPRODUCT(('2-man'!$C$40:'2-man'!CI$40="D")*($C$40:CI$40&gt;=35)))+1.257*COUNTIF('2-man'!$C$39:'2-man'!CI$40,"B")+26.917*COUNTIF('2-man'!$C$39:'2-man'!CI$40,"A")+1.29*COUNTIF('2-man'!$C$39:'2-man'!CH$40,"T")+1.275*COUNTIF('2-man'!$C$39:'2-man'!CI$40,"E")+18.815*COUNTIF('2-man'!$C$39:'2-man'!CJ$40,"SB")+IF('2-man'!$Z$31="Ayak",1.276*COUNTIF('2-man'!$C$39:'2-man'!CI$39,"H"),IF('2-man'!$Z$31="Swift blade",9.844,9.929)*COUNTIF('2-man'!$C$39:'2-man'!CJ$39,"H"))+IF('2-man'!$Z$32="Ayak",1.276*COUNTIF('2-man'!$C$40:'2-man'!CI$40,"H"),IF('2-man'!$Z$32="Swift blade",9.844,9.929)*COUNTIF('2-man'!$C$40:'2-man'!CJ$40,"H"))+(SUM($B35:CI35)+SUM($B43:CI43))*1.1983/4</f>
        <v/>
      </c>
      <c r="CL49">
        <f>26.708*COUNTIF('2-man'!$C$39:'2-man'!CK$40,"S")+10.052*COUNTIF('2-man'!$C$39:'2-man'!CK$40,"C")+481.25*(SUMPRODUCT(('2-man'!$C$39:'2-man'!CJ$39="D")*($C$32:CJ$32&gt;=35))+SUMPRODUCT(('2-man'!$C$40:'2-man'!CJ$40="D")*($C$40:CJ$40&gt;=35)))+1.257*COUNTIF('2-man'!$C$39:'2-man'!CJ$40,"B")+26.917*COUNTIF('2-man'!$C$39:'2-man'!CJ$40,"A")+1.29*COUNTIF('2-man'!$C$39:'2-man'!CI$40,"T")+1.275*COUNTIF('2-man'!$C$39:'2-man'!CJ$40,"E")+18.815*COUNTIF('2-man'!$C$39:'2-man'!CK$40,"SB")+IF('2-man'!$Z$31="Ayak",1.276*COUNTIF('2-man'!$C$39:'2-man'!CJ$39,"H"),IF('2-man'!$Z$31="Swift blade",9.844,9.929)*COUNTIF('2-man'!$C$39:'2-man'!CK$39,"H"))+IF('2-man'!$Z$32="Ayak",1.276*COUNTIF('2-man'!$C$40:'2-man'!CJ$40,"H"),IF('2-man'!$Z$32="Swift blade",9.844,9.929)*COUNTIF('2-man'!$C$40:'2-man'!CK$40,"H"))+(SUM($B35:CJ35)+SUM($B43:CJ43))*1.1983/4</f>
        <v/>
      </c>
      <c r="CM49">
        <f>26.708*COUNTIF('2-man'!$C$39:'2-man'!CL$40,"S")+10.052*COUNTIF('2-man'!$C$39:'2-man'!CL$40,"C")+481.25*(SUMPRODUCT(('2-man'!$C$39:'2-man'!CK$39="D")*($C$32:CK$32&gt;=35))+SUMPRODUCT(('2-man'!$C$40:'2-man'!CK$40="D")*($C$40:CK$40&gt;=35)))+1.257*COUNTIF('2-man'!$C$39:'2-man'!CK$40,"B")+26.917*COUNTIF('2-man'!$C$39:'2-man'!CK$40,"A")+1.29*COUNTIF('2-man'!$C$39:'2-man'!CJ$40,"T")+1.275*COUNTIF('2-man'!$C$39:'2-man'!CK$40,"E")+18.815*COUNTIF('2-man'!$C$39:'2-man'!CL$40,"SB")+IF('2-man'!$Z$31="Ayak",1.276*COUNTIF('2-man'!$C$39:'2-man'!CK$39,"H"),IF('2-man'!$Z$31="Swift blade",9.844,9.929)*COUNTIF('2-man'!$C$39:'2-man'!CL$39,"H"))+IF('2-man'!$Z$32="Ayak",1.276*COUNTIF('2-man'!$C$40:'2-man'!CK$40,"H"),IF('2-man'!$Z$32="Swift blade",9.844,9.929)*COUNTIF('2-man'!$C$40:'2-man'!CL$40,"H"))+(SUM($B35:CK35)+SUM($B43:CK43))*1.1983/4</f>
        <v/>
      </c>
      <c r="CN49">
        <f>26.708*COUNTIF('2-man'!$C$39:'2-man'!CM$40,"S")+10.052*COUNTIF('2-man'!$C$39:'2-man'!CM$40,"C")+481.25*(SUMPRODUCT(('2-man'!$C$39:'2-man'!CL$39="D")*($C$32:CL$32&gt;=35))+SUMPRODUCT(('2-man'!$C$40:'2-man'!CL$40="D")*($C$40:CL$40&gt;=35)))+1.257*COUNTIF('2-man'!$C$39:'2-man'!CL$40,"B")+26.917*COUNTIF('2-man'!$C$39:'2-man'!CL$40,"A")+1.29*COUNTIF('2-man'!$C$39:'2-man'!CK$40,"T")+1.275*COUNTIF('2-man'!$C$39:'2-man'!CL$40,"E")+18.815*COUNTIF('2-man'!$C$39:'2-man'!CM$40,"SB")+IF('2-man'!$Z$31="Ayak",1.276*COUNTIF('2-man'!$C$39:'2-man'!CL$39,"H"),IF('2-man'!$Z$31="Swift blade",9.844,9.929)*COUNTIF('2-man'!$C$39:'2-man'!CM$39,"H"))+IF('2-man'!$Z$32="Ayak",1.276*COUNTIF('2-man'!$C$40:'2-man'!CL$40,"H"),IF('2-man'!$Z$32="Swift blade",9.844,9.929)*COUNTIF('2-man'!$C$40:'2-man'!CM$40,"H"))+(SUM($B35:CL35)+SUM($B43:CL43))*1.1983/4</f>
        <v/>
      </c>
      <c r="CO49">
        <f>26.708*COUNTIF('2-man'!$C$39:'2-man'!CN$40,"S")+10.052*COUNTIF('2-man'!$C$39:'2-man'!CN$40,"C")+481.25*(SUMPRODUCT(('2-man'!$C$39:'2-man'!CM$39="D")*($C$32:CM$32&gt;=35))+SUMPRODUCT(('2-man'!$C$40:'2-man'!CM$40="D")*($C$40:CM$40&gt;=35)))+1.257*COUNTIF('2-man'!$C$39:'2-man'!CM$40,"B")+26.917*COUNTIF('2-man'!$C$39:'2-man'!CM$40,"A")+1.29*COUNTIF('2-man'!$C$39:'2-man'!CL$40,"T")+1.275*COUNTIF('2-man'!$C$39:'2-man'!CM$40,"E")+18.815*COUNTIF('2-man'!$C$39:'2-man'!CN$40,"SB")+IF('2-man'!$Z$31="Ayak",1.276*COUNTIF('2-man'!$C$39:'2-man'!CM$39,"H"),IF('2-man'!$Z$31="Swift blade",9.844,9.929)*COUNTIF('2-man'!$C$39:'2-man'!CN$39,"H"))+IF('2-man'!$Z$32="Ayak",1.276*COUNTIF('2-man'!$C$40:'2-man'!CM$40,"H"),IF('2-man'!$Z$32="Swift blade",9.844,9.929)*COUNTIF('2-man'!$C$40:'2-man'!CN$40,"H"))+(SUM($B35:CM35)+SUM($B43:CM43))*1.1983/4</f>
        <v/>
      </c>
      <c r="CP49">
        <f>26.708*COUNTIF('2-man'!$C$39:'2-man'!CO$40,"S")+10.052*COUNTIF('2-man'!$C$39:'2-man'!CO$40,"C")+481.25*(SUMPRODUCT(('2-man'!$C$39:'2-man'!CN$39="D")*($C$32:CN$32&gt;=35))+SUMPRODUCT(('2-man'!$C$40:'2-man'!CN$40="D")*($C$40:CN$40&gt;=35)))+1.257*COUNTIF('2-man'!$C$39:'2-man'!CN$40,"B")+26.917*COUNTIF('2-man'!$C$39:'2-man'!CN$40,"A")+1.29*COUNTIF('2-man'!$C$39:'2-man'!CM$40,"T")+1.275*COUNTIF('2-man'!$C$39:'2-man'!CN$40,"E")+18.815*COUNTIF('2-man'!$C$39:'2-man'!CO$40,"SB")+IF('2-man'!$Z$31="Ayak",1.276*COUNTIF('2-man'!$C$39:'2-man'!CN$39,"H"),IF('2-man'!$Z$31="Swift blade",9.844,9.929)*COUNTIF('2-man'!$C$39:'2-man'!CO$39,"H"))+IF('2-man'!$Z$32="Ayak",1.276*COUNTIF('2-man'!$C$40:'2-man'!CN$40,"H"),IF('2-man'!$Z$32="Swift blade",9.844,9.929)*COUNTIF('2-man'!$C$40:'2-man'!CO$40,"H"))+(SUM($B35:CN35)+SUM($B43:CN43))*1.1983/4</f>
        <v/>
      </c>
      <c r="CQ49">
        <f>26.708*COUNTIF('2-man'!$C$39:'2-man'!CP$40,"S")+10.052*COUNTIF('2-man'!$C$39:'2-man'!CP$40,"C")+481.25*(SUMPRODUCT(('2-man'!$C$39:'2-man'!CO$39="D")*($C$32:CO$32&gt;=35))+SUMPRODUCT(('2-man'!$C$40:'2-man'!CO$40="D")*($C$40:CO$40&gt;=35)))+1.257*COUNTIF('2-man'!$C$39:'2-man'!CO$40,"B")+26.917*COUNTIF('2-man'!$C$39:'2-man'!CO$40,"A")+1.29*COUNTIF('2-man'!$C$39:'2-man'!CN$40,"T")+1.275*COUNTIF('2-man'!$C$39:'2-man'!CO$40,"E")+18.815*COUNTIF('2-man'!$C$39:'2-man'!CP$40,"SB")+IF('2-man'!$Z$31="Ayak",1.276*COUNTIF('2-man'!$C$39:'2-man'!CO$39,"H"),IF('2-man'!$Z$31="Swift blade",9.844,9.929)*COUNTIF('2-man'!$C$39:'2-man'!CP$39,"H"))+IF('2-man'!$Z$32="Ayak",1.276*COUNTIF('2-man'!$C$40:'2-man'!CO$40,"H"),IF('2-man'!$Z$32="Swift blade",9.844,9.929)*COUNTIF('2-man'!$C$40:'2-man'!CP$40,"H"))+(SUM($B35:CO35)+SUM($B43:CO43))*1.1983/4</f>
        <v/>
      </c>
      <c r="CR49">
        <f>26.708*COUNTIF('2-man'!$C$39:'2-man'!CQ$40,"S")+10.052*COUNTIF('2-man'!$C$39:'2-man'!CQ$40,"C")+481.25*(SUMPRODUCT(('2-man'!$C$39:'2-man'!CP$39="D")*($C$32:CP$32&gt;=35))+SUMPRODUCT(('2-man'!$C$40:'2-man'!CP$40="D")*($C$40:CP$40&gt;=35)))+1.257*COUNTIF('2-man'!$C$39:'2-man'!CP$40,"B")+26.917*COUNTIF('2-man'!$C$39:'2-man'!CP$40,"A")+1.29*COUNTIF('2-man'!$C$39:'2-man'!CO$40,"T")+1.275*COUNTIF('2-man'!$C$39:'2-man'!CP$40,"E")+18.815*COUNTIF('2-man'!$C$39:'2-man'!CQ$40,"SB")+IF('2-man'!$Z$31="Ayak",1.276*COUNTIF('2-man'!$C$39:'2-man'!CP$39,"H"),IF('2-man'!$Z$31="Swift blade",9.844,9.929)*COUNTIF('2-man'!$C$39:'2-man'!CQ$39,"H"))+IF('2-man'!$Z$32="Ayak",1.276*COUNTIF('2-man'!$C$40:'2-man'!CP$40,"H"),IF('2-man'!$Z$32="Swift blade",9.844,9.929)*COUNTIF('2-man'!$C$40:'2-man'!CQ$40,"H"))+(SUM($B35:CP35)+SUM($B43:CP43))*1.1983/4</f>
        <v/>
      </c>
      <c r="CS49">
        <f>26.708*COUNTIF('2-man'!$C$39:'2-man'!CR$40,"S")+10.052*COUNTIF('2-man'!$C$39:'2-man'!CR$40,"C")+481.25*(SUMPRODUCT(('2-man'!$C$39:'2-man'!CQ$39="D")*($C$32:CQ$32&gt;=35))+SUMPRODUCT(('2-man'!$C$40:'2-man'!CQ$40="D")*($C$40:CQ$40&gt;=35)))+1.257*COUNTIF('2-man'!$C$39:'2-man'!CQ$40,"B")+26.917*COUNTIF('2-man'!$C$39:'2-man'!CQ$40,"A")+1.29*COUNTIF('2-man'!$C$39:'2-man'!CP$40,"T")+1.275*COUNTIF('2-man'!$C$39:'2-man'!CQ$40,"E")+18.815*COUNTIF('2-man'!$C$39:'2-man'!CR$40,"SB")+IF('2-man'!$Z$31="Ayak",1.276*COUNTIF('2-man'!$C$39:'2-man'!CQ$39,"H"),IF('2-man'!$Z$31="Swift blade",9.844,9.929)*COUNTIF('2-man'!$C$39:'2-man'!CR$39,"H"))+IF('2-man'!$Z$32="Ayak",1.276*COUNTIF('2-man'!$C$40:'2-man'!CQ$40,"H"),IF('2-man'!$Z$32="Swift blade",9.844,9.929)*COUNTIF('2-man'!$C$40:'2-man'!CR$40,"H"))+(SUM($B35:CQ35)+SUM($B43:CQ43))*1.1983/4</f>
        <v/>
      </c>
      <c r="CT49">
        <f>26.708*COUNTIF('2-man'!$C$39:'2-man'!CS$40,"S")+10.052*COUNTIF('2-man'!$C$39:'2-man'!CS$40,"C")+481.25*(SUMPRODUCT(('2-man'!$C$39:'2-man'!CR$39="D")*($C$32:CR$32&gt;=35))+SUMPRODUCT(('2-man'!$C$40:'2-man'!CR$40="D")*($C$40:CR$40&gt;=35)))+1.257*COUNTIF('2-man'!$C$39:'2-man'!CR$40,"B")+26.917*COUNTIF('2-man'!$C$39:'2-man'!CR$40,"A")+1.29*COUNTIF('2-man'!$C$39:'2-man'!CQ$40,"T")+1.275*COUNTIF('2-man'!$C$39:'2-man'!CR$40,"E")+18.815*COUNTIF('2-man'!$C$39:'2-man'!CS$40,"SB")+IF('2-man'!$Z$31="Ayak",1.276*COUNTIF('2-man'!$C$39:'2-man'!CR$39,"H"),IF('2-man'!$Z$31="Swift blade",9.844,9.929)*COUNTIF('2-man'!$C$39:'2-man'!CS$39,"H"))+IF('2-man'!$Z$32="Ayak",1.276*COUNTIF('2-man'!$C$40:'2-man'!CR$40,"H"),IF('2-man'!$Z$32="Swift blade",9.844,9.929)*COUNTIF('2-man'!$C$40:'2-man'!CS$40,"H"))+(SUM($B35:CR35)+SUM($B43:CR43))*1.1983/4</f>
        <v/>
      </c>
      <c r="CU49">
        <f>26.708*COUNTIF('2-man'!$C$39:'2-man'!CT$40,"S")+10.052*COUNTIF('2-man'!$C$39:'2-man'!CT$40,"C")+481.25*(SUMPRODUCT(('2-man'!$C$39:'2-man'!CS$39="D")*($C$32:CS$32&gt;=35))+SUMPRODUCT(('2-man'!$C$40:'2-man'!CS$40="D")*($C$40:CS$40&gt;=35)))+1.257*COUNTIF('2-man'!$C$39:'2-man'!CS$40,"B")+26.917*COUNTIF('2-man'!$C$39:'2-man'!CS$40,"A")+1.29*COUNTIF('2-man'!$C$39:'2-man'!CR$40,"T")+1.275*COUNTIF('2-man'!$C$39:'2-man'!CS$40,"E")+18.815*COUNTIF('2-man'!$C$39:'2-man'!CT$40,"SB")+IF('2-man'!$Z$31="Ayak",1.276*COUNTIF('2-man'!$C$39:'2-man'!CS$39,"H"),IF('2-man'!$Z$31="Swift blade",9.844,9.929)*COUNTIF('2-man'!$C$39:'2-man'!CT$39,"H"))+IF('2-man'!$Z$32="Ayak",1.276*COUNTIF('2-man'!$C$40:'2-man'!CS$40,"H"),IF('2-man'!$Z$32="Swift blade",9.844,9.929)*COUNTIF('2-man'!$C$40:'2-man'!CT$40,"H"))+(SUM($B35:CS35)+SUM($B43:CS43))*1.1983/4</f>
        <v/>
      </c>
      <c r="CV49">
        <f>26.708*COUNTIF('2-man'!$C$39:'2-man'!CU$40,"S")+10.052*COUNTIF('2-man'!$C$39:'2-man'!CU$40,"C")+481.25*(SUMPRODUCT(('2-man'!$C$39:'2-man'!CT$39="D")*($C$32:CT$32&gt;=35))+SUMPRODUCT(('2-man'!$C$40:'2-man'!CT$40="D")*($C$40:CT$40&gt;=35)))+1.257*COUNTIF('2-man'!$C$39:'2-man'!CT$40,"B")+26.917*COUNTIF('2-man'!$C$39:'2-man'!CT$40,"A")+1.29*COUNTIF('2-man'!$C$39:'2-man'!CS$40,"T")+1.275*COUNTIF('2-man'!$C$39:'2-man'!CT$40,"E")+18.815*COUNTIF('2-man'!$C$39:'2-man'!CU$40,"SB")+IF('2-man'!$Z$31="Ayak",1.276*COUNTIF('2-man'!$C$39:'2-man'!CT$39,"H"),IF('2-man'!$Z$31="Swift blade",9.844,9.929)*COUNTIF('2-man'!$C$39:'2-man'!CU$39,"H"))+IF('2-man'!$Z$32="Ayak",1.276*COUNTIF('2-man'!$C$40:'2-man'!CT$40,"H"),IF('2-man'!$Z$32="Swift blade",9.844,9.929)*COUNTIF('2-man'!$C$40:'2-man'!CU$40,"H"))+(SUM($B35:CT35)+SUM($B43:CT43))*1.1983/4</f>
        <v/>
      </c>
      <c r="CW49">
        <f>26.708*COUNTIF('2-man'!$C$39:'2-man'!CV$40,"S")+10.052*COUNTIF('2-man'!$C$39:'2-man'!CV$40,"C")+481.25*(SUMPRODUCT(('2-man'!$C$39:'2-man'!CU$39="D")*($C$32:CU$32&gt;=35))+SUMPRODUCT(('2-man'!$C$40:'2-man'!CU$40="D")*($C$40:CU$40&gt;=35)))+1.257*COUNTIF('2-man'!$C$39:'2-man'!CU$40,"B")+26.917*COUNTIF('2-man'!$C$39:'2-man'!CU$40,"A")+1.29*COUNTIF('2-man'!$C$39:'2-man'!CT$40,"T")+1.275*COUNTIF('2-man'!$C$39:'2-man'!CU$40,"E")+18.815*COUNTIF('2-man'!$C$39:'2-man'!CV$40,"SB")+IF('2-man'!$Z$31="Ayak",1.276*COUNTIF('2-man'!$C$39:'2-man'!CU$39,"H"),IF('2-man'!$Z$31="Swift blade",9.844,9.929)*COUNTIF('2-man'!$C$39:'2-man'!CV$39,"H"))+IF('2-man'!$Z$32="Ayak",1.276*COUNTIF('2-man'!$C$40:'2-man'!CU$40,"H"),IF('2-man'!$Z$32="Swift blade",9.844,9.929)*COUNTIF('2-man'!$C$40:'2-man'!CV$40,"H"))+(SUM($B35:CU35)+SUM($B43:CU43))*1.1983/4</f>
        <v/>
      </c>
      <c r="CX49">
        <f>26.708*COUNTIF('2-man'!$C$39:'2-man'!CW$40,"S")+10.052*COUNTIF('2-man'!$C$39:'2-man'!CW$40,"C")+481.25*(SUMPRODUCT(('2-man'!$C$39:'2-man'!CV$39="D")*($C$32:CV$32&gt;=35))+SUMPRODUCT(('2-man'!$C$40:'2-man'!CV$40="D")*($C$40:CV$40&gt;=35)))+1.257*COUNTIF('2-man'!$C$39:'2-man'!CV$40,"B")+26.917*COUNTIF('2-man'!$C$39:'2-man'!CV$40,"A")+1.29*COUNTIF('2-man'!$C$39:'2-man'!CU$40,"T")+1.275*COUNTIF('2-man'!$C$39:'2-man'!CV$40,"E")+18.815*COUNTIF('2-man'!$C$39:'2-man'!CW$40,"SB")+IF('2-man'!$Z$31="Ayak",1.276*COUNTIF('2-man'!$C$39:'2-man'!CV$39,"H"),IF('2-man'!$Z$31="Swift blade",9.844,9.929)*COUNTIF('2-man'!$C$39:'2-man'!CW$39,"H"))+IF('2-man'!$Z$32="Ayak",1.276*COUNTIF('2-man'!$C$40:'2-man'!CV$40,"H"),IF('2-man'!$Z$32="Swift blade",9.844,9.929)*COUNTIF('2-man'!$C$40:'2-man'!CW$40,"H"))+(SUM($B35:CV35)+SUM($B43:CV43))*1.1983/4</f>
        <v/>
      </c>
      <c r="CY49">
        <f>26.708*COUNTIF('2-man'!$C$39:'2-man'!CX$40,"S")+10.052*COUNTIF('2-man'!$C$39:'2-man'!CX$40,"C")+481.25*(SUMPRODUCT(('2-man'!$C$39:'2-man'!CW$39="D")*($C$32:CW$32&gt;=35))+SUMPRODUCT(('2-man'!$C$40:'2-man'!CW$40="D")*($C$40:CW$40&gt;=35)))+1.257*COUNTIF('2-man'!$C$39:'2-man'!CW$40,"B")+26.917*COUNTIF('2-man'!$C$39:'2-man'!CW$40,"A")+1.29*COUNTIF('2-man'!$C$39:'2-man'!CV$40,"T")+1.275*COUNTIF('2-man'!$C$39:'2-man'!CW$40,"E")+18.815*COUNTIF('2-man'!$C$39:'2-man'!CX$40,"SB")+IF('2-man'!$Z$31="Ayak",1.276*COUNTIF('2-man'!$C$39:'2-man'!CW$39,"H"),IF('2-man'!$Z$31="Swift blade",9.844,9.929)*COUNTIF('2-man'!$C$39:'2-man'!CX$39,"H"))+IF('2-man'!$Z$32="Ayak",1.276*COUNTIF('2-man'!$C$40:'2-man'!CW$40,"H"),IF('2-man'!$Z$32="Swift blade",9.844,9.929)*COUNTIF('2-man'!$C$40:'2-man'!CX$40,"H"))+(SUM($B35:CW35)+SUM($B43:CW43))*1.1983/4</f>
        <v/>
      </c>
      <c r="CZ49">
        <f>26.708*COUNTIF('2-man'!$C$39:'2-man'!CY$40,"S")+10.052*COUNTIF('2-man'!$C$39:'2-man'!CY$40,"C")+481.25*(SUMPRODUCT(('2-man'!$C$39:'2-man'!CX$39="D")*($C$32:CX$32&gt;=35))+SUMPRODUCT(('2-man'!$C$40:'2-man'!CX$40="D")*($C$40:CX$40&gt;=35)))+1.257*COUNTIF('2-man'!$C$39:'2-man'!CX$40,"B")+26.917*COUNTIF('2-man'!$C$39:'2-man'!CX$40,"A")+1.29*COUNTIF('2-man'!$C$39:'2-man'!CW$40,"T")+1.275*COUNTIF('2-man'!$C$39:'2-man'!CX$40,"E")+18.815*COUNTIF('2-man'!$C$39:'2-man'!CY$40,"SB")+IF('2-man'!$Z$31="Ayak",1.276*COUNTIF('2-man'!$C$39:'2-man'!CX$39,"H"),IF('2-man'!$Z$31="Swift blade",9.844,9.929)*COUNTIF('2-man'!$C$39:'2-man'!CY$39,"H"))+IF('2-man'!$Z$32="Ayak",1.276*COUNTIF('2-man'!$C$40:'2-man'!CX$40,"H"),IF('2-man'!$Z$32="Swift blade",9.844,9.929)*COUNTIF('2-man'!$C$40:'2-man'!CY$40,"H"))+(SUM($B35:CX35)+SUM($B43:CX43))*1.1983/4</f>
        <v/>
      </c>
      <c r="DA49">
        <f>26.708*COUNTIF('2-man'!$C$39:'2-man'!CZ$40,"S")+10.052*COUNTIF('2-man'!$C$39:'2-man'!CZ$40,"C")+481.25*(SUMPRODUCT(('2-man'!$C$39:'2-man'!CY$39="D")*($C$32:CY$32&gt;=35))+SUMPRODUCT(('2-man'!$C$40:'2-man'!CY$40="D")*($C$40:CY$40&gt;=35)))+1.257*COUNTIF('2-man'!$C$39:'2-man'!CY$40,"B")+26.917*COUNTIF('2-man'!$C$39:'2-man'!CY$40,"A")+1.29*COUNTIF('2-man'!$C$39:'2-man'!CX$40,"T")+1.275*COUNTIF('2-man'!$C$39:'2-man'!CY$40,"E")+18.815*COUNTIF('2-man'!$C$39:'2-man'!CZ$40,"SB")+IF('2-man'!$Z$31="Ayak",1.276*COUNTIF('2-man'!$C$39:'2-man'!CY$39,"H"),IF('2-man'!$Z$31="Swift blade",9.844,9.929)*COUNTIF('2-man'!$C$39:'2-man'!CZ$39,"H"))+IF('2-man'!$Z$32="Ayak",1.276*COUNTIF('2-man'!$C$40:'2-man'!CY$40,"H"),IF('2-man'!$Z$32="Swift blade",9.844,9.929)*COUNTIF('2-man'!$C$40:'2-man'!CZ$40,"H"))+(SUM($B35:CY35)+SUM($B43:CY43))*1.1983/4</f>
        <v/>
      </c>
      <c r="DB49">
        <f>26.708*COUNTIF('2-man'!$C$39:'2-man'!DA$40,"S")+10.052*COUNTIF('2-man'!$C$39:'2-man'!DA$40,"C")+481.25*(SUMPRODUCT(('2-man'!$C$39:'2-man'!CZ$39="D")*($C$32:CZ$32&gt;=35))+SUMPRODUCT(('2-man'!$C$40:'2-man'!CZ$40="D")*($C$40:CZ$40&gt;=35)))+1.257*COUNTIF('2-man'!$C$39:'2-man'!CZ$40,"B")+26.917*COUNTIF('2-man'!$C$39:'2-man'!CZ$40,"A")+1.29*COUNTIF('2-man'!$C$39:'2-man'!CY$40,"T")+1.275*COUNTIF('2-man'!$C$39:'2-man'!CZ$40,"E")+18.815*COUNTIF('2-man'!$C$39:'2-man'!DA$40,"SB")+IF('2-man'!$Z$31="Ayak",1.276*COUNTIF('2-man'!$C$39:'2-man'!CZ$39,"H"),IF('2-man'!$Z$31="Swift blade",9.844,9.929)*COUNTIF('2-man'!$C$39:'2-man'!DA$39,"H"))+IF('2-man'!$Z$32="Ayak",1.276*COUNTIF('2-man'!$C$40:'2-man'!CZ$40,"H"),IF('2-man'!$Z$32="Swift blade",9.844,9.929)*COUNTIF('2-man'!$C$40:'2-man'!DA$40,"H"))+(SUM($B35:CZ35)+SUM($B43:CZ43))*1.1983/4</f>
        <v/>
      </c>
      <c r="DC49">
        <f>26.708*COUNTIF('2-man'!$C$39:'2-man'!DB$40,"S")+10.052*COUNTIF('2-man'!$C$39:'2-man'!DB$40,"C")+481.25*(SUMPRODUCT(('2-man'!$C$39:'2-man'!DA$39="D")*($C$32:DA$32&gt;=35))+SUMPRODUCT(('2-man'!$C$40:'2-man'!DA$40="D")*($C$40:DA$40&gt;=35)))+1.257*COUNTIF('2-man'!$C$39:'2-man'!DA$40,"B")+26.917*COUNTIF('2-man'!$C$39:'2-man'!DA$40,"A")+1.29*COUNTIF('2-man'!$C$39:'2-man'!CZ$40,"T")+1.275*COUNTIF('2-man'!$C$39:'2-man'!DA$40,"E")+18.815*COUNTIF('2-man'!$C$39:'2-man'!DB$40,"SB")+IF('2-man'!$Z$31="Ayak",1.276*COUNTIF('2-man'!$C$39:'2-man'!DA$39,"H"),IF('2-man'!$Z$31="Swift blade",9.844,9.929)*COUNTIF('2-man'!$C$39:'2-man'!DB$39,"H"))+IF('2-man'!$Z$32="Ayak",1.276*COUNTIF('2-man'!$C$40:'2-man'!DA$40,"H"),IF('2-man'!$Z$32="Swift blade",9.844,9.929)*COUNTIF('2-man'!$C$40:'2-man'!DB$40,"H"))+(SUM($B35:DA35)+SUM($B43:DA43))*1.1983/4</f>
        <v/>
      </c>
      <c r="DD49">
        <f>26.708*COUNTIF('2-man'!$C$39:'2-man'!DC$40,"S")+10.052*COUNTIF('2-man'!$C$39:'2-man'!DC$40,"C")+481.25*(SUMPRODUCT(('2-man'!$C$39:'2-man'!DB$39="D")*($C$32:DB$32&gt;=35))+SUMPRODUCT(('2-man'!$C$40:'2-man'!DB$40="D")*($C$40:DB$40&gt;=35)))+1.257*COUNTIF('2-man'!$C$39:'2-man'!DB$40,"B")+26.917*COUNTIF('2-man'!$C$39:'2-man'!DB$40,"A")+1.29*COUNTIF('2-man'!$C$39:'2-man'!DA$40,"T")+1.275*COUNTIF('2-man'!$C$39:'2-man'!DB$40,"E")+18.815*COUNTIF('2-man'!$C$39:'2-man'!DC$40,"SB")+IF('2-man'!$Z$31="Ayak",1.276*COUNTIF('2-man'!$C$39:'2-man'!DB$39,"H"),IF('2-man'!$Z$31="Swift blade",9.844,9.929)*COUNTIF('2-man'!$C$39:'2-man'!DC$39,"H"))+IF('2-man'!$Z$32="Ayak",1.276*COUNTIF('2-man'!$C$40:'2-man'!DB$40,"H"),IF('2-man'!$Z$32="Swift blade",9.844,9.929)*COUNTIF('2-man'!$C$40:'2-man'!DC$40,"H"))+(SUM($B35:DB35)+SUM($B43:DB43))*1.1983/4</f>
        <v/>
      </c>
      <c r="DE49">
        <f>26.708*COUNTIF('2-man'!$C$39:'2-man'!DD$40,"S")+10.052*COUNTIF('2-man'!$C$39:'2-man'!DD$40,"C")+481.25*(SUMPRODUCT(('2-man'!$C$39:'2-man'!DC$39="D")*($C$32:DC$32&gt;=35))+SUMPRODUCT(('2-man'!$C$40:'2-man'!DC$40="D")*($C$40:DC$40&gt;=35)))+1.257*COUNTIF('2-man'!$C$39:'2-man'!DC$40,"B")+26.917*COUNTIF('2-man'!$C$39:'2-man'!DC$40,"A")+1.29*COUNTIF('2-man'!$C$39:'2-man'!DB$40,"T")+1.275*COUNTIF('2-man'!$C$39:'2-man'!DC$40,"E")+18.815*COUNTIF('2-man'!$C$39:'2-man'!DD$40,"SB")+IF('2-man'!$Z$31="Ayak",1.276*COUNTIF('2-man'!$C$39:'2-man'!DC$39,"H"),IF('2-man'!$Z$31="Swift blade",9.844,9.929)*COUNTIF('2-man'!$C$39:'2-man'!DD$39,"H"))+IF('2-man'!$Z$32="Ayak",1.276*COUNTIF('2-man'!$C$40:'2-man'!DC$40,"H"),IF('2-man'!$Z$32="Swift blade",9.844,9.929)*COUNTIF('2-man'!$C$40:'2-man'!DD$40,"H"))+(SUM($B35:DC35)+SUM($B43:DC43))*1.1983/4</f>
        <v/>
      </c>
      <c r="DF49">
        <f>26.708*COUNTIF('2-man'!$C$39:'2-man'!DE$40,"S")+10.052*COUNTIF('2-man'!$C$39:'2-man'!DE$40,"C")+481.25*(SUMPRODUCT(('2-man'!$C$39:'2-man'!DD$39="D")*($C$32:DD$32&gt;=35))+SUMPRODUCT(('2-man'!$C$40:'2-man'!DD$40="D")*($C$40:DD$40&gt;=35)))+1.257*COUNTIF('2-man'!$C$39:'2-man'!DD$40,"B")+26.917*COUNTIF('2-man'!$C$39:'2-man'!DD$40,"A")+1.29*COUNTIF('2-man'!$C$39:'2-man'!DC$40,"T")+1.275*COUNTIF('2-man'!$C$39:'2-man'!DD$40,"E")+18.815*COUNTIF('2-man'!$C$39:'2-man'!DE$40,"SB")+IF('2-man'!$Z$31="Ayak",1.276*COUNTIF('2-man'!$C$39:'2-man'!DD$39,"H"),IF('2-man'!$Z$31="Swift blade",9.844,9.929)*COUNTIF('2-man'!$C$39:'2-man'!DE$39,"H"))+IF('2-man'!$Z$32="Ayak",1.276*COUNTIF('2-man'!$C$40:'2-man'!DD$40,"H"),IF('2-man'!$Z$32="Swift blade",9.844,9.929)*COUNTIF('2-man'!$C$40:'2-man'!DE$40,"H"))+(SUM($B35:DD35)+SUM($B43:DD43))*1.1983/4</f>
        <v/>
      </c>
      <c r="DG49">
        <f>26.708*COUNTIF('2-man'!$C$39:'2-man'!DF$40,"S")+10.052*COUNTIF('2-man'!$C$39:'2-man'!DF$40,"C")+481.25*(SUMPRODUCT(('2-man'!$C$39:'2-man'!DE$39="D")*($C$32:DE$32&gt;=35))+SUMPRODUCT(('2-man'!$C$40:'2-man'!DE$40="D")*($C$40:DE$40&gt;=35)))+1.257*COUNTIF('2-man'!$C$39:'2-man'!DE$40,"B")+26.917*COUNTIF('2-man'!$C$39:'2-man'!DE$40,"A")+1.29*COUNTIF('2-man'!$C$39:'2-man'!DD$40,"T")+1.275*COUNTIF('2-man'!$C$39:'2-man'!DE$40,"E")+18.815*COUNTIF('2-man'!$C$39:'2-man'!DF$40,"SB")+IF('2-man'!$Z$31="Ayak",1.276*COUNTIF('2-man'!$C$39:'2-man'!DE$39,"H"),IF('2-man'!$Z$31="Swift blade",9.844,9.929)*COUNTIF('2-man'!$C$39:'2-man'!DF$39,"H"))+IF('2-man'!$Z$32="Ayak",1.276*COUNTIF('2-man'!$C$40:'2-man'!DE$40,"H"),IF('2-man'!$Z$32="Swift blade",9.844,9.929)*COUNTIF('2-man'!$C$40:'2-man'!DF$40,"H"))+(SUM($B35:DE35)+SUM($B43:DE43))*1.1983/4</f>
        <v/>
      </c>
      <c r="DH49">
        <f>26.708*COUNTIF('2-man'!$C$39:'2-man'!DG$40,"S")+10.052*COUNTIF('2-man'!$C$39:'2-man'!DG$40,"C")+481.25*(SUMPRODUCT(('2-man'!$C$39:'2-man'!DF$39="D")*($C$32:DF$32&gt;=35))+SUMPRODUCT(('2-man'!$C$40:'2-man'!DF$40="D")*($C$40:DF$40&gt;=35)))+1.257*COUNTIF('2-man'!$C$39:'2-man'!DF$40,"B")+26.917*COUNTIF('2-man'!$C$39:'2-man'!DF$40,"A")+1.29*COUNTIF('2-man'!$C$39:'2-man'!DE$40,"T")+1.275*COUNTIF('2-man'!$C$39:'2-man'!DF$40,"E")+18.815*COUNTIF('2-man'!$C$39:'2-man'!DG$40,"SB")+IF('2-man'!$Z$31="Ayak",1.276*COUNTIF('2-man'!$C$39:'2-man'!DF$39,"H"),IF('2-man'!$Z$31="Swift blade",9.844,9.929)*COUNTIF('2-man'!$C$39:'2-man'!DG$39,"H"))+IF('2-man'!$Z$32="Ayak",1.276*COUNTIF('2-man'!$C$40:'2-man'!DF$40,"H"),IF('2-man'!$Z$32="Swift blade",9.844,9.929)*COUNTIF('2-man'!$C$40:'2-man'!DG$40,"H"))+(SUM($B35:DF35)+SUM($B43:DF43))*1.1983/4</f>
        <v/>
      </c>
      <c r="DI49">
        <f>26.708*COUNTIF('2-man'!$C$39:'2-man'!DH$40,"S")+10.052*COUNTIF('2-man'!$C$39:'2-man'!DH$40,"C")+481.25*(SUMPRODUCT(('2-man'!$C$39:'2-man'!DG$39="D")*($C$32:DG$32&gt;=35))+SUMPRODUCT(('2-man'!$C$40:'2-man'!DG$40="D")*($C$40:DG$40&gt;=35)))+1.257*COUNTIF('2-man'!$C$39:'2-man'!DG$40,"B")+26.917*COUNTIF('2-man'!$C$39:'2-man'!DG$40,"A")+1.29*COUNTIF('2-man'!$C$39:'2-man'!DF$40,"T")+1.275*COUNTIF('2-man'!$C$39:'2-man'!DG$40,"E")+18.815*COUNTIF('2-man'!$C$39:'2-man'!DH$40,"SB")+IF('2-man'!$Z$31="Ayak",1.276*COUNTIF('2-man'!$C$39:'2-man'!DG$39,"H"),IF('2-man'!$Z$31="Swift blade",9.844,9.929)*COUNTIF('2-man'!$C$39:'2-man'!DH$39,"H"))+IF('2-man'!$Z$32="Ayak",1.276*COUNTIF('2-man'!$C$40:'2-man'!DG$40,"H"),IF('2-man'!$Z$32="Swift blade",9.844,9.929)*COUNTIF('2-man'!$C$40:'2-man'!DH$40,"H"))+(SUM($B35:DG35)+SUM($B43:DG43))*1.1983/4</f>
        <v/>
      </c>
      <c r="DJ49">
        <f>26.708*COUNTIF('2-man'!$C$39:'2-man'!DI$40,"S")+10.052*COUNTIF('2-man'!$C$39:'2-man'!DI$40,"C")+481.25*(SUMPRODUCT(('2-man'!$C$39:'2-man'!DH$39="D")*($C$32:DH$32&gt;=35))+SUMPRODUCT(('2-man'!$C$40:'2-man'!DH$40="D")*($C$40:DH$40&gt;=35)))+1.257*COUNTIF('2-man'!$C$39:'2-man'!DH$40,"B")+26.917*COUNTIF('2-man'!$C$39:'2-man'!DH$40,"A")+1.29*COUNTIF('2-man'!$C$39:'2-man'!DG$40,"T")+1.275*COUNTIF('2-man'!$C$39:'2-man'!DH$40,"E")+18.815*COUNTIF('2-man'!$C$39:'2-man'!DI$40,"SB")+IF('2-man'!$Z$31="Ayak",1.276*COUNTIF('2-man'!$C$39:'2-man'!DH$39,"H"),IF('2-man'!$Z$31="Swift blade",9.844,9.929)*COUNTIF('2-man'!$C$39:'2-man'!DI$39,"H"))+IF('2-man'!$Z$32="Ayak",1.276*COUNTIF('2-man'!$C$40:'2-man'!DH$40,"H"),IF('2-man'!$Z$32="Swift blade",9.844,9.929)*COUNTIF('2-man'!$C$40:'2-man'!DI$40,"H"))+(SUM($B35:DH35)+SUM($B43:DH43))*1.1983/4</f>
        <v/>
      </c>
      <c r="DK49">
        <f>26.708*COUNTIF('2-man'!$C$39:'2-man'!DJ$40,"S")+10.052*COUNTIF('2-man'!$C$39:'2-man'!DJ$40,"C")+481.25*(SUMPRODUCT(('2-man'!$C$39:'2-man'!DI$39="D")*($C$32:DI$32&gt;=35))+SUMPRODUCT(('2-man'!$C$40:'2-man'!DI$40="D")*($C$40:DI$40&gt;=35)))+1.257*COUNTIF('2-man'!$C$39:'2-man'!DI$40,"B")+26.917*COUNTIF('2-man'!$C$39:'2-man'!DI$40,"A")+1.29*COUNTIF('2-man'!$C$39:'2-man'!DH$40,"T")+1.275*COUNTIF('2-man'!$C$39:'2-man'!DI$40,"E")+18.815*COUNTIF('2-man'!$C$39:'2-man'!DJ$40,"SB")+IF('2-man'!$Z$31="Ayak",1.276*COUNTIF('2-man'!$C$39:'2-man'!DI$39,"H"),IF('2-man'!$Z$31="Swift blade",9.844,9.929)*COUNTIF('2-man'!$C$39:'2-man'!DJ$39,"H"))+IF('2-man'!$Z$32="Ayak",1.276*COUNTIF('2-man'!$C$40:'2-man'!DI$40,"H"),IF('2-man'!$Z$32="Swift blade",9.844,9.929)*COUNTIF('2-man'!$C$40:'2-man'!DJ$40,"H"))+(SUM($B35:DI35)+SUM($B43:DI43))*1.1983/4</f>
        <v/>
      </c>
      <c r="DL49">
        <f>26.708*COUNTIF('2-man'!$C$39:'2-man'!DK$40,"S")+10.052*COUNTIF('2-man'!$C$39:'2-man'!DK$40,"C")+481.25*(SUMPRODUCT(('2-man'!$C$39:'2-man'!DJ$39="D")*($C$32:DJ$32&gt;=35))+SUMPRODUCT(('2-man'!$C$40:'2-man'!DJ$40="D")*($C$40:DJ$40&gt;=35)))+1.257*COUNTIF('2-man'!$C$39:'2-man'!DJ$40,"B")+26.917*COUNTIF('2-man'!$C$39:'2-man'!DJ$40,"A")+1.29*COUNTIF('2-man'!$C$39:'2-man'!DI$40,"T")+1.275*COUNTIF('2-man'!$C$39:'2-man'!DJ$40,"E")+18.815*COUNTIF('2-man'!$C$39:'2-man'!DK$40,"SB")+IF('2-man'!$Z$31="Ayak",1.276*COUNTIF('2-man'!$C$39:'2-man'!DJ$39,"H"),IF('2-man'!$Z$31="Swift blade",9.844,9.929)*COUNTIF('2-man'!$C$39:'2-man'!DK$39,"H"))+IF('2-man'!$Z$32="Ayak",1.276*COUNTIF('2-man'!$C$40:'2-man'!DJ$40,"H"),IF('2-man'!$Z$32="Swift blade",9.844,9.929)*COUNTIF('2-man'!$C$40:'2-man'!DK$40,"H"))+(SUM($B35:DJ35)+SUM($B43:DJ43))*1.1983/4</f>
        <v/>
      </c>
      <c r="DM49">
        <f>26.708*COUNTIF('2-man'!$C$39:'2-man'!DL$40,"S")+10.052*COUNTIF('2-man'!$C$39:'2-man'!DL$40,"C")+481.25*(SUMPRODUCT(('2-man'!$C$39:'2-man'!DK$39="D")*($C$32:DK$32&gt;=35))+SUMPRODUCT(('2-man'!$C$40:'2-man'!DK$40="D")*($C$40:DK$40&gt;=35)))+1.257*COUNTIF('2-man'!$C$39:'2-man'!DK$40,"B")+26.917*COUNTIF('2-man'!$C$39:'2-man'!DK$40,"A")+1.29*COUNTIF('2-man'!$C$39:'2-man'!DJ$40,"T")+1.275*COUNTIF('2-man'!$C$39:'2-man'!DK$40,"E")+18.815*COUNTIF('2-man'!$C$39:'2-man'!DL$40,"SB")+IF('2-man'!$Z$31="Ayak",1.276*COUNTIF('2-man'!$C$39:'2-man'!DK$39,"H"),IF('2-man'!$Z$31="Swift blade",9.844,9.929)*COUNTIF('2-man'!$C$39:'2-man'!DL$39,"H"))+IF('2-man'!$Z$32="Ayak",1.276*COUNTIF('2-man'!$C$40:'2-man'!DK$40,"H"),IF('2-man'!$Z$32="Swift blade",9.844,9.929)*COUNTIF('2-man'!$C$40:'2-man'!DL$40,"H"))+(SUM($B35:DK35)+SUM($B43:DK43))*1.1983/4</f>
        <v/>
      </c>
      <c r="DN49">
        <f>26.708*COUNTIF('2-man'!$C$39:'2-man'!DM$40,"S")+10.052*COUNTIF('2-man'!$C$39:'2-man'!DM$40,"C")+481.25*(SUMPRODUCT(('2-man'!$C$39:'2-man'!DL$39="D")*($C$32:DL$32&gt;=35))+SUMPRODUCT(('2-man'!$C$40:'2-man'!DL$40="D")*($C$40:DL$40&gt;=35)))+1.257*COUNTIF('2-man'!$C$39:'2-man'!DL$40,"B")+26.917*COUNTIF('2-man'!$C$39:'2-man'!DL$40,"A")+1.29*COUNTIF('2-man'!$C$39:'2-man'!DK$40,"T")+1.275*COUNTIF('2-man'!$C$39:'2-man'!DL$40,"E")+18.815*COUNTIF('2-man'!$C$39:'2-man'!DM$40,"SB")+IF('2-man'!$Z$31="Ayak",1.276*COUNTIF('2-man'!$C$39:'2-man'!DL$39,"H"),IF('2-man'!$Z$31="Swift blade",9.844,9.929)*COUNTIF('2-man'!$C$39:'2-man'!DM$39,"H"))+IF('2-man'!$Z$32="Ayak",1.276*COUNTIF('2-man'!$C$40:'2-man'!DL$40,"H"),IF('2-man'!$Z$32="Swift blade",9.844,9.929)*COUNTIF('2-man'!$C$40:'2-man'!DM$40,"H"))+(SUM($B35:DL35)+SUM($B43:DL43))*1.1983/4</f>
        <v/>
      </c>
      <c r="DO49">
        <f>26.708*COUNTIF('2-man'!$C$39:'2-man'!DN$40,"S")+10.052*COUNTIF('2-man'!$C$39:'2-man'!DN$40,"C")+481.25*(SUMPRODUCT(('2-man'!$C$39:'2-man'!DM$39="D")*($C$32:DM$32&gt;=35))+SUMPRODUCT(('2-man'!$C$40:'2-man'!DM$40="D")*($C$40:DM$40&gt;=35)))+1.257*COUNTIF('2-man'!$C$39:'2-man'!DM$40,"B")+26.917*COUNTIF('2-man'!$C$39:'2-man'!DM$40,"A")+1.29*COUNTIF('2-man'!$C$39:'2-man'!DL$40,"T")+1.275*COUNTIF('2-man'!$C$39:'2-man'!DM$40,"E")+18.815*COUNTIF('2-man'!$C$39:'2-man'!DN$40,"SB")+IF('2-man'!$Z$31="Ayak",1.276*COUNTIF('2-man'!$C$39:'2-man'!DM$39,"H"),IF('2-man'!$Z$31="Swift blade",9.844,9.929)*COUNTIF('2-man'!$C$39:'2-man'!DN$39,"H"))+IF('2-man'!$Z$32="Ayak",1.276*COUNTIF('2-man'!$C$40:'2-man'!DM$40,"H"),IF('2-man'!$Z$32="Swift blade",9.844,9.929)*COUNTIF('2-man'!$C$40:'2-man'!DN$40,"H"))+(SUM($B35:DM35)+SUM($B43:DM43))*1.1983/4</f>
        <v/>
      </c>
      <c r="DP49">
        <f>26.708*COUNTIF('2-man'!$C$39:'2-man'!DO$40,"S")+10.052*COUNTIF('2-man'!$C$39:'2-man'!DO$40,"C")+481.25*(SUMPRODUCT(('2-man'!$C$39:'2-man'!DN$39="D")*($C$32:DN$32&gt;=35))+SUMPRODUCT(('2-man'!$C$40:'2-man'!DN$40="D")*($C$40:DN$40&gt;=35)))+1.257*COUNTIF('2-man'!$C$39:'2-man'!DN$40,"B")+26.917*COUNTIF('2-man'!$C$39:'2-man'!DN$40,"A")+1.29*COUNTIF('2-man'!$C$39:'2-man'!DM$40,"T")+1.275*COUNTIF('2-man'!$C$39:'2-man'!DN$40,"E")+18.815*COUNTIF('2-man'!$C$39:'2-man'!DO$40,"SB")+IF('2-man'!$Z$31="Ayak",1.276*COUNTIF('2-man'!$C$39:'2-man'!DN$39,"H"),IF('2-man'!$Z$31="Swift blade",9.844,9.929)*COUNTIF('2-man'!$C$39:'2-man'!DO$39,"H"))+IF('2-man'!$Z$32="Ayak",1.276*COUNTIF('2-man'!$C$40:'2-man'!DN$40,"H"),IF('2-man'!$Z$32="Swift blade",9.844,9.929)*COUNTIF('2-man'!$C$40:'2-man'!DO$40,"H"))+(SUM($B35:DN35)+SUM($B43:DN43))*1.1983/4</f>
        <v/>
      </c>
      <c r="DQ49">
        <f>26.708*COUNTIF('2-man'!$C$39:'2-man'!DP$40,"S")+10.052*COUNTIF('2-man'!$C$39:'2-man'!DP$40,"C")+481.25*(SUMPRODUCT(('2-man'!$C$39:'2-man'!DO$39="D")*($C$32:DO$32&gt;=35))+SUMPRODUCT(('2-man'!$C$40:'2-man'!DO$40="D")*($C$40:DO$40&gt;=35)))+1.257*COUNTIF('2-man'!$C$39:'2-man'!DO$40,"B")+26.917*COUNTIF('2-man'!$C$39:'2-man'!DO$40,"A")+1.29*COUNTIF('2-man'!$C$39:'2-man'!DN$40,"T")+1.275*COUNTIF('2-man'!$C$39:'2-man'!DO$40,"E")+18.815*COUNTIF('2-man'!$C$39:'2-man'!DP$40,"SB")+IF('2-man'!$Z$31="Ayak",1.276*COUNTIF('2-man'!$C$39:'2-man'!DO$39,"H"),IF('2-man'!$Z$31="Swift blade",9.844,9.929)*COUNTIF('2-man'!$C$39:'2-man'!DP$39,"H"))+IF('2-man'!$Z$32="Ayak",1.276*COUNTIF('2-man'!$C$40:'2-man'!DO$40,"H"),IF('2-man'!$Z$32="Swift blade",9.844,9.929)*COUNTIF('2-man'!$C$40:'2-man'!DP$40,"H"))+(SUM($B35:DO35)+SUM($B43:DO43))*1.1983/4</f>
        <v/>
      </c>
      <c r="DR49">
        <f>26.708*COUNTIF('2-man'!$C$39:'2-man'!DQ$40,"S")+10.052*COUNTIF('2-man'!$C$39:'2-man'!DQ$40,"C")+481.25*(SUMPRODUCT(('2-man'!$C$39:'2-man'!DP$39="D")*($C$32:DP$32&gt;=35))+SUMPRODUCT(('2-man'!$C$40:'2-man'!DP$40="D")*($C$40:DP$40&gt;=35)))+1.257*COUNTIF('2-man'!$C$39:'2-man'!DP$40,"B")+26.917*COUNTIF('2-man'!$C$39:'2-man'!DP$40,"A")+1.29*COUNTIF('2-man'!$C$39:'2-man'!DO$40,"T")+1.275*COUNTIF('2-man'!$C$39:'2-man'!DP$40,"E")+18.815*COUNTIF('2-man'!$C$39:'2-man'!DQ$40,"SB")+IF('2-man'!$Z$31="Ayak",1.276*COUNTIF('2-man'!$C$39:'2-man'!DP$39,"H"),IF('2-man'!$Z$31="Swift blade",9.844,9.929)*COUNTIF('2-man'!$C$39:'2-man'!DQ$39,"H"))+IF('2-man'!$Z$32="Ayak",1.276*COUNTIF('2-man'!$C$40:'2-man'!DP$40,"H"),IF('2-man'!$Z$32="Swift blade",9.844,9.929)*COUNTIF('2-man'!$C$40:'2-man'!DQ$40,"H"))+(SUM($B35:DP35)+SUM($B43:DP43))*1.1983/4</f>
        <v/>
      </c>
      <c r="DS49">
        <f>26.708*COUNTIF('2-man'!$C$39:'2-man'!DR$40,"S")+10.052*COUNTIF('2-man'!$C$39:'2-man'!DR$40,"C")+481.25*(SUMPRODUCT(('2-man'!$C$39:'2-man'!DQ$39="D")*($C$32:DQ$32&gt;=35))+SUMPRODUCT(('2-man'!$C$40:'2-man'!DQ$40="D")*($C$40:DQ$40&gt;=35)))+1.257*COUNTIF('2-man'!$C$39:'2-man'!DQ$40,"B")+26.917*COUNTIF('2-man'!$C$39:'2-man'!DQ$40,"A")+1.29*COUNTIF('2-man'!$C$39:'2-man'!DP$40,"T")+1.275*COUNTIF('2-man'!$C$39:'2-man'!DQ$40,"E")+18.815*COUNTIF('2-man'!$C$39:'2-man'!DR$40,"SB")+IF('2-man'!$Z$31="Ayak",1.276*COUNTIF('2-man'!$C$39:'2-man'!DQ$39,"H"),IF('2-man'!$Z$31="Swift blade",9.844,9.929)*COUNTIF('2-man'!$C$39:'2-man'!DR$39,"H"))+IF('2-man'!$Z$32="Ayak",1.276*COUNTIF('2-man'!$C$40:'2-man'!DQ$40,"H"),IF('2-man'!$Z$32="Swift blade",9.844,9.929)*COUNTIF('2-man'!$C$40:'2-man'!DR$40,"H"))+(SUM($B35:DQ35)+SUM($B43:DQ43))*1.1983/4</f>
        <v/>
      </c>
      <c r="DT49">
        <f>26.708*COUNTIF('2-man'!$C$39:'2-man'!DS$40,"S")+10.052*COUNTIF('2-man'!$C$39:'2-man'!DS$40,"C")+481.25*(SUMPRODUCT(('2-man'!$C$39:'2-man'!DR$39="D")*($C$32:DR$32&gt;=35))+SUMPRODUCT(('2-man'!$C$40:'2-man'!DR$40="D")*($C$40:DR$40&gt;=35)))+1.257*COUNTIF('2-man'!$C$39:'2-man'!DR$40,"B")+26.917*COUNTIF('2-man'!$C$39:'2-man'!DR$40,"A")+1.29*COUNTIF('2-man'!$C$39:'2-man'!DQ$40,"T")+1.275*COUNTIF('2-man'!$C$39:'2-man'!DR$40,"E")+18.815*COUNTIF('2-man'!$C$39:'2-man'!DS$40,"SB")+IF('2-man'!$Z$31="Ayak",1.276*COUNTIF('2-man'!$C$39:'2-man'!DR$39,"H"),IF('2-man'!$Z$31="Swift blade",9.844,9.929)*COUNTIF('2-man'!$C$39:'2-man'!DS$39,"H"))+IF('2-man'!$Z$32="Ayak",1.276*COUNTIF('2-man'!$C$40:'2-man'!DR$40,"H"),IF('2-man'!$Z$32="Swift blade",9.844,9.929)*COUNTIF('2-man'!$C$40:'2-man'!DS$40,"H"))+(SUM($B35:DR35)+SUM($B43:DR43))*1.1983/4</f>
        <v/>
      </c>
      <c r="DU49">
        <f>26.708*COUNTIF('2-man'!$C$39:'2-man'!DT$40,"S")+10.052*COUNTIF('2-man'!$C$39:'2-man'!DT$40,"C")+481.25*(SUMPRODUCT(('2-man'!$C$39:'2-man'!DS$39="D")*($C$32:DS$32&gt;=35))+SUMPRODUCT(('2-man'!$C$40:'2-man'!DS$40="D")*($C$40:DS$40&gt;=35)))+1.257*COUNTIF('2-man'!$C$39:'2-man'!DS$40,"B")+26.917*COUNTIF('2-man'!$C$39:'2-man'!DS$40,"A")+1.29*COUNTIF('2-man'!$C$39:'2-man'!DR$40,"T")+1.275*COUNTIF('2-man'!$C$39:'2-man'!DS$40,"E")+18.815*COUNTIF('2-man'!$C$39:'2-man'!DT$40,"SB")+IF('2-man'!$Z$31="Ayak",1.276*COUNTIF('2-man'!$C$39:'2-man'!DS$39,"H"),IF('2-man'!$Z$31="Swift blade",9.844,9.929)*COUNTIF('2-man'!$C$39:'2-man'!DT$39,"H"))+IF('2-man'!$Z$32="Ayak",1.276*COUNTIF('2-man'!$C$40:'2-man'!DS$40,"H"),IF('2-man'!$Z$32="Swift blade",9.844,9.929)*COUNTIF('2-man'!$C$40:'2-man'!DT$40,"H"))+(SUM($B35:DS35)+SUM($B43:DS43))*1.1983/4</f>
        <v/>
      </c>
      <c r="DV49">
        <f>26.708*COUNTIF('2-man'!$C$39:'2-man'!DU$40,"S")+10.052*COUNTIF('2-man'!$C$39:'2-man'!DU$40,"C")+481.25*(SUMPRODUCT(('2-man'!$C$39:'2-man'!DT$39="D")*($C$32:DT$32&gt;=35))+SUMPRODUCT(('2-man'!$C$40:'2-man'!DT$40="D")*($C$40:DT$40&gt;=35)))+1.257*COUNTIF('2-man'!$C$39:'2-man'!DT$40,"B")+26.917*COUNTIF('2-man'!$C$39:'2-man'!DT$40,"A")+1.29*COUNTIF('2-man'!$C$39:'2-man'!DS$40,"T")+1.275*COUNTIF('2-man'!$C$39:'2-man'!DT$40,"E")+18.815*COUNTIF('2-man'!$C$39:'2-man'!DU$40,"SB")+IF('2-man'!$Z$31="Ayak",1.276*COUNTIF('2-man'!$C$39:'2-man'!DT$39,"H"),IF('2-man'!$Z$31="Swift blade",9.844,9.929)*COUNTIF('2-man'!$C$39:'2-man'!DU$39,"H"))+IF('2-man'!$Z$32="Ayak",1.276*COUNTIF('2-man'!$C$40:'2-man'!DT$40,"H"),IF('2-man'!$Z$32="Swift blade",9.844,9.929)*COUNTIF('2-man'!$C$40:'2-man'!DU$40,"H"))+(SUM($B35:DT35)+SUM($B43:DT43))*1.1983/4</f>
        <v/>
      </c>
      <c r="DW49">
        <f>26.708*COUNTIF('2-man'!$C$39:'2-man'!DV$40,"S")+10.052*COUNTIF('2-man'!$C$39:'2-man'!DV$40,"C")+481.25*(SUMPRODUCT(('2-man'!$C$39:'2-man'!DU$39="D")*($C$32:DU$32&gt;=35))+SUMPRODUCT(('2-man'!$C$40:'2-man'!DU$40="D")*($C$40:DU$40&gt;=35)))+1.257*COUNTIF('2-man'!$C$39:'2-man'!DU$40,"B")+26.917*COUNTIF('2-man'!$C$39:'2-man'!DU$40,"A")+1.29*COUNTIF('2-man'!$C$39:'2-man'!DT$40,"T")+1.275*COUNTIF('2-man'!$C$39:'2-man'!DU$40,"E")+18.815*COUNTIF('2-man'!$C$39:'2-man'!DV$40,"SB")+IF('2-man'!$Z$31="Ayak",1.276*COUNTIF('2-man'!$C$39:'2-man'!DU$39,"H"),IF('2-man'!$Z$31="Swift blade",9.844,9.929)*COUNTIF('2-man'!$C$39:'2-man'!DV$39,"H"))+IF('2-man'!$Z$32="Ayak",1.276*COUNTIF('2-man'!$C$40:'2-man'!DU$40,"H"),IF('2-man'!$Z$32="Swift blade",9.844,9.929)*COUNTIF('2-man'!$C$40:'2-man'!DV$40,"H"))+(SUM($B35:DU35)+SUM($B43:DU43))*1.1983/4</f>
        <v/>
      </c>
      <c r="DX49">
        <f>26.708*COUNTIF('2-man'!$C$39:'2-man'!DW$40,"S")+10.052*COUNTIF('2-man'!$C$39:'2-man'!DW$40,"C")+481.25*(SUMPRODUCT(('2-man'!$C$39:'2-man'!DV$39="D")*($C$32:DV$32&gt;=35))+SUMPRODUCT(('2-man'!$C$40:'2-man'!DV$40="D")*($C$40:DV$40&gt;=35)))+1.257*COUNTIF('2-man'!$C$39:'2-man'!DV$40,"B")+26.917*COUNTIF('2-man'!$C$39:'2-man'!DV$40,"A")+1.29*COUNTIF('2-man'!$C$39:'2-man'!DU$40,"T")+1.275*COUNTIF('2-man'!$C$39:'2-man'!DV$40,"E")+18.815*COUNTIF('2-man'!$C$39:'2-man'!DW$40,"SB")+IF('2-man'!$Z$31="Ayak",1.276*COUNTIF('2-man'!$C$39:'2-man'!DV$39,"H"),IF('2-man'!$Z$31="Swift blade",9.844,9.929)*COUNTIF('2-man'!$C$39:'2-man'!DW$39,"H"))+IF('2-man'!$Z$32="Ayak",1.276*COUNTIF('2-man'!$C$40:'2-man'!DV$40,"H"),IF('2-man'!$Z$32="Swift blade",9.844,9.929)*COUNTIF('2-man'!$C$40:'2-man'!DW$40,"H"))+(SUM($B35:DV35)+SUM($B43:DV43))*1.1983/4</f>
        <v/>
      </c>
      <c r="DY49">
        <f>26.708*COUNTIF('2-man'!$C$39:'2-man'!DX$40,"S")+10.052*COUNTIF('2-man'!$C$39:'2-man'!DX$40,"C")+481.25*(SUMPRODUCT(('2-man'!$C$39:'2-man'!DW$39="D")*($C$32:DW$32&gt;=35))+SUMPRODUCT(('2-man'!$C$40:'2-man'!DW$40="D")*($C$40:DW$40&gt;=35)))+1.257*COUNTIF('2-man'!$C$39:'2-man'!DW$40,"B")+26.917*COUNTIF('2-man'!$C$39:'2-man'!DW$40,"A")+1.29*COUNTIF('2-man'!$C$39:'2-man'!DV$40,"T")+1.275*COUNTIF('2-man'!$C$39:'2-man'!DW$40,"E")+18.815*COUNTIF('2-man'!$C$39:'2-man'!DX$40,"SB")+IF('2-man'!$Z$31="Ayak",1.276*COUNTIF('2-man'!$C$39:'2-man'!DW$39,"H"),IF('2-man'!$Z$31="Swift blade",9.844,9.929)*COUNTIF('2-man'!$C$39:'2-man'!DX$39,"H"))+IF('2-man'!$Z$32="Ayak",1.276*COUNTIF('2-man'!$C$40:'2-man'!DW$40,"H"),IF('2-man'!$Z$32="Swift blade",9.844,9.929)*COUNTIF('2-man'!$C$40:'2-man'!DX$40,"H"))+(SUM($B35:DW35)+SUM($B43:DW43))*1.1983/4</f>
        <v/>
      </c>
      <c r="DZ49">
        <f>26.708*COUNTIF('2-man'!$C$39:'2-man'!DY$40,"S")+10.052*COUNTIF('2-man'!$C$39:'2-man'!DY$40,"C")+481.25*(SUMPRODUCT(('2-man'!$C$39:'2-man'!DX$39="D")*($C$32:DX$32&gt;=35))+SUMPRODUCT(('2-man'!$C$40:'2-man'!DX$40="D")*($C$40:DX$40&gt;=35)))+1.257*COUNTIF('2-man'!$C$39:'2-man'!DX$40,"B")+26.917*COUNTIF('2-man'!$C$39:'2-man'!DX$40,"A")+1.29*COUNTIF('2-man'!$C$39:'2-man'!DW$40,"T")+1.275*COUNTIF('2-man'!$C$39:'2-man'!DX$40,"E")+18.815*COUNTIF('2-man'!$C$39:'2-man'!DY$40,"SB")+IF('2-man'!$Z$31="Ayak",1.276*COUNTIF('2-man'!$C$39:'2-man'!DX$39,"H"),IF('2-man'!$Z$31="Swift blade",9.844,9.929)*COUNTIF('2-man'!$C$39:'2-man'!DY$39,"H"))+IF('2-man'!$Z$32="Ayak",1.276*COUNTIF('2-man'!$C$40:'2-man'!DX$40,"H"),IF('2-man'!$Z$32="Swift blade",9.844,9.929)*COUNTIF('2-man'!$C$40:'2-man'!DY$40,"H"))+(SUM($B35:DX35)+SUM($B43:DX43))*1.1983/4</f>
        <v/>
      </c>
      <c r="EA49">
        <f>26.708*COUNTIF('2-man'!$C$39:'2-man'!DZ$40,"S")+10.052*COUNTIF('2-man'!$C$39:'2-man'!DZ$40,"C")+481.25*(SUMPRODUCT(('2-man'!$C$39:'2-man'!DY$39="D")*($C$32:DY$32&gt;=35))+SUMPRODUCT(('2-man'!$C$40:'2-man'!DY$40="D")*($C$40:DY$40&gt;=35)))+1.257*COUNTIF('2-man'!$C$39:'2-man'!DY$40,"B")+26.917*COUNTIF('2-man'!$C$39:'2-man'!DY$40,"A")+1.29*COUNTIF('2-man'!$C$39:'2-man'!DX$40,"T")+1.275*COUNTIF('2-man'!$C$39:'2-man'!DY$40,"E")+18.815*COUNTIF('2-man'!$C$39:'2-man'!DZ$40,"SB")+IF('2-man'!$Z$31="Ayak",1.276*COUNTIF('2-man'!$C$39:'2-man'!DY$39,"H"),IF('2-man'!$Z$31="Swift blade",9.844,9.929)*COUNTIF('2-man'!$C$39:'2-man'!DZ$39,"H"))+IF('2-man'!$Z$32="Ayak",1.276*COUNTIF('2-man'!$C$40:'2-man'!DY$40,"H"),IF('2-man'!$Z$32="Swift blade",9.844,9.929)*COUNTIF('2-man'!$C$40:'2-man'!DZ$40,"H"))+(SUM($B35:DY35)+SUM($B43:DY43))*1.1983/4</f>
        <v/>
      </c>
      <c r="EB49">
        <f>26.708*COUNTIF('2-man'!$C$39:'2-man'!EA$40,"S")+10.052*COUNTIF('2-man'!$C$39:'2-man'!EA$40,"C")+481.25*(SUMPRODUCT(('2-man'!$C$39:'2-man'!DZ$39="D")*($C$32:DZ$32&gt;=35))+SUMPRODUCT(('2-man'!$C$40:'2-man'!DZ$40="D")*($C$40:DZ$40&gt;=35)))+1.257*COUNTIF('2-man'!$C$39:'2-man'!DZ$40,"B")+26.917*COUNTIF('2-man'!$C$39:'2-man'!DZ$40,"A")+1.29*COUNTIF('2-man'!$C$39:'2-man'!DY$40,"T")+1.275*COUNTIF('2-man'!$C$39:'2-man'!DZ$40,"E")+18.815*COUNTIF('2-man'!$C$39:'2-man'!EA$40,"SB")+IF('2-man'!$Z$31="Ayak",1.276*COUNTIF('2-man'!$C$39:'2-man'!DZ$39,"H"),IF('2-man'!$Z$31="Swift blade",9.844,9.929)*COUNTIF('2-man'!$C$39:'2-man'!EA$39,"H"))+IF('2-man'!$Z$32="Ayak",1.276*COUNTIF('2-man'!$C$40:'2-man'!DZ$40,"H"),IF('2-man'!$Z$32="Swift blade",9.844,9.929)*COUNTIF('2-man'!$C$40:'2-man'!EA$40,"H"))+(SUM($B35:DZ35)+SUM($B43:DZ43))*1.1983/4</f>
        <v/>
      </c>
      <c r="EC49">
        <f>26.708*COUNTIF('2-man'!$C$39:'2-man'!EB$40,"S")+10.052*COUNTIF('2-man'!$C$39:'2-man'!EB$40,"C")+481.25*(SUMPRODUCT(('2-man'!$C$39:'2-man'!EA$39="D")*($C$32:EA$32&gt;=35))+SUMPRODUCT(('2-man'!$C$40:'2-man'!EA$40="D")*($C$40:EA$40&gt;=35)))+1.257*COUNTIF('2-man'!$C$39:'2-man'!EA$40,"B")+26.917*COUNTIF('2-man'!$C$39:'2-man'!EA$40,"A")+1.29*COUNTIF('2-man'!$C$39:'2-man'!DZ$40,"T")+1.275*COUNTIF('2-man'!$C$39:'2-man'!EA$40,"E")+18.815*COUNTIF('2-man'!$C$39:'2-man'!EB$40,"SB")+IF('2-man'!$Z$31="Ayak",1.276*COUNTIF('2-man'!$C$39:'2-man'!EA$39,"H"),IF('2-man'!$Z$31="Swift blade",9.844,9.929)*COUNTIF('2-man'!$C$39:'2-man'!EB$39,"H"))+IF('2-man'!$Z$32="Ayak",1.276*COUNTIF('2-man'!$C$40:'2-man'!EA$40,"H"),IF('2-man'!$Z$32="Swift blade",9.844,9.929)*COUNTIF('2-man'!$C$40:'2-man'!EB$40,"H"))+(SUM($B35:EA35)+SUM($B43:EA43))*1.1983/4</f>
        <v/>
      </c>
      <c r="ED49">
        <f>26.708*COUNTIF('2-man'!$C$39:'2-man'!EC$40,"S")+10.052*COUNTIF('2-man'!$C$39:'2-man'!EC$40,"C")+481.25*(SUMPRODUCT(('2-man'!$C$39:'2-man'!EB$39="D")*($C$32:EB$32&gt;=35))+SUMPRODUCT(('2-man'!$C$40:'2-man'!EB$40="D")*($C$40:EB$40&gt;=35)))+1.257*COUNTIF('2-man'!$C$39:'2-man'!EB$40,"B")+26.917*COUNTIF('2-man'!$C$39:'2-man'!EB$40,"A")+1.29*COUNTIF('2-man'!$C$39:'2-man'!EA$40,"T")+1.275*COUNTIF('2-man'!$C$39:'2-man'!EB$40,"E")+18.815*COUNTIF('2-man'!$C$39:'2-man'!EC$40,"SB")+IF('2-man'!$Z$31="Ayak",1.276*COUNTIF('2-man'!$C$39:'2-man'!EB$39,"H"),IF('2-man'!$Z$31="Swift blade",9.844,9.929)*COUNTIF('2-man'!$C$39:'2-man'!EC$39,"H"))+IF('2-man'!$Z$32="Ayak",1.276*COUNTIF('2-man'!$C$40:'2-man'!EB$40,"H"),IF('2-man'!$Z$32="Swift blade",9.844,9.929)*COUNTIF('2-man'!$C$40:'2-man'!EC$40,"H"))+(SUM($B35:EB35)+SUM($B43:EB43))*1.1983/4</f>
        <v/>
      </c>
      <c r="EE49">
        <f>26.708*COUNTIF('2-man'!$C$39:'2-man'!ED$40,"S")+10.052*COUNTIF('2-man'!$C$39:'2-man'!ED$40,"C")+481.25*(SUMPRODUCT(('2-man'!$C$39:'2-man'!EC$39="D")*($C$32:EC$32&gt;=35))+SUMPRODUCT(('2-man'!$C$40:'2-man'!EC$40="D")*($C$40:EC$40&gt;=35)))+1.257*COUNTIF('2-man'!$C$39:'2-man'!EC$40,"B")+26.917*COUNTIF('2-man'!$C$39:'2-man'!EC$40,"A")+1.29*COUNTIF('2-man'!$C$39:'2-man'!EB$40,"T")+1.275*COUNTIF('2-man'!$C$39:'2-man'!EC$40,"E")+18.815*COUNTIF('2-man'!$C$39:'2-man'!ED$40,"SB")+IF('2-man'!$Z$31="Ayak",1.276*COUNTIF('2-man'!$C$39:'2-man'!EC$39,"H"),IF('2-man'!$Z$31="Swift blade",9.844,9.929)*COUNTIF('2-man'!$C$39:'2-man'!ED$39,"H"))+IF('2-man'!$Z$32="Ayak",1.276*COUNTIF('2-man'!$C$40:'2-man'!EC$40,"H"),IF('2-man'!$Z$32="Swift blade",9.844,9.929)*COUNTIF('2-man'!$C$40:'2-man'!ED$40,"H"))+(SUM($B35:EC35)+SUM($B43:EC43))*1.1983/4</f>
        <v/>
      </c>
      <c r="EF49">
        <f>26.708*COUNTIF('2-man'!$C$39:'2-man'!EE$40,"S")+10.052*COUNTIF('2-man'!$C$39:'2-man'!EE$40,"C")+481.25*(SUMPRODUCT(('2-man'!$C$39:'2-man'!ED$39="D")*($C$32:ED$32&gt;=35))+SUMPRODUCT(('2-man'!$C$40:'2-man'!ED$40="D")*($C$40:ED$40&gt;=35)))+1.257*COUNTIF('2-man'!$C$39:'2-man'!ED$40,"B")+26.917*COUNTIF('2-man'!$C$39:'2-man'!ED$40,"A")+1.29*COUNTIF('2-man'!$C$39:'2-man'!EC$40,"T")+1.275*COUNTIF('2-man'!$C$39:'2-man'!ED$40,"E")+18.815*COUNTIF('2-man'!$C$39:'2-man'!EE$40,"SB")+IF('2-man'!$Z$31="Ayak",1.276*COUNTIF('2-man'!$C$39:'2-man'!ED$39,"H"),IF('2-man'!$Z$31="Swift blade",9.844,9.929)*COUNTIF('2-man'!$C$39:'2-man'!EE$39,"H"))+IF('2-man'!$Z$32="Ayak",1.276*COUNTIF('2-man'!$C$40:'2-man'!ED$40,"H"),IF('2-man'!$Z$32="Swift blade",9.844,9.929)*COUNTIF('2-man'!$C$40:'2-man'!EE$40,"H"))+(SUM($B35:ED35)+SUM($B43:ED43))*1.1983/4</f>
        <v/>
      </c>
      <c r="EG49">
        <f>26.708*COUNTIF('2-man'!$C$39:'2-man'!EF$40,"S")+10.052*COUNTIF('2-man'!$C$39:'2-man'!EF$40,"C")+481.25*(SUMPRODUCT(('2-man'!$C$39:'2-man'!EE$39="D")*($C$32:EE$32&gt;=35))+SUMPRODUCT(('2-man'!$C$40:'2-man'!EE$40="D")*($C$40:EE$40&gt;=35)))+1.257*COUNTIF('2-man'!$C$39:'2-man'!EE$40,"B")+26.917*COUNTIF('2-man'!$C$39:'2-man'!EE$40,"A")+1.29*COUNTIF('2-man'!$C$39:'2-man'!ED$40,"T")+1.275*COUNTIF('2-man'!$C$39:'2-man'!EE$40,"E")+18.815*COUNTIF('2-man'!$C$39:'2-man'!EF$40,"SB")+IF('2-man'!$Z$31="Ayak",1.276*COUNTIF('2-man'!$C$39:'2-man'!EE$39,"H"),IF('2-man'!$Z$31="Swift blade",9.844,9.929)*COUNTIF('2-man'!$C$39:'2-man'!EF$39,"H"))+IF('2-man'!$Z$32="Ayak",1.276*COUNTIF('2-man'!$C$40:'2-man'!EE$40,"H"),IF('2-man'!$Z$32="Swift blade",9.844,9.929)*COUNTIF('2-man'!$C$40:'2-man'!EF$40,"H"))+(SUM($B35:EE35)+SUM($B43:EE43))*1.1983/4</f>
        <v/>
      </c>
      <c r="EH49">
        <f>26.708*COUNTIF('2-man'!$C$39:'2-man'!EG$40,"S")+10.052*COUNTIF('2-man'!$C$39:'2-man'!EG$40,"C")+481.25*(SUMPRODUCT(('2-man'!$C$39:'2-man'!EF$39="D")*($C$32:EF$32&gt;=35))+SUMPRODUCT(('2-man'!$C$40:'2-man'!EF$40="D")*($C$40:EF$40&gt;=35)))+1.257*COUNTIF('2-man'!$C$39:'2-man'!EF$40,"B")+26.917*COUNTIF('2-man'!$C$39:'2-man'!EF$40,"A")+1.29*COUNTIF('2-man'!$C$39:'2-man'!EE$40,"T")+1.275*COUNTIF('2-man'!$C$39:'2-man'!EF$40,"E")+18.815*COUNTIF('2-man'!$C$39:'2-man'!EG$40,"SB")+IF('2-man'!$Z$31="Ayak",1.276*COUNTIF('2-man'!$C$39:'2-man'!EF$39,"H"),IF('2-man'!$Z$31="Swift blade",9.844,9.929)*COUNTIF('2-man'!$C$39:'2-man'!EG$39,"H"))+IF('2-man'!$Z$32="Ayak",1.276*COUNTIF('2-man'!$C$40:'2-man'!EF$40,"H"),IF('2-man'!$Z$32="Swift blade",9.844,9.929)*COUNTIF('2-man'!$C$40:'2-man'!EG$40,"H"))+(SUM($B35:EF35)+SUM($B43:EF43))*1.1983/4</f>
        <v/>
      </c>
      <c r="EI49">
        <f>26.708*COUNTIF('2-man'!$C$39:'2-man'!EH$40,"S")+10.052*COUNTIF('2-man'!$C$39:'2-man'!EH$40,"C")+481.25*(SUMPRODUCT(('2-man'!$C$39:'2-man'!EG$39="D")*($C$32:EG$32&gt;=35))+SUMPRODUCT(('2-man'!$C$40:'2-man'!EG$40="D")*($C$40:EG$40&gt;=35)))+1.257*COUNTIF('2-man'!$C$39:'2-man'!EG$40,"B")+26.917*COUNTIF('2-man'!$C$39:'2-man'!EG$40,"A")+1.29*COUNTIF('2-man'!$C$39:'2-man'!EF$40,"T")+1.275*COUNTIF('2-man'!$C$39:'2-man'!EG$40,"E")+18.815*COUNTIF('2-man'!$C$39:'2-man'!EH$40,"SB")+IF('2-man'!$Z$31="Ayak",1.276*COUNTIF('2-man'!$C$39:'2-man'!EG$39,"H"),IF('2-man'!$Z$31="Swift blade",9.844,9.929)*COUNTIF('2-man'!$C$39:'2-man'!EH$39,"H"))+IF('2-man'!$Z$32="Ayak",1.276*COUNTIF('2-man'!$C$40:'2-man'!EG$40,"H"),IF('2-man'!$Z$32="Swift blade",9.844,9.929)*COUNTIF('2-man'!$C$40:'2-man'!EH$40,"H"))+(SUM($B35:EG35)+SUM($B43:EG43))*1.1983/4</f>
        <v/>
      </c>
      <c r="EJ49">
        <f>26.708*COUNTIF('2-man'!$C$39:'2-man'!EI$40,"S")+10.052*COUNTIF('2-man'!$C$39:'2-man'!EI$40,"C")+481.25*(SUMPRODUCT(('2-man'!$C$39:'2-man'!EH$39="D")*($C$32:EH$32&gt;=35))+SUMPRODUCT(('2-man'!$C$40:'2-man'!EH$40="D")*($C$40:EH$40&gt;=35)))+1.257*COUNTIF('2-man'!$C$39:'2-man'!EH$40,"B")+26.917*COUNTIF('2-man'!$C$39:'2-man'!EH$40,"A")+1.29*COUNTIF('2-man'!$C$39:'2-man'!EG$40,"T")+1.275*COUNTIF('2-man'!$C$39:'2-man'!EH$40,"E")+18.815*COUNTIF('2-man'!$C$39:'2-man'!EI$40,"SB")+IF('2-man'!$Z$31="Ayak",1.276*COUNTIF('2-man'!$C$39:'2-man'!EH$39,"H"),IF('2-man'!$Z$31="Swift blade",9.844,9.929)*COUNTIF('2-man'!$C$39:'2-man'!EI$39,"H"))+IF('2-man'!$Z$32="Ayak",1.276*COUNTIF('2-man'!$C$40:'2-man'!EH$40,"H"),IF('2-man'!$Z$32="Swift blade",9.844,9.929)*COUNTIF('2-man'!$C$40:'2-man'!EI$40,"H"))+(SUM($B35:EH35)+SUM($B43:EH43))*1.1983/4</f>
        <v/>
      </c>
      <c r="EK49">
        <f>26.708*COUNTIF('2-man'!$C$39:'2-man'!EJ$40,"S")+10.052*COUNTIF('2-man'!$C$39:'2-man'!EJ$40,"C")+481.25*(SUMPRODUCT(('2-man'!$C$39:'2-man'!EI$39="D")*($C$32:EI$32&gt;=35))+SUMPRODUCT(('2-man'!$C$40:'2-man'!EI$40="D")*($C$40:EI$40&gt;=35)))+1.257*COUNTIF('2-man'!$C$39:'2-man'!EI$40,"B")+26.917*COUNTIF('2-man'!$C$39:'2-man'!EI$40,"A")+1.29*COUNTIF('2-man'!$C$39:'2-man'!EH$40,"T")+1.275*COUNTIF('2-man'!$C$39:'2-man'!EI$40,"E")+18.815*COUNTIF('2-man'!$C$39:'2-man'!EJ$40,"SB")+IF('2-man'!$Z$31="Ayak",1.276*COUNTIF('2-man'!$C$39:'2-man'!EI$39,"H"),IF('2-man'!$Z$31="Swift blade",9.844,9.929)*COUNTIF('2-man'!$C$39:'2-man'!EJ$39,"H"))+IF('2-man'!$Z$32="Ayak",1.276*COUNTIF('2-man'!$C$40:'2-man'!EI$40,"H"),IF('2-man'!$Z$32="Swift blade",9.844,9.929)*COUNTIF('2-man'!$C$40:'2-man'!EJ$40,"H"))+(SUM($B35:EI35)+SUM($B43:EI43))*1.1983/4</f>
        <v/>
      </c>
      <c r="EL49">
        <f>26.708*COUNTIF('2-man'!$C$39:'2-man'!EK$40,"S")+10.052*COUNTIF('2-man'!$C$39:'2-man'!EK$40,"C")+481.25*(SUMPRODUCT(('2-man'!$C$39:'2-man'!EJ$39="D")*($C$32:EJ$32&gt;=35))+SUMPRODUCT(('2-man'!$C$40:'2-man'!EJ$40="D")*($C$40:EJ$40&gt;=35)))+1.257*COUNTIF('2-man'!$C$39:'2-man'!EJ$40,"B")+26.917*COUNTIF('2-man'!$C$39:'2-man'!EJ$40,"A")+1.29*COUNTIF('2-man'!$C$39:'2-man'!EI$40,"T")+1.275*COUNTIF('2-man'!$C$39:'2-man'!EJ$40,"E")+18.815*COUNTIF('2-man'!$C$39:'2-man'!EK$40,"SB")+IF('2-man'!$Z$31="Ayak",1.276*COUNTIF('2-man'!$C$39:'2-man'!EJ$39,"H"),IF('2-man'!$Z$31="Swift blade",9.844,9.929)*COUNTIF('2-man'!$C$39:'2-man'!EK$39,"H"))+IF('2-man'!$Z$32="Ayak",1.276*COUNTIF('2-man'!$C$40:'2-man'!EJ$40,"H"),IF('2-man'!$Z$32="Swift blade",9.844,9.929)*COUNTIF('2-man'!$C$40:'2-man'!EK$40,"H"))+(SUM($B35:EJ35)+SUM($B43:EJ43))*1.1983/4</f>
        <v/>
      </c>
    </row>
    <row r="50">
      <c r="A50" t="inlineStr">
        <is>
          <t>kill chance</t>
        </is>
      </c>
      <c r="CJ50">
        <f>IF(CJ49&lt;=0,IF(CJ48&gt;=1500,1,0),1-NORMDIST(1500-0.5,CJ48,SQRT(CJ49),TRUE))</f>
        <v/>
      </c>
      <c r="CK50">
        <f>IF(CK49&lt;=0,IF(CK48&gt;=1500,1,0),1-NORMDIST(1500-0.5,CK48,SQRT(CK49),TRUE))</f>
        <v/>
      </c>
      <c r="CL50">
        <f>IF(CL49&lt;=0,IF(CL48&gt;=1500,1,0),1-NORMDIST(1500-0.5,CL48,SQRT(CL49),TRUE))</f>
        <v/>
      </c>
      <c r="CM50">
        <f>IF(CM49&lt;=0,IF(CM48&gt;=1500,1,0),1-NORMDIST(1500-0.5,CM48,SQRT(CM49),TRUE))</f>
        <v/>
      </c>
      <c r="CN50">
        <f>IF(CN49&lt;=0,IF(CN48&gt;=1500,1,0),1-NORMDIST(1500-0.5,CN48,SQRT(CN49),TRUE))</f>
        <v/>
      </c>
      <c r="CO50">
        <f>IF(CO49&lt;=0,IF(CO48&gt;=1500,1,0),1-NORMDIST(1500-0.5,CO48,SQRT(CO49),TRUE))</f>
        <v/>
      </c>
      <c r="CP50">
        <f>IF(CP49&lt;=0,IF(CP48&gt;=1500,1,0),1-NORMDIST(1500-0.5,CP48,SQRT(CP49),TRUE))</f>
        <v/>
      </c>
      <c r="CQ50">
        <f>IF(CQ49&lt;=0,IF(CQ48&gt;=1500,1,0),1-NORMDIST(1500-0.5,CQ48,SQRT(CQ49),TRUE))</f>
        <v/>
      </c>
      <c r="CR50">
        <f>IF(CR49&lt;=0,IF(CR48&gt;=1500,1,0),1-NORMDIST(1500-0.5,CR48,SQRT(CR49),TRUE))</f>
        <v/>
      </c>
      <c r="CS50">
        <f>IF(CS49&lt;=0,IF(CS48&gt;=1500,1,0),1-NORMDIST(1500-0.5,CS48,SQRT(CS49),TRUE))</f>
        <v/>
      </c>
      <c r="CT50">
        <f>IF(CT49&lt;=0,IF(CT48&gt;=1500,1,0),1-NORMDIST(1500-0.5,CT48,SQRT(CT49),TRUE))</f>
        <v/>
      </c>
      <c r="CU50">
        <f>IF(CU49&lt;=0,IF(CU48&gt;=1500,1,0),1-NORMDIST(1500-0.5,CU48,SQRT(CU49),TRUE))</f>
        <v/>
      </c>
      <c r="CV50">
        <f>IF(CV49&lt;=0,IF(CV48&gt;=1500,1,0),1-NORMDIST(1500-0.5,CV48,SQRT(CV49),TRUE))</f>
        <v/>
      </c>
      <c r="CW50">
        <f>IF(CW49&lt;=0,IF(CW48&gt;=1500,1,0),1-NORMDIST(1500-0.5,CW48,SQRT(CW49),TRUE))</f>
        <v/>
      </c>
      <c r="CX50">
        <f>IF(CX49&lt;=0,IF(CX48&gt;=1500,1,0),1-NORMDIST(1500-0.5,CX48,SQRT(CX49),TRUE))</f>
        <v/>
      </c>
      <c r="CY50">
        <f>IF(CY49&lt;=0,IF(CY48&gt;=1500,1,0),1-NORMDIST(1500-0.5,CY48,SQRT(CY49),TRUE))</f>
        <v/>
      </c>
      <c r="CZ50">
        <f>IF(CZ49&lt;=0,IF(CZ48&gt;=1500,1,0),1-NORMDIST(1500-0.5,CZ48,SQRT(CZ49),TRUE))</f>
        <v/>
      </c>
      <c r="DA50">
        <f>IF(DA49&lt;=0,IF(DA48&gt;=1500,1,0),1-NORMDIST(1500-0.5,DA48,SQRT(DA49),TRUE))</f>
        <v/>
      </c>
      <c r="DB50">
        <f>IF(DB49&lt;=0,IF(DB48&gt;=1500,1,0),1-NORMDIST(1500-0.5,DB48,SQRT(DB49),TRUE))</f>
        <v/>
      </c>
      <c r="DC50">
        <f>IF(DC49&lt;=0,IF(DC48&gt;=1500,1,0),1-NORMDIST(1500-0.5,DC48,SQRT(DC49),TRUE))</f>
        <v/>
      </c>
      <c r="DD50">
        <f>IF(DD49&lt;=0,IF(DD48&gt;=1500,1,0),1-NORMDIST(1500-0.5,DD48,SQRT(DD49),TRUE))</f>
        <v/>
      </c>
      <c r="DE50">
        <f>IF(DE49&lt;=0,IF(DE48&gt;=1500,1,0),1-NORMDIST(1500-0.5,DE48,SQRT(DE49),TRUE))</f>
        <v/>
      </c>
      <c r="DF50">
        <f>IF(DF49&lt;=0,IF(DF48&gt;=1500,1,0),1-NORMDIST(1500-0.5,DF48,SQRT(DF49),TRUE))</f>
        <v/>
      </c>
      <c r="DG50">
        <f>IF(DG49&lt;=0,IF(DG48&gt;=1500,1,0),1-NORMDIST(1500-0.5,DG48,SQRT(DG49),TRUE))</f>
        <v/>
      </c>
      <c r="DH50">
        <f>IF(DH49&lt;=0,IF(DH48&gt;=1500,1,0),1-NORMDIST(1500-0.5,DH48,SQRT(DH49),TRUE))</f>
        <v/>
      </c>
      <c r="DI50">
        <f>IF(DI49&lt;=0,IF(DI48&gt;=1500,1,0),1-NORMDIST(1500-0.5,DI48,SQRT(DI49),TRUE))</f>
        <v/>
      </c>
      <c r="DJ50">
        <f>IF(DJ49&lt;=0,IF(DJ48&gt;=1500,1,0),1-NORMDIST(1500-0.5,DJ48,SQRT(DJ49),TRUE))</f>
        <v/>
      </c>
      <c r="DK50">
        <f>IF(DK49&lt;=0,IF(DK48&gt;=1500,1,0),1-NORMDIST(1500-0.5,DK48,SQRT(DK49),TRUE))</f>
        <v/>
      </c>
      <c r="DL50">
        <f>IF(DL49&lt;=0,IF(DL48&gt;=1500,1,0),1-NORMDIST(1500-0.5,DL48,SQRT(DL49),TRUE))</f>
        <v/>
      </c>
      <c r="DM50">
        <f>IF(DM49&lt;=0,IF(DM48&gt;=1500,1,0),1-NORMDIST(1500-0.5,DM48,SQRT(DM49),TRUE))</f>
        <v/>
      </c>
      <c r="DN50">
        <f>IF(DN49&lt;=0,IF(DN48&gt;=1500,1,0),1-NORMDIST(1500-0.5,DN48,SQRT(DN49),TRUE))</f>
        <v/>
      </c>
      <c r="DO50">
        <f>IF(DO49&lt;=0,IF(DO48&gt;=1500,1,0),1-NORMDIST(1500-0.5,DO48,SQRT(DO49),TRUE))</f>
        <v/>
      </c>
      <c r="DP50">
        <f>IF(DP49&lt;=0,IF(DP48&gt;=1500,1,0),1-NORMDIST(1500-0.5,DP48,SQRT(DP49),TRUE))</f>
        <v/>
      </c>
      <c r="DQ50">
        <f>IF(DQ49&lt;=0,IF(DQ48&gt;=1500,1,0),1-NORMDIST(1500-0.5,DQ48,SQRT(DQ49),TRUE))</f>
        <v/>
      </c>
      <c r="DR50">
        <f>IF(DR49&lt;=0,IF(DR48&gt;=1500,1,0),1-NORMDIST(1500-0.5,DR48,SQRT(DR49),TRUE))</f>
        <v/>
      </c>
      <c r="DS50">
        <f>IF(DS49&lt;=0,IF(DS48&gt;=1500,1,0),1-NORMDIST(1500-0.5,DS48,SQRT(DS49),TRUE))</f>
        <v/>
      </c>
      <c r="DT50">
        <f>IF(DT49&lt;=0,IF(DT48&gt;=1500,1,0),1-NORMDIST(1500-0.5,DT48,SQRT(DT49),TRUE))</f>
        <v/>
      </c>
      <c r="DU50">
        <f>IF(DU49&lt;=0,IF(DU48&gt;=1500,1,0),1-NORMDIST(1500-0.5,DU48,SQRT(DU49),TRUE))</f>
        <v/>
      </c>
      <c r="DV50">
        <f>IF(DV49&lt;=0,IF(DV48&gt;=1500,1,0),1-NORMDIST(1500-0.5,DV48,SQRT(DV49),TRUE))</f>
        <v/>
      </c>
      <c r="DW50">
        <f>IF(DW49&lt;=0,IF(DW48&gt;=1500,1,0),1-NORMDIST(1500-0.5,DW48,SQRT(DW49),TRUE))</f>
        <v/>
      </c>
      <c r="DX50">
        <f>IF(DX49&lt;=0,IF(DX48&gt;=1500,1,0),1-NORMDIST(1500-0.5,DX48,SQRT(DX49),TRUE))</f>
        <v/>
      </c>
      <c r="DY50">
        <f>IF(DY49&lt;=0,IF(DY48&gt;=1500,1,0),1-NORMDIST(1500-0.5,DY48,SQRT(DY49),TRUE))</f>
        <v/>
      </c>
      <c r="DZ50">
        <f>IF(DZ49&lt;=0,IF(DZ48&gt;=1500,1,0),1-NORMDIST(1500-0.5,DZ48,SQRT(DZ49),TRUE))</f>
        <v/>
      </c>
      <c r="EA50">
        <f>IF(EA49&lt;=0,IF(EA48&gt;=1500,1,0),1-NORMDIST(1500-0.5,EA48,SQRT(EA49),TRUE))</f>
        <v/>
      </c>
      <c r="EB50">
        <f>IF(EB49&lt;=0,IF(EB48&gt;=1500,1,0),1-NORMDIST(1500-0.5,EB48,SQRT(EB49),TRUE))</f>
        <v/>
      </c>
      <c r="EC50">
        <f>IF(EC49&lt;=0,IF(EC48&gt;=1500,1,0),1-NORMDIST(1500-0.5,EC48,SQRT(EC49),TRUE))</f>
        <v/>
      </c>
      <c r="ED50">
        <f>IF(ED49&lt;=0,IF(ED48&gt;=1500,1,0),1-NORMDIST(1500-0.5,ED48,SQRT(ED49),TRUE))</f>
        <v/>
      </c>
      <c r="EE50">
        <f>IF(EE49&lt;=0,IF(EE48&gt;=1500,1,0),1-NORMDIST(1500-0.5,EE48,SQRT(EE49),TRUE))</f>
        <v/>
      </c>
      <c r="EF50">
        <f>IF(EF49&lt;=0,IF(EF48&gt;=1500,1,0),1-NORMDIST(1500-0.5,EF48,SQRT(EF49),TRUE))</f>
        <v/>
      </c>
      <c r="EG50">
        <f>IF(EG49&lt;=0,IF(EG48&gt;=1500,1,0),1-NORMDIST(1500-0.5,EG48,SQRT(EG49),TRUE))</f>
        <v/>
      </c>
      <c r="EH50">
        <f>IF(EH49&lt;=0,IF(EH48&gt;=1500,1,0),1-NORMDIST(1500-0.5,EH48,SQRT(EH49),TRUE))</f>
        <v/>
      </c>
      <c r="EI50">
        <f>IF(EI49&lt;=0,IF(EI48&gt;=1500,1,0),1-NORMDIST(1500-0.5,EI48,SQRT(EI49),TRUE))</f>
        <v/>
      </c>
      <c r="EJ50">
        <f>IF(EJ49&lt;=0,IF(EJ48&gt;=1500,1,0),1-NORMDIST(1500-0.5,EJ48,SQRT(EJ49),TRUE))</f>
        <v/>
      </c>
      <c r="EK50">
        <f>IF(EK49&lt;=0,IF(EK48&gt;=1500,1,0),1-NORMDIST(1500-0.5,EK48,SQRT(EK49),TRUE))</f>
        <v/>
      </c>
      <c r="EL50">
        <f>IF(EL49&lt;=0,IF(EL48&gt;=1500,1,0),1-NORMDIST(1500-0.5,EL48,SQRT(EL49),TRUE))</f>
        <v/>
      </c>
    </row>
    <row r="51">
      <c r="A51" t="inlineStr">
        <is>
          <t>kill tick cand</t>
        </is>
      </c>
    </row>
    <row r="52">
      <c r="A52" t="inlineStr">
        <is>
          <t>kill tick 50%</t>
        </is>
      </c>
      <c r="CJ52">
        <f>IF(CJ50&gt;=0.5,'2-man'!CJ$38,999)</f>
        <v/>
      </c>
      <c r="CK52">
        <f>IF(CK50&gt;=0.5,'2-man'!CK$38,999)</f>
        <v/>
      </c>
      <c r="CL52">
        <f>IF(CL50&gt;=0.5,'2-man'!CL$38,999)</f>
        <v/>
      </c>
      <c r="CM52">
        <f>IF(CM50&gt;=0.5,'2-man'!CM$38,999)</f>
        <v/>
      </c>
      <c r="CN52">
        <f>IF(CN50&gt;=0.5,'2-man'!CN$38,999)</f>
        <v/>
      </c>
      <c r="CO52">
        <f>IF(CO50&gt;=0.5,'2-man'!CO$38,999)</f>
        <v/>
      </c>
      <c r="CP52">
        <f>IF(CP50&gt;=0.5,'2-man'!CP$38,999)</f>
        <v/>
      </c>
      <c r="CQ52">
        <f>IF(CQ50&gt;=0.5,'2-man'!CQ$38,999)</f>
        <v/>
      </c>
      <c r="CR52">
        <f>IF(CR50&gt;=0.5,'2-man'!CR$38,999)</f>
        <v/>
      </c>
      <c r="CS52">
        <f>IF(CS50&gt;=0.5,'2-man'!CS$38,999)</f>
        <v/>
      </c>
      <c r="CT52">
        <f>IF(CT50&gt;=0.5,'2-man'!CT$38,999)</f>
        <v/>
      </c>
      <c r="CU52">
        <f>IF(CU50&gt;=0.5,'2-man'!CU$38,999)</f>
        <v/>
      </c>
      <c r="CV52">
        <f>IF(CV50&gt;=0.5,'2-man'!CV$38,999)</f>
        <v/>
      </c>
      <c r="CW52">
        <f>IF(CW50&gt;=0.5,'2-man'!CW$38,999)</f>
        <v/>
      </c>
      <c r="CX52">
        <f>IF(CX50&gt;=0.5,'2-man'!CX$38,999)</f>
        <v/>
      </c>
      <c r="CY52">
        <f>IF(CY50&gt;=0.5,'2-man'!CY$38,999)</f>
        <v/>
      </c>
      <c r="CZ52">
        <f>IF(CZ50&gt;=0.5,'2-man'!CZ$38,999)</f>
        <v/>
      </c>
      <c r="DA52">
        <f>IF(DA50&gt;=0.5,'2-man'!DA$38,999)</f>
        <v/>
      </c>
      <c r="DB52">
        <f>IF(DB50&gt;=0.5,'2-man'!DB$38,999)</f>
        <v/>
      </c>
      <c r="DC52">
        <f>IF(DC50&gt;=0.5,'2-man'!DC$38,999)</f>
        <v/>
      </c>
      <c r="DD52">
        <f>IF(DD50&gt;=0.5,'2-man'!DD$38,999)</f>
        <v/>
      </c>
      <c r="DE52">
        <f>IF(DE50&gt;=0.5,'2-man'!DE$38,999)</f>
        <v/>
      </c>
      <c r="DF52">
        <f>IF(DF50&gt;=0.5,'2-man'!DF$38,999)</f>
        <v/>
      </c>
      <c r="DG52">
        <f>IF(DG50&gt;=0.5,'2-man'!DG$38,999)</f>
        <v/>
      </c>
      <c r="DH52">
        <f>IF(DH50&gt;=0.5,'2-man'!DH$38,999)</f>
        <v/>
      </c>
      <c r="DI52">
        <f>IF(DI50&gt;=0.5,'2-man'!DI$38,999)</f>
        <v/>
      </c>
      <c r="DJ52">
        <f>IF(DJ50&gt;=0.5,'2-man'!DJ$38,999)</f>
        <v/>
      </c>
      <c r="DK52">
        <f>IF(DK50&gt;=0.5,'2-man'!DK$38,999)</f>
        <v/>
      </c>
      <c r="DL52">
        <f>IF(DL50&gt;=0.5,'2-man'!DL$38,999)</f>
        <v/>
      </c>
      <c r="DM52">
        <f>IF(DM50&gt;=0.5,'2-man'!DM$38,999)</f>
        <v/>
      </c>
      <c r="DN52">
        <f>IF(DN50&gt;=0.5,'2-man'!DN$38,999)</f>
        <v/>
      </c>
      <c r="DO52">
        <f>IF(DO50&gt;=0.5,'2-man'!DO$38,999)</f>
        <v/>
      </c>
      <c r="DP52">
        <f>IF(DP50&gt;=0.5,'2-man'!DP$38,999)</f>
        <v/>
      </c>
      <c r="DQ52">
        <f>IF(DQ50&gt;=0.5,'2-man'!DQ$38,999)</f>
        <v/>
      </c>
      <c r="DR52">
        <f>IF(DR50&gt;=0.5,'2-man'!DR$38,999)</f>
        <v/>
      </c>
      <c r="DS52">
        <f>IF(DS50&gt;=0.5,'2-man'!DS$38,999)</f>
        <v/>
      </c>
      <c r="DT52">
        <f>IF(DT50&gt;=0.5,'2-man'!DT$38,999)</f>
        <v/>
      </c>
      <c r="DU52">
        <f>IF(DU50&gt;=0.5,'2-man'!DU$38,999)</f>
        <v/>
      </c>
      <c r="DV52">
        <f>IF(DV50&gt;=0.5,'2-man'!DV$38,999)</f>
        <v/>
      </c>
      <c r="DW52">
        <f>IF(DW50&gt;=0.5,'2-man'!DW$38,999)</f>
        <v/>
      </c>
      <c r="DX52">
        <f>IF(DX50&gt;=0.5,'2-man'!DX$38,999)</f>
        <v/>
      </c>
      <c r="DY52">
        <f>IF(DY50&gt;=0.5,'2-man'!DY$38,999)</f>
        <v/>
      </c>
      <c r="DZ52">
        <f>IF(DZ50&gt;=0.5,'2-man'!DZ$38,999)</f>
        <v/>
      </c>
      <c r="EA52">
        <f>IF(EA50&gt;=0.5,'2-man'!EA$38,999)</f>
        <v/>
      </c>
      <c r="EB52">
        <f>IF(EB50&gt;=0.5,'2-man'!EB$38,999)</f>
        <v/>
      </c>
      <c r="EC52">
        <f>IF(EC50&gt;=0.5,'2-man'!EC$38,999)</f>
        <v/>
      </c>
      <c r="ED52">
        <f>IF(ED50&gt;=0.5,'2-man'!ED$38,999)</f>
        <v/>
      </c>
      <c r="EE52">
        <f>IF(EE50&gt;=0.5,'2-man'!EE$38,999)</f>
        <v/>
      </c>
      <c r="EF52">
        <f>IF(EF50&gt;=0.5,'2-man'!EF$38,999)</f>
        <v/>
      </c>
      <c r="EG52">
        <f>IF(EG50&gt;=0.5,'2-man'!EG$38,999)</f>
        <v/>
      </c>
      <c r="EH52">
        <f>IF(EH50&gt;=0.5,'2-man'!EH$38,999)</f>
        <v/>
      </c>
      <c r="EI52">
        <f>IF(EI50&gt;=0.5,'2-man'!EI$38,999)</f>
        <v/>
      </c>
      <c r="EJ52">
        <f>IF(EJ50&gt;=0.5,'2-man'!EJ$38,999)</f>
        <v/>
      </c>
      <c r="EK52">
        <f>IF(EK50&gt;=0.5,'2-man'!EK$38,999)</f>
        <v/>
      </c>
      <c r="EL52">
        <f>IF(EL50&gt;=0.5,'2-man'!EL$38,999)</f>
        <v/>
      </c>
    </row>
    <row r="53">
      <c r="A53" t="inlineStr">
        <is>
          <t>kill tick 100%</t>
        </is>
      </c>
      <c r="CJ53">
        <f>IF(CJ50&gt;=0.9985,'2-man'!CJ$38,999)</f>
        <v/>
      </c>
      <c r="CK53">
        <f>IF(CK50&gt;=0.9985,'2-man'!CK$38,999)</f>
        <v/>
      </c>
      <c r="CL53">
        <f>IF(CL50&gt;=0.9985,'2-man'!CL$38,999)</f>
        <v/>
      </c>
      <c r="CM53">
        <f>IF(CM50&gt;=0.9985,'2-man'!CM$38,999)</f>
        <v/>
      </c>
      <c r="CN53">
        <f>IF(CN50&gt;=0.9985,'2-man'!CN$38,999)</f>
        <v/>
      </c>
      <c r="CO53">
        <f>IF(CO50&gt;=0.9985,'2-man'!CO$38,999)</f>
        <v/>
      </c>
      <c r="CP53">
        <f>IF(CP50&gt;=0.9985,'2-man'!CP$38,999)</f>
        <v/>
      </c>
      <c r="CQ53">
        <f>IF(CQ50&gt;=0.9985,'2-man'!CQ$38,999)</f>
        <v/>
      </c>
      <c r="CR53">
        <f>IF(CR50&gt;=0.9985,'2-man'!CR$38,999)</f>
        <v/>
      </c>
      <c r="CS53">
        <f>IF(CS50&gt;=0.9985,'2-man'!CS$38,999)</f>
        <v/>
      </c>
      <c r="CT53">
        <f>IF(CT50&gt;=0.9985,'2-man'!CT$38,999)</f>
        <v/>
      </c>
      <c r="CU53">
        <f>IF(CU50&gt;=0.9985,'2-man'!CU$38,999)</f>
        <v/>
      </c>
      <c r="CV53">
        <f>IF(CV50&gt;=0.9985,'2-man'!CV$38,999)</f>
        <v/>
      </c>
      <c r="CW53">
        <f>IF(CW50&gt;=0.9985,'2-man'!CW$38,999)</f>
        <v/>
      </c>
      <c r="CX53">
        <f>IF(CX50&gt;=0.9985,'2-man'!CX$38,999)</f>
        <v/>
      </c>
      <c r="CY53">
        <f>IF(CY50&gt;=0.9985,'2-man'!CY$38,999)</f>
        <v/>
      </c>
      <c r="CZ53">
        <f>IF(CZ50&gt;=0.9985,'2-man'!CZ$38,999)</f>
        <v/>
      </c>
      <c r="DA53">
        <f>IF(DA50&gt;=0.9985,'2-man'!DA$38,999)</f>
        <v/>
      </c>
      <c r="DB53">
        <f>IF(DB50&gt;=0.9985,'2-man'!DB$38,999)</f>
        <v/>
      </c>
      <c r="DC53">
        <f>IF(DC50&gt;=0.9985,'2-man'!DC$38,999)</f>
        <v/>
      </c>
      <c r="DD53">
        <f>IF(DD50&gt;=0.9985,'2-man'!DD$38,999)</f>
        <v/>
      </c>
      <c r="DE53">
        <f>IF(DE50&gt;=0.9985,'2-man'!DE$38,999)</f>
        <v/>
      </c>
      <c r="DF53">
        <f>IF(DF50&gt;=0.9985,'2-man'!DF$38,999)</f>
        <v/>
      </c>
      <c r="DG53">
        <f>IF(DG50&gt;=0.9985,'2-man'!DG$38,999)</f>
        <v/>
      </c>
      <c r="DH53">
        <f>IF(DH50&gt;=0.9985,'2-man'!DH$38,999)</f>
        <v/>
      </c>
      <c r="DI53">
        <f>IF(DI50&gt;=0.9985,'2-man'!DI$38,999)</f>
        <v/>
      </c>
      <c r="DJ53">
        <f>IF(DJ50&gt;=0.9985,'2-man'!DJ$38,999)</f>
        <v/>
      </c>
      <c r="DK53">
        <f>IF(DK50&gt;=0.9985,'2-man'!DK$38,999)</f>
        <v/>
      </c>
      <c r="DL53">
        <f>IF(DL50&gt;=0.9985,'2-man'!DL$38,999)</f>
        <v/>
      </c>
      <c r="DM53">
        <f>IF(DM50&gt;=0.9985,'2-man'!DM$38,999)</f>
        <v/>
      </c>
      <c r="DN53">
        <f>IF(DN50&gt;=0.9985,'2-man'!DN$38,999)</f>
        <v/>
      </c>
      <c r="DO53">
        <f>IF(DO50&gt;=0.9985,'2-man'!DO$38,999)</f>
        <v/>
      </c>
      <c r="DP53">
        <f>IF(DP50&gt;=0.9985,'2-man'!DP$38,999)</f>
        <v/>
      </c>
      <c r="DQ53">
        <f>IF(DQ50&gt;=0.9985,'2-man'!DQ$38,999)</f>
        <v/>
      </c>
      <c r="DR53">
        <f>IF(DR50&gt;=0.9985,'2-man'!DR$38,999)</f>
        <v/>
      </c>
      <c r="DS53">
        <f>IF(DS50&gt;=0.9985,'2-man'!DS$38,999)</f>
        <v/>
      </c>
      <c r="DT53">
        <f>IF(DT50&gt;=0.9985,'2-man'!DT$38,999)</f>
        <v/>
      </c>
      <c r="DU53">
        <f>IF(DU50&gt;=0.9985,'2-man'!DU$38,999)</f>
        <v/>
      </c>
      <c r="DV53">
        <f>IF(DV50&gt;=0.9985,'2-man'!DV$38,999)</f>
        <v/>
      </c>
      <c r="DW53">
        <f>IF(DW50&gt;=0.9985,'2-man'!DW$38,999)</f>
        <v/>
      </c>
      <c r="DX53">
        <f>IF(DX50&gt;=0.9985,'2-man'!DX$38,999)</f>
        <v/>
      </c>
      <c r="DY53">
        <f>IF(DY50&gt;=0.9985,'2-man'!DY$38,999)</f>
        <v/>
      </c>
      <c r="DZ53">
        <f>IF(DZ50&gt;=0.9985,'2-man'!DZ$38,999)</f>
        <v/>
      </c>
      <c r="EA53">
        <f>IF(EA50&gt;=0.9985,'2-man'!EA$38,999)</f>
        <v/>
      </c>
      <c r="EB53">
        <f>IF(EB50&gt;=0.9985,'2-man'!EB$38,999)</f>
        <v/>
      </c>
      <c r="EC53">
        <f>IF(EC50&gt;=0.9985,'2-man'!EC$38,999)</f>
        <v/>
      </c>
      <c r="ED53">
        <f>IF(ED50&gt;=0.9985,'2-man'!ED$38,999)</f>
        <v/>
      </c>
      <c r="EE53">
        <f>IF(EE50&gt;=0.9985,'2-man'!EE$38,999)</f>
        <v/>
      </c>
      <c r="EF53">
        <f>IF(EF50&gt;=0.9985,'2-man'!EF$38,999)</f>
        <v/>
      </c>
      <c r="EG53">
        <f>IF(EG50&gt;=0.9985,'2-man'!EG$38,999)</f>
        <v/>
      </c>
      <c r="EH53">
        <f>IF(EH50&gt;=0.9985,'2-man'!EH$38,999)</f>
        <v/>
      </c>
      <c r="EI53">
        <f>IF(EI50&gt;=0.9985,'2-man'!EI$38,999)</f>
        <v/>
      </c>
      <c r="EJ53">
        <f>IF(EJ50&gt;=0.9985,'2-man'!EJ$38,999)</f>
        <v/>
      </c>
      <c r="EK53">
        <f>IF(EK50&gt;=0.9985,'2-man'!EK$38,999)</f>
        <v/>
      </c>
      <c r="EL53">
        <f>IF(EL50&gt;=0.9985,'2-man'!EL$38,999)</f>
        <v/>
      </c>
    </row>
    <row r="54">
      <c r="A54" t="inlineStr">
        <is>
          <t>duo j</t>
        </is>
      </c>
      <c r="C54" t="n">
        <v>0</v>
      </c>
      <c r="D54" t="n">
        <v>1</v>
      </c>
      <c r="E54" t="n">
        <v>2</v>
      </c>
      <c r="F54" t="n">
        <v>3</v>
      </c>
      <c r="G54" t="n">
        <v>4</v>
      </c>
      <c r="H54" t="n">
        <v>5</v>
      </c>
      <c r="I54" t="n">
        <v>6</v>
      </c>
      <c r="J54" t="n">
        <v>7</v>
      </c>
      <c r="K54" t="n">
        <v>8</v>
      </c>
      <c r="L54" t="n">
        <v>9</v>
      </c>
      <c r="M54" t="n">
        <v>10</v>
      </c>
      <c r="N54" t="n">
        <v>11</v>
      </c>
      <c r="O54" t="n">
        <v>12</v>
      </c>
      <c r="P54" t="n">
        <v>13</v>
      </c>
      <c r="Q54" t="n">
        <v>14</v>
      </c>
      <c r="R54" t="n">
        <v>15</v>
      </c>
      <c r="S54" t="n">
        <v>16</v>
      </c>
      <c r="T54" t="n">
        <v>17</v>
      </c>
      <c r="U54" t="n">
        <v>18</v>
      </c>
      <c r="V54" t="n">
        <v>19</v>
      </c>
      <c r="W54" t="n">
        <v>20</v>
      </c>
      <c r="X54" t="n">
        <v>21</v>
      </c>
      <c r="Y54" t="n">
        <v>22</v>
      </c>
      <c r="Z54" t="n">
        <v>23</v>
      </c>
      <c r="AA54" t="n">
        <v>24</v>
      </c>
      <c r="AB54" t="n">
        <v>25</v>
      </c>
      <c r="AC54" t="n">
        <v>26</v>
      </c>
      <c r="AD54" t="n">
        <v>27</v>
      </c>
      <c r="AE54" t="n">
        <v>28</v>
      </c>
      <c r="AF54" t="n">
        <v>29</v>
      </c>
      <c r="AG54" t="n">
        <v>30</v>
      </c>
      <c r="AH54" t="n">
        <v>31</v>
      </c>
      <c r="AI54" t="n">
        <v>32</v>
      </c>
      <c r="AJ54" t="n">
        <v>33</v>
      </c>
      <c r="AK54" t="n">
        <v>34</v>
      </c>
      <c r="AL54" t="n">
        <v>35</v>
      </c>
      <c r="AM54" t="n">
        <v>36</v>
      </c>
      <c r="AN54" t="n">
        <v>37</v>
      </c>
      <c r="AO54" t="n">
        <v>38</v>
      </c>
      <c r="AP54" t="n">
        <v>39</v>
      </c>
      <c r="AQ54" t="n">
        <v>40</v>
      </c>
      <c r="AR54" t="n">
        <v>41</v>
      </c>
      <c r="AS54" t="n">
        <v>42</v>
      </c>
      <c r="AT54" t="n">
        <v>43</v>
      </c>
      <c r="AU54" t="n">
        <v>44</v>
      </c>
      <c r="AV54" t="n">
        <v>45</v>
      </c>
      <c r="AW54" t="n">
        <v>46</v>
      </c>
      <c r="AX54" t="n">
        <v>47</v>
      </c>
      <c r="AY54" t="n">
        <v>48</v>
      </c>
      <c r="AZ54" t="n">
        <v>49</v>
      </c>
      <c r="BA54" t="n">
        <v>50</v>
      </c>
      <c r="BB54" t="n">
        <v>51</v>
      </c>
      <c r="BC54" t="n">
        <v>52</v>
      </c>
      <c r="BD54" t="n">
        <v>53</v>
      </c>
      <c r="BE54" t="n">
        <v>54</v>
      </c>
      <c r="BF54" t="n">
        <v>55</v>
      </c>
      <c r="BG54" t="n">
        <v>56</v>
      </c>
      <c r="BH54" t="n">
        <v>57</v>
      </c>
      <c r="BI54" t="n">
        <v>58</v>
      </c>
      <c r="BJ54" t="n">
        <v>59</v>
      </c>
      <c r="BK54" t="n">
        <v>60</v>
      </c>
      <c r="BL54" t="n">
        <v>61</v>
      </c>
      <c r="BM54" t="n">
        <v>62</v>
      </c>
      <c r="BN54" t="n">
        <v>63</v>
      </c>
      <c r="BO54" t="n">
        <v>64</v>
      </c>
      <c r="BP54" t="n">
        <v>65</v>
      </c>
      <c r="BQ54" t="n">
        <v>66</v>
      </c>
      <c r="BR54" t="n">
        <v>67</v>
      </c>
      <c r="BS54" t="n">
        <v>68</v>
      </c>
      <c r="BT54" t="n">
        <v>69</v>
      </c>
      <c r="BU54" t="n">
        <v>70</v>
      </c>
      <c r="BV54" t="n">
        <v>71</v>
      </c>
      <c r="BW54" t="n">
        <v>72</v>
      </c>
      <c r="BX54" t="n">
        <v>73</v>
      </c>
      <c r="BY54" t="n">
        <v>74</v>
      </c>
      <c r="BZ54" t="n">
        <v>75</v>
      </c>
      <c r="CA54" t="n">
        <v>76</v>
      </c>
      <c r="CB54" t="n">
        <v>77</v>
      </c>
      <c r="CC54" t="n">
        <v>78</v>
      </c>
      <c r="CD54" t="n">
        <v>79</v>
      </c>
      <c r="CE54" t="n">
        <v>80</v>
      </c>
      <c r="CF54" t="n">
        <v>81</v>
      </c>
      <c r="CG54" t="n">
        <v>82</v>
      </c>
      <c r="CH54" t="n">
        <v>83</v>
      </c>
      <c r="CI54" t="n">
        <v>84</v>
      </c>
      <c r="CJ54" t="n">
        <v>85</v>
      </c>
      <c r="CK54" t="n">
        <v>86</v>
      </c>
      <c r="CL54" t="n">
        <v>87</v>
      </c>
      <c r="CM54" t="n">
        <v>88</v>
      </c>
      <c r="CN54" t="n">
        <v>89</v>
      </c>
      <c r="CO54" t="n">
        <v>90</v>
      </c>
      <c r="CP54" t="n">
        <v>91</v>
      </c>
      <c r="CQ54" t="n">
        <v>92</v>
      </c>
      <c r="CR54" t="n">
        <v>93</v>
      </c>
      <c r="CS54" t="n">
        <v>94</v>
      </c>
      <c r="CT54" t="n">
        <v>95</v>
      </c>
      <c r="CU54" t="n">
        <v>96</v>
      </c>
      <c r="CV54" t="n">
        <v>97</v>
      </c>
      <c r="CW54" t="n">
        <v>98</v>
      </c>
      <c r="CX54" t="n">
        <v>99</v>
      </c>
      <c r="CY54" t="n">
        <v>100</v>
      </c>
      <c r="CZ54" t="n">
        <v>101</v>
      </c>
      <c r="DA54" t="n">
        <v>102</v>
      </c>
      <c r="DB54" t="n">
        <v>103</v>
      </c>
      <c r="DC54" t="n">
        <v>104</v>
      </c>
      <c r="DD54" t="n">
        <v>105</v>
      </c>
      <c r="DE54" t="n">
        <v>106</v>
      </c>
      <c r="DF54" t="n">
        <v>107</v>
      </c>
      <c r="DG54" t="n">
        <v>108</v>
      </c>
      <c r="DH54" t="n">
        <v>109</v>
      </c>
      <c r="DI54" t="n">
        <v>110</v>
      </c>
      <c r="DJ54" t="n">
        <v>111</v>
      </c>
      <c r="DK54" t="n">
        <v>112</v>
      </c>
      <c r="DL54" t="n">
        <v>113</v>
      </c>
      <c r="DM54" t="n">
        <v>114</v>
      </c>
      <c r="DN54" t="n">
        <v>115</v>
      </c>
      <c r="DO54" t="n">
        <v>116</v>
      </c>
      <c r="DP54" t="n">
        <v>117</v>
      </c>
      <c r="DQ54" t="n">
        <v>118</v>
      </c>
      <c r="DR54" t="n">
        <v>119</v>
      </c>
      <c r="DS54" t="n">
        <v>120</v>
      </c>
      <c r="DT54" t="n">
        <v>121</v>
      </c>
      <c r="DU54" t="n">
        <v>122</v>
      </c>
      <c r="DV54" t="n">
        <v>123</v>
      </c>
      <c r="DW54" t="n">
        <v>124</v>
      </c>
      <c r="DX54" t="n">
        <v>125</v>
      </c>
      <c r="DY54" t="n">
        <v>126</v>
      </c>
      <c r="DZ54" t="n">
        <v>127</v>
      </c>
      <c r="EA54" t="n">
        <v>128</v>
      </c>
      <c r="EB54" t="n">
        <v>129</v>
      </c>
      <c r="EC54" t="n">
        <v>130</v>
      </c>
      <c r="ED54" t="n">
        <v>131</v>
      </c>
      <c r="EE54" t="n">
        <v>132</v>
      </c>
      <c r="EF54" t="n">
        <v>133</v>
      </c>
      <c r="EG54" t="n">
        <v>134</v>
      </c>
      <c r="EH54" t="n">
        <v>135</v>
      </c>
      <c r="EI54" t="n">
        <v>136</v>
      </c>
      <c r="EJ54" t="n">
        <v>137</v>
      </c>
      <c r="EK54" t="n">
        <v>138</v>
      </c>
      <c r="EL54" t="n">
        <v>139</v>
      </c>
      <c r="EM54" t="n">
        <v>140</v>
      </c>
      <c r="EN54" t="n">
        <v>141</v>
      </c>
      <c r="EO54" t="n">
        <v>142</v>
      </c>
      <c r="EP54" t="n">
        <v>143</v>
      </c>
      <c r="EQ54" t="n">
        <v>144</v>
      </c>
      <c r="ER54" t="n">
        <v>145</v>
      </c>
      <c r="ES54" t="n">
        <v>146</v>
      </c>
      <c r="ET54" t="n">
        <v>147</v>
      </c>
      <c r="EU54" t="n">
        <v>148</v>
      </c>
      <c r="EV54" t="n">
        <v>149</v>
      </c>
      <c r="EW54" t="n">
        <v>150</v>
      </c>
      <c r="EX54" t="n">
        <v>151</v>
      </c>
      <c r="EY54" t="n">
        <v>152</v>
      </c>
      <c r="EZ54" t="n">
        <v>153</v>
      </c>
      <c r="FA54" t="n">
        <v>154</v>
      </c>
      <c r="FB54" t="n">
        <v>155</v>
      </c>
      <c r="FC54" t="n">
        <v>156</v>
      </c>
      <c r="FD54" t="n">
        <v>157</v>
      </c>
      <c r="FE54" t="n">
        <v>158</v>
      </c>
      <c r="FF54" t="n">
        <v>159</v>
      </c>
      <c r="FG54" t="n">
        <v>160</v>
      </c>
      <c r="FH54" t="n">
        <v>161</v>
      </c>
      <c r="FI54" t="n">
        <v>162</v>
      </c>
      <c r="FJ54" t="n">
        <v>163</v>
      </c>
      <c r="FK54" t="n">
        <v>164</v>
      </c>
      <c r="FL54" t="n">
        <v>165</v>
      </c>
      <c r="FM54" t="n">
        <v>166</v>
      </c>
      <c r="FN54" t="n">
        <v>167</v>
      </c>
      <c r="FO54" t="n">
        <v>168</v>
      </c>
      <c r="FP54" t="n">
        <v>169</v>
      </c>
      <c r="FQ54" t="n">
        <v>170</v>
      </c>
      <c r="FR54" t="n">
        <v>171</v>
      </c>
      <c r="FS54" t="n">
        <v>172</v>
      </c>
      <c r="FT54" t="n">
        <v>173</v>
      </c>
      <c r="FU54" t="n">
        <v>174</v>
      </c>
      <c r="FV54" t="n">
        <v>175</v>
      </c>
      <c r="FW54" t="n">
        <v>176</v>
      </c>
      <c r="FX54" t="n">
        <v>177</v>
      </c>
      <c r="FY54" t="n">
        <v>178</v>
      </c>
      <c r="FZ54" t="n">
        <v>179</v>
      </c>
      <c r="GA54" t="n">
        <v>180</v>
      </c>
      <c r="GB54" t="n">
        <v>181</v>
      </c>
      <c r="GC54" t="n">
        <v>182</v>
      </c>
      <c r="GD54" t="n">
        <v>183</v>
      </c>
      <c r="GE54" t="n">
        <v>184</v>
      </c>
      <c r="GF54" t="n">
        <v>185</v>
      </c>
      <c r="GG54" t="n">
        <v>186</v>
      </c>
      <c r="GH54" t="n">
        <v>187</v>
      </c>
      <c r="GI54" t="n">
        <v>188</v>
      </c>
      <c r="GJ54" t="n">
        <v>189</v>
      </c>
      <c r="GK54" t="n">
        <v>190</v>
      </c>
      <c r="GL54" t="n">
        <v>191</v>
      </c>
      <c r="GM54" t="n">
        <v>192</v>
      </c>
      <c r="GN54" t="n">
        <v>193</v>
      </c>
      <c r="GO54" t="n">
        <v>194</v>
      </c>
      <c r="GP54" t="n">
        <v>195</v>
      </c>
      <c r="GQ54" t="n">
        <v>196</v>
      </c>
      <c r="GR54" t="n">
        <v>197</v>
      </c>
      <c r="GS54" t="n">
        <v>198</v>
      </c>
      <c r="GT54" t="n">
        <v>199</v>
      </c>
      <c r="GU54" t="n">
        <v>200</v>
      </c>
      <c r="GV54" t="n">
        <v>201</v>
      </c>
      <c r="GW54" t="n">
        <v>202</v>
      </c>
      <c r="GX54" t="n">
        <v>203</v>
      </c>
      <c r="GY54" t="n">
        <v>204</v>
      </c>
      <c r="GZ54" t="n">
        <v>205</v>
      </c>
      <c r="HA54" t="n">
        <v>206</v>
      </c>
      <c r="HB54" t="n">
        <v>207</v>
      </c>
      <c r="HC54" t="n">
        <v>208</v>
      </c>
      <c r="HD54" t="n">
        <v>209</v>
      </c>
      <c r="HE54" t="n">
        <v>210</v>
      </c>
      <c r="HF54" t="n">
        <v>211</v>
      </c>
      <c r="HG54" t="n">
        <v>212</v>
      </c>
      <c r="HH54" t="n">
        <v>213</v>
      </c>
      <c r="HI54" t="n">
        <v>214</v>
      </c>
      <c r="HJ54" t="n">
        <v>215</v>
      </c>
      <c r="HK54" t="n">
        <v>216</v>
      </c>
      <c r="HL54" t="n">
        <v>217</v>
      </c>
      <c r="HM54" t="n">
        <v>218</v>
      </c>
      <c r="HN54" t="n">
        <v>219</v>
      </c>
      <c r="HO54" t="n">
        <v>220</v>
      </c>
      <c r="HP54" t="n">
        <v>221</v>
      </c>
      <c r="HQ54" t="n">
        <v>222</v>
      </c>
      <c r="HR54" t="n">
        <v>223</v>
      </c>
      <c r="HS54" t="n">
        <v>224</v>
      </c>
      <c r="HT54" t="n">
        <v>225</v>
      </c>
      <c r="HU54" t="n">
        <v>226</v>
      </c>
      <c r="HV54" t="n">
        <v>227</v>
      </c>
      <c r="HW54" t="n">
        <v>228</v>
      </c>
      <c r="HX54" t="n">
        <v>229</v>
      </c>
      <c r="HY54" t="n">
        <v>230</v>
      </c>
      <c r="HZ54" t="n">
        <v>231</v>
      </c>
      <c r="IA54" t="n">
        <v>232</v>
      </c>
      <c r="IB54" t="n">
        <v>233</v>
      </c>
      <c r="IC54" t="n">
        <v>234</v>
      </c>
      <c r="ID54" t="n">
        <v>235</v>
      </c>
      <c r="IE54" t="n">
        <v>236</v>
      </c>
      <c r="IF54" t="n">
        <v>237</v>
      </c>
      <c r="IG54" t="n">
        <v>238</v>
      </c>
      <c r="IH54" t="n">
        <v>239</v>
      </c>
      <c r="II54" t="n">
        <v>240</v>
      </c>
      <c r="IJ54" t="n">
        <v>241</v>
      </c>
      <c r="IK54" t="n">
        <v>242</v>
      </c>
      <c r="IL54" t="n">
        <v>243</v>
      </c>
      <c r="IM54" t="n">
        <v>244</v>
      </c>
      <c r="IN54" t="n">
        <v>245</v>
      </c>
      <c r="IO54" t="n">
        <v>246</v>
      </c>
      <c r="IP54" t="n">
        <v>247</v>
      </c>
      <c r="IQ54" t="n">
        <v>248</v>
      </c>
      <c r="IR54" t="n">
        <v>249</v>
      </c>
      <c r="IS54" t="n">
        <v>250</v>
      </c>
      <c r="IT54" t="n">
        <v>251</v>
      </c>
      <c r="IU54" t="n">
        <v>252</v>
      </c>
      <c r="IV54" t="n">
        <v>253</v>
      </c>
      <c r="IW54" t="n">
        <v>254</v>
      </c>
      <c r="IX54" t="n">
        <v>255</v>
      </c>
      <c r="IY54" t="n">
        <v>256</v>
      </c>
      <c r="IZ54" t="n">
        <v>257</v>
      </c>
      <c r="JA54" t="n">
        <v>258</v>
      </c>
      <c r="JB54" t="n">
        <v>259</v>
      </c>
      <c r="JC54" t="n">
        <v>260</v>
      </c>
      <c r="JD54" t="n">
        <v>261</v>
      </c>
      <c r="JE54" t="n">
        <v>262</v>
      </c>
      <c r="JF54" t="n">
        <v>263</v>
      </c>
      <c r="JG54" t="n">
        <v>264</v>
      </c>
      <c r="JH54" t="n">
        <v>265</v>
      </c>
      <c r="JI54" t="n">
        <v>266</v>
      </c>
      <c r="JJ54" t="n">
        <v>267</v>
      </c>
      <c r="JK54" t="n">
        <v>268</v>
      </c>
      <c r="JL54" t="n">
        <v>269</v>
      </c>
      <c r="JM54" t="n">
        <v>270</v>
      </c>
      <c r="JN54" t="n">
        <v>271</v>
      </c>
      <c r="JO54" t="n">
        <v>272</v>
      </c>
      <c r="JP54" t="n">
        <v>273</v>
      </c>
      <c r="JQ54" t="n">
        <v>274</v>
      </c>
      <c r="JR54" t="n">
        <v>275</v>
      </c>
      <c r="JS54" t="n">
        <v>276</v>
      </c>
      <c r="JT54" t="n">
        <v>277</v>
      </c>
      <c r="JU54" t="n">
        <v>278</v>
      </c>
      <c r="JV54" t="n">
        <v>279</v>
      </c>
      <c r="JW54" t="n">
        <v>280</v>
      </c>
      <c r="JX54" t="n">
        <v>281</v>
      </c>
      <c r="JY54" t="n">
        <v>282</v>
      </c>
      <c r="JZ54" t="n">
        <v>283</v>
      </c>
      <c r="KA54" t="n">
        <v>284</v>
      </c>
      <c r="KB54" t="n">
        <v>285</v>
      </c>
      <c r="KC54" t="n">
        <v>286</v>
      </c>
      <c r="KD54" t="n">
        <v>287</v>
      </c>
      <c r="KE54" t="n">
        <v>288</v>
      </c>
      <c r="KF54" t="n">
        <v>289</v>
      </c>
      <c r="KG54" t="n">
        <v>290</v>
      </c>
      <c r="KH54" t="n">
        <v>291</v>
      </c>
      <c r="KI54" t="n">
        <v>292</v>
      </c>
      <c r="KJ54" t="n">
        <v>293</v>
      </c>
      <c r="KK54" t="n">
        <v>294</v>
      </c>
      <c r="KL54" t="n">
        <v>295</v>
      </c>
      <c r="KM54" t="n">
        <v>296</v>
      </c>
      <c r="KN54" t="n">
        <v>297</v>
      </c>
      <c r="KO54" t="n">
        <v>298</v>
      </c>
      <c r="KP54" t="n">
        <v>299</v>
      </c>
      <c r="KQ54" t="n">
        <v>300</v>
      </c>
      <c r="KR54" t="n">
        <v>301</v>
      </c>
      <c r="KS54" t="n">
        <v>302</v>
      </c>
      <c r="KT54" t="n">
        <v>303</v>
      </c>
      <c r="KU54" t="n">
        <v>304</v>
      </c>
      <c r="KV54" t="n">
        <v>305</v>
      </c>
      <c r="KW54" t="n">
        <v>306</v>
      </c>
      <c r="KX54" t="n">
        <v>307</v>
      </c>
      <c r="KY54" t="n">
        <v>308</v>
      </c>
      <c r="KZ54" t="n">
        <v>309</v>
      </c>
      <c r="LA54" t="n">
        <v>310</v>
      </c>
      <c r="LB54" t="n">
        <v>311</v>
      </c>
      <c r="LC54" t="n">
        <v>312</v>
      </c>
      <c r="LD54" t="n">
        <v>313</v>
      </c>
      <c r="LE54" t="n">
        <v>314</v>
      </c>
      <c r="LF54" t="n">
        <v>315</v>
      </c>
      <c r="LG54" t="n">
        <v>316</v>
      </c>
      <c r="LH54" t="n">
        <v>317</v>
      </c>
      <c r="LI54" t="n">
        <v>318</v>
      </c>
      <c r="LJ54" t="n">
        <v>319</v>
      </c>
      <c r="LK54" t="n">
        <v>320</v>
      </c>
      <c r="LL54" t="n">
        <v>321</v>
      </c>
      <c r="LM54" t="n">
        <v>322</v>
      </c>
      <c r="LN54" t="n">
        <v>323</v>
      </c>
      <c r="LO54" t="n">
        <v>324</v>
      </c>
      <c r="LP54" t="n">
        <v>325</v>
      </c>
      <c r="LQ54" t="n">
        <v>326</v>
      </c>
      <c r="LR54" t="n">
        <v>327</v>
      </c>
      <c r="LS54" t="n">
        <v>328</v>
      </c>
      <c r="LT54" t="n">
        <v>329</v>
      </c>
    </row>
    <row r="55">
      <c r="A55" t="inlineStr">
        <is>
          <t>P1 duo spec</t>
        </is>
      </c>
      <c r="C55">
        <f>$C$38</f>
        <v/>
      </c>
      <c r="D55">
        <f>MIN(100,C55+IF(AND(C55&lt;100,C56+1&gt;=IF(C57=1,25,50)),10,0)+((15*(OR('2-man'!$N$27=TRUE,'2-man'!$N$27="TRUE",'2-man'!$N$27="Yes"))+15*AND('2-man'!$L$27=2,OR('2-man'!$P$27=TRUE,'2-man'!$P$27="TRUE",'2-man'!$P$27="Yes")))+15*((OR('2-man'!$R$27=TRUE,'2-man'!$R$27="TRUE",'2-man'!$R$27="Yes"))+(OR('2-man'!$T$27=TRUE,'2-man'!$T$27="TRUE",'2-man'!$T$27="Yes"))))*(($N$38+1)=$I$38))</f>
        <v/>
      </c>
      <c r="E55">
        <f>MIN(100,D55+IF(AND(D55&lt;100,D56+1&gt;=IF(D57=1,25,50)),10,0)+((15*(OR('2-man'!$N$27=TRUE,'2-man'!$N$27="TRUE",'2-man'!$N$27="Yes"))+15*AND('2-man'!$L$27=2,OR('2-man'!$P$27=TRUE,'2-man'!$P$27="TRUE",'2-man'!$P$27="Yes")))+15*((OR('2-man'!$R$27=TRUE,'2-man'!$R$27="TRUE",'2-man'!$R$27="Yes"))+(OR('2-man'!$T$27=TRUE,'2-man'!$T$27="TRUE",'2-man'!$T$27="Yes"))))*(($N$38+2)=$I$38))</f>
        <v/>
      </c>
      <c r="F55">
        <f>MIN(100,E55+IF(AND(E55&lt;100,E56+1&gt;=IF(E57=1,25,50)),10,0)+((15*(OR('2-man'!$N$27=TRUE,'2-man'!$N$27="TRUE",'2-man'!$N$27="Yes"))+15*AND('2-man'!$L$27=2,OR('2-man'!$P$27=TRUE,'2-man'!$P$27="TRUE",'2-man'!$P$27="Yes")))+15*((OR('2-man'!$R$27=TRUE,'2-man'!$R$27="TRUE",'2-man'!$R$27="Yes"))+(OR('2-man'!$T$27=TRUE,'2-man'!$T$27="TRUE",'2-man'!$T$27="Yes"))))*(($N$38+3)=$I$38))</f>
        <v/>
      </c>
      <c r="G55">
        <f>MIN(100,F55+IF(AND(F55&lt;100,F56+1&gt;=IF(F57=1,25,50)),10,0)+((15*(OR('2-man'!$N$27=TRUE,'2-man'!$N$27="TRUE",'2-man'!$N$27="Yes"))+15*AND('2-man'!$L$27=2,OR('2-man'!$P$27=TRUE,'2-man'!$P$27="TRUE",'2-man'!$P$27="Yes")))+15*((OR('2-man'!$R$27=TRUE,'2-man'!$R$27="TRUE",'2-man'!$R$27="Yes"))+(OR('2-man'!$T$27=TRUE,'2-man'!$T$27="TRUE",'2-man'!$T$27="Yes"))))*(($N$38+4)=$I$38))</f>
        <v/>
      </c>
      <c r="H55">
        <f>MIN(100,G55+IF(AND(G55&lt;100,G56+1&gt;=IF(G57=1,25,50)),10,0)+((15*(OR('2-man'!$N$27=TRUE,'2-man'!$N$27="TRUE",'2-man'!$N$27="Yes"))+15*AND('2-man'!$L$27=2,OR('2-man'!$P$27=TRUE,'2-man'!$P$27="TRUE",'2-man'!$P$27="Yes")))+15*((OR('2-man'!$R$27=TRUE,'2-man'!$R$27="TRUE",'2-man'!$R$27="Yes"))+(OR('2-man'!$T$27=TRUE,'2-man'!$T$27="TRUE",'2-man'!$T$27="Yes"))))*(($N$38+5)=$I$38))</f>
        <v/>
      </c>
      <c r="I55">
        <f>MIN(100,H55+IF(AND(H55&lt;100,H56+1&gt;=IF(H57=1,25,50)),10,0)+((15*(OR('2-man'!$N$27=TRUE,'2-man'!$N$27="TRUE",'2-man'!$N$27="Yes"))+15*AND('2-man'!$L$27=2,OR('2-man'!$P$27=TRUE,'2-man'!$P$27="TRUE",'2-man'!$P$27="Yes")))+15*((OR('2-man'!$R$27=TRUE,'2-man'!$R$27="TRUE",'2-man'!$R$27="Yes"))+(OR('2-man'!$T$27=TRUE,'2-man'!$T$27="TRUE",'2-man'!$T$27="Yes"))))*(($N$38+6)=$I$38))</f>
        <v/>
      </c>
      <c r="J55">
        <f>MIN(100,I55+IF(AND(I55&lt;100,I56+1&gt;=IF(I57=1,25,50)),10,0)+((15*(OR('2-man'!$N$27=TRUE,'2-man'!$N$27="TRUE",'2-man'!$N$27="Yes"))+15*AND('2-man'!$L$27=2,OR('2-man'!$P$27=TRUE,'2-man'!$P$27="TRUE",'2-man'!$P$27="Yes")))+15*((OR('2-man'!$R$27=TRUE,'2-man'!$R$27="TRUE",'2-man'!$R$27="Yes"))+(OR('2-man'!$T$27=TRUE,'2-man'!$T$27="TRUE",'2-man'!$T$27="Yes"))))*(($N$38+7)=$I$38))</f>
        <v/>
      </c>
      <c r="K55">
        <f>MIN(100,J55+IF(AND(J55&lt;100,J56+1&gt;=IF(J57=1,25,50)),10,0)+((15*(OR('2-man'!$N$27=TRUE,'2-man'!$N$27="TRUE",'2-man'!$N$27="Yes"))+15*AND('2-man'!$L$27=2,OR('2-man'!$P$27=TRUE,'2-man'!$P$27="TRUE",'2-man'!$P$27="Yes")))+15*((OR('2-man'!$R$27=TRUE,'2-man'!$R$27="TRUE",'2-man'!$R$27="Yes"))+(OR('2-man'!$T$27=TRUE,'2-man'!$T$27="TRUE",'2-man'!$T$27="Yes"))))*(($N$38+8)=$I$38))</f>
        <v/>
      </c>
      <c r="L55">
        <f>MIN(100,K55+IF(AND(K55&lt;100,K56+1&gt;=IF(K57=1,25,50)),10,0)+((15*(OR('2-man'!$N$27=TRUE,'2-man'!$N$27="TRUE",'2-man'!$N$27="Yes"))+15*AND('2-man'!$L$27=2,OR('2-man'!$P$27=TRUE,'2-man'!$P$27="TRUE",'2-man'!$P$27="Yes")))+15*((OR('2-man'!$R$27=TRUE,'2-man'!$R$27="TRUE",'2-man'!$R$27="Yes"))+(OR('2-man'!$T$27=TRUE,'2-man'!$T$27="TRUE",'2-man'!$T$27="Yes"))))*(($N$38+9)=$I$38))</f>
        <v/>
      </c>
      <c r="M55">
        <f>MIN(100,L55+IF(AND(L55&lt;100,L56+1&gt;=IF(L57=1,25,50)),10,0)+((15*(OR('2-man'!$N$27=TRUE,'2-man'!$N$27="TRUE",'2-man'!$N$27="Yes"))+15*AND('2-man'!$L$27=2,OR('2-man'!$P$27=TRUE,'2-man'!$P$27="TRUE",'2-man'!$P$27="Yes")))+15*((OR('2-man'!$R$27=TRUE,'2-man'!$R$27="TRUE",'2-man'!$R$27="Yes"))+(OR('2-man'!$T$27=TRUE,'2-man'!$T$27="TRUE",'2-man'!$T$27="Yes"))))*(($N$38+10)=$I$38))</f>
        <v/>
      </c>
      <c r="N55">
        <f>MIN(100,M55+IF(AND(M55&lt;100,M56+1&gt;=IF(M57=1,25,50)),10,0)+((15*(OR('2-man'!$N$27=TRUE,'2-man'!$N$27="TRUE",'2-man'!$N$27="Yes"))+15*AND('2-man'!$L$27=2,OR('2-man'!$P$27=TRUE,'2-man'!$P$27="TRUE",'2-man'!$P$27="Yes")))+15*((OR('2-man'!$R$27=TRUE,'2-man'!$R$27="TRUE",'2-man'!$R$27="Yes"))+(OR('2-man'!$T$27=TRUE,'2-man'!$T$27="TRUE",'2-man'!$T$27="Yes"))))*(($N$38+11)=$I$38))</f>
        <v/>
      </c>
      <c r="O55">
        <f>MIN(100,N55+IF(AND(N55&lt;100,N56+1&gt;=IF(N57=1,25,50)),10,0)+((15*(OR('2-man'!$N$27=TRUE,'2-man'!$N$27="TRUE",'2-man'!$N$27="Yes"))+15*AND('2-man'!$L$27=2,OR('2-man'!$P$27=TRUE,'2-man'!$P$27="TRUE",'2-man'!$P$27="Yes")))+15*((OR('2-man'!$R$27=TRUE,'2-man'!$R$27="TRUE",'2-man'!$R$27="Yes"))+(OR('2-man'!$T$27=TRUE,'2-man'!$T$27="TRUE",'2-man'!$T$27="Yes"))))*(($N$38+12)=$I$38))</f>
        <v/>
      </c>
      <c r="P55">
        <f>MIN(100,O55+IF(AND(O55&lt;100,O56+1&gt;=IF(O57=1,25,50)),10,0)+((15*(OR('2-man'!$N$27=TRUE,'2-man'!$N$27="TRUE",'2-man'!$N$27="Yes"))+15*AND('2-man'!$L$27=2,OR('2-man'!$P$27=TRUE,'2-man'!$P$27="TRUE",'2-man'!$P$27="Yes")))+15*((OR('2-man'!$R$27=TRUE,'2-man'!$R$27="TRUE",'2-man'!$R$27="Yes"))+(OR('2-man'!$T$27=TRUE,'2-man'!$T$27="TRUE",'2-man'!$T$27="Yes"))))*(($N$38+13)=$I$38))</f>
        <v/>
      </c>
      <c r="Q55">
        <f>MIN(100,P55+IF(AND(P55&lt;100,P56+1&gt;=IF(P57=1,25,50)),10,0)+((15*(OR('2-man'!$N$27=TRUE,'2-man'!$N$27="TRUE",'2-man'!$N$27="Yes"))+15*AND('2-man'!$L$27=2,OR('2-man'!$P$27=TRUE,'2-man'!$P$27="TRUE",'2-man'!$P$27="Yes")))+15*((OR('2-man'!$R$27=TRUE,'2-man'!$R$27="TRUE",'2-man'!$R$27="Yes"))+(OR('2-man'!$T$27=TRUE,'2-man'!$T$27="TRUE",'2-man'!$T$27="Yes"))))*(($N$38+14)=$I$38))</f>
        <v/>
      </c>
      <c r="R55">
        <f>MIN(100,Q55+IF(AND(Q55&lt;100,Q56+1&gt;=IF(Q57=1,25,50)),10,0)+((15*(OR('2-man'!$N$27=TRUE,'2-man'!$N$27="TRUE",'2-man'!$N$27="Yes"))+15*AND('2-man'!$L$27=2,OR('2-man'!$P$27=TRUE,'2-man'!$P$27="TRUE",'2-man'!$P$27="Yes")))+15*((OR('2-man'!$R$27=TRUE,'2-man'!$R$27="TRUE",'2-man'!$R$27="Yes"))+(OR('2-man'!$T$27=TRUE,'2-man'!$T$27="TRUE",'2-man'!$T$27="Yes"))))*(($N$38+15)=$I$38))</f>
        <v/>
      </c>
      <c r="S55">
        <f>MIN(100,R55+IF(AND(R55&lt;100,R56+1&gt;=IF(R57=1,25,50)),10,0)+((15*(OR('2-man'!$N$27=TRUE,'2-man'!$N$27="TRUE",'2-man'!$N$27="Yes"))+15*AND('2-man'!$L$27=2,OR('2-man'!$P$27=TRUE,'2-man'!$P$27="TRUE",'2-man'!$P$27="Yes")))+15*((OR('2-man'!$R$27=TRUE,'2-man'!$R$27="TRUE",'2-man'!$R$27="Yes"))+(OR('2-man'!$T$27=TRUE,'2-man'!$T$27="TRUE",'2-man'!$T$27="Yes"))))*(($N$38+16)=$I$38))</f>
        <v/>
      </c>
      <c r="T55">
        <f>MIN(100,S55+IF(AND(S55&lt;100,S56+1&gt;=IF(S57=1,25,50)),10,0)+((15*(OR('2-man'!$N$27=TRUE,'2-man'!$N$27="TRUE",'2-man'!$N$27="Yes"))+15*AND('2-man'!$L$27=2,OR('2-man'!$P$27=TRUE,'2-man'!$P$27="TRUE",'2-man'!$P$27="Yes")))+15*((OR('2-man'!$R$27=TRUE,'2-man'!$R$27="TRUE",'2-man'!$R$27="Yes"))+(OR('2-man'!$T$27=TRUE,'2-man'!$T$27="TRUE",'2-man'!$T$27="Yes"))))*(($N$38+17)=$I$38))</f>
        <v/>
      </c>
      <c r="U55">
        <f>MIN(100,T55+IF(AND(T55&lt;100,T56+1&gt;=IF(T57=1,25,50)),10,0)+((15*(OR('2-man'!$N$27=TRUE,'2-man'!$N$27="TRUE",'2-man'!$N$27="Yes"))+15*AND('2-man'!$L$27=2,OR('2-man'!$P$27=TRUE,'2-man'!$P$27="TRUE",'2-man'!$P$27="Yes")))+15*((OR('2-man'!$R$27=TRUE,'2-man'!$R$27="TRUE",'2-man'!$R$27="Yes"))+(OR('2-man'!$T$27=TRUE,'2-man'!$T$27="TRUE",'2-man'!$T$27="Yes"))))*(($N$38+18)=$I$38))</f>
        <v/>
      </c>
      <c r="V55">
        <f>MIN(100,U55+IF(AND(U55&lt;100,U56+1&gt;=IF(U57=1,25,50)),10,0)+((15*(OR('2-man'!$N$27=TRUE,'2-man'!$N$27="TRUE",'2-man'!$N$27="Yes"))+15*AND('2-man'!$L$27=2,OR('2-man'!$P$27=TRUE,'2-man'!$P$27="TRUE",'2-man'!$P$27="Yes")))+15*((OR('2-man'!$R$27=TRUE,'2-man'!$R$27="TRUE",'2-man'!$R$27="Yes"))+(OR('2-man'!$T$27=TRUE,'2-man'!$T$27="TRUE",'2-man'!$T$27="Yes"))))*(($N$38+19)=$I$38))</f>
        <v/>
      </c>
      <c r="W55">
        <f>MIN(100,V55+IF(AND(V55&lt;100,V56+1&gt;=IF(V57=1,25,50)),10,0)+((15*(OR('2-man'!$N$27=TRUE,'2-man'!$N$27="TRUE",'2-man'!$N$27="Yes"))+15*AND('2-man'!$L$27=2,OR('2-man'!$P$27=TRUE,'2-man'!$P$27="TRUE",'2-man'!$P$27="Yes")))+15*((OR('2-man'!$R$27=TRUE,'2-man'!$R$27="TRUE",'2-man'!$R$27="Yes"))+(OR('2-man'!$T$27=TRUE,'2-man'!$T$27="TRUE",'2-man'!$T$27="Yes"))))*(($N$38+20)=$I$38))</f>
        <v/>
      </c>
      <c r="X55">
        <f>MIN(100,W55+IF(AND(W55&lt;100,W56+1&gt;=IF(W57=1,25,50)),10,0)+((15*(OR('2-man'!$N$27=TRUE,'2-man'!$N$27="TRUE",'2-man'!$N$27="Yes"))+15*AND('2-man'!$L$27=2,OR('2-man'!$P$27=TRUE,'2-man'!$P$27="TRUE",'2-man'!$P$27="Yes")))+15*((OR('2-man'!$R$27=TRUE,'2-man'!$R$27="TRUE",'2-man'!$R$27="Yes"))+(OR('2-man'!$T$27=TRUE,'2-man'!$T$27="TRUE",'2-man'!$T$27="Yes"))))*(($N$38+21)=$I$38))</f>
        <v/>
      </c>
      <c r="Y55">
        <f>MIN(100,X55+IF(AND(X55&lt;100,X56+1&gt;=IF(X57=1,25,50)),10,0)+((15*(OR('2-man'!$N$27=TRUE,'2-man'!$N$27="TRUE",'2-man'!$N$27="Yes"))+15*AND('2-man'!$L$27=2,OR('2-man'!$P$27=TRUE,'2-man'!$P$27="TRUE",'2-man'!$P$27="Yes")))+15*((OR('2-man'!$R$27=TRUE,'2-man'!$R$27="TRUE",'2-man'!$R$27="Yes"))+(OR('2-man'!$T$27=TRUE,'2-man'!$T$27="TRUE",'2-man'!$T$27="Yes"))))*(($N$38+22)=$I$38))</f>
        <v/>
      </c>
      <c r="Z55">
        <f>MIN(100,Y55+IF(AND(Y55&lt;100,Y56+1&gt;=IF(Y57=1,25,50)),10,0)+((15*(OR('2-man'!$N$27=TRUE,'2-man'!$N$27="TRUE",'2-man'!$N$27="Yes"))+15*AND('2-man'!$L$27=2,OR('2-man'!$P$27=TRUE,'2-man'!$P$27="TRUE",'2-man'!$P$27="Yes")))+15*((OR('2-man'!$R$27=TRUE,'2-man'!$R$27="TRUE",'2-man'!$R$27="Yes"))+(OR('2-man'!$T$27=TRUE,'2-man'!$T$27="TRUE",'2-man'!$T$27="Yes"))))*(($N$38+23)=$I$38))</f>
        <v/>
      </c>
      <c r="AA55">
        <f>MIN(100,Z55+IF(AND(Z55&lt;100,Z56+1&gt;=IF(Z57=1,25,50)),10,0)+((15*(OR('2-man'!$N$27=TRUE,'2-man'!$N$27="TRUE",'2-man'!$N$27="Yes"))+15*AND('2-man'!$L$27=2,OR('2-man'!$P$27=TRUE,'2-man'!$P$27="TRUE",'2-man'!$P$27="Yes")))+15*((OR('2-man'!$R$27=TRUE,'2-man'!$R$27="TRUE",'2-man'!$R$27="Yes"))+(OR('2-man'!$T$27=TRUE,'2-man'!$T$27="TRUE",'2-man'!$T$27="Yes"))))*(($N$38+24)=$I$38))</f>
        <v/>
      </c>
      <c r="AB55">
        <f>MIN(100,AA55+IF(AND(AA55&lt;100,AA56+1&gt;=IF(AA57=1,25,50)),10,0)+((15*(OR('2-man'!$N$27=TRUE,'2-man'!$N$27="TRUE",'2-man'!$N$27="Yes"))+15*AND('2-man'!$L$27=2,OR('2-man'!$P$27=TRUE,'2-man'!$P$27="TRUE",'2-man'!$P$27="Yes")))+15*((OR('2-man'!$R$27=TRUE,'2-man'!$R$27="TRUE",'2-man'!$R$27="Yes"))+(OR('2-man'!$T$27=TRUE,'2-man'!$T$27="TRUE",'2-man'!$T$27="Yes"))))*(($N$38+25)=$I$38))</f>
        <v/>
      </c>
      <c r="AC55">
        <f>MIN(100,AB55+IF(AND(AB55&lt;100,AB56+1&gt;=IF(AB57=1,25,50)),10,0)+((15*(OR('2-man'!$N$27=TRUE,'2-man'!$N$27="TRUE",'2-man'!$N$27="Yes"))+15*AND('2-man'!$L$27=2,OR('2-man'!$P$27=TRUE,'2-man'!$P$27="TRUE",'2-man'!$P$27="Yes")))+15*((OR('2-man'!$R$27=TRUE,'2-man'!$R$27="TRUE",'2-man'!$R$27="Yes"))+(OR('2-man'!$T$27=TRUE,'2-man'!$T$27="TRUE",'2-man'!$T$27="Yes"))))*(($N$38+26)=$I$38))</f>
        <v/>
      </c>
      <c r="AD55">
        <f>MIN(100,AC55+IF(AND(AC55&lt;100,AC56+1&gt;=IF(AC57=1,25,50)),10,0)+((15*(OR('2-man'!$N$27=TRUE,'2-man'!$N$27="TRUE",'2-man'!$N$27="Yes"))+15*AND('2-man'!$L$27=2,OR('2-man'!$P$27=TRUE,'2-man'!$P$27="TRUE",'2-man'!$P$27="Yes")))+15*((OR('2-man'!$R$27=TRUE,'2-man'!$R$27="TRUE",'2-man'!$R$27="Yes"))+(OR('2-man'!$T$27=TRUE,'2-man'!$T$27="TRUE",'2-man'!$T$27="Yes"))))*(($N$38+27)=$I$38))</f>
        <v/>
      </c>
      <c r="AE55">
        <f>MIN(100,AD55+IF(AND(AD55&lt;100,AD56+1&gt;=IF(AD57=1,25,50)),10,0)+((15*(OR('2-man'!$N$27=TRUE,'2-man'!$N$27="TRUE",'2-man'!$N$27="Yes"))+15*AND('2-man'!$L$27=2,OR('2-man'!$P$27=TRUE,'2-man'!$P$27="TRUE",'2-man'!$P$27="Yes")))+15*((OR('2-man'!$R$27=TRUE,'2-man'!$R$27="TRUE",'2-man'!$R$27="Yes"))+(OR('2-man'!$T$27=TRUE,'2-man'!$T$27="TRUE",'2-man'!$T$27="Yes"))))*(($N$38+28)=$I$38))</f>
        <v/>
      </c>
      <c r="AF55">
        <f>MIN(100,AE55+IF(AND(AE55&lt;100,AE56+1&gt;=IF(AE57=1,25,50)),10,0)+((15*(OR('2-man'!$N$27=TRUE,'2-man'!$N$27="TRUE",'2-man'!$N$27="Yes"))+15*AND('2-man'!$L$27=2,OR('2-man'!$P$27=TRUE,'2-man'!$P$27="TRUE",'2-man'!$P$27="Yes")))+15*((OR('2-man'!$R$27=TRUE,'2-man'!$R$27="TRUE",'2-man'!$R$27="Yes"))+(OR('2-man'!$T$27=TRUE,'2-man'!$T$27="TRUE",'2-man'!$T$27="Yes"))))*(($N$38+29)=$I$38))</f>
        <v/>
      </c>
      <c r="AG55">
        <f>MIN(100,AF55+IF(AND(AF55&lt;100,AF56+1&gt;=IF(AF57=1,25,50)),10,0)+((15*(OR('2-man'!$N$27=TRUE,'2-man'!$N$27="TRUE",'2-man'!$N$27="Yes"))+15*AND('2-man'!$L$27=2,OR('2-man'!$P$27=TRUE,'2-man'!$P$27="TRUE",'2-man'!$P$27="Yes")))+15*((OR('2-man'!$R$27=TRUE,'2-man'!$R$27="TRUE",'2-man'!$R$27="Yes"))+(OR('2-man'!$T$27=TRUE,'2-man'!$T$27="TRUE",'2-man'!$T$27="Yes"))))*(($N$38+30)=$I$38))</f>
        <v/>
      </c>
      <c r="AH55">
        <f>MIN(100,AG55+IF(AND(AG55&lt;100,AG56+1&gt;=IF(AG57=1,25,50)),10,0)+((15*(OR('2-man'!$N$27=TRUE,'2-man'!$N$27="TRUE",'2-man'!$N$27="Yes"))+15*AND('2-man'!$L$27=2,OR('2-man'!$P$27=TRUE,'2-man'!$P$27="TRUE",'2-man'!$P$27="Yes")))+15*((OR('2-man'!$R$27=TRUE,'2-man'!$R$27="TRUE",'2-man'!$R$27="Yes"))+(OR('2-man'!$T$27=TRUE,'2-man'!$T$27="TRUE",'2-man'!$T$27="Yes"))))*(($N$38+31)=$I$38))</f>
        <v/>
      </c>
      <c r="AI55">
        <f>MIN(100,AH55+IF(AND(AH55&lt;100,AH56+1&gt;=IF(AH57=1,25,50)),10,0)+((15*(OR('2-man'!$N$27=TRUE,'2-man'!$N$27="TRUE",'2-man'!$N$27="Yes"))+15*AND('2-man'!$L$27=2,OR('2-man'!$P$27=TRUE,'2-man'!$P$27="TRUE",'2-man'!$P$27="Yes")))+15*((OR('2-man'!$R$27=TRUE,'2-man'!$R$27="TRUE",'2-man'!$R$27="Yes"))+(OR('2-man'!$T$27=TRUE,'2-man'!$T$27="TRUE",'2-man'!$T$27="Yes"))))*(($N$38+32)=$I$38))</f>
        <v/>
      </c>
      <c r="AJ55">
        <f>MIN(100,AI55+IF(AND(AI55&lt;100,AI56+1&gt;=IF(AI57=1,25,50)),10,0)+((15*(OR('2-man'!$N$27=TRUE,'2-man'!$N$27="TRUE",'2-man'!$N$27="Yes"))+15*AND('2-man'!$L$27=2,OR('2-man'!$P$27=TRUE,'2-man'!$P$27="TRUE",'2-man'!$P$27="Yes")))+15*((OR('2-man'!$R$27=TRUE,'2-man'!$R$27="TRUE",'2-man'!$R$27="Yes"))+(OR('2-man'!$T$27=TRUE,'2-man'!$T$27="TRUE",'2-man'!$T$27="Yes"))))*(($N$38+33)=$I$38))</f>
        <v/>
      </c>
      <c r="AK55">
        <f>MIN(100,AJ55+IF(AND(AJ55&lt;100,AJ56+1&gt;=IF(AJ57=1,25,50)),10,0)+((15*(OR('2-man'!$N$27=TRUE,'2-man'!$N$27="TRUE",'2-man'!$N$27="Yes"))+15*AND('2-man'!$L$27=2,OR('2-man'!$P$27=TRUE,'2-man'!$P$27="TRUE",'2-man'!$P$27="Yes")))+15*((OR('2-man'!$R$27=TRUE,'2-man'!$R$27="TRUE",'2-man'!$R$27="Yes"))+(OR('2-man'!$T$27=TRUE,'2-man'!$T$27="TRUE",'2-man'!$T$27="Yes"))))*(($N$38+34)=$I$38))</f>
        <v/>
      </c>
      <c r="AL55">
        <f>MIN(100,AK55+IF(AND(AK55&lt;100,AK56+1&gt;=IF(AK57=1,25,50)),10,0)+((15*(OR('2-man'!$N$27=TRUE,'2-man'!$N$27="TRUE",'2-man'!$N$27="Yes"))+15*AND('2-man'!$L$27=2,OR('2-man'!$P$27=TRUE,'2-man'!$P$27="TRUE",'2-man'!$P$27="Yes")))+15*((OR('2-man'!$R$27=TRUE,'2-man'!$R$27="TRUE",'2-man'!$R$27="Yes"))+(OR('2-man'!$T$27=TRUE,'2-man'!$T$27="TRUE",'2-man'!$T$27="Yes"))))*(($N$38+35)=$I$38))</f>
        <v/>
      </c>
      <c r="AM55">
        <f>MIN(100,AL55+IF(AND(AL55&lt;100,AL56+1&gt;=IF(AL57=1,25,50)),10,0)+((15*(OR('2-man'!$N$27=TRUE,'2-man'!$N$27="TRUE",'2-man'!$N$27="Yes"))+15*AND('2-man'!$L$27=2,OR('2-man'!$P$27=TRUE,'2-man'!$P$27="TRUE",'2-man'!$P$27="Yes")))+15*((OR('2-man'!$R$27=TRUE,'2-man'!$R$27="TRUE",'2-man'!$R$27="Yes"))+(OR('2-man'!$T$27=TRUE,'2-man'!$T$27="TRUE",'2-man'!$T$27="Yes"))))*(($N$38+36)=$I$38))</f>
        <v/>
      </c>
      <c r="AN55">
        <f>MIN(100,AM55+IF(AND(AM55&lt;100,AM56+1&gt;=IF(AM57=1,25,50)),10,0)+((15*(OR('2-man'!$N$27=TRUE,'2-man'!$N$27="TRUE",'2-man'!$N$27="Yes"))+15*AND('2-man'!$L$27=2,OR('2-man'!$P$27=TRUE,'2-man'!$P$27="TRUE",'2-man'!$P$27="Yes")))+15*((OR('2-man'!$R$27=TRUE,'2-man'!$R$27="TRUE",'2-man'!$R$27="Yes"))+(OR('2-man'!$T$27=TRUE,'2-man'!$T$27="TRUE",'2-man'!$T$27="Yes"))))*(($N$38+37)=$I$38))</f>
        <v/>
      </c>
      <c r="AO55">
        <f>MIN(100,AN55+IF(AND(AN55&lt;100,AN56+1&gt;=IF(AN57=1,25,50)),10,0)+((15*(OR('2-man'!$N$27=TRUE,'2-man'!$N$27="TRUE",'2-man'!$N$27="Yes"))+15*AND('2-man'!$L$27=2,OR('2-man'!$P$27=TRUE,'2-man'!$P$27="TRUE",'2-man'!$P$27="Yes")))+15*((OR('2-man'!$R$27=TRUE,'2-man'!$R$27="TRUE",'2-man'!$R$27="Yes"))+(OR('2-man'!$T$27=TRUE,'2-man'!$T$27="TRUE",'2-man'!$T$27="Yes"))))*(($N$38+38)=$I$38))</f>
        <v/>
      </c>
      <c r="AP55">
        <f>MIN(100,AO55+IF(AND(AO55&lt;100,AO56+1&gt;=IF(AO57=1,25,50)),10,0)+((15*(OR('2-man'!$N$27=TRUE,'2-man'!$N$27="TRUE",'2-man'!$N$27="Yes"))+15*AND('2-man'!$L$27=2,OR('2-man'!$P$27=TRUE,'2-man'!$P$27="TRUE",'2-man'!$P$27="Yes")))+15*((OR('2-man'!$R$27=TRUE,'2-man'!$R$27="TRUE",'2-man'!$R$27="Yes"))+(OR('2-man'!$T$27=TRUE,'2-man'!$T$27="TRUE",'2-man'!$T$27="Yes"))))*(($N$38+39)=$I$38))</f>
        <v/>
      </c>
      <c r="AQ55">
        <f>MIN(100,AP55+IF(AND(AP55&lt;100,AP56+1&gt;=IF(AP57=1,25,50)),10,0)+((15*(OR('2-man'!$N$27=TRUE,'2-man'!$N$27="TRUE",'2-man'!$N$27="Yes"))+15*AND('2-man'!$L$27=2,OR('2-man'!$P$27=TRUE,'2-man'!$P$27="TRUE",'2-man'!$P$27="Yes")))+15*((OR('2-man'!$R$27=TRUE,'2-man'!$R$27="TRUE",'2-man'!$R$27="Yes"))+(OR('2-man'!$T$27=TRUE,'2-man'!$T$27="TRUE",'2-man'!$T$27="Yes"))))*(($N$38+40)=$I$38))</f>
        <v/>
      </c>
      <c r="AR55">
        <f>MIN(100,AQ55+IF(AND(AQ55&lt;100,AQ56+1&gt;=IF(AQ57=1,25,50)),10,0)+((15*(OR('2-man'!$N$27=TRUE,'2-man'!$N$27="TRUE",'2-man'!$N$27="Yes"))+15*AND('2-man'!$L$27=2,OR('2-man'!$P$27=TRUE,'2-man'!$P$27="TRUE",'2-man'!$P$27="Yes")))+15*((OR('2-man'!$R$27=TRUE,'2-man'!$R$27="TRUE",'2-man'!$R$27="Yes"))+(OR('2-man'!$T$27=TRUE,'2-man'!$T$27="TRUE",'2-man'!$T$27="Yes"))))*(($N$38+41)=$I$38))</f>
        <v/>
      </c>
      <c r="AS55">
        <f>MIN(100,AR55+IF(AND(AR55&lt;100,AR56+1&gt;=IF(AR57=1,25,50)),10,0)+((15*(OR('2-man'!$N$27=TRUE,'2-man'!$N$27="TRUE",'2-man'!$N$27="Yes"))+15*AND('2-man'!$L$27=2,OR('2-man'!$P$27=TRUE,'2-man'!$P$27="TRUE",'2-man'!$P$27="Yes")))+15*((OR('2-man'!$R$27=TRUE,'2-man'!$R$27="TRUE",'2-man'!$R$27="Yes"))+(OR('2-man'!$T$27=TRUE,'2-man'!$T$27="TRUE",'2-man'!$T$27="Yes"))))*(($N$38+42)=$I$38))</f>
        <v/>
      </c>
      <c r="AT55">
        <f>MIN(100,AS55+IF(AND(AS55&lt;100,AS56+1&gt;=IF(AS57=1,25,50)),10,0)+((15*(OR('2-man'!$N$27=TRUE,'2-man'!$N$27="TRUE",'2-man'!$N$27="Yes"))+15*AND('2-man'!$L$27=2,OR('2-man'!$P$27=TRUE,'2-man'!$P$27="TRUE",'2-man'!$P$27="Yes")))+15*((OR('2-man'!$R$27=TRUE,'2-man'!$R$27="TRUE",'2-man'!$R$27="Yes"))+(OR('2-man'!$T$27=TRUE,'2-man'!$T$27="TRUE",'2-man'!$T$27="Yes"))))*(($N$38+43)=$I$38))</f>
        <v/>
      </c>
      <c r="AU55">
        <f>MIN(100,AT55+IF(AND(AT55&lt;100,AT56+1&gt;=IF(AT57=1,25,50)),10,0)+((15*(OR('2-man'!$N$27=TRUE,'2-man'!$N$27="TRUE",'2-man'!$N$27="Yes"))+15*AND('2-man'!$L$27=2,OR('2-man'!$P$27=TRUE,'2-man'!$P$27="TRUE",'2-man'!$P$27="Yes")))+15*((OR('2-man'!$R$27=TRUE,'2-man'!$R$27="TRUE",'2-man'!$R$27="Yes"))+(OR('2-man'!$T$27=TRUE,'2-man'!$T$27="TRUE",'2-man'!$T$27="Yes"))))*(($N$38+44)=$I$38))</f>
        <v/>
      </c>
      <c r="AV55">
        <f>MIN(100,AU55+IF(AND(AU55&lt;100,AU56+1&gt;=IF(AU57=1,25,50)),10,0)+((15*(OR('2-man'!$N$27=TRUE,'2-man'!$N$27="TRUE",'2-man'!$N$27="Yes"))+15*AND('2-man'!$L$27=2,OR('2-man'!$P$27=TRUE,'2-man'!$P$27="TRUE",'2-man'!$P$27="Yes")))+15*((OR('2-man'!$R$27=TRUE,'2-man'!$R$27="TRUE",'2-man'!$R$27="Yes"))+(OR('2-man'!$T$27=TRUE,'2-man'!$T$27="TRUE",'2-man'!$T$27="Yes"))))*(($N$38+45)=$I$38))</f>
        <v/>
      </c>
      <c r="AW55">
        <f>MIN(100,AV55+IF(AND(AV55&lt;100,AV56+1&gt;=IF(AV57=1,25,50)),10,0)+((15*(OR('2-man'!$N$27=TRUE,'2-man'!$N$27="TRUE",'2-man'!$N$27="Yes"))+15*AND('2-man'!$L$27=2,OR('2-man'!$P$27=TRUE,'2-man'!$P$27="TRUE",'2-man'!$P$27="Yes")))+15*((OR('2-man'!$R$27=TRUE,'2-man'!$R$27="TRUE",'2-man'!$R$27="Yes"))+(OR('2-man'!$T$27=TRUE,'2-man'!$T$27="TRUE",'2-man'!$T$27="Yes"))))*(($N$38+46)=$I$38))</f>
        <v/>
      </c>
      <c r="AX55">
        <f>MIN(100,AW55+IF(AND(AW55&lt;100,AW56+1&gt;=IF(AW57=1,25,50)),10,0)+((15*(OR('2-man'!$N$27=TRUE,'2-man'!$N$27="TRUE",'2-man'!$N$27="Yes"))+15*AND('2-man'!$L$27=2,OR('2-man'!$P$27=TRUE,'2-man'!$P$27="TRUE",'2-man'!$P$27="Yes")))+15*((OR('2-man'!$R$27=TRUE,'2-man'!$R$27="TRUE",'2-man'!$R$27="Yes"))+(OR('2-man'!$T$27=TRUE,'2-man'!$T$27="TRUE",'2-man'!$T$27="Yes"))))*(($N$38+47)=$I$38))</f>
        <v/>
      </c>
      <c r="AY55">
        <f>MIN(100,AX55+IF(AND(AX55&lt;100,AX56+1&gt;=IF(AX57=1,25,50)),10,0)+((15*(OR('2-man'!$N$27=TRUE,'2-man'!$N$27="TRUE",'2-man'!$N$27="Yes"))+15*AND('2-man'!$L$27=2,OR('2-man'!$P$27=TRUE,'2-man'!$P$27="TRUE",'2-man'!$P$27="Yes")))+15*((OR('2-man'!$R$27=TRUE,'2-man'!$R$27="TRUE",'2-man'!$R$27="Yes"))+(OR('2-man'!$T$27=TRUE,'2-man'!$T$27="TRUE",'2-man'!$T$27="Yes"))))*(($N$38+48)=$I$38))</f>
        <v/>
      </c>
      <c r="AZ55">
        <f>MIN(100,AY55+IF(AND(AY55&lt;100,AY56+1&gt;=IF(AY57=1,25,50)),10,0)+((15*(OR('2-man'!$N$27=TRUE,'2-man'!$N$27="TRUE",'2-man'!$N$27="Yes"))+15*AND('2-man'!$L$27=2,OR('2-man'!$P$27=TRUE,'2-man'!$P$27="TRUE",'2-man'!$P$27="Yes")))+15*((OR('2-man'!$R$27=TRUE,'2-man'!$R$27="TRUE",'2-man'!$R$27="Yes"))+(OR('2-man'!$T$27=TRUE,'2-man'!$T$27="TRUE",'2-man'!$T$27="Yes"))))*(($N$38+49)=$I$38))</f>
        <v/>
      </c>
      <c r="BA55">
        <f>MIN(100,AZ55+IF(AND(AZ55&lt;100,AZ56+1&gt;=IF(AZ57=1,25,50)),10,0)+((15*(OR('2-man'!$N$27=TRUE,'2-man'!$N$27="TRUE",'2-man'!$N$27="Yes"))+15*AND('2-man'!$L$27=2,OR('2-man'!$P$27=TRUE,'2-man'!$P$27="TRUE",'2-man'!$P$27="Yes")))+15*((OR('2-man'!$R$27=TRUE,'2-man'!$R$27="TRUE",'2-man'!$R$27="Yes"))+(OR('2-man'!$T$27=TRUE,'2-man'!$T$27="TRUE",'2-man'!$T$27="Yes"))))*(($N$38+50)=$I$38))</f>
        <v/>
      </c>
      <c r="BB55">
        <f>MIN(100,BA55+IF(AND(BA55&lt;100,BA56+1&gt;=IF(BA57=1,25,50)),10,0)+((15*(OR('2-man'!$N$27=TRUE,'2-man'!$N$27="TRUE",'2-man'!$N$27="Yes"))+15*AND('2-man'!$L$27=2,OR('2-man'!$P$27=TRUE,'2-man'!$P$27="TRUE",'2-man'!$P$27="Yes")))+15*((OR('2-man'!$R$27=TRUE,'2-man'!$R$27="TRUE",'2-man'!$R$27="Yes"))+(OR('2-man'!$T$27=TRUE,'2-man'!$T$27="TRUE",'2-man'!$T$27="Yes"))))*(($N$38+51)=$I$38))</f>
        <v/>
      </c>
      <c r="BC55">
        <f>MIN(100,BB55+IF(AND(BB55&lt;100,BB56+1&gt;=IF(BB57=1,25,50)),10,0)+((15*(OR('2-man'!$N$27=TRUE,'2-man'!$N$27="TRUE",'2-man'!$N$27="Yes"))+15*AND('2-man'!$L$27=2,OR('2-man'!$P$27=TRUE,'2-man'!$P$27="TRUE",'2-man'!$P$27="Yes")))+15*((OR('2-man'!$R$27=TRUE,'2-man'!$R$27="TRUE",'2-man'!$R$27="Yes"))+(OR('2-man'!$T$27=TRUE,'2-man'!$T$27="TRUE",'2-man'!$T$27="Yes"))))*(($N$38+52)=$I$38))</f>
        <v/>
      </c>
      <c r="BD55">
        <f>MIN(100,BC55+IF(AND(BC55&lt;100,BC56+1&gt;=IF(BC57=1,25,50)),10,0)+((15*(OR('2-man'!$N$27=TRUE,'2-man'!$N$27="TRUE",'2-man'!$N$27="Yes"))+15*AND('2-man'!$L$27=2,OR('2-man'!$P$27=TRUE,'2-man'!$P$27="TRUE",'2-man'!$P$27="Yes")))+15*((OR('2-man'!$R$27=TRUE,'2-man'!$R$27="TRUE",'2-man'!$R$27="Yes"))+(OR('2-man'!$T$27=TRUE,'2-man'!$T$27="TRUE",'2-man'!$T$27="Yes"))))*(($N$38+53)=$I$38))</f>
        <v/>
      </c>
      <c r="BE55">
        <f>MIN(100,BD55+IF(AND(BD55&lt;100,BD56+1&gt;=IF(BD57=1,25,50)),10,0)+((15*(OR('2-man'!$N$27=TRUE,'2-man'!$N$27="TRUE",'2-man'!$N$27="Yes"))+15*AND('2-man'!$L$27=2,OR('2-man'!$P$27=TRUE,'2-man'!$P$27="TRUE",'2-man'!$P$27="Yes")))+15*((OR('2-man'!$R$27=TRUE,'2-man'!$R$27="TRUE",'2-man'!$R$27="Yes"))+(OR('2-man'!$T$27=TRUE,'2-man'!$T$27="TRUE",'2-man'!$T$27="Yes"))))*(($N$38+54)=$I$38))</f>
        <v/>
      </c>
      <c r="BF55">
        <f>MIN(100,BE55+IF(AND(BE55&lt;100,BE56+1&gt;=IF(BE57=1,25,50)),10,0)+((15*(OR('2-man'!$N$27=TRUE,'2-man'!$N$27="TRUE",'2-man'!$N$27="Yes"))+15*AND('2-man'!$L$27=2,OR('2-man'!$P$27=TRUE,'2-man'!$P$27="TRUE",'2-man'!$P$27="Yes")))+15*((OR('2-man'!$R$27=TRUE,'2-man'!$R$27="TRUE",'2-man'!$R$27="Yes"))+(OR('2-man'!$T$27=TRUE,'2-man'!$T$27="TRUE",'2-man'!$T$27="Yes"))))*(($N$38+55)=$I$38))</f>
        <v/>
      </c>
      <c r="BG55">
        <f>MIN(100,BF55+IF(AND(BF55&lt;100,BF56+1&gt;=IF(BF57=1,25,50)),10,0)+((15*(OR('2-man'!$N$27=TRUE,'2-man'!$N$27="TRUE",'2-man'!$N$27="Yes"))+15*AND('2-man'!$L$27=2,OR('2-man'!$P$27=TRUE,'2-man'!$P$27="TRUE",'2-man'!$P$27="Yes")))+15*((OR('2-man'!$R$27=TRUE,'2-man'!$R$27="TRUE",'2-man'!$R$27="Yes"))+(OR('2-man'!$T$27=TRUE,'2-man'!$T$27="TRUE",'2-man'!$T$27="Yes"))))*(($N$38+56)=$I$38))</f>
        <v/>
      </c>
      <c r="BH55">
        <f>MIN(100,BG55+IF(AND(BG55&lt;100,BG56+1&gt;=IF(BG57=1,25,50)),10,0)+((15*(OR('2-man'!$N$27=TRUE,'2-man'!$N$27="TRUE",'2-man'!$N$27="Yes"))+15*AND('2-man'!$L$27=2,OR('2-man'!$P$27=TRUE,'2-man'!$P$27="TRUE",'2-man'!$P$27="Yes")))+15*((OR('2-man'!$R$27=TRUE,'2-man'!$R$27="TRUE",'2-man'!$R$27="Yes"))+(OR('2-man'!$T$27=TRUE,'2-man'!$T$27="TRUE",'2-man'!$T$27="Yes"))))*(($N$38+57)=$I$38))</f>
        <v/>
      </c>
      <c r="BI55">
        <f>MIN(100,BH55+IF(AND(BH55&lt;100,BH56+1&gt;=IF(BH57=1,25,50)),10,0)+((15*(OR('2-man'!$N$27=TRUE,'2-man'!$N$27="TRUE",'2-man'!$N$27="Yes"))+15*AND('2-man'!$L$27=2,OR('2-man'!$P$27=TRUE,'2-man'!$P$27="TRUE",'2-man'!$P$27="Yes")))+15*((OR('2-man'!$R$27=TRUE,'2-man'!$R$27="TRUE",'2-man'!$R$27="Yes"))+(OR('2-man'!$T$27=TRUE,'2-man'!$T$27="TRUE",'2-man'!$T$27="Yes"))))*(($N$38+58)=$I$38))</f>
        <v/>
      </c>
      <c r="BJ55">
        <f>MIN(100,BI55+IF(AND(BI55&lt;100,BI56+1&gt;=IF(BI57=1,25,50)),10,0)+((15*(OR('2-man'!$N$27=TRUE,'2-man'!$N$27="TRUE",'2-man'!$N$27="Yes"))+15*AND('2-man'!$L$27=2,OR('2-man'!$P$27=TRUE,'2-man'!$P$27="TRUE",'2-man'!$P$27="Yes")))+15*((OR('2-man'!$R$27=TRUE,'2-man'!$R$27="TRUE",'2-man'!$R$27="Yes"))+(OR('2-man'!$T$27=TRUE,'2-man'!$T$27="TRUE",'2-man'!$T$27="Yes"))))*(($N$38+59)=$I$38))</f>
        <v/>
      </c>
      <c r="BK55">
        <f>MIN(100,BJ55+IF(AND(BJ55&lt;100,BJ56+1&gt;=IF(BJ57=1,25,50)),10,0)+((15*(OR('2-man'!$N$27=TRUE,'2-man'!$N$27="TRUE",'2-man'!$N$27="Yes"))+15*AND('2-man'!$L$27=2,OR('2-man'!$P$27=TRUE,'2-man'!$P$27="TRUE",'2-man'!$P$27="Yes")))+15*((OR('2-man'!$R$27=TRUE,'2-man'!$R$27="TRUE",'2-man'!$R$27="Yes"))+(OR('2-man'!$T$27=TRUE,'2-man'!$T$27="TRUE",'2-man'!$T$27="Yes"))))*(($N$38+60)=$I$38))</f>
        <v/>
      </c>
      <c r="BL55">
        <f>MIN(100,BK55+IF(AND(BK55&lt;100,BK56+1&gt;=IF(BK57=1,25,50)),10,0)+((15*(OR('2-man'!$N$27=TRUE,'2-man'!$N$27="TRUE",'2-man'!$N$27="Yes"))+15*AND('2-man'!$L$27=2,OR('2-man'!$P$27=TRUE,'2-man'!$P$27="TRUE",'2-man'!$P$27="Yes")))+15*((OR('2-man'!$R$27=TRUE,'2-man'!$R$27="TRUE",'2-man'!$R$27="Yes"))+(OR('2-man'!$T$27=TRUE,'2-man'!$T$27="TRUE",'2-man'!$T$27="Yes"))))*(($N$38+61)=$I$38))</f>
        <v/>
      </c>
      <c r="BM55">
        <f>MIN(100,BL55+IF(AND(BL55&lt;100,BL56+1&gt;=IF(BL57=1,25,50)),10,0)+((15*(OR('2-man'!$N$27=TRUE,'2-man'!$N$27="TRUE",'2-man'!$N$27="Yes"))+15*AND('2-man'!$L$27=2,OR('2-man'!$P$27=TRUE,'2-man'!$P$27="TRUE",'2-man'!$P$27="Yes")))+15*((OR('2-man'!$R$27=TRUE,'2-man'!$R$27="TRUE",'2-man'!$R$27="Yes"))+(OR('2-man'!$T$27=TRUE,'2-man'!$T$27="TRUE",'2-man'!$T$27="Yes"))))*(($N$38+62)=$I$38))</f>
        <v/>
      </c>
      <c r="BN55">
        <f>MIN(100,BM55+IF(AND(BM55&lt;100,BM56+1&gt;=IF(BM57=1,25,50)),10,0)+((15*(OR('2-man'!$N$27=TRUE,'2-man'!$N$27="TRUE",'2-man'!$N$27="Yes"))+15*AND('2-man'!$L$27=2,OR('2-man'!$P$27=TRUE,'2-man'!$P$27="TRUE",'2-man'!$P$27="Yes")))+15*((OR('2-man'!$R$27=TRUE,'2-man'!$R$27="TRUE",'2-man'!$R$27="Yes"))+(OR('2-man'!$T$27=TRUE,'2-man'!$T$27="TRUE",'2-man'!$T$27="Yes"))))*(($N$38+63)=$I$38))</f>
        <v/>
      </c>
      <c r="BO55">
        <f>MIN(100,BN55+IF(AND(BN55&lt;100,BN56+1&gt;=IF(BN57=1,25,50)),10,0)+((15*(OR('2-man'!$N$27=TRUE,'2-man'!$N$27="TRUE",'2-man'!$N$27="Yes"))+15*AND('2-man'!$L$27=2,OR('2-man'!$P$27=TRUE,'2-man'!$P$27="TRUE",'2-man'!$P$27="Yes")))+15*((OR('2-man'!$R$27=TRUE,'2-man'!$R$27="TRUE",'2-man'!$R$27="Yes"))+(OR('2-man'!$T$27=TRUE,'2-man'!$T$27="TRUE",'2-man'!$T$27="Yes"))))*(($N$38+64)=$I$38))</f>
        <v/>
      </c>
      <c r="BP55">
        <f>MIN(100,BO55+IF(AND(BO55&lt;100,BO56+1&gt;=IF(BO57=1,25,50)),10,0)+((15*(OR('2-man'!$N$27=TRUE,'2-man'!$N$27="TRUE",'2-man'!$N$27="Yes"))+15*AND('2-man'!$L$27=2,OR('2-man'!$P$27=TRUE,'2-man'!$P$27="TRUE",'2-man'!$P$27="Yes")))+15*((OR('2-man'!$R$27=TRUE,'2-man'!$R$27="TRUE",'2-man'!$R$27="Yes"))+(OR('2-man'!$T$27=TRUE,'2-man'!$T$27="TRUE",'2-man'!$T$27="Yes"))))*(($N$38+65)=$I$38))</f>
        <v/>
      </c>
      <c r="BQ55">
        <f>MIN(100,BP55+IF(AND(BP55&lt;100,BP56+1&gt;=IF(BP57=1,25,50)),10,0)+((15*(OR('2-man'!$N$27=TRUE,'2-man'!$N$27="TRUE",'2-man'!$N$27="Yes"))+15*AND('2-man'!$L$27=2,OR('2-man'!$P$27=TRUE,'2-man'!$P$27="TRUE",'2-man'!$P$27="Yes")))+15*((OR('2-man'!$R$27=TRUE,'2-man'!$R$27="TRUE",'2-man'!$R$27="Yes"))+(OR('2-man'!$T$27=TRUE,'2-man'!$T$27="TRUE",'2-man'!$T$27="Yes"))))*(($N$38+66)=$I$38))</f>
        <v/>
      </c>
      <c r="BR55">
        <f>MIN(100,BQ55+IF(AND(BQ55&lt;100,BQ56+1&gt;=IF(BQ57=1,25,50)),10,0)+((15*(OR('2-man'!$N$27=TRUE,'2-man'!$N$27="TRUE",'2-man'!$N$27="Yes"))+15*AND('2-man'!$L$27=2,OR('2-man'!$P$27=TRUE,'2-man'!$P$27="TRUE",'2-man'!$P$27="Yes")))+15*((OR('2-man'!$R$27=TRUE,'2-man'!$R$27="TRUE",'2-man'!$R$27="Yes"))+(OR('2-man'!$T$27=TRUE,'2-man'!$T$27="TRUE",'2-man'!$T$27="Yes"))))*(($N$38+67)=$I$38))</f>
        <v/>
      </c>
      <c r="BS55">
        <f>MIN(100,BR55+IF(AND(BR55&lt;100,BR56+1&gt;=IF(BR57=1,25,50)),10,0)+((15*(OR('2-man'!$N$27=TRUE,'2-man'!$N$27="TRUE",'2-man'!$N$27="Yes"))+15*AND('2-man'!$L$27=2,OR('2-man'!$P$27=TRUE,'2-man'!$P$27="TRUE",'2-man'!$P$27="Yes")))+15*((OR('2-man'!$R$27=TRUE,'2-man'!$R$27="TRUE",'2-man'!$R$27="Yes"))+(OR('2-man'!$T$27=TRUE,'2-man'!$T$27="TRUE",'2-man'!$T$27="Yes"))))*(($N$38+68)=$I$38))</f>
        <v/>
      </c>
      <c r="BT55">
        <f>MIN(100,BS55+IF(AND(BS55&lt;100,BS56+1&gt;=IF(BS57=1,25,50)),10,0)+((15*(OR('2-man'!$N$27=TRUE,'2-man'!$N$27="TRUE",'2-man'!$N$27="Yes"))+15*AND('2-man'!$L$27=2,OR('2-man'!$P$27=TRUE,'2-man'!$P$27="TRUE",'2-man'!$P$27="Yes")))+15*((OR('2-man'!$R$27=TRUE,'2-man'!$R$27="TRUE",'2-man'!$R$27="Yes"))+(OR('2-man'!$T$27=TRUE,'2-man'!$T$27="TRUE",'2-man'!$T$27="Yes"))))*(($N$38+69)=$I$38))</f>
        <v/>
      </c>
      <c r="BU55">
        <f>MIN(100,BT55+IF(AND(BT55&lt;100,BT56+1&gt;=IF(BT57=1,25,50)),10,0)+((15*(OR('2-man'!$N$27=TRUE,'2-man'!$N$27="TRUE",'2-man'!$N$27="Yes"))+15*AND('2-man'!$L$27=2,OR('2-man'!$P$27=TRUE,'2-man'!$P$27="TRUE",'2-man'!$P$27="Yes")))+15*((OR('2-man'!$R$27=TRUE,'2-man'!$R$27="TRUE",'2-man'!$R$27="Yes"))+(OR('2-man'!$T$27=TRUE,'2-man'!$T$27="TRUE",'2-man'!$T$27="Yes"))))*(($N$38+70)=$I$38))</f>
        <v/>
      </c>
      <c r="BV55">
        <f>MIN(100,BU55+IF(AND(BU55&lt;100,BU56+1&gt;=IF(BU57=1,25,50)),10,0)+((15*(OR('2-man'!$N$27=TRUE,'2-man'!$N$27="TRUE",'2-man'!$N$27="Yes"))+15*AND('2-man'!$L$27=2,OR('2-man'!$P$27=TRUE,'2-man'!$P$27="TRUE",'2-man'!$P$27="Yes")))+15*((OR('2-man'!$R$27=TRUE,'2-man'!$R$27="TRUE",'2-man'!$R$27="Yes"))+(OR('2-man'!$T$27=TRUE,'2-man'!$T$27="TRUE",'2-man'!$T$27="Yes"))))*(($N$38+71)=$I$38))</f>
        <v/>
      </c>
      <c r="BW55">
        <f>MIN(100,BV55+IF(AND(BV55&lt;100,BV56+1&gt;=IF(BV57=1,25,50)),10,0)+((15*(OR('2-man'!$N$27=TRUE,'2-man'!$N$27="TRUE",'2-man'!$N$27="Yes"))+15*AND('2-man'!$L$27=2,OR('2-man'!$P$27=TRUE,'2-man'!$P$27="TRUE",'2-man'!$P$27="Yes")))+15*((OR('2-man'!$R$27=TRUE,'2-man'!$R$27="TRUE",'2-man'!$R$27="Yes"))+(OR('2-man'!$T$27=TRUE,'2-man'!$T$27="TRUE",'2-man'!$T$27="Yes"))))*(($N$38+72)=$I$38))</f>
        <v/>
      </c>
      <c r="BX55">
        <f>MIN(100,BW55+IF(AND(BW55&lt;100,BW56+1&gt;=IF(BW57=1,25,50)),10,0)+((15*(OR('2-man'!$N$27=TRUE,'2-man'!$N$27="TRUE",'2-man'!$N$27="Yes"))+15*AND('2-man'!$L$27=2,OR('2-man'!$P$27=TRUE,'2-man'!$P$27="TRUE",'2-man'!$P$27="Yes")))+15*((OR('2-man'!$R$27=TRUE,'2-man'!$R$27="TRUE",'2-man'!$R$27="Yes"))+(OR('2-man'!$T$27=TRUE,'2-man'!$T$27="TRUE",'2-man'!$T$27="Yes"))))*(($N$38+73)=$I$38))</f>
        <v/>
      </c>
      <c r="BY55">
        <f>MIN(100,BX55+IF(AND(BX55&lt;100,BX56+1&gt;=IF(BX57=1,25,50)),10,0)+((15*(OR('2-man'!$N$27=TRUE,'2-man'!$N$27="TRUE",'2-man'!$N$27="Yes"))+15*AND('2-man'!$L$27=2,OR('2-man'!$P$27=TRUE,'2-man'!$P$27="TRUE",'2-man'!$P$27="Yes")))+15*((OR('2-man'!$R$27=TRUE,'2-man'!$R$27="TRUE",'2-man'!$R$27="Yes"))+(OR('2-man'!$T$27=TRUE,'2-man'!$T$27="TRUE",'2-man'!$T$27="Yes"))))*(($N$38+74)=$I$38))</f>
        <v/>
      </c>
      <c r="BZ55">
        <f>MIN(100,BY55+IF(AND(BY55&lt;100,BY56+1&gt;=IF(BY57=1,25,50)),10,0)+((15*(OR('2-man'!$N$27=TRUE,'2-man'!$N$27="TRUE",'2-man'!$N$27="Yes"))+15*AND('2-man'!$L$27=2,OR('2-man'!$P$27=TRUE,'2-man'!$P$27="TRUE",'2-man'!$P$27="Yes")))+15*((OR('2-man'!$R$27=TRUE,'2-man'!$R$27="TRUE",'2-man'!$R$27="Yes"))+(OR('2-man'!$T$27=TRUE,'2-man'!$T$27="TRUE",'2-man'!$T$27="Yes"))))*(($N$38+75)=$I$38))</f>
        <v/>
      </c>
      <c r="CA55">
        <f>MIN(100,BZ55+IF(AND(BZ55&lt;100,BZ56+1&gt;=IF(BZ57=1,25,50)),10,0)+((15*(OR('2-man'!$N$27=TRUE,'2-man'!$N$27="TRUE",'2-man'!$N$27="Yes"))+15*AND('2-man'!$L$27=2,OR('2-man'!$P$27=TRUE,'2-man'!$P$27="TRUE",'2-man'!$P$27="Yes")))+15*((OR('2-man'!$R$27=TRUE,'2-man'!$R$27="TRUE",'2-man'!$R$27="Yes"))+(OR('2-man'!$T$27=TRUE,'2-man'!$T$27="TRUE",'2-man'!$T$27="Yes"))))*(($N$38+76)=$I$38))</f>
        <v/>
      </c>
      <c r="CB55">
        <f>MIN(100,CA55+IF(AND(CA55&lt;100,CA56+1&gt;=IF(CA57=1,25,50)),10,0)+((15*(OR('2-man'!$N$27=TRUE,'2-man'!$N$27="TRUE",'2-man'!$N$27="Yes"))+15*AND('2-man'!$L$27=2,OR('2-man'!$P$27=TRUE,'2-man'!$P$27="TRUE",'2-man'!$P$27="Yes")))+15*((OR('2-man'!$R$27=TRUE,'2-man'!$R$27="TRUE",'2-man'!$R$27="Yes"))+(OR('2-man'!$T$27=TRUE,'2-man'!$T$27="TRUE",'2-man'!$T$27="Yes"))))*(($N$38+77)=$I$38))</f>
        <v/>
      </c>
      <c r="CC55">
        <f>MIN(100,CB55+IF(AND(CB55&lt;100,CB56+1&gt;=IF(CB57=1,25,50)),10,0)+((15*(OR('2-man'!$N$27=TRUE,'2-man'!$N$27="TRUE",'2-man'!$N$27="Yes"))+15*AND('2-man'!$L$27=2,OR('2-man'!$P$27=TRUE,'2-man'!$P$27="TRUE",'2-man'!$P$27="Yes")))+15*((OR('2-man'!$R$27=TRUE,'2-man'!$R$27="TRUE",'2-man'!$R$27="Yes"))+(OR('2-man'!$T$27=TRUE,'2-man'!$T$27="TRUE",'2-man'!$T$27="Yes"))))*(($N$38+78)=$I$38))</f>
        <v/>
      </c>
      <c r="CD55">
        <f>MIN(100,CC55+IF(AND(CC55&lt;100,CC56+1&gt;=IF(CC57=1,25,50)),10,0)+((15*(OR('2-man'!$N$27=TRUE,'2-man'!$N$27="TRUE",'2-man'!$N$27="Yes"))+15*AND('2-man'!$L$27=2,OR('2-man'!$P$27=TRUE,'2-man'!$P$27="TRUE",'2-man'!$P$27="Yes")))+15*((OR('2-man'!$R$27=TRUE,'2-man'!$R$27="TRUE",'2-man'!$R$27="Yes"))+(OR('2-man'!$T$27=TRUE,'2-man'!$T$27="TRUE",'2-man'!$T$27="Yes"))))*(($N$38+79)=$I$38))</f>
        <v/>
      </c>
      <c r="CE55">
        <f>MIN(100,CD55+IF(AND(CD55&lt;100,CD56+1&gt;=IF(CD57=1,25,50)),10,0)+((15*(OR('2-man'!$N$27=TRUE,'2-man'!$N$27="TRUE",'2-man'!$N$27="Yes"))+15*AND('2-man'!$L$27=2,OR('2-man'!$P$27=TRUE,'2-man'!$P$27="TRUE",'2-man'!$P$27="Yes")))+15*((OR('2-man'!$R$27=TRUE,'2-man'!$R$27="TRUE",'2-man'!$R$27="Yes"))+(OR('2-man'!$T$27=TRUE,'2-man'!$T$27="TRUE",'2-man'!$T$27="Yes"))))*(($N$38+80)=$I$38))</f>
        <v/>
      </c>
      <c r="CF55">
        <f>MIN(100,CE55+IF(AND(CE55&lt;100,CE56+1&gt;=IF(CE57=1,25,50)),10,0)+((15*(OR('2-man'!$N$27=TRUE,'2-man'!$N$27="TRUE",'2-man'!$N$27="Yes"))+15*AND('2-man'!$L$27=2,OR('2-man'!$P$27=TRUE,'2-man'!$P$27="TRUE",'2-man'!$P$27="Yes")))+15*((OR('2-man'!$R$27=TRUE,'2-man'!$R$27="TRUE",'2-man'!$R$27="Yes"))+(OR('2-man'!$T$27=TRUE,'2-man'!$T$27="TRUE",'2-man'!$T$27="Yes"))))*(($N$38+81)=$I$38))</f>
        <v/>
      </c>
      <c r="CG55">
        <f>MIN(100,CF55+IF(AND(CF55&lt;100,CF56+1&gt;=IF(CF57=1,25,50)),10,0)+((15*(OR('2-man'!$N$27=TRUE,'2-man'!$N$27="TRUE",'2-man'!$N$27="Yes"))+15*AND('2-man'!$L$27=2,OR('2-man'!$P$27=TRUE,'2-man'!$P$27="TRUE",'2-man'!$P$27="Yes")))+15*((OR('2-man'!$R$27=TRUE,'2-man'!$R$27="TRUE",'2-man'!$R$27="Yes"))+(OR('2-man'!$T$27=TRUE,'2-man'!$T$27="TRUE",'2-man'!$T$27="Yes"))))*(($N$38+82)=$I$38))</f>
        <v/>
      </c>
      <c r="CH55">
        <f>MIN(100,CG55+IF(AND(CG55&lt;100,CG56+1&gt;=IF(CG57=1,25,50)),10,0)+((15*(OR('2-man'!$N$27=TRUE,'2-man'!$N$27="TRUE",'2-man'!$N$27="Yes"))+15*AND('2-man'!$L$27=2,OR('2-man'!$P$27=TRUE,'2-man'!$P$27="TRUE",'2-man'!$P$27="Yes")))+15*((OR('2-man'!$R$27=TRUE,'2-man'!$R$27="TRUE",'2-man'!$R$27="Yes"))+(OR('2-man'!$T$27=TRUE,'2-man'!$T$27="TRUE",'2-man'!$T$27="Yes"))))*(($N$38+83)=$I$38))</f>
        <v/>
      </c>
      <c r="CI55">
        <f>MIN(100,CH55+IF(AND(CH55&lt;100,CH56+1&gt;=IF(CH57=1,25,50)),10,0)+((15*(OR('2-man'!$N$27=TRUE,'2-man'!$N$27="TRUE",'2-man'!$N$27="Yes"))+15*AND('2-man'!$L$27=2,OR('2-man'!$P$27=TRUE,'2-man'!$P$27="TRUE",'2-man'!$P$27="Yes")))+15*((OR('2-man'!$R$27=TRUE,'2-man'!$R$27="TRUE",'2-man'!$R$27="Yes"))+(OR('2-man'!$T$27=TRUE,'2-man'!$T$27="TRUE",'2-man'!$T$27="Yes"))))*(($N$38+84)=$I$38))</f>
        <v/>
      </c>
      <c r="CJ55">
        <f>MIN(100,CI55+IF(AND(CI55&lt;100,CI56+1&gt;=IF(CI57=1,25,50)),10,0)+((15*(OR('2-man'!$N$27=TRUE,'2-man'!$N$27="TRUE",'2-man'!$N$27="Yes"))+15*AND('2-man'!$L$27=2,OR('2-man'!$P$27=TRUE,'2-man'!$P$27="TRUE",'2-man'!$P$27="Yes")))+15*((OR('2-man'!$R$27=TRUE,'2-man'!$R$27="TRUE",'2-man'!$R$27="Yes"))+(OR('2-man'!$T$27=TRUE,'2-man'!$T$27="TRUE",'2-man'!$T$27="Yes"))))*(($N$38+85)=$I$38))</f>
        <v/>
      </c>
      <c r="CK55">
        <f>MIN(100,CJ55+IF(AND(CJ55&lt;100,CJ56+1&gt;=IF(CJ57=1,25,50)),10,0)+((15*(OR('2-man'!$N$27=TRUE,'2-man'!$N$27="TRUE",'2-man'!$N$27="Yes"))+15*AND('2-man'!$L$27=2,OR('2-man'!$P$27=TRUE,'2-man'!$P$27="TRUE",'2-man'!$P$27="Yes")))+15*((OR('2-man'!$R$27=TRUE,'2-man'!$R$27="TRUE",'2-man'!$R$27="Yes"))+(OR('2-man'!$T$27=TRUE,'2-man'!$T$27="TRUE",'2-man'!$T$27="Yes"))))*(($N$38+86)=$I$38))</f>
        <v/>
      </c>
      <c r="CL55">
        <f>MIN(100,CK55+IF(AND(CK55&lt;100,CK56+1&gt;=IF(CK57=1,25,50)),10,0)+((15*(OR('2-man'!$N$27=TRUE,'2-man'!$N$27="TRUE",'2-man'!$N$27="Yes"))+15*AND('2-man'!$L$27=2,OR('2-man'!$P$27=TRUE,'2-man'!$P$27="TRUE",'2-man'!$P$27="Yes")))+15*((OR('2-man'!$R$27=TRUE,'2-man'!$R$27="TRUE",'2-man'!$R$27="Yes"))+(OR('2-man'!$T$27=TRUE,'2-man'!$T$27="TRUE",'2-man'!$T$27="Yes"))))*(($N$38+87)=$I$38))</f>
        <v/>
      </c>
      <c r="CM55">
        <f>MIN(100,CL55+IF(AND(CL55&lt;100,CL56+1&gt;=IF(CL57=1,25,50)),10,0)+((15*(OR('2-man'!$N$27=TRUE,'2-man'!$N$27="TRUE",'2-man'!$N$27="Yes"))+15*AND('2-man'!$L$27=2,OR('2-man'!$P$27=TRUE,'2-man'!$P$27="TRUE",'2-man'!$P$27="Yes")))+15*((OR('2-man'!$R$27=TRUE,'2-man'!$R$27="TRUE",'2-man'!$R$27="Yes"))+(OR('2-man'!$T$27=TRUE,'2-man'!$T$27="TRUE",'2-man'!$T$27="Yes"))))*(($N$38+88)=$I$38))</f>
        <v/>
      </c>
      <c r="CN55">
        <f>MIN(100,CM55+IF(AND(CM55&lt;100,CM56+1&gt;=IF(CM57=1,25,50)),10,0)+((15*(OR('2-man'!$N$27=TRUE,'2-man'!$N$27="TRUE",'2-man'!$N$27="Yes"))+15*AND('2-man'!$L$27=2,OR('2-man'!$P$27=TRUE,'2-man'!$P$27="TRUE",'2-man'!$P$27="Yes")))+15*((OR('2-man'!$R$27=TRUE,'2-man'!$R$27="TRUE",'2-man'!$R$27="Yes"))+(OR('2-man'!$T$27=TRUE,'2-man'!$T$27="TRUE",'2-man'!$T$27="Yes"))))*(($N$38+89)=$I$38))</f>
        <v/>
      </c>
      <c r="CO55">
        <f>MIN(100,CN55+IF(AND(CN55&lt;100,CN56+1&gt;=IF(CN57=1,25,50)),10,0)+((15*(OR('2-man'!$N$27=TRUE,'2-man'!$N$27="TRUE",'2-man'!$N$27="Yes"))+15*AND('2-man'!$L$27=2,OR('2-man'!$P$27=TRUE,'2-man'!$P$27="TRUE",'2-man'!$P$27="Yes")))+15*((OR('2-man'!$R$27=TRUE,'2-man'!$R$27="TRUE",'2-man'!$R$27="Yes"))+(OR('2-man'!$T$27=TRUE,'2-man'!$T$27="TRUE",'2-man'!$T$27="Yes"))))*(($N$38+90)=$I$38))</f>
        <v/>
      </c>
      <c r="CP55">
        <f>MIN(100,CO55+IF(AND(CO55&lt;100,CO56+1&gt;=IF(CO57=1,25,50)),10,0)+((15*(OR('2-man'!$N$27=TRUE,'2-man'!$N$27="TRUE",'2-man'!$N$27="Yes"))+15*AND('2-man'!$L$27=2,OR('2-man'!$P$27=TRUE,'2-man'!$P$27="TRUE",'2-man'!$P$27="Yes")))+15*((OR('2-man'!$R$27=TRUE,'2-man'!$R$27="TRUE",'2-man'!$R$27="Yes"))+(OR('2-man'!$T$27=TRUE,'2-man'!$T$27="TRUE",'2-man'!$T$27="Yes"))))*(($N$38+91)=$I$38))</f>
        <v/>
      </c>
      <c r="CQ55">
        <f>MIN(100,CP55+IF(AND(CP55&lt;100,CP56+1&gt;=IF(CP57=1,25,50)),10,0)+((15*(OR('2-man'!$N$27=TRUE,'2-man'!$N$27="TRUE",'2-man'!$N$27="Yes"))+15*AND('2-man'!$L$27=2,OR('2-man'!$P$27=TRUE,'2-man'!$P$27="TRUE",'2-man'!$P$27="Yes")))+15*((OR('2-man'!$R$27=TRUE,'2-man'!$R$27="TRUE",'2-man'!$R$27="Yes"))+(OR('2-man'!$T$27=TRUE,'2-man'!$T$27="TRUE",'2-man'!$T$27="Yes"))))*(($N$38+92)=$I$38))</f>
        <v/>
      </c>
      <c r="CR55">
        <f>MIN(100,CQ55+IF(AND(CQ55&lt;100,CQ56+1&gt;=IF(CQ57=1,25,50)),10,0)+((15*(OR('2-man'!$N$27=TRUE,'2-man'!$N$27="TRUE",'2-man'!$N$27="Yes"))+15*AND('2-man'!$L$27=2,OR('2-man'!$P$27=TRUE,'2-man'!$P$27="TRUE",'2-man'!$P$27="Yes")))+15*((OR('2-man'!$R$27=TRUE,'2-man'!$R$27="TRUE",'2-man'!$R$27="Yes"))+(OR('2-man'!$T$27=TRUE,'2-man'!$T$27="TRUE",'2-man'!$T$27="Yes"))))*(($N$38+93)=$I$38))</f>
        <v/>
      </c>
      <c r="CS55">
        <f>MIN(100,CR55+IF(AND(CR55&lt;100,CR56+1&gt;=IF(CR57=1,25,50)),10,0)+((15*(OR('2-man'!$N$27=TRUE,'2-man'!$N$27="TRUE",'2-man'!$N$27="Yes"))+15*AND('2-man'!$L$27=2,OR('2-man'!$P$27=TRUE,'2-man'!$P$27="TRUE",'2-man'!$P$27="Yes")))+15*((OR('2-man'!$R$27=TRUE,'2-man'!$R$27="TRUE",'2-man'!$R$27="Yes"))+(OR('2-man'!$T$27=TRUE,'2-man'!$T$27="TRUE",'2-man'!$T$27="Yes"))))*(($N$38+94)=$I$38))</f>
        <v/>
      </c>
      <c r="CT55">
        <f>MIN(100,CS55+IF(AND(CS55&lt;100,CS56+1&gt;=IF(CS57=1,25,50)),10,0)+((15*(OR('2-man'!$N$27=TRUE,'2-man'!$N$27="TRUE",'2-man'!$N$27="Yes"))+15*AND('2-man'!$L$27=2,OR('2-man'!$P$27=TRUE,'2-man'!$P$27="TRUE",'2-man'!$P$27="Yes")))+15*((OR('2-man'!$R$27=TRUE,'2-man'!$R$27="TRUE",'2-man'!$R$27="Yes"))+(OR('2-man'!$T$27=TRUE,'2-man'!$T$27="TRUE",'2-man'!$T$27="Yes"))))*(($N$38+95)=$I$38))</f>
        <v/>
      </c>
      <c r="CU55">
        <f>MIN(100,CT55+IF(AND(CT55&lt;100,CT56+1&gt;=IF(CT57=1,25,50)),10,0)+((15*(OR('2-man'!$N$27=TRUE,'2-man'!$N$27="TRUE",'2-man'!$N$27="Yes"))+15*AND('2-man'!$L$27=2,OR('2-man'!$P$27=TRUE,'2-man'!$P$27="TRUE",'2-man'!$P$27="Yes")))+15*((OR('2-man'!$R$27=TRUE,'2-man'!$R$27="TRUE",'2-man'!$R$27="Yes"))+(OR('2-man'!$T$27=TRUE,'2-man'!$T$27="TRUE",'2-man'!$T$27="Yes"))))*(($N$38+96)=$I$38))</f>
        <v/>
      </c>
      <c r="CV55">
        <f>MIN(100,CU55+IF(AND(CU55&lt;100,CU56+1&gt;=IF(CU57=1,25,50)),10,0)+((15*(OR('2-man'!$N$27=TRUE,'2-man'!$N$27="TRUE",'2-man'!$N$27="Yes"))+15*AND('2-man'!$L$27=2,OR('2-man'!$P$27=TRUE,'2-man'!$P$27="TRUE",'2-man'!$P$27="Yes")))+15*((OR('2-man'!$R$27=TRUE,'2-man'!$R$27="TRUE",'2-man'!$R$27="Yes"))+(OR('2-man'!$T$27=TRUE,'2-man'!$T$27="TRUE",'2-man'!$T$27="Yes"))))*(($N$38+97)=$I$38))</f>
        <v/>
      </c>
      <c r="CW55">
        <f>MIN(100,CV55+IF(AND(CV55&lt;100,CV56+1&gt;=IF(CV57=1,25,50)),10,0)+((15*(OR('2-man'!$N$27=TRUE,'2-man'!$N$27="TRUE",'2-man'!$N$27="Yes"))+15*AND('2-man'!$L$27=2,OR('2-man'!$P$27=TRUE,'2-man'!$P$27="TRUE",'2-man'!$P$27="Yes")))+15*((OR('2-man'!$R$27=TRUE,'2-man'!$R$27="TRUE",'2-man'!$R$27="Yes"))+(OR('2-man'!$T$27=TRUE,'2-man'!$T$27="TRUE",'2-man'!$T$27="Yes"))))*(($N$38+98)=$I$38))</f>
        <v/>
      </c>
      <c r="CX55">
        <f>MIN(100,CW55+IF(AND(CW55&lt;100,CW56+1&gt;=IF(CW57=1,25,50)),10,0)+((15*(OR('2-man'!$N$27=TRUE,'2-man'!$N$27="TRUE",'2-man'!$N$27="Yes"))+15*AND('2-man'!$L$27=2,OR('2-man'!$P$27=TRUE,'2-man'!$P$27="TRUE",'2-man'!$P$27="Yes")))+15*((OR('2-man'!$R$27=TRUE,'2-man'!$R$27="TRUE",'2-man'!$R$27="Yes"))+(OR('2-man'!$T$27=TRUE,'2-man'!$T$27="TRUE",'2-man'!$T$27="Yes"))))*(($N$38+99)=$I$38))</f>
        <v/>
      </c>
      <c r="CY55">
        <f>MIN(100,CX55+IF(AND(CX55&lt;100,CX56+1&gt;=IF(CX57=1,25,50)),10,0)+((15*(OR('2-man'!$N$27=TRUE,'2-man'!$N$27="TRUE",'2-man'!$N$27="Yes"))+15*AND('2-man'!$L$27=2,OR('2-man'!$P$27=TRUE,'2-man'!$P$27="TRUE",'2-man'!$P$27="Yes")))+15*((OR('2-man'!$R$27=TRUE,'2-man'!$R$27="TRUE",'2-man'!$R$27="Yes"))+(OR('2-man'!$T$27=TRUE,'2-man'!$T$27="TRUE",'2-man'!$T$27="Yes"))))*(($N$38+100)=$I$38))</f>
        <v/>
      </c>
      <c r="CZ55">
        <f>MIN(100,CY55+IF(AND(CY55&lt;100,CY56+1&gt;=IF(CY57=1,25,50)),10,0)+((15*(OR('2-man'!$N$27=TRUE,'2-man'!$N$27="TRUE",'2-man'!$N$27="Yes"))+15*AND('2-man'!$L$27=2,OR('2-man'!$P$27=TRUE,'2-man'!$P$27="TRUE",'2-man'!$P$27="Yes")))+15*((OR('2-man'!$R$27=TRUE,'2-man'!$R$27="TRUE",'2-man'!$R$27="Yes"))+(OR('2-man'!$T$27=TRUE,'2-man'!$T$27="TRUE",'2-man'!$T$27="Yes"))))*(($N$38+101)=$I$38))</f>
        <v/>
      </c>
      <c r="DA55">
        <f>MIN(100,CZ55+IF(AND(CZ55&lt;100,CZ56+1&gt;=IF(CZ57=1,25,50)),10,0)+((15*(OR('2-man'!$N$27=TRUE,'2-man'!$N$27="TRUE",'2-man'!$N$27="Yes"))+15*AND('2-man'!$L$27=2,OR('2-man'!$P$27=TRUE,'2-man'!$P$27="TRUE",'2-man'!$P$27="Yes")))+15*((OR('2-man'!$R$27=TRUE,'2-man'!$R$27="TRUE",'2-man'!$R$27="Yes"))+(OR('2-man'!$T$27=TRUE,'2-man'!$T$27="TRUE",'2-man'!$T$27="Yes"))))*(($N$38+102)=$I$38))</f>
        <v/>
      </c>
      <c r="DB55">
        <f>MIN(100,DA55+IF(AND(DA55&lt;100,DA56+1&gt;=IF(DA57=1,25,50)),10,0)+((15*(OR('2-man'!$N$27=TRUE,'2-man'!$N$27="TRUE",'2-man'!$N$27="Yes"))+15*AND('2-man'!$L$27=2,OR('2-man'!$P$27=TRUE,'2-man'!$P$27="TRUE",'2-man'!$P$27="Yes")))+15*((OR('2-man'!$R$27=TRUE,'2-man'!$R$27="TRUE",'2-man'!$R$27="Yes"))+(OR('2-man'!$T$27=TRUE,'2-man'!$T$27="TRUE",'2-man'!$T$27="Yes"))))*(($N$38+103)=$I$38))</f>
        <v/>
      </c>
      <c r="DC55">
        <f>MIN(100,DB55+IF(AND(DB55&lt;100,DB56+1&gt;=IF(DB57=1,25,50)),10,0)+((15*(OR('2-man'!$N$27=TRUE,'2-man'!$N$27="TRUE",'2-man'!$N$27="Yes"))+15*AND('2-man'!$L$27=2,OR('2-man'!$P$27=TRUE,'2-man'!$P$27="TRUE",'2-man'!$P$27="Yes")))+15*((OR('2-man'!$R$27=TRUE,'2-man'!$R$27="TRUE",'2-man'!$R$27="Yes"))+(OR('2-man'!$T$27=TRUE,'2-man'!$T$27="TRUE",'2-man'!$T$27="Yes"))))*(($N$38+104)=$I$38))</f>
        <v/>
      </c>
      <c r="DD55">
        <f>MIN(100,DC55+IF(AND(DC55&lt;100,DC56+1&gt;=IF(DC57=1,25,50)),10,0)+((15*(OR('2-man'!$N$27=TRUE,'2-man'!$N$27="TRUE",'2-man'!$N$27="Yes"))+15*AND('2-man'!$L$27=2,OR('2-man'!$P$27=TRUE,'2-man'!$P$27="TRUE",'2-man'!$P$27="Yes")))+15*((OR('2-man'!$R$27=TRUE,'2-man'!$R$27="TRUE",'2-man'!$R$27="Yes"))+(OR('2-man'!$T$27=TRUE,'2-man'!$T$27="TRUE",'2-man'!$T$27="Yes"))))*(($N$38+105)=$I$38))</f>
        <v/>
      </c>
      <c r="DE55">
        <f>MIN(100,DD55+IF(AND(DD55&lt;100,DD56+1&gt;=IF(DD57=1,25,50)),10,0)+((15*(OR('2-man'!$N$27=TRUE,'2-man'!$N$27="TRUE",'2-man'!$N$27="Yes"))+15*AND('2-man'!$L$27=2,OR('2-man'!$P$27=TRUE,'2-man'!$P$27="TRUE",'2-man'!$P$27="Yes")))+15*((OR('2-man'!$R$27=TRUE,'2-man'!$R$27="TRUE",'2-man'!$R$27="Yes"))+(OR('2-man'!$T$27=TRUE,'2-man'!$T$27="TRUE",'2-man'!$T$27="Yes"))))*(($N$38+106)=$I$38))</f>
        <v/>
      </c>
      <c r="DF55">
        <f>MIN(100,DE55+IF(AND(DE55&lt;100,DE56+1&gt;=IF(DE57=1,25,50)),10,0)+((15*(OR('2-man'!$N$27=TRUE,'2-man'!$N$27="TRUE",'2-man'!$N$27="Yes"))+15*AND('2-man'!$L$27=2,OR('2-man'!$P$27=TRUE,'2-man'!$P$27="TRUE",'2-man'!$P$27="Yes")))+15*((OR('2-man'!$R$27=TRUE,'2-man'!$R$27="TRUE",'2-man'!$R$27="Yes"))+(OR('2-man'!$T$27=TRUE,'2-man'!$T$27="TRUE",'2-man'!$T$27="Yes"))))*(($N$38+107)=$I$38))</f>
        <v/>
      </c>
      <c r="DG55">
        <f>MIN(100,DF55+IF(AND(DF55&lt;100,DF56+1&gt;=IF(DF57=1,25,50)),10,0)+((15*(OR('2-man'!$N$27=TRUE,'2-man'!$N$27="TRUE",'2-man'!$N$27="Yes"))+15*AND('2-man'!$L$27=2,OR('2-man'!$P$27=TRUE,'2-man'!$P$27="TRUE",'2-man'!$P$27="Yes")))+15*((OR('2-man'!$R$27=TRUE,'2-man'!$R$27="TRUE",'2-man'!$R$27="Yes"))+(OR('2-man'!$T$27=TRUE,'2-man'!$T$27="TRUE",'2-man'!$T$27="Yes"))))*(($N$38+108)=$I$38))</f>
        <v/>
      </c>
      <c r="DH55">
        <f>MIN(100,DG55+IF(AND(DG55&lt;100,DG56+1&gt;=IF(DG57=1,25,50)),10,0)+((15*(OR('2-man'!$N$27=TRUE,'2-man'!$N$27="TRUE",'2-man'!$N$27="Yes"))+15*AND('2-man'!$L$27=2,OR('2-man'!$P$27=TRUE,'2-man'!$P$27="TRUE",'2-man'!$P$27="Yes")))+15*((OR('2-man'!$R$27=TRUE,'2-man'!$R$27="TRUE",'2-man'!$R$27="Yes"))+(OR('2-man'!$T$27=TRUE,'2-man'!$T$27="TRUE",'2-man'!$T$27="Yes"))))*(($N$38+109)=$I$38))</f>
        <v/>
      </c>
      <c r="DI55">
        <f>MIN(100,DH55+IF(AND(DH55&lt;100,DH56+1&gt;=IF(DH57=1,25,50)),10,0)+((15*(OR('2-man'!$N$27=TRUE,'2-man'!$N$27="TRUE",'2-man'!$N$27="Yes"))+15*AND('2-man'!$L$27=2,OR('2-man'!$P$27=TRUE,'2-man'!$P$27="TRUE",'2-man'!$P$27="Yes")))+15*((OR('2-man'!$R$27=TRUE,'2-man'!$R$27="TRUE",'2-man'!$R$27="Yes"))+(OR('2-man'!$T$27=TRUE,'2-man'!$T$27="TRUE",'2-man'!$T$27="Yes"))))*(($N$38+110)=$I$38))</f>
        <v/>
      </c>
      <c r="DJ55">
        <f>MIN(100,DI55+IF(AND(DI55&lt;100,DI56+1&gt;=IF(DI57=1,25,50)),10,0)+((15*(OR('2-man'!$N$27=TRUE,'2-man'!$N$27="TRUE",'2-man'!$N$27="Yes"))+15*AND('2-man'!$L$27=2,OR('2-man'!$P$27=TRUE,'2-man'!$P$27="TRUE",'2-man'!$P$27="Yes")))+15*((OR('2-man'!$R$27=TRUE,'2-man'!$R$27="TRUE",'2-man'!$R$27="Yes"))+(OR('2-man'!$T$27=TRUE,'2-man'!$T$27="TRUE",'2-man'!$T$27="Yes"))))*(($N$38+111)=$I$38))</f>
        <v/>
      </c>
      <c r="DK55">
        <f>MIN(100,DJ55+IF(AND(DJ55&lt;100,DJ56+1&gt;=IF(DJ57=1,25,50)),10,0)+((15*(OR('2-man'!$N$27=TRUE,'2-man'!$N$27="TRUE",'2-man'!$N$27="Yes"))+15*AND('2-man'!$L$27=2,OR('2-man'!$P$27=TRUE,'2-man'!$P$27="TRUE",'2-man'!$P$27="Yes")))+15*((OR('2-man'!$R$27=TRUE,'2-man'!$R$27="TRUE",'2-man'!$R$27="Yes"))+(OR('2-man'!$T$27=TRUE,'2-man'!$T$27="TRUE",'2-man'!$T$27="Yes"))))*(($N$38+112)=$I$38))</f>
        <v/>
      </c>
      <c r="DL55">
        <f>MIN(100,DK55+IF(AND(DK55&lt;100,DK56+1&gt;=IF(DK57=1,25,50)),10,0)+((15*(OR('2-man'!$N$27=TRUE,'2-man'!$N$27="TRUE",'2-man'!$N$27="Yes"))+15*AND('2-man'!$L$27=2,OR('2-man'!$P$27=TRUE,'2-man'!$P$27="TRUE",'2-man'!$P$27="Yes")))+15*((OR('2-man'!$R$27=TRUE,'2-man'!$R$27="TRUE",'2-man'!$R$27="Yes"))+(OR('2-man'!$T$27=TRUE,'2-man'!$T$27="TRUE",'2-man'!$T$27="Yes"))))*(($N$38+113)=$I$38))</f>
        <v/>
      </c>
      <c r="DM55">
        <f>MIN(100,DL55+IF(AND(DL55&lt;100,DL56+1&gt;=IF(DL57=1,25,50)),10,0)+((15*(OR('2-man'!$N$27=TRUE,'2-man'!$N$27="TRUE",'2-man'!$N$27="Yes"))+15*AND('2-man'!$L$27=2,OR('2-man'!$P$27=TRUE,'2-man'!$P$27="TRUE",'2-man'!$P$27="Yes")))+15*((OR('2-man'!$R$27=TRUE,'2-man'!$R$27="TRUE",'2-man'!$R$27="Yes"))+(OR('2-man'!$T$27=TRUE,'2-man'!$T$27="TRUE",'2-man'!$T$27="Yes"))))*(($N$38+114)=$I$38))</f>
        <v/>
      </c>
      <c r="DN55">
        <f>MIN(100,DM55+IF(AND(DM55&lt;100,DM56+1&gt;=IF(DM57=1,25,50)),10,0)+((15*(OR('2-man'!$N$27=TRUE,'2-man'!$N$27="TRUE",'2-man'!$N$27="Yes"))+15*AND('2-man'!$L$27=2,OR('2-man'!$P$27=TRUE,'2-man'!$P$27="TRUE",'2-man'!$P$27="Yes")))+15*((OR('2-man'!$R$27=TRUE,'2-man'!$R$27="TRUE",'2-man'!$R$27="Yes"))+(OR('2-man'!$T$27=TRUE,'2-man'!$T$27="TRUE",'2-man'!$T$27="Yes"))))*(($N$38+115)=$I$38))</f>
        <v/>
      </c>
      <c r="DO55">
        <f>MIN(100,DN55+IF(AND(DN55&lt;100,DN56+1&gt;=IF(DN57=1,25,50)),10,0)+((15*(OR('2-man'!$N$27=TRUE,'2-man'!$N$27="TRUE",'2-man'!$N$27="Yes"))+15*AND('2-man'!$L$27=2,OR('2-man'!$P$27=TRUE,'2-man'!$P$27="TRUE",'2-man'!$P$27="Yes")))+15*((OR('2-man'!$R$27=TRUE,'2-man'!$R$27="TRUE",'2-man'!$R$27="Yes"))+(OR('2-man'!$T$27=TRUE,'2-man'!$T$27="TRUE",'2-man'!$T$27="Yes"))))*(($N$38+116)=$I$38))</f>
        <v/>
      </c>
      <c r="DP55">
        <f>MIN(100,DO55+IF(AND(DO55&lt;100,DO56+1&gt;=IF(DO57=1,25,50)),10,0)+((15*(OR('2-man'!$N$27=TRUE,'2-man'!$N$27="TRUE",'2-man'!$N$27="Yes"))+15*AND('2-man'!$L$27=2,OR('2-man'!$P$27=TRUE,'2-man'!$P$27="TRUE",'2-man'!$P$27="Yes")))+15*((OR('2-man'!$R$27=TRUE,'2-man'!$R$27="TRUE",'2-man'!$R$27="Yes"))+(OR('2-man'!$T$27=TRUE,'2-man'!$T$27="TRUE",'2-man'!$T$27="Yes"))))*(($N$38+117)=$I$38))</f>
        <v/>
      </c>
      <c r="DQ55">
        <f>MIN(100,DP55+IF(AND(DP55&lt;100,DP56+1&gt;=IF(DP57=1,25,50)),10,0)+((15*(OR('2-man'!$N$27=TRUE,'2-man'!$N$27="TRUE",'2-man'!$N$27="Yes"))+15*AND('2-man'!$L$27=2,OR('2-man'!$P$27=TRUE,'2-man'!$P$27="TRUE",'2-man'!$P$27="Yes")))+15*((OR('2-man'!$R$27=TRUE,'2-man'!$R$27="TRUE",'2-man'!$R$27="Yes"))+(OR('2-man'!$T$27=TRUE,'2-man'!$T$27="TRUE",'2-man'!$T$27="Yes"))))*(($N$38+118)=$I$38))</f>
        <v/>
      </c>
      <c r="DR55">
        <f>MIN(100,DQ55+IF(AND(DQ55&lt;100,DQ56+1&gt;=IF(DQ57=1,25,50)),10,0)+((15*(OR('2-man'!$N$27=TRUE,'2-man'!$N$27="TRUE",'2-man'!$N$27="Yes"))+15*AND('2-man'!$L$27=2,OR('2-man'!$P$27=TRUE,'2-man'!$P$27="TRUE",'2-man'!$P$27="Yes")))+15*((OR('2-man'!$R$27=TRUE,'2-man'!$R$27="TRUE",'2-man'!$R$27="Yes"))+(OR('2-man'!$T$27=TRUE,'2-man'!$T$27="TRUE",'2-man'!$T$27="Yes"))))*(($N$38+119)=$I$38))</f>
        <v/>
      </c>
      <c r="DS55">
        <f>MIN(100,DR55+IF(AND(DR55&lt;100,DR56+1&gt;=IF(DR57=1,25,50)),10,0)+((15*(OR('2-man'!$N$27=TRUE,'2-man'!$N$27="TRUE",'2-man'!$N$27="Yes"))+15*AND('2-man'!$L$27=2,OR('2-man'!$P$27=TRUE,'2-man'!$P$27="TRUE",'2-man'!$P$27="Yes")))+15*((OR('2-man'!$R$27=TRUE,'2-man'!$R$27="TRUE",'2-man'!$R$27="Yes"))+(OR('2-man'!$T$27=TRUE,'2-man'!$T$27="TRUE",'2-man'!$T$27="Yes"))))*(($N$38+120)=$I$38))</f>
        <v/>
      </c>
      <c r="DT55">
        <f>MIN(100,DS55+IF(AND(DS55&lt;100,DS56+1&gt;=IF(DS57=1,25,50)),10,0)+((15*(OR('2-man'!$N$27=TRUE,'2-man'!$N$27="TRUE",'2-man'!$N$27="Yes"))+15*AND('2-man'!$L$27=2,OR('2-man'!$P$27=TRUE,'2-man'!$P$27="TRUE",'2-man'!$P$27="Yes")))+15*((OR('2-man'!$R$27=TRUE,'2-man'!$R$27="TRUE",'2-man'!$R$27="Yes"))+(OR('2-man'!$T$27=TRUE,'2-man'!$T$27="TRUE",'2-man'!$T$27="Yes"))))*(($N$38+121)=$I$38))</f>
        <v/>
      </c>
      <c r="DU55">
        <f>MIN(100,DT55+IF(AND(DT55&lt;100,DT56+1&gt;=IF(DT57=1,25,50)),10,0)+((15*(OR('2-man'!$N$27=TRUE,'2-man'!$N$27="TRUE",'2-man'!$N$27="Yes"))+15*AND('2-man'!$L$27=2,OR('2-man'!$P$27=TRUE,'2-man'!$P$27="TRUE",'2-man'!$P$27="Yes")))+15*((OR('2-man'!$R$27=TRUE,'2-man'!$R$27="TRUE",'2-man'!$R$27="Yes"))+(OR('2-man'!$T$27=TRUE,'2-man'!$T$27="TRUE",'2-man'!$T$27="Yes"))))*(($N$38+122)=$I$38))</f>
        <v/>
      </c>
      <c r="DV55">
        <f>MIN(100,DU55+IF(AND(DU55&lt;100,DU56+1&gt;=IF(DU57=1,25,50)),10,0)+((15*(OR('2-man'!$N$27=TRUE,'2-man'!$N$27="TRUE",'2-man'!$N$27="Yes"))+15*AND('2-man'!$L$27=2,OR('2-man'!$P$27=TRUE,'2-man'!$P$27="TRUE",'2-man'!$P$27="Yes")))+15*((OR('2-man'!$R$27=TRUE,'2-man'!$R$27="TRUE",'2-man'!$R$27="Yes"))+(OR('2-man'!$T$27=TRUE,'2-man'!$T$27="TRUE",'2-man'!$T$27="Yes"))))*(($N$38+123)=$I$38))</f>
        <v/>
      </c>
      <c r="DW55">
        <f>MIN(100,DV55+IF(AND(DV55&lt;100,DV56+1&gt;=IF(DV57=1,25,50)),10,0)+((15*(OR('2-man'!$N$27=TRUE,'2-man'!$N$27="TRUE",'2-man'!$N$27="Yes"))+15*AND('2-man'!$L$27=2,OR('2-man'!$P$27=TRUE,'2-man'!$P$27="TRUE",'2-man'!$P$27="Yes")))+15*((OR('2-man'!$R$27=TRUE,'2-man'!$R$27="TRUE",'2-man'!$R$27="Yes"))+(OR('2-man'!$T$27=TRUE,'2-man'!$T$27="TRUE",'2-man'!$T$27="Yes"))))*(($N$38+124)=$I$38))</f>
        <v/>
      </c>
      <c r="DX55">
        <f>MIN(100,DW55+IF(AND(DW55&lt;100,DW56+1&gt;=IF(DW57=1,25,50)),10,0)+((15*(OR('2-man'!$N$27=TRUE,'2-man'!$N$27="TRUE",'2-man'!$N$27="Yes"))+15*AND('2-man'!$L$27=2,OR('2-man'!$P$27=TRUE,'2-man'!$P$27="TRUE",'2-man'!$P$27="Yes")))+15*((OR('2-man'!$R$27=TRUE,'2-man'!$R$27="TRUE",'2-man'!$R$27="Yes"))+(OR('2-man'!$T$27=TRUE,'2-man'!$T$27="TRUE",'2-man'!$T$27="Yes"))))*(($N$38+125)=$I$38))</f>
        <v/>
      </c>
      <c r="DY55">
        <f>MIN(100,DX55+IF(AND(DX55&lt;100,DX56+1&gt;=IF(DX57=1,25,50)),10,0)+((15*(OR('2-man'!$N$27=TRUE,'2-man'!$N$27="TRUE",'2-man'!$N$27="Yes"))+15*AND('2-man'!$L$27=2,OR('2-man'!$P$27=TRUE,'2-man'!$P$27="TRUE",'2-man'!$P$27="Yes")))+15*((OR('2-man'!$R$27=TRUE,'2-man'!$R$27="TRUE",'2-man'!$R$27="Yes"))+(OR('2-man'!$T$27=TRUE,'2-man'!$T$27="TRUE",'2-man'!$T$27="Yes"))))*(($N$38+126)=$I$38))</f>
        <v/>
      </c>
      <c r="DZ55">
        <f>MIN(100,DY55+IF(AND(DY55&lt;100,DY56+1&gt;=IF(DY57=1,25,50)),10,0)+((15*(OR('2-man'!$N$27=TRUE,'2-man'!$N$27="TRUE",'2-man'!$N$27="Yes"))+15*AND('2-man'!$L$27=2,OR('2-man'!$P$27=TRUE,'2-man'!$P$27="TRUE",'2-man'!$P$27="Yes")))+15*((OR('2-man'!$R$27=TRUE,'2-man'!$R$27="TRUE",'2-man'!$R$27="Yes"))+(OR('2-man'!$T$27=TRUE,'2-man'!$T$27="TRUE",'2-man'!$T$27="Yes"))))*(($N$38+127)=$I$38))</f>
        <v/>
      </c>
      <c r="EA55">
        <f>MIN(100,DZ55+IF(AND(DZ55&lt;100,DZ56+1&gt;=IF(DZ57=1,25,50)),10,0)+((15*(OR('2-man'!$N$27=TRUE,'2-man'!$N$27="TRUE",'2-man'!$N$27="Yes"))+15*AND('2-man'!$L$27=2,OR('2-man'!$P$27=TRUE,'2-man'!$P$27="TRUE",'2-man'!$P$27="Yes")))+15*((OR('2-man'!$R$27=TRUE,'2-man'!$R$27="TRUE",'2-man'!$R$27="Yes"))+(OR('2-man'!$T$27=TRUE,'2-man'!$T$27="TRUE",'2-man'!$T$27="Yes"))))*(($N$38+128)=$I$38))</f>
        <v/>
      </c>
      <c r="EB55">
        <f>MIN(100,EA55+IF(AND(EA55&lt;100,EA56+1&gt;=IF(EA57=1,25,50)),10,0)+((15*(OR('2-man'!$N$27=TRUE,'2-man'!$N$27="TRUE",'2-man'!$N$27="Yes"))+15*AND('2-man'!$L$27=2,OR('2-man'!$P$27=TRUE,'2-man'!$P$27="TRUE",'2-man'!$P$27="Yes")))+15*((OR('2-man'!$R$27=TRUE,'2-man'!$R$27="TRUE",'2-man'!$R$27="Yes"))+(OR('2-man'!$T$27=TRUE,'2-man'!$T$27="TRUE",'2-man'!$T$27="Yes"))))*(($N$38+129)=$I$38))</f>
        <v/>
      </c>
      <c r="EC55">
        <f>MIN(100,EB55+IF(AND(EB55&lt;100,EB56+1&gt;=IF(EB57=1,25,50)),10,0)+((15*(OR('2-man'!$N$27=TRUE,'2-man'!$N$27="TRUE",'2-man'!$N$27="Yes"))+15*AND('2-man'!$L$27=2,OR('2-man'!$P$27=TRUE,'2-man'!$P$27="TRUE",'2-man'!$P$27="Yes")))+15*((OR('2-man'!$R$27=TRUE,'2-man'!$R$27="TRUE",'2-man'!$R$27="Yes"))+(OR('2-man'!$T$27=TRUE,'2-man'!$T$27="TRUE",'2-man'!$T$27="Yes"))))*(($N$38+130)=$I$38))</f>
        <v/>
      </c>
      <c r="ED55">
        <f>MIN(100,EC55+IF(AND(EC55&lt;100,EC56+1&gt;=IF(EC57=1,25,50)),10,0)+((15*(OR('2-man'!$N$27=TRUE,'2-man'!$N$27="TRUE",'2-man'!$N$27="Yes"))+15*AND('2-man'!$L$27=2,OR('2-man'!$P$27=TRUE,'2-man'!$P$27="TRUE",'2-man'!$P$27="Yes")))+15*((OR('2-man'!$R$27=TRUE,'2-man'!$R$27="TRUE",'2-man'!$R$27="Yes"))+(OR('2-man'!$T$27=TRUE,'2-man'!$T$27="TRUE",'2-man'!$T$27="Yes"))))*(($N$38+131)=$I$38))</f>
        <v/>
      </c>
      <c r="EE55">
        <f>MIN(100,ED55+IF(AND(ED55&lt;100,ED56+1&gt;=IF(ED57=1,25,50)),10,0)+((15*(OR('2-man'!$N$27=TRUE,'2-man'!$N$27="TRUE",'2-man'!$N$27="Yes"))+15*AND('2-man'!$L$27=2,OR('2-man'!$P$27=TRUE,'2-man'!$P$27="TRUE",'2-man'!$P$27="Yes")))+15*((OR('2-man'!$R$27=TRUE,'2-man'!$R$27="TRUE",'2-man'!$R$27="Yes"))+(OR('2-man'!$T$27=TRUE,'2-man'!$T$27="TRUE",'2-man'!$T$27="Yes"))))*(($N$38+132)=$I$38))</f>
        <v/>
      </c>
      <c r="EF55">
        <f>MIN(100,EE55+IF(AND(EE55&lt;100,EE56+1&gt;=IF(EE57=1,25,50)),10,0)+((15*(OR('2-man'!$N$27=TRUE,'2-man'!$N$27="TRUE",'2-man'!$N$27="Yes"))+15*AND('2-man'!$L$27=2,OR('2-man'!$P$27=TRUE,'2-man'!$P$27="TRUE",'2-man'!$P$27="Yes")))+15*((OR('2-man'!$R$27=TRUE,'2-man'!$R$27="TRUE",'2-man'!$R$27="Yes"))+(OR('2-man'!$T$27=TRUE,'2-man'!$T$27="TRUE",'2-man'!$T$27="Yes"))))*(($N$38+133)=$I$38))</f>
        <v/>
      </c>
      <c r="EG55">
        <f>MIN(100,EF55+IF(AND(EF55&lt;100,EF56+1&gt;=IF(EF57=1,25,50)),10,0)+((15*(OR('2-man'!$N$27=TRUE,'2-man'!$N$27="TRUE",'2-man'!$N$27="Yes"))+15*AND('2-man'!$L$27=2,OR('2-man'!$P$27=TRUE,'2-man'!$P$27="TRUE",'2-man'!$P$27="Yes")))+15*((OR('2-man'!$R$27=TRUE,'2-man'!$R$27="TRUE",'2-man'!$R$27="Yes"))+(OR('2-man'!$T$27=TRUE,'2-man'!$T$27="TRUE",'2-man'!$T$27="Yes"))))*(($N$38+134)=$I$38))</f>
        <v/>
      </c>
      <c r="EH55">
        <f>MIN(100,EG55+IF(AND(EG55&lt;100,EG56+1&gt;=IF(EG57=1,25,50)),10,0)+((15*(OR('2-man'!$N$27=TRUE,'2-man'!$N$27="TRUE",'2-man'!$N$27="Yes"))+15*AND('2-man'!$L$27=2,OR('2-man'!$P$27=TRUE,'2-man'!$P$27="TRUE",'2-man'!$P$27="Yes")))+15*((OR('2-man'!$R$27=TRUE,'2-man'!$R$27="TRUE",'2-man'!$R$27="Yes"))+(OR('2-man'!$T$27=TRUE,'2-man'!$T$27="TRUE",'2-man'!$T$27="Yes"))))*(($N$38+135)=$I$38))</f>
        <v/>
      </c>
      <c r="EI55">
        <f>MIN(100,EH55+IF(AND(EH55&lt;100,EH56+1&gt;=IF(EH57=1,25,50)),10,0)+((15*(OR('2-man'!$N$27=TRUE,'2-man'!$N$27="TRUE",'2-man'!$N$27="Yes"))+15*AND('2-man'!$L$27=2,OR('2-man'!$P$27=TRUE,'2-man'!$P$27="TRUE",'2-man'!$P$27="Yes")))+15*((OR('2-man'!$R$27=TRUE,'2-man'!$R$27="TRUE",'2-man'!$R$27="Yes"))+(OR('2-man'!$T$27=TRUE,'2-man'!$T$27="TRUE",'2-man'!$T$27="Yes"))))*(($N$38+136)=$I$38))</f>
        <v/>
      </c>
      <c r="EJ55">
        <f>MIN(100,EI55+IF(AND(EI55&lt;100,EI56+1&gt;=IF(EI57=1,25,50)),10,0)+((15*(OR('2-man'!$N$27=TRUE,'2-man'!$N$27="TRUE",'2-man'!$N$27="Yes"))+15*AND('2-man'!$L$27=2,OR('2-man'!$P$27=TRUE,'2-man'!$P$27="TRUE",'2-man'!$P$27="Yes")))+15*((OR('2-man'!$R$27=TRUE,'2-man'!$R$27="TRUE",'2-man'!$R$27="Yes"))+(OR('2-man'!$T$27=TRUE,'2-man'!$T$27="TRUE",'2-man'!$T$27="Yes"))))*(($N$38+137)=$I$38))</f>
        <v/>
      </c>
      <c r="EK55">
        <f>MIN(100,EJ55+IF(AND(EJ55&lt;100,EJ56+1&gt;=IF(EJ57=1,25,50)),10,0)+((15*(OR('2-man'!$N$27=TRUE,'2-man'!$N$27="TRUE",'2-man'!$N$27="Yes"))+15*AND('2-man'!$L$27=2,OR('2-man'!$P$27=TRUE,'2-man'!$P$27="TRUE",'2-man'!$P$27="Yes")))+15*((OR('2-man'!$R$27=TRUE,'2-man'!$R$27="TRUE",'2-man'!$R$27="Yes"))+(OR('2-man'!$T$27=TRUE,'2-man'!$T$27="TRUE",'2-man'!$T$27="Yes"))))*(($N$38+138)=$I$38))</f>
        <v/>
      </c>
      <c r="EL55">
        <f>MIN(100,EK55+IF(AND(EK55&lt;100,EK56+1&gt;=IF(EK57=1,25,50)),10,0)+((15*(OR('2-man'!$N$27=TRUE,'2-man'!$N$27="TRUE",'2-man'!$N$27="Yes"))+15*AND('2-man'!$L$27=2,OR('2-man'!$P$27=TRUE,'2-man'!$P$27="TRUE",'2-man'!$P$27="Yes")))+15*((OR('2-man'!$R$27=TRUE,'2-man'!$R$27="TRUE",'2-man'!$R$27="Yes"))+(OR('2-man'!$T$27=TRUE,'2-man'!$T$27="TRUE",'2-man'!$T$27="Yes"))))*(($N$38+139)=$I$38))</f>
        <v/>
      </c>
      <c r="EM55">
        <f>MIN(100,EL55+IF(AND(EL55&lt;100,EL56+1&gt;=IF(EL57=1,25,50)),10,0)+((15*(OR('2-man'!$N$27=TRUE,'2-man'!$N$27="TRUE",'2-man'!$N$27="Yes"))+15*AND('2-man'!$L$27=2,OR('2-man'!$P$27=TRUE,'2-man'!$P$27="TRUE",'2-man'!$P$27="Yes")))+15*((OR('2-man'!$R$27=TRUE,'2-man'!$R$27="TRUE",'2-man'!$R$27="Yes"))+(OR('2-man'!$T$27=TRUE,'2-man'!$T$27="TRUE",'2-man'!$T$27="Yes"))))*(($N$38+140)=$I$38))</f>
        <v/>
      </c>
      <c r="EN55">
        <f>MIN(100,EM55+IF(AND(EM55&lt;100,EM56+1&gt;=IF(EM57=1,25,50)),10,0)+((15*(OR('2-man'!$N$27=TRUE,'2-man'!$N$27="TRUE",'2-man'!$N$27="Yes"))+15*AND('2-man'!$L$27=2,OR('2-man'!$P$27=TRUE,'2-man'!$P$27="TRUE",'2-man'!$P$27="Yes")))+15*((OR('2-man'!$R$27=TRUE,'2-man'!$R$27="TRUE",'2-man'!$R$27="Yes"))+(OR('2-man'!$T$27=TRUE,'2-man'!$T$27="TRUE",'2-man'!$T$27="Yes"))))*(($N$38+141)=$I$38))</f>
        <v/>
      </c>
      <c r="EO55">
        <f>MIN(100,EN55+IF(AND(EN55&lt;100,EN56+1&gt;=IF(EN57=1,25,50)),10,0)+((15*(OR('2-man'!$N$27=TRUE,'2-man'!$N$27="TRUE",'2-man'!$N$27="Yes"))+15*AND('2-man'!$L$27=2,OR('2-man'!$P$27=TRUE,'2-man'!$P$27="TRUE",'2-man'!$P$27="Yes")))+15*((OR('2-man'!$R$27=TRUE,'2-man'!$R$27="TRUE",'2-man'!$R$27="Yes"))+(OR('2-man'!$T$27=TRUE,'2-man'!$T$27="TRUE",'2-man'!$T$27="Yes"))))*(($N$38+142)=$I$38))</f>
        <v/>
      </c>
      <c r="EP55">
        <f>MIN(100,EO55+IF(AND(EO55&lt;100,EO56+1&gt;=IF(EO57=1,25,50)),10,0)+((15*(OR('2-man'!$N$27=TRUE,'2-man'!$N$27="TRUE",'2-man'!$N$27="Yes"))+15*AND('2-man'!$L$27=2,OR('2-man'!$P$27=TRUE,'2-man'!$P$27="TRUE",'2-man'!$P$27="Yes")))+15*((OR('2-man'!$R$27=TRUE,'2-man'!$R$27="TRUE",'2-man'!$R$27="Yes"))+(OR('2-man'!$T$27=TRUE,'2-man'!$T$27="TRUE",'2-man'!$T$27="Yes"))))*(($N$38+143)=$I$38))</f>
        <v/>
      </c>
      <c r="EQ55">
        <f>MIN(100,EP55+IF(AND(EP55&lt;100,EP56+1&gt;=IF(EP57=1,25,50)),10,0)+((15*(OR('2-man'!$N$27=TRUE,'2-man'!$N$27="TRUE",'2-man'!$N$27="Yes"))+15*AND('2-man'!$L$27=2,OR('2-man'!$P$27=TRUE,'2-man'!$P$27="TRUE",'2-man'!$P$27="Yes")))+15*((OR('2-man'!$R$27=TRUE,'2-man'!$R$27="TRUE",'2-man'!$R$27="Yes"))+(OR('2-man'!$T$27=TRUE,'2-man'!$T$27="TRUE",'2-man'!$T$27="Yes"))))*(($N$38+144)=$I$38))</f>
        <v/>
      </c>
      <c r="ER55">
        <f>MIN(100,EQ55+IF(AND(EQ55&lt;100,EQ56+1&gt;=IF(EQ57=1,25,50)),10,0)+((15*(OR('2-man'!$N$27=TRUE,'2-man'!$N$27="TRUE",'2-man'!$N$27="Yes"))+15*AND('2-man'!$L$27=2,OR('2-man'!$P$27=TRUE,'2-man'!$P$27="TRUE",'2-man'!$P$27="Yes")))+15*((OR('2-man'!$R$27=TRUE,'2-man'!$R$27="TRUE",'2-man'!$R$27="Yes"))+(OR('2-man'!$T$27=TRUE,'2-man'!$T$27="TRUE",'2-man'!$T$27="Yes"))))*(($N$38+145)=$I$38))</f>
        <v/>
      </c>
      <c r="ES55">
        <f>MIN(100,ER55+IF(AND(ER55&lt;100,ER56+1&gt;=IF(ER57=1,25,50)),10,0)+((15*(OR('2-man'!$N$27=TRUE,'2-man'!$N$27="TRUE",'2-man'!$N$27="Yes"))+15*AND('2-man'!$L$27=2,OR('2-man'!$P$27=TRUE,'2-man'!$P$27="TRUE",'2-man'!$P$27="Yes")))+15*((OR('2-man'!$R$27=TRUE,'2-man'!$R$27="TRUE",'2-man'!$R$27="Yes"))+(OR('2-man'!$T$27=TRUE,'2-man'!$T$27="TRUE",'2-man'!$T$27="Yes"))))*(($N$38+146)=$I$38))</f>
        <v/>
      </c>
      <c r="ET55">
        <f>MIN(100,ES55+IF(AND(ES55&lt;100,ES56+1&gt;=IF(ES57=1,25,50)),10,0)+((15*(OR('2-man'!$N$27=TRUE,'2-man'!$N$27="TRUE",'2-man'!$N$27="Yes"))+15*AND('2-man'!$L$27=2,OR('2-man'!$P$27=TRUE,'2-man'!$P$27="TRUE",'2-man'!$P$27="Yes")))+15*((OR('2-man'!$R$27=TRUE,'2-man'!$R$27="TRUE",'2-man'!$R$27="Yes"))+(OR('2-man'!$T$27=TRUE,'2-man'!$T$27="TRUE",'2-man'!$T$27="Yes"))))*(($N$38+147)=$I$38))</f>
        <v/>
      </c>
      <c r="EU55">
        <f>MIN(100,ET55+IF(AND(ET55&lt;100,ET56+1&gt;=IF(ET57=1,25,50)),10,0)+((15*(OR('2-man'!$N$27=TRUE,'2-man'!$N$27="TRUE",'2-man'!$N$27="Yes"))+15*AND('2-man'!$L$27=2,OR('2-man'!$P$27=TRUE,'2-man'!$P$27="TRUE",'2-man'!$P$27="Yes")))+15*((OR('2-man'!$R$27=TRUE,'2-man'!$R$27="TRUE",'2-man'!$R$27="Yes"))+(OR('2-man'!$T$27=TRUE,'2-man'!$T$27="TRUE",'2-man'!$T$27="Yes"))))*(($N$38+148)=$I$38))</f>
        <v/>
      </c>
      <c r="EV55">
        <f>MIN(100,EU55+IF(AND(EU55&lt;100,EU56+1&gt;=IF(EU57=1,25,50)),10,0)+((15*(OR('2-man'!$N$27=TRUE,'2-man'!$N$27="TRUE",'2-man'!$N$27="Yes"))+15*AND('2-man'!$L$27=2,OR('2-man'!$P$27=TRUE,'2-man'!$P$27="TRUE",'2-man'!$P$27="Yes")))+15*((OR('2-man'!$R$27=TRUE,'2-man'!$R$27="TRUE",'2-man'!$R$27="Yes"))+(OR('2-man'!$T$27=TRUE,'2-man'!$T$27="TRUE",'2-man'!$T$27="Yes"))))*(($N$38+149)=$I$38))</f>
        <v/>
      </c>
      <c r="EW55">
        <f>MIN(100,EV55+IF(AND(EV55&lt;100,EV56+1&gt;=IF(EV57=1,25,50)),10,0)+((15*(OR('2-man'!$N$27=TRUE,'2-man'!$N$27="TRUE",'2-man'!$N$27="Yes"))+15*AND('2-man'!$L$27=2,OR('2-man'!$P$27=TRUE,'2-man'!$P$27="TRUE",'2-man'!$P$27="Yes")))+15*((OR('2-man'!$R$27=TRUE,'2-man'!$R$27="TRUE",'2-man'!$R$27="Yes"))+(OR('2-man'!$T$27=TRUE,'2-man'!$T$27="TRUE",'2-man'!$T$27="Yes"))))*(($N$38+150)=$I$38))</f>
        <v/>
      </c>
      <c r="EX55">
        <f>MIN(100,EW55+IF(AND(EW55&lt;100,EW56+1&gt;=IF(EW57=1,25,50)),10,0)+((15*(OR('2-man'!$N$27=TRUE,'2-man'!$N$27="TRUE",'2-man'!$N$27="Yes"))+15*AND('2-man'!$L$27=2,OR('2-man'!$P$27=TRUE,'2-man'!$P$27="TRUE",'2-man'!$P$27="Yes")))+15*((OR('2-man'!$R$27=TRUE,'2-man'!$R$27="TRUE",'2-man'!$R$27="Yes"))+(OR('2-man'!$T$27=TRUE,'2-man'!$T$27="TRUE",'2-man'!$T$27="Yes"))))*(($N$38+151)=$I$38))</f>
        <v/>
      </c>
      <c r="EY55">
        <f>MIN(100,EX55+IF(AND(EX55&lt;100,EX56+1&gt;=IF(EX57=1,25,50)),10,0)+((15*(OR('2-man'!$N$27=TRUE,'2-man'!$N$27="TRUE",'2-man'!$N$27="Yes"))+15*AND('2-man'!$L$27=2,OR('2-man'!$P$27=TRUE,'2-man'!$P$27="TRUE",'2-man'!$P$27="Yes")))+15*((OR('2-man'!$R$27=TRUE,'2-man'!$R$27="TRUE",'2-man'!$R$27="Yes"))+(OR('2-man'!$T$27=TRUE,'2-man'!$T$27="TRUE",'2-man'!$T$27="Yes"))))*(($N$38+152)=$I$38))</f>
        <v/>
      </c>
      <c r="EZ55">
        <f>MIN(100,EY55+IF(AND(EY55&lt;100,EY56+1&gt;=IF(EY57=1,25,50)),10,0)+((15*(OR('2-man'!$N$27=TRUE,'2-man'!$N$27="TRUE",'2-man'!$N$27="Yes"))+15*AND('2-man'!$L$27=2,OR('2-man'!$P$27=TRUE,'2-man'!$P$27="TRUE",'2-man'!$P$27="Yes")))+15*((OR('2-man'!$R$27=TRUE,'2-man'!$R$27="TRUE",'2-man'!$R$27="Yes"))+(OR('2-man'!$T$27=TRUE,'2-man'!$T$27="TRUE",'2-man'!$T$27="Yes"))))*(($N$38+153)=$I$38))</f>
        <v/>
      </c>
      <c r="FA55">
        <f>MIN(100,EZ55+IF(AND(EZ55&lt;100,EZ56+1&gt;=IF(EZ57=1,25,50)),10,0)+((15*(OR('2-man'!$N$27=TRUE,'2-man'!$N$27="TRUE",'2-man'!$N$27="Yes"))+15*AND('2-man'!$L$27=2,OR('2-man'!$P$27=TRUE,'2-man'!$P$27="TRUE",'2-man'!$P$27="Yes")))+15*((OR('2-man'!$R$27=TRUE,'2-man'!$R$27="TRUE",'2-man'!$R$27="Yes"))+(OR('2-man'!$T$27=TRUE,'2-man'!$T$27="TRUE",'2-man'!$T$27="Yes"))))*(($N$38+154)=$I$38))</f>
        <v/>
      </c>
      <c r="FB55">
        <f>MIN(100,FA55+IF(AND(FA55&lt;100,FA56+1&gt;=IF(FA57=1,25,50)),10,0)+((15*(OR('2-man'!$N$27=TRUE,'2-man'!$N$27="TRUE",'2-man'!$N$27="Yes"))+15*AND('2-man'!$L$27=2,OR('2-man'!$P$27=TRUE,'2-man'!$P$27="TRUE",'2-man'!$P$27="Yes")))+15*((OR('2-man'!$R$27=TRUE,'2-man'!$R$27="TRUE",'2-man'!$R$27="Yes"))+(OR('2-man'!$T$27=TRUE,'2-man'!$T$27="TRUE",'2-man'!$T$27="Yes"))))*(($N$38+155)=$I$38))</f>
        <v/>
      </c>
      <c r="FC55">
        <f>MIN(100,FB55+IF(AND(FB55&lt;100,FB56+1&gt;=IF(FB57=1,25,50)),10,0)+((15*(OR('2-man'!$N$27=TRUE,'2-man'!$N$27="TRUE",'2-man'!$N$27="Yes"))+15*AND('2-man'!$L$27=2,OR('2-man'!$P$27=TRUE,'2-man'!$P$27="TRUE",'2-man'!$P$27="Yes")))+15*((OR('2-man'!$R$27=TRUE,'2-man'!$R$27="TRUE",'2-man'!$R$27="Yes"))+(OR('2-man'!$T$27=TRUE,'2-man'!$T$27="TRUE",'2-man'!$T$27="Yes"))))*(($N$38+156)=$I$38))</f>
        <v/>
      </c>
      <c r="FD55">
        <f>MIN(100,FC55+IF(AND(FC55&lt;100,FC56+1&gt;=IF(FC57=1,25,50)),10,0)+((15*(OR('2-man'!$N$27=TRUE,'2-man'!$N$27="TRUE",'2-man'!$N$27="Yes"))+15*AND('2-man'!$L$27=2,OR('2-man'!$P$27=TRUE,'2-man'!$P$27="TRUE",'2-man'!$P$27="Yes")))+15*((OR('2-man'!$R$27=TRUE,'2-man'!$R$27="TRUE",'2-man'!$R$27="Yes"))+(OR('2-man'!$T$27=TRUE,'2-man'!$T$27="TRUE",'2-man'!$T$27="Yes"))))*(($N$38+157)=$I$38))</f>
        <v/>
      </c>
      <c r="FE55">
        <f>MIN(100,FD55+IF(AND(FD55&lt;100,FD56+1&gt;=IF(FD57=1,25,50)),10,0)+((15*(OR('2-man'!$N$27=TRUE,'2-man'!$N$27="TRUE",'2-man'!$N$27="Yes"))+15*AND('2-man'!$L$27=2,OR('2-man'!$P$27=TRUE,'2-man'!$P$27="TRUE",'2-man'!$P$27="Yes")))+15*((OR('2-man'!$R$27=TRUE,'2-man'!$R$27="TRUE",'2-man'!$R$27="Yes"))+(OR('2-man'!$T$27=TRUE,'2-man'!$T$27="TRUE",'2-man'!$T$27="Yes"))))*(($N$38+158)=$I$38))</f>
        <v/>
      </c>
      <c r="FF55">
        <f>MIN(100,FE55+IF(AND(FE55&lt;100,FE56+1&gt;=IF(FE57=1,25,50)),10,0)+((15*(OR('2-man'!$N$27=TRUE,'2-man'!$N$27="TRUE",'2-man'!$N$27="Yes"))+15*AND('2-man'!$L$27=2,OR('2-man'!$P$27=TRUE,'2-man'!$P$27="TRUE",'2-man'!$P$27="Yes")))+15*((OR('2-man'!$R$27=TRUE,'2-man'!$R$27="TRUE",'2-man'!$R$27="Yes"))+(OR('2-man'!$T$27=TRUE,'2-man'!$T$27="TRUE",'2-man'!$T$27="Yes"))))*(($N$38+159)=$I$38))</f>
        <v/>
      </c>
      <c r="FG55">
        <f>MIN(100,FF55+IF(AND(FF55&lt;100,FF56+1&gt;=IF(FF57=1,25,50)),10,0)+((15*(OR('2-man'!$N$27=TRUE,'2-man'!$N$27="TRUE",'2-man'!$N$27="Yes"))+15*AND('2-man'!$L$27=2,OR('2-man'!$P$27=TRUE,'2-man'!$P$27="TRUE",'2-man'!$P$27="Yes")))+15*((OR('2-man'!$R$27=TRUE,'2-man'!$R$27="TRUE",'2-man'!$R$27="Yes"))+(OR('2-man'!$T$27=TRUE,'2-man'!$T$27="TRUE",'2-man'!$T$27="Yes"))))*(($N$38+160)=$I$38))</f>
        <v/>
      </c>
      <c r="FH55">
        <f>MIN(100,FG55+IF(AND(FG55&lt;100,FG56+1&gt;=IF(FG57=1,25,50)),10,0)+((15*(OR('2-man'!$N$27=TRUE,'2-man'!$N$27="TRUE",'2-man'!$N$27="Yes"))+15*AND('2-man'!$L$27=2,OR('2-man'!$P$27=TRUE,'2-man'!$P$27="TRUE",'2-man'!$P$27="Yes")))+15*((OR('2-man'!$R$27=TRUE,'2-man'!$R$27="TRUE",'2-man'!$R$27="Yes"))+(OR('2-man'!$T$27=TRUE,'2-man'!$T$27="TRUE",'2-man'!$T$27="Yes"))))*(($N$38+161)=$I$38))</f>
        <v/>
      </c>
      <c r="FI55">
        <f>MIN(100,FH55+IF(AND(FH55&lt;100,FH56+1&gt;=IF(FH57=1,25,50)),10,0)+((15*(OR('2-man'!$N$27=TRUE,'2-man'!$N$27="TRUE",'2-man'!$N$27="Yes"))+15*AND('2-man'!$L$27=2,OR('2-man'!$P$27=TRUE,'2-man'!$P$27="TRUE",'2-man'!$P$27="Yes")))+15*((OR('2-man'!$R$27=TRUE,'2-man'!$R$27="TRUE",'2-man'!$R$27="Yes"))+(OR('2-man'!$T$27=TRUE,'2-man'!$T$27="TRUE",'2-man'!$T$27="Yes"))))*(($N$38+162)=$I$38))</f>
        <v/>
      </c>
      <c r="FJ55">
        <f>MIN(100,FI55+IF(AND(FI55&lt;100,FI56+1&gt;=IF(FI57=1,25,50)),10,0)+((15*(OR('2-man'!$N$27=TRUE,'2-man'!$N$27="TRUE",'2-man'!$N$27="Yes"))+15*AND('2-man'!$L$27=2,OR('2-man'!$P$27=TRUE,'2-man'!$P$27="TRUE",'2-man'!$P$27="Yes")))+15*((OR('2-man'!$R$27=TRUE,'2-man'!$R$27="TRUE",'2-man'!$R$27="Yes"))+(OR('2-man'!$T$27=TRUE,'2-man'!$T$27="TRUE",'2-man'!$T$27="Yes"))))*(($N$38+163)=$I$38))</f>
        <v/>
      </c>
      <c r="FK55">
        <f>MIN(100,FJ55+IF(AND(FJ55&lt;100,FJ56+1&gt;=IF(FJ57=1,25,50)),10,0)+((15*(OR('2-man'!$N$27=TRUE,'2-man'!$N$27="TRUE",'2-man'!$N$27="Yes"))+15*AND('2-man'!$L$27=2,OR('2-man'!$P$27=TRUE,'2-man'!$P$27="TRUE",'2-man'!$P$27="Yes")))+15*((OR('2-man'!$R$27=TRUE,'2-man'!$R$27="TRUE",'2-man'!$R$27="Yes"))+(OR('2-man'!$T$27=TRUE,'2-man'!$T$27="TRUE",'2-man'!$T$27="Yes"))))*(($N$38+164)=$I$38))</f>
        <v/>
      </c>
      <c r="FL55">
        <f>MIN(100,FK55+IF(AND(FK55&lt;100,FK56+1&gt;=IF(FK57=1,25,50)),10,0)+((15*(OR('2-man'!$N$27=TRUE,'2-man'!$N$27="TRUE",'2-man'!$N$27="Yes"))+15*AND('2-man'!$L$27=2,OR('2-man'!$P$27=TRUE,'2-man'!$P$27="TRUE",'2-man'!$P$27="Yes")))+15*((OR('2-man'!$R$27=TRUE,'2-man'!$R$27="TRUE",'2-man'!$R$27="Yes"))+(OR('2-man'!$T$27=TRUE,'2-man'!$T$27="TRUE",'2-man'!$T$27="Yes"))))*(($N$38+165)=$I$38))</f>
        <v/>
      </c>
      <c r="FM55">
        <f>MIN(100,FL55+IF(AND(FL55&lt;100,FL56+1&gt;=IF(FL57=1,25,50)),10,0)+((15*(OR('2-man'!$N$27=TRUE,'2-man'!$N$27="TRUE",'2-man'!$N$27="Yes"))+15*AND('2-man'!$L$27=2,OR('2-man'!$P$27=TRUE,'2-man'!$P$27="TRUE",'2-man'!$P$27="Yes")))+15*((OR('2-man'!$R$27=TRUE,'2-man'!$R$27="TRUE",'2-man'!$R$27="Yes"))+(OR('2-man'!$T$27=TRUE,'2-man'!$T$27="TRUE",'2-man'!$T$27="Yes"))))*(($N$38+166)=$I$38))</f>
        <v/>
      </c>
      <c r="FN55">
        <f>MIN(100,FM55+IF(AND(FM55&lt;100,FM56+1&gt;=IF(FM57=1,25,50)),10,0)+((15*(OR('2-man'!$N$27=TRUE,'2-man'!$N$27="TRUE",'2-man'!$N$27="Yes"))+15*AND('2-man'!$L$27=2,OR('2-man'!$P$27=TRUE,'2-man'!$P$27="TRUE",'2-man'!$P$27="Yes")))+15*((OR('2-man'!$R$27=TRUE,'2-man'!$R$27="TRUE",'2-man'!$R$27="Yes"))+(OR('2-man'!$T$27=TRUE,'2-man'!$T$27="TRUE",'2-man'!$T$27="Yes"))))*(($N$38+167)=$I$38))</f>
        <v/>
      </c>
      <c r="FO55">
        <f>MIN(100,FN55+IF(AND(FN55&lt;100,FN56+1&gt;=IF(FN57=1,25,50)),10,0)+((15*(OR('2-man'!$N$27=TRUE,'2-man'!$N$27="TRUE",'2-man'!$N$27="Yes"))+15*AND('2-man'!$L$27=2,OR('2-man'!$P$27=TRUE,'2-man'!$P$27="TRUE",'2-man'!$P$27="Yes")))+15*((OR('2-man'!$R$27=TRUE,'2-man'!$R$27="TRUE",'2-man'!$R$27="Yes"))+(OR('2-man'!$T$27=TRUE,'2-man'!$T$27="TRUE",'2-man'!$T$27="Yes"))))*(($N$38+168)=$I$38))</f>
        <v/>
      </c>
      <c r="FP55">
        <f>MIN(100,FO55+IF(AND(FO55&lt;100,FO56+1&gt;=IF(FO57=1,25,50)),10,0)+((15*(OR('2-man'!$N$27=TRUE,'2-man'!$N$27="TRUE",'2-man'!$N$27="Yes"))+15*AND('2-man'!$L$27=2,OR('2-man'!$P$27=TRUE,'2-man'!$P$27="TRUE",'2-man'!$P$27="Yes")))+15*((OR('2-man'!$R$27=TRUE,'2-man'!$R$27="TRUE",'2-man'!$R$27="Yes"))+(OR('2-man'!$T$27=TRUE,'2-man'!$T$27="TRUE",'2-man'!$T$27="Yes"))))*(($N$38+169)=$I$38))</f>
        <v/>
      </c>
      <c r="FQ55">
        <f>MIN(100,FP55+IF(AND(FP55&lt;100,FP56+1&gt;=IF(FP57=1,25,50)),10,0)+((15*(OR('2-man'!$N$27=TRUE,'2-man'!$N$27="TRUE",'2-man'!$N$27="Yes"))+15*AND('2-man'!$L$27=2,OR('2-man'!$P$27=TRUE,'2-man'!$P$27="TRUE",'2-man'!$P$27="Yes")))+15*((OR('2-man'!$R$27=TRUE,'2-man'!$R$27="TRUE",'2-man'!$R$27="Yes"))+(OR('2-man'!$T$27=TRUE,'2-man'!$T$27="TRUE",'2-man'!$T$27="Yes"))))*(($N$38+170)=$I$38))</f>
        <v/>
      </c>
      <c r="FR55">
        <f>MIN(100,FQ55+IF(AND(FQ55&lt;100,FQ56+1&gt;=IF(FQ57=1,25,50)),10,0)+((15*(OR('2-man'!$N$27=TRUE,'2-man'!$N$27="TRUE",'2-man'!$N$27="Yes"))+15*AND('2-man'!$L$27=2,OR('2-man'!$P$27=TRUE,'2-man'!$P$27="TRUE",'2-man'!$P$27="Yes")))+15*((OR('2-man'!$R$27=TRUE,'2-man'!$R$27="TRUE",'2-man'!$R$27="Yes"))+(OR('2-man'!$T$27=TRUE,'2-man'!$T$27="TRUE",'2-man'!$T$27="Yes"))))*(($N$38+171)=$I$38))</f>
        <v/>
      </c>
      <c r="FS55">
        <f>MIN(100,FR55+IF(AND(FR55&lt;100,FR56+1&gt;=IF(FR57=1,25,50)),10,0)+((15*(OR('2-man'!$N$27=TRUE,'2-man'!$N$27="TRUE",'2-man'!$N$27="Yes"))+15*AND('2-man'!$L$27=2,OR('2-man'!$P$27=TRUE,'2-man'!$P$27="TRUE",'2-man'!$P$27="Yes")))+15*((OR('2-man'!$R$27=TRUE,'2-man'!$R$27="TRUE",'2-man'!$R$27="Yes"))+(OR('2-man'!$T$27=TRUE,'2-man'!$T$27="TRUE",'2-man'!$T$27="Yes"))))*(($N$38+172)=$I$38))</f>
        <v/>
      </c>
      <c r="FT55">
        <f>MIN(100,FS55+IF(AND(FS55&lt;100,FS56+1&gt;=IF(FS57=1,25,50)),10,0)+((15*(OR('2-man'!$N$27=TRUE,'2-man'!$N$27="TRUE",'2-man'!$N$27="Yes"))+15*AND('2-man'!$L$27=2,OR('2-man'!$P$27=TRUE,'2-man'!$P$27="TRUE",'2-man'!$P$27="Yes")))+15*((OR('2-man'!$R$27=TRUE,'2-man'!$R$27="TRUE",'2-man'!$R$27="Yes"))+(OR('2-man'!$T$27=TRUE,'2-man'!$T$27="TRUE",'2-man'!$T$27="Yes"))))*(($N$38+173)=$I$38))</f>
        <v/>
      </c>
      <c r="FU55">
        <f>MIN(100,FT55+IF(AND(FT55&lt;100,FT56+1&gt;=IF(FT57=1,25,50)),10,0)+((15*(OR('2-man'!$N$27=TRUE,'2-man'!$N$27="TRUE",'2-man'!$N$27="Yes"))+15*AND('2-man'!$L$27=2,OR('2-man'!$P$27=TRUE,'2-man'!$P$27="TRUE",'2-man'!$P$27="Yes")))+15*((OR('2-man'!$R$27=TRUE,'2-man'!$R$27="TRUE",'2-man'!$R$27="Yes"))+(OR('2-man'!$T$27=TRUE,'2-man'!$T$27="TRUE",'2-man'!$T$27="Yes"))))*(($N$38+174)=$I$38))</f>
        <v/>
      </c>
      <c r="FV55">
        <f>MIN(100,FU55+IF(AND(FU55&lt;100,FU56+1&gt;=IF(FU57=1,25,50)),10,0)+((15*(OR('2-man'!$N$27=TRUE,'2-man'!$N$27="TRUE",'2-man'!$N$27="Yes"))+15*AND('2-man'!$L$27=2,OR('2-man'!$P$27=TRUE,'2-man'!$P$27="TRUE",'2-man'!$P$27="Yes")))+15*((OR('2-man'!$R$27=TRUE,'2-man'!$R$27="TRUE",'2-man'!$R$27="Yes"))+(OR('2-man'!$T$27=TRUE,'2-man'!$T$27="TRUE",'2-man'!$T$27="Yes"))))*(($N$38+175)=$I$38))</f>
        <v/>
      </c>
      <c r="FW55">
        <f>MIN(100,FV55+IF(AND(FV55&lt;100,FV56+1&gt;=IF(FV57=1,25,50)),10,0)+((15*(OR('2-man'!$N$27=TRUE,'2-man'!$N$27="TRUE",'2-man'!$N$27="Yes"))+15*AND('2-man'!$L$27=2,OR('2-man'!$P$27=TRUE,'2-man'!$P$27="TRUE",'2-man'!$P$27="Yes")))+15*((OR('2-man'!$R$27=TRUE,'2-man'!$R$27="TRUE",'2-man'!$R$27="Yes"))+(OR('2-man'!$T$27=TRUE,'2-man'!$T$27="TRUE",'2-man'!$T$27="Yes"))))*(($N$38+176)=$I$38))</f>
        <v/>
      </c>
      <c r="FX55">
        <f>MIN(100,FW55+IF(AND(FW55&lt;100,FW56+1&gt;=IF(FW57=1,25,50)),10,0)+((15*(OR('2-man'!$N$27=TRUE,'2-man'!$N$27="TRUE",'2-man'!$N$27="Yes"))+15*AND('2-man'!$L$27=2,OR('2-man'!$P$27=TRUE,'2-man'!$P$27="TRUE",'2-man'!$P$27="Yes")))+15*((OR('2-man'!$R$27=TRUE,'2-man'!$R$27="TRUE",'2-man'!$R$27="Yes"))+(OR('2-man'!$T$27=TRUE,'2-man'!$T$27="TRUE",'2-man'!$T$27="Yes"))))*(($N$38+177)=$I$38))</f>
        <v/>
      </c>
      <c r="FY55">
        <f>MIN(100,FX55+IF(AND(FX55&lt;100,FX56+1&gt;=IF(FX57=1,25,50)),10,0)+((15*(OR('2-man'!$N$27=TRUE,'2-man'!$N$27="TRUE",'2-man'!$N$27="Yes"))+15*AND('2-man'!$L$27=2,OR('2-man'!$P$27=TRUE,'2-man'!$P$27="TRUE",'2-man'!$P$27="Yes")))+15*((OR('2-man'!$R$27=TRUE,'2-man'!$R$27="TRUE",'2-man'!$R$27="Yes"))+(OR('2-man'!$T$27=TRUE,'2-man'!$T$27="TRUE",'2-man'!$T$27="Yes"))))*(($N$38+178)=$I$38))</f>
        <v/>
      </c>
      <c r="FZ55">
        <f>MIN(100,FY55+IF(AND(FY55&lt;100,FY56+1&gt;=IF(FY57=1,25,50)),10,0)+((15*(OR('2-man'!$N$27=TRUE,'2-man'!$N$27="TRUE",'2-man'!$N$27="Yes"))+15*AND('2-man'!$L$27=2,OR('2-man'!$P$27=TRUE,'2-man'!$P$27="TRUE",'2-man'!$P$27="Yes")))+15*((OR('2-man'!$R$27=TRUE,'2-man'!$R$27="TRUE",'2-man'!$R$27="Yes"))+(OR('2-man'!$T$27=TRUE,'2-man'!$T$27="TRUE",'2-man'!$T$27="Yes"))))*(($N$38+179)=$I$38))</f>
        <v/>
      </c>
      <c r="GA55">
        <f>MIN(100,FZ55+IF(AND(FZ55&lt;100,FZ56+1&gt;=IF(FZ57=1,25,50)),10,0)+((15*(OR('2-man'!$N$27=TRUE,'2-man'!$N$27="TRUE",'2-man'!$N$27="Yes"))+15*AND('2-man'!$L$27=2,OR('2-man'!$P$27=TRUE,'2-man'!$P$27="TRUE",'2-man'!$P$27="Yes")))+15*((OR('2-man'!$R$27=TRUE,'2-man'!$R$27="TRUE",'2-man'!$R$27="Yes"))+(OR('2-man'!$T$27=TRUE,'2-man'!$T$27="TRUE",'2-man'!$T$27="Yes"))))*(($N$38+180)=$I$38))</f>
        <v/>
      </c>
      <c r="GB55">
        <f>MIN(100,GA55+IF(AND(GA55&lt;100,GA56+1&gt;=IF(GA57=1,25,50)),10,0)+((15*(OR('2-man'!$N$27=TRUE,'2-man'!$N$27="TRUE",'2-man'!$N$27="Yes"))+15*AND('2-man'!$L$27=2,OR('2-man'!$P$27=TRUE,'2-man'!$P$27="TRUE",'2-man'!$P$27="Yes")))+15*((OR('2-man'!$R$27=TRUE,'2-man'!$R$27="TRUE",'2-man'!$R$27="Yes"))+(OR('2-man'!$T$27=TRUE,'2-man'!$T$27="TRUE",'2-man'!$T$27="Yes"))))*(($N$38+181)=$I$38))</f>
        <v/>
      </c>
      <c r="GC55">
        <f>MIN(100,GB55+IF(AND(GB55&lt;100,GB56+1&gt;=IF(GB57=1,25,50)),10,0)+((15*(OR('2-man'!$N$27=TRUE,'2-man'!$N$27="TRUE",'2-man'!$N$27="Yes"))+15*AND('2-man'!$L$27=2,OR('2-man'!$P$27=TRUE,'2-man'!$P$27="TRUE",'2-man'!$P$27="Yes")))+15*((OR('2-man'!$R$27=TRUE,'2-man'!$R$27="TRUE",'2-man'!$R$27="Yes"))+(OR('2-man'!$T$27=TRUE,'2-man'!$T$27="TRUE",'2-man'!$T$27="Yes"))))*(($N$38+182)=$I$38))</f>
        <v/>
      </c>
      <c r="GD55">
        <f>MIN(100,GC55+IF(AND(GC55&lt;100,GC56+1&gt;=IF(GC57=1,25,50)),10,0)+((15*(OR('2-man'!$N$27=TRUE,'2-man'!$N$27="TRUE",'2-man'!$N$27="Yes"))+15*AND('2-man'!$L$27=2,OR('2-man'!$P$27=TRUE,'2-man'!$P$27="TRUE",'2-man'!$P$27="Yes")))+15*((OR('2-man'!$R$27=TRUE,'2-man'!$R$27="TRUE",'2-man'!$R$27="Yes"))+(OR('2-man'!$T$27=TRUE,'2-man'!$T$27="TRUE",'2-man'!$T$27="Yes"))))*(($N$38+183)=$I$38))</f>
        <v/>
      </c>
      <c r="GE55">
        <f>MIN(100,GD55+IF(AND(GD55&lt;100,GD56+1&gt;=IF(GD57=1,25,50)),10,0)+((15*(OR('2-man'!$N$27=TRUE,'2-man'!$N$27="TRUE",'2-man'!$N$27="Yes"))+15*AND('2-man'!$L$27=2,OR('2-man'!$P$27=TRUE,'2-man'!$P$27="TRUE",'2-man'!$P$27="Yes")))+15*((OR('2-man'!$R$27=TRUE,'2-man'!$R$27="TRUE",'2-man'!$R$27="Yes"))+(OR('2-man'!$T$27=TRUE,'2-man'!$T$27="TRUE",'2-man'!$T$27="Yes"))))*(($N$38+184)=$I$38))</f>
        <v/>
      </c>
      <c r="GF55">
        <f>MIN(100,GE55+IF(AND(GE55&lt;100,GE56+1&gt;=IF(GE57=1,25,50)),10,0)+((15*(OR('2-man'!$N$27=TRUE,'2-man'!$N$27="TRUE",'2-man'!$N$27="Yes"))+15*AND('2-man'!$L$27=2,OR('2-man'!$P$27=TRUE,'2-man'!$P$27="TRUE",'2-man'!$P$27="Yes")))+15*((OR('2-man'!$R$27=TRUE,'2-man'!$R$27="TRUE",'2-man'!$R$27="Yes"))+(OR('2-man'!$T$27=TRUE,'2-man'!$T$27="TRUE",'2-man'!$T$27="Yes"))))*(($N$38+185)=$I$38))</f>
        <v/>
      </c>
      <c r="GG55">
        <f>MIN(100,GF55+IF(AND(GF55&lt;100,GF56+1&gt;=IF(GF57=1,25,50)),10,0)+((15*(OR('2-man'!$N$27=TRUE,'2-man'!$N$27="TRUE",'2-man'!$N$27="Yes"))+15*AND('2-man'!$L$27=2,OR('2-man'!$P$27=TRUE,'2-man'!$P$27="TRUE",'2-man'!$P$27="Yes")))+15*((OR('2-man'!$R$27=TRUE,'2-man'!$R$27="TRUE",'2-man'!$R$27="Yes"))+(OR('2-man'!$T$27=TRUE,'2-man'!$T$27="TRUE",'2-man'!$T$27="Yes"))))*(($N$38+186)=$I$38))</f>
        <v/>
      </c>
      <c r="GH55">
        <f>MIN(100,GG55+IF(AND(GG55&lt;100,GG56+1&gt;=IF(GG57=1,25,50)),10,0)+((15*(OR('2-man'!$N$27=TRUE,'2-man'!$N$27="TRUE",'2-man'!$N$27="Yes"))+15*AND('2-man'!$L$27=2,OR('2-man'!$P$27=TRUE,'2-man'!$P$27="TRUE",'2-man'!$P$27="Yes")))+15*((OR('2-man'!$R$27=TRUE,'2-man'!$R$27="TRUE",'2-man'!$R$27="Yes"))+(OR('2-man'!$T$27=TRUE,'2-man'!$T$27="TRUE",'2-man'!$T$27="Yes"))))*(($N$38+187)=$I$38))</f>
        <v/>
      </c>
      <c r="GI55">
        <f>MIN(100,GH55+IF(AND(GH55&lt;100,GH56+1&gt;=IF(GH57=1,25,50)),10,0)+((15*(OR('2-man'!$N$27=TRUE,'2-man'!$N$27="TRUE",'2-man'!$N$27="Yes"))+15*AND('2-man'!$L$27=2,OR('2-man'!$P$27=TRUE,'2-man'!$P$27="TRUE",'2-man'!$P$27="Yes")))+15*((OR('2-man'!$R$27=TRUE,'2-man'!$R$27="TRUE",'2-man'!$R$27="Yes"))+(OR('2-man'!$T$27=TRUE,'2-man'!$T$27="TRUE",'2-man'!$T$27="Yes"))))*(($N$38+188)=$I$38))</f>
        <v/>
      </c>
      <c r="GJ55">
        <f>MIN(100,GI55+IF(AND(GI55&lt;100,GI56+1&gt;=IF(GI57=1,25,50)),10,0)+((15*(OR('2-man'!$N$27=TRUE,'2-man'!$N$27="TRUE",'2-man'!$N$27="Yes"))+15*AND('2-man'!$L$27=2,OR('2-man'!$P$27=TRUE,'2-man'!$P$27="TRUE",'2-man'!$P$27="Yes")))+15*((OR('2-man'!$R$27=TRUE,'2-man'!$R$27="TRUE",'2-man'!$R$27="Yes"))+(OR('2-man'!$T$27=TRUE,'2-man'!$T$27="TRUE",'2-man'!$T$27="Yes"))))*(($N$38+189)=$I$38))</f>
        <v/>
      </c>
      <c r="GK55">
        <f>MIN(100,GJ55+IF(AND(GJ55&lt;100,GJ56+1&gt;=IF(GJ57=1,25,50)),10,0)+((15*(OR('2-man'!$N$27=TRUE,'2-man'!$N$27="TRUE",'2-man'!$N$27="Yes"))+15*AND('2-man'!$L$27=2,OR('2-man'!$P$27=TRUE,'2-man'!$P$27="TRUE",'2-man'!$P$27="Yes")))+15*((OR('2-man'!$R$27=TRUE,'2-man'!$R$27="TRUE",'2-man'!$R$27="Yes"))+(OR('2-man'!$T$27=TRUE,'2-man'!$T$27="TRUE",'2-man'!$T$27="Yes"))))*(($N$38+190)=$I$38))</f>
        <v/>
      </c>
      <c r="GL55">
        <f>MIN(100,GK55+IF(AND(GK55&lt;100,GK56+1&gt;=IF(GK57=1,25,50)),10,0)+((15*(OR('2-man'!$N$27=TRUE,'2-man'!$N$27="TRUE",'2-man'!$N$27="Yes"))+15*AND('2-man'!$L$27=2,OR('2-man'!$P$27=TRUE,'2-man'!$P$27="TRUE",'2-man'!$P$27="Yes")))+15*((OR('2-man'!$R$27=TRUE,'2-man'!$R$27="TRUE",'2-man'!$R$27="Yes"))+(OR('2-man'!$T$27=TRUE,'2-man'!$T$27="TRUE",'2-man'!$T$27="Yes"))))*(($N$38+191)=$I$38))</f>
        <v/>
      </c>
      <c r="GM55">
        <f>MIN(100,GL55+IF(AND(GL55&lt;100,GL56+1&gt;=IF(GL57=1,25,50)),10,0)+((15*(OR('2-man'!$N$27=TRUE,'2-man'!$N$27="TRUE",'2-man'!$N$27="Yes"))+15*AND('2-man'!$L$27=2,OR('2-man'!$P$27=TRUE,'2-man'!$P$27="TRUE",'2-man'!$P$27="Yes")))+15*((OR('2-man'!$R$27=TRUE,'2-man'!$R$27="TRUE",'2-man'!$R$27="Yes"))+(OR('2-man'!$T$27=TRUE,'2-man'!$T$27="TRUE",'2-man'!$T$27="Yes"))))*(($N$38+192)=$I$38))</f>
        <v/>
      </c>
      <c r="GN55">
        <f>MIN(100,GM55+IF(AND(GM55&lt;100,GM56+1&gt;=IF(GM57=1,25,50)),10,0)+((15*(OR('2-man'!$N$27=TRUE,'2-man'!$N$27="TRUE",'2-man'!$N$27="Yes"))+15*AND('2-man'!$L$27=2,OR('2-man'!$P$27=TRUE,'2-man'!$P$27="TRUE",'2-man'!$P$27="Yes")))+15*((OR('2-man'!$R$27=TRUE,'2-man'!$R$27="TRUE",'2-man'!$R$27="Yes"))+(OR('2-man'!$T$27=TRUE,'2-man'!$T$27="TRUE",'2-man'!$T$27="Yes"))))*(($N$38+193)=$I$38))</f>
        <v/>
      </c>
      <c r="GO55">
        <f>MIN(100,GN55+IF(AND(GN55&lt;100,GN56+1&gt;=IF(GN57=1,25,50)),10,0)+((15*(OR('2-man'!$N$27=TRUE,'2-man'!$N$27="TRUE",'2-man'!$N$27="Yes"))+15*AND('2-man'!$L$27=2,OR('2-man'!$P$27=TRUE,'2-man'!$P$27="TRUE",'2-man'!$P$27="Yes")))+15*((OR('2-man'!$R$27=TRUE,'2-man'!$R$27="TRUE",'2-man'!$R$27="Yes"))+(OR('2-man'!$T$27=TRUE,'2-man'!$T$27="TRUE",'2-man'!$T$27="Yes"))))*(($N$38+194)=$I$38))</f>
        <v/>
      </c>
      <c r="GP55">
        <f>MIN(100,GO55+IF(AND(GO55&lt;100,GO56+1&gt;=IF(GO57=1,25,50)),10,0)+((15*(OR('2-man'!$N$27=TRUE,'2-man'!$N$27="TRUE",'2-man'!$N$27="Yes"))+15*AND('2-man'!$L$27=2,OR('2-man'!$P$27=TRUE,'2-man'!$P$27="TRUE",'2-man'!$P$27="Yes")))+15*((OR('2-man'!$R$27=TRUE,'2-man'!$R$27="TRUE",'2-man'!$R$27="Yes"))+(OR('2-man'!$T$27=TRUE,'2-man'!$T$27="TRUE",'2-man'!$T$27="Yes"))))*(($N$38+195)=$I$38))</f>
        <v/>
      </c>
      <c r="GQ55">
        <f>MIN(100,GP55+IF(AND(GP55&lt;100,GP56+1&gt;=IF(GP57=1,25,50)),10,0)+((15*(OR('2-man'!$N$27=TRUE,'2-man'!$N$27="TRUE",'2-man'!$N$27="Yes"))+15*AND('2-man'!$L$27=2,OR('2-man'!$P$27=TRUE,'2-man'!$P$27="TRUE",'2-man'!$P$27="Yes")))+15*((OR('2-man'!$R$27=TRUE,'2-man'!$R$27="TRUE",'2-man'!$R$27="Yes"))+(OR('2-man'!$T$27=TRUE,'2-man'!$T$27="TRUE",'2-man'!$T$27="Yes"))))*(($N$38+196)=$I$38))</f>
        <v/>
      </c>
      <c r="GR55">
        <f>MIN(100,GQ55+IF(AND(GQ55&lt;100,GQ56+1&gt;=IF(GQ57=1,25,50)),10,0)+((15*(OR('2-man'!$N$27=TRUE,'2-man'!$N$27="TRUE",'2-man'!$N$27="Yes"))+15*AND('2-man'!$L$27=2,OR('2-man'!$P$27=TRUE,'2-man'!$P$27="TRUE",'2-man'!$P$27="Yes")))+15*((OR('2-man'!$R$27=TRUE,'2-man'!$R$27="TRUE",'2-man'!$R$27="Yes"))+(OR('2-man'!$T$27=TRUE,'2-man'!$T$27="TRUE",'2-man'!$T$27="Yes"))))*(($N$38+197)=$I$38))</f>
        <v/>
      </c>
      <c r="GS55">
        <f>MIN(100,GR55+IF(AND(GR55&lt;100,GR56+1&gt;=IF(GR57=1,25,50)),10,0)+((15*(OR('2-man'!$N$27=TRUE,'2-man'!$N$27="TRUE",'2-man'!$N$27="Yes"))+15*AND('2-man'!$L$27=2,OR('2-man'!$P$27=TRUE,'2-man'!$P$27="TRUE",'2-man'!$P$27="Yes")))+15*((OR('2-man'!$R$27=TRUE,'2-man'!$R$27="TRUE",'2-man'!$R$27="Yes"))+(OR('2-man'!$T$27=TRUE,'2-man'!$T$27="TRUE",'2-man'!$T$27="Yes"))))*(($N$38+198)=$I$38))</f>
        <v/>
      </c>
      <c r="GT55">
        <f>MIN(100,GS55+IF(AND(GS55&lt;100,GS56+1&gt;=IF(GS57=1,25,50)),10,0)+((15*(OR('2-man'!$N$27=TRUE,'2-man'!$N$27="TRUE",'2-man'!$N$27="Yes"))+15*AND('2-man'!$L$27=2,OR('2-man'!$P$27=TRUE,'2-man'!$P$27="TRUE",'2-man'!$P$27="Yes")))+15*((OR('2-man'!$R$27=TRUE,'2-man'!$R$27="TRUE",'2-man'!$R$27="Yes"))+(OR('2-man'!$T$27=TRUE,'2-man'!$T$27="TRUE",'2-man'!$T$27="Yes"))))*(($N$38+199)=$I$38))</f>
        <v/>
      </c>
      <c r="GU55">
        <f>MIN(100,GT55+IF(AND(GT55&lt;100,GT56+1&gt;=IF(GT57=1,25,50)),10,0)+((15*(OR('2-man'!$N$27=TRUE,'2-man'!$N$27="TRUE",'2-man'!$N$27="Yes"))+15*AND('2-man'!$L$27=2,OR('2-man'!$P$27=TRUE,'2-man'!$P$27="TRUE",'2-man'!$P$27="Yes")))+15*((OR('2-man'!$R$27=TRUE,'2-man'!$R$27="TRUE",'2-man'!$R$27="Yes"))+(OR('2-man'!$T$27=TRUE,'2-man'!$T$27="TRUE",'2-man'!$T$27="Yes"))))*(($N$38+200)=$I$38))</f>
        <v/>
      </c>
      <c r="GV55">
        <f>MIN(100,GU55+IF(AND(GU55&lt;100,GU56+1&gt;=IF(GU57=1,25,50)),10,0)+((15*(OR('2-man'!$N$27=TRUE,'2-man'!$N$27="TRUE",'2-man'!$N$27="Yes"))+15*AND('2-man'!$L$27=2,OR('2-man'!$P$27=TRUE,'2-man'!$P$27="TRUE",'2-man'!$P$27="Yes")))+15*((OR('2-man'!$R$27=TRUE,'2-man'!$R$27="TRUE",'2-man'!$R$27="Yes"))+(OR('2-man'!$T$27=TRUE,'2-man'!$T$27="TRUE",'2-man'!$T$27="Yes"))))*(($N$38+201)=$I$38))</f>
        <v/>
      </c>
      <c r="GW55">
        <f>MIN(100,GV55+IF(AND(GV55&lt;100,GV56+1&gt;=IF(GV57=1,25,50)),10,0)+((15*(OR('2-man'!$N$27=TRUE,'2-man'!$N$27="TRUE",'2-man'!$N$27="Yes"))+15*AND('2-man'!$L$27=2,OR('2-man'!$P$27=TRUE,'2-man'!$P$27="TRUE",'2-man'!$P$27="Yes")))+15*((OR('2-man'!$R$27=TRUE,'2-man'!$R$27="TRUE",'2-man'!$R$27="Yes"))+(OR('2-man'!$T$27=TRUE,'2-man'!$T$27="TRUE",'2-man'!$T$27="Yes"))))*(($N$38+202)=$I$38))</f>
        <v/>
      </c>
      <c r="GX55">
        <f>MIN(100,GW55+IF(AND(GW55&lt;100,GW56+1&gt;=IF(GW57=1,25,50)),10,0)+((15*(OR('2-man'!$N$27=TRUE,'2-man'!$N$27="TRUE",'2-man'!$N$27="Yes"))+15*AND('2-man'!$L$27=2,OR('2-man'!$P$27=TRUE,'2-man'!$P$27="TRUE",'2-man'!$P$27="Yes")))+15*((OR('2-man'!$R$27=TRUE,'2-man'!$R$27="TRUE",'2-man'!$R$27="Yes"))+(OR('2-man'!$T$27=TRUE,'2-man'!$T$27="TRUE",'2-man'!$T$27="Yes"))))*(($N$38+203)=$I$38))</f>
        <v/>
      </c>
      <c r="GY55">
        <f>MIN(100,GX55+IF(AND(GX55&lt;100,GX56+1&gt;=IF(GX57=1,25,50)),10,0)+((15*(OR('2-man'!$N$27=TRUE,'2-man'!$N$27="TRUE",'2-man'!$N$27="Yes"))+15*AND('2-man'!$L$27=2,OR('2-man'!$P$27=TRUE,'2-man'!$P$27="TRUE",'2-man'!$P$27="Yes")))+15*((OR('2-man'!$R$27=TRUE,'2-man'!$R$27="TRUE",'2-man'!$R$27="Yes"))+(OR('2-man'!$T$27=TRUE,'2-man'!$T$27="TRUE",'2-man'!$T$27="Yes"))))*(($N$38+204)=$I$38))</f>
        <v/>
      </c>
      <c r="GZ55">
        <f>MIN(100,GY55+IF(AND(GY55&lt;100,GY56+1&gt;=IF(GY57=1,25,50)),10,0)+((15*(OR('2-man'!$N$27=TRUE,'2-man'!$N$27="TRUE",'2-man'!$N$27="Yes"))+15*AND('2-man'!$L$27=2,OR('2-man'!$P$27=TRUE,'2-man'!$P$27="TRUE",'2-man'!$P$27="Yes")))+15*((OR('2-man'!$R$27=TRUE,'2-man'!$R$27="TRUE",'2-man'!$R$27="Yes"))+(OR('2-man'!$T$27=TRUE,'2-man'!$T$27="TRUE",'2-man'!$T$27="Yes"))))*(($N$38+205)=$I$38))</f>
        <v/>
      </c>
      <c r="HA55">
        <f>MIN(100,GZ55+IF(AND(GZ55&lt;100,GZ56+1&gt;=IF(GZ57=1,25,50)),10,0)+((15*(OR('2-man'!$N$27=TRUE,'2-man'!$N$27="TRUE",'2-man'!$N$27="Yes"))+15*AND('2-man'!$L$27=2,OR('2-man'!$P$27=TRUE,'2-man'!$P$27="TRUE",'2-man'!$P$27="Yes")))+15*((OR('2-man'!$R$27=TRUE,'2-man'!$R$27="TRUE",'2-man'!$R$27="Yes"))+(OR('2-man'!$T$27=TRUE,'2-man'!$T$27="TRUE",'2-man'!$T$27="Yes"))))*(($N$38+206)=$I$38))</f>
        <v/>
      </c>
      <c r="HB55">
        <f>MIN(100,HA55+IF(AND(HA55&lt;100,HA56+1&gt;=IF(HA57=1,25,50)),10,0)+((15*(OR('2-man'!$N$27=TRUE,'2-man'!$N$27="TRUE",'2-man'!$N$27="Yes"))+15*AND('2-man'!$L$27=2,OR('2-man'!$P$27=TRUE,'2-man'!$P$27="TRUE",'2-man'!$P$27="Yes")))+15*((OR('2-man'!$R$27=TRUE,'2-man'!$R$27="TRUE",'2-man'!$R$27="Yes"))+(OR('2-man'!$T$27=TRUE,'2-man'!$T$27="TRUE",'2-man'!$T$27="Yes"))))*(($N$38+207)=$I$38))</f>
        <v/>
      </c>
      <c r="HC55">
        <f>MIN(100,HB55+IF(AND(HB55&lt;100,HB56+1&gt;=IF(HB57=1,25,50)),10,0)+((15*(OR('2-man'!$N$27=TRUE,'2-man'!$N$27="TRUE",'2-man'!$N$27="Yes"))+15*AND('2-man'!$L$27=2,OR('2-man'!$P$27=TRUE,'2-man'!$P$27="TRUE",'2-man'!$P$27="Yes")))+15*((OR('2-man'!$R$27=TRUE,'2-man'!$R$27="TRUE",'2-man'!$R$27="Yes"))+(OR('2-man'!$T$27=TRUE,'2-man'!$T$27="TRUE",'2-man'!$T$27="Yes"))))*(($N$38+208)=$I$38))</f>
        <v/>
      </c>
      <c r="HD55">
        <f>MIN(100,HC55+IF(AND(HC55&lt;100,HC56+1&gt;=IF(HC57=1,25,50)),10,0)+((15*(OR('2-man'!$N$27=TRUE,'2-man'!$N$27="TRUE",'2-man'!$N$27="Yes"))+15*AND('2-man'!$L$27=2,OR('2-man'!$P$27=TRUE,'2-man'!$P$27="TRUE",'2-man'!$P$27="Yes")))+15*((OR('2-man'!$R$27=TRUE,'2-man'!$R$27="TRUE",'2-man'!$R$27="Yes"))+(OR('2-man'!$T$27=TRUE,'2-man'!$T$27="TRUE",'2-man'!$T$27="Yes"))))*(($N$38+209)=$I$38))</f>
        <v/>
      </c>
      <c r="HE55">
        <f>MIN(100,HD55+IF(AND(HD55&lt;100,HD56+1&gt;=IF(HD57=1,25,50)),10,0)+((15*(OR('2-man'!$N$27=TRUE,'2-man'!$N$27="TRUE",'2-man'!$N$27="Yes"))+15*AND('2-man'!$L$27=2,OR('2-man'!$P$27=TRUE,'2-man'!$P$27="TRUE",'2-man'!$P$27="Yes")))+15*((OR('2-man'!$R$27=TRUE,'2-man'!$R$27="TRUE",'2-man'!$R$27="Yes"))+(OR('2-man'!$T$27=TRUE,'2-man'!$T$27="TRUE",'2-man'!$T$27="Yes"))))*(($N$38+210)=$I$38))</f>
        <v/>
      </c>
      <c r="HF55">
        <f>MIN(100,HE55+IF(AND(HE55&lt;100,HE56+1&gt;=IF(HE57=1,25,50)),10,0)+((15*(OR('2-man'!$N$27=TRUE,'2-man'!$N$27="TRUE",'2-man'!$N$27="Yes"))+15*AND('2-man'!$L$27=2,OR('2-man'!$P$27=TRUE,'2-man'!$P$27="TRUE",'2-man'!$P$27="Yes")))+15*((OR('2-man'!$R$27=TRUE,'2-man'!$R$27="TRUE",'2-man'!$R$27="Yes"))+(OR('2-man'!$T$27=TRUE,'2-man'!$T$27="TRUE",'2-man'!$T$27="Yes"))))*(($N$38+211)=$I$38))</f>
        <v/>
      </c>
      <c r="HG55">
        <f>MIN(100,HF55+IF(AND(HF55&lt;100,HF56+1&gt;=IF(HF57=1,25,50)),10,0)+((15*(OR('2-man'!$N$27=TRUE,'2-man'!$N$27="TRUE",'2-man'!$N$27="Yes"))+15*AND('2-man'!$L$27=2,OR('2-man'!$P$27=TRUE,'2-man'!$P$27="TRUE",'2-man'!$P$27="Yes")))+15*((OR('2-man'!$R$27=TRUE,'2-man'!$R$27="TRUE",'2-man'!$R$27="Yes"))+(OR('2-man'!$T$27=TRUE,'2-man'!$T$27="TRUE",'2-man'!$T$27="Yes"))))*(($N$38+212)=$I$38))</f>
        <v/>
      </c>
      <c r="HH55">
        <f>MIN(100,HG55+IF(AND(HG55&lt;100,HG56+1&gt;=IF(HG57=1,25,50)),10,0)+((15*(OR('2-man'!$N$27=TRUE,'2-man'!$N$27="TRUE",'2-man'!$N$27="Yes"))+15*AND('2-man'!$L$27=2,OR('2-man'!$P$27=TRUE,'2-man'!$P$27="TRUE",'2-man'!$P$27="Yes")))+15*((OR('2-man'!$R$27=TRUE,'2-man'!$R$27="TRUE",'2-man'!$R$27="Yes"))+(OR('2-man'!$T$27=TRUE,'2-man'!$T$27="TRUE",'2-man'!$T$27="Yes"))))*(($N$38+213)=$I$38))</f>
        <v/>
      </c>
      <c r="HI55">
        <f>MIN(100,HH55+IF(AND(HH55&lt;100,HH56+1&gt;=IF(HH57=1,25,50)),10,0)+((15*(OR('2-man'!$N$27=TRUE,'2-man'!$N$27="TRUE",'2-man'!$N$27="Yes"))+15*AND('2-man'!$L$27=2,OR('2-man'!$P$27=TRUE,'2-man'!$P$27="TRUE",'2-man'!$P$27="Yes")))+15*((OR('2-man'!$R$27=TRUE,'2-man'!$R$27="TRUE",'2-man'!$R$27="Yes"))+(OR('2-man'!$T$27=TRUE,'2-man'!$T$27="TRUE",'2-man'!$T$27="Yes"))))*(($N$38+214)=$I$38))</f>
        <v/>
      </c>
      <c r="HJ55">
        <f>MIN(100,HI55+IF(AND(HI55&lt;100,HI56+1&gt;=IF(HI57=1,25,50)),10,0)+((15*(OR('2-man'!$N$27=TRUE,'2-man'!$N$27="TRUE",'2-man'!$N$27="Yes"))+15*AND('2-man'!$L$27=2,OR('2-man'!$P$27=TRUE,'2-man'!$P$27="TRUE",'2-man'!$P$27="Yes")))+15*((OR('2-man'!$R$27=TRUE,'2-man'!$R$27="TRUE",'2-man'!$R$27="Yes"))+(OR('2-man'!$T$27=TRUE,'2-man'!$T$27="TRUE",'2-man'!$T$27="Yes"))))*(($N$38+215)=$I$38))</f>
        <v/>
      </c>
      <c r="HK55">
        <f>MIN(100,HJ55+IF(AND(HJ55&lt;100,HJ56+1&gt;=IF(HJ57=1,25,50)),10,0)+((15*(OR('2-man'!$N$27=TRUE,'2-man'!$N$27="TRUE",'2-man'!$N$27="Yes"))+15*AND('2-man'!$L$27=2,OR('2-man'!$P$27=TRUE,'2-man'!$P$27="TRUE",'2-man'!$P$27="Yes")))+15*((OR('2-man'!$R$27=TRUE,'2-man'!$R$27="TRUE",'2-man'!$R$27="Yes"))+(OR('2-man'!$T$27=TRUE,'2-man'!$T$27="TRUE",'2-man'!$T$27="Yes"))))*(($N$38+216)=$I$38))</f>
        <v/>
      </c>
      <c r="HL55">
        <f>MIN(100,HK55+IF(AND(HK55&lt;100,HK56+1&gt;=IF(HK57=1,25,50)),10,0)+((15*(OR('2-man'!$N$27=TRUE,'2-man'!$N$27="TRUE",'2-man'!$N$27="Yes"))+15*AND('2-man'!$L$27=2,OR('2-man'!$P$27=TRUE,'2-man'!$P$27="TRUE",'2-man'!$P$27="Yes")))+15*((OR('2-man'!$R$27=TRUE,'2-man'!$R$27="TRUE",'2-man'!$R$27="Yes"))+(OR('2-man'!$T$27=TRUE,'2-man'!$T$27="TRUE",'2-man'!$T$27="Yes"))))*(($N$38+217)=$I$38))</f>
        <v/>
      </c>
      <c r="HM55">
        <f>MIN(100,HL55+IF(AND(HL55&lt;100,HL56+1&gt;=IF(HL57=1,25,50)),10,0)+((15*(OR('2-man'!$N$27=TRUE,'2-man'!$N$27="TRUE",'2-man'!$N$27="Yes"))+15*AND('2-man'!$L$27=2,OR('2-man'!$P$27=TRUE,'2-man'!$P$27="TRUE",'2-man'!$P$27="Yes")))+15*((OR('2-man'!$R$27=TRUE,'2-man'!$R$27="TRUE",'2-man'!$R$27="Yes"))+(OR('2-man'!$T$27=TRUE,'2-man'!$T$27="TRUE",'2-man'!$T$27="Yes"))))*(($N$38+218)=$I$38))</f>
        <v/>
      </c>
      <c r="HN55">
        <f>MIN(100,HM55+IF(AND(HM55&lt;100,HM56+1&gt;=IF(HM57=1,25,50)),10,0)+((15*(OR('2-man'!$N$27=TRUE,'2-man'!$N$27="TRUE",'2-man'!$N$27="Yes"))+15*AND('2-man'!$L$27=2,OR('2-man'!$P$27=TRUE,'2-man'!$P$27="TRUE",'2-man'!$P$27="Yes")))+15*((OR('2-man'!$R$27=TRUE,'2-man'!$R$27="TRUE",'2-man'!$R$27="Yes"))+(OR('2-man'!$T$27=TRUE,'2-man'!$T$27="TRUE",'2-man'!$T$27="Yes"))))*(($N$38+219)=$I$38))</f>
        <v/>
      </c>
      <c r="HO55">
        <f>MIN(100,HN55+IF(AND(HN55&lt;100,HN56+1&gt;=IF(HN57=1,25,50)),10,0)+((15*(OR('2-man'!$N$27=TRUE,'2-man'!$N$27="TRUE",'2-man'!$N$27="Yes"))+15*AND('2-man'!$L$27=2,OR('2-man'!$P$27=TRUE,'2-man'!$P$27="TRUE",'2-man'!$P$27="Yes")))+15*((OR('2-man'!$R$27=TRUE,'2-man'!$R$27="TRUE",'2-man'!$R$27="Yes"))+(OR('2-man'!$T$27=TRUE,'2-man'!$T$27="TRUE",'2-man'!$T$27="Yes"))))*(($N$38+220)=$I$38))</f>
        <v/>
      </c>
      <c r="HP55">
        <f>MIN(100,HO55+IF(AND(HO55&lt;100,HO56+1&gt;=IF(HO57=1,25,50)),10,0)+((15*(OR('2-man'!$N$27=TRUE,'2-man'!$N$27="TRUE",'2-man'!$N$27="Yes"))+15*AND('2-man'!$L$27=2,OR('2-man'!$P$27=TRUE,'2-man'!$P$27="TRUE",'2-man'!$P$27="Yes")))+15*((OR('2-man'!$R$27=TRUE,'2-man'!$R$27="TRUE",'2-man'!$R$27="Yes"))+(OR('2-man'!$T$27=TRUE,'2-man'!$T$27="TRUE",'2-man'!$T$27="Yes"))))*(($N$38+221)=$I$38))</f>
        <v/>
      </c>
      <c r="HQ55">
        <f>MIN(100,HP55+IF(AND(HP55&lt;100,HP56+1&gt;=IF(HP57=1,25,50)),10,0)+((15*(OR('2-man'!$N$27=TRUE,'2-man'!$N$27="TRUE",'2-man'!$N$27="Yes"))+15*AND('2-man'!$L$27=2,OR('2-man'!$P$27=TRUE,'2-man'!$P$27="TRUE",'2-man'!$P$27="Yes")))+15*((OR('2-man'!$R$27=TRUE,'2-man'!$R$27="TRUE",'2-man'!$R$27="Yes"))+(OR('2-man'!$T$27=TRUE,'2-man'!$T$27="TRUE",'2-man'!$T$27="Yes"))))*(($N$38+222)=$I$38))</f>
        <v/>
      </c>
      <c r="HR55">
        <f>MIN(100,HQ55+IF(AND(HQ55&lt;100,HQ56+1&gt;=IF(HQ57=1,25,50)),10,0)+((15*(OR('2-man'!$N$27=TRUE,'2-man'!$N$27="TRUE",'2-man'!$N$27="Yes"))+15*AND('2-man'!$L$27=2,OR('2-man'!$P$27=TRUE,'2-man'!$P$27="TRUE",'2-man'!$P$27="Yes")))+15*((OR('2-man'!$R$27=TRUE,'2-man'!$R$27="TRUE",'2-man'!$R$27="Yes"))+(OR('2-man'!$T$27=TRUE,'2-man'!$T$27="TRUE",'2-man'!$T$27="Yes"))))*(($N$38+223)=$I$38))</f>
        <v/>
      </c>
      <c r="HS55">
        <f>MIN(100,HR55+IF(AND(HR55&lt;100,HR56+1&gt;=IF(HR57=1,25,50)),10,0)+((15*(OR('2-man'!$N$27=TRUE,'2-man'!$N$27="TRUE",'2-man'!$N$27="Yes"))+15*AND('2-man'!$L$27=2,OR('2-man'!$P$27=TRUE,'2-man'!$P$27="TRUE",'2-man'!$P$27="Yes")))+15*((OR('2-man'!$R$27=TRUE,'2-man'!$R$27="TRUE",'2-man'!$R$27="Yes"))+(OR('2-man'!$T$27=TRUE,'2-man'!$T$27="TRUE",'2-man'!$T$27="Yes"))))*(($N$38+224)=$I$38))</f>
        <v/>
      </c>
      <c r="HT55">
        <f>MIN(100,HS55+IF(AND(HS55&lt;100,HS56+1&gt;=IF(HS57=1,25,50)),10,0)+((15*(OR('2-man'!$N$27=TRUE,'2-man'!$N$27="TRUE",'2-man'!$N$27="Yes"))+15*AND('2-man'!$L$27=2,OR('2-man'!$P$27=TRUE,'2-man'!$P$27="TRUE",'2-man'!$P$27="Yes")))+15*((OR('2-man'!$R$27=TRUE,'2-man'!$R$27="TRUE",'2-man'!$R$27="Yes"))+(OR('2-man'!$T$27=TRUE,'2-man'!$T$27="TRUE",'2-man'!$T$27="Yes"))))*(($N$38+225)=$I$38))</f>
        <v/>
      </c>
      <c r="HU55">
        <f>MIN(100,HT55+IF(AND(HT55&lt;100,HT56+1&gt;=IF(HT57=1,25,50)),10,0)+((15*(OR('2-man'!$N$27=TRUE,'2-man'!$N$27="TRUE",'2-man'!$N$27="Yes"))+15*AND('2-man'!$L$27=2,OR('2-man'!$P$27=TRUE,'2-man'!$P$27="TRUE",'2-man'!$P$27="Yes")))+15*((OR('2-man'!$R$27=TRUE,'2-man'!$R$27="TRUE",'2-man'!$R$27="Yes"))+(OR('2-man'!$T$27=TRUE,'2-man'!$T$27="TRUE",'2-man'!$T$27="Yes"))))*(($N$38+226)=$I$38))</f>
        <v/>
      </c>
      <c r="HV55">
        <f>MIN(100,HU55+IF(AND(HU55&lt;100,HU56+1&gt;=IF(HU57=1,25,50)),10,0)+((15*(OR('2-man'!$N$27=TRUE,'2-man'!$N$27="TRUE",'2-man'!$N$27="Yes"))+15*AND('2-man'!$L$27=2,OR('2-man'!$P$27=TRUE,'2-man'!$P$27="TRUE",'2-man'!$P$27="Yes")))+15*((OR('2-man'!$R$27=TRUE,'2-man'!$R$27="TRUE",'2-man'!$R$27="Yes"))+(OR('2-man'!$T$27=TRUE,'2-man'!$T$27="TRUE",'2-man'!$T$27="Yes"))))*(($N$38+227)=$I$38))</f>
        <v/>
      </c>
      <c r="HW55">
        <f>MIN(100,HV55+IF(AND(HV55&lt;100,HV56+1&gt;=IF(HV57=1,25,50)),10,0)+((15*(OR('2-man'!$N$27=TRUE,'2-man'!$N$27="TRUE",'2-man'!$N$27="Yes"))+15*AND('2-man'!$L$27=2,OR('2-man'!$P$27=TRUE,'2-man'!$P$27="TRUE",'2-man'!$P$27="Yes")))+15*((OR('2-man'!$R$27=TRUE,'2-man'!$R$27="TRUE",'2-man'!$R$27="Yes"))+(OR('2-man'!$T$27=TRUE,'2-man'!$T$27="TRUE",'2-man'!$T$27="Yes"))))*(($N$38+228)=$I$38))</f>
        <v/>
      </c>
      <c r="HX55">
        <f>MIN(100,HW55+IF(AND(HW55&lt;100,HW56+1&gt;=IF(HW57=1,25,50)),10,0)+((15*(OR('2-man'!$N$27=TRUE,'2-man'!$N$27="TRUE",'2-man'!$N$27="Yes"))+15*AND('2-man'!$L$27=2,OR('2-man'!$P$27=TRUE,'2-man'!$P$27="TRUE",'2-man'!$P$27="Yes")))+15*((OR('2-man'!$R$27=TRUE,'2-man'!$R$27="TRUE",'2-man'!$R$27="Yes"))+(OR('2-man'!$T$27=TRUE,'2-man'!$T$27="TRUE",'2-man'!$T$27="Yes"))))*(($N$38+229)=$I$38))</f>
        <v/>
      </c>
      <c r="HY55">
        <f>MIN(100,HX55+IF(AND(HX55&lt;100,HX56+1&gt;=IF(HX57=1,25,50)),10,0)+((15*(OR('2-man'!$N$27=TRUE,'2-man'!$N$27="TRUE",'2-man'!$N$27="Yes"))+15*AND('2-man'!$L$27=2,OR('2-man'!$P$27=TRUE,'2-man'!$P$27="TRUE",'2-man'!$P$27="Yes")))+15*((OR('2-man'!$R$27=TRUE,'2-man'!$R$27="TRUE",'2-man'!$R$27="Yes"))+(OR('2-man'!$T$27=TRUE,'2-man'!$T$27="TRUE",'2-man'!$T$27="Yes"))))*(($N$38+230)=$I$38))</f>
        <v/>
      </c>
      <c r="HZ55">
        <f>MIN(100,HY55+IF(AND(HY55&lt;100,HY56+1&gt;=IF(HY57=1,25,50)),10,0)+((15*(OR('2-man'!$N$27=TRUE,'2-man'!$N$27="TRUE",'2-man'!$N$27="Yes"))+15*AND('2-man'!$L$27=2,OR('2-man'!$P$27=TRUE,'2-man'!$P$27="TRUE",'2-man'!$P$27="Yes")))+15*((OR('2-man'!$R$27=TRUE,'2-man'!$R$27="TRUE",'2-man'!$R$27="Yes"))+(OR('2-man'!$T$27=TRUE,'2-man'!$T$27="TRUE",'2-man'!$T$27="Yes"))))*(($N$38+231)=$I$38))</f>
        <v/>
      </c>
      <c r="IA55">
        <f>MIN(100,HZ55+IF(AND(HZ55&lt;100,HZ56+1&gt;=IF(HZ57=1,25,50)),10,0)+((15*(OR('2-man'!$N$27=TRUE,'2-man'!$N$27="TRUE",'2-man'!$N$27="Yes"))+15*AND('2-man'!$L$27=2,OR('2-man'!$P$27=TRUE,'2-man'!$P$27="TRUE",'2-man'!$P$27="Yes")))+15*((OR('2-man'!$R$27=TRUE,'2-man'!$R$27="TRUE",'2-man'!$R$27="Yes"))+(OR('2-man'!$T$27=TRUE,'2-man'!$T$27="TRUE",'2-man'!$T$27="Yes"))))*(($N$38+232)=$I$38))</f>
        <v/>
      </c>
      <c r="IB55">
        <f>MIN(100,IA55+IF(AND(IA55&lt;100,IA56+1&gt;=IF(IA57=1,25,50)),10,0)+((15*(OR('2-man'!$N$27=TRUE,'2-man'!$N$27="TRUE",'2-man'!$N$27="Yes"))+15*AND('2-man'!$L$27=2,OR('2-man'!$P$27=TRUE,'2-man'!$P$27="TRUE",'2-man'!$P$27="Yes")))+15*((OR('2-man'!$R$27=TRUE,'2-man'!$R$27="TRUE",'2-man'!$R$27="Yes"))+(OR('2-man'!$T$27=TRUE,'2-man'!$T$27="TRUE",'2-man'!$T$27="Yes"))))*(($N$38+233)=$I$38))</f>
        <v/>
      </c>
      <c r="IC55">
        <f>MIN(100,IB55+IF(AND(IB55&lt;100,IB56+1&gt;=IF(IB57=1,25,50)),10,0)+((15*(OR('2-man'!$N$27=TRUE,'2-man'!$N$27="TRUE",'2-man'!$N$27="Yes"))+15*AND('2-man'!$L$27=2,OR('2-man'!$P$27=TRUE,'2-man'!$P$27="TRUE",'2-man'!$P$27="Yes")))+15*((OR('2-man'!$R$27=TRUE,'2-man'!$R$27="TRUE",'2-man'!$R$27="Yes"))+(OR('2-man'!$T$27=TRUE,'2-man'!$T$27="TRUE",'2-man'!$T$27="Yes"))))*(($N$38+234)=$I$38))</f>
        <v/>
      </c>
      <c r="ID55">
        <f>MIN(100,IC55+IF(AND(IC55&lt;100,IC56+1&gt;=IF(IC57=1,25,50)),10,0)+((15*(OR('2-man'!$N$27=TRUE,'2-man'!$N$27="TRUE",'2-man'!$N$27="Yes"))+15*AND('2-man'!$L$27=2,OR('2-man'!$P$27=TRUE,'2-man'!$P$27="TRUE",'2-man'!$P$27="Yes")))+15*((OR('2-man'!$R$27=TRUE,'2-man'!$R$27="TRUE",'2-man'!$R$27="Yes"))+(OR('2-man'!$T$27=TRUE,'2-man'!$T$27="TRUE",'2-man'!$T$27="Yes"))))*(($N$38+235)=$I$38))</f>
        <v/>
      </c>
      <c r="IE55">
        <f>MIN(100,ID55+IF(AND(ID55&lt;100,ID56+1&gt;=IF(ID57=1,25,50)),10,0)+((15*(OR('2-man'!$N$27=TRUE,'2-man'!$N$27="TRUE",'2-man'!$N$27="Yes"))+15*AND('2-man'!$L$27=2,OR('2-man'!$P$27=TRUE,'2-man'!$P$27="TRUE",'2-man'!$P$27="Yes")))+15*((OR('2-man'!$R$27=TRUE,'2-man'!$R$27="TRUE",'2-man'!$R$27="Yes"))+(OR('2-man'!$T$27=TRUE,'2-man'!$T$27="TRUE",'2-man'!$T$27="Yes"))))*(($N$38+236)=$I$38))</f>
        <v/>
      </c>
      <c r="IF55">
        <f>MIN(100,IE55+IF(AND(IE55&lt;100,IE56+1&gt;=IF(IE57=1,25,50)),10,0)+((15*(OR('2-man'!$N$27=TRUE,'2-man'!$N$27="TRUE",'2-man'!$N$27="Yes"))+15*AND('2-man'!$L$27=2,OR('2-man'!$P$27=TRUE,'2-man'!$P$27="TRUE",'2-man'!$P$27="Yes")))+15*((OR('2-man'!$R$27=TRUE,'2-man'!$R$27="TRUE",'2-man'!$R$27="Yes"))+(OR('2-man'!$T$27=TRUE,'2-man'!$T$27="TRUE",'2-man'!$T$27="Yes"))))*(($N$38+237)=$I$38))</f>
        <v/>
      </c>
      <c r="IG55">
        <f>MIN(100,IF55+IF(AND(IF55&lt;100,IF56+1&gt;=IF(IF57=1,25,50)),10,0)+((15*(OR('2-man'!$N$27=TRUE,'2-man'!$N$27="TRUE",'2-man'!$N$27="Yes"))+15*AND('2-man'!$L$27=2,OR('2-man'!$P$27=TRUE,'2-man'!$P$27="TRUE",'2-man'!$P$27="Yes")))+15*((OR('2-man'!$R$27=TRUE,'2-man'!$R$27="TRUE",'2-man'!$R$27="Yes"))+(OR('2-man'!$T$27=TRUE,'2-man'!$T$27="TRUE",'2-man'!$T$27="Yes"))))*(($N$38+238)=$I$38))</f>
        <v/>
      </c>
      <c r="IH55">
        <f>MIN(100,IG55+IF(AND(IG55&lt;100,IG56+1&gt;=IF(IG57=1,25,50)),10,0)+((15*(OR('2-man'!$N$27=TRUE,'2-man'!$N$27="TRUE",'2-man'!$N$27="Yes"))+15*AND('2-man'!$L$27=2,OR('2-man'!$P$27=TRUE,'2-man'!$P$27="TRUE",'2-man'!$P$27="Yes")))+15*((OR('2-man'!$R$27=TRUE,'2-man'!$R$27="TRUE",'2-man'!$R$27="Yes"))+(OR('2-man'!$T$27=TRUE,'2-man'!$T$27="TRUE",'2-man'!$T$27="Yes"))))*(($N$38+239)=$I$38))</f>
        <v/>
      </c>
      <c r="II55">
        <f>MIN(100,IH55+IF(AND(IH55&lt;100,IH56+1&gt;=IF(IH57=1,25,50)),10,0)+((15*(OR('2-man'!$N$27=TRUE,'2-man'!$N$27="TRUE",'2-man'!$N$27="Yes"))+15*AND('2-man'!$L$27=2,OR('2-man'!$P$27=TRUE,'2-man'!$P$27="TRUE",'2-man'!$P$27="Yes")))+15*((OR('2-man'!$R$27=TRUE,'2-man'!$R$27="TRUE",'2-man'!$R$27="Yes"))+(OR('2-man'!$T$27=TRUE,'2-man'!$T$27="TRUE",'2-man'!$T$27="Yes"))))*(($N$38+240)=$I$38))</f>
        <v/>
      </c>
      <c r="IJ55">
        <f>MIN(100,II55+IF(AND(II55&lt;100,II56+1&gt;=IF(II57=1,25,50)),10,0)+((15*(OR('2-man'!$N$27=TRUE,'2-man'!$N$27="TRUE",'2-man'!$N$27="Yes"))+15*AND('2-man'!$L$27=2,OR('2-man'!$P$27=TRUE,'2-man'!$P$27="TRUE",'2-man'!$P$27="Yes")))+15*((OR('2-man'!$R$27=TRUE,'2-man'!$R$27="TRUE",'2-man'!$R$27="Yes"))+(OR('2-man'!$T$27=TRUE,'2-man'!$T$27="TRUE",'2-man'!$T$27="Yes"))))*(($N$38+241)=$I$38))</f>
        <v/>
      </c>
      <c r="IK55">
        <f>MIN(100,IJ55+IF(AND(IJ55&lt;100,IJ56+1&gt;=IF(IJ57=1,25,50)),10,0)+((15*(OR('2-man'!$N$27=TRUE,'2-man'!$N$27="TRUE",'2-man'!$N$27="Yes"))+15*AND('2-man'!$L$27=2,OR('2-man'!$P$27=TRUE,'2-man'!$P$27="TRUE",'2-man'!$P$27="Yes")))+15*((OR('2-man'!$R$27=TRUE,'2-man'!$R$27="TRUE",'2-man'!$R$27="Yes"))+(OR('2-man'!$T$27=TRUE,'2-man'!$T$27="TRUE",'2-man'!$T$27="Yes"))))*(($N$38+242)=$I$38))</f>
        <v/>
      </c>
      <c r="IL55">
        <f>MIN(100,IK55+IF(AND(IK55&lt;100,IK56+1&gt;=IF(IK57=1,25,50)),10,0)+((15*(OR('2-man'!$N$27=TRUE,'2-man'!$N$27="TRUE",'2-man'!$N$27="Yes"))+15*AND('2-man'!$L$27=2,OR('2-man'!$P$27=TRUE,'2-man'!$P$27="TRUE",'2-man'!$P$27="Yes")))+15*((OR('2-man'!$R$27=TRUE,'2-man'!$R$27="TRUE",'2-man'!$R$27="Yes"))+(OR('2-man'!$T$27=TRUE,'2-man'!$T$27="TRUE",'2-man'!$T$27="Yes"))))*(($N$38+243)=$I$38))</f>
        <v/>
      </c>
      <c r="IM55">
        <f>MIN(100,IL55+IF(AND(IL55&lt;100,IL56+1&gt;=IF(IL57=1,25,50)),10,0)+((15*(OR('2-man'!$N$27=TRUE,'2-man'!$N$27="TRUE",'2-man'!$N$27="Yes"))+15*AND('2-man'!$L$27=2,OR('2-man'!$P$27=TRUE,'2-man'!$P$27="TRUE",'2-man'!$P$27="Yes")))+15*((OR('2-man'!$R$27=TRUE,'2-man'!$R$27="TRUE",'2-man'!$R$27="Yes"))+(OR('2-man'!$T$27=TRUE,'2-man'!$T$27="TRUE",'2-man'!$T$27="Yes"))))*(($N$38+244)=$I$38))</f>
        <v/>
      </c>
      <c r="IN55">
        <f>MIN(100,IM55+IF(AND(IM55&lt;100,IM56+1&gt;=IF(IM57=1,25,50)),10,0)+((15*(OR('2-man'!$N$27=TRUE,'2-man'!$N$27="TRUE",'2-man'!$N$27="Yes"))+15*AND('2-man'!$L$27=2,OR('2-man'!$P$27=TRUE,'2-man'!$P$27="TRUE",'2-man'!$P$27="Yes")))+15*((OR('2-man'!$R$27=TRUE,'2-man'!$R$27="TRUE",'2-man'!$R$27="Yes"))+(OR('2-man'!$T$27=TRUE,'2-man'!$T$27="TRUE",'2-man'!$T$27="Yes"))))*(($N$38+245)=$I$38))</f>
        <v/>
      </c>
      <c r="IO55">
        <f>MIN(100,IN55+IF(AND(IN55&lt;100,IN56+1&gt;=IF(IN57=1,25,50)),10,0)+((15*(OR('2-man'!$N$27=TRUE,'2-man'!$N$27="TRUE",'2-man'!$N$27="Yes"))+15*AND('2-man'!$L$27=2,OR('2-man'!$P$27=TRUE,'2-man'!$P$27="TRUE",'2-man'!$P$27="Yes")))+15*((OR('2-man'!$R$27=TRUE,'2-man'!$R$27="TRUE",'2-man'!$R$27="Yes"))+(OR('2-man'!$T$27=TRUE,'2-man'!$T$27="TRUE",'2-man'!$T$27="Yes"))))*(($N$38+246)=$I$38))</f>
        <v/>
      </c>
      <c r="IP55">
        <f>MIN(100,IO55+IF(AND(IO55&lt;100,IO56+1&gt;=IF(IO57=1,25,50)),10,0)+((15*(OR('2-man'!$N$27=TRUE,'2-man'!$N$27="TRUE",'2-man'!$N$27="Yes"))+15*AND('2-man'!$L$27=2,OR('2-man'!$P$27=TRUE,'2-man'!$P$27="TRUE",'2-man'!$P$27="Yes")))+15*((OR('2-man'!$R$27=TRUE,'2-man'!$R$27="TRUE",'2-man'!$R$27="Yes"))+(OR('2-man'!$T$27=TRUE,'2-man'!$T$27="TRUE",'2-man'!$T$27="Yes"))))*(($N$38+247)=$I$38))</f>
        <v/>
      </c>
      <c r="IQ55">
        <f>MIN(100,IP55+IF(AND(IP55&lt;100,IP56+1&gt;=IF(IP57=1,25,50)),10,0)+((15*(OR('2-man'!$N$27=TRUE,'2-man'!$N$27="TRUE",'2-man'!$N$27="Yes"))+15*AND('2-man'!$L$27=2,OR('2-man'!$P$27=TRUE,'2-man'!$P$27="TRUE",'2-man'!$P$27="Yes")))+15*((OR('2-man'!$R$27=TRUE,'2-man'!$R$27="TRUE",'2-man'!$R$27="Yes"))+(OR('2-man'!$T$27=TRUE,'2-man'!$T$27="TRUE",'2-man'!$T$27="Yes"))))*(($N$38+248)=$I$38))</f>
        <v/>
      </c>
      <c r="IR55">
        <f>MIN(100,IQ55+IF(AND(IQ55&lt;100,IQ56+1&gt;=IF(IQ57=1,25,50)),10,0)+((15*(OR('2-man'!$N$27=TRUE,'2-man'!$N$27="TRUE",'2-man'!$N$27="Yes"))+15*AND('2-man'!$L$27=2,OR('2-man'!$P$27=TRUE,'2-man'!$P$27="TRUE",'2-man'!$P$27="Yes")))+15*((OR('2-man'!$R$27=TRUE,'2-man'!$R$27="TRUE",'2-man'!$R$27="Yes"))+(OR('2-man'!$T$27=TRUE,'2-man'!$T$27="TRUE",'2-man'!$T$27="Yes"))))*(($N$38+249)=$I$38))</f>
        <v/>
      </c>
      <c r="IS55">
        <f>MIN(100,IR55+IF(AND(IR55&lt;100,IR56+1&gt;=IF(IR57=1,25,50)),10,0)+((15*(OR('2-man'!$N$27=TRUE,'2-man'!$N$27="TRUE",'2-man'!$N$27="Yes"))+15*AND('2-man'!$L$27=2,OR('2-man'!$P$27=TRUE,'2-man'!$P$27="TRUE",'2-man'!$P$27="Yes")))+15*((OR('2-man'!$R$27=TRUE,'2-man'!$R$27="TRUE",'2-man'!$R$27="Yes"))+(OR('2-man'!$T$27=TRUE,'2-man'!$T$27="TRUE",'2-man'!$T$27="Yes"))))*(($N$38+250)=$I$38))</f>
        <v/>
      </c>
      <c r="IT55">
        <f>MIN(100,IS55+IF(AND(IS55&lt;100,IS56+1&gt;=IF(IS57=1,25,50)),10,0)+((15*(OR('2-man'!$N$27=TRUE,'2-man'!$N$27="TRUE",'2-man'!$N$27="Yes"))+15*AND('2-man'!$L$27=2,OR('2-man'!$P$27=TRUE,'2-man'!$P$27="TRUE",'2-man'!$P$27="Yes")))+15*((OR('2-man'!$R$27=TRUE,'2-man'!$R$27="TRUE",'2-man'!$R$27="Yes"))+(OR('2-man'!$T$27=TRUE,'2-man'!$T$27="TRUE",'2-man'!$T$27="Yes"))))*(($N$38+251)=$I$38))</f>
        <v/>
      </c>
      <c r="IU55">
        <f>MIN(100,IT55+IF(AND(IT55&lt;100,IT56+1&gt;=IF(IT57=1,25,50)),10,0)+((15*(OR('2-man'!$N$27=TRUE,'2-man'!$N$27="TRUE",'2-man'!$N$27="Yes"))+15*AND('2-man'!$L$27=2,OR('2-man'!$P$27=TRUE,'2-man'!$P$27="TRUE",'2-man'!$P$27="Yes")))+15*((OR('2-man'!$R$27=TRUE,'2-man'!$R$27="TRUE",'2-man'!$R$27="Yes"))+(OR('2-man'!$T$27=TRUE,'2-man'!$T$27="TRUE",'2-man'!$T$27="Yes"))))*(($N$38+252)=$I$38))</f>
        <v/>
      </c>
      <c r="IV55">
        <f>MIN(100,IU55+IF(AND(IU55&lt;100,IU56+1&gt;=IF(IU57=1,25,50)),10,0)+((15*(OR('2-man'!$N$27=TRUE,'2-man'!$N$27="TRUE",'2-man'!$N$27="Yes"))+15*AND('2-man'!$L$27=2,OR('2-man'!$P$27=TRUE,'2-man'!$P$27="TRUE",'2-man'!$P$27="Yes")))+15*((OR('2-man'!$R$27=TRUE,'2-man'!$R$27="TRUE",'2-man'!$R$27="Yes"))+(OR('2-man'!$T$27=TRUE,'2-man'!$T$27="TRUE",'2-man'!$T$27="Yes"))))*(($N$38+253)=$I$38))</f>
        <v/>
      </c>
      <c r="IW55">
        <f>MIN(100,IV55+IF(AND(IV55&lt;100,IV56+1&gt;=IF(IV57=1,25,50)),10,0)+((15*(OR('2-man'!$N$27=TRUE,'2-man'!$N$27="TRUE",'2-man'!$N$27="Yes"))+15*AND('2-man'!$L$27=2,OR('2-man'!$P$27=TRUE,'2-man'!$P$27="TRUE",'2-man'!$P$27="Yes")))+15*((OR('2-man'!$R$27=TRUE,'2-man'!$R$27="TRUE",'2-man'!$R$27="Yes"))+(OR('2-man'!$T$27=TRUE,'2-man'!$T$27="TRUE",'2-man'!$T$27="Yes"))))*(($N$38+254)=$I$38))</f>
        <v/>
      </c>
      <c r="IX55">
        <f>MIN(100,IW55+IF(AND(IW55&lt;100,IW56+1&gt;=IF(IW57=1,25,50)),10,0)+((15*(OR('2-man'!$N$27=TRUE,'2-man'!$N$27="TRUE",'2-man'!$N$27="Yes"))+15*AND('2-man'!$L$27=2,OR('2-man'!$P$27=TRUE,'2-man'!$P$27="TRUE",'2-man'!$P$27="Yes")))+15*((OR('2-man'!$R$27=TRUE,'2-man'!$R$27="TRUE",'2-man'!$R$27="Yes"))+(OR('2-man'!$T$27=TRUE,'2-man'!$T$27="TRUE",'2-man'!$T$27="Yes"))))*(($N$38+255)=$I$38))</f>
        <v/>
      </c>
      <c r="IY55">
        <f>MIN(100,IX55+IF(AND(IX55&lt;100,IX56+1&gt;=IF(IX57=1,25,50)),10,0)+((15*(OR('2-man'!$N$27=TRUE,'2-man'!$N$27="TRUE",'2-man'!$N$27="Yes"))+15*AND('2-man'!$L$27=2,OR('2-man'!$P$27=TRUE,'2-man'!$P$27="TRUE",'2-man'!$P$27="Yes")))+15*((OR('2-man'!$R$27=TRUE,'2-man'!$R$27="TRUE",'2-man'!$R$27="Yes"))+(OR('2-man'!$T$27=TRUE,'2-man'!$T$27="TRUE",'2-man'!$T$27="Yes"))))*(($N$38+256)=$I$38))</f>
        <v/>
      </c>
      <c r="IZ55">
        <f>MIN(100,IY55+IF(AND(IY55&lt;100,IY56+1&gt;=IF(IY57=1,25,50)),10,0)+((15*(OR('2-man'!$N$27=TRUE,'2-man'!$N$27="TRUE",'2-man'!$N$27="Yes"))+15*AND('2-man'!$L$27=2,OR('2-man'!$P$27=TRUE,'2-man'!$P$27="TRUE",'2-man'!$P$27="Yes")))+15*((OR('2-man'!$R$27=TRUE,'2-man'!$R$27="TRUE",'2-man'!$R$27="Yes"))+(OR('2-man'!$T$27=TRUE,'2-man'!$T$27="TRUE",'2-man'!$T$27="Yes"))))*(($N$38+257)=$I$38))</f>
        <v/>
      </c>
      <c r="JA55">
        <f>MIN(100,IZ55+IF(AND(IZ55&lt;100,IZ56+1&gt;=IF(IZ57=1,25,50)),10,0)+((15*(OR('2-man'!$N$27=TRUE,'2-man'!$N$27="TRUE",'2-man'!$N$27="Yes"))+15*AND('2-man'!$L$27=2,OR('2-man'!$P$27=TRUE,'2-man'!$P$27="TRUE",'2-man'!$P$27="Yes")))+15*((OR('2-man'!$R$27=TRUE,'2-man'!$R$27="TRUE",'2-man'!$R$27="Yes"))+(OR('2-man'!$T$27=TRUE,'2-man'!$T$27="TRUE",'2-man'!$T$27="Yes"))))*(($N$38+258)=$I$38))</f>
        <v/>
      </c>
      <c r="JB55">
        <f>MIN(100,JA55+IF(AND(JA55&lt;100,JA56+1&gt;=IF(JA57=1,25,50)),10,0)+((15*(OR('2-man'!$N$27=TRUE,'2-man'!$N$27="TRUE",'2-man'!$N$27="Yes"))+15*AND('2-man'!$L$27=2,OR('2-man'!$P$27=TRUE,'2-man'!$P$27="TRUE",'2-man'!$P$27="Yes")))+15*((OR('2-man'!$R$27=TRUE,'2-man'!$R$27="TRUE",'2-man'!$R$27="Yes"))+(OR('2-man'!$T$27=TRUE,'2-man'!$T$27="TRUE",'2-man'!$T$27="Yes"))))*(($N$38+259)=$I$38))</f>
        <v/>
      </c>
      <c r="JC55">
        <f>MIN(100,JB55+IF(AND(JB55&lt;100,JB56+1&gt;=IF(JB57=1,25,50)),10,0)+((15*(OR('2-man'!$N$27=TRUE,'2-man'!$N$27="TRUE",'2-man'!$N$27="Yes"))+15*AND('2-man'!$L$27=2,OR('2-man'!$P$27=TRUE,'2-man'!$P$27="TRUE",'2-man'!$P$27="Yes")))+15*((OR('2-man'!$R$27=TRUE,'2-man'!$R$27="TRUE",'2-man'!$R$27="Yes"))+(OR('2-man'!$T$27=TRUE,'2-man'!$T$27="TRUE",'2-man'!$T$27="Yes"))))*(($N$38+260)=$I$38))</f>
        <v/>
      </c>
      <c r="JD55">
        <f>MIN(100,JC55+IF(AND(JC55&lt;100,JC56+1&gt;=IF(JC57=1,25,50)),10,0)+((15*(OR('2-man'!$N$27=TRUE,'2-man'!$N$27="TRUE",'2-man'!$N$27="Yes"))+15*AND('2-man'!$L$27=2,OR('2-man'!$P$27=TRUE,'2-man'!$P$27="TRUE",'2-man'!$P$27="Yes")))+15*((OR('2-man'!$R$27=TRUE,'2-man'!$R$27="TRUE",'2-man'!$R$27="Yes"))+(OR('2-man'!$T$27=TRUE,'2-man'!$T$27="TRUE",'2-man'!$T$27="Yes"))))*(($N$38+261)=$I$38))</f>
        <v/>
      </c>
      <c r="JE55">
        <f>MIN(100,JD55+IF(AND(JD55&lt;100,JD56+1&gt;=IF(JD57=1,25,50)),10,0)+((15*(OR('2-man'!$N$27=TRUE,'2-man'!$N$27="TRUE",'2-man'!$N$27="Yes"))+15*AND('2-man'!$L$27=2,OR('2-man'!$P$27=TRUE,'2-man'!$P$27="TRUE",'2-man'!$P$27="Yes")))+15*((OR('2-man'!$R$27=TRUE,'2-man'!$R$27="TRUE",'2-man'!$R$27="Yes"))+(OR('2-man'!$T$27=TRUE,'2-man'!$T$27="TRUE",'2-man'!$T$27="Yes"))))*(($N$38+262)=$I$38))</f>
        <v/>
      </c>
      <c r="JF55">
        <f>MIN(100,JE55+IF(AND(JE55&lt;100,JE56+1&gt;=IF(JE57=1,25,50)),10,0)+((15*(OR('2-man'!$N$27=TRUE,'2-man'!$N$27="TRUE",'2-man'!$N$27="Yes"))+15*AND('2-man'!$L$27=2,OR('2-man'!$P$27=TRUE,'2-man'!$P$27="TRUE",'2-man'!$P$27="Yes")))+15*((OR('2-man'!$R$27=TRUE,'2-man'!$R$27="TRUE",'2-man'!$R$27="Yes"))+(OR('2-man'!$T$27=TRUE,'2-man'!$T$27="TRUE",'2-man'!$T$27="Yes"))))*(($N$38+263)=$I$38))</f>
        <v/>
      </c>
      <c r="JG55">
        <f>MIN(100,JF55+IF(AND(JF55&lt;100,JF56+1&gt;=IF(JF57=1,25,50)),10,0)+((15*(OR('2-man'!$N$27=TRUE,'2-man'!$N$27="TRUE",'2-man'!$N$27="Yes"))+15*AND('2-man'!$L$27=2,OR('2-man'!$P$27=TRUE,'2-man'!$P$27="TRUE",'2-man'!$P$27="Yes")))+15*((OR('2-man'!$R$27=TRUE,'2-man'!$R$27="TRUE",'2-man'!$R$27="Yes"))+(OR('2-man'!$T$27=TRUE,'2-man'!$T$27="TRUE",'2-man'!$T$27="Yes"))))*(($N$38+264)=$I$38))</f>
        <v/>
      </c>
      <c r="JH55">
        <f>MIN(100,JG55+IF(AND(JG55&lt;100,JG56+1&gt;=IF(JG57=1,25,50)),10,0)+((15*(OR('2-man'!$N$27=TRUE,'2-man'!$N$27="TRUE",'2-man'!$N$27="Yes"))+15*AND('2-man'!$L$27=2,OR('2-man'!$P$27=TRUE,'2-man'!$P$27="TRUE",'2-man'!$P$27="Yes")))+15*((OR('2-man'!$R$27=TRUE,'2-man'!$R$27="TRUE",'2-man'!$R$27="Yes"))+(OR('2-man'!$T$27=TRUE,'2-man'!$T$27="TRUE",'2-man'!$T$27="Yes"))))*(($N$38+265)=$I$38))</f>
        <v/>
      </c>
      <c r="JI55">
        <f>MIN(100,JH55+IF(AND(JH55&lt;100,JH56+1&gt;=IF(JH57=1,25,50)),10,0)+((15*(OR('2-man'!$N$27=TRUE,'2-man'!$N$27="TRUE",'2-man'!$N$27="Yes"))+15*AND('2-man'!$L$27=2,OR('2-man'!$P$27=TRUE,'2-man'!$P$27="TRUE",'2-man'!$P$27="Yes")))+15*((OR('2-man'!$R$27=TRUE,'2-man'!$R$27="TRUE",'2-man'!$R$27="Yes"))+(OR('2-man'!$T$27=TRUE,'2-man'!$T$27="TRUE",'2-man'!$T$27="Yes"))))*(($N$38+266)=$I$38))</f>
        <v/>
      </c>
      <c r="JJ55">
        <f>MIN(100,JI55+IF(AND(JI55&lt;100,JI56+1&gt;=IF(JI57=1,25,50)),10,0)+((15*(OR('2-man'!$N$27=TRUE,'2-man'!$N$27="TRUE",'2-man'!$N$27="Yes"))+15*AND('2-man'!$L$27=2,OR('2-man'!$P$27=TRUE,'2-man'!$P$27="TRUE",'2-man'!$P$27="Yes")))+15*((OR('2-man'!$R$27=TRUE,'2-man'!$R$27="TRUE",'2-man'!$R$27="Yes"))+(OR('2-man'!$T$27=TRUE,'2-man'!$T$27="TRUE",'2-man'!$T$27="Yes"))))*(($N$38+267)=$I$38))</f>
        <v/>
      </c>
      <c r="JK55">
        <f>MIN(100,JJ55+IF(AND(JJ55&lt;100,JJ56+1&gt;=IF(JJ57=1,25,50)),10,0)+((15*(OR('2-man'!$N$27=TRUE,'2-man'!$N$27="TRUE",'2-man'!$N$27="Yes"))+15*AND('2-man'!$L$27=2,OR('2-man'!$P$27=TRUE,'2-man'!$P$27="TRUE",'2-man'!$P$27="Yes")))+15*((OR('2-man'!$R$27=TRUE,'2-man'!$R$27="TRUE",'2-man'!$R$27="Yes"))+(OR('2-man'!$T$27=TRUE,'2-man'!$T$27="TRUE",'2-man'!$T$27="Yes"))))*(($N$38+268)=$I$38))</f>
        <v/>
      </c>
      <c r="JL55">
        <f>MIN(100,JK55+IF(AND(JK55&lt;100,JK56+1&gt;=IF(JK57=1,25,50)),10,0)+((15*(OR('2-man'!$N$27=TRUE,'2-man'!$N$27="TRUE",'2-man'!$N$27="Yes"))+15*AND('2-man'!$L$27=2,OR('2-man'!$P$27=TRUE,'2-man'!$P$27="TRUE",'2-man'!$P$27="Yes")))+15*((OR('2-man'!$R$27=TRUE,'2-man'!$R$27="TRUE",'2-man'!$R$27="Yes"))+(OR('2-man'!$T$27=TRUE,'2-man'!$T$27="TRUE",'2-man'!$T$27="Yes"))))*(($N$38+269)=$I$38))</f>
        <v/>
      </c>
      <c r="JM55">
        <f>MIN(100,JL55+IF(AND(JL55&lt;100,JL56+1&gt;=IF(JL57=1,25,50)),10,0)+((15*(OR('2-man'!$N$27=TRUE,'2-man'!$N$27="TRUE",'2-man'!$N$27="Yes"))+15*AND('2-man'!$L$27=2,OR('2-man'!$P$27=TRUE,'2-man'!$P$27="TRUE",'2-man'!$P$27="Yes")))+15*((OR('2-man'!$R$27=TRUE,'2-man'!$R$27="TRUE",'2-man'!$R$27="Yes"))+(OR('2-man'!$T$27=TRUE,'2-man'!$T$27="TRUE",'2-man'!$T$27="Yes"))))*(($N$38+270)=$I$38))</f>
        <v/>
      </c>
      <c r="JN55">
        <f>MIN(100,JM55+IF(AND(JM55&lt;100,JM56+1&gt;=IF(JM57=1,25,50)),10,0)+((15*(OR('2-man'!$N$27=TRUE,'2-man'!$N$27="TRUE",'2-man'!$N$27="Yes"))+15*AND('2-man'!$L$27=2,OR('2-man'!$P$27=TRUE,'2-man'!$P$27="TRUE",'2-man'!$P$27="Yes")))+15*((OR('2-man'!$R$27=TRUE,'2-man'!$R$27="TRUE",'2-man'!$R$27="Yes"))+(OR('2-man'!$T$27=TRUE,'2-man'!$T$27="TRUE",'2-man'!$T$27="Yes"))))*(($N$38+271)=$I$38))</f>
        <v/>
      </c>
      <c r="JO55">
        <f>MIN(100,JN55+IF(AND(JN55&lt;100,JN56+1&gt;=IF(JN57=1,25,50)),10,0)+((15*(OR('2-man'!$N$27=TRUE,'2-man'!$N$27="TRUE",'2-man'!$N$27="Yes"))+15*AND('2-man'!$L$27=2,OR('2-man'!$P$27=TRUE,'2-man'!$P$27="TRUE",'2-man'!$P$27="Yes")))+15*((OR('2-man'!$R$27=TRUE,'2-man'!$R$27="TRUE",'2-man'!$R$27="Yes"))+(OR('2-man'!$T$27=TRUE,'2-man'!$T$27="TRUE",'2-man'!$T$27="Yes"))))*(($N$38+272)=$I$38))</f>
        <v/>
      </c>
      <c r="JP55">
        <f>MIN(100,JO55+IF(AND(JO55&lt;100,JO56+1&gt;=IF(JO57=1,25,50)),10,0)+((15*(OR('2-man'!$N$27=TRUE,'2-man'!$N$27="TRUE",'2-man'!$N$27="Yes"))+15*AND('2-man'!$L$27=2,OR('2-man'!$P$27=TRUE,'2-man'!$P$27="TRUE",'2-man'!$P$27="Yes")))+15*((OR('2-man'!$R$27=TRUE,'2-man'!$R$27="TRUE",'2-man'!$R$27="Yes"))+(OR('2-man'!$T$27=TRUE,'2-man'!$T$27="TRUE",'2-man'!$T$27="Yes"))))*(($N$38+273)=$I$38))</f>
        <v/>
      </c>
      <c r="JQ55">
        <f>MIN(100,JP55+IF(AND(JP55&lt;100,JP56+1&gt;=IF(JP57=1,25,50)),10,0)+((15*(OR('2-man'!$N$27=TRUE,'2-man'!$N$27="TRUE",'2-man'!$N$27="Yes"))+15*AND('2-man'!$L$27=2,OR('2-man'!$P$27=TRUE,'2-man'!$P$27="TRUE",'2-man'!$P$27="Yes")))+15*((OR('2-man'!$R$27=TRUE,'2-man'!$R$27="TRUE",'2-man'!$R$27="Yes"))+(OR('2-man'!$T$27=TRUE,'2-man'!$T$27="TRUE",'2-man'!$T$27="Yes"))))*(($N$38+274)=$I$38))</f>
        <v/>
      </c>
      <c r="JR55">
        <f>MIN(100,JQ55+IF(AND(JQ55&lt;100,JQ56+1&gt;=IF(JQ57=1,25,50)),10,0)+((15*(OR('2-man'!$N$27=TRUE,'2-man'!$N$27="TRUE",'2-man'!$N$27="Yes"))+15*AND('2-man'!$L$27=2,OR('2-man'!$P$27=TRUE,'2-man'!$P$27="TRUE",'2-man'!$P$27="Yes")))+15*((OR('2-man'!$R$27=TRUE,'2-man'!$R$27="TRUE",'2-man'!$R$27="Yes"))+(OR('2-man'!$T$27=TRUE,'2-man'!$T$27="TRUE",'2-man'!$T$27="Yes"))))*(($N$38+275)=$I$38))</f>
        <v/>
      </c>
      <c r="JS55">
        <f>MIN(100,JR55+IF(AND(JR55&lt;100,JR56+1&gt;=IF(JR57=1,25,50)),10,0)+((15*(OR('2-man'!$N$27=TRUE,'2-man'!$N$27="TRUE",'2-man'!$N$27="Yes"))+15*AND('2-man'!$L$27=2,OR('2-man'!$P$27=TRUE,'2-man'!$P$27="TRUE",'2-man'!$P$27="Yes")))+15*((OR('2-man'!$R$27=TRUE,'2-man'!$R$27="TRUE",'2-man'!$R$27="Yes"))+(OR('2-man'!$T$27=TRUE,'2-man'!$T$27="TRUE",'2-man'!$T$27="Yes"))))*(($N$38+276)=$I$38))</f>
        <v/>
      </c>
      <c r="JT55">
        <f>MIN(100,JS55+IF(AND(JS55&lt;100,JS56+1&gt;=IF(JS57=1,25,50)),10,0)+((15*(OR('2-man'!$N$27=TRUE,'2-man'!$N$27="TRUE",'2-man'!$N$27="Yes"))+15*AND('2-man'!$L$27=2,OR('2-man'!$P$27=TRUE,'2-man'!$P$27="TRUE",'2-man'!$P$27="Yes")))+15*((OR('2-man'!$R$27=TRUE,'2-man'!$R$27="TRUE",'2-man'!$R$27="Yes"))+(OR('2-man'!$T$27=TRUE,'2-man'!$T$27="TRUE",'2-man'!$T$27="Yes"))))*(($N$38+277)=$I$38))</f>
        <v/>
      </c>
      <c r="JU55">
        <f>MIN(100,JT55+IF(AND(JT55&lt;100,JT56+1&gt;=IF(JT57=1,25,50)),10,0)+((15*(OR('2-man'!$N$27=TRUE,'2-man'!$N$27="TRUE",'2-man'!$N$27="Yes"))+15*AND('2-man'!$L$27=2,OR('2-man'!$P$27=TRUE,'2-man'!$P$27="TRUE",'2-man'!$P$27="Yes")))+15*((OR('2-man'!$R$27=TRUE,'2-man'!$R$27="TRUE",'2-man'!$R$27="Yes"))+(OR('2-man'!$T$27=TRUE,'2-man'!$T$27="TRUE",'2-man'!$T$27="Yes"))))*(($N$38+278)=$I$38))</f>
        <v/>
      </c>
      <c r="JV55">
        <f>MIN(100,JU55+IF(AND(JU55&lt;100,JU56+1&gt;=IF(JU57=1,25,50)),10,0)+((15*(OR('2-man'!$N$27=TRUE,'2-man'!$N$27="TRUE",'2-man'!$N$27="Yes"))+15*AND('2-man'!$L$27=2,OR('2-man'!$P$27=TRUE,'2-man'!$P$27="TRUE",'2-man'!$P$27="Yes")))+15*((OR('2-man'!$R$27=TRUE,'2-man'!$R$27="TRUE",'2-man'!$R$27="Yes"))+(OR('2-man'!$T$27=TRUE,'2-man'!$T$27="TRUE",'2-man'!$T$27="Yes"))))*(($N$38+279)=$I$38))</f>
        <v/>
      </c>
      <c r="JW55">
        <f>MIN(100,JV55+IF(AND(JV55&lt;100,JV56+1&gt;=IF(JV57=1,25,50)),10,0)+((15*(OR('2-man'!$N$27=TRUE,'2-man'!$N$27="TRUE",'2-man'!$N$27="Yes"))+15*AND('2-man'!$L$27=2,OR('2-man'!$P$27=TRUE,'2-man'!$P$27="TRUE",'2-man'!$P$27="Yes")))+15*((OR('2-man'!$R$27=TRUE,'2-man'!$R$27="TRUE",'2-man'!$R$27="Yes"))+(OR('2-man'!$T$27=TRUE,'2-man'!$T$27="TRUE",'2-man'!$T$27="Yes"))))*(($N$38+280)=$I$38))</f>
        <v/>
      </c>
      <c r="JX55">
        <f>MIN(100,JW55+IF(AND(JW55&lt;100,JW56+1&gt;=IF(JW57=1,25,50)),10,0)+((15*(OR('2-man'!$N$27=TRUE,'2-man'!$N$27="TRUE",'2-man'!$N$27="Yes"))+15*AND('2-man'!$L$27=2,OR('2-man'!$P$27=TRUE,'2-man'!$P$27="TRUE",'2-man'!$P$27="Yes")))+15*((OR('2-man'!$R$27=TRUE,'2-man'!$R$27="TRUE",'2-man'!$R$27="Yes"))+(OR('2-man'!$T$27=TRUE,'2-man'!$T$27="TRUE",'2-man'!$T$27="Yes"))))*(($N$38+281)=$I$38))</f>
        <v/>
      </c>
      <c r="JY55">
        <f>MIN(100,JX55+IF(AND(JX55&lt;100,JX56+1&gt;=IF(JX57=1,25,50)),10,0)+((15*(OR('2-man'!$N$27=TRUE,'2-man'!$N$27="TRUE",'2-man'!$N$27="Yes"))+15*AND('2-man'!$L$27=2,OR('2-man'!$P$27=TRUE,'2-man'!$P$27="TRUE",'2-man'!$P$27="Yes")))+15*((OR('2-man'!$R$27=TRUE,'2-man'!$R$27="TRUE",'2-man'!$R$27="Yes"))+(OR('2-man'!$T$27=TRUE,'2-man'!$T$27="TRUE",'2-man'!$T$27="Yes"))))*(($N$38+282)=$I$38))</f>
        <v/>
      </c>
      <c r="JZ55">
        <f>MIN(100,JY55+IF(AND(JY55&lt;100,JY56+1&gt;=IF(JY57=1,25,50)),10,0)+((15*(OR('2-man'!$N$27=TRUE,'2-man'!$N$27="TRUE",'2-man'!$N$27="Yes"))+15*AND('2-man'!$L$27=2,OR('2-man'!$P$27=TRUE,'2-man'!$P$27="TRUE",'2-man'!$P$27="Yes")))+15*((OR('2-man'!$R$27=TRUE,'2-man'!$R$27="TRUE",'2-man'!$R$27="Yes"))+(OR('2-man'!$T$27=TRUE,'2-man'!$T$27="TRUE",'2-man'!$T$27="Yes"))))*(($N$38+283)=$I$38))</f>
        <v/>
      </c>
      <c r="KA55">
        <f>MIN(100,JZ55+IF(AND(JZ55&lt;100,JZ56+1&gt;=IF(JZ57=1,25,50)),10,0)+((15*(OR('2-man'!$N$27=TRUE,'2-man'!$N$27="TRUE",'2-man'!$N$27="Yes"))+15*AND('2-man'!$L$27=2,OR('2-man'!$P$27=TRUE,'2-man'!$P$27="TRUE",'2-man'!$P$27="Yes")))+15*((OR('2-man'!$R$27=TRUE,'2-man'!$R$27="TRUE",'2-man'!$R$27="Yes"))+(OR('2-man'!$T$27=TRUE,'2-man'!$T$27="TRUE",'2-man'!$T$27="Yes"))))*(($N$38+284)=$I$38))</f>
        <v/>
      </c>
      <c r="KB55">
        <f>MIN(100,KA55+IF(AND(KA55&lt;100,KA56+1&gt;=IF(KA57=1,25,50)),10,0)+((15*(OR('2-man'!$N$27=TRUE,'2-man'!$N$27="TRUE",'2-man'!$N$27="Yes"))+15*AND('2-man'!$L$27=2,OR('2-man'!$P$27=TRUE,'2-man'!$P$27="TRUE",'2-man'!$P$27="Yes")))+15*((OR('2-man'!$R$27=TRUE,'2-man'!$R$27="TRUE",'2-man'!$R$27="Yes"))+(OR('2-man'!$T$27=TRUE,'2-man'!$T$27="TRUE",'2-man'!$T$27="Yes"))))*(($N$38+285)=$I$38))</f>
        <v/>
      </c>
      <c r="KC55">
        <f>MIN(100,KB55+IF(AND(KB55&lt;100,KB56+1&gt;=IF(KB57=1,25,50)),10,0)+((15*(OR('2-man'!$N$27=TRUE,'2-man'!$N$27="TRUE",'2-man'!$N$27="Yes"))+15*AND('2-man'!$L$27=2,OR('2-man'!$P$27=TRUE,'2-man'!$P$27="TRUE",'2-man'!$P$27="Yes")))+15*((OR('2-man'!$R$27=TRUE,'2-man'!$R$27="TRUE",'2-man'!$R$27="Yes"))+(OR('2-man'!$T$27=TRUE,'2-man'!$T$27="TRUE",'2-man'!$T$27="Yes"))))*(($N$38+286)=$I$38))</f>
        <v/>
      </c>
      <c r="KD55">
        <f>MIN(100,KC55+IF(AND(KC55&lt;100,KC56+1&gt;=IF(KC57=1,25,50)),10,0)+((15*(OR('2-man'!$N$27=TRUE,'2-man'!$N$27="TRUE",'2-man'!$N$27="Yes"))+15*AND('2-man'!$L$27=2,OR('2-man'!$P$27=TRUE,'2-man'!$P$27="TRUE",'2-man'!$P$27="Yes")))+15*((OR('2-man'!$R$27=TRUE,'2-man'!$R$27="TRUE",'2-man'!$R$27="Yes"))+(OR('2-man'!$T$27=TRUE,'2-man'!$T$27="TRUE",'2-man'!$T$27="Yes"))))*(($N$38+287)=$I$38))</f>
        <v/>
      </c>
      <c r="KE55">
        <f>MIN(100,KD55+IF(AND(KD55&lt;100,KD56+1&gt;=IF(KD57=1,25,50)),10,0)+((15*(OR('2-man'!$N$27=TRUE,'2-man'!$N$27="TRUE",'2-man'!$N$27="Yes"))+15*AND('2-man'!$L$27=2,OR('2-man'!$P$27=TRUE,'2-man'!$P$27="TRUE",'2-man'!$P$27="Yes")))+15*((OR('2-man'!$R$27=TRUE,'2-man'!$R$27="TRUE",'2-man'!$R$27="Yes"))+(OR('2-man'!$T$27=TRUE,'2-man'!$T$27="TRUE",'2-man'!$T$27="Yes"))))*(($N$38+288)=$I$38))</f>
        <v/>
      </c>
      <c r="KF55">
        <f>MIN(100,KE55+IF(AND(KE55&lt;100,KE56+1&gt;=IF(KE57=1,25,50)),10,0)+((15*(OR('2-man'!$N$27=TRUE,'2-man'!$N$27="TRUE",'2-man'!$N$27="Yes"))+15*AND('2-man'!$L$27=2,OR('2-man'!$P$27=TRUE,'2-man'!$P$27="TRUE",'2-man'!$P$27="Yes")))+15*((OR('2-man'!$R$27=TRUE,'2-man'!$R$27="TRUE",'2-man'!$R$27="Yes"))+(OR('2-man'!$T$27=TRUE,'2-man'!$T$27="TRUE",'2-man'!$T$27="Yes"))))*(($N$38+289)=$I$38))</f>
        <v/>
      </c>
      <c r="KG55">
        <f>MIN(100,KF55+IF(AND(KF55&lt;100,KF56+1&gt;=IF(KF57=1,25,50)),10,0)+((15*(OR('2-man'!$N$27=TRUE,'2-man'!$N$27="TRUE",'2-man'!$N$27="Yes"))+15*AND('2-man'!$L$27=2,OR('2-man'!$P$27=TRUE,'2-man'!$P$27="TRUE",'2-man'!$P$27="Yes")))+15*((OR('2-man'!$R$27=TRUE,'2-man'!$R$27="TRUE",'2-man'!$R$27="Yes"))+(OR('2-man'!$T$27=TRUE,'2-man'!$T$27="TRUE",'2-man'!$T$27="Yes"))))*(($N$38+290)=$I$38))</f>
        <v/>
      </c>
      <c r="KH55">
        <f>MIN(100,KG55+IF(AND(KG55&lt;100,KG56+1&gt;=IF(KG57=1,25,50)),10,0)+((15*(OR('2-man'!$N$27=TRUE,'2-man'!$N$27="TRUE",'2-man'!$N$27="Yes"))+15*AND('2-man'!$L$27=2,OR('2-man'!$P$27=TRUE,'2-man'!$P$27="TRUE",'2-man'!$P$27="Yes")))+15*((OR('2-man'!$R$27=TRUE,'2-man'!$R$27="TRUE",'2-man'!$R$27="Yes"))+(OR('2-man'!$T$27=TRUE,'2-man'!$T$27="TRUE",'2-man'!$T$27="Yes"))))*(($N$38+291)=$I$38))</f>
        <v/>
      </c>
      <c r="KI55">
        <f>MIN(100,KH55+IF(AND(KH55&lt;100,KH56+1&gt;=IF(KH57=1,25,50)),10,0)+((15*(OR('2-man'!$N$27=TRUE,'2-man'!$N$27="TRUE",'2-man'!$N$27="Yes"))+15*AND('2-man'!$L$27=2,OR('2-man'!$P$27=TRUE,'2-man'!$P$27="TRUE",'2-man'!$P$27="Yes")))+15*((OR('2-man'!$R$27=TRUE,'2-man'!$R$27="TRUE",'2-man'!$R$27="Yes"))+(OR('2-man'!$T$27=TRUE,'2-man'!$T$27="TRUE",'2-man'!$T$27="Yes"))))*(($N$38+292)=$I$38))</f>
        <v/>
      </c>
      <c r="KJ55">
        <f>MIN(100,KI55+IF(AND(KI55&lt;100,KI56+1&gt;=IF(KI57=1,25,50)),10,0)+((15*(OR('2-man'!$N$27=TRUE,'2-man'!$N$27="TRUE",'2-man'!$N$27="Yes"))+15*AND('2-man'!$L$27=2,OR('2-man'!$P$27=TRUE,'2-man'!$P$27="TRUE",'2-man'!$P$27="Yes")))+15*((OR('2-man'!$R$27=TRUE,'2-man'!$R$27="TRUE",'2-man'!$R$27="Yes"))+(OR('2-man'!$T$27=TRUE,'2-man'!$T$27="TRUE",'2-man'!$T$27="Yes"))))*(($N$38+293)=$I$38))</f>
        <v/>
      </c>
      <c r="KK55">
        <f>MIN(100,KJ55+IF(AND(KJ55&lt;100,KJ56+1&gt;=IF(KJ57=1,25,50)),10,0)+((15*(OR('2-man'!$N$27=TRUE,'2-man'!$N$27="TRUE",'2-man'!$N$27="Yes"))+15*AND('2-man'!$L$27=2,OR('2-man'!$P$27=TRUE,'2-man'!$P$27="TRUE",'2-man'!$P$27="Yes")))+15*((OR('2-man'!$R$27=TRUE,'2-man'!$R$27="TRUE",'2-man'!$R$27="Yes"))+(OR('2-man'!$T$27=TRUE,'2-man'!$T$27="TRUE",'2-man'!$T$27="Yes"))))*(($N$38+294)=$I$38))</f>
        <v/>
      </c>
      <c r="KL55">
        <f>MIN(100,KK55+IF(AND(KK55&lt;100,KK56+1&gt;=IF(KK57=1,25,50)),10,0)+((15*(OR('2-man'!$N$27=TRUE,'2-man'!$N$27="TRUE",'2-man'!$N$27="Yes"))+15*AND('2-man'!$L$27=2,OR('2-man'!$P$27=TRUE,'2-man'!$P$27="TRUE",'2-man'!$P$27="Yes")))+15*((OR('2-man'!$R$27=TRUE,'2-man'!$R$27="TRUE",'2-man'!$R$27="Yes"))+(OR('2-man'!$T$27=TRUE,'2-man'!$T$27="TRUE",'2-man'!$T$27="Yes"))))*(($N$38+295)=$I$38))</f>
        <v/>
      </c>
      <c r="KM55">
        <f>MIN(100,KL55+IF(AND(KL55&lt;100,KL56+1&gt;=IF(KL57=1,25,50)),10,0)+((15*(OR('2-man'!$N$27=TRUE,'2-man'!$N$27="TRUE",'2-man'!$N$27="Yes"))+15*AND('2-man'!$L$27=2,OR('2-man'!$P$27=TRUE,'2-man'!$P$27="TRUE",'2-man'!$P$27="Yes")))+15*((OR('2-man'!$R$27=TRUE,'2-man'!$R$27="TRUE",'2-man'!$R$27="Yes"))+(OR('2-man'!$T$27=TRUE,'2-man'!$T$27="TRUE",'2-man'!$T$27="Yes"))))*(($N$38+296)=$I$38))</f>
        <v/>
      </c>
      <c r="KN55">
        <f>MIN(100,KM55+IF(AND(KM55&lt;100,KM56+1&gt;=IF(KM57=1,25,50)),10,0)+((15*(OR('2-man'!$N$27=TRUE,'2-man'!$N$27="TRUE",'2-man'!$N$27="Yes"))+15*AND('2-man'!$L$27=2,OR('2-man'!$P$27=TRUE,'2-man'!$P$27="TRUE",'2-man'!$P$27="Yes")))+15*((OR('2-man'!$R$27=TRUE,'2-man'!$R$27="TRUE",'2-man'!$R$27="Yes"))+(OR('2-man'!$T$27=TRUE,'2-man'!$T$27="TRUE",'2-man'!$T$27="Yes"))))*(($N$38+297)=$I$38))</f>
        <v/>
      </c>
      <c r="KO55">
        <f>MIN(100,KN55+IF(AND(KN55&lt;100,KN56+1&gt;=IF(KN57=1,25,50)),10,0)+((15*(OR('2-man'!$N$27=TRUE,'2-man'!$N$27="TRUE",'2-man'!$N$27="Yes"))+15*AND('2-man'!$L$27=2,OR('2-man'!$P$27=TRUE,'2-man'!$P$27="TRUE",'2-man'!$P$27="Yes")))+15*((OR('2-man'!$R$27=TRUE,'2-man'!$R$27="TRUE",'2-man'!$R$27="Yes"))+(OR('2-man'!$T$27=TRUE,'2-man'!$T$27="TRUE",'2-man'!$T$27="Yes"))))*(($N$38+298)=$I$38))</f>
        <v/>
      </c>
      <c r="KP55">
        <f>MIN(100,KO55+IF(AND(KO55&lt;100,KO56+1&gt;=IF(KO57=1,25,50)),10,0)+((15*(OR('2-man'!$N$27=TRUE,'2-man'!$N$27="TRUE",'2-man'!$N$27="Yes"))+15*AND('2-man'!$L$27=2,OR('2-man'!$P$27=TRUE,'2-man'!$P$27="TRUE",'2-man'!$P$27="Yes")))+15*((OR('2-man'!$R$27=TRUE,'2-man'!$R$27="TRUE",'2-man'!$R$27="Yes"))+(OR('2-man'!$T$27=TRUE,'2-man'!$T$27="TRUE",'2-man'!$T$27="Yes"))))*(($N$38+299)=$I$38))</f>
        <v/>
      </c>
      <c r="KQ55">
        <f>MIN(100,KP55+IF(AND(KP55&lt;100,KP56+1&gt;=IF(KP57=1,25,50)),10,0)+((15*(OR('2-man'!$N$27=TRUE,'2-man'!$N$27="TRUE",'2-man'!$N$27="Yes"))+15*AND('2-man'!$L$27=2,OR('2-man'!$P$27=TRUE,'2-man'!$P$27="TRUE",'2-man'!$P$27="Yes")))+15*((OR('2-man'!$R$27=TRUE,'2-man'!$R$27="TRUE",'2-man'!$R$27="Yes"))+(OR('2-man'!$T$27=TRUE,'2-man'!$T$27="TRUE",'2-man'!$T$27="Yes"))))*(($N$38+300)=$I$38))</f>
        <v/>
      </c>
      <c r="KR55">
        <f>MIN(100,KQ55+IF(AND(KQ55&lt;100,KQ56+1&gt;=IF(KQ57=1,25,50)),10,0)+((15*(OR('2-man'!$N$27=TRUE,'2-man'!$N$27="TRUE",'2-man'!$N$27="Yes"))+15*AND('2-man'!$L$27=2,OR('2-man'!$P$27=TRUE,'2-man'!$P$27="TRUE",'2-man'!$P$27="Yes")))+15*((OR('2-man'!$R$27=TRUE,'2-man'!$R$27="TRUE",'2-man'!$R$27="Yes"))+(OR('2-man'!$T$27=TRUE,'2-man'!$T$27="TRUE",'2-man'!$T$27="Yes"))))*(($N$38+301)=$I$38))</f>
        <v/>
      </c>
      <c r="KS55">
        <f>MIN(100,KR55+IF(AND(KR55&lt;100,KR56+1&gt;=IF(KR57=1,25,50)),10,0)+((15*(OR('2-man'!$N$27=TRUE,'2-man'!$N$27="TRUE",'2-man'!$N$27="Yes"))+15*AND('2-man'!$L$27=2,OR('2-man'!$P$27=TRUE,'2-man'!$P$27="TRUE",'2-man'!$P$27="Yes")))+15*((OR('2-man'!$R$27=TRUE,'2-man'!$R$27="TRUE",'2-man'!$R$27="Yes"))+(OR('2-man'!$T$27=TRUE,'2-man'!$T$27="TRUE",'2-man'!$T$27="Yes"))))*(($N$38+302)=$I$38))</f>
        <v/>
      </c>
      <c r="KT55">
        <f>MIN(100,KS55+IF(AND(KS55&lt;100,KS56+1&gt;=IF(KS57=1,25,50)),10,0)+((15*(OR('2-man'!$N$27=TRUE,'2-man'!$N$27="TRUE",'2-man'!$N$27="Yes"))+15*AND('2-man'!$L$27=2,OR('2-man'!$P$27=TRUE,'2-man'!$P$27="TRUE",'2-man'!$P$27="Yes")))+15*((OR('2-man'!$R$27=TRUE,'2-man'!$R$27="TRUE",'2-man'!$R$27="Yes"))+(OR('2-man'!$T$27=TRUE,'2-man'!$T$27="TRUE",'2-man'!$T$27="Yes"))))*(($N$38+303)=$I$38))</f>
        <v/>
      </c>
      <c r="KU55">
        <f>MIN(100,KT55+IF(AND(KT55&lt;100,KT56+1&gt;=IF(KT57=1,25,50)),10,0)+((15*(OR('2-man'!$N$27=TRUE,'2-man'!$N$27="TRUE",'2-man'!$N$27="Yes"))+15*AND('2-man'!$L$27=2,OR('2-man'!$P$27=TRUE,'2-man'!$P$27="TRUE",'2-man'!$P$27="Yes")))+15*((OR('2-man'!$R$27=TRUE,'2-man'!$R$27="TRUE",'2-man'!$R$27="Yes"))+(OR('2-man'!$T$27=TRUE,'2-man'!$T$27="TRUE",'2-man'!$T$27="Yes"))))*(($N$38+304)=$I$38))</f>
        <v/>
      </c>
      <c r="KV55">
        <f>MIN(100,KU55+IF(AND(KU55&lt;100,KU56+1&gt;=IF(KU57=1,25,50)),10,0)+((15*(OR('2-man'!$N$27=TRUE,'2-man'!$N$27="TRUE",'2-man'!$N$27="Yes"))+15*AND('2-man'!$L$27=2,OR('2-man'!$P$27=TRUE,'2-man'!$P$27="TRUE",'2-man'!$P$27="Yes")))+15*((OR('2-man'!$R$27=TRUE,'2-man'!$R$27="TRUE",'2-man'!$R$27="Yes"))+(OR('2-man'!$T$27=TRUE,'2-man'!$T$27="TRUE",'2-man'!$T$27="Yes"))))*(($N$38+305)=$I$38))</f>
        <v/>
      </c>
      <c r="KW55">
        <f>MIN(100,KV55+IF(AND(KV55&lt;100,KV56+1&gt;=IF(KV57=1,25,50)),10,0)+((15*(OR('2-man'!$N$27=TRUE,'2-man'!$N$27="TRUE",'2-man'!$N$27="Yes"))+15*AND('2-man'!$L$27=2,OR('2-man'!$P$27=TRUE,'2-man'!$P$27="TRUE",'2-man'!$P$27="Yes")))+15*((OR('2-man'!$R$27=TRUE,'2-man'!$R$27="TRUE",'2-man'!$R$27="Yes"))+(OR('2-man'!$T$27=TRUE,'2-man'!$T$27="TRUE",'2-man'!$T$27="Yes"))))*(($N$38+306)=$I$38))</f>
        <v/>
      </c>
      <c r="KX55">
        <f>MIN(100,KW55+IF(AND(KW55&lt;100,KW56+1&gt;=IF(KW57=1,25,50)),10,0)+((15*(OR('2-man'!$N$27=TRUE,'2-man'!$N$27="TRUE",'2-man'!$N$27="Yes"))+15*AND('2-man'!$L$27=2,OR('2-man'!$P$27=TRUE,'2-man'!$P$27="TRUE",'2-man'!$P$27="Yes")))+15*((OR('2-man'!$R$27=TRUE,'2-man'!$R$27="TRUE",'2-man'!$R$27="Yes"))+(OR('2-man'!$T$27=TRUE,'2-man'!$T$27="TRUE",'2-man'!$T$27="Yes"))))*(($N$38+307)=$I$38))</f>
        <v/>
      </c>
      <c r="KY55">
        <f>MIN(100,KX55+IF(AND(KX55&lt;100,KX56+1&gt;=IF(KX57=1,25,50)),10,0)+((15*(OR('2-man'!$N$27=TRUE,'2-man'!$N$27="TRUE",'2-man'!$N$27="Yes"))+15*AND('2-man'!$L$27=2,OR('2-man'!$P$27=TRUE,'2-man'!$P$27="TRUE",'2-man'!$P$27="Yes")))+15*((OR('2-man'!$R$27=TRUE,'2-man'!$R$27="TRUE",'2-man'!$R$27="Yes"))+(OR('2-man'!$T$27=TRUE,'2-man'!$T$27="TRUE",'2-man'!$T$27="Yes"))))*(($N$38+308)=$I$38))</f>
        <v/>
      </c>
      <c r="KZ55">
        <f>MIN(100,KY55+IF(AND(KY55&lt;100,KY56+1&gt;=IF(KY57=1,25,50)),10,0)+((15*(OR('2-man'!$N$27=TRUE,'2-man'!$N$27="TRUE",'2-man'!$N$27="Yes"))+15*AND('2-man'!$L$27=2,OR('2-man'!$P$27=TRUE,'2-man'!$P$27="TRUE",'2-man'!$P$27="Yes")))+15*((OR('2-man'!$R$27=TRUE,'2-man'!$R$27="TRUE",'2-man'!$R$27="Yes"))+(OR('2-man'!$T$27=TRUE,'2-man'!$T$27="TRUE",'2-man'!$T$27="Yes"))))*(($N$38+309)=$I$38))</f>
        <v/>
      </c>
      <c r="LA55">
        <f>MIN(100,KZ55+IF(AND(KZ55&lt;100,KZ56+1&gt;=IF(KZ57=1,25,50)),10,0)+((15*(OR('2-man'!$N$27=TRUE,'2-man'!$N$27="TRUE",'2-man'!$N$27="Yes"))+15*AND('2-man'!$L$27=2,OR('2-man'!$P$27=TRUE,'2-man'!$P$27="TRUE",'2-man'!$P$27="Yes")))+15*((OR('2-man'!$R$27=TRUE,'2-man'!$R$27="TRUE",'2-man'!$R$27="Yes"))+(OR('2-man'!$T$27=TRUE,'2-man'!$T$27="TRUE",'2-man'!$T$27="Yes"))))*(($N$38+310)=$I$38))</f>
        <v/>
      </c>
      <c r="LB55">
        <f>MIN(100,LA55+IF(AND(LA55&lt;100,LA56+1&gt;=IF(LA57=1,25,50)),10,0)+((15*(OR('2-man'!$N$27=TRUE,'2-man'!$N$27="TRUE",'2-man'!$N$27="Yes"))+15*AND('2-man'!$L$27=2,OR('2-man'!$P$27=TRUE,'2-man'!$P$27="TRUE",'2-man'!$P$27="Yes")))+15*((OR('2-man'!$R$27=TRUE,'2-man'!$R$27="TRUE",'2-man'!$R$27="Yes"))+(OR('2-man'!$T$27=TRUE,'2-man'!$T$27="TRUE",'2-man'!$T$27="Yes"))))*(($N$38+311)=$I$38))</f>
        <v/>
      </c>
      <c r="LC55">
        <f>MIN(100,LB55+IF(AND(LB55&lt;100,LB56+1&gt;=IF(LB57=1,25,50)),10,0)+((15*(OR('2-man'!$N$27=TRUE,'2-man'!$N$27="TRUE",'2-man'!$N$27="Yes"))+15*AND('2-man'!$L$27=2,OR('2-man'!$P$27=TRUE,'2-man'!$P$27="TRUE",'2-man'!$P$27="Yes")))+15*((OR('2-man'!$R$27=TRUE,'2-man'!$R$27="TRUE",'2-man'!$R$27="Yes"))+(OR('2-man'!$T$27=TRUE,'2-man'!$T$27="TRUE",'2-man'!$T$27="Yes"))))*(($N$38+312)=$I$38))</f>
        <v/>
      </c>
      <c r="LD55">
        <f>MIN(100,LC55+IF(AND(LC55&lt;100,LC56+1&gt;=IF(LC57=1,25,50)),10,0)+((15*(OR('2-man'!$N$27=TRUE,'2-man'!$N$27="TRUE",'2-man'!$N$27="Yes"))+15*AND('2-man'!$L$27=2,OR('2-man'!$P$27=TRUE,'2-man'!$P$27="TRUE",'2-man'!$P$27="Yes")))+15*((OR('2-man'!$R$27=TRUE,'2-man'!$R$27="TRUE",'2-man'!$R$27="Yes"))+(OR('2-man'!$T$27=TRUE,'2-man'!$T$27="TRUE",'2-man'!$T$27="Yes"))))*(($N$38+313)=$I$38))</f>
        <v/>
      </c>
      <c r="LE55">
        <f>MIN(100,LD55+IF(AND(LD55&lt;100,LD56+1&gt;=IF(LD57=1,25,50)),10,0)+((15*(OR('2-man'!$N$27=TRUE,'2-man'!$N$27="TRUE",'2-man'!$N$27="Yes"))+15*AND('2-man'!$L$27=2,OR('2-man'!$P$27=TRUE,'2-man'!$P$27="TRUE",'2-man'!$P$27="Yes")))+15*((OR('2-man'!$R$27=TRUE,'2-man'!$R$27="TRUE",'2-man'!$R$27="Yes"))+(OR('2-man'!$T$27=TRUE,'2-man'!$T$27="TRUE",'2-man'!$T$27="Yes"))))*(($N$38+314)=$I$38))</f>
        <v/>
      </c>
      <c r="LF55">
        <f>MIN(100,LE55+IF(AND(LE55&lt;100,LE56+1&gt;=IF(LE57=1,25,50)),10,0)+((15*(OR('2-man'!$N$27=TRUE,'2-man'!$N$27="TRUE",'2-man'!$N$27="Yes"))+15*AND('2-man'!$L$27=2,OR('2-man'!$P$27=TRUE,'2-man'!$P$27="TRUE",'2-man'!$P$27="Yes")))+15*((OR('2-man'!$R$27=TRUE,'2-man'!$R$27="TRUE",'2-man'!$R$27="Yes"))+(OR('2-man'!$T$27=TRUE,'2-man'!$T$27="TRUE",'2-man'!$T$27="Yes"))))*(($N$38+315)=$I$38))</f>
        <v/>
      </c>
      <c r="LG55">
        <f>MIN(100,LF55+IF(AND(LF55&lt;100,LF56+1&gt;=IF(LF57=1,25,50)),10,0)+((15*(OR('2-man'!$N$27=TRUE,'2-man'!$N$27="TRUE",'2-man'!$N$27="Yes"))+15*AND('2-man'!$L$27=2,OR('2-man'!$P$27=TRUE,'2-man'!$P$27="TRUE",'2-man'!$P$27="Yes")))+15*((OR('2-man'!$R$27=TRUE,'2-man'!$R$27="TRUE",'2-man'!$R$27="Yes"))+(OR('2-man'!$T$27=TRUE,'2-man'!$T$27="TRUE",'2-man'!$T$27="Yes"))))*(($N$38+316)=$I$38))</f>
        <v/>
      </c>
      <c r="LH55">
        <f>MIN(100,LG55+IF(AND(LG55&lt;100,LG56+1&gt;=IF(LG57=1,25,50)),10,0)+((15*(OR('2-man'!$N$27=TRUE,'2-man'!$N$27="TRUE",'2-man'!$N$27="Yes"))+15*AND('2-man'!$L$27=2,OR('2-man'!$P$27=TRUE,'2-man'!$P$27="TRUE",'2-man'!$P$27="Yes")))+15*((OR('2-man'!$R$27=TRUE,'2-man'!$R$27="TRUE",'2-man'!$R$27="Yes"))+(OR('2-man'!$T$27=TRUE,'2-man'!$T$27="TRUE",'2-man'!$T$27="Yes"))))*(($N$38+317)=$I$38))</f>
        <v/>
      </c>
      <c r="LI55">
        <f>MIN(100,LH55+IF(AND(LH55&lt;100,LH56+1&gt;=IF(LH57=1,25,50)),10,0)+((15*(OR('2-man'!$N$27=TRUE,'2-man'!$N$27="TRUE",'2-man'!$N$27="Yes"))+15*AND('2-man'!$L$27=2,OR('2-man'!$P$27=TRUE,'2-man'!$P$27="TRUE",'2-man'!$P$27="Yes")))+15*((OR('2-man'!$R$27=TRUE,'2-man'!$R$27="TRUE",'2-man'!$R$27="Yes"))+(OR('2-man'!$T$27=TRUE,'2-man'!$T$27="TRUE",'2-man'!$T$27="Yes"))))*(($N$38+318)=$I$38))</f>
        <v/>
      </c>
      <c r="LJ55">
        <f>MIN(100,LI55+IF(AND(LI55&lt;100,LI56+1&gt;=IF(LI57=1,25,50)),10,0)+((15*(OR('2-man'!$N$27=TRUE,'2-man'!$N$27="TRUE",'2-man'!$N$27="Yes"))+15*AND('2-man'!$L$27=2,OR('2-man'!$P$27=TRUE,'2-man'!$P$27="TRUE",'2-man'!$P$27="Yes")))+15*((OR('2-man'!$R$27=TRUE,'2-man'!$R$27="TRUE",'2-man'!$R$27="Yes"))+(OR('2-man'!$T$27=TRUE,'2-man'!$T$27="TRUE",'2-man'!$T$27="Yes"))))*(($N$38+319)=$I$38))</f>
        <v/>
      </c>
      <c r="LK55">
        <f>MIN(100,LJ55+IF(AND(LJ55&lt;100,LJ56+1&gt;=IF(LJ57=1,25,50)),10,0)+((15*(OR('2-man'!$N$27=TRUE,'2-man'!$N$27="TRUE",'2-man'!$N$27="Yes"))+15*AND('2-man'!$L$27=2,OR('2-man'!$P$27=TRUE,'2-man'!$P$27="TRUE",'2-man'!$P$27="Yes")))+15*((OR('2-man'!$R$27=TRUE,'2-man'!$R$27="TRUE",'2-man'!$R$27="Yes"))+(OR('2-man'!$T$27=TRUE,'2-man'!$T$27="TRUE",'2-man'!$T$27="Yes"))))*(($N$38+320)=$I$38))</f>
        <v/>
      </c>
      <c r="LL55">
        <f>MIN(100,LK55+IF(AND(LK55&lt;100,LK56+1&gt;=IF(LK57=1,25,50)),10,0)+((15*(OR('2-man'!$N$27=TRUE,'2-man'!$N$27="TRUE",'2-man'!$N$27="Yes"))+15*AND('2-man'!$L$27=2,OR('2-man'!$P$27=TRUE,'2-man'!$P$27="TRUE",'2-man'!$P$27="Yes")))+15*((OR('2-man'!$R$27=TRUE,'2-man'!$R$27="TRUE",'2-man'!$R$27="Yes"))+(OR('2-man'!$T$27=TRUE,'2-man'!$T$27="TRUE",'2-man'!$T$27="Yes"))))*(($N$38+321)=$I$38))</f>
        <v/>
      </c>
      <c r="LM55">
        <f>MIN(100,LL55+IF(AND(LL55&lt;100,LL56+1&gt;=IF(LL57=1,25,50)),10,0)+((15*(OR('2-man'!$N$27=TRUE,'2-man'!$N$27="TRUE",'2-man'!$N$27="Yes"))+15*AND('2-man'!$L$27=2,OR('2-man'!$P$27=TRUE,'2-man'!$P$27="TRUE",'2-man'!$P$27="Yes")))+15*((OR('2-man'!$R$27=TRUE,'2-man'!$R$27="TRUE",'2-man'!$R$27="Yes"))+(OR('2-man'!$T$27=TRUE,'2-man'!$T$27="TRUE",'2-man'!$T$27="Yes"))))*(($N$38+322)=$I$38))</f>
        <v/>
      </c>
      <c r="LN55">
        <f>MIN(100,LM55+IF(AND(LM55&lt;100,LM56+1&gt;=IF(LM57=1,25,50)),10,0)+((15*(OR('2-man'!$N$27=TRUE,'2-man'!$N$27="TRUE",'2-man'!$N$27="Yes"))+15*AND('2-man'!$L$27=2,OR('2-man'!$P$27=TRUE,'2-man'!$P$27="TRUE",'2-man'!$P$27="Yes")))+15*((OR('2-man'!$R$27=TRUE,'2-man'!$R$27="TRUE",'2-man'!$R$27="Yes"))+(OR('2-man'!$T$27=TRUE,'2-man'!$T$27="TRUE",'2-man'!$T$27="Yes"))))*(($N$38+323)=$I$38))</f>
        <v/>
      </c>
      <c r="LO55">
        <f>MIN(100,LN55+IF(AND(LN55&lt;100,LN56+1&gt;=IF(LN57=1,25,50)),10,0)+((15*(OR('2-man'!$N$27=TRUE,'2-man'!$N$27="TRUE",'2-man'!$N$27="Yes"))+15*AND('2-man'!$L$27=2,OR('2-man'!$P$27=TRUE,'2-man'!$P$27="TRUE",'2-man'!$P$27="Yes")))+15*((OR('2-man'!$R$27=TRUE,'2-man'!$R$27="TRUE",'2-man'!$R$27="Yes"))+(OR('2-man'!$T$27=TRUE,'2-man'!$T$27="TRUE",'2-man'!$T$27="Yes"))))*(($N$38+324)=$I$38))</f>
        <v/>
      </c>
      <c r="LP55">
        <f>MIN(100,LO55+IF(AND(LO55&lt;100,LO56+1&gt;=IF(LO57=1,25,50)),10,0)+((15*(OR('2-man'!$N$27=TRUE,'2-man'!$N$27="TRUE",'2-man'!$N$27="Yes"))+15*AND('2-man'!$L$27=2,OR('2-man'!$P$27=TRUE,'2-man'!$P$27="TRUE",'2-man'!$P$27="Yes")))+15*((OR('2-man'!$R$27=TRUE,'2-man'!$R$27="TRUE",'2-man'!$R$27="Yes"))+(OR('2-man'!$T$27=TRUE,'2-man'!$T$27="TRUE",'2-man'!$T$27="Yes"))))*(($N$38+325)=$I$38))</f>
        <v/>
      </c>
      <c r="LQ55">
        <f>MIN(100,LP55+IF(AND(LP55&lt;100,LP56+1&gt;=IF(LP57=1,25,50)),10,0)+((15*(OR('2-man'!$N$27=TRUE,'2-man'!$N$27="TRUE",'2-man'!$N$27="Yes"))+15*AND('2-man'!$L$27=2,OR('2-man'!$P$27=TRUE,'2-man'!$P$27="TRUE",'2-man'!$P$27="Yes")))+15*((OR('2-man'!$R$27=TRUE,'2-man'!$R$27="TRUE",'2-man'!$R$27="Yes"))+(OR('2-man'!$T$27=TRUE,'2-man'!$T$27="TRUE",'2-man'!$T$27="Yes"))))*(($N$38+326)=$I$38))</f>
        <v/>
      </c>
      <c r="LR55">
        <f>MIN(100,LQ55+IF(AND(LQ55&lt;100,LQ56+1&gt;=IF(LQ57=1,25,50)),10,0)+((15*(OR('2-man'!$N$27=TRUE,'2-man'!$N$27="TRUE",'2-man'!$N$27="Yes"))+15*AND('2-man'!$L$27=2,OR('2-man'!$P$27=TRUE,'2-man'!$P$27="TRUE",'2-man'!$P$27="Yes")))+15*((OR('2-man'!$R$27=TRUE,'2-man'!$R$27="TRUE",'2-man'!$R$27="Yes"))+(OR('2-man'!$T$27=TRUE,'2-man'!$T$27="TRUE",'2-man'!$T$27="Yes"))))*(($N$38+327)=$I$38))</f>
        <v/>
      </c>
      <c r="LS55">
        <f>MIN(100,LR55+IF(AND(LR55&lt;100,LR56+1&gt;=IF(LR57=1,25,50)),10,0)+((15*(OR('2-man'!$N$27=TRUE,'2-man'!$N$27="TRUE",'2-man'!$N$27="Yes"))+15*AND('2-man'!$L$27=2,OR('2-man'!$P$27=TRUE,'2-man'!$P$27="TRUE",'2-man'!$P$27="Yes")))+15*((OR('2-man'!$R$27=TRUE,'2-man'!$R$27="TRUE",'2-man'!$R$27="Yes"))+(OR('2-man'!$T$27=TRUE,'2-man'!$T$27="TRUE",'2-man'!$T$27="Yes"))))*(($N$38+328)=$I$38))</f>
        <v/>
      </c>
      <c r="LT55">
        <f>MIN(100,LS55+IF(AND(LS55&lt;100,LS56+1&gt;=IF(LS57=1,25,50)),10,0)+((15*(OR('2-man'!$N$27=TRUE,'2-man'!$N$27="TRUE",'2-man'!$N$27="Yes"))+15*AND('2-man'!$L$27=2,OR('2-man'!$P$27=TRUE,'2-man'!$P$27="TRUE",'2-man'!$P$27="Yes")))+15*((OR('2-man'!$R$27=TRUE,'2-man'!$R$27="TRUE",'2-man'!$R$27="Yes"))+(OR('2-man'!$T$27=TRUE,'2-man'!$T$27="TRUE",'2-man'!$T$27="Yes"))))*(($N$38+329)=$I$38))</f>
        <v/>
      </c>
    </row>
    <row r="56">
      <c r="A56" t="inlineStr">
        <is>
          <t>P1 duo timer</t>
        </is>
      </c>
      <c r="C56">
        <f>$D$38</f>
        <v/>
      </c>
      <c r="D56">
        <f>IF(C55&gt;=100,0,IF(C56+1&gt;=IF(C57=1,25,50),0,C56+1))</f>
        <v/>
      </c>
      <c r="E56">
        <f>IF(D55&gt;=100,0,IF(D56+1&gt;=IF(D57=1,25,50),0,D56+1))</f>
        <v/>
      </c>
      <c r="F56">
        <f>IF(E55&gt;=100,0,IF(E56+1&gt;=IF(E57=1,25,50),0,E56+1))</f>
        <v/>
      </c>
      <c r="G56">
        <f>IF(F55&gt;=100,0,IF(F56+1&gt;=IF(F57=1,25,50),0,F56+1))</f>
        <v/>
      </c>
      <c r="H56">
        <f>IF(G55&gt;=100,0,IF(G56+1&gt;=IF(G57=1,25,50),0,G56+1))</f>
        <v/>
      </c>
      <c r="I56">
        <f>IF(H55&gt;=100,0,IF(H56+1&gt;=IF(H57=1,25,50),0,H56+1))</f>
        <v/>
      </c>
      <c r="J56">
        <f>IF(I55&gt;=100,0,IF(I56+1&gt;=IF(I57=1,25,50),0,I56+1))</f>
        <v/>
      </c>
      <c r="K56">
        <f>IF(J55&gt;=100,0,IF(J56+1&gt;=IF(J57=1,25,50),0,J56+1))</f>
        <v/>
      </c>
      <c r="L56">
        <f>IF(K55&gt;=100,0,IF(K56+1&gt;=IF(K57=1,25,50),0,K56+1))</f>
        <v/>
      </c>
      <c r="M56">
        <f>IF(L55&gt;=100,0,IF(L56+1&gt;=IF(L57=1,25,50),0,L56+1))</f>
        <v/>
      </c>
      <c r="N56">
        <f>IF(M55&gt;=100,0,IF(M56+1&gt;=IF(M57=1,25,50),0,M56+1))</f>
        <v/>
      </c>
      <c r="O56">
        <f>IF(N55&gt;=100,0,IF(N56+1&gt;=IF(N57=1,25,50),0,N56+1))</f>
        <v/>
      </c>
      <c r="P56">
        <f>IF(O55&gt;=100,0,IF(O56+1&gt;=IF(O57=1,25,50),0,O56+1))</f>
        <v/>
      </c>
      <c r="Q56">
        <f>IF(P55&gt;=100,0,IF(P56+1&gt;=IF(P57=1,25,50),0,P56+1))</f>
        <v/>
      </c>
      <c r="R56">
        <f>IF(Q55&gt;=100,0,IF(Q56+1&gt;=IF(Q57=1,25,50),0,Q56+1))</f>
        <v/>
      </c>
      <c r="S56">
        <f>IF(R55&gt;=100,0,IF(R56+1&gt;=IF(R57=1,25,50),0,R56+1))</f>
        <v/>
      </c>
      <c r="T56">
        <f>IF(S55&gt;=100,0,IF(S56+1&gt;=IF(S57=1,25,50),0,S56+1))</f>
        <v/>
      </c>
      <c r="U56">
        <f>IF(T55&gt;=100,0,IF(T56+1&gt;=IF(T57=1,25,50),0,T56+1))</f>
        <v/>
      </c>
      <c r="V56">
        <f>IF(U55&gt;=100,0,IF(U56+1&gt;=IF(U57=1,25,50),0,U56+1))</f>
        <v/>
      </c>
      <c r="W56">
        <f>IF(V55&gt;=100,0,IF(V56+1&gt;=IF(V57=1,25,50),0,V56+1))</f>
        <v/>
      </c>
      <c r="X56">
        <f>IF(W55&gt;=100,0,IF(W56+1&gt;=IF(W57=1,25,50),0,W56+1))</f>
        <v/>
      </c>
      <c r="Y56">
        <f>IF(X55&gt;=100,0,IF(X56+1&gt;=IF(X57=1,25,50),0,X56+1))</f>
        <v/>
      </c>
      <c r="Z56">
        <f>IF(Y55&gt;=100,0,IF(Y56+1&gt;=IF(Y57=1,25,50),0,Y56+1))</f>
        <v/>
      </c>
      <c r="AA56">
        <f>IF(Z55&gt;=100,0,IF(Z56+1&gt;=IF(Z57=1,25,50),0,Z56+1))</f>
        <v/>
      </c>
      <c r="AB56">
        <f>IF(AA55&gt;=100,0,IF(AA56+1&gt;=IF(AA57=1,25,50),0,AA56+1))</f>
        <v/>
      </c>
      <c r="AC56">
        <f>IF(AB55&gt;=100,0,IF(AB56+1&gt;=IF(AB57=1,25,50),0,AB56+1))</f>
        <v/>
      </c>
      <c r="AD56">
        <f>IF(AC55&gt;=100,0,IF(AC56+1&gt;=IF(AC57=1,25,50),0,AC56+1))</f>
        <v/>
      </c>
      <c r="AE56">
        <f>IF(AD55&gt;=100,0,IF(AD56+1&gt;=IF(AD57=1,25,50),0,AD56+1))</f>
        <v/>
      </c>
      <c r="AF56">
        <f>IF(AE55&gt;=100,0,IF(AE56+1&gt;=IF(AE57=1,25,50),0,AE56+1))</f>
        <v/>
      </c>
      <c r="AG56">
        <f>IF(AF55&gt;=100,0,IF(AF56+1&gt;=IF(AF57=1,25,50),0,AF56+1))</f>
        <v/>
      </c>
      <c r="AH56">
        <f>IF(AG55&gt;=100,0,IF(AG56+1&gt;=IF(AG57=1,25,50),0,AG56+1))</f>
        <v/>
      </c>
      <c r="AI56">
        <f>IF(AH55&gt;=100,0,IF(AH56+1&gt;=IF(AH57=1,25,50),0,AH56+1))</f>
        <v/>
      </c>
      <c r="AJ56">
        <f>IF(AI55&gt;=100,0,IF(AI56+1&gt;=IF(AI57=1,25,50),0,AI56+1))</f>
        <v/>
      </c>
      <c r="AK56">
        <f>IF(AJ55&gt;=100,0,IF(AJ56+1&gt;=IF(AJ57=1,25,50),0,AJ56+1))</f>
        <v/>
      </c>
      <c r="AL56">
        <f>IF(AK55&gt;=100,0,IF(AK56+1&gt;=IF(AK57=1,25,50),0,AK56+1))</f>
        <v/>
      </c>
      <c r="AM56">
        <f>IF(AL55&gt;=100,0,IF(AL56+1&gt;=IF(AL57=1,25,50),0,AL56+1))</f>
        <v/>
      </c>
      <c r="AN56">
        <f>IF(AM55&gt;=100,0,IF(AM56+1&gt;=IF(AM57=1,25,50),0,AM56+1))</f>
        <v/>
      </c>
      <c r="AO56">
        <f>IF(AN55&gt;=100,0,IF(AN56+1&gt;=IF(AN57=1,25,50),0,AN56+1))</f>
        <v/>
      </c>
      <c r="AP56">
        <f>IF(AO55&gt;=100,0,IF(AO56+1&gt;=IF(AO57=1,25,50),0,AO56+1))</f>
        <v/>
      </c>
      <c r="AQ56">
        <f>IF(AP55&gt;=100,0,IF(AP56+1&gt;=IF(AP57=1,25,50),0,AP56+1))</f>
        <v/>
      </c>
      <c r="AR56">
        <f>IF(AQ55&gt;=100,0,IF(AQ56+1&gt;=IF(AQ57=1,25,50),0,AQ56+1))</f>
        <v/>
      </c>
      <c r="AS56">
        <f>IF(AR55&gt;=100,0,IF(AR56+1&gt;=IF(AR57=1,25,50),0,AR56+1))</f>
        <v/>
      </c>
      <c r="AT56">
        <f>IF(AS55&gt;=100,0,IF(AS56+1&gt;=IF(AS57=1,25,50),0,AS56+1))</f>
        <v/>
      </c>
      <c r="AU56">
        <f>IF(AT55&gt;=100,0,IF(AT56+1&gt;=IF(AT57=1,25,50),0,AT56+1))</f>
        <v/>
      </c>
      <c r="AV56">
        <f>IF(AU55&gt;=100,0,IF(AU56+1&gt;=IF(AU57=1,25,50),0,AU56+1))</f>
        <v/>
      </c>
      <c r="AW56">
        <f>IF(AV55&gt;=100,0,IF(AV56+1&gt;=IF(AV57=1,25,50),0,AV56+1))</f>
        <v/>
      </c>
      <c r="AX56">
        <f>IF(AW55&gt;=100,0,IF(AW56+1&gt;=IF(AW57=1,25,50),0,AW56+1))</f>
        <v/>
      </c>
      <c r="AY56">
        <f>IF(AX55&gt;=100,0,IF(AX56+1&gt;=IF(AX57=1,25,50),0,AX56+1))</f>
        <v/>
      </c>
      <c r="AZ56">
        <f>IF(AY55&gt;=100,0,IF(AY56+1&gt;=IF(AY57=1,25,50),0,AY56+1))</f>
        <v/>
      </c>
      <c r="BA56">
        <f>IF(AZ55&gt;=100,0,IF(AZ56+1&gt;=IF(AZ57=1,25,50),0,AZ56+1))</f>
        <v/>
      </c>
      <c r="BB56">
        <f>IF(BA55&gt;=100,0,IF(BA56+1&gt;=IF(BA57=1,25,50),0,BA56+1))</f>
        <v/>
      </c>
      <c r="BC56">
        <f>IF(BB55&gt;=100,0,IF(BB56+1&gt;=IF(BB57=1,25,50),0,BB56+1))</f>
        <v/>
      </c>
      <c r="BD56">
        <f>IF(BC55&gt;=100,0,IF(BC56+1&gt;=IF(BC57=1,25,50),0,BC56+1))</f>
        <v/>
      </c>
      <c r="BE56">
        <f>IF(BD55&gt;=100,0,IF(BD56+1&gt;=IF(BD57=1,25,50),0,BD56+1))</f>
        <v/>
      </c>
      <c r="BF56">
        <f>IF(BE55&gt;=100,0,IF(BE56+1&gt;=IF(BE57=1,25,50),0,BE56+1))</f>
        <v/>
      </c>
      <c r="BG56">
        <f>IF(BF55&gt;=100,0,IF(BF56+1&gt;=IF(BF57=1,25,50),0,BF56+1))</f>
        <v/>
      </c>
      <c r="BH56">
        <f>IF(BG55&gt;=100,0,IF(BG56+1&gt;=IF(BG57=1,25,50),0,BG56+1))</f>
        <v/>
      </c>
      <c r="BI56">
        <f>IF(BH55&gt;=100,0,IF(BH56+1&gt;=IF(BH57=1,25,50),0,BH56+1))</f>
        <v/>
      </c>
      <c r="BJ56">
        <f>IF(BI55&gt;=100,0,IF(BI56+1&gt;=IF(BI57=1,25,50),0,BI56+1))</f>
        <v/>
      </c>
      <c r="BK56">
        <f>IF(BJ55&gt;=100,0,IF(BJ56+1&gt;=IF(BJ57=1,25,50),0,BJ56+1))</f>
        <v/>
      </c>
      <c r="BL56">
        <f>IF(BK55&gt;=100,0,IF(BK56+1&gt;=IF(BK57=1,25,50),0,BK56+1))</f>
        <v/>
      </c>
      <c r="BM56">
        <f>IF(BL55&gt;=100,0,IF(BL56+1&gt;=IF(BL57=1,25,50),0,BL56+1))</f>
        <v/>
      </c>
      <c r="BN56">
        <f>IF(BM55&gt;=100,0,IF(BM56+1&gt;=IF(BM57=1,25,50),0,BM56+1))</f>
        <v/>
      </c>
      <c r="BO56">
        <f>IF(BN55&gt;=100,0,IF(BN56+1&gt;=IF(BN57=1,25,50),0,BN56+1))</f>
        <v/>
      </c>
      <c r="BP56">
        <f>IF(BO55&gt;=100,0,IF(BO56+1&gt;=IF(BO57=1,25,50),0,BO56+1))</f>
        <v/>
      </c>
      <c r="BQ56">
        <f>IF(BP55&gt;=100,0,IF(BP56+1&gt;=IF(BP57=1,25,50),0,BP56+1))</f>
        <v/>
      </c>
      <c r="BR56">
        <f>IF(BQ55&gt;=100,0,IF(BQ56+1&gt;=IF(BQ57=1,25,50),0,BQ56+1))</f>
        <v/>
      </c>
      <c r="BS56">
        <f>IF(BR55&gt;=100,0,IF(BR56+1&gt;=IF(BR57=1,25,50),0,BR56+1))</f>
        <v/>
      </c>
      <c r="BT56">
        <f>IF(BS55&gt;=100,0,IF(BS56+1&gt;=IF(BS57=1,25,50),0,BS56+1))</f>
        <v/>
      </c>
      <c r="BU56">
        <f>IF(BT55&gt;=100,0,IF(BT56+1&gt;=IF(BT57=1,25,50),0,BT56+1))</f>
        <v/>
      </c>
      <c r="BV56">
        <f>IF(BU55&gt;=100,0,IF(BU56+1&gt;=IF(BU57=1,25,50),0,BU56+1))</f>
        <v/>
      </c>
      <c r="BW56">
        <f>IF(BV55&gt;=100,0,IF(BV56+1&gt;=IF(BV57=1,25,50),0,BV56+1))</f>
        <v/>
      </c>
      <c r="BX56">
        <f>IF(BW55&gt;=100,0,IF(BW56+1&gt;=IF(BW57=1,25,50),0,BW56+1))</f>
        <v/>
      </c>
      <c r="BY56">
        <f>IF(BX55&gt;=100,0,IF(BX56+1&gt;=IF(BX57=1,25,50),0,BX56+1))</f>
        <v/>
      </c>
      <c r="BZ56">
        <f>IF(BY55&gt;=100,0,IF(BY56+1&gt;=IF(BY57=1,25,50),0,BY56+1))</f>
        <v/>
      </c>
      <c r="CA56">
        <f>IF(BZ55&gt;=100,0,IF(BZ56+1&gt;=IF(BZ57=1,25,50),0,BZ56+1))</f>
        <v/>
      </c>
      <c r="CB56">
        <f>IF(CA55&gt;=100,0,IF(CA56+1&gt;=IF(CA57=1,25,50),0,CA56+1))</f>
        <v/>
      </c>
      <c r="CC56">
        <f>IF(CB55&gt;=100,0,IF(CB56+1&gt;=IF(CB57=1,25,50),0,CB56+1))</f>
        <v/>
      </c>
      <c r="CD56">
        <f>IF(CC55&gt;=100,0,IF(CC56+1&gt;=IF(CC57=1,25,50),0,CC56+1))</f>
        <v/>
      </c>
      <c r="CE56">
        <f>IF(CD55&gt;=100,0,IF(CD56+1&gt;=IF(CD57=1,25,50),0,CD56+1))</f>
        <v/>
      </c>
      <c r="CF56">
        <f>IF(CE55&gt;=100,0,IF(CE56+1&gt;=IF(CE57=1,25,50),0,CE56+1))</f>
        <v/>
      </c>
      <c r="CG56">
        <f>IF(CF55&gt;=100,0,IF(CF56+1&gt;=IF(CF57=1,25,50),0,CF56+1))</f>
        <v/>
      </c>
      <c r="CH56">
        <f>IF(CG55&gt;=100,0,IF(CG56+1&gt;=IF(CG57=1,25,50),0,CG56+1))</f>
        <v/>
      </c>
      <c r="CI56">
        <f>IF(CH55&gt;=100,0,IF(CH56+1&gt;=IF(CH57=1,25,50),0,CH56+1))</f>
        <v/>
      </c>
      <c r="CJ56">
        <f>IF(CI55&gt;=100,0,IF(CI56+1&gt;=IF(CI57=1,25,50),0,CI56+1))</f>
        <v/>
      </c>
      <c r="CK56">
        <f>IF(CJ55&gt;=100,0,IF(CJ56+1&gt;=IF(CJ57=1,25,50),0,CJ56+1))</f>
        <v/>
      </c>
      <c r="CL56">
        <f>IF(CK55&gt;=100,0,IF(CK56+1&gt;=IF(CK57=1,25,50),0,CK56+1))</f>
        <v/>
      </c>
      <c r="CM56">
        <f>IF(CL55&gt;=100,0,IF(CL56+1&gt;=IF(CL57=1,25,50),0,CL56+1))</f>
        <v/>
      </c>
      <c r="CN56">
        <f>IF(CM55&gt;=100,0,IF(CM56+1&gt;=IF(CM57=1,25,50),0,CM56+1))</f>
        <v/>
      </c>
      <c r="CO56">
        <f>IF(CN55&gt;=100,0,IF(CN56+1&gt;=IF(CN57=1,25,50),0,CN56+1))</f>
        <v/>
      </c>
      <c r="CP56">
        <f>IF(CO55&gt;=100,0,IF(CO56+1&gt;=IF(CO57=1,25,50),0,CO56+1))</f>
        <v/>
      </c>
      <c r="CQ56">
        <f>IF(CP55&gt;=100,0,IF(CP56+1&gt;=IF(CP57=1,25,50),0,CP56+1))</f>
        <v/>
      </c>
      <c r="CR56">
        <f>IF(CQ55&gt;=100,0,IF(CQ56+1&gt;=IF(CQ57=1,25,50),0,CQ56+1))</f>
        <v/>
      </c>
      <c r="CS56">
        <f>IF(CR55&gt;=100,0,IF(CR56+1&gt;=IF(CR57=1,25,50),0,CR56+1))</f>
        <v/>
      </c>
      <c r="CT56">
        <f>IF(CS55&gt;=100,0,IF(CS56+1&gt;=IF(CS57=1,25,50),0,CS56+1))</f>
        <v/>
      </c>
      <c r="CU56">
        <f>IF(CT55&gt;=100,0,IF(CT56+1&gt;=IF(CT57=1,25,50),0,CT56+1))</f>
        <v/>
      </c>
      <c r="CV56">
        <f>IF(CU55&gt;=100,0,IF(CU56+1&gt;=IF(CU57=1,25,50),0,CU56+1))</f>
        <v/>
      </c>
      <c r="CW56">
        <f>IF(CV55&gt;=100,0,IF(CV56+1&gt;=IF(CV57=1,25,50),0,CV56+1))</f>
        <v/>
      </c>
      <c r="CX56">
        <f>IF(CW55&gt;=100,0,IF(CW56+1&gt;=IF(CW57=1,25,50),0,CW56+1))</f>
        <v/>
      </c>
      <c r="CY56">
        <f>IF(CX55&gt;=100,0,IF(CX56+1&gt;=IF(CX57=1,25,50),0,CX56+1))</f>
        <v/>
      </c>
      <c r="CZ56">
        <f>IF(CY55&gt;=100,0,IF(CY56+1&gt;=IF(CY57=1,25,50),0,CY56+1))</f>
        <v/>
      </c>
      <c r="DA56">
        <f>IF(CZ55&gt;=100,0,IF(CZ56+1&gt;=IF(CZ57=1,25,50),0,CZ56+1))</f>
        <v/>
      </c>
      <c r="DB56">
        <f>IF(DA55&gt;=100,0,IF(DA56+1&gt;=IF(DA57=1,25,50),0,DA56+1))</f>
        <v/>
      </c>
      <c r="DC56">
        <f>IF(DB55&gt;=100,0,IF(DB56+1&gt;=IF(DB57=1,25,50),0,DB56+1))</f>
        <v/>
      </c>
      <c r="DD56">
        <f>IF(DC55&gt;=100,0,IF(DC56+1&gt;=IF(DC57=1,25,50),0,DC56+1))</f>
        <v/>
      </c>
      <c r="DE56">
        <f>IF(DD55&gt;=100,0,IF(DD56+1&gt;=IF(DD57=1,25,50),0,DD56+1))</f>
        <v/>
      </c>
      <c r="DF56">
        <f>IF(DE55&gt;=100,0,IF(DE56+1&gt;=IF(DE57=1,25,50),0,DE56+1))</f>
        <v/>
      </c>
      <c r="DG56">
        <f>IF(DF55&gt;=100,0,IF(DF56+1&gt;=IF(DF57=1,25,50),0,DF56+1))</f>
        <v/>
      </c>
      <c r="DH56">
        <f>IF(DG55&gt;=100,0,IF(DG56+1&gt;=IF(DG57=1,25,50),0,DG56+1))</f>
        <v/>
      </c>
      <c r="DI56">
        <f>IF(DH55&gt;=100,0,IF(DH56+1&gt;=IF(DH57=1,25,50),0,DH56+1))</f>
        <v/>
      </c>
      <c r="DJ56">
        <f>IF(DI55&gt;=100,0,IF(DI56+1&gt;=IF(DI57=1,25,50),0,DI56+1))</f>
        <v/>
      </c>
      <c r="DK56">
        <f>IF(DJ55&gt;=100,0,IF(DJ56+1&gt;=IF(DJ57=1,25,50),0,DJ56+1))</f>
        <v/>
      </c>
      <c r="DL56">
        <f>IF(DK55&gt;=100,0,IF(DK56+1&gt;=IF(DK57=1,25,50),0,DK56+1))</f>
        <v/>
      </c>
      <c r="DM56">
        <f>IF(DL55&gt;=100,0,IF(DL56+1&gt;=IF(DL57=1,25,50),0,DL56+1))</f>
        <v/>
      </c>
      <c r="DN56">
        <f>IF(DM55&gt;=100,0,IF(DM56+1&gt;=IF(DM57=1,25,50),0,DM56+1))</f>
        <v/>
      </c>
      <c r="DO56">
        <f>IF(DN55&gt;=100,0,IF(DN56+1&gt;=IF(DN57=1,25,50),0,DN56+1))</f>
        <v/>
      </c>
      <c r="DP56">
        <f>IF(DO55&gt;=100,0,IF(DO56+1&gt;=IF(DO57=1,25,50),0,DO56+1))</f>
        <v/>
      </c>
      <c r="DQ56">
        <f>IF(DP55&gt;=100,0,IF(DP56+1&gt;=IF(DP57=1,25,50),0,DP56+1))</f>
        <v/>
      </c>
      <c r="DR56">
        <f>IF(DQ55&gt;=100,0,IF(DQ56+1&gt;=IF(DQ57=1,25,50),0,DQ56+1))</f>
        <v/>
      </c>
      <c r="DS56">
        <f>IF(DR55&gt;=100,0,IF(DR56+1&gt;=IF(DR57=1,25,50),0,DR56+1))</f>
        <v/>
      </c>
      <c r="DT56">
        <f>IF(DS55&gt;=100,0,IF(DS56+1&gt;=IF(DS57=1,25,50),0,DS56+1))</f>
        <v/>
      </c>
      <c r="DU56">
        <f>IF(DT55&gt;=100,0,IF(DT56+1&gt;=IF(DT57=1,25,50),0,DT56+1))</f>
        <v/>
      </c>
      <c r="DV56">
        <f>IF(DU55&gt;=100,0,IF(DU56+1&gt;=IF(DU57=1,25,50),0,DU56+1))</f>
        <v/>
      </c>
      <c r="DW56">
        <f>IF(DV55&gt;=100,0,IF(DV56+1&gt;=IF(DV57=1,25,50),0,DV56+1))</f>
        <v/>
      </c>
      <c r="DX56">
        <f>IF(DW55&gt;=100,0,IF(DW56+1&gt;=IF(DW57=1,25,50),0,DW56+1))</f>
        <v/>
      </c>
      <c r="DY56">
        <f>IF(DX55&gt;=100,0,IF(DX56+1&gt;=IF(DX57=1,25,50),0,DX56+1))</f>
        <v/>
      </c>
      <c r="DZ56">
        <f>IF(DY55&gt;=100,0,IF(DY56+1&gt;=IF(DY57=1,25,50),0,DY56+1))</f>
        <v/>
      </c>
      <c r="EA56">
        <f>IF(DZ55&gt;=100,0,IF(DZ56+1&gt;=IF(DZ57=1,25,50),0,DZ56+1))</f>
        <v/>
      </c>
      <c r="EB56">
        <f>IF(EA55&gt;=100,0,IF(EA56+1&gt;=IF(EA57=1,25,50),0,EA56+1))</f>
        <v/>
      </c>
      <c r="EC56">
        <f>IF(EB55&gt;=100,0,IF(EB56+1&gt;=IF(EB57=1,25,50),0,EB56+1))</f>
        <v/>
      </c>
      <c r="ED56">
        <f>IF(EC55&gt;=100,0,IF(EC56+1&gt;=IF(EC57=1,25,50),0,EC56+1))</f>
        <v/>
      </c>
      <c r="EE56">
        <f>IF(ED55&gt;=100,0,IF(ED56+1&gt;=IF(ED57=1,25,50),0,ED56+1))</f>
        <v/>
      </c>
      <c r="EF56">
        <f>IF(EE55&gt;=100,0,IF(EE56+1&gt;=IF(EE57=1,25,50),0,EE56+1))</f>
        <v/>
      </c>
      <c r="EG56">
        <f>IF(EF55&gt;=100,0,IF(EF56+1&gt;=IF(EF57=1,25,50),0,EF56+1))</f>
        <v/>
      </c>
      <c r="EH56">
        <f>IF(EG55&gt;=100,0,IF(EG56+1&gt;=IF(EG57=1,25,50),0,EG56+1))</f>
        <v/>
      </c>
      <c r="EI56">
        <f>IF(EH55&gt;=100,0,IF(EH56+1&gt;=IF(EH57=1,25,50),0,EH56+1))</f>
        <v/>
      </c>
      <c r="EJ56">
        <f>IF(EI55&gt;=100,0,IF(EI56+1&gt;=IF(EI57=1,25,50),0,EI56+1))</f>
        <v/>
      </c>
      <c r="EK56">
        <f>IF(EJ55&gt;=100,0,IF(EJ56+1&gt;=IF(EJ57=1,25,50),0,EJ56+1))</f>
        <v/>
      </c>
      <c r="EL56">
        <f>IF(EK55&gt;=100,0,IF(EK56+1&gt;=IF(EK57=1,25,50),0,EK56+1))</f>
        <v/>
      </c>
      <c r="EM56">
        <f>IF(EL55&gt;=100,0,IF(EL56+1&gt;=IF(EL57=1,25,50),0,EL56+1))</f>
        <v/>
      </c>
      <c r="EN56">
        <f>IF(EM55&gt;=100,0,IF(EM56+1&gt;=IF(EM57=1,25,50),0,EM56+1))</f>
        <v/>
      </c>
      <c r="EO56">
        <f>IF(EN55&gt;=100,0,IF(EN56+1&gt;=IF(EN57=1,25,50),0,EN56+1))</f>
        <v/>
      </c>
      <c r="EP56">
        <f>IF(EO55&gt;=100,0,IF(EO56+1&gt;=IF(EO57=1,25,50),0,EO56+1))</f>
        <v/>
      </c>
      <c r="EQ56">
        <f>IF(EP55&gt;=100,0,IF(EP56+1&gt;=IF(EP57=1,25,50),0,EP56+1))</f>
        <v/>
      </c>
      <c r="ER56">
        <f>IF(EQ55&gt;=100,0,IF(EQ56+1&gt;=IF(EQ57=1,25,50),0,EQ56+1))</f>
        <v/>
      </c>
      <c r="ES56">
        <f>IF(ER55&gt;=100,0,IF(ER56+1&gt;=IF(ER57=1,25,50),0,ER56+1))</f>
        <v/>
      </c>
      <c r="ET56">
        <f>IF(ES55&gt;=100,0,IF(ES56+1&gt;=IF(ES57=1,25,50),0,ES56+1))</f>
        <v/>
      </c>
      <c r="EU56">
        <f>IF(ET55&gt;=100,0,IF(ET56+1&gt;=IF(ET57=1,25,50),0,ET56+1))</f>
        <v/>
      </c>
      <c r="EV56">
        <f>IF(EU55&gt;=100,0,IF(EU56+1&gt;=IF(EU57=1,25,50),0,EU56+1))</f>
        <v/>
      </c>
      <c r="EW56">
        <f>IF(EV55&gt;=100,0,IF(EV56+1&gt;=IF(EV57=1,25,50),0,EV56+1))</f>
        <v/>
      </c>
      <c r="EX56">
        <f>IF(EW55&gt;=100,0,IF(EW56+1&gt;=IF(EW57=1,25,50),0,EW56+1))</f>
        <v/>
      </c>
      <c r="EY56">
        <f>IF(EX55&gt;=100,0,IF(EX56+1&gt;=IF(EX57=1,25,50),0,EX56+1))</f>
        <v/>
      </c>
      <c r="EZ56">
        <f>IF(EY55&gt;=100,0,IF(EY56+1&gt;=IF(EY57=1,25,50),0,EY56+1))</f>
        <v/>
      </c>
      <c r="FA56">
        <f>IF(EZ55&gt;=100,0,IF(EZ56+1&gt;=IF(EZ57=1,25,50),0,EZ56+1))</f>
        <v/>
      </c>
      <c r="FB56">
        <f>IF(FA55&gt;=100,0,IF(FA56+1&gt;=IF(FA57=1,25,50),0,FA56+1))</f>
        <v/>
      </c>
      <c r="FC56">
        <f>IF(FB55&gt;=100,0,IF(FB56+1&gt;=IF(FB57=1,25,50),0,FB56+1))</f>
        <v/>
      </c>
      <c r="FD56">
        <f>IF(FC55&gt;=100,0,IF(FC56+1&gt;=IF(FC57=1,25,50),0,FC56+1))</f>
        <v/>
      </c>
      <c r="FE56">
        <f>IF(FD55&gt;=100,0,IF(FD56+1&gt;=IF(FD57=1,25,50),0,FD56+1))</f>
        <v/>
      </c>
      <c r="FF56">
        <f>IF(FE55&gt;=100,0,IF(FE56+1&gt;=IF(FE57=1,25,50),0,FE56+1))</f>
        <v/>
      </c>
      <c r="FG56">
        <f>IF(FF55&gt;=100,0,IF(FF56+1&gt;=IF(FF57=1,25,50),0,FF56+1))</f>
        <v/>
      </c>
      <c r="FH56">
        <f>IF(FG55&gt;=100,0,IF(FG56+1&gt;=IF(FG57=1,25,50),0,FG56+1))</f>
        <v/>
      </c>
      <c r="FI56">
        <f>IF(FH55&gt;=100,0,IF(FH56+1&gt;=IF(FH57=1,25,50),0,FH56+1))</f>
        <v/>
      </c>
      <c r="FJ56">
        <f>IF(FI55&gt;=100,0,IF(FI56+1&gt;=IF(FI57=1,25,50),0,FI56+1))</f>
        <v/>
      </c>
      <c r="FK56">
        <f>IF(FJ55&gt;=100,0,IF(FJ56+1&gt;=IF(FJ57=1,25,50),0,FJ56+1))</f>
        <v/>
      </c>
      <c r="FL56">
        <f>IF(FK55&gt;=100,0,IF(FK56+1&gt;=IF(FK57=1,25,50),0,FK56+1))</f>
        <v/>
      </c>
      <c r="FM56">
        <f>IF(FL55&gt;=100,0,IF(FL56+1&gt;=IF(FL57=1,25,50),0,FL56+1))</f>
        <v/>
      </c>
      <c r="FN56">
        <f>IF(FM55&gt;=100,0,IF(FM56+1&gt;=IF(FM57=1,25,50),0,FM56+1))</f>
        <v/>
      </c>
      <c r="FO56">
        <f>IF(FN55&gt;=100,0,IF(FN56+1&gt;=IF(FN57=1,25,50),0,FN56+1))</f>
        <v/>
      </c>
      <c r="FP56">
        <f>IF(FO55&gt;=100,0,IF(FO56+1&gt;=IF(FO57=1,25,50),0,FO56+1))</f>
        <v/>
      </c>
      <c r="FQ56">
        <f>IF(FP55&gt;=100,0,IF(FP56+1&gt;=IF(FP57=1,25,50),0,FP56+1))</f>
        <v/>
      </c>
      <c r="FR56">
        <f>IF(FQ55&gt;=100,0,IF(FQ56+1&gt;=IF(FQ57=1,25,50),0,FQ56+1))</f>
        <v/>
      </c>
      <c r="FS56">
        <f>IF(FR55&gt;=100,0,IF(FR56+1&gt;=IF(FR57=1,25,50),0,FR56+1))</f>
        <v/>
      </c>
      <c r="FT56">
        <f>IF(FS55&gt;=100,0,IF(FS56+1&gt;=IF(FS57=1,25,50),0,FS56+1))</f>
        <v/>
      </c>
      <c r="FU56">
        <f>IF(FT55&gt;=100,0,IF(FT56+1&gt;=IF(FT57=1,25,50),0,FT56+1))</f>
        <v/>
      </c>
      <c r="FV56">
        <f>IF(FU55&gt;=100,0,IF(FU56+1&gt;=IF(FU57=1,25,50),0,FU56+1))</f>
        <v/>
      </c>
      <c r="FW56">
        <f>IF(FV55&gt;=100,0,IF(FV56+1&gt;=IF(FV57=1,25,50),0,FV56+1))</f>
        <v/>
      </c>
      <c r="FX56">
        <f>IF(FW55&gt;=100,0,IF(FW56+1&gt;=IF(FW57=1,25,50),0,FW56+1))</f>
        <v/>
      </c>
      <c r="FY56">
        <f>IF(FX55&gt;=100,0,IF(FX56+1&gt;=IF(FX57=1,25,50),0,FX56+1))</f>
        <v/>
      </c>
      <c r="FZ56">
        <f>IF(FY55&gt;=100,0,IF(FY56+1&gt;=IF(FY57=1,25,50),0,FY56+1))</f>
        <v/>
      </c>
      <c r="GA56">
        <f>IF(FZ55&gt;=100,0,IF(FZ56+1&gt;=IF(FZ57=1,25,50),0,FZ56+1))</f>
        <v/>
      </c>
      <c r="GB56">
        <f>IF(GA55&gt;=100,0,IF(GA56+1&gt;=IF(GA57=1,25,50),0,GA56+1))</f>
        <v/>
      </c>
      <c r="GC56">
        <f>IF(GB55&gt;=100,0,IF(GB56+1&gt;=IF(GB57=1,25,50),0,GB56+1))</f>
        <v/>
      </c>
      <c r="GD56">
        <f>IF(GC55&gt;=100,0,IF(GC56+1&gt;=IF(GC57=1,25,50),0,GC56+1))</f>
        <v/>
      </c>
      <c r="GE56">
        <f>IF(GD55&gt;=100,0,IF(GD56+1&gt;=IF(GD57=1,25,50),0,GD56+1))</f>
        <v/>
      </c>
      <c r="GF56">
        <f>IF(GE55&gt;=100,0,IF(GE56+1&gt;=IF(GE57=1,25,50),0,GE56+1))</f>
        <v/>
      </c>
      <c r="GG56">
        <f>IF(GF55&gt;=100,0,IF(GF56+1&gt;=IF(GF57=1,25,50),0,GF56+1))</f>
        <v/>
      </c>
      <c r="GH56">
        <f>IF(GG55&gt;=100,0,IF(GG56+1&gt;=IF(GG57=1,25,50),0,GG56+1))</f>
        <v/>
      </c>
      <c r="GI56">
        <f>IF(GH55&gt;=100,0,IF(GH56+1&gt;=IF(GH57=1,25,50),0,GH56+1))</f>
        <v/>
      </c>
      <c r="GJ56">
        <f>IF(GI55&gt;=100,0,IF(GI56+1&gt;=IF(GI57=1,25,50),0,GI56+1))</f>
        <v/>
      </c>
      <c r="GK56">
        <f>IF(GJ55&gt;=100,0,IF(GJ56+1&gt;=IF(GJ57=1,25,50),0,GJ56+1))</f>
        <v/>
      </c>
      <c r="GL56">
        <f>IF(GK55&gt;=100,0,IF(GK56+1&gt;=IF(GK57=1,25,50),0,GK56+1))</f>
        <v/>
      </c>
      <c r="GM56">
        <f>IF(GL55&gt;=100,0,IF(GL56+1&gt;=IF(GL57=1,25,50),0,GL56+1))</f>
        <v/>
      </c>
      <c r="GN56">
        <f>IF(GM55&gt;=100,0,IF(GM56+1&gt;=IF(GM57=1,25,50),0,GM56+1))</f>
        <v/>
      </c>
      <c r="GO56">
        <f>IF(GN55&gt;=100,0,IF(GN56+1&gt;=IF(GN57=1,25,50),0,GN56+1))</f>
        <v/>
      </c>
      <c r="GP56">
        <f>IF(GO55&gt;=100,0,IF(GO56+1&gt;=IF(GO57=1,25,50),0,GO56+1))</f>
        <v/>
      </c>
      <c r="GQ56">
        <f>IF(GP55&gt;=100,0,IF(GP56+1&gt;=IF(GP57=1,25,50),0,GP56+1))</f>
        <v/>
      </c>
      <c r="GR56">
        <f>IF(GQ55&gt;=100,0,IF(GQ56+1&gt;=IF(GQ57=1,25,50),0,GQ56+1))</f>
        <v/>
      </c>
      <c r="GS56">
        <f>IF(GR55&gt;=100,0,IF(GR56+1&gt;=IF(GR57=1,25,50),0,GR56+1))</f>
        <v/>
      </c>
      <c r="GT56">
        <f>IF(GS55&gt;=100,0,IF(GS56+1&gt;=IF(GS57=1,25,50),0,GS56+1))</f>
        <v/>
      </c>
      <c r="GU56">
        <f>IF(GT55&gt;=100,0,IF(GT56+1&gt;=IF(GT57=1,25,50),0,GT56+1))</f>
        <v/>
      </c>
      <c r="GV56">
        <f>IF(GU55&gt;=100,0,IF(GU56+1&gt;=IF(GU57=1,25,50),0,GU56+1))</f>
        <v/>
      </c>
      <c r="GW56">
        <f>IF(GV55&gt;=100,0,IF(GV56+1&gt;=IF(GV57=1,25,50),0,GV56+1))</f>
        <v/>
      </c>
      <c r="GX56">
        <f>IF(GW55&gt;=100,0,IF(GW56+1&gt;=IF(GW57=1,25,50),0,GW56+1))</f>
        <v/>
      </c>
      <c r="GY56">
        <f>IF(GX55&gt;=100,0,IF(GX56+1&gt;=IF(GX57=1,25,50),0,GX56+1))</f>
        <v/>
      </c>
      <c r="GZ56">
        <f>IF(GY55&gt;=100,0,IF(GY56+1&gt;=IF(GY57=1,25,50),0,GY56+1))</f>
        <v/>
      </c>
      <c r="HA56">
        <f>IF(GZ55&gt;=100,0,IF(GZ56+1&gt;=IF(GZ57=1,25,50),0,GZ56+1))</f>
        <v/>
      </c>
      <c r="HB56">
        <f>IF(HA55&gt;=100,0,IF(HA56+1&gt;=IF(HA57=1,25,50),0,HA56+1))</f>
        <v/>
      </c>
      <c r="HC56">
        <f>IF(HB55&gt;=100,0,IF(HB56+1&gt;=IF(HB57=1,25,50),0,HB56+1))</f>
        <v/>
      </c>
      <c r="HD56">
        <f>IF(HC55&gt;=100,0,IF(HC56+1&gt;=IF(HC57=1,25,50),0,HC56+1))</f>
        <v/>
      </c>
      <c r="HE56">
        <f>IF(HD55&gt;=100,0,IF(HD56+1&gt;=IF(HD57=1,25,50),0,HD56+1))</f>
        <v/>
      </c>
      <c r="HF56">
        <f>IF(HE55&gt;=100,0,IF(HE56+1&gt;=IF(HE57=1,25,50),0,HE56+1))</f>
        <v/>
      </c>
      <c r="HG56">
        <f>IF(HF55&gt;=100,0,IF(HF56+1&gt;=IF(HF57=1,25,50),0,HF56+1))</f>
        <v/>
      </c>
      <c r="HH56">
        <f>IF(HG55&gt;=100,0,IF(HG56+1&gt;=IF(HG57=1,25,50),0,HG56+1))</f>
        <v/>
      </c>
      <c r="HI56">
        <f>IF(HH55&gt;=100,0,IF(HH56+1&gt;=IF(HH57=1,25,50),0,HH56+1))</f>
        <v/>
      </c>
      <c r="HJ56">
        <f>IF(HI55&gt;=100,0,IF(HI56+1&gt;=IF(HI57=1,25,50),0,HI56+1))</f>
        <v/>
      </c>
      <c r="HK56">
        <f>IF(HJ55&gt;=100,0,IF(HJ56+1&gt;=IF(HJ57=1,25,50),0,HJ56+1))</f>
        <v/>
      </c>
      <c r="HL56">
        <f>IF(HK55&gt;=100,0,IF(HK56+1&gt;=IF(HK57=1,25,50),0,HK56+1))</f>
        <v/>
      </c>
      <c r="HM56">
        <f>IF(HL55&gt;=100,0,IF(HL56+1&gt;=IF(HL57=1,25,50),0,HL56+1))</f>
        <v/>
      </c>
      <c r="HN56">
        <f>IF(HM55&gt;=100,0,IF(HM56+1&gt;=IF(HM57=1,25,50),0,HM56+1))</f>
        <v/>
      </c>
      <c r="HO56">
        <f>IF(HN55&gt;=100,0,IF(HN56+1&gt;=IF(HN57=1,25,50),0,HN56+1))</f>
        <v/>
      </c>
      <c r="HP56">
        <f>IF(HO55&gt;=100,0,IF(HO56+1&gt;=IF(HO57=1,25,50),0,HO56+1))</f>
        <v/>
      </c>
      <c r="HQ56">
        <f>IF(HP55&gt;=100,0,IF(HP56+1&gt;=IF(HP57=1,25,50),0,HP56+1))</f>
        <v/>
      </c>
      <c r="HR56">
        <f>IF(HQ55&gt;=100,0,IF(HQ56+1&gt;=IF(HQ57=1,25,50),0,HQ56+1))</f>
        <v/>
      </c>
      <c r="HS56">
        <f>IF(HR55&gt;=100,0,IF(HR56+1&gt;=IF(HR57=1,25,50),0,HR56+1))</f>
        <v/>
      </c>
      <c r="HT56">
        <f>IF(HS55&gt;=100,0,IF(HS56+1&gt;=IF(HS57=1,25,50),0,HS56+1))</f>
        <v/>
      </c>
      <c r="HU56">
        <f>IF(HT55&gt;=100,0,IF(HT56+1&gt;=IF(HT57=1,25,50),0,HT56+1))</f>
        <v/>
      </c>
      <c r="HV56">
        <f>IF(HU55&gt;=100,0,IF(HU56+1&gt;=IF(HU57=1,25,50),0,HU56+1))</f>
        <v/>
      </c>
      <c r="HW56">
        <f>IF(HV55&gt;=100,0,IF(HV56+1&gt;=IF(HV57=1,25,50),0,HV56+1))</f>
        <v/>
      </c>
      <c r="HX56">
        <f>IF(HW55&gt;=100,0,IF(HW56+1&gt;=IF(HW57=1,25,50),0,HW56+1))</f>
        <v/>
      </c>
      <c r="HY56">
        <f>IF(HX55&gt;=100,0,IF(HX56+1&gt;=IF(HX57=1,25,50),0,HX56+1))</f>
        <v/>
      </c>
      <c r="HZ56">
        <f>IF(HY55&gt;=100,0,IF(HY56+1&gt;=IF(HY57=1,25,50),0,HY56+1))</f>
        <v/>
      </c>
      <c r="IA56">
        <f>IF(HZ55&gt;=100,0,IF(HZ56+1&gt;=IF(HZ57=1,25,50),0,HZ56+1))</f>
        <v/>
      </c>
      <c r="IB56">
        <f>IF(IA55&gt;=100,0,IF(IA56+1&gt;=IF(IA57=1,25,50),0,IA56+1))</f>
        <v/>
      </c>
      <c r="IC56">
        <f>IF(IB55&gt;=100,0,IF(IB56+1&gt;=IF(IB57=1,25,50),0,IB56+1))</f>
        <v/>
      </c>
      <c r="ID56">
        <f>IF(IC55&gt;=100,0,IF(IC56+1&gt;=IF(IC57=1,25,50),0,IC56+1))</f>
        <v/>
      </c>
      <c r="IE56">
        <f>IF(ID55&gt;=100,0,IF(ID56+1&gt;=IF(ID57=1,25,50),0,ID56+1))</f>
        <v/>
      </c>
      <c r="IF56">
        <f>IF(IE55&gt;=100,0,IF(IE56+1&gt;=IF(IE57=1,25,50),0,IE56+1))</f>
        <v/>
      </c>
      <c r="IG56">
        <f>IF(IF55&gt;=100,0,IF(IF56+1&gt;=IF(IF57=1,25,50),0,IF56+1))</f>
        <v/>
      </c>
      <c r="IH56">
        <f>IF(IG55&gt;=100,0,IF(IG56+1&gt;=IF(IG57=1,25,50),0,IG56+1))</f>
        <v/>
      </c>
      <c r="II56">
        <f>IF(IH55&gt;=100,0,IF(IH56+1&gt;=IF(IH57=1,25,50),0,IH56+1))</f>
        <v/>
      </c>
      <c r="IJ56">
        <f>IF(II55&gt;=100,0,IF(II56+1&gt;=IF(II57=1,25,50),0,II56+1))</f>
        <v/>
      </c>
      <c r="IK56">
        <f>IF(IJ55&gt;=100,0,IF(IJ56+1&gt;=IF(IJ57=1,25,50),0,IJ56+1))</f>
        <v/>
      </c>
      <c r="IL56">
        <f>IF(IK55&gt;=100,0,IF(IK56+1&gt;=IF(IK57=1,25,50),0,IK56+1))</f>
        <v/>
      </c>
      <c r="IM56">
        <f>IF(IL55&gt;=100,0,IF(IL56+1&gt;=IF(IL57=1,25,50),0,IL56+1))</f>
        <v/>
      </c>
      <c r="IN56">
        <f>IF(IM55&gt;=100,0,IF(IM56+1&gt;=IF(IM57=1,25,50),0,IM56+1))</f>
        <v/>
      </c>
      <c r="IO56">
        <f>IF(IN55&gt;=100,0,IF(IN56+1&gt;=IF(IN57=1,25,50),0,IN56+1))</f>
        <v/>
      </c>
      <c r="IP56">
        <f>IF(IO55&gt;=100,0,IF(IO56+1&gt;=IF(IO57=1,25,50),0,IO56+1))</f>
        <v/>
      </c>
      <c r="IQ56">
        <f>IF(IP55&gt;=100,0,IF(IP56+1&gt;=IF(IP57=1,25,50),0,IP56+1))</f>
        <v/>
      </c>
      <c r="IR56">
        <f>IF(IQ55&gt;=100,0,IF(IQ56+1&gt;=IF(IQ57=1,25,50),0,IQ56+1))</f>
        <v/>
      </c>
      <c r="IS56">
        <f>IF(IR55&gt;=100,0,IF(IR56+1&gt;=IF(IR57=1,25,50),0,IR56+1))</f>
        <v/>
      </c>
      <c r="IT56">
        <f>IF(IS55&gt;=100,0,IF(IS56+1&gt;=IF(IS57=1,25,50),0,IS56+1))</f>
        <v/>
      </c>
      <c r="IU56">
        <f>IF(IT55&gt;=100,0,IF(IT56+1&gt;=IF(IT57=1,25,50),0,IT56+1))</f>
        <v/>
      </c>
      <c r="IV56">
        <f>IF(IU55&gt;=100,0,IF(IU56+1&gt;=IF(IU57=1,25,50),0,IU56+1))</f>
        <v/>
      </c>
      <c r="IW56">
        <f>IF(IV55&gt;=100,0,IF(IV56+1&gt;=IF(IV57=1,25,50),0,IV56+1))</f>
        <v/>
      </c>
      <c r="IX56">
        <f>IF(IW55&gt;=100,0,IF(IW56+1&gt;=IF(IW57=1,25,50),0,IW56+1))</f>
        <v/>
      </c>
      <c r="IY56">
        <f>IF(IX55&gt;=100,0,IF(IX56+1&gt;=IF(IX57=1,25,50),0,IX56+1))</f>
        <v/>
      </c>
      <c r="IZ56">
        <f>IF(IY55&gt;=100,0,IF(IY56+1&gt;=IF(IY57=1,25,50),0,IY56+1))</f>
        <v/>
      </c>
      <c r="JA56">
        <f>IF(IZ55&gt;=100,0,IF(IZ56+1&gt;=IF(IZ57=1,25,50),0,IZ56+1))</f>
        <v/>
      </c>
      <c r="JB56">
        <f>IF(JA55&gt;=100,0,IF(JA56+1&gt;=IF(JA57=1,25,50),0,JA56+1))</f>
        <v/>
      </c>
      <c r="JC56">
        <f>IF(JB55&gt;=100,0,IF(JB56+1&gt;=IF(JB57=1,25,50),0,JB56+1))</f>
        <v/>
      </c>
      <c r="JD56">
        <f>IF(JC55&gt;=100,0,IF(JC56+1&gt;=IF(JC57=1,25,50),0,JC56+1))</f>
        <v/>
      </c>
      <c r="JE56">
        <f>IF(JD55&gt;=100,0,IF(JD56+1&gt;=IF(JD57=1,25,50),0,JD56+1))</f>
        <v/>
      </c>
      <c r="JF56">
        <f>IF(JE55&gt;=100,0,IF(JE56+1&gt;=IF(JE57=1,25,50),0,JE56+1))</f>
        <v/>
      </c>
      <c r="JG56">
        <f>IF(JF55&gt;=100,0,IF(JF56+1&gt;=IF(JF57=1,25,50),0,JF56+1))</f>
        <v/>
      </c>
      <c r="JH56">
        <f>IF(JG55&gt;=100,0,IF(JG56+1&gt;=IF(JG57=1,25,50),0,JG56+1))</f>
        <v/>
      </c>
      <c r="JI56">
        <f>IF(JH55&gt;=100,0,IF(JH56+1&gt;=IF(JH57=1,25,50),0,JH56+1))</f>
        <v/>
      </c>
      <c r="JJ56">
        <f>IF(JI55&gt;=100,0,IF(JI56+1&gt;=IF(JI57=1,25,50),0,JI56+1))</f>
        <v/>
      </c>
      <c r="JK56">
        <f>IF(JJ55&gt;=100,0,IF(JJ56+1&gt;=IF(JJ57=1,25,50),0,JJ56+1))</f>
        <v/>
      </c>
      <c r="JL56">
        <f>IF(JK55&gt;=100,0,IF(JK56+1&gt;=IF(JK57=1,25,50),0,JK56+1))</f>
        <v/>
      </c>
      <c r="JM56">
        <f>IF(JL55&gt;=100,0,IF(JL56+1&gt;=IF(JL57=1,25,50),0,JL56+1))</f>
        <v/>
      </c>
      <c r="JN56">
        <f>IF(JM55&gt;=100,0,IF(JM56+1&gt;=IF(JM57=1,25,50),0,JM56+1))</f>
        <v/>
      </c>
      <c r="JO56">
        <f>IF(JN55&gt;=100,0,IF(JN56+1&gt;=IF(JN57=1,25,50),0,JN56+1))</f>
        <v/>
      </c>
      <c r="JP56">
        <f>IF(JO55&gt;=100,0,IF(JO56+1&gt;=IF(JO57=1,25,50),0,JO56+1))</f>
        <v/>
      </c>
      <c r="JQ56">
        <f>IF(JP55&gt;=100,0,IF(JP56+1&gt;=IF(JP57=1,25,50),0,JP56+1))</f>
        <v/>
      </c>
      <c r="JR56">
        <f>IF(JQ55&gt;=100,0,IF(JQ56+1&gt;=IF(JQ57=1,25,50),0,JQ56+1))</f>
        <v/>
      </c>
      <c r="JS56">
        <f>IF(JR55&gt;=100,0,IF(JR56+1&gt;=IF(JR57=1,25,50),0,JR56+1))</f>
        <v/>
      </c>
      <c r="JT56">
        <f>IF(JS55&gt;=100,0,IF(JS56+1&gt;=IF(JS57=1,25,50),0,JS56+1))</f>
        <v/>
      </c>
      <c r="JU56">
        <f>IF(JT55&gt;=100,0,IF(JT56+1&gt;=IF(JT57=1,25,50),0,JT56+1))</f>
        <v/>
      </c>
      <c r="JV56">
        <f>IF(JU55&gt;=100,0,IF(JU56+1&gt;=IF(JU57=1,25,50),0,JU56+1))</f>
        <v/>
      </c>
      <c r="JW56">
        <f>IF(JV55&gt;=100,0,IF(JV56+1&gt;=IF(JV57=1,25,50),0,JV56+1))</f>
        <v/>
      </c>
      <c r="JX56">
        <f>IF(JW55&gt;=100,0,IF(JW56+1&gt;=IF(JW57=1,25,50),0,JW56+1))</f>
        <v/>
      </c>
      <c r="JY56">
        <f>IF(JX55&gt;=100,0,IF(JX56+1&gt;=IF(JX57=1,25,50),0,JX56+1))</f>
        <v/>
      </c>
      <c r="JZ56">
        <f>IF(JY55&gt;=100,0,IF(JY56+1&gt;=IF(JY57=1,25,50),0,JY56+1))</f>
        <v/>
      </c>
      <c r="KA56">
        <f>IF(JZ55&gt;=100,0,IF(JZ56+1&gt;=IF(JZ57=1,25,50),0,JZ56+1))</f>
        <v/>
      </c>
      <c r="KB56">
        <f>IF(KA55&gt;=100,0,IF(KA56+1&gt;=IF(KA57=1,25,50),0,KA56+1))</f>
        <v/>
      </c>
      <c r="KC56">
        <f>IF(KB55&gt;=100,0,IF(KB56+1&gt;=IF(KB57=1,25,50),0,KB56+1))</f>
        <v/>
      </c>
      <c r="KD56">
        <f>IF(KC55&gt;=100,0,IF(KC56+1&gt;=IF(KC57=1,25,50),0,KC56+1))</f>
        <v/>
      </c>
      <c r="KE56">
        <f>IF(KD55&gt;=100,0,IF(KD56+1&gt;=IF(KD57=1,25,50),0,KD56+1))</f>
        <v/>
      </c>
      <c r="KF56">
        <f>IF(KE55&gt;=100,0,IF(KE56+1&gt;=IF(KE57=1,25,50),0,KE56+1))</f>
        <v/>
      </c>
      <c r="KG56">
        <f>IF(KF55&gt;=100,0,IF(KF56+1&gt;=IF(KF57=1,25,50),0,KF56+1))</f>
        <v/>
      </c>
      <c r="KH56">
        <f>IF(KG55&gt;=100,0,IF(KG56+1&gt;=IF(KG57=1,25,50),0,KG56+1))</f>
        <v/>
      </c>
      <c r="KI56">
        <f>IF(KH55&gt;=100,0,IF(KH56+1&gt;=IF(KH57=1,25,50),0,KH56+1))</f>
        <v/>
      </c>
      <c r="KJ56">
        <f>IF(KI55&gt;=100,0,IF(KI56+1&gt;=IF(KI57=1,25,50),0,KI56+1))</f>
        <v/>
      </c>
      <c r="KK56">
        <f>IF(KJ55&gt;=100,0,IF(KJ56+1&gt;=IF(KJ57=1,25,50),0,KJ56+1))</f>
        <v/>
      </c>
      <c r="KL56">
        <f>IF(KK55&gt;=100,0,IF(KK56+1&gt;=IF(KK57=1,25,50),0,KK56+1))</f>
        <v/>
      </c>
      <c r="KM56">
        <f>IF(KL55&gt;=100,0,IF(KL56+1&gt;=IF(KL57=1,25,50),0,KL56+1))</f>
        <v/>
      </c>
      <c r="KN56">
        <f>IF(KM55&gt;=100,0,IF(KM56+1&gt;=IF(KM57=1,25,50),0,KM56+1))</f>
        <v/>
      </c>
      <c r="KO56">
        <f>IF(KN55&gt;=100,0,IF(KN56+1&gt;=IF(KN57=1,25,50),0,KN56+1))</f>
        <v/>
      </c>
      <c r="KP56">
        <f>IF(KO55&gt;=100,0,IF(KO56+1&gt;=IF(KO57=1,25,50),0,KO56+1))</f>
        <v/>
      </c>
      <c r="KQ56">
        <f>IF(KP55&gt;=100,0,IF(KP56+1&gt;=IF(KP57=1,25,50),0,KP56+1))</f>
        <v/>
      </c>
      <c r="KR56">
        <f>IF(KQ55&gt;=100,0,IF(KQ56+1&gt;=IF(KQ57=1,25,50),0,KQ56+1))</f>
        <v/>
      </c>
      <c r="KS56">
        <f>IF(KR55&gt;=100,0,IF(KR56+1&gt;=IF(KR57=1,25,50),0,KR56+1))</f>
        <v/>
      </c>
      <c r="KT56">
        <f>IF(KS55&gt;=100,0,IF(KS56+1&gt;=IF(KS57=1,25,50),0,KS56+1))</f>
        <v/>
      </c>
      <c r="KU56">
        <f>IF(KT55&gt;=100,0,IF(KT56+1&gt;=IF(KT57=1,25,50),0,KT56+1))</f>
        <v/>
      </c>
      <c r="KV56">
        <f>IF(KU55&gt;=100,0,IF(KU56+1&gt;=IF(KU57=1,25,50),0,KU56+1))</f>
        <v/>
      </c>
      <c r="KW56">
        <f>IF(KV55&gt;=100,0,IF(KV56+1&gt;=IF(KV57=1,25,50),0,KV56+1))</f>
        <v/>
      </c>
      <c r="KX56">
        <f>IF(KW55&gt;=100,0,IF(KW56+1&gt;=IF(KW57=1,25,50),0,KW56+1))</f>
        <v/>
      </c>
      <c r="KY56">
        <f>IF(KX55&gt;=100,0,IF(KX56+1&gt;=IF(KX57=1,25,50),0,KX56+1))</f>
        <v/>
      </c>
      <c r="KZ56">
        <f>IF(KY55&gt;=100,0,IF(KY56+1&gt;=IF(KY57=1,25,50),0,KY56+1))</f>
        <v/>
      </c>
      <c r="LA56">
        <f>IF(KZ55&gt;=100,0,IF(KZ56+1&gt;=IF(KZ57=1,25,50),0,KZ56+1))</f>
        <v/>
      </c>
      <c r="LB56">
        <f>IF(LA55&gt;=100,0,IF(LA56+1&gt;=IF(LA57=1,25,50),0,LA56+1))</f>
        <v/>
      </c>
      <c r="LC56">
        <f>IF(LB55&gt;=100,0,IF(LB56+1&gt;=IF(LB57=1,25,50),0,LB56+1))</f>
        <v/>
      </c>
      <c r="LD56">
        <f>IF(LC55&gt;=100,0,IF(LC56+1&gt;=IF(LC57=1,25,50),0,LC56+1))</f>
        <v/>
      </c>
      <c r="LE56">
        <f>IF(LD55&gt;=100,0,IF(LD56+1&gt;=IF(LD57=1,25,50),0,LD56+1))</f>
        <v/>
      </c>
      <c r="LF56">
        <f>IF(LE55&gt;=100,0,IF(LE56+1&gt;=IF(LE57=1,25,50),0,LE56+1))</f>
        <v/>
      </c>
      <c r="LG56">
        <f>IF(LF55&gt;=100,0,IF(LF56+1&gt;=IF(LF57=1,25,50),0,LF56+1))</f>
        <v/>
      </c>
      <c r="LH56">
        <f>IF(LG55&gt;=100,0,IF(LG56+1&gt;=IF(LG57=1,25,50),0,LG56+1))</f>
        <v/>
      </c>
      <c r="LI56">
        <f>IF(LH55&gt;=100,0,IF(LH56+1&gt;=IF(LH57=1,25,50),0,LH56+1))</f>
        <v/>
      </c>
      <c r="LJ56">
        <f>IF(LI55&gt;=100,0,IF(LI56+1&gt;=IF(LI57=1,25,50),0,LI56+1))</f>
        <v/>
      </c>
      <c r="LK56">
        <f>IF(LJ55&gt;=100,0,IF(LJ56+1&gt;=IF(LJ57=1,25,50),0,LJ56+1))</f>
        <v/>
      </c>
      <c r="LL56">
        <f>IF(LK55&gt;=100,0,IF(LK56+1&gt;=IF(LK57=1,25,50),0,LK56+1))</f>
        <v/>
      </c>
      <c r="LM56">
        <f>IF(LL55&gt;=100,0,IF(LL56+1&gt;=IF(LL57=1,25,50),0,LL56+1))</f>
        <v/>
      </c>
      <c r="LN56">
        <f>IF(LM55&gt;=100,0,IF(LM56+1&gt;=IF(LM57=1,25,50),0,LM56+1))</f>
        <v/>
      </c>
      <c r="LO56">
        <f>IF(LN55&gt;=100,0,IF(LN56+1&gt;=IF(LN57=1,25,50),0,LN56+1))</f>
        <v/>
      </c>
      <c r="LP56">
        <f>IF(LO55&gt;=100,0,IF(LO56+1&gt;=IF(LO57=1,25,50),0,LO56+1))</f>
        <v/>
      </c>
      <c r="LQ56">
        <f>IF(LP55&gt;=100,0,IF(LP56+1&gt;=IF(LP57=1,25,50),0,LP56+1))</f>
        <v/>
      </c>
      <c r="LR56">
        <f>IF(LQ55&gt;=100,0,IF(LQ56+1&gt;=IF(LQ57=1,25,50),0,LQ56+1))</f>
        <v/>
      </c>
      <c r="LS56">
        <f>IF(LR55&gt;=100,0,IF(LR56+1&gt;=IF(LR57=1,25,50),0,LR56+1))</f>
        <v/>
      </c>
      <c r="LT56">
        <f>IF(LS55&gt;=100,0,IF(LS56+1&gt;=IF(LS57=1,25,50),0,LS56+1))</f>
        <v/>
      </c>
    </row>
    <row r="57">
      <c r="A57" t="inlineStr">
        <is>
          <t>P1 duo LB</t>
        </is>
      </c>
      <c r="C57">
        <f>IF(AND(OR('2-man'!$F$27=TRUE,'2-man'!$F$27="TRUE",'2-man'!$F$27="Yes"),$C$38&lt;IF('2-man'!$AH$27="",IF('2-man'!$AE$27="",101,'2-man'!$AE$27),'2-man'!$AH$27)),1,0)</f>
        <v/>
      </c>
      <c r="D57">
        <f>IF(C57=0,0,IF(D55&gt;=IF('2-man'!$AH$27="",IF('2-man'!$AE$27="",101,'2-man'!$AE$27),'2-man'!$AH$27),0,1))</f>
        <v/>
      </c>
      <c r="E57">
        <f>IF(D57=0,0,IF(E55&gt;=IF('2-man'!$AH$27="",IF('2-man'!$AE$27="",101,'2-man'!$AE$27),'2-man'!$AH$27),0,1))</f>
        <v/>
      </c>
      <c r="F57">
        <f>IF(E57=0,0,IF(F55&gt;=IF('2-man'!$AH$27="",IF('2-man'!$AE$27="",101,'2-man'!$AE$27),'2-man'!$AH$27),0,1))</f>
        <v/>
      </c>
      <c r="G57">
        <f>IF(F57=0,0,IF(G55&gt;=IF('2-man'!$AH$27="",IF('2-man'!$AE$27="",101,'2-man'!$AE$27),'2-man'!$AH$27),0,1))</f>
        <v/>
      </c>
      <c r="H57">
        <f>IF(G57=0,0,IF(H55&gt;=IF('2-man'!$AH$27="",IF('2-man'!$AE$27="",101,'2-man'!$AE$27),'2-man'!$AH$27),0,1))</f>
        <v/>
      </c>
      <c r="I57">
        <f>IF(H57=0,0,IF(I55&gt;=IF('2-man'!$AH$27="",IF('2-man'!$AE$27="",101,'2-man'!$AE$27),'2-man'!$AH$27),0,1))</f>
        <v/>
      </c>
      <c r="J57">
        <f>IF(I57=0,0,IF(J55&gt;=IF('2-man'!$AH$27="",IF('2-man'!$AE$27="",101,'2-man'!$AE$27),'2-man'!$AH$27),0,1))</f>
        <v/>
      </c>
      <c r="K57">
        <f>IF(J57=0,0,IF(K55&gt;=IF('2-man'!$AH$27="",IF('2-man'!$AE$27="",101,'2-man'!$AE$27),'2-man'!$AH$27),0,1))</f>
        <v/>
      </c>
      <c r="L57">
        <f>IF(K57=0,0,IF(L55&gt;=IF('2-man'!$AH$27="",IF('2-man'!$AE$27="",101,'2-man'!$AE$27),'2-man'!$AH$27),0,1))</f>
        <v/>
      </c>
      <c r="M57">
        <f>IF(L57=0,0,IF(M55&gt;=IF('2-man'!$AH$27="",IF('2-man'!$AE$27="",101,'2-man'!$AE$27),'2-man'!$AH$27),0,1))</f>
        <v/>
      </c>
      <c r="N57">
        <f>IF(M57=0,0,IF(N55&gt;=IF('2-man'!$AH$27="",IF('2-man'!$AE$27="",101,'2-man'!$AE$27),'2-man'!$AH$27),0,1))</f>
        <v/>
      </c>
      <c r="O57">
        <f>IF(N57=0,0,IF(O55&gt;=IF('2-man'!$AH$27="",IF('2-man'!$AE$27="",101,'2-man'!$AE$27),'2-man'!$AH$27),0,1))</f>
        <v/>
      </c>
      <c r="P57">
        <f>IF(O57=0,0,IF(P55&gt;=IF('2-man'!$AH$27="",IF('2-man'!$AE$27="",101,'2-man'!$AE$27),'2-man'!$AH$27),0,1))</f>
        <v/>
      </c>
      <c r="Q57">
        <f>IF(P57=0,0,IF(Q55&gt;=IF('2-man'!$AH$27="",IF('2-man'!$AE$27="",101,'2-man'!$AE$27),'2-man'!$AH$27),0,1))</f>
        <v/>
      </c>
      <c r="R57">
        <f>IF(Q57=0,0,IF(R55&gt;=IF('2-man'!$AH$27="",IF('2-man'!$AE$27="",101,'2-man'!$AE$27),'2-man'!$AH$27),0,1))</f>
        <v/>
      </c>
      <c r="S57">
        <f>IF(R57=0,0,IF(S55&gt;=IF('2-man'!$AH$27="",IF('2-man'!$AE$27="",101,'2-man'!$AE$27),'2-man'!$AH$27),0,1))</f>
        <v/>
      </c>
      <c r="T57">
        <f>IF(S57=0,0,IF(T55&gt;=IF('2-man'!$AH$27="",IF('2-man'!$AE$27="",101,'2-man'!$AE$27),'2-man'!$AH$27),0,1))</f>
        <v/>
      </c>
      <c r="U57">
        <f>IF(T57=0,0,IF(U55&gt;=IF('2-man'!$AH$27="",IF('2-man'!$AE$27="",101,'2-man'!$AE$27),'2-man'!$AH$27),0,1))</f>
        <v/>
      </c>
      <c r="V57">
        <f>IF(U57=0,0,IF(V55&gt;=IF('2-man'!$AH$27="",IF('2-man'!$AE$27="",101,'2-man'!$AE$27),'2-man'!$AH$27),0,1))</f>
        <v/>
      </c>
      <c r="W57">
        <f>IF(V57=0,0,IF(W55&gt;=IF('2-man'!$AH$27="",IF('2-man'!$AE$27="",101,'2-man'!$AE$27),'2-man'!$AH$27),0,1))</f>
        <v/>
      </c>
      <c r="X57">
        <f>IF(W57=0,0,IF(X55&gt;=IF('2-man'!$AH$27="",IF('2-man'!$AE$27="",101,'2-man'!$AE$27),'2-man'!$AH$27),0,1))</f>
        <v/>
      </c>
      <c r="Y57">
        <f>IF(X57=0,0,IF(Y55&gt;=IF('2-man'!$AH$27="",IF('2-man'!$AE$27="",101,'2-man'!$AE$27),'2-man'!$AH$27),0,1))</f>
        <v/>
      </c>
      <c r="Z57">
        <f>IF(Y57=0,0,IF(Z55&gt;=IF('2-man'!$AH$27="",IF('2-man'!$AE$27="",101,'2-man'!$AE$27),'2-man'!$AH$27),0,1))</f>
        <v/>
      </c>
      <c r="AA57">
        <f>IF(Z57=0,0,IF(AA55&gt;=IF('2-man'!$AH$27="",IF('2-man'!$AE$27="",101,'2-man'!$AE$27),'2-man'!$AH$27),0,1))</f>
        <v/>
      </c>
      <c r="AB57">
        <f>IF(AA57=0,0,IF(AB55&gt;=IF('2-man'!$AH$27="",IF('2-man'!$AE$27="",101,'2-man'!$AE$27),'2-man'!$AH$27),0,1))</f>
        <v/>
      </c>
      <c r="AC57">
        <f>IF(AB57=0,0,IF(AC55&gt;=IF('2-man'!$AH$27="",IF('2-man'!$AE$27="",101,'2-man'!$AE$27),'2-man'!$AH$27),0,1))</f>
        <v/>
      </c>
      <c r="AD57">
        <f>IF(AC57=0,0,IF(AD55&gt;=IF('2-man'!$AH$27="",IF('2-man'!$AE$27="",101,'2-man'!$AE$27),'2-man'!$AH$27),0,1))</f>
        <v/>
      </c>
      <c r="AE57">
        <f>IF(AD57=0,0,IF(AE55&gt;=IF('2-man'!$AH$27="",IF('2-man'!$AE$27="",101,'2-man'!$AE$27),'2-man'!$AH$27),0,1))</f>
        <v/>
      </c>
      <c r="AF57">
        <f>IF(AE57=0,0,IF(AF55&gt;=IF('2-man'!$AH$27="",IF('2-man'!$AE$27="",101,'2-man'!$AE$27),'2-man'!$AH$27),0,1))</f>
        <v/>
      </c>
      <c r="AG57">
        <f>IF(AF57=0,0,IF(AG55&gt;=IF('2-man'!$AH$27="",IF('2-man'!$AE$27="",101,'2-man'!$AE$27),'2-man'!$AH$27),0,1))</f>
        <v/>
      </c>
      <c r="AH57">
        <f>IF(AG57=0,0,IF(AH55&gt;=IF('2-man'!$AH$27="",IF('2-man'!$AE$27="",101,'2-man'!$AE$27),'2-man'!$AH$27),0,1))</f>
        <v/>
      </c>
      <c r="AI57">
        <f>IF(AH57=0,0,IF(AI55&gt;=IF('2-man'!$AH$27="",IF('2-man'!$AE$27="",101,'2-man'!$AE$27),'2-man'!$AH$27),0,1))</f>
        <v/>
      </c>
      <c r="AJ57">
        <f>IF(AI57=0,0,IF(AJ55&gt;=IF('2-man'!$AH$27="",IF('2-man'!$AE$27="",101,'2-man'!$AE$27),'2-man'!$AH$27),0,1))</f>
        <v/>
      </c>
      <c r="AK57">
        <f>IF(AJ57=0,0,IF(AK55&gt;=IF('2-man'!$AH$27="",IF('2-man'!$AE$27="",101,'2-man'!$AE$27),'2-man'!$AH$27),0,1))</f>
        <v/>
      </c>
      <c r="AL57">
        <f>IF(AK57=0,0,IF(AL55&gt;=IF('2-man'!$AH$27="",IF('2-man'!$AE$27="",101,'2-man'!$AE$27),'2-man'!$AH$27),0,1))</f>
        <v/>
      </c>
      <c r="AM57">
        <f>IF(AL57=0,0,IF(AM55&gt;=IF('2-man'!$AH$27="",IF('2-man'!$AE$27="",101,'2-man'!$AE$27),'2-man'!$AH$27),0,1))</f>
        <v/>
      </c>
      <c r="AN57">
        <f>IF(AM57=0,0,IF(AN55&gt;=IF('2-man'!$AH$27="",IF('2-man'!$AE$27="",101,'2-man'!$AE$27),'2-man'!$AH$27),0,1))</f>
        <v/>
      </c>
      <c r="AO57">
        <f>IF(AN57=0,0,IF(AO55&gt;=IF('2-man'!$AH$27="",IF('2-man'!$AE$27="",101,'2-man'!$AE$27),'2-man'!$AH$27),0,1))</f>
        <v/>
      </c>
      <c r="AP57">
        <f>IF(AO57=0,0,IF(AP55&gt;=IF('2-man'!$AH$27="",IF('2-man'!$AE$27="",101,'2-man'!$AE$27),'2-man'!$AH$27),0,1))</f>
        <v/>
      </c>
      <c r="AQ57">
        <f>IF(AP57=0,0,IF(AQ55&gt;=IF('2-man'!$AH$27="",IF('2-man'!$AE$27="",101,'2-man'!$AE$27),'2-man'!$AH$27),0,1))</f>
        <v/>
      </c>
      <c r="AR57">
        <f>IF(AQ57=0,0,IF(AR55&gt;=IF('2-man'!$AH$27="",IF('2-man'!$AE$27="",101,'2-man'!$AE$27),'2-man'!$AH$27),0,1))</f>
        <v/>
      </c>
      <c r="AS57">
        <f>IF(AR57=0,0,IF(AS55&gt;=IF('2-man'!$AH$27="",IF('2-man'!$AE$27="",101,'2-man'!$AE$27),'2-man'!$AH$27),0,1))</f>
        <v/>
      </c>
      <c r="AT57">
        <f>IF(AS57=0,0,IF(AT55&gt;=IF('2-man'!$AH$27="",IF('2-man'!$AE$27="",101,'2-man'!$AE$27),'2-man'!$AH$27),0,1))</f>
        <v/>
      </c>
      <c r="AU57">
        <f>IF(AT57=0,0,IF(AU55&gt;=IF('2-man'!$AH$27="",IF('2-man'!$AE$27="",101,'2-man'!$AE$27),'2-man'!$AH$27),0,1))</f>
        <v/>
      </c>
      <c r="AV57">
        <f>IF(AU57=0,0,IF(AV55&gt;=IF('2-man'!$AH$27="",IF('2-man'!$AE$27="",101,'2-man'!$AE$27),'2-man'!$AH$27),0,1))</f>
        <v/>
      </c>
      <c r="AW57">
        <f>IF(AV57=0,0,IF(AW55&gt;=IF('2-man'!$AH$27="",IF('2-man'!$AE$27="",101,'2-man'!$AE$27),'2-man'!$AH$27),0,1))</f>
        <v/>
      </c>
      <c r="AX57">
        <f>IF(AW57=0,0,IF(AX55&gt;=IF('2-man'!$AH$27="",IF('2-man'!$AE$27="",101,'2-man'!$AE$27),'2-man'!$AH$27),0,1))</f>
        <v/>
      </c>
      <c r="AY57">
        <f>IF(AX57=0,0,IF(AY55&gt;=IF('2-man'!$AH$27="",IF('2-man'!$AE$27="",101,'2-man'!$AE$27),'2-man'!$AH$27),0,1))</f>
        <v/>
      </c>
      <c r="AZ57">
        <f>IF(AY57=0,0,IF(AZ55&gt;=IF('2-man'!$AH$27="",IF('2-man'!$AE$27="",101,'2-man'!$AE$27),'2-man'!$AH$27),0,1))</f>
        <v/>
      </c>
      <c r="BA57">
        <f>IF(AZ57=0,0,IF(BA55&gt;=IF('2-man'!$AH$27="",IF('2-man'!$AE$27="",101,'2-man'!$AE$27),'2-man'!$AH$27),0,1))</f>
        <v/>
      </c>
      <c r="BB57">
        <f>IF(BA57=0,0,IF(BB55&gt;=IF('2-man'!$AH$27="",IF('2-man'!$AE$27="",101,'2-man'!$AE$27),'2-man'!$AH$27),0,1))</f>
        <v/>
      </c>
      <c r="BC57">
        <f>IF(BB57=0,0,IF(BC55&gt;=IF('2-man'!$AH$27="",IF('2-man'!$AE$27="",101,'2-man'!$AE$27),'2-man'!$AH$27),0,1))</f>
        <v/>
      </c>
      <c r="BD57">
        <f>IF(BC57=0,0,IF(BD55&gt;=IF('2-man'!$AH$27="",IF('2-man'!$AE$27="",101,'2-man'!$AE$27),'2-man'!$AH$27),0,1))</f>
        <v/>
      </c>
      <c r="BE57">
        <f>IF(BD57=0,0,IF(BE55&gt;=IF('2-man'!$AH$27="",IF('2-man'!$AE$27="",101,'2-man'!$AE$27),'2-man'!$AH$27),0,1))</f>
        <v/>
      </c>
      <c r="BF57">
        <f>IF(BE57=0,0,IF(BF55&gt;=IF('2-man'!$AH$27="",IF('2-man'!$AE$27="",101,'2-man'!$AE$27),'2-man'!$AH$27),0,1))</f>
        <v/>
      </c>
      <c r="BG57">
        <f>IF(BF57=0,0,IF(BG55&gt;=IF('2-man'!$AH$27="",IF('2-man'!$AE$27="",101,'2-man'!$AE$27),'2-man'!$AH$27),0,1))</f>
        <v/>
      </c>
      <c r="BH57">
        <f>IF(BG57=0,0,IF(BH55&gt;=IF('2-man'!$AH$27="",IF('2-man'!$AE$27="",101,'2-man'!$AE$27),'2-man'!$AH$27),0,1))</f>
        <v/>
      </c>
      <c r="BI57">
        <f>IF(BH57=0,0,IF(BI55&gt;=IF('2-man'!$AH$27="",IF('2-man'!$AE$27="",101,'2-man'!$AE$27),'2-man'!$AH$27),0,1))</f>
        <v/>
      </c>
      <c r="BJ57">
        <f>IF(BI57=0,0,IF(BJ55&gt;=IF('2-man'!$AH$27="",IF('2-man'!$AE$27="",101,'2-man'!$AE$27),'2-man'!$AH$27),0,1))</f>
        <v/>
      </c>
      <c r="BK57">
        <f>IF(BJ57=0,0,IF(BK55&gt;=IF('2-man'!$AH$27="",IF('2-man'!$AE$27="",101,'2-man'!$AE$27),'2-man'!$AH$27),0,1))</f>
        <v/>
      </c>
      <c r="BL57">
        <f>IF(BK57=0,0,IF(BL55&gt;=IF('2-man'!$AH$27="",IF('2-man'!$AE$27="",101,'2-man'!$AE$27),'2-man'!$AH$27),0,1))</f>
        <v/>
      </c>
      <c r="BM57">
        <f>IF(BL57=0,0,IF(BM55&gt;=IF('2-man'!$AH$27="",IF('2-man'!$AE$27="",101,'2-man'!$AE$27),'2-man'!$AH$27),0,1))</f>
        <v/>
      </c>
      <c r="BN57">
        <f>IF(BM57=0,0,IF(BN55&gt;=IF('2-man'!$AH$27="",IF('2-man'!$AE$27="",101,'2-man'!$AE$27),'2-man'!$AH$27),0,1))</f>
        <v/>
      </c>
      <c r="BO57">
        <f>IF(BN57=0,0,IF(BO55&gt;=IF('2-man'!$AH$27="",IF('2-man'!$AE$27="",101,'2-man'!$AE$27),'2-man'!$AH$27),0,1))</f>
        <v/>
      </c>
      <c r="BP57">
        <f>IF(BO57=0,0,IF(BP55&gt;=IF('2-man'!$AH$27="",IF('2-man'!$AE$27="",101,'2-man'!$AE$27),'2-man'!$AH$27),0,1))</f>
        <v/>
      </c>
      <c r="BQ57">
        <f>IF(BP57=0,0,IF(BQ55&gt;=IF('2-man'!$AH$27="",IF('2-man'!$AE$27="",101,'2-man'!$AE$27),'2-man'!$AH$27),0,1))</f>
        <v/>
      </c>
      <c r="BR57">
        <f>IF(BQ57=0,0,IF(BR55&gt;=IF('2-man'!$AH$27="",IF('2-man'!$AE$27="",101,'2-man'!$AE$27),'2-man'!$AH$27),0,1))</f>
        <v/>
      </c>
      <c r="BS57">
        <f>IF(BR57=0,0,IF(BS55&gt;=IF('2-man'!$AH$27="",IF('2-man'!$AE$27="",101,'2-man'!$AE$27),'2-man'!$AH$27),0,1))</f>
        <v/>
      </c>
      <c r="BT57">
        <f>IF(BS57=0,0,IF(BT55&gt;=IF('2-man'!$AH$27="",IF('2-man'!$AE$27="",101,'2-man'!$AE$27),'2-man'!$AH$27),0,1))</f>
        <v/>
      </c>
      <c r="BU57">
        <f>IF(BT57=0,0,IF(BU55&gt;=IF('2-man'!$AH$27="",IF('2-man'!$AE$27="",101,'2-man'!$AE$27),'2-man'!$AH$27),0,1))</f>
        <v/>
      </c>
      <c r="BV57">
        <f>IF(BU57=0,0,IF(BV55&gt;=IF('2-man'!$AH$27="",IF('2-man'!$AE$27="",101,'2-man'!$AE$27),'2-man'!$AH$27),0,1))</f>
        <v/>
      </c>
      <c r="BW57">
        <f>IF(BV57=0,0,IF(BW55&gt;=IF('2-man'!$AH$27="",IF('2-man'!$AE$27="",101,'2-man'!$AE$27),'2-man'!$AH$27),0,1))</f>
        <v/>
      </c>
      <c r="BX57">
        <f>IF(BW57=0,0,IF(BX55&gt;=IF('2-man'!$AH$27="",IF('2-man'!$AE$27="",101,'2-man'!$AE$27),'2-man'!$AH$27),0,1))</f>
        <v/>
      </c>
      <c r="BY57">
        <f>IF(BX57=0,0,IF(BY55&gt;=IF('2-man'!$AH$27="",IF('2-man'!$AE$27="",101,'2-man'!$AE$27),'2-man'!$AH$27),0,1))</f>
        <v/>
      </c>
      <c r="BZ57">
        <f>IF(BY57=0,0,IF(BZ55&gt;=IF('2-man'!$AH$27="",IF('2-man'!$AE$27="",101,'2-man'!$AE$27),'2-man'!$AH$27),0,1))</f>
        <v/>
      </c>
      <c r="CA57">
        <f>IF(BZ57=0,0,IF(CA55&gt;=IF('2-man'!$AH$27="",IF('2-man'!$AE$27="",101,'2-man'!$AE$27),'2-man'!$AH$27),0,1))</f>
        <v/>
      </c>
      <c r="CB57">
        <f>IF(CA57=0,0,IF(CB55&gt;=IF('2-man'!$AH$27="",IF('2-man'!$AE$27="",101,'2-man'!$AE$27),'2-man'!$AH$27),0,1))</f>
        <v/>
      </c>
      <c r="CC57">
        <f>IF(CB57=0,0,IF(CC55&gt;=IF('2-man'!$AH$27="",IF('2-man'!$AE$27="",101,'2-man'!$AE$27),'2-man'!$AH$27),0,1))</f>
        <v/>
      </c>
      <c r="CD57">
        <f>IF(CC57=0,0,IF(CD55&gt;=IF('2-man'!$AH$27="",IF('2-man'!$AE$27="",101,'2-man'!$AE$27),'2-man'!$AH$27),0,1))</f>
        <v/>
      </c>
      <c r="CE57">
        <f>IF(CD57=0,0,IF(CE55&gt;=IF('2-man'!$AH$27="",IF('2-man'!$AE$27="",101,'2-man'!$AE$27),'2-man'!$AH$27),0,1))</f>
        <v/>
      </c>
      <c r="CF57">
        <f>IF(CE57=0,0,IF(CF55&gt;=IF('2-man'!$AH$27="",IF('2-man'!$AE$27="",101,'2-man'!$AE$27),'2-man'!$AH$27),0,1))</f>
        <v/>
      </c>
      <c r="CG57">
        <f>IF(CF57=0,0,IF(CG55&gt;=IF('2-man'!$AH$27="",IF('2-man'!$AE$27="",101,'2-man'!$AE$27),'2-man'!$AH$27),0,1))</f>
        <v/>
      </c>
      <c r="CH57">
        <f>IF(CG57=0,0,IF(CH55&gt;=IF('2-man'!$AH$27="",IF('2-man'!$AE$27="",101,'2-man'!$AE$27),'2-man'!$AH$27),0,1))</f>
        <v/>
      </c>
      <c r="CI57">
        <f>IF(CH57=0,0,IF(CI55&gt;=IF('2-man'!$AH$27="",IF('2-man'!$AE$27="",101,'2-man'!$AE$27),'2-man'!$AH$27),0,1))</f>
        <v/>
      </c>
      <c r="CJ57">
        <f>IF(CI57=0,0,IF(CJ55&gt;=IF('2-man'!$AH$27="",IF('2-man'!$AE$27="",101,'2-man'!$AE$27),'2-man'!$AH$27),0,1))</f>
        <v/>
      </c>
      <c r="CK57">
        <f>IF(CJ57=0,0,IF(CK55&gt;=IF('2-man'!$AH$27="",IF('2-man'!$AE$27="",101,'2-man'!$AE$27),'2-man'!$AH$27),0,1))</f>
        <v/>
      </c>
      <c r="CL57">
        <f>IF(CK57=0,0,IF(CL55&gt;=IF('2-man'!$AH$27="",IF('2-man'!$AE$27="",101,'2-man'!$AE$27),'2-man'!$AH$27),0,1))</f>
        <v/>
      </c>
      <c r="CM57">
        <f>IF(CL57=0,0,IF(CM55&gt;=IF('2-man'!$AH$27="",IF('2-man'!$AE$27="",101,'2-man'!$AE$27),'2-man'!$AH$27),0,1))</f>
        <v/>
      </c>
      <c r="CN57">
        <f>IF(CM57=0,0,IF(CN55&gt;=IF('2-man'!$AH$27="",IF('2-man'!$AE$27="",101,'2-man'!$AE$27),'2-man'!$AH$27),0,1))</f>
        <v/>
      </c>
      <c r="CO57">
        <f>IF(CN57=0,0,IF(CO55&gt;=IF('2-man'!$AH$27="",IF('2-man'!$AE$27="",101,'2-man'!$AE$27),'2-man'!$AH$27),0,1))</f>
        <v/>
      </c>
      <c r="CP57">
        <f>IF(CO57=0,0,IF(CP55&gt;=IF('2-man'!$AH$27="",IF('2-man'!$AE$27="",101,'2-man'!$AE$27),'2-man'!$AH$27),0,1))</f>
        <v/>
      </c>
      <c r="CQ57">
        <f>IF(CP57=0,0,IF(CQ55&gt;=IF('2-man'!$AH$27="",IF('2-man'!$AE$27="",101,'2-man'!$AE$27),'2-man'!$AH$27),0,1))</f>
        <v/>
      </c>
      <c r="CR57">
        <f>IF(CQ57=0,0,IF(CR55&gt;=IF('2-man'!$AH$27="",IF('2-man'!$AE$27="",101,'2-man'!$AE$27),'2-man'!$AH$27),0,1))</f>
        <v/>
      </c>
      <c r="CS57">
        <f>IF(CR57=0,0,IF(CS55&gt;=IF('2-man'!$AH$27="",IF('2-man'!$AE$27="",101,'2-man'!$AE$27),'2-man'!$AH$27),0,1))</f>
        <v/>
      </c>
      <c r="CT57">
        <f>IF(CS57=0,0,IF(CT55&gt;=IF('2-man'!$AH$27="",IF('2-man'!$AE$27="",101,'2-man'!$AE$27),'2-man'!$AH$27),0,1))</f>
        <v/>
      </c>
      <c r="CU57">
        <f>IF(CT57=0,0,IF(CU55&gt;=IF('2-man'!$AH$27="",IF('2-man'!$AE$27="",101,'2-man'!$AE$27),'2-man'!$AH$27),0,1))</f>
        <v/>
      </c>
      <c r="CV57">
        <f>IF(CU57=0,0,IF(CV55&gt;=IF('2-man'!$AH$27="",IF('2-man'!$AE$27="",101,'2-man'!$AE$27),'2-man'!$AH$27),0,1))</f>
        <v/>
      </c>
      <c r="CW57">
        <f>IF(CV57=0,0,IF(CW55&gt;=IF('2-man'!$AH$27="",IF('2-man'!$AE$27="",101,'2-man'!$AE$27),'2-man'!$AH$27),0,1))</f>
        <v/>
      </c>
      <c r="CX57">
        <f>IF(CW57=0,0,IF(CX55&gt;=IF('2-man'!$AH$27="",IF('2-man'!$AE$27="",101,'2-man'!$AE$27),'2-man'!$AH$27),0,1))</f>
        <v/>
      </c>
      <c r="CY57">
        <f>IF(CX57=0,0,IF(CY55&gt;=IF('2-man'!$AH$27="",IF('2-man'!$AE$27="",101,'2-man'!$AE$27),'2-man'!$AH$27),0,1))</f>
        <v/>
      </c>
      <c r="CZ57">
        <f>IF(CY57=0,0,IF(CZ55&gt;=IF('2-man'!$AH$27="",IF('2-man'!$AE$27="",101,'2-man'!$AE$27),'2-man'!$AH$27),0,1))</f>
        <v/>
      </c>
      <c r="DA57">
        <f>IF(CZ57=0,0,IF(DA55&gt;=IF('2-man'!$AH$27="",IF('2-man'!$AE$27="",101,'2-man'!$AE$27),'2-man'!$AH$27),0,1))</f>
        <v/>
      </c>
      <c r="DB57">
        <f>IF(DA57=0,0,IF(DB55&gt;=IF('2-man'!$AH$27="",IF('2-man'!$AE$27="",101,'2-man'!$AE$27),'2-man'!$AH$27),0,1))</f>
        <v/>
      </c>
      <c r="DC57">
        <f>IF(DB57=0,0,IF(DC55&gt;=IF('2-man'!$AH$27="",IF('2-man'!$AE$27="",101,'2-man'!$AE$27),'2-man'!$AH$27),0,1))</f>
        <v/>
      </c>
      <c r="DD57">
        <f>IF(DC57=0,0,IF(DD55&gt;=IF('2-man'!$AH$27="",IF('2-man'!$AE$27="",101,'2-man'!$AE$27),'2-man'!$AH$27),0,1))</f>
        <v/>
      </c>
      <c r="DE57">
        <f>IF(DD57=0,0,IF(DE55&gt;=IF('2-man'!$AH$27="",IF('2-man'!$AE$27="",101,'2-man'!$AE$27),'2-man'!$AH$27),0,1))</f>
        <v/>
      </c>
      <c r="DF57">
        <f>IF(DE57=0,0,IF(DF55&gt;=IF('2-man'!$AH$27="",IF('2-man'!$AE$27="",101,'2-man'!$AE$27),'2-man'!$AH$27),0,1))</f>
        <v/>
      </c>
      <c r="DG57">
        <f>IF(DF57=0,0,IF(DG55&gt;=IF('2-man'!$AH$27="",IF('2-man'!$AE$27="",101,'2-man'!$AE$27),'2-man'!$AH$27),0,1))</f>
        <v/>
      </c>
      <c r="DH57">
        <f>IF(DG57=0,0,IF(DH55&gt;=IF('2-man'!$AH$27="",IF('2-man'!$AE$27="",101,'2-man'!$AE$27),'2-man'!$AH$27),0,1))</f>
        <v/>
      </c>
      <c r="DI57">
        <f>IF(DH57=0,0,IF(DI55&gt;=IF('2-man'!$AH$27="",IF('2-man'!$AE$27="",101,'2-man'!$AE$27),'2-man'!$AH$27),0,1))</f>
        <v/>
      </c>
      <c r="DJ57">
        <f>IF(DI57=0,0,IF(DJ55&gt;=IF('2-man'!$AH$27="",IF('2-man'!$AE$27="",101,'2-man'!$AE$27),'2-man'!$AH$27),0,1))</f>
        <v/>
      </c>
      <c r="DK57">
        <f>IF(DJ57=0,0,IF(DK55&gt;=IF('2-man'!$AH$27="",IF('2-man'!$AE$27="",101,'2-man'!$AE$27),'2-man'!$AH$27),0,1))</f>
        <v/>
      </c>
      <c r="DL57">
        <f>IF(DK57=0,0,IF(DL55&gt;=IF('2-man'!$AH$27="",IF('2-man'!$AE$27="",101,'2-man'!$AE$27),'2-man'!$AH$27),0,1))</f>
        <v/>
      </c>
      <c r="DM57">
        <f>IF(DL57=0,0,IF(DM55&gt;=IF('2-man'!$AH$27="",IF('2-man'!$AE$27="",101,'2-man'!$AE$27),'2-man'!$AH$27),0,1))</f>
        <v/>
      </c>
      <c r="DN57">
        <f>IF(DM57=0,0,IF(DN55&gt;=IF('2-man'!$AH$27="",IF('2-man'!$AE$27="",101,'2-man'!$AE$27),'2-man'!$AH$27),0,1))</f>
        <v/>
      </c>
      <c r="DO57">
        <f>IF(DN57=0,0,IF(DO55&gt;=IF('2-man'!$AH$27="",IF('2-man'!$AE$27="",101,'2-man'!$AE$27),'2-man'!$AH$27),0,1))</f>
        <v/>
      </c>
      <c r="DP57">
        <f>IF(DO57=0,0,IF(DP55&gt;=IF('2-man'!$AH$27="",IF('2-man'!$AE$27="",101,'2-man'!$AE$27),'2-man'!$AH$27),0,1))</f>
        <v/>
      </c>
      <c r="DQ57">
        <f>IF(DP57=0,0,IF(DQ55&gt;=IF('2-man'!$AH$27="",IF('2-man'!$AE$27="",101,'2-man'!$AE$27),'2-man'!$AH$27),0,1))</f>
        <v/>
      </c>
      <c r="DR57">
        <f>IF(DQ57=0,0,IF(DR55&gt;=IF('2-man'!$AH$27="",IF('2-man'!$AE$27="",101,'2-man'!$AE$27),'2-man'!$AH$27),0,1))</f>
        <v/>
      </c>
      <c r="DS57">
        <f>IF(DR57=0,0,IF(DS55&gt;=IF('2-man'!$AH$27="",IF('2-man'!$AE$27="",101,'2-man'!$AE$27),'2-man'!$AH$27),0,1))</f>
        <v/>
      </c>
      <c r="DT57">
        <f>IF(DS57=0,0,IF(DT55&gt;=IF('2-man'!$AH$27="",IF('2-man'!$AE$27="",101,'2-man'!$AE$27),'2-man'!$AH$27),0,1))</f>
        <v/>
      </c>
      <c r="DU57">
        <f>IF(DT57=0,0,IF(DU55&gt;=IF('2-man'!$AH$27="",IF('2-man'!$AE$27="",101,'2-man'!$AE$27),'2-man'!$AH$27),0,1))</f>
        <v/>
      </c>
      <c r="DV57">
        <f>IF(DU57=0,0,IF(DV55&gt;=IF('2-man'!$AH$27="",IF('2-man'!$AE$27="",101,'2-man'!$AE$27),'2-man'!$AH$27),0,1))</f>
        <v/>
      </c>
      <c r="DW57">
        <f>IF(DV57=0,0,IF(DW55&gt;=IF('2-man'!$AH$27="",IF('2-man'!$AE$27="",101,'2-man'!$AE$27),'2-man'!$AH$27),0,1))</f>
        <v/>
      </c>
      <c r="DX57">
        <f>IF(DW57=0,0,IF(DX55&gt;=IF('2-man'!$AH$27="",IF('2-man'!$AE$27="",101,'2-man'!$AE$27),'2-man'!$AH$27),0,1))</f>
        <v/>
      </c>
      <c r="DY57">
        <f>IF(DX57=0,0,IF(DY55&gt;=IF('2-man'!$AH$27="",IF('2-man'!$AE$27="",101,'2-man'!$AE$27),'2-man'!$AH$27),0,1))</f>
        <v/>
      </c>
      <c r="DZ57">
        <f>IF(DY57=0,0,IF(DZ55&gt;=IF('2-man'!$AH$27="",IF('2-man'!$AE$27="",101,'2-man'!$AE$27),'2-man'!$AH$27),0,1))</f>
        <v/>
      </c>
      <c r="EA57">
        <f>IF(DZ57=0,0,IF(EA55&gt;=IF('2-man'!$AH$27="",IF('2-man'!$AE$27="",101,'2-man'!$AE$27),'2-man'!$AH$27),0,1))</f>
        <v/>
      </c>
      <c r="EB57">
        <f>IF(EA57=0,0,IF(EB55&gt;=IF('2-man'!$AH$27="",IF('2-man'!$AE$27="",101,'2-man'!$AE$27),'2-man'!$AH$27),0,1))</f>
        <v/>
      </c>
      <c r="EC57">
        <f>IF(EB57=0,0,IF(EC55&gt;=IF('2-man'!$AH$27="",IF('2-man'!$AE$27="",101,'2-man'!$AE$27),'2-man'!$AH$27),0,1))</f>
        <v/>
      </c>
      <c r="ED57">
        <f>IF(EC57=0,0,IF(ED55&gt;=IF('2-man'!$AH$27="",IF('2-man'!$AE$27="",101,'2-man'!$AE$27),'2-man'!$AH$27),0,1))</f>
        <v/>
      </c>
      <c r="EE57">
        <f>IF(ED57=0,0,IF(EE55&gt;=IF('2-man'!$AH$27="",IF('2-man'!$AE$27="",101,'2-man'!$AE$27),'2-man'!$AH$27),0,1))</f>
        <v/>
      </c>
      <c r="EF57">
        <f>IF(EE57=0,0,IF(EF55&gt;=IF('2-man'!$AH$27="",IF('2-man'!$AE$27="",101,'2-man'!$AE$27),'2-man'!$AH$27),0,1))</f>
        <v/>
      </c>
      <c r="EG57">
        <f>IF(EF57=0,0,IF(EG55&gt;=IF('2-man'!$AH$27="",IF('2-man'!$AE$27="",101,'2-man'!$AE$27),'2-man'!$AH$27),0,1))</f>
        <v/>
      </c>
      <c r="EH57">
        <f>IF(EG57=0,0,IF(EH55&gt;=IF('2-man'!$AH$27="",IF('2-man'!$AE$27="",101,'2-man'!$AE$27),'2-man'!$AH$27),0,1))</f>
        <v/>
      </c>
      <c r="EI57">
        <f>IF(EH57=0,0,IF(EI55&gt;=IF('2-man'!$AH$27="",IF('2-man'!$AE$27="",101,'2-man'!$AE$27),'2-man'!$AH$27),0,1))</f>
        <v/>
      </c>
      <c r="EJ57">
        <f>IF(EI57=0,0,IF(EJ55&gt;=IF('2-man'!$AH$27="",IF('2-man'!$AE$27="",101,'2-man'!$AE$27),'2-man'!$AH$27),0,1))</f>
        <v/>
      </c>
      <c r="EK57">
        <f>IF(EJ57=0,0,IF(EK55&gt;=IF('2-man'!$AH$27="",IF('2-man'!$AE$27="",101,'2-man'!$AE$27),'2-man'!$AH$27),0,1))</f>
        <v/>
      </c>
      <c r="EL57">
        <f>IF(EK57=0,0,IF(EL55&gt;=IF('2-man'!$AH$27="",IF('2-man'!$AE$27="",101,'2-man'!$AE$27),'2-man'!$AH$27),0,1))</f>
        <v/>
      </c>
      <c r="EM57">
        <f>IF(EL57=0,0,IF(EM55&gt;=IF('2-man'!$AH$27="",IF('2-man'!$AE$27="",101,'2-man'!$AE$27),'2-man'!$AH$27),0,1))</f>
        <v/>
      </c>
      <c r="EN57">
        <f>IF(EM57=0,0,IF(EN55&gt;=IF('2-man'!$AH$27="",IF('2-man'!$AE$27="",101,'2-man'!$AE$27),'2-man'!$AH$27),0,1))</f>
        <v/>
      </c>
      <c r="EO57">
        <f>IF(EN57=0,0,IF(EO55&gt;=IF('2-man'!$AH$27="",IF('2-man'!$AE$27="",101,'2-man'!$AE$27),'2-man'!$AH$27),0,1))</f>
        <v/>
      </c>
      <c r="EP57">
        <f>IF(EO57=0,0,IF(EP55&gt;=IF('2-man'!$AH$27="",IF('2-man'!$AE$27="",101,'2-man'!$AE$27),'2-man'!$AH$27),0,1))</f>
        <v/>
      </c>
      <c r="EQ57">
        <f>IF(EP57=0,0,IF(EQ55&gt;=IF('2-man'!$AH$27="",IF('2-man'!$AE$27="",101,'2-man'!$AE$27),'2-man'!$AH$27),0,1))</f>
        <v/>
      </c>
      <c r="ER57">
        <f>IF(EQ57=0,0,IF(ER55&gt;=IF('2-man'!$AH$27="",IF('2-man'!$AE$27="",101,'2-man'!$AE$27),'2-man'!$AH$27),0,1))</f>
        <v/>
      </c>
      <c r="ES57">
        <f>IF(ER57=0,0,IF(ES55&gt;=IF('2-man'!$AH$27="",IF('2-man'!$AE$27="",101,'2-man'!$AE$27),'2-man'!$AH$27),0,1))</f>
        <v/>
      </c>
      <c r="ET57">
        <f>IF(ES57=0,0,IF(ET55&gt;=IF('2-man'!$AH$27="",IF('2-man'!$AE$27="",101,'2-man'!$AE$27),'2-man'!$AH$27),0,1))</f>
        <v/>
      </c>
      <c r="EU57">
        <f>IF(ET57=0,0,IF(EU55&gt;=IF('2-man'!$AH$27="",IF('2-man'!$AE$27="",101,'2-man'!$AE$27),'2-man'!$AH$27),0,1))</f>
        <v/>
      </c>
      <c r="EV57">
        <f>IF(EU57=0,0,IF(EV55&gt;=IF('2-man'!$AH$27="",IF('2-man'!$AE$27="",101,'2-man'!$AE$27),'2-man'!$AH$27),0,1))</f>
        <v/>
      </c>
      <c r="EW57">
        <f>IF(EV57=0,0,IF(EW55&gt;=IF('2-man'!$AH$27="",IF('2-man'!$AE$27="",101,'2-man'!$AE$27),'2-man'!$AH$27),0,1))</f>
        <v/>
      </c>
      <c r="EX57">
        <f>IF(EW57=0,0,IF(EX55&gt;=IF('2-man'!$AH$27="",IF('2-man'!$AE$27="",101,'2-man'!$AE$27),'2-man'!$AH$27),0,1))</f>
        <v/>
      </c>
      <c r="EY57">
        <f>IF(EX57=0,0,IF(EY55&gt;=IF('2-man'!$AH$27="",IF('2-man'!$AE$27="",101,'2-man'!$AE$27),'2-man'!$AH$27),0,1))</f>
        <v/>
      </c>
      <c r="EZ57">
        <f>IF(EY57=0,0,IF(EZ55&gt;=IF('2-man'!$AH$27="",IF('2-man'!$AE$27="",101,'2-man'!$AE$27),'2-man'!$AH$27),0,1))</f>
        <v/>
      </c>
      <c r="FA57">
        <f>IF(EZ57=0,0,IF(FA55&gt;=IF('2-man'!$AH$27="",IF('2-man'!$AE$27="",101,'2-man'!$AE$27),'2-man'!$AH$27),0,1))</f>
        <v/>
      </c>
      <c r="FB57">
        <f>IF(FA57=0,0,IF(FB55&gt;=IF('2-man'!$AH$27="",IF('2-man'!$AE$27="",101,'2-man'!$AE$27),'2-man'!$AH$27),0,1))</f>
        <v/>
      </c>
      <c r="FC57">
        <f>IF(FB57=0,0,IF(FC55&gt;=IF('2-man'!$AH$27="",IF('2-man'!$AE$27="",101,'2-man'!$AE$27),'2-man'!$AH$27),0,1))</f>
        <v/>
      </c>
      <c r="FD57">
        <f>IF(FC57=0,0,IF(FD55&gt;=IF('2-man'!$AH$27="",IF('2-man'!$AE$27="",101,'2-man'!$AE$27),'2-man'!$AH$27),0,1))</f>
        <v/>
      </c>
      <c r="FE57">
        <f>IF(FD57=0,0,IF(FE55&gt;=IF('2-man'!$AH$27="",IF('2-man'!$AE$27="",101,'2-man'!$AE$27),'2-man'!$AH$27),0,1))</f>
        <v/>
      </c>
      <c r="FF57">
        <f>IF(FE57=0,0,IF(FF55&gt;=IF('2-man'!$AH$27="",IF('2-man'!$AE$27="",101,'2-man'!$AE$27),'2-man'!$AH$27),0,1))</f>
        <v/>
      </c>
      <c r="FG57">
        <f>IF(FF57=0,0,IF(FG55&gt;=IF('2-man'!$AH$27="",IF('2-man'!$AE$27="",101,'2-man'!$AE$27),'2-man'!$AH$27),0,1))</f>
        <v/>
      </c>
      <c r="FH57">
        <f>IF(FG57=0,0,IF(FH55&gt;=IF('2-man'!$AH$27="",IF('2-man'!$AE$27="",101,'2-man'!$AE$27),'2-man'!$AH$27),0,1))</f>
        <v/>
      </c>
      <c r="FI57">
        <f>IF(FH57=0,0,IF(FI55&gt;=IF('2-man'!$AH$27="",IF('2-man'!$AE$27="",101,'2-man'!$AE$27),'2-man'!$AH$27),0,1))</f>
        <v/>
      </c>
      <c r="FJ57">
        <f>IF(FI57=0,0,IF(FJ55&gt;=IF('2-man'!$AH$27="",IF('2-man'!$AE$27="",101,'2-man'!$AE$27),'2-man'!$AH$27),0,1))</f>
        <v/>
      </c>
      <c r="FK57">
        <f>IF(FJ57=0,0,IF(FK55&gt;=IF('2-man'!$AH$27="",IF('2-man'!$AE$27="",101,'2-man'!$AE$27),'2-man'!$AH$27),0,1))</f>
        <v/>
      </c>
      <c r="FL57">
        <f>IF(FK57=0,0,IF(FL55&gt;=IF('2-man'!$AH$27="",IF('2-man'!$AE$27="",101,'2-man'!$AE$27),'2-man'!$AH$27),0,1))</f>
        <v/>
      </c>
      <c r="FM57">
        <f>IF(FL57=0,0,IF(FM55&gt;=IF('2-man'!$AH$27="",IF('2-man'!$AE$27="",101,'2-man'!$AE$27),'2-man'!$AH$27),0,1))</f>
        <v/>
      </c>
      <c r="FN57">
        <f>IF(FM57=0,0,IF(FN55&gt;=IF('2-man'!$AH$27="",IF('2-man'!$AE$27="",101,'2-man'!$AE$27),'2-man'!$AH$27),0,1))</f>
        <v/>
      </c>
      <c r="FO57">
        <f>IF(FN57=0,0,IF(FO55&gt;=IF('2-man'!$AH$27="",IF('2-man'!$AE$27="",101,'2-man'!$AE$27),'2-man'!$AH$27),0,1))</f>
        <v/>
      </c>
      <c r="FP57">
        <f>IF(FO57=0,0,IF(FP55&gt;=IF('2-man'!$AH$27="",IF('2-man'!$AE$27="",101,'2-man'!$AE$27),'2-man'!$AH$27),0,1))</f>
        <v/>
      </c>
      <c r="FQ57">
        <f>IF(FP57=0,0,IF(FQ55&gt;=IF('2-man'!$AH$27="",IF('2-man'!$AE$27="",101,'2-man'!$AE$27),'2-man'!$AH$27),0,1))</f>
        <v/>
      </c>
      <c r="FR57">
        <f>IF(FQ57=0,0,IF(FR55&gt;=IF('2-man'!$AH$27="",IF('2-man'!$AE$27="",101,'2-man'!$AE$27),'2-man'!$AH$27),0,1))</f>
        <v/>
      </c>
      <c r="FS57">
        <f>IF(FR57=0,0,IF(FS55&gt;=IF('2-man'!$AH$27="",IF('2-man'!$AE$27="",101,'2-man'!$AE$27),'2-man'!$AH$27),0,1))</f>
        <v/>
      </c>
      <c r="FT57">
        <f>IF(FS57=0,0,IF(FT55&gt;=IF('2-man'!$AH$27="",IF('2-man'!$AE$27="",101,'2-man'!$AE$27),'2-man'!$AH$27),0,1))</f>
        <v/>
      </c>
      <c r="FU57">
        <f>IF(FT57=0,0,IF(FU55&gt;=IF('2-man'!$AH$27="",IF('2-man'!$AE$27="",101,'2-man'!$AE$27),'2-man'!$AH$27),0,1))</f>
        <v/>
      </c>
      <c r="FV57">
        <f>IF(FU57=0,0,IF(FV55&gt;=IF('2-man'!$AH$27="",IF('2-man'!$AE$27="",101,'2-man'!$AE$27),'2-man'!$AH$27),0,1))</f>
        <v/>
      </c>
      <c r="FW57">
        <f>IF(FV57=0,0,IF(FW55&gt;=IF('2-man'!$AH$27="",IF('2-man'!$AE$27="",101,'2-man'!$AE$27),'2-man'!$AH$27),0,1))</f>
        <v/>
      </c>
      <c r="FX57">
        <f>IF(FW57=0,0,IF(FX55&gt;=IF('2-man'!$AH$27="",IF('2-man'!$AE$27="",101,'2-man'!$AE$27),'2-man'!$AH$27),0,1))</f>
        <v/>
      </c>
      <c r="FY57">
        <f>IF(FX57=0,0,IF(FY55&gt;=IF('2-man'!$AH$27="",IF('2-man'!$AE$27="",101,'2-man'!$AE$27),'2-man'!$AH$27),0,1))</f>
        <v/>
      </c>
      <c r="FZ57">
        <f>IF(FY57=0,0,IF(FZ55&gt;=IF('2-man'!$AH$27="",IF('2-man'!$AE$27="",101,'2-man'!$AE$27),'2-man'!$AH$27),0,1))</f>
        <v/>
      </c>
      <c r="GA57">
        <f>IF(FZ57=0,0,IF(GA55&gt;=IF('2-man'!$AH$27="",IF('2-man'!$AE$27="",101,'2-man'!$AE$27),'2-man'!$AH$27),0,1))</f>
        <v/>
      </c>
      <c r="GB57">
        <f>IF(GA57=0,0,IF(GB55&gt;=IF('2-man'!$AH$27="",IF('2-man'!$AE$27="",101,'2-man'!$AE$27),'2-man'!$AH$27),0,1))</f>
        <v/>
      </c>
      <c r="GC57">
        <f>IF(GB57=0,0,IF(GC55&gt;=IF('2-man'!$AH$27="",IF('2-man'!$AE$27="",101,'2-man'!$AE$27),'2-man'!$AH$27),0,1))</f>
        <v/>
      </c>
      <c r="GD57">
        <f>IF(GC57=0,0,IF(GD55&gt;=IF('2-man'!$AH$27="",IF('2-man'!$AE$27="",101,'2-man'!$AE$27),'2-man'!$AH$27),0,1))</f>
        <v/>
      </c>
      <c r="GE57">
        <f>IF(GD57=0,0,IF(GE55&gt;=IF('2-man'!$AH$27="",IF('2-man'!$AE$27="",101,'2-man'!$AE$27),'2-man'!$AH$27),0,1))</f>
        <v/>
      </c>
      <c r="GF57">
        <f>IF(GE57=0,0,IF(GF55&gt;=IF('2-man'!$AH$27="",IF('2-man'!$AE$27="",101,'2-man'!$AE$27),'2-man'!$AH$27),0,1))</f>
        <v/>
      </c>
      <c r="GG57">
        <f>IF(GF57=0,0,IF(GG55&gt;=IF('2-man'!$AH$27="",IF('2-man'!$AE$27="",101,'2-man'!$AE$27),'2-man'!$AH$27),0,1))</f>
        <v/>
      </c>
      <c r="GH57">
        <f>IF(GG57=0,0,IF(GH55&gt;=IF('2-man'!$AH$27="",IF('2-man'!$AE$27="",101,'2-man'!$AE$27),'2-man'!$AH$27),0,1))</f>
        <v/>
      </c>
      <c r="GI57">
        <f>IF(GH57=0,0,IF(GI55&gt;=IF('2-man'!$AH$27="",IF('2-man'!$AE$27="",101,'2-man'!$AE$27),'2-man'!$AH$27),0,1))</f>
        <v/>
      </c>
      <c r="GJ57">
        <f>IF(GI57=0,0,IF(GJ55&gt;=IF('2-man'!$AH$27="",IF('2-man'!$AE$27="",101,'2-man'!$AE$27),'2-man'!$AH$27),0,1))</f>
        <v/>
      </c>
      <c r="GK57">
        <f>IF(GJ57=0,0,IF(GK55&gt;=IF('2-man'!$AH$27="",IF('2-man'!$AE$27="",101,'2-man'!$AE$27),'2-man'!$AH$27),0,1))</f>
        <v/>
      </c>
      <c r="GL57">
        <f>IF(GK57=0,0,IF(GL55&gt;=IF('2-man'!$AH$27="",IF('2-man'!$AE$27="",101,'2-man'!$AE$27),'2-man'!$AH$27),0,1))</f>
        <v/>
      </c>
      <c r="GM57">
        <f>IF(GL57=0,0,IF(GM55&gt;=IF('2-man'!$AH$27="",IF('2-man'!$AE$27="",101,'2-man'!$AE$27),'2-man'!$AH$27),0,1))</f>
        <v/>
      </c>
      <c r="GN57">
        <f>IF(GM57=0,0,IF(GN55&gt;=IF('2-man'!$AH$27="",IF('2-man'!$AE$27="",101,'2-man'!$AE$27),'2-man'!$AH$27),0,1))</f>
        <v/>
      </c>
      <c r="GO57">
        <f>IF(GN57=0,0,IF(GO55&gt;=IF('2-man'!$AH$27="",IF('2-man'!$AE$27="",101,'2-man'!$AE$27),'2-man'!$AH$27),0,1))</f>
        <v/>
      </c>
      <c r="GP57">
        <f>IF(GO57=0,0,IF(GP55&gt;=IF('2-man'!$AH$27="",IF('2-man'!$AE$27="",101,'2-man'!$AE$27),'2-man'!$AH$27),0,1))</f>
        <v/>
      </c>
      <c r="GQ57">
        <f>IF(GP57=0,0,IF(GQ55&gt;=IF('2-man'!$AH$27="",IF('2-man'!$AE$27="",101,'2-man'!$AE$27),'2-man'!$AH$27),0,1))</f>
        <v/>
      </c>
      <c r="GR57">
        <f>IF(GQ57=0,0,IF(GR55&gt;=IF('2-man'!$AH$27="",IF('2-man'!$AE$27="",101,'2-man'!$AE$27),'2-man'!$AH$27),0,1))</f>
        <v/>
      </c>
      <c r="GS57">
        <f>IF(GR57=0,0,IF(GS55&gt;=IF('2-man'!$AH$27="",IF('2-man'!$AE$27="",101,'2-man'!$AE$27),'2-man'!$AH$27),0,1))</f>
        <v/>
      </c>
      <c r="GT57">
        <f>IF(GS57=0,0,IF(GT55&gt;=IF('2-man'!$AH$27="",IF('2-man'!$AE$27="",101,'2-man'!$AE$27),'2-man'!$AH$27),0,1))</f>
        <v/>
      </c>
      <c r="GU57">
        <f>IF(GT57=0,0,IF(GU55&gt;=IF('2-man'!$AH$27="",IF('2-man'!$AE$27="",101,'2-man'!$AE$27),'2-man'!$AH$27),0,1))</f>
        <v/>
      </c>
      <c r="GV57">
        <f>IF(GU57=0,0,IF(GV55&gt;=IF('2-man'!$AH$27="",IF('2-man'!$AE$27="",101,'2-man'!$AE$27),'2-man'!$AH$27),0,1))</f>
        <v/>
      </c>
      <c r="GW57">
        <f>IF(GV57=0,0,IF(GW55&gt;=IF('2-man'!$AH$27="",IF('2-man'!$AE$27="",101,'2-man'!$AE$27),'2-man'!$AH$27),0,1))</f>
        <v/>
      </c>
      <c r="GX57">
        <f>IF(GW57=0,0,IF(GX55&gt;=IF('2-man'!$AH$27="",IF('2-man'!$AE$27="",101,'2-man'!$AE$27),'2-man'!$AH$27),0,1))</f>
        <v/>
      </c>
      <c r="GY57">
        <f>IF(GX57=0,0,IF(GY55&gt;=IF('2-man'!$AH$27="",IF('2-man'!$AE$27="",101,'2-man'!$AE$27),'2-man'!$AH$27),0,1))</f>
        <v/>
      </c>
      <c r="GZ57">
        <f>IF(GY57=0,0,IF(GZ55&gt;=IF('2-man'!$AH$27="",IF('2-man'!$AE$27="",101,'2-man'!$AE$27),'2-man'!$AH$27),0,1))</f>
        <v/>
      </c>
      <c r="HA57">
        <f>IF(GZ57=0,0,IF(HA55&gt;=IF('2-man'!$AH$27="",IF('2-man'!$AE$27="",101,'2-man'!$AE$27),'2-man'!$AH$27),0,1))</f>
        <v/>
      </c>
      <c r="HB57">
        <f>IF(HA57=0,0,IF(HB55&gt;=IF('2-man'!$AH$27="",IF('2-man'!$AE$27="",101,'2-man'!$AE$27),'2-man'!$AH$27),0,1))</f>
        <v/>
      </c>
      <c r="HC57">
        <f>IF(HB57=0,0,IF(HC55&gt;=IF('2-man'!$AH$27="",IF('2-man'!$AE$27="",101,'2-man'!$AE$27),'2-man'!$AH$27),0,1))</f>
        <v/>
      </c>
      <c r="HD57">
        <f>IF(HC57=0,0,IF(HD55&gt;=IF('2-man'!$AH$27="",IF('2-man'!$AE$27="",101,'2-man'!$AE$27),'2-man'!$AH$27),0,1))</f>
        <v/>
      </c>
      <c r="HE57">
        <f>IF(HD57=0,0,IF(HE55&gt;=IF('2-man'!$AH$27="",IF('2-man'!$AE$27="",101,'2-man'!$AE$27),'2-man'!$AH$27),0,1))</f>
        <v/>
      </c>
      <c r="HF57">
        <f>IF(HE57=0,0,IF(HF55&gt;=IF('2-man'!$AH$27="",IF('2-man'!$AE$27="",101,'2-man'!$AE$27),'2-man'!$AH$27),0,1))</f>
        <v/>
      </c>
      <c r="HG57">
        <f>IF(HF57=0,0,IF(HG55&gt;=IF('2-man'!$AH$27="",IF('2-man'!$AE$27="",101,'2-man'!$AE$27),'2-man'!$AH$27),0,1))</f>
        <v/>
      </c>
      <c r="HH57">
        <f>IF(HG57=0,0,IF(HH55&gt;=IF('2-man'!$AH$27="",IF('2-man'!$AE$27="",101,'2-man'!$AE$27),'2-man'!$AH$27),0,1))</f>
        <v/>
      </c>
      <c r="HI57">
        <f>IF(HH57=0,0,IF(HI55&gt;=IF('2-man'!$AH$27="",IF('2-man'!$AE$27="",101,'2-man'!$AE$27),'2-man'!$AH$27),0,1))</f>
        <v/>
      </c>
      <c r="HJ57">
        <f>IF(HI57=0,0,IF(HJ55&gt;=IF('2-man'!$AH$27="",IF('2-man'!$AE$27="",101,'2-man'!$AE$27),'2-man'!$AH$27),0,1))</f>
        <v/>
      </c>
      <c r="HK57">
        <f>IF(HJ57=0,0,IF(HK55&gt;=IF('2-man'!$AH$27="",IF('2-man'!$AE$27="",101,'2-man'!$AE$27),'2-man'!$AH$27),0,1))</f>
        <v/>
      </c>
      <c r="HL57">
        <f>IF(HK57=0,0,IF(HL55&gt;=IF('2-man'!$AH$27="",IF('2-man'!$AE$27="",101,'2-man'!$AE$27),'2-man'!$AH$27),0,1))</f>
        <v/>
      </c>
      <c r="HM57">
        <f>IF(HL57=0,0,IF(HM55&gt;=IF('2-man'!$AH$27="",IF('2-man'!$AE$27="",101,'2-man'!$AE$27),'2-man'!$AH$27),0,1))</f>
        <v/>
      </c>
      <c r="HN57">
        <f>IF(HM57=0,0,IF(HN55&gt;=IF('2-man'!$AH$27="",IF('2-man'!$AE$27="",101,'2-man'!$AE$27),'2-man'!$AH$27),0,1))</f>
        <v/>
      </c>
      <c r="HO57">
        <f>IF(HN57=0,0,IF(HO55&gt;=IF('2-man'!$AH$27="",IF('2-man'!$AE$27="",101,'2-man'!$AE$27),'2-man'!$AH$27),0,1))</f>
        <v/>
      </c>
      <c r="HP57">
        <f>IF(HO57=0,0,IF(HP55&gt;=IF('2-man'!$AH$27="",IF('2-man'!$AE$27="",101,'2-man'!$AE$27),'2-man'!$AH$27),0,1))</f>
        <v/>
      </c>
      <c r="HQ57">
        <f>IF(HP57=0,0,IF(HQ55&gt;=IF('2-man'!$AH$27="",IF('2-man'!$AE$27="",101,'2-man'!$AE$27),'2-man'!$AH$27),0,1))</f>
        <v/>
      </c>
      <c r="HR57">
        <f>IF(HQ57=0,0,IF(HR55&gt;=IF('2-man'!$AH$27="",IF('2-man'!$AE$27="",101,'2-man'!$AE$27),'2-man'!$AH$27),0,1))</f>
        <v/>
      </c>
      <c r="HS57">
        <f>IF(HR57=0,0,IF(HS55&gt;=IF('2-man'!$AH$27="",IF('2-man'!$AE$27="",101,'2-man'!$AE$27),'2-man'!$AH$27),0,1))</f>
        <v/>
      </c>
      <c r="HT57">
        <f>IF(HS57=0,0,IF(HT55&gt;=IF('2-man'!$AH$27="",IF('2-man'!$AE$27="",101,'2-man'!$AE$27),'2-man'!$AH$27),0,1))</f>
        <v/>
      </c>
      <c r="HU57">
        <f>IF(HT57=0,0,IF(HU55&gt;=IF('2-man'!$AH$27="",IF('2-man'!$AE$27="",101,'2-man'!$AE$27),'2-man'!$AH$27),0,1))</f>
        <v/>
      </c>
      <c r="HV57">
        <f>IF(HU57=0,0,IF(HV55&gt;=IF('2-man'!$AH$27="",IF('2-man'!$AE$27="",101,'2-man'!$AE$27),'2-man'!$AH$27),0,1))</f>
        <v/>
      </c>
      <c r="HW57">
        <f>IF(HV57=0,0,IF(HW55&gt;=IF('2-man'!$AH$27="",IF('2-man'!$AE$27="",101,'2-man'!$AE$27),'2-man'!$AH$27),0,1))</f>
        <v/>
      </c>
      <c r="HX57">
        <f>IF(HW57=0,0,IF(HX55&gt;=IF('2-man'!$AH$27="",IF('2-man'!$AE$27="",101,'2-man'!$AE$27),'2-man'!$AH$27),0,1))</f>
        <v/>
      </c>
      <c r="HY57">
        <f>IF(HX57=0,0,IF(HY55&gt;=IF('2-man'!$AH$27="",IF('2-man'!$AE$27="",101,'2-man'!$AE$27),'2-man'!$AH$27),0,1))</f>
        <v/>
      </c>
      <c r="HZ57">
        <f>IF(HY57=0,0,IF(HZ55&gt;=IF('2-man'!$AH$27="",IF('2-man'!$AE$27="",101,'2-man'!$AE$27),'2-man'!$AH$27),0,1))</f>
        <v/>
      </c>
      <c r="IA57">
        <f>IF(HZ57=0,0,IF(IA55&gt;=IF('2-man'!$AH$27="",IF('2-man'!$AE$27="",101,'2-man'!$AE$27),'2-man'!$AH$27),0,1))</f>
        <v/>
      </c>
      <c r="IB57">
        <f>IF(IA57=0,0,IF(IB55&gt;=IF('2-man'!$AH$27="",IF('2-man'!$AE$27="",101,'2-man'!$AE$27),'2-man'!$AH$27),0,1))</f>
        <v/>
      </c>
      <c r="IC57">
        <f>IF(IB57=0,0,IF(IC55&gt;=IF('2-man'!$AH$27="",IF('2-man'!$AE$27="",101,'2-man'!$AE$27),'2-man'!$AH$27),0,1))</f>
        <v/>
      </c>
      <c r="ID57">
        <f>IF(IC57=0,0,IF(ID55&gt;=IF('2-man'!$AH$27="",IF('2-man'!$AE$27="",101,'2-man'!$AE$27),'2-man'!$AH$27),0,1))</f>
        <v/>
      </c>
      <c r="IE57">
        <f>IF(ID57=0,0,IF(IE55&gt;=IF('2-man'!$AH$27="",IF('2-man'!$AE$27="",101,'2-man'!$AE$27),'2-man'!$AH$27),0,1))</f>
        <v/>
      </c>
      <c r="IF57">
        <f>IF(IE57=0,0,IF(IF55&gt;=IF('2-man'!$AH$27="",IF('2-man'!$AE$27="",101,'2-man'!$AE$27),'2-man'!$AH$27),0,1))</f>
        <v/>
      </c>
      <c r="IG57">
        <f>IF(IF57=0,0,IF(IG55&gt;=IF('2-man'!$AH$27="",IF('2-man'!$AE$27="",101,'2-man'!$AE$27),'2-man'!$AH$27),0,1))</f>
        <v/>
      </c>
      <c r="IH57">
        <f>IF(IG57=0,0,IF(IH55&gt;=IF('2-man'!$AH$27="",IF('2-man'!$AE$27="",101,'2-man'!$AE$27),'2-man'!$AH$27),0,1))</f>
        <v/>
      </c>
      <c r="II57">
        <f>IF(IH57=0,0,IF(II55&gt;=IF('2-man'!$AH$27="",IF('2-man'!$AE$27="",101,'2-man'!$AE$27),'2-man'!$AH$27),0,1))</f>
        <v/>
      </c>
      <c r="IJ57">
        <f>IF(II57=0,0,IF(IJ55&gt;=IF('2-man'!$AH$27="",IF('2-man'!$AE$27="",101,'2-man'!$AE$27),'2-man'!$AH$27),0,1))</f>
        <v/>
      </c>
      <c r="IK57">
        <f>IF(IJ57=0,0,IF(IK55&gt;=IF('2-man'!$AH$27="",IF('2-man'!$AE$27="",101,'2-man'!$AE$27),'2-man'!$AH$27),0,1))</f>
        <v/>
      </c>
      <c r="IL57">
        <f>IF(IK57=0,0,IF(IL55&gt;=IF('2-man'!$AH$27="",IF('2-man'!$AE$27="",101,'2-man'!$AE$27),'2-man'!$AH$27),0,1))</f>
        <v/>
      </c>
      <c r="IM57">
        <f>IF(IL57=0,0,IF(IM55&gt;=IF('2-man'!$AH$27="",IF('2-man'!$AE$27="",101,'2-man'!$AE$27),'2-man'!$AH$27),0,1))</f>
        <v/>
      </c>
      <c r="IN57">
        <f>IF(IM57=0,0,IF(IN55&gt;=IF('2-man'!$AH$27="",IF('2-man'!$AE$27="",101,'2-man'!$AE$27),'2-man'!$AH$27),0,1))</f>
        <v/>
      </c>
      <c r="IO57">
        <f>IF(IN57=0,0,IF(IO55&gt;=IF('2-man'!$AH$27="",IF('2-man'!$AE$27="",101,'2-man'!$AE$27),'2-man'!$AH$27),0,1))</f>
        <v/>
      </c>
      <c r="IP57">
        <f>IF(IO57=0,0,IF(IP55&gt;=IF('2-man'!$AH$27="",IF('2-man'!$AE$27="",101,'2-man'!$AE$27),'2-man'!$AH$27),0,1))</f>
        <v/>
      </c>
      <c r="IQ57">
        <f>IF(IP57=0,0,IF(IQ55&gt;=IF('2-man'!$AH$27="",IF('2-man'!$AE$27="",101,'2-man'!$AE$27),'2-man'!$AH$27),0,1))</f>
        <v/>
      </c>
      <c r="IR57">
        <f>IF(IQ57=0,0,IF(IR55&gt;=IF('2-man'!$AH$27="",IF('2-man'!$AE$27="",101,'2-man'!$AE$27),'2-man'!$AH$27),0,1))</f>
        <v/>
      </c>
      <c r="IS57">
        <f>IF(IR57=0,0,IF(IS55&gt;=IF('2-man'!$AH$27="",IF('2-man'!$AE$27="",101,'2-man'!$AE$27),'2-man'!$AH$27),0,1))</f>
        <v/>
      </c>
      <c r="IT57">
        <f>IF(IS57=0,0,IF(IT55&gt;=IF('2-man'!$AH$27="",IF('2-man'!$AE$27="",101,'2-man'!$AE$27),'2-man'!$AH$27),0,1))</f>
        <v/>
      </c>
      <c r="IU57">
        <f>IF(IT57=0,0,IF(IU55&gt;=IF('2-man'!$AH$27="",IF('2-man'!$AE$27="",101,'2-man'!$AE$27),'2-man'!$AH$27),0,1))</f>
        <v/>
      </c>
      <c r="IV57">
        <f>IF(IU57=0,0,IF(IV55&gt;=IF('2-man'!$AH$27="",IF('2-man'!$AE$27="",101,'2-man'!$AE$27),'2-man'!$AH$27),0,1))</f>
        <v/>
      </c>
      <c r="IW57">
        <f>IF(IV57=0,0,IF(IW55&gt;=IF('2-man'!$AH$27="",IF('2-man'!$AE$27="",101,'2-man'!$AE$27),'2-man'!$AH$27),0,1))</f>
        <v/>
      </c>
      <c r="IX57">
        <f>IF(IW57=0,0,IF(IX55&gt;=IF('2-man'!$AH$27="",IF('2-man'!$AE$27="",101,'2-man'!$AE$27),'2-man'!$AH$27),0,1))</f>
        <v/>
      </c>
      <c r="IY57">
        <f>IF(IX57=0,0,IF(IY55&gt;=IF('2-man'!$AH$27="",IF('2-man'!$AE$27="",101,'2-man'!$AE$27),'2-man'!$AH$27),0,1))</f>
        <v/>
      </c>
      <c r="IZ57">
        <f>IF(IY57=0,0,IF(IZ55&gt;=IF('2-man'!$AH$27="",IF('2-man'!$AE$27="",101,'2-man'!$AE$27),'2-man'!$AH$27),0,1))</f>
        <v/>
      </c>
      <c r="JA57">
        <f>IF(IZ57=0,0,IF(JA55&gt;=IF('2-man'!$AH$27="",IF('2-man'!$AE$27="",101,'2-man'!$AE$27),'2-man'!$AH$27),0,1))</f>
        <v/>
      </c>
      <c r="JB57">
        <f>IF(JA57=0,0,IF(JB55&gt;=IF('2-man'!$AH$27="",IF('2-man'!$AE$27="",101,'2-man'!$AE$27),'2-man'!$AH$27),0,1))</f>
        <v/>
      </c>
      <c r="JC57">
        <f>IF(JB57=0,0,IF(JC55&gt;=IF('2-man'!$AH$27="",IF('2-man'!$AE$27="",101,'2-man'!$AE$27),'2-man'!$AH$27),0,1))</f>
        <v/>
      </c>
      <c r="JD57">
        <f>IF(JC57=0,0,IF(JD55&gt;=IF('2-man'!$AH$27="",IF('2-man'!$AE$27="",101,'2-man'!$AE$27),'2-man'!$AH$27),0,1))</f>
        <v/>
      </c>
      <c r="JE57">
        <f>IF(JD57=0,0,IF(JE55&gt;=IF('2-man'!$AH$27="",IF('2-man'!$AE$27="",101,'2-man'!$AE$27),'2-man'!$AH$27),0,1))</f>
        <v/>
      </c>
      <c r="JF57">
        <f>IF(JE57=0,0,IF(JF55&gt;=IF('2-man'!$AH$27="",IF('2-man'!$AE$27="",101,'2-man'!$AE$27),'2-man'!$AH$27),0,1))</f>
        <v/>
      </c>
      <c r="JG57">
        <f>IF(JF57=0,0,IF(JG55&gt;=IF('2-man'!$AH$27="",IF('2-man'!$AE$27="",101,'2-man'!$AE$27),'2-man'!$AH$27),0,1))</f>
        <v/>
      </c>
      <c r="JH57">
        <f>IF(JG57=0,0,IF(JH55&gt;=IF('2-man'!$AH$27="",IF('2-man'!$AE$27="",101,'2-man'!$AE$27),'2-man'!$AH$27),0,1))</f>
        <v/>
      </c>
      <c r="JI57">
        <f>IF(JH57=0,0,IF(JI55&gt;=IF('2-man'!$AH$27="",IF('2-man'!$AE$27="",101,'2-man'!$AE$27),'2-man'!$AH$27),0,1))</f>
        <v/>
      </c>
      <c r="JJ57">
        <f>IF(JI57=0,0,IF(JJ55&gt;=IF('2-man'!$AH$27="",IF('2-man'!$AE$27="",101,'2-man'!$AE$27),'2-man'!$AH$27),0,1))</f>
        <v/>
      </c>
      <c r="JK57">
        <f>IF(JJ57=0,0,IF(JK55&gt;=IF('2-man'!$AH$27="",IF('2-man'!$AE$27="",101,'2-man'!$AE$27),'2-man'!$AH$27),0,1))</f>
        <v/>
      </c>
      <c r="JL57">
        <f>IF(JK57=0,0,IF(JL55&gt;=IF('2-man'!$AH$27="",IF('2-man'!$AE$27="",101,'2-man'!$AE$27),'2-man'!$AH$27),0,1))</f>
        <v/>
      </c>
      <c r="JM57">
        <f>IF(JL57=0,0,IF(JM55&gt;=IF('2-man'!$AH$27="",IF('2-man'!$AE$27="",101,'2-man'!$AE$27),'2-man'!$AH$27),0,1))</f>
        <v/>
      </c>
      <c r="JN57">
        <f>IF(JM57=0,0,IF(JN55&gt;=IF('2-man'!$AH$27="",IF('2-man'!$AE$27="",101,'2-man'!$AE$27),'2-man'!$AH$27),0,1))</f>
        <v/>
      </c>
      <c r="JO57">
        <f>IF(JN57=0,0,IF(JO55&gt;=IF('2-man'!$AH$27="",IF('2-man'!$AE$27="",101,'2-man'!$AE$27),'2-man'!$AH$27),0,1))</f>
        <v/>
      </c>
      <c r="JP57">
        <f>IF(JO57=0,0,IF(JP55&gt;=IF('2-man'!$AH$27="",IF('2-man'!$AE$27="",101,'2-man'!$AE$27),'2-man'!$AH$27),0,1))</f>
        <v/>
      </c>
      <c r="JQ57">
        <f>IF(JP57=0,0,IF(JQ55&gt;=IF('2-man'!$AH$27="",IF('2-man'!$AE$27="",101,'2-man'!$AE$27),'2-man'!$AH$27),0,1))</f>
        <v/>
      </c>
      <c r="JR57">
        <f>IF(JQ57=0,0,IF(JR55&gt;=IF('2-man'!$AH$27="",IF('2-man'!$AE$27="",101,'2-man'!$AE$27),'2-man'!$AH$27),0,1))</f>
        <v/>
      </c>
      <c r="JS57">
        <f>IF(JR57=0,0,IF(JS55&gt;=IF('2-man'!$AH$27="",IF('2-man'!$AE$27="",101,'2-man'!$AE$27),'2-man'!$AH$27),0,1))</f>
        <v/>
      </c>
      <c r="JT57">
        <f>IF(JS57=0,0,IF(JT55&gt;=IF('2-man'!$AH$27="",IF('2-man'!$AE$27="",101,'2-man'!$AE$27),'2-man'!$AH$27),0,1))</f>
        <v/>
      </c>
      <c r="JU57">
        <f>IF(JT57=0,0,IF(JU55&gt;=IF('2-man'!$AH$27="",IF('2-man'!$AE$27="",101,'2-man'!$AE$27),'2-man'!$AH$27),0,1))</f>
        <v/>
      </c>
      <c r="JV57">
        <f>IF(JU57=0,0,IF(JV55&gt;=IF('2-man'!$AH$27="",IF('2-man'!$AE$27="",101,'2-man'!$AE$27),'2-man'!$AH$27),0,1))</f>
        <v/>
      </c>
      <c r="JW57">
        <f>IF(JV57=0,0,IF(JW55&gt;=IF('2-man'!$AH$27="",IF('2-man'!$AE$27="",101,'2-man'!$AE$27),'2-man'!$AH$27),0,1))</f>
        <v/>
      </c>
      <c r="JX57">
        <f>IF(JW57=0,0,IF(JX55&gt;=IF('2-man'!$AH$27="",IF('2-man'!$AE$27="",101,'2-man'!$AE$27),'2-man'!$AH$27),0,1))</f>
        <v/>
      </c>
      <c r="JY57">
        <f>IF(JX57=0,0,IF(JY55&gt;=IF('2-man'!$AH$27="",IF('2-man'!$AE$27="",101,'2-man'!$AE$27),'2-man'!$AH$27),0,1))</f>
        <v/>
      </c>
      <c r="JZ57">
        <f>IF(JY57=0,0,IF(JZ55&gt;=IF('2-man'!$AH$27="",IF('2-man'!$AE$27="",101,'2-man'!$AE$27),'2-man'!$AH$27),0,1))</f>
        <v/>
      </c>
      <c r="KA57">
        <f>IF(JZ57=0,0,IF(KA55&gt;=IF('2-man'!$AH$27="",IF('2-man'!$AE$27="",101,'2-man'!$AE$27),'2-man'!$AH$27),0,1))</f>
        <v/>
      </c>
      <c r="KB57">
        <f>IF(KA57=0,0,IF(KB55&gt;=IF('2-man'!$AH$27="",IF('2-man'!$AE$27="",101,'2-man'!$AE$27),'2-man'!$AH$27),0,1))</f>
        <v/>
      </c>
      <c r="KC57">
        <f>IF(KB57=0,0,IF(KC55&gt;=IF('2-man'!$AH$27="",IF('2-man'!$AE$27="",101,'2-man'!$AE$27),'2-man'!$AH$27),0,1))</f>
        <v/>
      </c>
      <c r="KD57">
        <f>IF(KC57=0,0,IF(KD55&gt;=IF('2-man'!$AH$27="",IF('2-man'!$AE$27="",101,'2-man'!$AE$27),'2-man'!$AH$27),0,1))</f>
        <v/>
      </c>
      <c r="KE57">
        <f>IF(KD57=0,0,IF(KE55&gt;=IF('2-man'!$AH$27="",IF('2-man'!$AE$27="",101,'2-man'!$AE$27),'2-man'!$AH$27),0,1))</f>
        <v/>
      </c>
      <c r="KF57">
        <f>IF(KE57=0,0,IF(KF55&gt;=IF('2-man'!$AH$27="",IF('2-man'!$AE$27="",101,'2-man'!$AE$27),'2-man'!$AH$27),0,1))</f>
        <v/>
      </c>
      <c r="KG57">
        <f>IF(KF57=0,0,IF(KG55&gt;=IF('2-man'!$AH$27="",IF('2-man'!$AE$27="",101,'2-man'!$AE$27),'2-man'!$AH$27),0,1))</f>
        <v/>
      </c>
      <c r="KH57">
        <f>IF(KG57=0,0,IF(KH55&gt;=IF('2-man'!$AH$27="",IF('2-man'!$AE$27="",101,'2-man'!$AE$27),'2-man'!$AH$27),0,1))</f>
        <v/>
      </c>
      <c r="KI57">
        <f>IF(KH57=0,0,IF(KI55&gt;=IF('2-man'!$AH$27="",IF('2-man'!$AE$27="",101,'2-man'!$AE$27),'2-man'!$AH$27),0,1))</f>
        <v/>
      </c>
      <c r="KJ57">
        <f>IF(KI57=0,0,IF(KJ55&gt;=IF('2-man'!$AH$27="",IF('2-man'!$AE$27="",101,'2-man'!$AE$27),'2-man'!$AH$27),0,1))</f>
        <v/>
      </c>
      <c r="KK57">
        <f>IF(KJ57=0,0,IF(KK55&gt;=IF('2-man'!$AH$27="",IF('2-man'!$AE$27="",101,'2-man'!$AE$27),'2-man'!$AH$27),0,1))</f>
        <v/>
      </c>
      <c r="KL57">
        <f>IF(KK57=0,0,IF(KL55&gt;=IF('2-man'!$AH$27="",IF('2-man'!$AE$27="",101,'2-man'!$AE$27),'2-man'!$AH$27),0,1))</f>
        <v/>
      </c>
      <c r="KM57">
        <f>IF(KL57=0,0,IF(KM55&gt;=IF('2-man'!$AH$27="",IF('2-man'!$AE$27="",101,'2-man'!$AE$27),'2-man'!$AH$27),0,1))</f>
        <v/>
      </c>
      <c r="KN57">
        <f>IF(KM57=0,0,IF(KN55&gt;=IF('2-man'!$AH$27="",IF('2-man'!$AE$27="",101,'2-man'!$AE$27),'2-man'!$AH$27),0,1))</f>
        <v/>
      </c>
      <c r="KO57">
        <f>IF(KN57=0,0,IF(KO55&gt;=IF('2-man'!$AH$27="",IF('2-man'!$AE$27="",101,'2-man'!$AE$27),'2-man'!$AH$27),0,1))</f>
        <v/>
      </c>
      <c r="KP57">
        <f>IF(KO57=0,0,IF(KP55&gt;=IF('2-man'!$AH$27="",IF('2-man'!$AE$27="",101,'2-man'!$AE$27),'2-man'!$AH$27),0,1))</f>
        <v/>
      </c>
      <c r="KQ57">
        <f>IF(KP57=0,0,IF(KQ55&gt;=IF('2-man'!$AH$27="",IF('2-man'!$AE$27="",101,'2-man'!$AE$27),'2-man'!$AH$27),0,1))</f>
        <v/>
      </c>
      <c r="KR57">
        <f>IF(KQ57=0,0,IF(KR55&gt;=IF('2-man'!$AH$27="",IF('2-man'!$AE$27="",101,'2-man'!$AE$27),'2-man'!$AH$27),0,1))</f>
        <v/>
      </c>
      <c r="KS57">
        <f>IF(KR57=0,0,IF(KS55&gt;=IF('2-man'!$AH$27="",IF('2-man'!$AE$27="",101,'2-man'!$AE$27),'2-man'!$AH$27),0,1))</f>
        <v/>
      </c>
      <c r="KT57">
        <f>IF(KS57=0,0,IF(KT55&gt;=IF('2-man'!$AH$27="",IF('2-man'!$AE$27="",101,'2-man'!$AE$27),'2-man'!$AH$27),0,1))</f>
        <v/>
      </c>
      <c r="KU57">
        <f>IF(KT57=0,0,IF(KU55&gt;=IF('2-man'!$AH$27="",IF('2-man'!$AE$27="",101,'2-man'!$AE$27),'2-man'!$AH$27),0,1))</f>
        <v/>
      </c>
      <c r="KV57">
        <f>IF(KU57=0,0,IF(KV55&gt;=IF('2-man'!$AH$27="",IF('2-man'!$AE$27="",101,'2-man'!$AE$27),'2-man'!$AH$27),0,1))</f>
        <v/>
      </c>
      <c r="KW57">
        <f>IF(KV57=0,0,IF(KW55&gt;=IF('2-man'!$AH$27="",IF('2-man'!$AE$27="",101,'2-man'!$AE$27),'2-man'!$AH$27),0,1))</f>
        <v/>
      </c>
      <c r="KX57">
        <f>IF(KW57=0,0,IF(KX55&gt;=IF('2-man'!$AH$27="",IF('2-man'!$AE$27="",101,'2-man'!$AE$27),'2-man'!$AH$27),0,1))</f>
        <v/>
      </c>
      <c r="KY57">
        <f>IF(KX57=0,0,IF(KY55&gt;=IF('2-man'!$AH$27="",IF('2-man'!$AE$27="",101,'2-man'!$AE$27),'2-man'!$AH$27),0,1))</f>
        <v/>
      </c>
      <c r="KZ57">
        <f>IF(KY57=0,0,IF(KZ55&gt;=IF('2-man'!$AH$27="",IF('2-man'!$AE$27="",101,'2-man'!$AE$27),'2-man'!$AH$27),0,1))</f>
        <v/>
      </c>
      <c r="LA57">
        <f>IF(KZ57=0,0,IF(LA55&gt;=IF('2-man'!$AH$27="",IF('2-man'!$AE$27="",101,'2-man'!$AE$27),'2-man'!$AH$27),0,1))</f>
        <v/>
      </c>
      <c r="LB57">
        <f>IF(LA57=0,0,IF(LB55&gt;=IF('2-man'!$AH$27="",IF('2-man'!$AE$27="",101,'2-man'!$AE$27),'2-man'!$AH$27),0,1))</f>
        <v/>
      </c>
      <c r="LC57">
        <f>IF(LB57=0,0,IF(LC55&gt;=IF('2-man'!$AH$27="",IF('2-man'!$AE$27="",101,'2-man'!$AE$27),'2-man'!$AH$27),0,1))</f>
        <v/>
      </c>
      <c r="LD57">
        <f>IF(LC57=0,0,IF(LD55&gt;=IF('2-man'!$AH$27="",IF('2-man'!$AE$27="",101,'2-man'!$AE$27),'2-man'!$AH$27),0,1))</f>
        <v/>
      </c>
      <c r="LE57">
        <f>IF(LD57=0,0,IF(LE55&gt;=IF('2-man'!$AH$27="",IF('2-man'!$AE$27="",101,'2-man'!$AE$27),'2-man'!$AH$27),0,1))</f>
        <v/>
      </c>
      <c r="LF57">
        <f>IF(LE57=0,0,IF(LF55&gt;=IF('2-man'!$AH$27="",IF('2-man'!$AE$27="",101,'2-man'!$AE$27),'2-man'!$AH$27),0,1))</f>
        <v/>
      </c>
      <c r="LG57">
        <f>IF(LF57=0,0,IF(LG55&gt;=IF('2-man'!$AH$27="",IF('2-man'!$AE$27="",101,'2-man'!$AE$27),'2-man'!$AH$27),0,1))</f>
        <v/>
      </c>
      <c r="LH57">
        <f>IF(LG57=0,0,IF(LH55&gt;=IF('2-man'!$AH$27="",IF('2-man'!$AE$27="",101,'2-man'!$AE$27),'2-man'!$AH$27),0,1))</f>
        <v/>
      </c>
      <c r="LI57">
        <f>IF(LH57=0,0,IF(LI55&gt;=IF('2-man'!$AH$27="",IF('2-man'!$AE$27="",101,'2-man'!$AE$27),'2-man'!$AH$27),0,1))</f>
        <v/>
      </c>
      <c r="LJ57">
        <f>IF(LI57=0,0,IF(LJ55&gt;=IF('2-man'!$AH$27="",IF('2-man'!$AE$27="",101,'2-man'!$AE$27),'2-man'!$AH$27),0,1))</f>
        <v/>
      </c>
      <c r="LK57">
        <f>IF(LJ57=0,0,IF(LK55&gt;=IF('2-man'!$AH$27="",IF('2-man'!$AE$27="",101,'2-man'!$AE$27),'2-man'!$AH$27),0,1))</f>
        <v/>
      </c>
      <c r="LL57">
        <f>IF(LK57=0,0,IF(LL55&gt;=IF('2-man'!$AH$27="",IF('2-man'!$AE$27="",101,'2-man'!$AE$27),'2-man'!$AH$27),0,1))</f>
        <v/>
      </c>
      <c r="LM57">
        <f>IF(LL57=0,0,IF(LM55&gt;=IF('2-man'!$AH$27="",IF('2-man'!$AE$27="",101,'2-man'!$AE$27),'2-man'!$AH$27),0,1))</f>
        <v/>
      </c>
      <c r="LN57">
        <f>IF(LM57=0,0,IF(LN55&gt;=IF('2-man'!$AH$27="",IF('2-man'!$AE$27="",101,'2-man'!$AE$27),'2-man'!$AH$27),0,1))</f>
        <v/>
      </c>
      <c r="LO57">
        <f>IF(LN57=0,0,IF(LO55&gt;=IF('2-man'!$AH$27="",IF('2-man'!$AE$27="",101,'2-man'!$AE$27),'2-man'!$AH$27),0,1))</f>
        <v/>
      </c>
      <c r="LP57">
        <f>IF(LO57=0,0,IF(LP55&gt;=IF('2-man'!$AH$27="",IF('2-man'!$AE$27="",101,'2-man'!$AE$27),'2-man'!$AH$27),0,1))</f>
        <v/>
      </c>
      <c r="LQ57">
        <f>IF(LP57=0,0,IF(LQ55&gt;=IF('2-man'!$AH$27="",IF('2-man'!$AE$27="",101,'2-man'!$AE$27),'2-man'!$AH$27),0,1))</f>
        <v/>
      </c>
      <c r="LR57">
        <f>IF(LQ57=0,0,IF(LR55&gt;=IF('2-man'!$AH$27="",IF('2-man'!$AE$27="",101,'2-man'!$AE$27),'2-man'!$AH$27),0,1))</f>
        <v/>
      </c>
      <c r="LS57">
        <f>IF(LR57=0,0,IF(LS55&gt;=IF('2-man'!$AH$27="",IF('2-man'!$AE$27="",101,'2-man'!$AE$27),'2-man'!$AH$27),0,1))</f>
        <v/>
      </c>
      <c r="LT57">
        <f>IF(LS57=0,0,IF(LT55&gt;=IF('2-man'!$AH$27="",IF('2-man'!$AE$27="",101,'2-man'!$AE$27),'2-man'!$AH$27),0,1))</f>
        <v/>
      </c>
    </row>
    <row r="58">
      <c r="A58" t="inlineStr">
        <is>
          <t>P2 duo spec</t>
        </is>
      </c>
      <c r="C58">
        <f>$C$46</f>
        <v/>
      </c>
      <c r="D58">
        <f>MIN(100,C58+IF(AND(C58&lt;100,C59+1&gt;=IF(C60=1,25,50)),10,0)+((15*(OR('2-man'!$N$28=TRUE,'2-man'!$N$28="TRUE",'2-man'!$N$28="Yes"))+15*AND('2-man'!$L$27=2,OR('2-man'!$P$28=TRUE,'2-man'!$P$28="TRUE",'2-man'!$P$28="Yes")))+15*((OR('2-man'!$R$28=TRUE,'2-man'!$R$28="TRUE",'2-man'!$R$28="Yes"))+(OR('2-man'!$T$28=TRUE,'2-man'!$T$28="TRUE",'2-man'!$T$28="Yes"))))*(($N$46+1)=$I$46))</f>
        <v/>
      </c>
      <c r="E58">
        <f>MIN(100,D58+IF(AND(D58&lt;100,D59+1&gt;=IF(D60=1,25,50)),10,0)+((15*(OR('2-man'!$N$28=TRUE,'2-man'!$N$28="TRUE",'2-man'!$N$28="Yes"))+15*AND('2-man'!$L$27=2,OR('2-man'!$P$28=TRUE,'2-man'!$P$28="TRUE",'2-man'!$P$28="Yes")))+15*((OR('2-man'!$R$28=TRUE,'2-man'!$R$28="TRUE",'2-man'!$R$28="Yes"))+(OR('2-man'!$T$28=TRUE,'2-man'!$T$28="TRUE",'2-man'!$T$28="Yes"))))*(($N$46+2)=$I$46))</f>
        <v/>
      </c>
      <c r="F58">
        <f>MIN(100,E58+IF(AND(E58&lt;100,E59+1&gt;=IF(E60=1,25,50)),10,0)+((15*(OR('2-man'!$N$28=TRUE,'2-man'!$N$28="TRUE",'2-man'!$N$28="Yes"))+15*AND('2-man'!$L$27=2,OR('2-man'!$P$28=TRUE,'2-man'!$P$28="TRUE",'2-man'!$P$28="Yes")))+15*((OR('2-man'!$R$28=TRUE,'2-man'!$R$28="TRUE",'2-man'!$R$28="Yes"))+(OR('2-man'!$T$28=TRUE,'2-man'!$T$28="TRUE",'2-man'!$T$28="Yes"))))*(($N$46+3)=$I$46))</f>
        <v/>
      </c>
      <c r="G58">
        <f>MIN(100,F58+IF(AND(F58&lt;100,F59+1&gt;=IF(F60=1,25,50)),10,0)+((15*(OR('2-man'!$N$28=TRUE,'2-man'!$N$28="TRUE",'2-man'!$N$28="Yes"))+15*AND('2-man'!$L$27=2,OR('2-man'!$P$28=TRUE,'2-man'!$P$28="TRUE",'2-man'!$P$28="Yes")))+15*((OR('2-man'!$R$28=TRUE,'2-man'!$R$28="TRUE",'2-man'!$R$28="Yes"))+(OR('2-man'!$T$28=TRUE,'2-man'!$T$28="TRUE",'2-man'!$T$28="Yes"))))*(($N$46+4)=$I$46))</f>
        <v/>
      </c>
      <c r="H58">
        <f>MIN(100,G58+IF(AND(G58&lt;100,G59+1&gt;=IF(G60=1,25,50)),10,0)+((15*(OR('2-man'!$N$28=TRUE,'2-man'!$N$28="TRUE",'2-man'!$N$28="Yes"))+15*AND('2-man'!$L$27=2,OR('2-man'!$P$28=TRUE,'2-man'!$P$28="TRUE",'2-man'!$P$28="Yes")))+15*((OR('2-man'!$R$28=TRUE,'2-man'!$R$28="TRUE",'2-man'!$R$28="Yes"))+(OR('2-man'!$T$28=TRUE,'2-man'!$T$28="TRUE",'2-man'!$T$28="Yes"))))*(($N$46+5)=$I$46))</f>
        <v/>
      </c>
      <c r="I58">
        <f>MIN(100,H58+IF(AND(H58&lt;100,H59+1&gt;=IF(H60=1,25,50)),10,0)+((15*(OR('2-man'!$N$28=TRUE,'2-man'!$N$28="TRUE",'2-man'!$N$28="Yes"))+15*AND('2-man'!$L$27=2,OR('2-man'!$P$28=TRUE,'2-man'!$P$28="TRUE",'2-man'!$P$28="Yes")))+15*((OR('2-man'!$R$28=TRUE,'2-man'!$R$28="TRUE",'2-man'!$R$28="Yes"))+(OR('2-man'!$T$28=TRUE,'2-man'!$T$28="TRUE",'2-man'!$T$28="Yes"))))*(($N$46+6)=$I$46))</f>
        <v/>
      </c>
      <c r="J58">
        <f>MIN(100,I58+IF(AND(I58&lt;100,I59+1&gt;=IF(I60=1,25,50)),10,0)+((15*(OR('2-man'!$N$28=TRUE,'2-man'!$N$28="TRUE",'2-man'!$N$28="Yes"))+15*AND('2-man'!$L$27=2,OR('2-man'!$P$28=TRUE,'2-man'!$P$28="TRUE",'2-man'!$P$28="Yes")))+15*((OR('2-man'!$R$28=TRUE,'2-man'!$R$28="TRUE",'2-man'!$R$28="Yes"))+(OR('2-man'!$T$28=TRUE,'2-man'!$T$28="TRUE",'2-man'!$T$28="Yes"))))*(($N$46+7)=$I$46))</f>
        <v/>
      </c>
      <c r="K58">
        <f>MIN(100,J58+IF(AND(J58&lt;100,J59+1&gt;=IF(J60=1,25,50)),10,0)+((15*(OR('2-man'!$N$28=TRUE,'2-man'!$N$28="TRUE",'2-man'!$N$28="Yes"))+15*AND('2-man'!$L$27=2,OR('2-man'!$P$28=TRUE,'2-man'!$P$28="TRUE",'2-man'!$P$28="Yes")))+15*((OR('2-man'!$R$28=TRUE,'2-man'!$R$28="TRUE",'2-man'!$R$28="Yes"))+(OR('2-man'!$T$28=TRUE,'2-man'!$T$28="TRUE",'2-man'!$T$28="Yes"))))*(($N$46+8)=$I$46))</f>
        <v/>
      </c>
      <c r="L58">
        <f>MIN(100,K58+IF(AND(K58&lt;100,K59+1&gt;=IF(K60=1,25,50)),10,0)+((15*(OR('2-man'!$N$28=TRUE,'2-man'!$N$28="TRUE",'2-man'!$N$28="Yes"))+15*AND('2-man'!$L$27=2,OR('2-man'!$P$28=TRUE,'2-man'!$P$28="TRUE",'2-man'!$P$28="Yes")))+15*((OR('2-man'!$R$28=TRUE,'2-man'!$R$28="TRUE",'2-man'!$R$28="Yes"))+(OR('2-man'!$T$28=TRUE,'2-man'!$T$28="TRUE",'2-man'!$T$28="Yes"))))*(($N$46+9)=$I$46))</f>
        <v/>
      </c>
      <c r="M58">
        <f>MIN(100,L58+IF(AND(L58&lt;100,L59+1&gt;=IF(L60=1,25,50)),10,0)+((15*(OR('2-man'!$N$28=TRUE,'2-man'!$N$28="TRUE",'2-man'!$N$28="Yes"))+15*AND('2-man'!$L$27=2,OR('2-man'!$P$28=TRUE,'2-man'!$P$28="TRUE",'2-man'!$P$28="Yes")))+15*((OR('2-man'!$R$28=TRUE,'2-man'!$R$28="TRUE",'2-man'!$R$28="Yes"))+(OR('2-man'!$T$28=TRUE,'2-man'!$T$28="TRUE",'2-man'!$T$28="Yes"))))*(($N$46+10)=$I$46))</f>
        <v/>
      </c>
      <c r="N58">
        <f>MIN(100,M58+IF(AND(M58&lt;100,M59+1&gt;=IF(M60=1,25,50)),10,0)+((15*(OR('2-man'!$N$28=TRUE,'2-man'!$N$28="TRUE",'2-man'!$N$28="Yes"))+15*AND('2-man'!$L$27=2,OR('2-man'!$P$28=TRUE,'2-man'!$P$28="TRUE",'2-man'!$P$28="Yes")))+15*((OR('2-man'!$R$28=TRUE,'2-man'!$R$28="TRUE",'2-man'!$R$28="Yes"))+(OR('2-man'!$T$28=TRUE,'2-man'!$T$28="TRUE",'2-man'!$T$28="Yes"))))*(($N$46+11)=$I$46))</f>
        <v/>
      </c>
      <c r="O58">
        <f>MIN(100,N58+IF(AND(N58&lt;100,N59+1&gt;=IF(N60=1,25,50)),10,0)+((15*(OR('2-man'!$N$28=TRUE,'2-man'!$N$28="TRUE",'2-man'!$N$28="Yes"))+15*AND('2-man'!$L$27=2,OR('2-man'!$P$28=TRUE,'2-man'!$P$28="TRUE",'2-man'!$P$28="Yes")))+15*((OR('2-man'!$R$28=TRUE,'2-man'!$R$28="TRUE",'2-man'!$R$28="Yes"))+(OR('2-man'!$T$28=TRUE,'2-man'!$T$28="TRUE",'2-man'!$T$28="Yes"))))*(($N$46+12)=$I$46))</f>
        <v/>
      </c>
      <c r="P58">
        <f>MIN(100,O58+IF(AND(O58&lt;100,O59+1&gt;=IF(O60=1,25,50)),10,0)+((15*(OR('2-man'!$N$28=TRUE,'2-man'!$N$28="TRUE",'2-man'!$N$28="Yes"))+15*AND('2-man'!$L$27=2,OR('2-man'!$P$28=TRUE,'2-man'!$P$28="TRUE",'2-man'!$P$28="Yes")))+15*((OR('2-man'!$R$28=TRUE,'2-man'!$R$28="TRUE",'2-man'!$R$28="Yes"))+(OR('2-man'!$T$28=TRUE,'2-man'!$T$28="TRUE",'2-man'!$T$28="Yes"))))*(($N$46+13)=$I$46))</f>
        <v/>
      </c>
      <c r="Q58">
        <f>MIN(100,P58+IF(AND(P58&lt;100,P59+1&gt;=IF(P60=1,25,50)),10,0)+((15*(OR('2-man'!$N$28=TRUE,'2-man'!$N$28="TRUE",'2-man'!$N$28="Yes"))+15*AND('2-man'!$L$27=2,OR('2-man'!$P$28=TRUE,'2-man'!$P$28="TRUE",'2-man'!$P$28="Yes")))+15*((OR('2-man'!$R$28=TRUE,'2-man'!$R$28="TRUE",'2-man'!$R$28="Yes"))+(OR('2-man'!$T$28=TRUE,'2-man'!$T$28="TRUE",'2-man'!$T$28="Yes"))))*(($N$46+14)=$I$46))</f>
        <v/>
      </c>
      <c r="R58">
        <f>MIN(100,Q58+IF(AND(Q58&lt;100,Q59+1&gt;=IF(Q60=1,25,50)),10,0)+((15*(OR('2-man'!$N$28=TRUE,'2-man'!$N$28="TRUE",'2-man'!$N$28="Yes"))+15*AND('2-man'!$L$27=2,OR('2-man'!$P$28=TRUE,'2-man'!$P$28="TRUE",'2-man'!$P$28="Yes")))+15*((OR('2-man'!$R$28=TRUE,'2-man'!$R$28="TRUE",'2-man'!$R$28="Yes"))+(OR('2-man'!$T$28=TRUE,'2-man'!$T$28="TRUE",'2-man'!$T$28="Yes"))))*(($N$46+15)=$I$46))</f>
        <v/>
      </c>
      <c r="S58">
        <f>MIN(100,R58+IF(AND(R58&lt;100,R59+1&gt;=IF(R60=1,25,50)),10,0)+((15*(OR('2-man'!$N$28=TRUE,'2-man'!$N$28="TRUE",'2-man'!$N$28="Yes"))+15*AND('2-man'!$L$27=2,OR('2-man'!$P$28=TRUE,'2-man'!$P$28="TRUE",'2-man'!$P$28="Yes")))+15*((OR('2-man'!$R$28=TRUE,'2-man'!$R$28="TRUE",'2-man'!$R$28="Yes"))+(OR('2-man'!$T$28=TRUE,'2-man'!$T$28="TRUE",'2-man'!$T$28="Yes"))))*(($N$46+16)=$I$46))</f>
        <v/>
      </c>
      <c r="T58">
        <f>MIN(100,S58+IF(AND(S58&lt;100,S59+1&gt;=IF(S60=1,25,50)),10,0)+((15*(OR('2-man'!$N$28=TRUE,'2-man'!$N$28="TRUE",'2-man'!$N$28="Yes"))+15*AND('2-man'!$L$27=2,OR('2-man'!$P$28=TRUE,'2-man'!$P$28="TRUE",'2-man'!$P$28="Yes")))+15*((OR('2-man'!$R$28=TRUE,'2-man'!$R$28="TRUE",'2-man'!$R$28="Yes"))+(OR('2-man'!$T$28=TRUE,'2-man'!$T$28="TRUE",'2-man'!$T$28="Yes"))))*(($N$46+17)=$I$46))</f>
        <v/>
      </c>
      <c r="U58">
        <f>MIN(100,T58+IF(AND(T58&lt;100,T59+1&gt;=IF(T60=1,25,50)),10,0)+((15*(OR('2-man'!$N$28=TRUE,'2-man'!$N$28="TRUE",'2-man'!$N$28="Yes"))+15*AND('2-man'!$L$27=2,OR('2-man'!$P$28=TRUE,'2-man'!$P$28="TRUE",'2-man'!$P$28="Yes")))+15*((OR('2-man'!$R$28=TRUE,'2-man'!$R$28="TRUE",'2-man'!$R$28="Yes"))+(OR('2-man'!$T$28=TRUE,'2-man'!$T$28="TRUE",'2-man'!$T$28="Yes"))))*(($N$46+18)=$I$46))</f>
        <v/>
      </c>
      <c r="V58">
        <f>MIN(100,U58+IF(AND(U58&lt;100,U59+1&gt;=IF(U60=1,25,50)),10,0)+((15*(OR('2-man'!$N$28=TRUE,'2-man'!$N$28="TRUE",'2-man'!$N$28="Yes"))+15*AND('2-man'!$L$27=2,OR('2-man'!$P$28=TRUE,'2-man'!$P$28="TRUE",'2-man'!$P$28="Yes")))+15*((OR('2-man'!$R$28=TRUE,'2-man'!$R$28="TRUE",'2-man'!$R$28="Yes"))+(OR('2-man'!$T$28=TRUE,'2-man'!$T$28="TRUE",'2-man'!$T$28="Yes"))))*(($N$46+19)=$I$46))</f>
        <v/>
      </c>
      <c r="W58">
        <f>MIN(100,V58+IF(AND(V58&lt;100,V59+1&gt;=IF(V60=1,25,50)),10,0)+((15*(OR('2-man'!$N$28=TRUE,'2-man'!$N$28="TRUE",'2-man'!$N$28="Yes"))+15*AND('2-man'!$L$27=2,OR('2-man'!$P$28=TRUE,'2-man'!$P$28="TRUE",'2-man'!$P$28="Yes")))+15*((OR('2-man'!$R$28=TRUE,'2-man'!$R$28="TRUE",'2-man'!$R$28="Yes"))+(OR('2-man'!$T$28=TRUE,'2-man'!$T$28="TRUE",'2-man'!$T$28="Yes"))))*(($N$46+20)=$I$46))</f>
        <v/>
      </c>
      <c r="X58">
        <f>MIN(100,W58+IF(AND(W58&lt;100,W59+1&gt;=IF(W60=1,25,50)),10,0)+((15*(OR('2-man'!$N$28=TRUE,'2-man'!$N$28="TRUE",'2-man'!$N$28="Yes"))+15*AND('2-man'!$L$27=2,OR('2-man'!$P$28=TRUE,'2-man'!$P$28="TRUE",'2-man'!$P$28="Yes")))+15*((OR('2-man'!$R$28=TRUE,'2-man'!$R$28="TRUE",'2-man'!$R$28="Yes"))+(OR('2-man'!$T$28=TRUE,'2-man'!$T$28="TRUE",'2-man'!$T$28="Yes"))))*(($N$46+21)=$I$46))</f>
        <v/>
      </c>
      <c r="Y58">
        <f>MIN(100,X58+IF(AND(X58&lt;100,X59+1&gt;=IF(X60=1,25,50)),10,0)+((15*(OR('2-man'!$N$28=TRUE,'2-man'!$N$28="TRUE",'2-man'!$N$28="Yes"))+15*AND('2-man'!$L$27=2,OR('2-man'!$P$28=TRUE,'2-man'!$P$28="TRUE",'2-man'!$P$28="Yes")))+15*((OR('2-man'!$R$28=TRUE,'2-man'!$R$28="TRUE",'2-man'!$R$28="Yes"))+(OR('2-man'!$T$28=TRUE,'2-man'!$T$28="TRUE",'2-man'!$T$28="Yes"))))*(($N$46+22)=$I$46))</f>
        <v/>
      </c>
      <c r="Z58">
        <f>MIN(100,Y58+IF(AND(Y58&lt;100,Y59+1&gt;=IF(Y60=1,25,50)),10,0)+((15*(OR('2-man'!$N$28=TRUE,'2-man'!$N$28="TRUE",'2-man'!$N$28="Yes"))+15*AND('2-man'!$L$27=2,OR('2-man'!$P$28=TRUE,'2-man'!$P$28="TRUE",'2-man'!$P$28="Yes")))+15*((OR('2-man'!$R$28=TRUE,'2-man'!$R$28="TRUE",'2-man'!$R$28="Yes"))+(OR('2-man'!$T$28=TRUE,'2-man'!$T$28="TRUE",'2-man'!$T$28="Yes"))))*(($N$46+23)=$I$46))</f>
        <v/>
      </c>
      <c r="AA58">
        <f>MIN(100,Z58+IF(AND(Z58&lt;100,Z59+1&gt;=IF(Z60=1,25,50)),10,0)+((15*(OR('2-man'!$N$28=TRUE,'2-man'!$N$28="TRUE",'2-man'!$N$28="Yes"))+15*AND('2-man'!$L$27=2,OR('2-man'!$P$28=TRUE,'2-man'!$P$28="TRUE",'2-man'!$P$28="Yes")))+15*((OR('2-man'!$R$28=TRUE,'2-man'!$R$28="TRUE",'2-man'!$R$28="Yes"))+(OR('2-man'!$T$28=TRUE,'2-man'!$T$28="TRUE",'2-man'!$T$28="Yes"))))*(($N$46+24)=$I$46))</f>
        <v/>
      </c>
      <c r="AB58">
        <f>MIN(100,AA58+IF(AND(AA58&lt;100,AA59+1&gt;=IF(AA60=1,25,50)),10,0)+((15*(OR('2-man'!$N$28=TRUE,'2-man'!$N$28="TRUE",'2-man'!$N$28="Yes"))+15*AND('2-man'!$L$27=2,OR('2-man'!$P$28=TRUE,'2-man'!$P$28="TRUE",'2-man'!$P$28="Yes")))+15*((OR('2-man'!$R$28=TRUE,'2-man'!$R$28="TRUE",'2-man'!$R$28="Yes"))+(OR('2-man'!$T$28=TRUE,'2-man'!$T$28="TRUE",'2-man'!$T$28="Yes"))))*(($N$46+25)=$I$46))</f>
        <v/>
      </c>
      <c r="AC58">
        <f>MIN(100,AB58+IF(AND(AB58&lt;100,AB59+1&gt;=IF(AB60=1,25,50)),10,0)+((15*(OR('2-man'!$N$28=TRUE,'2-man'!$N$28="TRUE",'2-man'!$N$28="Yes"))+15*AND('2-man'!$L$27=2,OR('2-man'!$P$28=TRUE,'2-man'!$P$28="TRUE",'2-man'!$P$28="Yes")))+15*((OR('2-man'!$R$28=TRUE,'2-man'!$R$28="TRUE",'2-man'!$R$28="Yes"))+(OR('2-man'!$T$28=TRUE,'2-man'!$T$28="TRUE",'2-man'!$T$28="Yes"))))*(($N$46+26)=$I$46))</f>
        <v/>
      </c>
      <c r="AD58">
        <f>MIN(100,AC58+IF(AND(AC58&lt;100,AC59+1&gt;=IF(AC60=1,25,50)),10,0)+((15*(OR('2-man'!$N$28=TRUE,'2-man'!$N$28="TRUE",'2-man'!$N$28="Yes"))+15*AND('2-man'!$L$27=2,OR('2-man'!$P$28=TRUE,'2-man'!$P$28="TRUE",'2-man'!$P$28="Yes")))+15*((OR('2-man'!$R$28=TRUE,'2-man'!$R$28="TRUE",'2-man'!$R$28="Yes"))+(OR('2-man'!$T$28=TRUE,'2-man'!$T$28="TRUE",'2-man'!$T$28="Yes"))))*(($N$46+27)=$I$46))</f>
        <v/>
      </c>
      <c r="AE58">
        <f>MIN(100,AD58+IF(AND(AD58&lt;100,AD59+1&gt;=IF(AD60=1,25,50)),10,0)+((15*(OR('2-man'!$N$28=TRUE,'2-man'!$N$28="TRUE",'2-man'!$N$28="Yes"))+15*AND('2-man'!$L$27=2,OR('2-man'!$P$28=TRUE,'2-man'!$P$28="TRUE",'2-man'!$P$28="Yes")))+15*((OR('2-man'!$R$28=TRUE,'2-man'!$R$28="TRUE",'2-man'!$R$28="Yes"))+(OR('2-man'!$T$28=TRUE,'2-man'!$T$28="TRUE",'2-man'!$T$28="Yes"))))*(($N$46+28)=$I$46))</f>
        <v/>
      </c>
      <c r="AF58">
        <f>MIN(100,AE58+IF(AND(AE58&lt;100,AE59+1&gt;=IF(AE60=1,25,50)),10,0)+((15*(OR('2-man'!$N$28=TRUE,'2-man'!$N$28="TRUE",'2-man'!$N$28="Yes"))+15*AND('2-man'!$L$27=2,OR('2-man'!$P$28=TRUE,'2-man'!$P$28="TRUE",'2-man'!$P$28="Yes")))+15*((OR('2-man'!$R$28=TRUE,'2-man'!$R$28="TRUE",'2-man'!$R$28="Yes"))+(OR('2-man'!$T$28=TRUE,'2-man'!$T$28="TRUE",'2-man'!$T$28="Yes"))))*(($N$46+29)=$I$46))</f>
        <v/>
      </c>
      <c r="AG58">
        <f>MIN(100,AF58+IF(AND(AF58&lt;100,AF59+1&gt;=IF(AF60=1,25,50)),10,0)+((15*(OR('2-man'!$N$28=TRUE,'2-man'!$N$28="TRUE",'2-man'!$N$28="Yes"))+15*AND('2-man'!$L$27=2,OR('2-man'!$P$28=TRUE,'2-man'!$P$28="TRUE",'2-man'!$P$28="Yes")))+15*((OR('2-man'!$R$28=TRUE,'2-man'!$R$28="TRUE",'2-man'!$R$28="Yes"))+(OR('2-man'!$T$28=TRUE,'2-man'!$T$28="TRUE",'2-man'!$T$28="Yes"))))*(($N$46+30)=$I$46))</f>
        <v/>
      </c>
      <c r="AH58">
        <f>MIN(100,AG58+IF(AND(AG58&lt;100,AG59+1&gt;=IF(AG60=1,25,50)),10,0)+((15*(OR('2-man'!$N$28=TRUE,'2-man'!$N$28="TRUE",'2-man'!$N$28="Yes"))+15*AND('2-man'!$L$27=2,OR('2-man'!$P$28=TRUE,'2-man'!$P$28="TRUE",'2-man'!$P$28="Yes")))+15*((OR('2-man'!$R$28=TRUE,'2-man'!$R$28="TRUE",'2-man'!$R$28="Yes"))+(OR('2-man'!$T$28=TRUE,'2-man'!$T$28="TRUE",'2-man'!$T$28="Yes"))))*(($N$46+31)=$I$46))</f>
        <v/>
      </c>
      <c r="AI58">
        <f>MIN(100,AH58+IF(AND(AH58&lt;100,AH59+1&gt;=IF(AH60=1,25,50)),10,0)+((15*(OR('2-man'!$N$28=TRUE,'2-man'!$N$28="TRUE",'2-man'!$N$28="Yes"))+15*AND('2-man'!$L$27=2,OR('2-man'!$P$28=TRUE,'2-man'!$P$28="TRUE",'2-man'!$P$28="Yes")))+15*((OR('2-man'!$R$28=TRUE,'2-man'!$R$28="TRUE",'2-man'!$R$28="Yes"))+(OR('2-man'!$T$28=TRUE,'2-man'!$T$28="TRUE",'2-man'!$T$28="Yes"))))*(($N$46+32)=$I$46))</f>
        <v/>
      </c>
      <c r="AJ58">
        <f>MIN(100,AI58+IF(AND(AI58&lt;100,AI59+1&gt;=IF(AI60=1,25,50)),10,0)+((15*(OR('2-man'!$N$28=TRUE,'2-man'!$N$28="TRUE",'2-man'!$N$28="Yes"))+15*AND('2-man'!$L$27=2,OR('2-man'!$P$28=TRUE,'2-man'!$P$28="TRUE",'2-man'!$P$28="Yes")))+15*((OR('2-man'!$R$28=TRUE,'2-man'!$R$28="TRUE",'2-man'!$R$28="Yes"))+(OR('2-man'!$T$28=TRUE,'2-man'!$T$28="TRUE",'2-man'!$T$28="Yes"))))*(($N$46+33)=$I$46))</f>
        <v/>
      </c>
      <c r="AK58">
        <f>MIN(100,AJ58+IF(AND(AJ58&lt;100,AJ59+1&gt;=IF(AJ60=1,25,50)),10,0)+((15*(OR('2-man'!$N$28=TRUE,'2-man'!$N$28="TRUE",'2-man'!$N$28="Yes"))+15*AND('2-man'!$L$27=2,OR('2-man'!$P$28=TRUE,'2-man'!$P$28="TRUE",'2-man'!$P$28="Yes")))+15*((OR('2-man'!$R$28=TRUE,'2-man'!$R$28="TRUE",'2-man'!$R$28="Yes"))+(OR('2-man'!$T$28=TRUE,'2-man'!$T$28="TRUE",'2-man'!$T$28="Yes"))))*(($N$46+34)=$I$46))</f>
        <v/>
      </c>
      <c r="AL58">
        <f>MIN(100,AK58+IF(AND(AK58&lt;100,AK59+1&gt;=IF(AK60=1,25,50)),10,0)+((15*(OR('2-man'!$N$28=TRUE,'2-man'!$N$28="TRUE",'2-man'!$N$28="Yes"))+15*AND('2-man'!$L$27=2,OR('2-man'!$P$28=TRUE,'2-man'!$P$28="TRUE",'2-man'!$P$28="Yes")))+15*((OR('2-man'!$R$28=TRUE,'2-man'!$R$28="TRUE",'2-man'!$R$28="Yes"))+(OR('2-man'!$T$28=TRUE,'2-man'!$T$28="TRUE",'2-man'!$T$28="Yes"))))*(($N$46+35)=$I$46))</f>
        <v/>
      </c>
      <c r="AM58">
        <f>MIN(100,AL58+IF(AND(AL58&lt;100,AL59+1&gt;=IF(AL60=1,25,50)),10,0)+((15*(OR('2-man'!$N$28=TRUE,'2-man'!$N$28="TRUE",'2-man'!$N$28="Yes"))+15*AND('2-man'!$L$27=2,OR('2-man'!$P$28=TRUE,'2-man'!$P$28="TRUE",'2-man'!$P$28="Yes")))+15*((OR('2-man'!$R$28=TRUE,'2-man'!$R$28="TRUE",'2-man'!$R$28="Yes"))+(OR('2-man'!$T$28=TRUE,'2-man'!$T$28="TRUE",'2-man'!$T$28="Yes"))))*(($N$46+36)=$I$46))</f>
        <v/>
      </c>
      <c r="AN58">
        <f>MIN(100,AM58+IF(AND(AM58&lt;100,AM59+1&gt;=IF(AM60=1,25,50)),10,0)+((15*(OR('2-man'!$N$28=TRUE,'2-man'!$N$28="TRUE",'2-man'!$N$28="Yes"))+15*AND('2-man'!$L$27=2,OR('2-man'!$P$28=TRUE,'2-man'!$P$28="TRUE",'2-man'!$P$28="Yes")))+15*((OR('2-man'!$R$28=TRUE,'2-man'!$R$28="TRUE",'2-man'!$R$28="Yes"))+(OR('2-man'!$T$28=TRUE,'2-man'!$T$28="TRUE",'2-man'!$T$28="Yes"))))*(($N$46+37)=$I$46))</f>
        <v/>
      </c>
      <c r="AO58">
        <f>MIN(100,AN58+IF(AND(AN58&lt;100,AN59+1&gt;=IF(AN60=1,25,50)),10,0)+((15*(OR('2-man'!$N$28=TRUE,'2-man'!$N$28="TRUE",'2-man'!$N$28="Yes"))+15*AND('2-man'!$L$27=2,OR('2-man'!$P$28=TRUE,'2-man'!$P$28="TRUE",'2-man'!$P$28="Yes")))+15*((OR('2-man'!$R$28=TRUE,'2-man'!$R$28="TRUE",'2-man'!$R$28="Yes"))+(OR('2-man'!$T$28=TRUE,'2-man'!$T$28="TRUE",'2-man'!$T$28="Yes"))))*(($N$46+38)=$I$46))</f>
        <v/>
      </c>
      <c r="AP58">
        <f>MIN(100,AO58+IF(AND(AO58&lt;100,AO59+1&gt;=IF(AO60=1,25,50)),10,0)+((15*(OR('2-man'!$N$28=TRUE,'2-man'!$N$28="TRUE",'2-man'!$N$28="Yes"))+15*AND('2-man'!$L$27=2,OR('2-man'!$P$28=TRUE,'2-man'!$P$28="TRUE",'2-man'!$P$28="Yes")))+15*((OR('2-man'!$R$28=TRUE,'2-man'!$R$28="TRUE",'2-man'!$R$28="Yes"))+(OR('2-man'!$T$28=TRUE,'2-man'!$T$28="TRUE",'2-man'!$T$28="Yes"))))*(($N$46+39)=$I$46))</f>
        <v/>
      </c>
      <c r="AQ58">
        <f>MIN(100,AP58+IF(AND(AP58&lt;100,AP59+1&gt;=IF(AP60=1,25,50)),10,0)+((15*(OR('2-man'!$N$28=TRUE,'2-man'!$N$28="TRUE",'2-man'!$N$28="Yes"))+15*AND('2-man'!$L$27=2,OR('2-man'!$P$28=TRUE,'2-man'!$P$28="TRUE",'2-man'!$P$28="Yes")))+15*((OR('2-man'!$R$28=TRUE,'2-man'!$R$28="TRUE",'2-man'!$R$28="Yes"))+(OR('2-man'!$T$28=TRUE,'2-man'!$T$28="TRUE",'2-man'!$T$28="Yes"))))*(($N$46+40)=$I$46))</f>
        <v/>
      </c>
      <c r="AR58">
        <f>MIN(100,AQ58+IF(AND(AQ58&lt;100,AQ59+1&gt;=IF(AQ60=1,25,50)),10,0)+((15*(OR('2-man'!$N$28=TRUE,'2-man'!$N$28="TRUE",'2-man'!$N$28="Yes"))+15*AND('2-man'!$L$27=2,OR('2-man'!$P$28=TRUE,'2-man'!$P$28="TRUE",'2-man'!$P$28="Yes")))+15*((OR('2-man'!$R$28=TRUE,'2-man'!$R$28="TRUE",'2-man'!$R$28="Yes"))+(OR('2-man'!$T$28=TRUE,'2-man'!$T$28="TRUE",'2-man'!$T$28="Yes"))))*(($N$46+41)=$I$46))</f>
        <v/>
      </c>
      <c r="AS58">
        <f>MIN(100,AR58+IF(AND(AR58&lt;100,AR59+1&gt;=IF(AR60=1,25,50)),10,0)+((15*(OR('2-man'!$N$28=TRUE,'2-man'!$N$28="TRUE",'2-man'!$N$28="Yes"))+15*AND('2-man'!$L$27=2,OR('2-man'!$P$28=TRUE,'2-man'!$P$28="TRUE",'2-man'!$P$28="Yes")))+15*((OR('2-man'!$R$28=TRUE,'2-man'!$R$28="TRUE",'2-man'!$R$28="Yes"))+(OR('2-man'!$T$28=TRUE,'2-man'!$T$28="TRUE",'2-man'!$T$28="Yes"))))*(($N$46+42)=$I$46))</f>
        <v/>
      </c>
      <c r="AT58">
        <f>MIN(100,AS58+IF(AND(AS58&lt;100,AS59+1&gt;=IF(AS60=1,25,50)),10,0)+((15*(OR('2-man'!$N$28=TRUE,'2-man'!$N$28="TRUE",'2-man'!$N$28="Yes"))+15*AND('2-man'!$L$27=2,OR('2-man'!$P$28=TRUE,'2-man'!$P$28="TRUE",'2-man'!$P$28="Yes")))+15*((OR('2-man'!$R$28=TRUE,'2-man'!$R$28="TRUE",'2-man'!$R$28="Yes"))+(OR('2-man'!$T$28=TRUE,'2-man'!$T$28="TRUE",'2-man'!$T$28="Yes"))))*(($N$46+43)=$I$46))</f>
        <v/>
      </c>
      <c r="AU58">
        <f>MIN(100,AT58+IF(AND(AT58&lt;100,AT59+1&gt;=IF(AT60=1,25,50)),10,0)+((15*(OR('2-man'!$N$28=TRUE,'2-man'!$N$28="TRUE",'2-man'!$N$28="Yes"))+15*AND('2-man'!$L$27=2,OR('2-man'!$P$28=TRUE,'2-man'!$P$28="TRUE",'2-man'!$P$28="Yes")))+15*((OR('2-man'!$R$28=TRUE,'2-man'!$R$28="TRUE",'2-man'!$R$28="Yes"))+(OR('2-man'!$T$28=TRUE,'2-man'!$T$28="TRUE",'2-man'!$T$28="Yes"))))*(($N$46+44)=$I$46))</f>
        <v/>
      </c>
      <c r="AV58">
        <f>MIN(100,AU58+IF(AND(AU58&lt;100,AU59+1&gt;=IF(AU60=1,25,50)),10,0)+((15*(OR('2-man'!$N$28=TRUE,'2-man'!$N$28="TRUE",'2-man'!$N$28="Yes"))+15*AND('2-man'!$L$27=2,OR('2-man'!$P$28=TRUE,'2-man'!$P$28="TRUE",'2-man'!$P$28="Yes")))+15*((OR('2-man'!$R$28=TRUE,'2-man'!$R$28="TRUE",'2-man'!$R$28="Yes"))+(OR('2-man'!$T$28=TRUE,'2-man'!$T$28="TRUE",'2-man'!$T$28="Yes"))))*(($N$46+45)=$I$46))</f>
        <v/>
      </c>
      <c r="AW58">
        <f>MIN(100,AV58+IF(AND(AV58&lt;100,AV59+1&gt;=IF(AV60=1,25,50)),10,0)+((15*(OR('2-man'!$N$28=TRUE,'2-man'!$N$28="TRUE",'2-man'!$N$28="Yes"))+15*AND('2-man'!$L$27=2,OR('2-man'!$P$28=TRUE,'2-man'!$P$28="TRUE",'2-man'!$P$28="Yes")))+15*((OR('2-man'!$R$28=TRUE,'2-man'!$R$28="TRUE",'2-man'!$R$28="Yes"))+(OR('2-man'!$T$28=TRUE,'2-man'!$T$28="TRUE",'2-man'!$T$28="Yes"))))*(($N$46+46)=$I$46))</f>
        <v/>
      </c>
      <c r="AX58">
        <f>MIN(100,AW58+IF(AND(AW58&lt;100,AW59+1&gt;=IF(AW60=1,25,50)),10,0)+((15*(OR('2-man'!$N$28=TRUE,'2-man'!$N$28="TRUE",'2-man'!$N$28="Yes"))+15*AND('2-man'!$L$27=2,OR('2-man'!$P$28=TRUE,'2-man'!$P$28="TRUE",'2-man'!$P$28="Yes")))+15*((OR('2-man'!$R$28=TRUE,'2-man'!$R$28="TRUE",'2-man'!$R$28="Yes"))+(OR('2-man'!$T$28=TRUE,'2-man'!$T$28="TRUE",'2-man'!$T$28="Yes"))))*(($N$46+47)=$I$46))</f>
        <v/>
      </c>
      <c r="AY58">
        <f>MIN(100,AX58+IF(AND(AX58&lt;100,AX59+1&gt;=IF(AX60=1,25,50)),10,0)+((15*(OR('2-man'!$N$28=TRUE,'2-man'!$N$28="TRUE",'2-man'!$N$28="Yes"))+15*AND('2-man'!$L$27=2,OR('2-man'!$P$28=TRUE,'2-man'!$P$28="TRUE",'2-man'!$P$28="Yes")))+15*((OR('2-man'!$R$28=TRUE,'2-man'!$R$28="TRUE",'2-man'!$R$28="Yes"))+(OR('2-man'!$T$28=TRUE,'2-man'!$T$28="TRUE",'2-man'!$T$28="Yes"))))*(($N$46+48)=$I$46))</f>
        <v/>
      </c>
      <c r="AZ58">
        <f>MIN(100,AY58+IF(AND(AY58&lt;100,AY59+1&gt;=IF(AY60=1,25,50)),10,0)+((15*(OR('2-man'!$N$28=TRUE,'2-man'!$N$28="TRUE",'2-man'!$N$28="Yes"))+15*AND('2-man'!$L$27=2,OR('2-man'!$P$28=TRUE,'2-man'!$P$28="TRUE",'2-man'!$P$28="Yes")))+15*((OR('2-man'!$R$28=TRUE,'2-man'!$R$28="TRUE",'2-man'!$R$28="Yes"))+(OR('2-man'!$T$28=TRUE,'2-man'!$T$28="TRUE",'2-man'!$T$28="Yes"))))*(($N$46+49)=$I$46))</f>
        <v/>
      </c>
      <c r="BA58">
        <f>MIN(100,AZ58+IF(AND(AZ58&lt;100,AZ59+1&gt;=IF(AZ60=1,25,50)),10,0)+((15*(OR('2-man'!$N$28=TRUE,'2-man'!$N$28="TRUE",'2-man'!$N$28="Yes"))+15*AND('2-man'!$L$27=2,OR('2-man'!$P$28=TRUE,'2-man'!$P$28="TRUE",'2-man'!$P$28="Yes")))+15*((OR('2-man'!$R$28=TRUE,'2-man'!$R$28="TRUE",'2-man'!$R$28="Yes"))+(OR('2-man'!$T$28=TRUE,'2-man'!$T$28="TRUE",'2-man'!$T$28="Yes"))))*(($N$46+50)=$I$46))</f>
        <v/>
      </c>
      <c r="BB58">
        <f>MIN(100,BA58+IF(AND(BA58&lt;100,BA59+1&gt;=IF(BA60=1,25,50)),10,0)+((15*(OR('2-man'!$N$28=TRUE,'2-man'!$N$28="TRUE",'2-man'!$N$28="Yes"))+15*AND('2-man'!$L$27=2,OR('2-man'!$P$28=TRUE,'2-man'!$P$28="TRUE",'2-man'!$P$28="Yes")))+15*((OR('2-man'!$R$28=TRUE,'2-man'!$R$28="TRUE",'2-man'!$R$28="Yes"))+(OR('2-man'!$T$28=TRUE,'2-man'!$T$28="TRUE",'2-man'!$T$28="Yes"))))*(($N$46+51)=$I$46))</f>
        <v/>
      </c>
      <c r="BC58">
        <f>MIN(100,BB58+IF(AND(BB58&lt;100,BB59+1&gt;=IF(BB60=1,25,50)),10,0)+((15*(OR('2-man'!$N$28=TRUE,'2-man'!$N$28="TRUE",'2-man'!$N$28="Yes"))+15*AND('2-man'!$L$27=2,OR('2-man'!$P$28=TRUE,'2-man'!$P$28="TRUE",'2-man'!$P$28="Yes")))+15*((OR('2-man'!$R$28=TRUE,'2-man'!$R$28="TRUE",'2-man'!$R$28="Yes"))+(OR('2-man'!$T$28=TRUE,'2-man'!$T$28="TRUE",'2-man'!$T$28="Yes"))))*(($N$46+52)=$I$46))</f>
        <v/>
      </c>
      <c r="BD58">
        <f>MIN(100,BC58+IF(AND(BC58&lt;100,BC59+1&gt;=IF(BC60=1,25,50)),10,0)+((15*(OR('2-man'!$N$28=TRUE,'2-man'!$N$28="TRUE",'2-man'!$N$28="Yes"))+15*AND('2-man'!$L$27=2,OR('2-man'!$P$28=TRUE,'2-man'!$P$28="TRUE",'2-man'!$P$28="Yes")))+15*((OR('2-man'!$R$28=TRUE,'2-man'!$R$28="TRUE",'2-man'!$R$28="Yes"))+(OR('2-man'!$T$28=TRUE,'2-man'!$T$28="TRUE",'2-man'!$T$28="Yes"))))*(($N$46+53)=$I$46))</f>
        <v/>
      </c>
      <c r="BE58">
        <f>MIN(100,BD58+IF(AND(BD58&lt;100,BD59+1&gt;=IF(BD60=1,25,50)),10,0)+((15*(OR('2-man'!$N$28=TRUE,'2-man'!$N$28="TRUE",'2-man'!$N$28="Yes"))+15*AND('2-man'!$L$27=2,OR('2-man'!$P$28=TRUE,'2-man'!$P$28="TRUE",'2-man'!$P$28="Yes")))+15*((OR('2-man'!$R$28=TRUE,'2-man'!$R$28="TRUE",'2-man'!$R$28="Yes"))+(OR('2-man'!$T$28=TRUE,'2-man'!$T$28="TRUE",'2-man'!$T$28="Yes"))))*(($N$46+54)=$I$46))</f>
        <v/>
      </c>
      <c r="BF58">
        <f>MIN(100,BE58+IF(AND(BE58&lt;100,BE59+1&gt;=IF(BE60=1,25,50)),10,0)+((15*(OR('2-man'!$N$28=TRUE,'2-man'!$N$28="TRUE",'2-man'!$N$28="Yes"))+15*AND('2-man'!$L$27=2,OR('2-man'!$P$28=TRUE,'2-man'!$P$28="TRUE",'2-man'!$P$28="Yes")))+15*((OR('2-man'!$R$28=TRUE,'2-man'!$R$28="TRUE",'2-man'!$R$28="Yes"))+(OR('2-man'!$T$28=TRUE,'2-man'!$T$28="TRUE",'2-man'!$T$28="Yes"))))*(($N$46+55)=$I$46))</f>
        <v/>
      </c>
      <c r="BG58">
        <f>MIN(100,BF58+IF(AND(BF58&lt;100,BF59+1&gt;=IF(BF60=1,25,50)),10,0)+((15*(OR('2-man'!$N$28=TRUE,'2-man'!$N$28="TRUE",'2-man'!$N$28="Yes"))+15*AND('2-man'!$L$27=2,OR('2-man'!$P$28=TRUE,'2-man'!$P$28="TRUE",'2-man'!$P$28="Yes")))+15*((OR('2-man'!$R$28=TRUE,'2-man'!$R$28="TRUE",'2-man'!$R$28="Yes"))+(OR('2-man'!$T$28=TRUE,'2-man'!$T$28="TRUE",'2-man'!$T$28="Yes"))))*(($N$46+56)=$I$46))</f>
        <v/>
      </c>
      <c r="BH58">
        <f>MIN(100,BG58+IF(AND(BG58&lt;100,BG59+1&gt;=IF(BG60=1,25,50)),10,0)+((15*(OR('2-man'!$N$28=TRUE,'2-man'!$N$28="TRUE",'2-man'!$N$28="Yes"))+15*AND('2-man'!$L$27=2,OR('2-man'!$P$28=TRUE,'2-man'!$P$28="TRUE",'2-man'!$P$28="Yes")))+15*((OR('2-man'!$R$28=TRUE,'2-man'!$R$28="TRUE",'2-man'!$R$28="Yes"))+(OR('2-man'!$T$28=TRUE,'2-man'!$T$28="TRUE",'2-man'!$T$28="Yes"))))*(($N$46+57)=$I$46))</f>
        <v/>
      </c>
      <c r="BI58">
        <f>MIN(100,BH58+IF(AND(BH58&lt;100,BH59+1&gt;=IF(BH60=1,25,50)),10,0)+((15*(OR('2-man'!$N$28=TRUE,'2-man'!$N$28="TRUE",'2-man'!$N$28="Yes"))+15*AND('2-man'!$L$27=2,OR('2-man'!$P$28=TRUE,'2-man'!$P$28="TRUE",'2-man'!$P$28="Yes")))+15*((OR('2-man'!$R$28=TRUE,'2-man'!$R$28="TRUE",'2-man'!$R$28="Yes"))+(OR('2-man'!$T$28=TRUE,'2-man'!$T$28="TRUE",'2-man'!$T$28="Yes"))))*(($N$46+58)=$I$46))</f>
        <v/>
      </c>
      <c r="BJ58">
        <f>MIN(100,BI58+IF(AND(BI58&lt;100,BI59+1&gt;=IF(BI60=1,25,50)),10,0)+((15*(OR('2-man'!$N$28=TRUE,'2-man'!$N$28="TRUE",'2-man'!$N$28="Yes"))+15*AND('2-man'!$L$27=2,OR('2-man'!$P$28=TRUE,'2-man'!$P$28="TRUE",'2-man'!$P$28="Yes")))+15*((OR('2-man'!$R$28=TRUE,'2-man'!$R$28="TRUE",'2-man'!$R$28="Yes"))+(OR('2-man'!$T$28=TRUE,'2-man'!$T$28="TRUE",'2-man'!$T$28="Yes"))))*(($N$46+59)=$I$46))</f>
        <v/>
      </c>
      <c r="BK58">
        <f>MIN(100,BJ58+IF(AND(BJ58&lt;100,BJ59+1&gt;=IF(BJ60=1,25,50)),10,0)+((15*(OR('2-man'!$N$28=TRUE,'2-man'!$N$28="TRUE",'2-man'!$N$28="Yes"))+15*AND('2-man'!$L$27=2,OR('2-man'!$P$28=TRUE,'2-man'!$P$28="TRUE",'2-man'!$P$28="Yes")))+15*((OR('2-man'!$R$28=TRUE,'2-man'!$R$28="TRUE",'2-man'!$R$28="Yes"))+(OR('2-man'!$T$28=TRUE,'2-man'!$T$28="TRUE",'2-man'!$T$28="Yes"))))*(($N$46+60)=$I$46))</f>
        <v/>
      </c>
      <c r="BL58">
        <f>MIN(100,BK58+IF(AND(BK58&lt;100,BK59+1&gt;=IF(BK60=1,25,50)),10,0)+((15*(OR('2-man'!$N$28=TRUE,'2-man'!$N$28="TRUE",'2-man'!$N$28="Yes"))+15*AND('2-man'!$L$27=2,OR('2-man'!$P$28=TRUE,'2-man'!$P$28="TRUE",'2-man'!$P$28="Yes")))+15*((OR('2-man'!$R$28=TRUE,'2-man'!$R$28="TRUE",'2-man'!$R$28="Yes"))+(OR('2-man'!$T$28=TRUE,'2-man'!$T$28="TRUE",'2-man'!$T$28="Yes"))))*(($N$46+61)=$I$46))</f>
        <v/>
      </c>
      <c r="BM58">
        <f>MIN(100,BL58+IF(AND(BL58&lt;100,BL59+1&gt;=IF(BL60=1,25,50)),10,0)+((15*(OR('2-man'!$N$28=TRUE,'2-man'!$N$28="TRUE",'2-man'!$N$28="Yes"))+15*AND('2-man'!$L$27=2,OR('2-man'!$P$28=TRUE,'2-man'!$P$28="TRUE",'2-man'!$P$28="Yes")))+15*((OR('2-man'!$R$28=TRUE,'2-man'!$R$28="TRUE",'2-man'!$R$28="Yes"))+(OR('2-man'!$T$28=TRUE,'2-man'!$T$28="TRUE",'2-man'!$T$28="Yes"))))*(($N$46+62)=$I$46))</f>
        <v/>
      </c>
      <c r="BN58">
        <f>MIN(100,BM58+IF(AND(BM58&lt;100,BM59+1&gt;=IF(BM60=1,25,50)),10,0)+((15*(OR('2-man'!$N$28=TRUE,'2-man'!$N$28="TRUE",'2-man'!$N$28="Yes"))+15*AND('2-man'!$L$27=2,OR('2-man'!$P$28=TRUE,'2-man'!$P$28="TRUE",'2-man'!$P$28="Yes")))+15*((OR('2-man'!$R$28=TRUE,'2-man'!$R$28="TRUE",'2-man'!$R$28="Yes"))+(OR('2-man'!$T$28=TRUE,'2-man'!$T$28="TRUE",'2-man'!$T$28="Yes"))))*(($N$46+63)=$I$46))</f>
        <v/>
      </c>
      <c r="BO58">
        <f>MIN(100,BN58+IF(AND(BN58&lt;100,BN59+1&gt;=IF(BN60=1,25,50)),10,0)+((15*(OR('2-man'!$N$28=TRUE,'2-man'!$N$28="TRUE",'2-man'!$N$28="Yes"))+15*AND('2-man'!$L$27=2,OR('2-man'!$P$28=TRUE,'2-man'!$P$28="TRUE",'2-man'!$P$28="Yes")))+15*((OR('2-man'!$R$28=TRUE,'2-man'!$R$28="TRUE",'2-man'!$R$28="Yes"))+(OR('2-man'!$T$28=TRUE,'2-man'!$T$28="TRUE",'2-man'!$T$28="Yes"))))*(($N$46+64)=$I$46))</f>
        <v/>
      </c>
      <c r="BP58">
        <f>MIN(100,BO58+IF(AND(BO58&lt;100,BO59+1&gt;=IF(BO60=1,25,50)),10,0)+((15*(OR('2-man'!$N$28=TRUE,'2-man'!$N$28="TRUE",'2-man'!$N$28="Yes"))+15*AND('2-man'!$L$27=2,OR('2-man'!$P$28=TRUE,'2-man'!$P$28="TRUE",'2-man'!$P$28="Yes")))+15*((OR('2-man'!$R$28=TRUE,'2-man'!$R$28="TRUE",'2-man'!$R$28="Yes"))+(OR('2-man'!$T$28=TRUE,'2-man'!$T$28="TRUE",'2-man'!$T$28="Yes"))))*(($N$46+65)=$I$46))</f>
        <v/>
      </c>
      <c r="BQ58">
        <f>MIN(100,BP58+IF(AND(BP58&lt;100,BP59+1&gt;=IF(BP60=1,25,50)),10,0)+((15*(OR('2-man'!$N$28=TRUE,'2-man'!$N$28="TRUE",'2-man'!$N$28="Yes"))+15*AND('2-man'!$L$27=2,OR('2-man'!$P$28=TRUE,'2-man'!$P$28="TRUE",'2-man'!$P$28="Yes")))+15*((OR('2-man'!$R$28=TRUE,'2-man'!$R$28="TRUE",'2-man'!$R$28="Yes"))+(OR('2-man'!$T$28=TRUE,'2-man'!$T$28="TRUE",'2-man'!$T$28="Yes"))))*(($N$46+66)=$I$46))</f>
        <v/>
      </c>
      <c r="BR58">
        <f>MIN(100,BQ58+IF(AND(BQ58&lt;100,BQ59+1&gt;=IF(BQ60=1,25,50)),10,0)+((15*(OR('2-man'!$N$28=TRUE,'2-man'!$N$28="TRUE",'2-man'!$N$28="Yes"))+15*AND('2-man'!$L$27=2,OR('2-man'!$P$28=TRUE,'2-man'!$P$28="TRUE",'2-man'!$P$28="Yes")))+15*((OR('2-man'!$R$28=TRUE,'2-man'!$R$28="TRUE",'2-man'!$R$28="Yes"))+(OR('2-man'!$T$28=TRUE,'2-man'!$T$28="TRUE",'2-man'!$T$28="Yes"))))*(($N$46+67)=$I$46))</f>
        <v/>
      </c>
      <c r="BS58">
        <f>MIN(100,BR58+IF(AND(BR58&lt;100,BR59+1&gt;=IF(BR60=1,25,50)),10,0)+((15*(OR('2-man'!$N$28=TRUE,'2-man'!$N$28="TRUE",'2-man'!$N$28="Yes"))+15*AND('2-man'!$L$27=2,OR('2-man'!$P$28=TRUE,'2-man'!$P$28="TRUE",'2-man'!$P$28="Yes")))+15*((OR('2-man'!$R$28=TRUE,'2-man'!$R$28="TRUE",'2-man'!$R$28="Yes"))+(OR('2-man'!$T$28=TRUE,'2-man'!$T$28="TRUE",'2-man'!$T$28="Yes"))))*(($N$46+68)=$I$46))</f>
        <v/>
      </c>
      <c r="BT58">
        <f>MIN(100,BS58+IF(AND(BS58&lt;100,BS59+1&gt;=IF(BS60=1,25,50)),10,0)+((15*(OR('2-man'!$N$28=TRUE,'2-man'!$N$28="TRUE",'2-man'!$N$28="Yes"))+15*AND('2-man'!$L$27=2,OR('2-man'!$P$28=TRUE,'2-man'!$P$28="TRUE",'2-man'!$P$28="Yes")))+15*((OR('2-man'!$R$28=TRUE,'2-man'!$R$28="TRUE",'2-man'!$R$28="Yes"))+(OR('2-man'!$T$28=TRUE,'2-man'!$T$28="TRUE",'2-man'!$T$28="Yes"))))*(($N$46+69)=$I$46))</f>
        <v/>
      </c>
      <c r="BU58">
        <f>MIN(100,BT58+IF(AND(BT58&lt;100,BT59+1&gt;=IF(BT60=1,25,50)),10,0)+((15*(OR('2-man'!$N$28=TRUE,'2-man'!$N$28="TRUE",'2-man'!$N$28="Yes"))+15*AND('2-man'!$L$27=2,OR('2-man'!$P$28=TRUE,'2-man'!$P$28="TRUE",'2-man'!$P$28="Yes")))+15*((OR('2-man'!$R$28=TRUE,'2-man'!$R$28="TRUE",'2-man'!$R$28="Yes"))+(OR('2-man'!$T$28=TRUE,'2-man'!$T$28="TRUE",'2-man'!$T$28="Yes"))))*(($N$46+70)=$I$46))</f>
        <v/>
      </c>
      <c r="BV58">
        <f>MIN(100,BU58+IF(AND(BU58&lt;100,BU59+1&gt;=IF(BU60=1,25,50)),10,0)+((15*(OR('2-man'!$N$28=TRUE,'2-man'!$N$28="TRUE",'2-man'!$N$28="Yes"))+15*AND('2-man'!$L$27=2,OR('2-man'!$P$28=TRUE,'2-man'!$P$28="TRUE",'2-man'!$P$28="Yes")))+15*((OR('2-man'!$R$28=TRUE,'2-man'!$R$28="TRUE",'2-man'!$R$28="Yes"))+(OR('2-man'!$T$28=TRUE,'2-man'!$T$28="TRUE",'2-man'!$T$28="Yes"))))*(($N$46+71)=$I$46))</f>
        <v/>
      </c>
      <c r="BW58">
        <f>MIN(100,BV58+IF(AND(BV58&lt;100,BV59+1&gt;=IF(BV60=1,25,50)),10,0)+((15*(OR('2-man'!$N$28=TRUE,'2-man'!$N$28="TRUE",'2-man'!$N$28="Yes"))+15*AND('2-man'!$L$27=2,OR('2-man'!$P$28=TRUE,'2-man'!$P$28="TRUE",'2-man'!$P$28="Yes")))+15*((OR('2-man'!$R$28=TRUE,'2-man'!$R$28="TRUE",'2-man'!$R$28="Yes"))+(OR('2-man'!$T$28=TRUE,'2-man'!$T$28="TRUE",'2-man'!$T$28="Yes"))))*(($N$46+72)=$I$46))</f>
        <v/>
      </c>
      <c r="BX58">
        <f>MIN(100,BW58+IF(AND(BW58&lt;100,BW59+1&gt;=IF(BW60=1,25,50)),10,0)+((15*(OR('2-man'!$N$28=TRUE,'2-man'!$N$28="TRUE",'2-man'!$N$28="Yes"))+15*AND('2-man'!$L$27=2,OR('2-man'!$P$28=TRUE,'2-man'!$P$28="TRUE",'2-man'!$P$28="Yes")))+15*((OR('2-man'!$R$28=TRUE,'2-man'!$R$28="TRUE",'2-man'!$R$28="Yes"))+(OR('2-man'!$T$28=TRUE,'2-man'!$T$28="TRUE",'2-man'!$T$28="Yes"))))*(($N$46+73)=$I$46))</f>
        <v/>
      </c>
      <c r="BY58">
        <f>MIN(100,BX58+IF(AND(BX58&lt;100,BX59+1&gt;=IF(BX60=1,25,50)),10,0)+((15*(OR('2-man'!$N$28=TRUE,'2-man'!$N$28="TRUE",'2-man'!$N$28="Yes"))+15*AND('2-man'!$L$27=2,OR('2-man'!$P$28=TRUE,'2-man'!$P$28="TRUE",'2-man'!$P$28="Yes")))+15*((OR('2-man'!$R$28=TRUE,'2-man'!$R$28="TRUE",'2-man'!$R$28="Yes"))+(OR('2-man'!$T$28=TRUE,'2-man'!$T$28="TRUE",'2-man'!$T$28="Yes"))))*(($N$46+74)=$I$46))</f>
        <v/>
      </c>
      <c r="BZ58">
        <f>MIN(100,BY58+IF(AND(BY58&lt;100,BY59+1&gt;=IF(BY60=1,25,50)),10,0)+((15*(OR('2-man'!$N$28=TRUE,'2-man'!$N$28="TRUE",'2-man'!$N$28="Yes"))+15*AND('2-man'!$L$27=2,OR('2-man'!$P$28=TRUE,'2-man'!$P$28="TRUE",'2-man'!$P$28="Yes")))+15*((OR('2-man'!$R$28=TRUE,'2-man'!$R$28="TRUE",'2-man'!$R$28="Yes"))+(OR('2-man'!$T$28=TRUE,'2-man'!$T$28="TRUE",'2-man'!$T$28="Yes"))))*(($N$46+75)=$I$46))</f>
        <v/>
      </c>
      <c r="CA58">
        <f>MIN(100,BZ58+IF(AND(BZ58&lt;100,BZ59+1&gt;=IF(BZ60=1,25,50)),10,0)+((15*(OR('2-man'!$N$28=TRUE,'2-man'!$N$28="TRUE",'2-man'!$N$28="Yes"))+15*AND('2-man'!$L$27=2,OR('2-man'!$P$28=TRUE,'2-man'!$P$28="TRUE",'2-man'!$P$28="Yes")))+15*((OR('2-man'!$R$28=TRUE,'2-man'!$R$28="TRUE",'2-man'!$R$28="Yes"))+(OR('2-man'!$T$28=TRUE,'2-man'!$T$28="TRUE",'2-man'!$T$28="Yes"))))*(($N$46+76)=$I$46))</f>
        <v/>
      </c>
      <c r="CB58">
        <f>MIN(100,CA58+IF(AND(CA58&lt;100,CA59+1&gt;=IF(CA60=1,25,50)),10,0)+((15*(OR('2-man'!$N$28=TRUE,'2-man'!$N$28="TRUE",'2-man'!$N$28="Yes"))+15*AND('2-man'!$L$27=2,OR('2-man'!$P$28=TRUE,'2-man'!$P$28="TRUE",'2-man'!$P$28="Yes")))+15*((OR('2-man'!$R$28=TRUE,'2-man'!$R$28="TRUE",'2-man'!$R$28="Yes"))+(OR('2-man'!$T$28=TRUE,'2-man'!$T$28="TRUE",'2-man'!$T$28="Yes"))))*(($N$46+77)=$I$46))</f>
        <v/>
      </c>
      <c r="CC58">
        <f>MIN(100,CB58+IF(AND(CB58&lt;100,CB59+1&gt;=IF(CB60=1,25,50)),10,0)+((15*(OR('2-man'!$N$28=TRUE,'2-man'!$N$28="TRUE",'2-man'!$N$28="Yes"))+15*AND('2-man'!$L$27=2,OR('2-man'!$P$28=TRUE,'2-man'!$P$28="TRUE",'2-man'!$P$28="Yes")))+15*((OR('2-man'!$R$28=TRUE,'2-man'!$R$28="TRUE",'2-man'!$R$28="Yes"))+(OR('2-man'!$T$28=TRUE,'2-man'!$T$28="TRUE",'2-man'!$T$28="Yes"))))*(($N$46+78)=$I$46))</f>
        <v/>
      </c>
      <c r="CD58">
        <f>MIN(100,CC58+IF(AND(CC58&lt;100,CC59+1&gt;=IF(CC60=1,25,50)),10,0)+((15*(OR('2-man'!$N$28=TRUE,'2-man'!$N$28="TRUE",'2-man'!$N$28="Yes"))+15*AND('2-man'!$L$27=2,OR('2-man'!$P$28=TRUE,'2-man'!$P$28="TRUE",'2-man'!$P$28="Yes")))+15*((OR('2-man'!$R$28=TRUE,'2-man'!$R$28="TRUE",'2-man'!$R$28="Yes"))+(OR('2-man'!$T$28=TRUE,'2-man'!$T$28="TRUE",'2-man'!$T$28="Yes"))))*(($N$46+79)=$I$46))</f>
        <v/>
      </c>
      <c r="CE58">
        <f>MIN(100,CD58+IF(AND(CD58&lt;100,CD59+1&gt;=IF(CD60=1,25,50)),10,0)+((15*(OR('2-man'!$N$28=TRUE,'2-man'!$N$28="TRUE",'2-man'!$N$28="Yes"))+15*AND('2-man'!$L$27=2,OR('2-man'!$P$28=TRUE,'2-man'!$P$28="TRUE",'2-man'!$P$28="Yes")))+15*((OR('2-man'!$R$28=TRUE,'2-man'!$R$28="TRUE",'2-man'!$R$28="Yes"))+(OR('2-man'!$T$28=TRUE,'2-man'!$T$28="TRUE",'2-man'!$T$28="Yes"))))*(($N$46+80)=$I$46))</f>
        <v/>
      </c>
      <c r="CF58">
        <f>MIN(100,CE58+IF(AND(CE58&lt;100,CE59+1&gt;=IF(CE60=1,25,50)),10,0)+((15*(OR('2-man'!$N$28=TRUE,'2-man'!$N$28="TRUE",'2-man'!$N$28="Yes"))+15*AND('2-man'!$L$27=2,OR('2-man'!$P$28=TRUE,'2-man'!$P$28="TRUE",'2-man'!$P$28="Yes")))+15*((OR('2-man'!$R$28=TRUE,'2-man'!$R$28="TRUE",'2-man'!$R$28="Yes"))+(OR('2-man'!$T$28=TRUE,'2-man'!$T$28="TRUE",'2-man'!$T$28="Yes"))))*(($N$46+81)=$I$46))</f>
        <v/>
      </c>
      <c r="CG58">
        <f>MIN(100,CF58+IF(AND(CF58&lt;100,CF59+1&gt;=IF(CF60=1,25,50)),10,0)+((15*(OR('2-man'!$N$28=TRUE,'2-man'!$N$28="TRUE",'2-man'!$N$28="Yes"))+15*AND('2-man'!$L$27=2,OR('2-man'!$P$28=TRUE,'2-man'!$P$28="TRUE",'2-man'!$P$28="Yes")))+15*((OR('2-man'!$R$28=TRUE,'2-man'!$R$28="TRUE",'2-man'!$R$28="Yes"))+(OR('2-man'!$T$28=TRUE,'2-man'!$T$28="TRUE",'2-man'!$T$28="Yes"))))*(($N$46+82)=$I$46))</f>
        <v/>
      </c>
      <c r="CH58">
        <f>MIN(100,CG58+IF(AND(CG58&lt;100,CG59+1&gt;=IF(CG60=1,25,50)),10,0)+((15*(OR('2-man'!$N$28=TRUE,'2-man'!$N$28="TRUE",'2-man'!$N$28="Yes"))+15*AND('2-man'!$L$27=2,OR('2-man'!$P$28=TRUE,'2-man'!$P$28="TRUE",'2-man'!$P$28="Yes")))+15*((OR('2-man'!$R$28=TRUE,'2-man'!$R$28="TRUE",'2-man'!$R$28="Yes"))+(OR('2-man'!$T$28=TRUE,'2-man'!$T$28="TRUE",'2-man'!$T$28="Yes"))))*(($N$46+83)=$I$46))</f>
        <v/>
      </c>
      <c r="CI58">
        <f>MIN(100,CH58+IF(AND(CH58&lt;100,CH59+1&gt;=IF(CH60=1,25,50)),10,0)+((15*(OR('2-man'!$N$28=TRUE,'2-man'!$N$28="TRUE",'2-man'!$N$28="Yes"))+15*AND('2-man'!$L$27=2,OR('2-man'!$P$28=TRUE,'2-man'!$P$28="TRUE",'2-man'!$P$28="Yes")))+15*((OR('2-man'!$R$28=TRUE,'2-man'!$R$28="TRUE",'2-man'!$R$28="Yes"))+(OR('2-man'!$T$28=TRUE,'2-man'!$T$28="TRUE",'2-man'!$T$28="Yes"))))*(($N$46+84)=$I$46))</f>
        <v/>
      </c>
      <c r="CJ58">
        <f>MIN(100,CI58+IF(AND(CI58&lt;100,CI59+1&gt;=IF(CI60=1,25,50)),10,0)+((15*(OR('2-man'!$N$28=TRUE,'2-man'!$N$28="TRUE",'2-man'!$N$28="Yes"))+15*AND('2-man'!$L$27=2,OR('2-man'!$P$28=TRUE,'2-man'!$P$28="TRUE",'2-man'!$P$28="Yes")))+15*((OR('2-man'!$R$28=TRUE,'2-man'!$R$28="TRUE",'2-man'!$R$28="Yes"))+(OR('2-man'!$T$28=TRUE,'2-man'!$T$28="TRUE",'2-man'!$T$28="Yes"))))*(($N$46+85)=$I$46))</f>
        <v/>
      </c>
      <c r="CK58">
        <f>MIN(100,CJ58+IF(AND(CJ58&lt;100,CJ59+1&gt;=IF(CJ60=1,25,50)),10,0)+((15*(OR('2-man'!$N$28=TRUE,'2-man'!$N$28="TRUE",'2-man'!$N$28="Yes"))+15*AND('2-man'!$L$27=2,OR('2-man'!$P$28=TRUE,'2-man'!$P$28="TRUE",'2-man'!$P$28="Yes")))+15*((OR('2-man'!$R$28=TRUE,'2-man'!$R$28="TRUE",'2-man'!$R$28="Yes"))+(OR('2-man'!$T$28=TRUE,'2-man'!$T$28="TRUE",'2-man'!$T$28="Yes"))))*(($N$46+86)=$I$46))</f>
        <v/>
      </c>
      <c r="CL58">
        <f>MIN(100,CK58+IF(AND(CK58&lt;100,CK59+1&gt;=IF(CK60=1,25,50)),10,0)+((15*(OR('2-man'!$N$28=TRUE,'2-man'!$N$28="TRUE",'2-man'!$N$28="Yes"))+15*AND('2-man'!$L$27=2,OR('2-man'!$P$28=TRUE,'2-man'!$P$28="TRUE",'2-man'!$P$28="Yes")))+15*((OR('2-man'!$R$28=TRUE,'2-man'!$R$28="TRUE",'2-man'!$R$28="Yes"))+(OR('2-man'!$T$28=TRUE,'2-man'!$T$28="TRUE",'2-man'!$T$28="Yes"))))*(($N$46+87)=$I$46))</f>
        <v/>
      </c>
      <c r="CM58">
        <f>MIN(100,CL58+IF(AND(CL58&lt;100,CL59+1&gt;=IF(CL60=1,25,50)),10,0)+((15*(OR('2-man'!$N$28=TRUE,'2-man'!$N$28="TRUE",'2-man'!$N$28="Yes"))+15*AND('2-man'!$L$27=2,OR('2-man'!$P$28=TRUE,'2-man'!$P$28="TRUE",'2-man'!$P$28="Yes")))+15*((OR('2-man'!$R$28=TRUE,'2-man'!$R$28="TRUE",'2-man'!$R$28="Yes"))+(OR('2-man'!$T$28=TRUE,'2-man'!$T$28="TRUE",'2-man'!$T$28="Yes"))))*(($N$46+88)=$I$46))</f>
        <v/>
      </c>
      <c r="CN58">
        <f>MIN(100,CM58+IF(AND(CM58&lt;100,CM59+1&gt;=IF(CM60=1,25,50)),10,0)+((15*(OR('2-man'!$N$28=TRUE,'2-man'!$N$28="TRUE",'2-man'!$N$28="Yes"))+15*AND('2-man'!$L$27=2,OR('2-man'!$P$28=TRUE,'2-man'!$P$28="TRUE",'2-man'!$P$28="Yes")))+15*((OR('2-man'!$R$28=TRUE,'2-man'!$R$28="TRUE",'2-man'!$R$28="Yes"))+(OR('2-man'!$T$28=TRUE,'2-man'!$T$28="TRUE",'2-man'!$T$28="Yes"))))*(($N$46+89)=$I$46))</f>
        <v/>
      </c>
      <c r="CO58">
        <f>MIN(100,CN58+IF(AND(CN58&lt;100,CN59+1&gt;=IF(CN60=1,25,50)),10,0)+((15*(OR('2-man'!$N$28=TRUE,'2-man'!$N$28="TRUE",'2-man'!$N$28="Yes"))+15*AND('2-man'!$L$27=2,OR('2-man'!$P$28=TRUE,'2-man'!$P$28="TRUE",'2-man'!$P$28="Yes")))+15*((OR('2-man'!$R$28=TRUE,'2-man'!$R$28="TRUE",'2-man'!$R$28="Yes"))+(OR('2-man'!$T$28=TRUE,'2-man'!$T$28="TRUE",'2-man'!$T$28="Yes"))))*(($N$46+90)=$I$46))</f>
        <v/>
      </c>
      <c r="CP58">
        <f>MIN(100,CO58+IF(AND(CO58&lt;100,CO59+1&gt;=IF(CO60=1,25,50)),10,0)+((15*(OR('2-man'!$N$28=TRUE,'2-man'!$N$28="TRUE",'2-man'!$N$28="Yes"))+15*AND('2-man'!$L$27=2,OR('2-man'!$P$28=TRUE,'2-man'!$P$28="TRUE",'2-man'!$P$28="Yes")))+15*((OR('2-man'!$R$28=TRUE,'2-man'!$R$28="TRUE",'2-man'!$R$28="Yes"))+(OR('2-man'!$T$28=TRUE,'2-man'!$T$28="TRUE",'2-man'!$T$28="Yes"))))*(($N$46+91)=$I$46))</f>
        <v/>
      </c>
      <c r="CQ58">
        <f>MIN(100,CP58+IF(AND(CP58&lt;100,CP59+1&gt;=IF(CP60=1,25,50)),10,0)+((15*(OR('2-man'!$N$28=TRUE,'2-man'!$N$28="TRUE",'2-man'!$N$28="Yes"))+15*AND('2-man'!$L$27=2,OR('2-man'!$P$28=TRUE,'2-man'!$P$28="TRUE",'2-man'!$P$28="Yes")))+15*((OR('2-man'!$R$28=TRUE,'2-man'!$R$28="TRUE",'2-man'!$R$28="Yes"))+(OR('2-man'!$T$28=TRUE,'2-man'!$T$28="TRUE",'2-man'!$T$28="Yes"))))*(($N$46+92)=$I$46))</f>
        <v/>
      </c>
      <c r="CR58">
        <f>MIN(100,CQ58+IF(AND(CQ58&lt;100,CQ59+1&gt;=IF(CQ60=1,25,50)),10,0)+((15*(OR('2-man'!$N$28=TRUE,'2-man'!$N$28="TRUE",'2-man'!$N$28="Yes"))+15*AND('2-man'!$L$27=2,OR('2-man'!$P$28=TRUE,'2-man'!$P$28="TRUE",'2-man'!$P$28="Yes")))+15*((OR('2-man'!$R$28=TRUE,'2-man'!$R$28="TRUE",'2-man'!$R$28="Yes"))+(OR('2-man'!$T$28=TRUE,'2-man'!$T$28="TRUE",'2-man'!$T$28="Yes"))))*(($N$46+93)=$I$46))</f>
        <v/>
      </c>
      <c r="CS58">
        <f>MIN(100,CR58+IF(AND(CR58&lt;100,CR59+1&gt;=IF(CR60=1,25,50)),10,0)+((15*(OR('2-man'!$N$28=TRUE,'2-man'!$N$28="TRUE",'2-man'!$N$28="Yes"))+15*AND('2-man'!$L$27=2,OR('2-man'!$P$28=TRUE,'2-man'!$P$28="TRUE",'2-man'!$P$28="Yes")))+15*((OR('2-man'!$R$28=TRUE,'2-man'!$R$28="TRUE",'2-man'!$R$28="Yes"))+(OR('2-man'!$T$28=TRUE,'2-man'!$T$28="TRUE",'2-man'!$T$28="Yes"))))*(($N$46+94)=$I$46))</f>
        <v/>
      </c>
      <c r="CT58">
        <f>MIN(100,CS58+IF(AND(CS58&lt;100,CS59+1&gt;=IF(CS60=1,25,50)),10,0)+((15*(OR('2-man'!$N$28=TRUE,'2-man'!$N$28="TRUE",'2-man'!$N$28="Yes"))+15*AND('2-man'!$L$27=2,OR('2-man'!$P$28=TRUE,'2-man'!$P$28="TRUE",'2-man'!$P$28="Yes")))+15*((OR('2-man'!$R$28=TRUE,'2-man'!$R$28="TRUE",'2-man'!$R$28="Yes"))+(OR('2-man'!$T$28=TRUE,'2-man'!$T$28="TRUE",'2-man'!$T$28="Yes"))))*(($N$46+95)=$I$46))</f>
        <v/>
      </c>
      <c r="CU58">
        <f>MIN(100,CT58+IF(AND(CT58&lt;100,CT59+1&gt;=IF(CT60=1,25,50)),10,0)+((15*(OR('2-man'!$N$28=TRUE,'2-man'!$N$28="TRUE",'2-man'!$N$28="Yes"))+15*AND('2-man'!$L$27=2,OR('2-man'!$P$28=TRUE,'2-man'!$P$28="TRUE",'2-man'!$P$28="Yes")))+15*((OR('2-man'!$R$28=TRUE,'2-man'!$R$28="TRUE",'2-man'!$R$28="Yes"))+(OR('2-man'!$T$28=TRUE,'2-man'!$T$28="TRUE",'2-man'!$T$28="Yes"))))*(($N$46+96)=$I$46))</f>
        <v/>
      </c>
      <c r="CV58">
        <f>MIN(100,CU58+IF(AND(CU58&lt;100,CU59+1&gt;=IF(CU60=1,25,50)),10,0)+((15*(OR('2-man'!$N$28=TRUE,'2-man'!$N$28="TRUE",'2-man'!$N$28="Yes"))+15*AND('2-man'!$L$27=2,OR('2-man'!$P$28=TRUE,'2-man'!$P$28="TRUE",'2-man'!$P$28="Yes")))+15*((OR('2-man'!$R$28=TRUE,'2-man'!$R$28="TRUE",'2-man'!$R$28="Yes"))+(OR('2-man'!$T$28=TRUE,'2-man'!$T$28="TRUE",'2-man'!$T$28="Yes"))))*(($N$46+97)=$I$46))</f>
        <v/>
      </c>
      <c r="CW58">
        <f>MIN(100,CV58+IF(AND(CV58&lt;100,CV59+1&gt;=IF(CV60=1,25,50)),10,0)+((15*(OR('2-man'!$N$28=TRUE,'2-man'!$N$28="TRUE",'2-man'!$N$28="Yes"))+15*AND('2-man'!$L$27=2,OR('2-man'!$P$28=TRUE,'2-man'!$P$28="TRUE",'2-man'!$P$28="Yes")))+15*((OR('2-man'!$R$28=TRUE,'2-man'!$R$28="TRUE",'2-man'!$R$28="Yes"))+(OR('2-man'!$T$28=TRUE,'2-man'!$T$28="TRUE",'2-man'!$T$28="Yes"))))*(($N$46+98)=$I$46))</f>
        <v/>
      </c>
      <c r="CX58">
        <f>MIN(100,CW58+IF(AND(CW58&lt;100,CW59+1&gt;=IF(CW60=1,25,50)),10,0)+((15*(OR('2-man'!$N$28=TRUE,'2-man'!$N$28="TRUE",'2-man'!$N$28="Yes"))+15*AND('2-man'!$L$27=2,OR('2-man'!$P$28=TRUE,'2-man'!$P$28="TRUE",'2-man'!$P$28="Yes")))+15*((OR('2-man'!$R$28=TRUE,'2-man'!$R$28="TRUE",'2-man'!$R$28="Yes"))+(OR('2-man'!$T$28=TRUE,'2-man'!$T$28="TRUE",'2-man'!$T$28="Yes"))))*(($N$46+99)=$I$46))</f>
        <v/>
      </c>
      <c r="CY58">
        <f>MIN(100,CX58+IF(AND(CX58&lt;100,CX59+1&gt;=IF(CX60=1,25,50)),10,0)+((15*(OR('2-man'!$N$28=TRUE,'2-man'!$N$28="TRUE",'2-man'!$N$28="Yes"))+15*AND('2-man'!$L$27=2,OR('2-man'!$P$28=TRUE,'2-man'!$P$28="TRUE",'2-man'!$P$28="Yes")))+15*((OR('2-man'!$R$28=TRUE,'2-man'!$R$28="TRUE",'2-man'!$R$28="Yes"))+(OR('2-man'!$T$28=TRUE,'2-man'!$T$28="TRUE",'2-man'!$T$28="Yes"))))*(($N$46+100)=$I$46))</f>
        <v/>
      </c>
      <c r="CZ58">
        <f>MIN(100,CY58+IF(AND(CY58&lt;100,CY59+1&gt;=IF(CY60=1,25,50)),10,0)+((15*(OR('2-man'!$N$28=TRUE,'2-man'!$N$28="TRUE",'2-man'!$N$28="Yes"))+15*AND('2-man'!$L$27=2,OR('2-man'!$P$28=TRUE,'2-man'!$P$28="TRUE",'2-man'!$P$28="Yes")))+15*((OR('2-man'!$R$28=TRUE,'2-man'!$R$28="TRUE",'2-man'!$R$28="Yes"))+(OR('2-man'!$T$28=TRUE,'2-man'!$T$28="TRUE",'2-man'!$T$28="Yes"))))*(($N$46+101)=$I$46))</f>
        <v/>
      </c>
      <c r="DA58">
        <f>MIN(100,CZ58+IF(AND(CZ58&lt;100,CZ59+1&gt;=IF(CZ60=1,25,50)),10,0)+((15*(OR('2-man'!$N$28=TRUE,'2-man'!$N$28="TRUE",'2-man'!$N$28="Yes"))+15*AND('2-man'!$L$27=2,OR('2-man'!$P$28=TRUE,'2-man'!$P$28="TRUE",'2-man'!$P$28="Yes")))+15*((OR('2-man'!$R$28=TRUE,'2-man'!$R$28="TRUE",'2-man'!$R$28="Yes"))+(OR('2-man'!$T$28=TRUE,'2-man'!$T$28="TRUE",'2-man'!$T$28="Yes"))))*(($N$46+102)=$I$46))</f>
        <v/>
      </c>
      <c r="DB58">
        <f>MIN(100,DA58+IF(AND(DA58&lt;100,DA59+1&gt;=IF(DA60=1,25,50)),10,0)+((15*(OR('2-man'!$N$28=TRUE,'2-man'!$N$28="TRUE",'2-man'!$N$28="Yes"))+15*AND('2-man'!$L$27=2,OR('2-man'!$P$28=TRUE,'2-man'!$P$28="TRUE",'2-man'!$P$28="Yes")))+15*((OR('2-man'!$R$28=TRUE,'2-man'!$R$28="TRUE",'2-man'!$R$28="Yes"))+(OR('2-man'!$T$28=TRUE,'2-man'!$T$28="TRUE",'2-man'!$T$28="Yes"))))*(($N$46+103)=$I$46))</f>
        <v/>
      </c>
      <c r="DC58">
        <f>MIN(100,DB58+IF(AND(DB58&lt;100,DB59+1&gt;=IF(DB60=1,25,50)),10,0)+((15*(OR('2-man'!$N$28=TRUE,'2-man'!$N$28="TRUE",'2-man'!$N$28="Yes"))+15*AND('2-man'!$L$27=2,OR('2-man'!$P$28=TRUE,'2-man'!$P$28="TRUE",'2-man'!$P$28="Yes")))+15*((OR('2-man'!$R$28=TRUE,'2-man'!$R$28="TRUE",'2-man'!$R$28="Yes"))+(OR('2-man'!$T$28=TRUE,'2-man'!$T$28="TRUE",'2-man'!$T$28="Yes"))))*(($N$46+104)=$I$46))</f>
        <v/>
      </c>
      <c r="DD58">
        <f>MIN(100,DC58+IF(AND(DC58&lt;100,DC59+1&gt;=IF(DC60=1,25,50)),10,0)+((15*(OR('2-man'!$N$28=TRUE,'2-man'!$N$28="TRUE",'2-man'!$N$28="Yes"))+15*AND('2-man'!$L$27=2,OR('2-man'!$P$28=TRUE,'2-man'!$P$28="TRUE",'2-man'!$P$28="Yes")))+15*((OR('2-man'!$R$28=TRUE,'2-man'!$R$28="TRUE",'2-man'!$R$28="Yes"))+(OR('2-man'!$T$28=TRUE,'2-man'!$T$28="TRUE",'2-man'!$T$28="Yes"))))*(($N$46+105)=$I$46))</f>
        <v/>
      </c>
      <c r="DE58">
        <f>MIN(100,DD58+IF(AND(DD58&lt;100,DD59+1&gt;=IF(DD60=1,25,50)),10,0)+((15*(OR('2-man'!$N$28=TRUE,'2-man'!$N$28="TRUE",'2-man'!$N$28="Yes"))+15*AND('2-man'!$L$27=2,OR('2-man'!$P$28=TRUE,'2-man'!$P$28="TRUE",'2-man'!$P$28="Yes")))+15*((OR('2-man'!$R$28=TRUE,'2-man'!$R$28="TRUE",'2-man'!$R$28="Yes"))+(OR('2-man'!$T$28=TRUE,'2-man'!$T$28="TRUE",'2-man'!$T$28="Yes"))))*(($N$46+106)=$I$46))</f>
        <v/>
      </c>
      <c r="DF58">
        <f>MIN(100,DE58+IF(AND(DE58&lt;100,DE59+1&gt;=IF(DE60=1,25,50)),10,0)+((15*(OR('2-man'!$N$28=TRUE,'2-man'!$N$28="TRUE",'2-man'!$N$28="Yes"))+15*AND('2-man'!$L$27=2,OR('2-man'!$P$28=TRUE,'2-man'!$P$28="TRUE",'2-man'!$P$28="Yes")))+15*((OR('2-man'!$R$28=TRUE,'2-man'!$R$28="TRUE",'2-man'!$R$28="Yes"))+(OR('2-man'!$T$28=TRUE,'2-man'!$T$28="TRUE",'2-man'!$T$28="Yes"))))*(($N$46+107)=$I$46))</f>
        <v/>
      </c>
      <c r="DG58">
        <f>MIN(100,DF58+IF(AND(DF58&lt;100,DF59+1&gt;=IF(DF60=1,25,50)),10,0)+((15*(OR('2-man'!$N$28=TRUE,'2-man'!$N$28="TRUE",'2-man'!$N$28="Yes"))+15*AND('2-man'!$L$27=2,OR('2-man'!$P$28=TRUE,'2-man'!$P$28="TRUE",'2-man'!$P$28="Yes")))+15*((OR('2-man'!$R$28=TRUE,'2-man'!$R$28="TRUE",'2-man'!$R$28="Yes"))+(OR('2-man'!$T$28=TRUE,'2-man'!$T$28="TRUE",'2-man'!$T$28="Yes"))))*(($N$46+108)=$I$46))</f>
        <v/>
      </c>
      <c r="DH58">
        <f>MIN(100,DG58+IF(AND(DG58&lt;100,DG59+1&gt;=IF(DG60=1,25,50)),10,0)+((15*(OR('2-man'!$N$28=TRUE,'2-man'!$N$28="TRUE",'2-man'!$N$28="Yes"))+15*AND('2-man'!$L$27=2,OR('2-man'!$P$28=TRUE,'2-man'!$P$28="TRUE",'2-man'!$P$28="Yes")))+15*((OR('2-man'!$R$28=TRUE,'2-man'!$R$28="TRUE",'2-man'!$R$28="Yes"))+(OR('2-man'!$T$28=TRUE,'2-man'!$T$28="TRUE",'2-man'!$T$28="Yes"))))*(($N$46+109)=$I$46))</f>
        <v/>
      </c>
      <c r="DI58">
        <f>MIN(100,DH58+IF(AND(DH58&lt;100,DH59+1&gt;=IF(DH60=1,25,50)),10,0)+((15*(OR('2-man'!$N$28=TRUE,'2-man'!$N$28="TRUE",'2-man'!$N$28="Yes"))+15*AND('2-man'!$L$27=2,OR('2-man'!$P$28=TRUE,'2-man'!$P$28="TRUE",'2-man'!$P$28="Yes")))+15*((OR('2-man'!$R$28=TRUE,'2-man'!$R$28="TRUE",'2-man'!$R$28="Yes"))+(OR('2-man'!$T$28=TRUE,'2-man'!$T$28="TRUE",'2-man'!$T$28="Yes"))))*(($N$46+110)=$I$46))</f>
        <v/>
      </c>
      <c r="DJ58">
        <f>MIN(100,DI58+IF(AND(DI58&lt;100,DI59+1&gt;=IF(DI60=1,25,50)),10,0)+((15*(OR('2-man'!$N$28=TRUE,'2-man'!$N$28="TRUE",'2-man'!$N$28="Yes"))+15*AND('2-man'!$L$27=2,OR('2-man'!$P$28=TRUE,'2-man'!$P$28="TRUE",'2-man'!$P$28="Yes")))+15*((OR('2-man'!$R$28=TRUE,'2-man'!$R$28="TRUE",'2-man'!$R$28="Yes"))+(OR('2-man'!$T$28=TRUE,'2-man'!$T$28="TRUE",'2-man'!$T$28="Yes"))))*(($N$46+111)=$I$46))</f>
        <v/>
      </c>
      <c r="DK58">
        <f>MIN(100,DJ58+IF(AND(DJ58&lt;100,DJ59+1&gt;=IF(DJ60=1,25,50)),10,0)+((15*(OR('2-man'!$N$28=TRUE,'2-man'!$N$28="TRUE",'2-man'!$N$28="Yes"))+15*AND('2-man'!$L$27=2,OR('2-man'!$P$28=TRUE,'2-man'!$P$28="TRUE",'2-man'!$P$28="Yes")))+15*((OR('2-man'!$R$28=TRUE,'2-man'!$R$28="TRUE",'2-man'!$R$28="Yes"))+(OR('2-man'!$T$28=TRUE,'2-man'!$T$28="TRUE",'2-man'!$T$28="Yes"))))*(($N$46+112)=$I$46))</f>
        <v/>
      </c>
      <c r="DL58">
        <f>MIN(100,DK58+IF(AND(DK58&lt;100,DK59+1&gt;=IF(DK60=1,25,50)),10,0)+((15*(OR('2-man'!$N$28=TRUE,'2-man'!$N$28="TRUE",'2-man'!$N$28="Yes"))+15*AND('2-man'!$L$27=2,OR('2-man'!$P$28=TRUE,'2-man'!$P$28="TRUE",'2-man'!$P$28="Yes")))+15*((OR('2-man'!$R$28=TRUE,'2-man'!$R$28="TRUE",'2-man'!$R$28="Yes"))+(OR('2-man'!$T$28=TRUE,'2-man'!$T$28="TRUE",'2-man'!$T$28="Yes"))))*(($N$46+113)=$I$46))</f>
        <v/>
      </c>
      <c r="DM58">
        <f>MIN(100,DL58+IF(AND(DL58&lt;100,DL59+1&gt;=IF(DL60=1,25,50)),10,0)+((15*(OR('2-man'!$N$28=TRUE,'2-man'!$N$28="TRUE",'2-man'!$N$28="Yes"))+15*AND('2-man'!$L$27=2,OR('2-man'!$P$28=TRUE,'2-man'!$P$28="TRUE",'2-man'!$P$28="Yes")))+15*((OR('2-man'!$R$28=TRUE,'2-man'!$R$28="TRUE",'2-man'!$R$28="Yes"))+(OR('2-man'!$T$28=TRUE,'2-man'!$T$28="TRUE",'2-man'!$T$28="Yes"))))*(($N$46+114)=$I$46))</f>
        <v/>
      </c>
      <c r="DN58">
        <f>MIN(100,DM58+IF(AND(DM58&lt;100,DM59+1&gt;=IF(DM60=1,25,50)),10,0)+((15*(OR('2-man'!$N$28=TRUE,'2-man'!$N$28="TRUE",'2-man'!$N$28="Yes"))+15*AND('2-man'!$L$27=2,OR('2-man'!$P$28=TRUE,'2-man'!$P$28="TRUE",'2-man'!$P$28="Yes")))+15*((OR('2-man'!$R$28=TRUE,'2-man'!$R$28="TRUE",'2-man'!$R$28="Yes"))+(OR('2-man'!$T$28=TRUE,'2-man'!$T$28="TRUE",'2-man'!$T$28="Yes"))))*(($N$46+115)=$I$46))</f>
        <v/>
      </c>
      <c r="DO58">
        <f>MIN(100,DN58+IF(AND(DN58&lt;100,DN59+1&gt;=IF(DN60=1,25,50)),10,0)+((15*(OR('2-man'!$N$28=TRUE,'2-man'!$N$28="TRUE",'2-man'!$N$28="Yes"))+15*AND('2-man'!$L$27=2,OR('2-man'!$P$28=TRUE,'2-man'!$P$28="TRUE",'2-man'!$P$28="Yes")))+15*((OR('2-man'!$R$28=TRUE,'2-man'!$R$28="TRUE",'2-man'!$R$28="Yes"))+(OR('2-man'!$T$28=TRUE,'2-man'!$T$28="TRUE",'2-man'!$T$28="Yes"))))*(($N$46+116)=$I$46))</f>
        <v/>
      </c>
      <c r="DP58">
        <f>MIN(100,DO58+IF(AND(DO58&lt;100,DO59+1&gt;=IF(DO60=1,25,50)),10,0)+((15*(OR('2-man'!$N$28=TRUE,'2-man'!$N$28="TRUE",'2-man'!$N$28="Yes"))+15*AND('2-man'!$L$27=2,OR('2-man'!$P$28=TRUE,'2-man'!$P$28="TRUE",'2-man'!$P$28="Yes")))+15*((OR('2-man'!$R$28=TRUE,'2-man'!$R$28="TRUE",'2-man'!$R$28="Yes"))+(OR('2-man'!$T$28=TRUE,'2-man'!$T$28="TRUE",'2-man'!$T$28="Yes"))))*(($N$46+117)=$I$46))</f>
        <v/>
      </c>
      <c r="DQ58">
        <f>MIN(100,DP58+IF(AND(DP58&lt;100,DP59+1&gt;=IF(DP60=1,25,50)),10,0)+((15*(OR('2-man'!$N$28=TRUE,'2-man'!$N$28="TRUE",'2-man'!$N$28="Yes"))+15*AND('2-man'!$L$27=2,OR('2-man'!$P$28=TRUE,'2-man'!$P$28="TRUE",'2-man'!$P$28="Yes")))+15*((OR('2-man'!$R$28=TRUE,'2-man'!$R$28="TRUE",'2-man'!$R$28="Yes"))+(OR('2-man'!$T$28=TRUE,'2-man'!$T$28="TRUE",'2-man'!$T$28="Yes"))))*(($N$46+118)=$I$46))</f>
        <v/>
      </c>
      <c r="DR58">
        <f>MIN(100,DQ58+IF(AND(DQ58&lt;100,DQ59+1&gt;=IF(DQ60=1,25,50)),10,0)+((15*(OR('2-man'!$N$28=TRUE,'2-man'!$N$28="TRUE",'2-man'!$N$28="Yes"))+15*AND('2-man'!$L$27=2,OR('2-man'!$P$28=TRUE,'2-man'!$P$28="TRUE",'2-man'!$P$28="Yes")))+15*((OR('2-man'!$R$28=TRUE,'2-man'!$R$28="TRUE",'2-man'!$R$28="Yes"))+(OR('2-man'!$T$28=TRUE,'2-man'!$T$28="TRUE",'2-man'!$T$28="Yes"))))*(($N$46+119)=$I$46))</f>
        <v/>
      </c>
      <c r="DS58">
        <f>MIN(100,DR58+IF(AND(DR58&lt;100,DR59+1&gt;=IF(DR60=1,25,50)),10,0)+((15*(OR('2-man'!$N$28=TRUE,'2-man'!$N$28="TRUE",'2-man'!$N$28="Yes"))+15*AND('2-man'!$L$27=2,OR('2-man'!$P$28=TRUE,'2-man'!$P$28="TRUE",'2-man'!$P$28="Yes")))+15*((OR('2-man'!$R$28=TRUE,'2-man'!$R$28="TRUE",'2-man'!$R$28="Yes"))+(OR('2-man'!$T$28=TRUE,'2-man'!$T$28="TRUE",'2-man'!$T$28="Yes"))))*(($N$46+120)=$I$46))</f>
        <v/>
      </c>
      <c r="DT58">
        <f>MIN(100,DS58+IF(AND(DS58&lt;100,DS59+1&gt;=IF(DS60=1,25,50)),10,0)+((15*(OR('2-man'!$N$28=TRUE,'2-man'!$N$28="TRUE",'2-man'!$N$28="Yes"))+15*AND('2-man'!$L$27=2,OR('2-man'!$P$28=TRUE,'2-man'!$P$28="TRUE",'2-man'!$P$28="Yes")))+15*((OR('2-man'!$R$28=TRUE,'2-man'!$R$28="TRUE",'2-man'!$R$28="Yes"))+(OR('2-man'!$T$28=TRUE,'2-man'!$T$28="TRUE",'2-man'!$T$28="Yes"))))*(($N$46+121)=$I$46))</f>
        <v/>
      </c>
      <c r="DU58">
        <f>MIN(100,DT58+IF(AND(DT58&lt;100,DT59+1&gt;=IF(DT60=1,25,50)),10,0)+((15*(OR('2-man'!$N$28=TRUE,'2-man'!$N$28="TRUE",'2-man'!$N$28="Yes"))+15*AND('2-man'!$L$27=2,OR('2-man'!$P$28=TRUE,'2-man'!$P$28="TRUE",'2-man'!$P$28="Yes")))+15*((OR('2-man'!$R$28=TRUE,'2-man'!$R$28="TRUE",'2-man'!$R$28="Yes"))+(OR('2-man'!$T$28=TRUE,'2-man'!$T$28="TRUE",'2-man'!$T$28="Yes"))))*(($N$46+122)=$I$46))</f>
        <v/>
      </c>
      <c r="DV58">
        <f>MIN(100,DU58+IF(AND(DU58&lt;100,DU59+1&gt;=IF(DU60=1,25,50)),10,0)+((15*(OR('2-man'!$N$28=TRUE,'2-man'!$N$28="TRUE",'2-man'!$N$28="Yes"))+15*AND('2-man'!$L$27=2,OR('2-man'!$P$28=TRUE,'2-man'!$P$28="TRUE",'2-man'!$P$28="Yes")))+15*((OR('2-man'!$R$28=TRUE,'2-man'!$R$28="TRUE",'2-man'!$R$28="Yes"))+(OR('2-man'!$T$28=TRUE,'2-man'!$T$28="TRUE",'2-man'!$T$28="Yes"))))*(($N$46+123)=$I$46))</f>
        <v/>
      </c>
      <c r="DW58">
        <f>MIN(100,DV58+IF(AND(DV58&lt;100,DV59+1&gt;=IF(DV60=1,25,50)),10,0)+((15*(OR('2-man'!$N$28=TRUE,'2-man'!$N$28="TRUE",'2-man'!$N$28="Yes"))+15*AND('2-man'!$L$27=2,OR('2-man'!$P$28=TRUE,'2-man'!$P$28="TRUE",'2-man'!$P$28="Yes")))+15*((OR('2-man'!$R$28=TRUE,'2-man'!$R$28="TRUE",'2-man'!$R$28="Yes"))+(OR('2-man'!$T$28=TRUE,'2-man'!$T$28="TRUE",'2-man'!$T$28="Yes"))))*(($N$46+124)=$I$46))</f>
        <v/>
      </c>
      <c r="DX58">
        <f>MIN(100,DW58+IF(AND(DW58&lt;100,DW59+1&gt;=IF(DW60=1,25,50)),10,0)+((15*(OR('2-man'!$N$28=TRUE,'2-man'!$N$28="TRUE",'2-man'!$N$28="Yes"))+15*AND('2-man'!$L$27=2,OR('2-man'!$P$28=TRUE,'2-man'!$P$28="TRUE",'2-man'!$P$28="Yes")))+15*((OR('2-man'!$R$28=TRUE,'2-man'!$R$28="TRUE",'2-man'!$R$28="Yes"))+(OR('2-man'!$T$28=TRUE,'2-man'!$T$28="TRUE",'2-man'!$T$28="Yes"))))*(($N$46+125)=$I$46))</f>
        <v/>
      </c>
      <c r="DY58">
        <f>MIN(100,DX58+IF(AND(DX58&lt;100,DX59+1&gt;=IF(DX60=1,25,50)),10,0)+((15*(OR('2-man'!$N$28=TRUE,'2-man'!$N$28="TRUE",'2-man'!$N$28="Yes"))+15*AND('2-man'!$L$27=2,OR('2-man'!$P$28=TRUE,'2-man'!$P$28="TRUE",'2-man'!$P$28="Yes")))+15*((OR('2-man'!$R$28=TRUE,'2-man'!$R$28="TRUE",'2-man'!$R$28="Yes"))+(OR('2-man'!$T$28=TRUE,'2-man'!$T$28="TRUE",'2-man'!$T$28="Yes"))))*(($N$46+126)=$I$46))</f>
        <v/>
      </c>
      <c r="DZ58">
        <f>MIN(100,DY58+IF(AND(DY58&lt;100,DY59+1&gt;=IF(DY60=1,25,50)),10,0)+((15*(OR('2-man'!$N$28=TRUE,'2-man'!$N$28="TRUE",'2-man'!$N$28="Yes"))+15*AND('2-man'!$L$27=2,OR('2-man'!$P$28=TRUE,'2-man'!$P$28="TRUE",'2-man'!$P$28="Yes")))+15*((OR('2-man'!$R$28=TRUE,'2-man'!$R$28="TRUE",'2-man'!$R$28="Yes"))+(OR('2-man'!$T$28=TRUE,'2-man'!$T$28="TRUE",'2-man'!$T$28="Yes"))))*(($N$46+127)=$I$46))</f>
        <v/>
      </c>
      <c r="EA58">
        <f>MIN(100,DZ58+IF(AND(DZ58&lt;100,DZ59+1&gt;=IF(DZ60=1,25,50)),10,0)+((15*(OR('2-man'!$N$28=TRUE,'2-man'!$N$28="TRUE",'2-man'!$N$28="Yes"))+15*AND('2-man'!$L$27=2,OR('2-man'!$P$28=TRUE,'2-man'!$P$28="TRUE",'2-man'!$P$28="Yes")))+15*((OR('2-man'!$R$28=TRUE,'2-man'!$R$28="TRUE",'2-man'!$R$28="Yes"))+(OR('2-man'!$T$28=TRUE,'2-man'!$T$28="TRUE",'2-man'!$T$28="Yes"))))*(($N$46+128)=$I$46))</f>
        <v/>
      </c>
      <c r="EB58">
        <f>MIN(100,EA58+IF(AND(EA58&lt;100,EA59+1&gt;=IF(EA60=1,25,50)),10,0)+((15*(OR('2-man'!$N$28=TRUE,'2-man'!$N$28="TRUE",'2-man'!$N$28="Yes"))+15*AND('2-man'!$L$27=2,OR('2-man'!$P$28=TRUE,'2-man'!$P$28="TRUE",'2-man'!$P$28="Yes")))+15*((OR('2-man'!$R$28=TRUE,'2-man'!$R$28="TRUE",'2-man'!$R$28="Yes"))+(OR('2-man'!$T$28=TRUE,'2-man'!$T$28="TRUE",'2-man'!$T$28="Yes"))))*(($N$46+129)=$I$46))</f>
        <v/>
      </c>
      <c r="EC58">
        <f>MIN(100,EB58+IF(AND(EB58&lt;100,EB59+1&gt;=IF(EB60=1,25,50)),10,0)+((15*(OR('2-man'!$N$28=TRUE,'2-man'!$N$28="TRUE",'2-man'!$N$28="Yes"))+15*AND('2-man'!$L$27=2,OR('2-man'!$P$28=TRUE,'2-man'!$P$28="TRUE",'2-man'!$P$28="Yes")))+15*((OR('2-man'!$R$28=TRUE,'2-man'!$R$28="TRUE",'2-man'!$R$28="Yes"))+(OR('2-man'!$T$28=TRUE,'2-man'!$T$28="TRUE",'2-man'!$T$28="Yes"))))*(($N$46+130)=$I$46))</f>
        <v/>
      </c>
      <c r="ED58">
        <f>MIN(100,EC58+IF(AND(EC58&lt;100,EC59+1&gt;=IF(EC60=1,25,50)),10,0)+((15*(OR('2-man'!$N$28=TRUE,'2-man'!$N$28="TRUE",'2-man'!$N$28="Yes"))+15*AND('2-man'!$L$27=2,OR('2-man'!$P$28=TRUE,'2-man'!$P$28="TRUE",'2-man'!$P$28="Yes")))+15*((OR('2-man'!$R$28=TRUE,'2-man'!$R$28="TRUE",'2-man'!$R$28="Yes"))+(OR('2-man'!$T$28=TRUE,'2-man'!$T$28="TRUE",'2-man'!$T$28="Yes"))))*(($N$46+131)=$I$46))</f>
        <v/>
      </c>
      <c r="EE58">
        <f>MIN(100,ED58+IF(AND(ED58&lt;100,ED59+1&gt;=IF(ED60=1,25,50)),10,0)+((15*(OR('2-man'!$N$28=TRUE,'2-man'!$N$28="TRUE",'2-man'!$N$28="Yes"))+15*AND('2-man'!$L$27=2,OR('2-man'!$P$28=TRUE,'2-man'!$P$28="TRUE",'2-man'!$P$28="Yes")))+15*((OR('2-man'!$R$28=TRUE,'2-man'!$R$28="TRUE",'2-man'!$R$28="Yes"))+(OR('2-man'!$T$28=TRUE,'2-man'!$T$28="TRUE",'2-man'!$T$28="Yes"))))*(($N$46+132)=$I$46))</f>
        <v/>
      </c>
      <c r="EF58">
        <f>MIN(100,EE58+IF(AND(EE58&lt;100,EE59+1&gt;=IF(EE60=1,25,50)),10,0)+((15*(OR('2-man'!$N$28=TRUE,'2-man'!$N$28="TRUE",'2-man'!$N$28="Yes"))+15*AND('2-man'!$L$27=2,OR('2-man'!$P$28=TRUE,'2-man'!$P$28="TRUE",'2-man'!$P$28="Yes")))+15*((OR('2-man'!$R$28=TRUE,'2-man'!$R$28="TRUE",'2-man'!$R$28="Yes"))+(OR('2-man'!$T$28=TRUE,'2-man'!$T$28="TRUE",'2-man'!$T$28="Yes"))))*(($N$46+133)=$I$46))</f>
        <v/>
      </c>
      <c r="EG58">
        <f>MIN(100,EF58+IF(AND(EF58&lt;100,EF59+1&gt;=IF(EF60=1,25,50)),10,0)+((15*(OR('2-man'!$N$28=TRUE,'2-man'!$N$28="TRUE",'2-man'!$N$28="Yes"))+15*AND('2-man'!$L$27=2,OR('2-man'!$P$28=TRUE,'2-man'!$P$28="TRUE",'2-man'!$P$28="Yes")))+15*((OR('2-man'!$R$28=TRUE,'2-man'!$R$28="TRUE",'2-man'!$R$28="Yes"))+(OR('2-man'!$T$28=TRUE,'2-man'!$T$28="TRUE",'2-man'!$T$28="Yes"))))*(($N$46+134)=$I$46))</f>
        <v/>
      </c>
      <c r="EH58">
        <f>MIN(100,EG58+IF(AND(EG58&lt;100,EG59+1&gt;=IF(EG60=1,25,50)),10,0)+((15*(OR('2-man'!$N$28=TRUE,'2-man'!$N$28="TRUE",'2-man'!$N$28="Yes"))+15*AND('2-man'!$L$27=2,OR('2-man'!$P$28=TRUE,'2-man'!$P$28="TRUE",'2-man'!$P$28="Yes")))+15*((OR('2-man'!$R$28=TRUE,'2-man'!$R$28="TRUE",'2-man'!$R$28="Yes"))+(OR('2-man'!$T$28=TRUE,'2-man'!$T$28="TRUE",'2-man'!$T$28="Yes"))))*(($N$46+135)=$I$46))</f>
        <v/>
      </c>
      <c r="EI58">
        <f>MIN(100,EH58+IF(AND(EH58&lt;100,EH59+1&gt;=IF(EH60=1,25,50)),10,0)+((15*(OR('2-man'!$N$28=TRUE,'2-man'!$N$28="TRUE",'2-man'!$N$28="Yes"))+15*AND('2-man'!$L$27=2,OR('2-man'!$P$28=TRUE,'2-man'!$P$28="TRUE",'2-man'!$P$28="Yes")))+15*((OR('2-man'!$R$28=TRUE,'2-man'!$R$28="TRUE",'2-man'!$R$28="Yes"))+(OR('2-man'!$T$28=TRUE,'2-man'!$T$28="TRUE",'2-man'!$T$28="Yes"))))*(($N$46+136)=$I$46))</f>
        <v/>
      </c>
      <c r="EJ58">
        <f>MIN(100,EI58+IF(AND(EI58&lt;100,EI59+1&gt;=IF(EI60=1,25,50)),10,0)+((15*(OR('2-man'!$N$28=TRUE,'2-man'!$N$28="TRUE",'2-man'!$N$28="Yes"))+15*AND('2-man'!$L$27=2,OR('2-man'!$P$28=TRUE,'2-man'!$P$28="TRUE",'2-man'!$P$28="Yes")))+15*((OR('2-man'!$R$28=TRUE,'2-man'!$R$28="TRUE",'2-man'!$R$28="Yes"))+(OR('2-man'!$T$28=TRUE,'2-man'!$T$28="TRUE",'2-man'!$T$28="Yes"))))*(($N$46+137)=$I$46))</f>
        <v/>
      </c>
      <c r="EK58">
        <f>MIN(100,EJ58+IF(AND(EJ58&lt;100,EJ59+1&gt;=IF(EJ60=1,25,50)),10,0)+((15*(OR('2-man'!$N$28=TRUE,'2-man'!$N$28="TRUE",'2-man'!$N$28="Yes"))+15*AND('2-man'!$L$27=2,OR('2-man'!$P$28=TRUE,'2-man'!$P$28="TRUE",'2-man'!$P$28="Yes")))+15*((OR('2-man'!$R$28=TRUE,'2-man'!$R$28="TRUE",'2-man'!$R$28="Yes"))+(OR('2-man'!$T$28=TRUE,'2-man'!$T$28="TRUE",'2-man'!$T$28="Yes"))))*(($N$46+138)=$I$46))</f>
        <v/>
      </c>
      <c r="EL58">
        <f>MIN(100,EK58+IF(AND(EK58&lt;100,EK59+1&gt;=IF(EK60=1,25,50)),10,0)+((15*(OR('2-man'!$N$28=TRUE,'2-man'!$N$28="TRUE",'2-man'!$N$28="Yes"))+15*AND('2-man'!$L$27=2,OR('2-man'!$P$28=TRUE,'2-man'!$P$28="TRUE",'2-man'!$P$28="Yes")))+15*((OR('2-man'!$R$28=TRUE,'2-man'!$R$28="TRUE",'2-man'!$R$28="Yes"))+(OR('2-man'!$T$28=TRUE,'2-man'!$T$28="TRUE",'2-man'!$T$28="Yes"))))*(($N$46+139)=$I$46))</f>
        <v/>
      </c>
      <c r="EM58">
        <f>MIN(100,EL58+IF(AND(EL58&lt;100,EL59+1&gt;=IF(EL60=1,25,50)),10,0)+((15*(OR('2-man'!$N$28=TRUE,'2-man'!$N$28="TRUE",'2-man'!$N$28="Yes"))+15*AND('2-man'!$L$27=2,OR('2-man'!$P$28=TRUE,'2-man'!$P$28="TRUE",'2-man'!$P$28="Yes")))+15*((OR('2-man'!$R$28=TRUE,'2-man'!$R$28="TRUE",'2-man'!$R$28="Yes"))+(OR('2-man'!$T$28=TRUE,'2-man'!$T$28="TRUE",'2-man'!$T$28="Yes"))))*(($N$46+140)=$I$46))</f>
        <v/>
      </c>
      <c r="EN58">
        <f>MIN(100,EM58+IF(AND(EM58&lt;100,EM59+1&gt;=IF(EM60=1,25,50)),10,0)+((15*(OR('2-man'!$N$28=TRUE,'2-man'!$N$28="TRUE",'2-man'!$N$28="Yes"))+15*AND('2-man'!$L$27=2,OR('2-man'!$P$28=TRUE,'2-man'!$P$28="TRUE",'2-man'!$P$28="Yes")))+15*((OR('2-man'!$R$28=TRUE,'2-man'!$R$28="TRUE",'2-man'!$R$28="Yes"))+(OR('2-man'!$T$28=TRUE,'2-man'!$T$28="TRUE",'2-man'!$T$28="Yes"))))*(($N$46+141)=$I$46))</f>
        <v/>
      </c>
      <c r="EO58">
        <f>MIN(100,EN58+IF(AND(EN58&lt;100,EN59+1&gt;=IF(EN60=1,25,50)),10,0)+((15*(OR('2-man'!$N$28=TRUE,'2-man'!$N$28="TRUE",'2-man'!$N$28="Yes"))+15*AND('2-man'!$L$27=2,OR('2-man'!$P$28=TRUE,'2-man'!$P$28="TRUE",'2-man'!$P$28="Yes")))+15*((OR('2-man'!$R$28=TRUE,'2-man'!$R$28="TRUE",'2-man'!$R$28="Yes"))+(OR('2-man'!$T$28=TRUE,'2-man'!$T$28="TRUE",'2-man'!$T$28="Yes"))))*(($N$46+142)=$I$46))</f>
        <v/>
      </c>
      <c r="EP58">
        <f>MIN(100,EO58+IF(AND(EO58&lt;100,EO59+1&gt;=IF(EO60=1,25,50)),10,0)+((15*(OR('2-man'!$N$28=TRUE,'2-man'!$N$28="TRUE",'2-man'!$N$28="Yes"))+15*AND('2-man'!$L$27=2,OR('2-man'!$P$28=TRUE,'2-man'!$P$28="TRUE",'2-man'!$P$28="Yes")))+15*((OR('2-man'!$R$28=TRUE,'2-man'!$R$28="TRUE",'2-man'!$R$28="Yes"))+(OR('2-man'!$T$28=TRUE,'2-man'!$T$28="TRUE",'2-man'!$T$28="Yes"))))*(($N$46+143)=$I$46))</f>
        <v/>
      </c>
      <c r="EQ58">
        <f>MIN(100,EP58+IF(AND(EP58&lt;100,EP59+1&gt;=IF(EP60=1,25,50)),10,0)+((15*(OR('2-man'!$N$28=TRUE,'2-man'!$N$28="TRUE",'2-man'!$N$28="Yes"))+15*AND('2-man'!$L$27=2,OR('2-man'!$P$28=TRUE,'2-man'!$P$28="TRUE",'2-man'!$P$28="Yes")))+15*((OR('2-man'!$R$28=TRUE,'2-man'!$R$28="TRUE",'2-man'!$R$28="Yes"))+(OR('2-man'!$T$28=TRUE,'2-man'!$T$28="TRUE",'2-man'!$T$28="Yes"))))*(($N$46+144)=$I$46))</f>
        <v/>
      </c>
      <c r="ER58">
        <f>MIN(100,EQ58+IF(AND(EQ58&lt;100,EQ59+1&gt;=IF(EQ60=1,25,50)),10,0)+((15*(OR('2-man'!$N$28=TRUE,'2-man'!$N$28="TRUE",'2-man'!$N$28="Yes"))+15*AND('2-man'!$L$27=2,OR('2-man'!$P$28=TRUE,'2-man'!$P$28="TRUE",'2-man'!$P$28="Yes")))+15*((OR('2-man'!$R$28=TRUE,'2-man'!$R$28="TRUE",'2-man'!$R$28="Yes"))+(OR('2-man'!$T$28=TRUE,'2-man'!$T$28="TRUE",'2-man'!$T$28="Yes"))))*(($N$46+145)=$I$46))</f>
        <v/>
      </c>
      <c r="ES58">
        <f>MIN(100,ER58+IF(AND(ER58&lt;100,ER59+1&gt;=IF(ER60=1,25,50)),10,0)+((15*(OR('2-man'!$N$28=TRUE,'2-man'!$N$28="TRUE",'2-man'!$N$28="Yes"))+15*AND('2-man'!$L$27=2,OR('2-man'!$P$28=TRUE,'2-man'!$P$28="TRUE",'2-man'!$P$28="Yes")))+15*((OR('2-man'!$R$28=TRUE,'2-man'!$R$28="TRUE",'2-man'!$R$28="Yes"))+(OR('2-man'!$T$28=TRUE,'2-man'!$T$28="TRUE",'2-man'!$T$28="Yes"))))*(($N$46+146)=$I$46))</f>
        <v/>
      </c>
      <c r="ET58">
        <f>MIN(100,ES58+IF(AND(ES58&lt;100,ES59+1&gt;=IF(ES60=1,25,50)),10,0)+((15*(OR('2-man'!$N$28=TRUE,'2-man'!$N$28="TRUE",'2-man'!$N$28="Yes"))+15*AND('2-man'!$L$27=2,OR('2-man'!$P$28=TRUE,'2-man'!$P$28="TRUE",'2-man'!$P$28="Yes")))+15*((OR('2-man'!$R$28=TRUE,'2-man'!$R$28="TRUE",'2-man'!$R$28="Yes"))+(OR('2-man'!$T$28=TRUE,'2-man'!$T$28="TRUE",'2-man'!$T$28="Yes"))))*(($N$46+147)=$I$46))</f>
        <v/>
      </c>
      <c r="EU58">
        <f>MIN(100,ET58+IF(AND(ET58&lt;100,ET59+1&gt;=IF(ET60=1,25,50)),10,0)+((15*(OR('2-man'!$N$28=TRUE,'2-man'!$N$28="TRUE",'2-man'!$N$28="Yes"))+15*AND('2-man'!$L$27=2,OR('2-man'!$P$28=TRUE,'2-man'!$P$28="TRUE",'2-man'!$P$28="Yes")))+15*((OR('2-man'!$R$28=TRUE,'2-man'!$R$28="TRUE",'2-man'!$R$28="Yes"))+(OR('2-man'!$T$28=TRUE,'2-man'!$T$28="TRUE",'2-man'!$T$28="Yes"))))*(($N$46+148)=$I$46))</f>
        <v/>
      </c>
      <c r="EV58">
        <f>MIN(100,EU58+IF(AND(EU58&lt;100,EU59+1&gt;=IF(EU60=1,25,50)),10,0)+((15*(OR('2-man'!$N$28=TRUE,'2-man'!$N$28="TRUE",'2-man'!$N$28="Yes"))+15*AND('2-man'!$L$27=2,OR('2-man'!$P$28=TRUE,'2-man'!$P$28="TRUE",'2-man'!$P$28="Yes")))+15*((OR('2-man'!$R$28=TRUE,'2-man'!$R$28="TRUE",'2-man'!$R$28="Yes"))+(OR('2-man'!$T$28=TRUE,'2-man'!$T$28="TRUE",'2-man'!$T$28="Yes"))))*(($N$46+149)=$I$46))</f>
        <v/>
      </c>
      <c r="EW58">
        <f>MIN(100,EV58+IF(AND(EV58&lt;100,EV59+1&gt;=IF(EV60=1,25,50)),10,0)+((15*(OR('2-man'!$N$28=TRUE,'2-man'!$N$28="TRUE",'2-man'!$N$28="Yes"))+15*AND('2-man'!$L$27=2,OR('2-man'!$P$28=TRUE,'2-man'!$P$28="TRUE",'2-man'!$P$28="Yes")))+15*((OR('2-man'!$R$28=TRUE,'2-man'!$R$28="TRUE",'2-man'!$R$28="Yes"))+(OR('2-man'!$T$28=TRUE,'2-man'!$T$28="TRUE",'2-man'!$T$28="Yes"))))*(($N$46+150)=$I$46))</f>
        <v/>
      </c>
      <c r="EX58">
        <f>MIN(100,EW58+IF(AND(EW58&lt;100,EW59+1&gt;=IF(EW60=1,25,50)),10,0)+((15*(OR('2-man'!$N$28=TRUE,'2-man'!$N$28="TRUE",'2-man'!$N$28="Yes"))+15*AND('2-man'!$L$27=2,OR('2-man'!$P$28=TRUE,'2-man'!$P$28="TRUE",'2-man'!$P$28="Yes")))+15*((OR('2-man'!$R$28=TRUE,'2-man'!$R$28="TRUE",'2-man'!$R$28="Yes"))+(OR('2-man'!$T$28=TRUE,'2-man'!$T$28="TRUE",'2-man'!$T$28="Yes"))))*(($N$46+151)=$I$46))</f>
        <v/>
      </c>
      <c r="EY58">
        <f>MIN(100,EX58+IF(AND(EX58&lt;100,EX59+1&gt;=IF(EX60=1,25,50)),10,0)+((15*(OR('2-man'!$N$28=TRUE,'2-man'!$N$28="TRUE",'2-man'!$N$28="Yes"))+15*AND('2-man'!$L$27=2,OR('2-man'!$P$28=TRUE,'2-man'!$P$28="TRUE",'2-man'!$P$28="Yes")))+15*((OR('2-man'!$R$28=TRUE,'2-man'!$R$28="TRUE",'2-man'!$R$28="Yes"))+(OR('2-man'!$T$28=TRUE,'2-man'!$T$28="TRUE",'2-man'!$T$28="Yes"))))*(($N$46+152)=$I$46))</f>
        <v/>
      </c>
      <c r="EZ58">
        <f>MIN(100,EY58+IF(AND(EY58&lt;100,EY59+1&gt;=IF(EY60=1,25,50)),10,0)+((15*(OR('2-man'!$N$28=TRUE,'2-man'!$N$28="TRUE",'2-man'!$N$28="Yes"))+15*AND('2-man'!$L$27=2,OR('2-man'!$P$28=TRUE,'2-man'!$P$28="TRUE",'2-man'!$P$28="Yes")))+15*((OR('2-man'!$R$28=TRUE,'2-man'!$R$28="TRUE",'2-man'!$R$28="Yes"))+(OR('2-man'!$T$28=TRUE,'2-man'!$T$28="TRUE",'2-man'!$T$28="Yes"))))*(($N$46+153)=$I$46))</f>
        <v/>
      </c>
      <c r="FA58">
        <f>MIN(100,EZ58+IF(AND(EZ58&lt;100,EZ59+1&gt;=IF(EZ60=1,25,50)),10,0)+((15*(OR('2-man'!$N$28=TRUE,'2-man'!$N$28="TRUE",'2-man'!$N$28="Yes"))+15*AND('2-man'!$L$27=2,OR('2-man'!$P$28=TRUE,'2-man'!$P$28="TRUE",'2-man'!$P$28="Yes")))+15*((OR('2-man'!$R$28=TRUE,'2-man'!$R$28="TRUE",'2-man'!$R$28="Yes"))+(OR('2-man'!$T$28=TRUE,'2-man'!$T$28="TRUE",'2-man'!$T$28="Yes"))))*(($N$46+154)=$I$46))</f>
        <v/>
      </c>
      <c r="FB58">
        <f>MIN(100,FA58+IF(AND(FA58&lt;100,FA59+1&gt;=IF(FA60=1,25,50)),10,0)+((15*(OR('2-man'!$N$28=TRUE,'2-man'!$N$28="TRUE",'2-man'!$N$28="Yes"))+15*AND('2-man'!$L$27=2,OR('2-man'!$P$28=TRUE,'2-man'!$P$28="TRUE",'2-man'!$P$28="Yes")))+15*((OR('2-man'!$R$28=TRUE,'2-man'!$R$28="TRUE",'2-man'!$R$28="Yes"))+(OR('2-man'!$T$28=TRUE,'2-man'!$T$28="TRUE",'2-man'!$T$28="Yes"))))*(($N$46+155)=$I$46))</f>
        <v/>
      </c>
      <c r="FC58">
        <f>MIN(100,FB58+IF(AND(FB58&lt;100,FB59+1&gt;=IF(FB60=1,25,50)),10,0)+((15*(OR('2-man'!$N$28=TRUE,'2-man'!$N$28="TRUE",'2-man'!$N$28="Yes"))+15*AND('2-man'!$L$27=2,OR('2-man'!$P$28=TRUE,'2-man'!$P$28="TRUE",'2-man'!$P$28="Yes")))+15*((OR('2-man'!$R$28=TRUE,'2-man'!$R$28="TRUE",'2-man'!$R$28="Yes"))+(OR('2-man'!$T$28=TRUE,'2-man'!$T$28="TRUE",'2-man'!$T$28="Yes"))))*(($N$46+156)=$I$46))</f>
        <v/>
      </c>
      <c r="FD58">
        <f>MIN(100,FC58+IF(AND(FC58&lt;100,FC59+1&gt;=IF(FC60=1,25,50)),10,0)+((15*(OR('2-man'!$N$28=TRUE,'2-man'!$N$28="TRUE",'2-man'!$N$28="Yes"))+15*AND('2-man'!$L$27=2,OR('2-man'!$P$28=TRUE,'2-man'!$P$28="TRUE",'2-man'!$P$28="Yes")))+15*((OR('2-man'!$R$28=TRUE,'2-man'!$R$28="TRUE",'2-man'!$R$28="Yes"))+(OR('2-man'!$T$28=TRUE,'2-man'!$T$28="TRUE",'2-man'!$T$28="Yes"))))*(($N$46+157)=$I$46))</f>
        <v/>
      </c>
      <c r="FE58">
        <f>MIN(100,FD58+IF(AND(FD58&lt;100,FD59+1&gt;=IF(FD60=1,25,50)),10,0)+((15*(OR('2-man'!$N$28=TRUE,'2-man'!$N$28="TRUE",'2-man'!$N$28="Yes"))+15*AND('2-man'!$L$27=2,OR('2-man'!$P$28=TRUE,'2-man'!$P$28="TRUE",'2-man'!$P$28="Yes")))+15*((OR('2-man'!$R$28=TRUE,'2-man'!$R$28="TRUE",'2-man'!$R$28="Yes"))+(OR('2-man'!$T$28=TRUE,'2-man'!$T$28="TRUE",'2-man'!$T$28="Yes"))))*(($N$46+158)=$I$46))</f>
        <v/>
      </c>
      <c r="FF58">
        <f>MIN(100,FE58+IF(AND(FE58&lt;100,FE59+1&gt;=IF(FE60=1,25,50)),10,0)+((15*(OR('2-man'!$N$28=TRUE,'2-man'!$N$28="TRUE",'2-man'!$N$28="Yes"))+15*AND('2-man'!$L$27=2,OR('2-man'!$P$28=TRUE,'2-man'!$P$28="TRUE",'2-man'!$P$28="Yes")))+15*((OR('2-man'!$R$28=TRUE,'2-man'!$R$28="TRUE",'2-man'!$R$28="Yes"))+(OR('2-man'!$T$28=TRUE,'2-man'!$T$28="TRUE",'2-man'!$T$28="Yes"))))*(($N$46+159)=$I$46))</f>
        <v/>
      </c>
      <c r="FG58">
        <f>MIN(100,FF58+IF(AND(FF58&lt;100,FF59+1&gt;=IF(FF60=1,25,50)),10,0)+((15*(OR('2-man'!$N$28=TRUE,'2-man'!$N$28="TRUE",'2-man'!$N$28="Yes"))+15*AND('2-man'!$L$27=2,OR('2-man'!$P$28=TRUE,'2-man'!$P$28="TRUE",'2-man'!$P$28="Yes")))+15*((OR('2-man'!$R$28=TRUE,'2-man'!$R$28="TRUE",'2-man'!$R$28="Yes"))+(OR('2-man'!$T$28=TRUE,'2-man'!$T$28="TRUE",'2-man'!$T$28="Yes"))))*(($N$46+160)=$I$46))</f>
        <v/>
      </c>
      <c r="FH58">
        <f>MIN(100,FG58+IF(AND(FG58&lt;100,FG59+1&gt;=IF(FG60=1,25,50)),10,0)+((15*(OR('2-man'!$N$28=TRUE,'2-man'!$N$28="TRUE",'2-man'!$N$28="Yes"))+15*AND('2-man'!$L$27=2,OR('2-man'!$P$28=TRUE,'2-man'!$P$28="TRUE",'2-man'!$P$28="Yes")))+15*((OR('2-man'!$R$28=TRUE,'2-man'!$R$28="TRUE",'2-man'!$R$28="Yes"))+(OR('2-man'!$T$28=TRUE,'2-man'!$T$28="TRUE",'2-man'!$T$28="Yes"))))*(($N$46+161)=$I$46))</f>
        <v/>
      </c>
      <c r="FI58">
        <f>MIN(100,FH58+IF(AND(FH58&lt;100,FH59+1&gt;=IF(FH60=1,25,50)),10,0)+((15*(OR('2-man'!$N$28=TRUE,'2-man'!$N$28="TRUE",'2-man'!$N$28="Yes"))+15*AND('2-man'!$L$27=2,OR('2-man'!$P$28=TRUE,'2-man'!$P$28="TRUE",'2-man'!$P$28="Yes")))+15*((OR('2-man'!$R$28=TRUE,'2-man'!$R$28="TRUE",'2-man'!$R$28="Yes"))+(OR('2-man'!$T$28=TRUE,'2-man'!$T$28="TRUE",'2-man'!$T$28="Yes"))))*(($N$46+162)=$I$46))</f>
        <v/>
      </c>
      <c r="FJ58">
        <f>MIN(100,FI58+IF(AND(FI58&lt;100,FI59+1&gt;=IF(FI60=1,25,50)),10,0)+((15*(OR('2-man'!$N$28=TRUE,'2-man'!$N$28="TRUE",'2-man'!$N$28="Yes"))+15*AND('2-man'!$L$27=2,OR('2-man'!$P$28=TRUE,'2-man'!$P$28="TRUE",'2-man'!$P$28="Yes")))+15*((OR('2-man'!$R$28=TRUE,'2-man'!$R$28="TRUE",'2-man'!$R$28="Yes"))+(OR('2-man'!$T$28=TRUE,'2-man'!$T$28="TRUE",'2-man'!$T$28="Yes"))))*(($N$46+163)=$I$46))</f>
        <v/>
      </c>
      <c r="FK58">
        <f>MIN(100,FJ58+IF(AND(FJ58&lt;100,FJ59+1&gt;=IF(FJ60=1,25,50)),10,0)+((15*(OR('2-man'!$N$28=TRUE,'2-man'!$N$28="TRUE",'2-man'!$N$28="Yes"))+15*AND('2-man'!$L$27=2,OR('2-man'!$P$28=TRUE,'2-man'!$P$28="TRUE",'2-man'!$P$28="Yes")))+15*((OR('2-man'!$R$28=TRUE,'2-man'!$R$28="TRUE",'2-man'!$R$28="Yes"))+(OR('2-man'!$T$28=TRUE,'2-man'!$T$28="TRUE",'2-man'!$T$28="Yes"))))*(($N$46+164)=$I$46))</f>
        <v/>
      </c>
      <c r="FL58">
        <f>MIN(100,FK58+IF(AND(FK58&lt;100,FK59+1&gt;=IF(FK60=1,25,50)),10,0)+((15*(OR('2-man'!$N$28=TRUE,'2-man'!$N$28="TRUE",'2-man'!$N$28="Yes"))+15*AND('2-man'!$L$27=2,OR('2-man'!$P$28=TRUE,'2-man'!$P$28="TRUE",'2-man'!$P$28="Yes")))+15*((OR('2-man'!$R$28=TRUE,'2-man'!$R$28="TRUE",'2-man'!$R$28="Yes"))+(OR('2-man'!$T$28=TRUE,'2-man'!$T$28="TRUE",'2-man'!$T$28="Yes"))))*(($N$46+165)=$I$46))</f>
        <v/>
      </c>
      <c r="FM58">
        <f>MIN(100,FL58+IF(AND(FL58&lt;100,FL59+1&gt;=IF(FL60=1,25,50)),10,0)+((15*(OR('2-man'!$N$28=TRUE,'2-man'!$N$28="TRUE",'2-man'!$N$28="Yes"))+15*AND('2-man'!$L$27=2,OR('2-man'!$P$28=TRUE,'2-man'!$P$28="TRUE",'2-man'!$P$28="Yes")))+15*((OR('2-man'!$R$28=TRUE,'2-man'!$R$28="TRUE",'2-man'!$R$28="Yes"))+(OR('2-man'!$T$28=TRUE,'2-man'!$T$28="TRUE",'2-man'!$T$28="Yes"))))*(($N$46+166)=$I$46))</f>
        <v/>
      </c>
      <c r="FN58">
        <f>MIN(100,FM58+IF(AND(FM58&lt;100,FM59+1&gt;=IF(FM60=1,25,50)),10,0)+((15*(OR('2-man'!$N$28=TRUE,'2-man'!$N$28="TRUE",'2-man'!$N$28="Yes"))+15*AND('2-man'!$L$27=2,OR('2-man'!$P$28=TRUE,'2-man'!$P$28="TRUE",'2-man'!$P$28="Yes")))+15*((OR('2-man'!$R$28=TRUE,'2-man'!$R$28="TRUE",'2-man'!$R$28="Yes"))+(OR('2-man'!$T$28=TRUE,'2-man'!$T$28="TRUE",'2-man'!$T$28="Yes"))))*(($N$46+167)=$I$46))</f>
        <v/>
      </c>
      <c r="FO58">
        <f>MIN(100,FN58+IF(AND(FN58&lt;100,FN59+1&gt;=IF(FN60=1,25,50)),10,0)+((15*(OR('2-man'!$N$28=TRUE,'2-man'!$N$28="TRUE",'2-man'!$N$28="Yes"))+15*AND('2-man'!$L$27=2,OR('2-man'!$P$28=TRUE,'2-man'!$P$28="TRUE",'2-man'!$P$28="Yes")))+15*((OR('2-man'!$R$28=TRUE,'2-man'!$R$28="TRUE",'2-man'!$R$28="Yes"))+(OR('2-man'!$T$28=TRUE,'2-man'!$T$28="TRUE",'2-man'!$T$28="Yes"))))*(($N$46+168)=$I$46))</f>
        <v/>
      </c>
      <c r="FP58">
        <f>MIN(100,FO58+IF(AND(FO58&lt;100,FO59+1&gt;=IF(FO60=1,25,50)),10,0)+((15*(OR('2-man'!$N$28=TRUE,'2-man'!$N$28="TRUE",'2-man'!$N$28="Yes"))+15*AND('2-man'!$L$27=2,OR('2-man'!$P$28=TRUE,'2-man'!$P$28="TRUE",'2-man'!$P$28="Yes")))+15*((OR('2-man'!$R$28=TRUE,'2-man'!$R$28="TRUE",'2-man'!$R$28="Yes"))+(OR('2-man'!$T$28=TRUE,'2-man'!$T$28="TRUE",'2-man'!$T$28="Yes"))))*(($N$46+169)=$I$46))</f>
        <v/>
      </c>
      <c r="FQ58">
        <f>MIN(100,FP58+IF(AND(FP58&lt;100,FP59+1&gt;=IF(FP60=1,25,50)),10,0)+((15*(OR('2-man'!$N$28=TRUE,'2-man'!$N$28="TRUE",'2-man'!$N$28="Yes"))+15*AND('2-man'!$L$27=2,OR('2-man'!$P$28=TRUE,'2-man'!$P$28="TRUE",'2-man'!$P$28="Yes")))+15*((OR('2-man'!$R$28=TRUE,'2-man'!$R$28="TRUE",'2-man'!$R$28="Yes"))+(OR('2-man'!$T$28=TRUE,'2-man'!$T$28="TRUE",'2-man'!$T$28="Yes"))))*(($N$46+170)=$I$46))</f>
        <v/>
      </c>
      <c r="FR58">
        <f>MIN(100,FQ58+IF(AND(FQ58&lt;100,FQ59+1&gt;=IF(FQ60=1,25,50)),10,0)+((15*(OR('2-man'!$N$28=TRUE,'2-man'!$N$28="TRUE",'2-man'!$N$28="Yes"))+15*AND('2-man'!$L$27=2,OR('2-man'!$P$28=TRUE,'2-man'!$P$28="TRUE",'2-man'!$P$28="Yes")))+15*((OR('2-man'!$R$28=TRUE,'2-man'!$R$28="TRUE",'2-man'!$R$28="Yes"))+(OR('2-man'!$T$28=TRUE,'2-man'!$T$28="TRUE",'2-man'!$T$28="Yes"))))*(($N$46+171)=$I$46))</f>
        <v/>
      </c>
      <c r="FS58">
        <f>MIN(100,FR58+IF(AND(FR58&lt;100,FR59+1&gt;=IF(FR60=1,25,50)),10,0)+((15*(OR('2-man'!$N$28=TRUE,'2-man'!$N$28="TRUE",'2-man'!$N$28="Yes"))+15*AND('2-man'!$L$27=2,OR('2-man'!$P$28=TRUE,'2-man'!$P$28="TRUE",'2-man'!$P$28="Yes")))+15*((OR('2-man'!$R$28=TRUE,'2-man'!$R$28="TRUE",'2-man'!$R$28="Yes"))+(OR('2-man'!$T$28=TRUE,'2-man'!$T$28="TRUE",'2-man'!$T$28="Yes"))))*(($N$46+172)=$I$46))</f>
        <v/>
      </c>
      <c r="FT58">
        <f>MIN(100,FS58+IF(AND(FS58&lt;100,FS59+1&gt;=IF(FS60=1,25,50)),10,0)+((15*(OR('2-man'!$N$28=TRUE,'2-man'!$N$28="TRUE",'2-man'!$N$28="Yes"))+15*AND('2-man'!$L$27=2,OR('2-man'!$P$28=TRUE,'2-man'!$P$28="TRUE",'2-man'!$P$28="Yes")))+15*((OR('2-man'!$R$28=TRUE,'2-man'!$R$28="TRUE",'2-man'!$R$28="Yes"))+(OR('2-man'!$T$28=TRUE,'2-man'!$T$28="TRUE",'2-man'!$T$28="Yes"))))*(($N$46+173)=$I$46))</f>
        <v/>
      </c>
      <c r="FU58">
        <f>MIN(100,FT58+IF(AND(FT58&lt;100,FT59+1&gt;=IF(FT60=1,25,50)),10,0)+((15*(OR('2-man'!$N$28=TRUE,'2-man'!$N$28="TRUE",'2-man'!$N$28="Yes"))+15*AND('2-man'!$L$27=2,OR('2-man'!$P$28=TRUE,'2-man'!$P$28="TRUE",'2-man'!$P$28="Yes")))+15*((OR('2-man'!$R$28=TRUE,'2-man'!$R$28="TRUE",'2-man'!$R$28="Yes"))+(OR('2-man'!$T$28=TRUE,'2-man'!$T$28="TRUE",'2-man'!$T$28="Yes"))))*(($N$46+174)=$I$46))</f>
        <v/>
      </c>
      <c r="FV58">
        <f>MIN(100,FU58+IF(AND(FU58&lt;100,FU59+1&gt;=IF(FU60=1,25,50)),10,0)+((15*(OR('2-man'!$N$28=TRUE,'2-man'!$N$28="TRUE",'2-man'!$N$28="Yes"))+15*AND('2-man'!$L$27=2,OR('2-man'!$P$28=TRUE,'2-man'!$P$28="TRUE",'2-man'!$P$28="Yes")))+15*((OR('2-man'!$R$28=TRUE,'2-man'!$R$28="TRUE",'2-man'!$R$28="Yes"))+(OR('2-man'!$T$28=TRUE,'2-man'!$T$28="TRUE",'2-man'!$T$28="Yes"))))*(($N$46+175)=$I$46))</f>
        <v/>
      </c>
      <c r="FW58">
        <f>MIN(100,FV58+IF(AND(FV58&lt;100,FV59+1&gt;=IF(FV60=1,25,50)),10,0)+((15*(OR('2-man'!$N$28=TRUE,'2-man'!$N$28="TRUE",'2-man'!$N$28="Yes"))+15*AND('2-man'!$L$27=2,OR('2-man'!$P$28=TRUE,'2-man'!$P$28="TRUE",'2-man'!$P$28="Yes")))+15*((OR('2-man'!$R$28=TRUE,'2-man'!$R$28="TRUE",'2-man'!$R$28="Yes"))+(OR('2-man'!$T$28=TRUE,'2-man'!$T$28="TRUE",'2-man'!$T$28="Yes"))))*(($N$46+176)=$I$46))</f>
        <v/>
      </c>
      <c r="FX58">
        <f>MIN(100,FW58+IF(AND(FW58&lt;100,FW59+1&gt;=IF(FW60=1,25,50)),10,0)+((15*(OR('2-man'!$N$28=TRUE,'2-man'!$N$28="TRUE",'2-man'!$N$28="Yes"))+15*AND('2-man'!$L$27=2,OR('2-man'!$P$28=TRUE,'2-man'!$P$28="TRUE",'2-man'!$P$28="Yes")))+15*((OR('2-man'!$R$28=TRUE,'2-man'!$R$28="TRUE",'2-man'!$R$28="Yes"))+(OR('2-man'!$T$28=TRUE,'2-man'!$T$28="TRUE",'2-man'!$T$28="Yes"))))*(($N$46+177)=$I$46))</f>
        <v/>
      </c>
      <c r="FY58">
        <f>MIN(100,FX58+IF(AND(FX58&lt;100,FX59+1&gt;=IF(FX60=1,25,50)),10,0)+((15*(OR('2-man'!$N$28=TRUE,'2-man'!$N$28="TRUE",'2-man'!$N$28="Yes"))+15*AND('2-man'!$L$27=2,OR('2-man'!$P$28=TRUE,'2-man'!$P$28="TRUE",'2-man'!$P$28="Yes")))+15*((OR('2-man'!$R$28=TRUE,'2-man'!$R$28="TRUE",'2-man'!$R$28="Yes"))+(OR('2-man'!$T$28=TRUE,'2-man'!$T$28="TRUE",'2-man'!$T$28="Yes"))))*(($N$46+178)=$I$46))</f>
        <v/>
      </c>
      <c r="FZ58">
        <f>MIN(100,FY58+IF(AND(FY58&lt;100,FY59+1&gt;=IF(FY60=1,25,50)),10,0)+((15*(OR('2-man'!$N$28=TRUE,'2-man'!$N$28="TRUE",'2-man'!$N$28="Yes"))+15*AND('2-man'!$L$27=2,OR('2-man'!$P$28=TRUE,'2-man'!$P$28="TRUE",'2-man'!$P$28="Yes")))+15*((OR('2-man'!$R$28=TRUE,'2-man'!$R$28="TRUE",'2-man'!$R$28="Yes"))+(OR('2-man'!$T$28=TRUE,'2-man'!$T$28="TRUE",'2-man'!$T$28="Yes"))))*(($N$46+179)=$I$46))</f>
        <v/>
      </c>
      <c r="GA58">
        <f>MIN(100,FZ58+IF(AND(FZ58&lt;100,FZ59+1&gt;=IF(FZ60=1,25,50)),10,0)+((15*(OR('2-man'!$N$28=TRUE,'2-man'!$N$28="TRUE",'2-man'!$N$28="Yes"))+15*AND('2-man'!$L$27=2,OR('2-man'!$P$28=TRUE,'2-man'!$P$28="TRUE",'2-man'!$P$28="Yes")))+15*((OR('2-man'!$R$28=TRUE,'2-man'!$R$28="TRUE",'2-man'!$R$28="Yes"))+(OR('2-man'!$T$28=TRUE,'2-man'!$T$28="TRUE",'2-man'!$T$28="Yes"))))*(($N$46+180)=$I$46))</f>
        <v/>
      </c>
      <c r="GB58">
        <f>MIN(100,GA58+IF(AND(GA58&lt;100,GA59+1&gt;=IF(GA60=1,25,50)),10,0)+((15*(OR('2-man'!$N$28=TRUE,'2-man'!$N$28="TRUE",'2-man'!$N$28="Yes"))+15*AND('2-man'!$L$27=2,OR('2-man'!$P$28=TRUE,'2-man'!$P$28="TRUE",'2-man'!$P$28="Yes")))+15*((OR('2-man'!$R$28=TRUE,'2-man'!$R$28="TRUE",'2-man'!$R$28="Yes"))+(OR('2-man'!$T$28=TRUE,'2-man'!$T$28="TRUE",'2-man'!$T$28="Yes"))))*(($N$46+181)=$I$46))</f>
        <v/>
      </c>
      <c r="GC58">
        <f>MIN(100,GB58+IF(AND(GB58&lt;100,GB59+1&gt;=IF(GB60=1,25,50)),10,0)+((15*(OR('2-man'!$N$28=TRUE,'2-man'!$N$28="TRUE",'2-man'!$N$28="Yes"))+15*AND('2-man'!$L$27=2,OR('2-man'!$P$28=TRUE,'2-man'!$P$28="TRUE",'2-man'!$P$28="Yes")))+15*((OR('2-man'!$R$28=TRUE,'2-man'!$R$28="TRUE",'2-man'!$R$28="Yes"))+(OR('2-man'!$T$28=TRUE,'2-man'!$T$28="TRUE",'2-man'!$T$28="Yes"))))*(($N$46+182)=$I$46))</f>
        <v/>
      </c>
      <c r="GD58">
        <f>MIN(100,GC58+IF(AND(GC58&lt;100,GC59+1&gt;=IF(GC60=1,25,50)),10,0)+((15*(OR('2-man'!$N$28=TRUE,'2-man'!$N$28="TRUE",'2-man'!$N$28="Yes"))+15*AND('2-man'!$L$27=2,OR('2-man'!$P$28=TRUE,'2-man'!$P$28="TRUE",'2-man'!$P$28="Yes")))+15*((OR('2-man'!$R$28=TRUE,'2-man'!$R$28="TRUE",'2-man'!$R$28="Yes"))+(OR('2-man'!$T$28=TRUE,'2-man'!$T$28="TRUE",'2-man'!$T$28="Yes"))))*(($N$46+183)=$I$46))</f>
        <v/>
      </c>
      <c r="GE58">
        <f>MIN(100,GD58+IF(AND(GD58&lt;100,GD59+1&gt;=IF(GD60=1,25,50)),10,0)+((15*(OR('2-man'!$N$28=TRUE,'2-man'!$N$28="TRUE",'2-man'!$N$28="Yes"))+15*AND('2-man'!$L$27=2,OR('2-man'!$P$28=TRUE,'2-man'!$P$28="TRUE",'2-man'!$P$28="Yes")))+15*((OR('2-man'!$R$28=TRUE,'2-man'!$R$28="TRUE",'2-man'!$R$28="Yes"))+(OR('2-man'!$T$28=TRUE,'2-man'!$T$28="TRUE",'2-man'!$T$28="Yes"))))*(($N$46+184)=$I$46))</f>
        <v/>
      </c>
      <c r="GF58">
        <f>MIN(100,GE58+IF(AND(GE58&lt;100,GE59+1&gt;=IF(GE60=1,25,50)),10,0)+((15*(OR('2-man'!$N$28=TRUE,'2-man'!$N$28="TRUE",'2-man'!$N$28="Yes"))+15*AND('2-man'!$L$27=2,OR('2-man'!$P$28=TRUE,'2-man'!$P$28="TRUE",'2-man'!$P$28="Yes")))+15*((OR('2-man'!$R$28=TRUE,'2-man'!$R$28="TRUE",'2-man'!$R$28="Yes"))+(OR('2-man'!$T$28=TRUE,'2-man'!$T$28="TRUE",'2-man'!$T$28="Yes"))))*(($N$46+185)=$I$46))</f>
        <v/>
      </c>
      <c r="GG58">
        <f>MIN(100,GF58+IF(AND(GF58&lt;100,GF59+1&gt;=IF(GF60=1,25,50)),10,0)+((15*(OR('2-man'!$N$28=TRUE,'2-man'!$N$28="TRUE",'2-man'!$N$28="Yes"))+15*AND('2-man'!$L$27=2,OR('2-man'!$P$28=TRUE,'2-man'!$P$28="TRUE",'2-man'!$P$28="Yes")))+15*((OR('2-man'!$R$28=TRUE,'2-man'!$R$28="TRUE",'2-man'!$R$28="Yes"))+(OR('2-man'!$T$28=TRUE,'2-man'!$T$28="TRUE",'2-man'!$T$28="Yes"))))*(($N$46+186)=$I$46))</f>
        <v/>
      </c>
      <c r="GH58">
        <f>MIN(100,GG58+IF(AND(GG58&lt;100,GG59+1&gt;=IF(GG60=1,25,50)),10,0)+((15*(OR('2-man'!$N$28=TRUE,'2-man'!$N$28="TRUE",'2-man'!$N$28="Yes"))+15*AND('2-man'!$L$27=2,OR('2-man'!$P$28=TRUE,'2-man'!$P$28="TRUE",'2-man'!$P$28="Yes")))+15*((OR('2-man'!$R$28=TRUE,'2-man'!$R$28="TRUE",'2-man'!$R$28="Yes"))+(OR('2-man'!$T$28=TRUE,'2-man'!$T$28="TRUE",'2-man'!$T$28="Yes"))))*(($N$46+187)=$I$46))</f>
        <v/>
      </c>
      <c r="GI58">
        <f>MIN(100,GH58+IF(AND(GH58&lt;100,GH59+1&gt;=IF(GH60=1,25,50)),10,0)+((15*(OR('2-man'!$N$28=TRUE,'2-man'!$N$28="TRUE",'2-man'!$N$28="Yes"))+15*AND('2-man'!$L$27=2,OR('2-man'!$P$28=TRUE,'2-man'!$P$28="TRUE",'2-man'!$P$28="Yes")))+15*((OR('2-man'!$R$28=TRUE,'2-man'!$R$28="TRUE",'2-man'!$R$28="Yes"))+(OR('2-man'!$T$28=TRUE,'2-man'!$T$28="TRUE",'2-man'!$T$28="Yes"))))*(($N$46+188)=$I$46))</f>
        <v/>
      </c>
      <c r="GJ58">
        <f>MIN(100,GI58+IF(AND(GI58&lt;100,GI59+1&gt;=IF(GI60=1,25,50)),10,0)+((15*(OR('2-man'!$N$28=TRUE,'2-man'!$N$28="TRUE",'2-man'!$N$28="Yes"))+15*AND('2-man'!$L$27=2,OR('2-man'!$P$28=TRUE,'2-man'!$P$28="TRUE",'2-man'!$P$28="Yes")))+15*((OR('2-man'!$R$28=TRUE,'2-man'!$R$28="TRUE",'2-man'!$R$28="Yes"))+(OR('2-man'!$T$28=TRUE,'2-man'!$T$28="TRUE",'2-man'!$T$28="Yes"))))*(($N$46+189)=$I$46))</f>
        <v/>
      </c>
      <c r="GK58">
        <f>MIN(100,GJ58+IF(AND(GJ58&lt;100,GJ59+1&gt;=IF(GJ60=1,25,50)),10,0)+((15*(OR('2-man'!$N$28=TRUE,'2-man'!$N$28="TRUE",'2-man'!$N$28="Yes"))+15*AND('2-man'!$L$27=2,OR('2-man'!$P$28=TRUE,'2-man'!$P$28="TRUE",'2-man'!$P$28="Yes")))+15*((OR('2-man'!$R$28=TRUE,'2-man'!$R$28="TRUE",'2-man'!$R$28="Yes"))+(OR('2-man'!$T$28=TRUE,'2-man'!$T$28="TRUE",'2-man'!$T$28="Yes"))))*(($N$46+190)=$I$46))</f>
        <v/>
      </c>
      <c r="GL58">
        <f>MIN(100,GK58+IF(AND(GK58&lt;100,GK59+1&gt;=IF(GK60=1,25,50)),10,0)+((15*(OR('2-man'!$N$28=TRUE,'2-man'!$N$28="TRUE",'2-man'!$N$28="Yes"))+15*AND('2-man'!$L$27=2,OR('2-man'!$P$28=TRUE,'2-man'!$P$28="TRUE",'2-man'!$P$28="Yes")))+15*((OR('2-man'!$R$28=TRUE,'2-man'!$R$28="TRUE",'2-man'!$R$28="Yes"))+(OR('2-man'!$T$28=TRUE,'2-man'!$T$28="TRUE",'2-man'!$T$28="Yes"))))*(($N$46+191)=$I$46))</f>
        <v/>
      </c>
      <c r="GM58">
        <f>MIN(100,GL58+IF(AND(GL58&lt;100,GL59+1&gt;=IF(GL60=1,25,50)),10,0)+((15*(OR('2-man'!$N$28=TRUE,'2-man'!$N$28="TRUE",'2-man'!$N$28="Yes"))+15*AND('2-man'!$L$27=2,OR('2-man'!$P$28=TRUE,'2-man'!$P$28="TRUE",'2-man'!$P$28="Yes")))+15*((OR('2-man'!$R$28=TRUE,'2-man'!$R$28="TRUE",'2-man'!$R$28="Yes"))+(OR('2-man'!$T$28=TRUE,'2-man'!$T$28="TRUE",'2-man'!$T$28="Yes"))))*(($N$46+192)=$I$46))</f>
        <v/>
      </c>
      <c r="GN58">
        <f>MIN(100,GM58+IF(AND(GM58&lt;100,GM59+1&gt;=IF(GM60=1,25,50)),10,0)+((15*(OR('2-man'!$N$28=TRUE,'2-man'!$N$28="TRUE",'2-man'!$N$28="Yes"))+15*AND('2-man'!$L$27=2,OR('2-man'!$P$28=TRUE,'2-man'!$P$28="TRUE",'2-man'!$P$28="Yes")))+15*((OR('2-man'!$R$28=TRUE,'2-man'!$R$28="TRUE",'2-man'!$R$28="Yes"))+(OR('2-man'!$T$28=TRUE,'2-man'!$T$28="TRUE",'2-man'!$T$28="Yes"))))*(($N$46+193)=$I$46))</f>
        <v/>
      </c>
      <c r="GO58">
        <f>MIN(100,GN58+IF(AND(GN58&lt;100,GN59+1&gt;=IF(GN60=1,25,50)),10,0)+((15*(OR('2-man'!$N$28=TRUE,'2-man'!$N$28="TRUE",'2-man'!$N$28="Yes"))+15*AND('2-man'!$L$27=2,OR('2-man'!$P$28=TRUE,'2-man'!$P$28="TRUE",'2-man'!$P$28="Yes")))+15*((OR('2-man'!$R$28=TRUE,'2-man'!$R$28="TRUE",'2-man'!$R$28="Yes"))+(OR('2-man'!$T$28=TRUE,'2-man'!$T$28="TRUE",'2-man'!$T$28="Yes"))))*(($N$46+194)=$I$46))</f>
        <v/>
      </c>
      <c r="GP58">
        <f>MIN(100,GO58+IF(AND(GO58&lt;100,GO59+1&gt;=IF(GO60=1,25,50)),10,0)+((15*(OR('2-man'!$N$28=TRUE,'2-man'!$N$28="TRUE",'2-man'!$N$28="Yes"))+15*AND('2-man'!$L$27=2,OR('2-man'!$P$28=TRUE,'2-man'!$P$28="TRUE",'2-man'!$P$28="Yes")))+15*((OR('2-man'!$R$28=TRUE,'2-man'!$R$28="TRUE",'2-man'!$R$28="Yes"))+(OR('2-man'!$T$28=TRUE,'2-man'!$T$28="TRUE",'2-man'!$T$28="Yes"))))*(($N$46+195)=$I$46))</f>
        <v/>
      </c>
      <c r="GQ58">
        <f>MIN(100,GP58+IF(AND(GP58&lt;100,GP59+1&gt;=IF(GP60=1,25,50)),10,0)+((15*(OR('2-man'!$N$28=TRUE,'2-man'!$N$28="TRUE",'2-man'!$N$28="Yes"))+15*AND('2-man'!$L$27=2,OR('2-man'!$P$28=TRUE,'2-man'!$P$28="TRUE",'2-man'!$P$28="Yes")))+15*((OR('2-man'!$R$28=TRUE,'2-man'!$R$28="TRUE",'2-man'!$R$28="Yes"))+(OR('2-man'!$T$28=TRUE,'2-man'!$T$28="TRUE",'2-man'!$T$28="Yes"))))*(($N$46+196)=$I$46))</f>
        <v/>
      </c>
      <c r="GR58">
        <f>MIN(100,GQ58+IF(AND(GQ58&lt;100,GQ59+1&gt;=IF(GQ60=1,25,50)),10,0)+((15*(OR('2-man'!$N$28=TRUE,'2-man'!$N$28="TRUE",'2-man'!$N$28="Yes"))+15*AND('2-man'!$L$27=2,OR('2-man'!$P$28=TRUE,'2-man'!$P$28="TRUE",'2-man'!$P$28="Yes")))+15*((OR('2-man'!$R$28=TRUE,'2-man'!$R$28="TRUE",'2-man'!$R$28="Yes"))+(OR('2-man'!$T$28=TRUE,'2-man'!$T$28="TRUE",'2-man'!$T$28="Yes"))))*(($N$46+197)=$I$46))</f>
        <v/>
      </c>
      <c r="GS58">
        <f>MIN(100,GR58+IF(AND(GR58&lt;100,GR59+1&gt;=IF(GR60=1,25,50)),10,0)+((15*(OR('2-man'!$N$28=TRUE,'2-man'!$N$28="TRUE",'2-man'!$N$28="Yes"))+15*AND('2-man'!$L$27=2,OR('2-man'!$P$28=TRUE,'2-man'!$P$28="TRUE",'2-man'!$P$28="Yes")))+15*((OR('2-man'!$R$28=TRUE,'2-man'!$R$28="TRUE",'2-man'!$R$28="Yes"))+(OR('2-man'!$T$28=TRUE,'2-man'!$T$28="TRUE",'2-man'!$T$28="Yes"))))*(($N$46+198)=$I$46))</f>
        <v/>
      </c>
      <c r="GT58">
        <f>MIN(100,GS58+IF(AND(GS58&lt;100,GS59+1&gt;=IF(GS60=1,25,50)),10,0)+((15*(OR('2-man'!$N$28=TRUE,'2-man'!$N$28="TRUE",'2-man'!$N$28="Yes"))+15*AND('2-man'!$L$27=2,OR('2-man'!$P$28=TRUE,'2-man'!$P$28="TRUE",'2-man'!$P$28="Yes")))+15*((OR('2-man'!$R$28=TRUE,'2-man'!$R$28="TRUE",'2-man'!$R$28="Yes"))+(OR('2-man'!$T$28=TRUE,'2-man'!$T$28="TRUE",'2-man'!$T$28="Yes"))))*(($N$46+199)=$I$46))</f>
        <v/>
      </c>
      <c r="GU58">
        <f>MIN(100,GT58+IF(AND(GT58&lt;100,GT59+1&gt;=IF(GT60=1,25,50)),10,0)+((15*(OR('2-man'!$N$28=TRUE,'2-man'!$N$28="TRUE",'2-man'!$N$28="Yes"))+15*AND('2-man'!$L$27=2,OR('2-man'!$P$28=TRUE,'2-man'!$P$28="TRUE",'2-man'!$P$28="Yes")))+15*((OR('2-man'!$R$28=TRUE,'2-man'!$R$28="TRUE",'2-man'!$R$28="Yes"))+(OR('2-man'!$T$28=TRUE,'2-man'!$T$28="TRUE",'2-man'!$T$28="Yes"))))*(($N$46+200)=$I$46))</f>
        <v/>
      </c>
      <c r="GV58">
        <f>MIN(100,GU58+IF(AND(GU58&lt;100,GU59+1&gt;=IF(GU60=1,25,50)),10,0)+((15*(OR('2-man'!$N$28=TRUE,'2-man'!$N$28="TRUE",'2-man'!$N$28="Yes"))+15*AND('2-man'!$L$27=2,OR('2-man'!$P$28=TRUE,'2-man'!$P$28="TRUE",'2-man'!$P$28="Yes")))+15*((OR('2-man'!$R$28=TRUE,'2-man'!$R$28="TRUE",'2-man'!$R$28="Yes"))+(OR('2-man'!$T$28=TRUE,'2-man'!$T$28="TRUE",'2-man'!$T$28="Yes"))))*(($N$46+201)=$I$46))</f>
        <v/>
      </c>
      <c r="GW58">
        <f>MIN(100,GV58+IF(AND(GV58&lt;100,GV59+1&gt;=IF(GV60=1,25,50)),10,0)+((15*(OR('2-man'!$N$28=TRUE,'2-man'!$N$28="TRUE",'2-man'!$N$28="Yes"))+15*AND('2-man'!$L$27=2,OR('2-man'!$P$28=TRUE,'2-man'!$P$28="TRUE",'2-man'!$P$28="Yes")))+15*((OR('2-man'!$R$28=TRUE,'2-man'!$R$28="TRUE",'2-man'!$R$28="Yes"))+(OR('2-man'!$T$28=TRUE,'2-man'!$T$28="TRUE",'2-man'!$T$28="Yes"))))*(($N$46+202)=$I$46))</f>
        <v/>
      </c>
      <c r="GX58">
        <f>MIN(100,GW58+IF(AND(GW58&lt;100,GW59+1&gt;=IF(GW60=1,25,50)),10,0)+((15*(OR('2-man'!$N$28=TRUE,'2-man'!$N$28="TRUE",'2-man'!$N$28="Yes"))+15*AND('2-man'!$L$27=2,OR('2-man'!$P$28=TRUE,'2-man'!$P$28="TRUE",'2-man'!$P$28="Yes")))+15*((OR('2-man'!$R$28=TRUE,'2-man'!$R$28="TRUE",'2-man'!$R$28="Yes"))+(OR('2-man'!$T$28=TRUE,'2-man'!$T$28="TRUE",'2-man'!$T$28="Yes"))))*(($N$46+203)=$I$46))</f>
        <v/>
      </c>
      <c r="GY58">
        <f>MIN(100,GX58+IF(AND(GX58&lt;100,GX59+1&gt;=IF(GX60=1,25,50)),10,0)+((15*(OR('2-man'!$N$28=TRUE,'2-man'!$N$28="TRUE",'2-man'!$N$28="Yes"))+15*AND('2-man'!$L$27=2,OR('2-man'!$P$28=TRUE,'2-man'!$P$28="TRUE",'2-man'!$P$28="Yes")))+15*((OR('2-man'!$R$28=TRUE,'2-man'!$R$28="TRUE",'2-man'!$R$28="Yes"))+(OR('2-man'!$T$28=TRUE,'2-man'!$T$28="TRUE",'2-man'!$T$28="Yes"))))*(($N$46+204)=$I$46))</f>
        <v/>
      </c>
      <c r="GZ58">
        <f>MIN(100,GY58+IF(AND(GY58&lt;100,GY59+1&gt;=IF(GY60=1,25,50)),10,0)+((15*(OR('2-man'!$N$28=TRUE,'2-man'!$N$28="TRUE",'2-man'!$N$28="Yes"))+15*AND('2-man'!$L$27=2,OR('2-man'!$P$28=TRUE,'2-man'!$P$28="TRUE",'2-man'!$P$28="Yes")))+15*((OR('2-man'!$R$28=TRUE,'2-man'!$R$28="TRUE",'2-man'!$R$28="Yes"))+(OR('2-man'!$T$28=TRUE,'2-man'!$T$28="TRUE",'2-man'!$T$28="Yes"))))*(($N$46+205)=$I$46))</f>
        <v/>
      </c>
      <c r="HA58">
        <f>MIN(100,GZ58+IF(AND(GZ58&lt;100,GZ59+1&gt;=IF(GZ60=1,25,50)),10,0)+((15*(OR('2-man'!$N$28=TRUE,'2-man'!$N$28="TRUE",'2-man'!$N$28="Yes"))+15*AND('2-man'!$L$27=2,OR('2-man'!$P$28=TRUE,'2-man'!$P$28="TRUE",'2-man'!$P$28="Yes")))+15*((OR('2-man'!$R$28=TRUE,'2-man'!$R$28="TRUE",'2-man'!$R$28="Yes"))+(OR('2-man'!$T$28=TRUE,'2-man'!$T$28="TRUE",'2-man'!$T$28="Yes"))))*(($N$46+206)=$I$46))</f>
        <v/>
      </c>
      <c r="HB58">
        <f>MIN(100,HA58+IF(AND(HA58&lt;100,HA59+1&gt;=IF(HA60=1,25,50)),10,0)+((15*(OR('2-man'!$N$28=TRUE,'2-man'!$N$28="TRUE",'2-man'!$N$28="Yes"))+15*AND('2-man'!$L$27=2,OR('2-man'!$P$28=TRUE,'2-man'!$P$28="TRUE",'2-man'!$P$28="Yes")))+15*((OR('2-man'!$R$28=TRUE,'2-man'!$R$28="TRUE",'2-man'!$R$28="Yes"))+(OR('2-man'!$T$28=TRUE,'2-man'!$T$28="TRUE",'2-man'!$T$28="Yes"))))*(($N$46+207)=$I$46))</f>
        <v/>
      </c>
      <c r="HC58">
        <f>MIN(100,HB58+IF(AND(HB58&lt;100,HB59+1&gt;=IF(HB60=1,25,50)),10,0)+((15*(OR('2-man'!$N$28=TRUE,'2-man'!$N$28="TRUE",'2-man'!$N$28="Yes"))+15*AND('2-man'!$L$27=2,OR('2-man'!$P$28=TRUE,'2-man'!$P$28="TRUE",'2-man'!$P$28="Yes")))+15*((OR('2-man'!$R$28=TRUE,'2-man'!$R$28="TRUE",'2-man'!$R$28="Yes"))+(OR('2-man'!$T$28=TRUE,'2-man'!$T$28="TRUE",'2-man'!$T$28="Yes"))))*(($N$46+208)=$I$46))</f>
        <v/>
      </c>
      <c r="HD58">
        <f>MIN(100,HC58+IF(AND(HC58&lt;100,HC59+1&gt;=IF(HC60=1,25,50)),10,0)+((15*(OR('2-man'!$N$28=TRUE,'2-man'!$N$28="TRUE",'2-man'!$N$28="Yes"))+15*AND('2-man'!$L$27=2,OR('2-man'!$P$28=TRUE,'2-man'!$P$28="TRUE",'2-man'!$P$28="Yes")))+15*((OR('2-man'!$R$28=TRUE,'2-man'!$R$28="TRUE",'2-man'!$R$28="Yes"))+(OR('2-man'!$T$28=TRUE,'2-man'!$T$28="TRUE",'2-man'!$T$28="Yes"))))*(($N$46+209)=$I$46))</f>
        <v/>
      </c>
      <c r="HE58">
        <f>MIN(100,HD58+IF(AND(HD58&lt;100,HD59+1&gt;=IF(HD60=1,25,50)),10,0)+((15*(OR('2-man'!$N$28=TRUE,'2-man'!$N$28="TRUE",'2-man'!$N$28="Yes"))+15*AND('2-man'!$L$27=2,OR('2-man'!$P$28=TRUE,'2-man'!$P$28="TRUE",'2-man'!$P$28="Yes")))+15*((OR('2-man'!$R$28=TRUE,'2-man'!$R$28="TRUE",'2-man'!$R$28="Yes"))+(OR('2-man'!$T$28=TRUE,'2-man'!$T$28="TRUE",'2-man'!$T$28="Yes"))))*(($N$46+210)=$I$46))</f>
        <v/>
      </c>
      <c r="HF58">
        <f>MIN(100,HE58+IF(AND(HE58&lt;100,HE59+1&gt;=IF(HE60=1,25,50)),10,0)+((15*(OR('2-man'!$N$28=TRUE,'2-man'!$N$28="TRUE",'2-man'!$N$28="Yes"))+15*AND('2-man'!$L$27=2,OR('2-man'!$P$28=TRUE,'2-man'!$P$28="TRUE",'2-man'!$P$28="Yes")))+15*((OR('2-man'!$R$28=TRUE,'2-man'!$R$28="TRUE",'2-man'!$R$28="Yes"))+(OR('2-man'!$T$28=TRUE,'2-man'!$T$28="TRUE",'2-man'!$T$28="Yes"))))*(($N$46+211)=$I$46))</f>
        <v/>
      </c>
      <c r="HG58">
        <f>MIN(100,HF58+IF(AND(HF58&lt;100,HF59+1&gt;=IF(HF60=1,25,50)),10,0)+((15*(OR('2-man'!$N$28=TRUE,'2-man'!$N$28="TRUE",'2-man'!$N$28="Yes"))+15*AND('2-man'!$L$27=2,OR('2-man'!$P$28=TRUE,'2-man'!$P$28="TRUE",'2-man'!$P$28="Yes")))+15*((OR('2-man'!$R$28=TRUE,'2-man'!$R$28="TRUE",'2-man'!$R$28="Yes"))+(OR('2-man'!$T$28=TRUE,'2-man'!$T$28="TRUE",'2-man'!$T$28="Yes"))))*(($N$46+212)=$I$46))</f>
        <v/>
      </c>
      <c r="HH58">
        <f>MIN(100,HG58+IF(AND(HG58&lt;100,HG59+1&gt;=IF(HG60=1,25,50)),10,0)+((15*(OR('2-man'!$N$28=TRUE,'2-man'!$N$28="TRUE",'2-man'!$N$28="Yes"))+15*AND('2-man'!$L$27=2,OR('2-man'!$P$28=TRUE,'2-man'!$P$28="TRUE",'2-man'!$P$28="Yes")))+15*((OR('2-man'!$R$28=TRUE,'2-man'!$R$28="TRUE",'2-man'!$R$28="Yes"))+(OR('2-man'!$T$28=TRUE,'2-man'!$T$28="TRUE",'2-man'!$T$28="Yes"))))*(($N$46+213)=$I$46))</f>
        <v/>
      </c>
      <c r="HI58">
        <f>MIN(100,HH58+IF(AND(HH58&lt;100,HH59+1&gt;=IF(HH60=1,25,50)),10,0)+((15*(OR('2-man'!$N$28=TRUE,'2-man'!$N$28="TRUE",'2-man'!$N$28="Yes"))+15*AND('2-man'!$L$27=2,OR('2-man'!$P$28=TRUE,'2-man'!$P$28="TRUE",'2-man'!$P$28="Yes")))+15*((OR('2-man'!$R$28=TRUE,'2-man'!$R$28="TRUE",'2-man'!$R$28="Yes"))+(OR('2-man'!$T$28=TRUE,'2-man'!$T$28="TRUE",'2-man'!$T$28="Yes"))))*(($N$46+214)=$I$46))</f>
        <v/>
      </c>
      <c r="HJ58">
        <f>MIN(100,HI58+IF(AND(HI58&lt;100,HI59+1&gt;=IF(HI60=1,25,50)),10,0)+((15*(OR('2-man'!$N$28=TRUE,'2-man'!$N$28="TRUE",'2-man'!$N$28="Yes"))+15*AND('2-man'!$L$27=2,OR('2-man'!$P$28=TRUE,'2-man'!$P$28="TRUE",'2-man'!$P$28="Yes")))+15*((OR('2-man'!$R$28=TRUE,'2-man'!$R$28="TRUE",'2-man'!$R$28="Yes"))+(OR('2-man'!$T$28=TRUE,'2-man'!$T$28="TRUE",'2-man'!$T$28="Yes"))))*(($N$46+215)=$I$46))</f>
        <v/>
      </c>
      <c r="HK58">
        <f>MIN(100,HJ58+IF(AND(HJ58&lt;100,HJ59+1&gt;=IF(HJ60=1,25,50)),10,0)+((15*(OR('2-man'!$N$28=TRUE,'2-man'!$N$28="TRUE",'2-man'!$N$28="Yes"))+15*AND('2-man'!$L$27=2,OR('2-man'!$P$28=TRUE,'2-man'!$P$28="TRUE",'2-man'!$P$28="Yes")))+15*((OR('2-man'!$R$28=TRUE,'2-man'!$R$28="TRUE",'2-man'!$R$28="Yes"))+(OR('2-man'!$T$28=TRUE,'2-man'!$T$28="TRUE",'2-man'!$T$28="Yes"))))*(($N$46+216)=$I$46))</f>
        <v/>
      </c>
      <c r="HL58">
        <f>MIN(100,HK58+IF(AND(HK58&lt;100,HK59+1&gt;=IF(HK60=1,25,50)),10,0)+((15*(OR('2-man'!$N$28=TRUE,'2-man'!$N$28="TRUE",'2-man'!$N$28="Yes"))+15*AND('2-man'!$L$27=2,OR('2-man'!$P$28=TRUE,'2-man'!$P$28="TRUE",'2-man'!$P$28="Yes")))+15*((OR('2-man'!$R$28=TRUE,'2-man'!$R$28="TRUE",'2-man'!$R$28="Yes"))+(OR('2-man'!$T$28=TRUE,'2-man'!$T$28="TRUE",'2-man'!$T$28="Yes"))))*(($N$46+217)=$I$46))</f>
        <v/>
      </c>
      <c r="HM58">
        <f>MIN(100,HL58+IF(AND(HL58&lt;100,HL59+1&gt;=IF(HL60=1,25,50)),10,0)+((15*(OR('2-man'!$N$28=TRUE,'2-man'!$N$28="TRUE",'2-man'!$N$28="Yes"))+15*AND('2-man'!$L$27=2,OR('2-man'!$P$28=TRUE,'2-man'!$P$28="TRUE",'2-man'!$P$28="Yes")))+15*((OR('2-man'!$R$28=TRUE,'2-man'!$R$28="TRUE",'2-man'!$R$28="Yes"))+(OR('2-man'!$T$28=TRUE,'2-man'!$T$28="TRUE",'2-man'!$T$28="Yes"))))*(($N$46+218)=$I$46))</f>
        <v/>
      </c>
      <c r="HN58">
        <f>MIN(100,HM58+IF(AND(HM58&lt;100,HM59+1&gt;=IF(HM60=1,25,50)),10,0)+((15*(OR('2-man'!$N$28=TRUE,'2-man'!$N$28="TRUE",'2-man'!$N$28="Yes"))+15*AND('2-man'!$L$27=2,OR('2-man'!$P$28=TRUE,'2-man'!$P$28="TRUE",'2-man'!$P$28="Yes")))+15*((OR('2-man'!$R$28=TRUE,'2-man'!$R$28="TRUE",'2-man'!$R$28="Yes"))+(OR('2-man'!$T$28=TRUE,'2-man'!$T$28="TRUE",'2-man'!$T$28="Yes"))))*(($N$46+219)=$I$46))</f>
        <v/>
      </c>
      <c r="HO58">
        <f>MIN(100,HN58+IF(AND(HN58&lt;100,HN59+1&gt;=IF(HN60=1,25,50)),10,0)+((15*(OR('2-man'!$N$28=TRUE,'2-man'!$N$28="TRUE",'2-man'!$N$28="Yes"))+15*AND('2-man'!$L$27=2,OR('2-man'!$P$28=TRUE,'2-man'!$P$28="TRUE",'2-man'!$P$28="Yes")))+15*((OR('2-man'!$R$28=TRUE,'2-man'!$R$28="TRUE",'2-man'!$R$28="Yes"))+(OR('2-man'!$T$28=TRUE,'2-man'!$T$28="TRUE",'2-man'!$T$28="Yes"))))*(($N$46+220)=$I$46))</f>
        <v/>
      </c>
      <c r="HP58">
        <f>MIN(100,HO58+IF(AND(HO58&lt;100,HO59+1&gt;=IF(HO60=1,25,50)),10,0)+((15*(OR('2-man'!$N$28=TRUE,'2-man'!$N$28="TRUE",'2-man'!$N$28="Yes"))+15*AND('2-man'!$L$27=2,OR('2-man'!$P$28=TRUE,'2-man'!$P$28="TRUE",'2-man'!$P$28="Yes")))+15*((OR('2-man'!$R$28=TRUE,'2-man'!$R$28="TRUE",'2-man'!$R$28="Yes"))+(OR('2-man'!$T$28=TRUE,'2-man'!$T$28="TRUE",'2-man'!$T$28="Yes"))))*(($N$46+221)=$I$46))</f>
        <v/>
      </c>
      <c r="HQ58">
        <f>MIN(100,HP58+IF(AND(HP58&lt;100,HP59+1&gt;=IF(HP60=1,25,50)),10,0)+((15*(OR('2-man'!$N$28=TRUE,'2-man'!$N$28="TRUE",'2-man'!$N$28="Yes"))+15*AND('2-man'!$L$27=2,OR('2-man'!$P$28=TRUE,'2-man'!$P$28="TRUE",'2-man'!$P$28="Yes")))+15*((OR('2-man'!$R$28=TRUE,'2-man'!$R$28="TRUE",'2-man'!$R$28="Yes"))+(OR('2-man'!$T$28=TRUE,'2-man'!$T$28="TRUE",'2-man'!$T$28="Yes"))))*(($N$46+222)=$I$46))</f>
        <v/>
      </c>
      <c r="HR58">
        <f>MIN(100,HQ58+IF(AND(HQ58&lt;100,HQ59+1&gt;=IF(HQ60=1,25,50)),10,0)+((15*(OR('2-man'!$N$28=TRUE,'2-man'!$N$28="TRUE",'2-man'!$N$28="Yes"))+15*AND('2-man'!$L$27=2,OR('2-man'!$P$28=TRUE,'2-man'!$P$28="TRUE",'2-man'!$P$28="Yes")))+15*((OR('2-man'!$R$28=TRUE,'2-man'!$R$28="TRUE",'2-man'!$R$28="Yes"))+(OR('2-man'!$T$28=TRUE,'2-man'!$T$28="TRUE",'2-man'!$T$28="Yes"))))*(($N$46+223)=$I$46))</f>
        <v/>
      </c>
      <c r="HS58">
        <f>MIN(100,HR58+IF(AND(HR58&lt;100,HR59+1&gt;=IF(HR60=1,25,50)),10,0)+((15*(OR('2-man'!$N$28=TRUE,'2-man'!$N$28="TRUE",'2-man'!$N$28="Yes"))+15*AND('2-man'!$L$27=2,OR('2-man'!$P$28=TRUE,'2-man'!$P$28="TRUE",'2-man'!$P$28="Yes")))+15*((OR('2-man'!$R$28=TRUE,'2-man'!$R$28="TRUE",'2-man'!$R$28="Yes"))+(OR('2-man'!$T$28=TRUE,'2-man'!$T$28="TRUE",'2-man'!$T$28="Yes"))))*(($N$46+224)=$I$46))</f>
        <v/>
      </c>
      <c r="HT58">
        <f>MIN(100,HS58+IF(AND(HS58&lt;100,HS59+1&gt;=IF(HS60=1,25,50)),10,0)+((15*(OR('2-man'!$N$28=TRUE,'2-man'!$N$28="TRUE",'2-man'!$N$28="Yes"))+15*AND('2-man'!$L$27=2,OR('2-man'!$P$28=TRUE,'2-man'!$P$28="TRUE",'2-man'!$P$28="Yes")))+15*((OR('2-man'!$R$28=TRUE,'2-man'!$R$28="TRUE",'2-man'!$R$28="Yes"))+(OR('2-man'!$T$28=TRUE,'2-man'!$T$28="TRUE",'2-man'!$T$28="Yes"))))*(($N$46+225)=$I$46))</f>
        <v/>
      </c>
      <c r="HU58">
        <f>MIN(100,HT58+IF(AND(HT58&lt;100,HT59+1&gt;=IF(HT60=1,25,50)),10,0)+((15*(OR('2-man'!$N$28=TRUE,'2-man'!$N$28="TRUE",'2-man'!$N$28="Yes"))+15*AND('2-man'!$L$27=2,OR('2-man'!$P$28=TRUE,'2-man'!$P$28="TRUE",'2-man'!$P$28="Yes")))+15*((OR('2-man'!$R$28=TRUE,'2-man'!$R$28="TRUE",'2-man'!$R$28="Yes"))+(OR('2-man'!$T$28=TRUE,'2-man'!$T$28="TRUE",'2-man'!$T$28="Yes"))))*(($N$46+226)=$I$46))</f>
        <v/>
      </c>
      <c r="HV58">
        <f>MIN(100,HU58+IF(AND(HU58&lt;100,HU59+1&gt;=IF(HU60=1,25,50)),10,0)+((15*(OR('2-man'!$N$28=TRUE,'2-man'!$N$28="TRUE",'2-man'!$N$28="Yes"))+15*AND('2-man'!$L$27=2,OR('2-man'!$P$28=TRUE,'2-man'!$P$28="TRUE",'2-man'!$P$28="Yes")))+15*((OR('2-man'!$R$28=TRUE,'2-man'!$R$28="TRUE",'2-man'!$R$28="Yes"))+(OR('2-man'!$T$28=TRUE,'2-man'!$T$28="TRUE",'2-man'!$T$28="Yes"))))*(($N$46+227)=$I$46))</f>
        <v/>
      </c>
      <c r="HW58">
        <f>MIN(100,HV58+IF(AND(HV58&lt;100,HV59+1&gt;=IF(HV60=1,25,50)),10,0)+((15*(OR('2-man'!$N$28=TRUE,'2-man'!$N$28="TRUE",'2-man'!$N$28="Yes"))+15*AND('2-man'!$L$27=2,OR('2-man'!$P$28=TRUE,'2-man'!$P$28="TRUE",'2-man'!$P$28="Yes")))+15*((OR('2-man'!$R$28=TRUE,'2-man'!$R$28="TRUE",'2-man'!$R$28="Yes"))+(OR('2-man'!$T$28=TRUE,'2-man'!$T$28="TRUE",'2-man'!$T$28="Yes"))))*(($N$46+228)=$I$46))</f>
        <v/>
      </c>
      <c r="HX58">
        <f>MIN(100,HW58+IF(AND(HW58&lt;100,HW59+1&gt;=IF(HW60=1,25,50)),10,0)+((15*(OR('2-man'!$N$28=TRUE,'2-man'!$N$28="TRUE",'2-man'!$N$28="Yes"))+15*AND('2-man'!$L$27=2,OR('2-man'!$P$28=TRUE,'2-man'!$P$28="TRUE",'2-man'!$P$28="Yes")))+15*((OR('2-man'!$R$28=TRUE,'2-man'!$R$28="TRUE",'2-man'!$R$28="Yes"))+(OR('2-man'!$T$28=TRUE,'2-man'!$T$28="TRUE",'2-man'!$T$28="Yes"))))*(($N$46+229)=$I$46))</f>
        <v/>
      </c>
      <c r="HY58">
        <f>MIN(100,HX58+IF(AND(HX58&lt;100,HX59+1&gt;=IF(HX60=1,25,50)),10,0)+((15*(OR('2-man'!$N$28=TRUE,'2-man'!$N$28="TRUE",'2-man'!$N$28="Yes"))+15*AND('2-man'!$L$27=2,OR('2-man'!$P$28=TRUE,'2-man'!$P$28="TRUE",'2-man'!$P$28="Yes")))+15*((OR('2-man'!$R$28=TRUE,'2-man'!$R$28="TRUE",'2-man'!$R$28="Yes"))+(OR('2-man'!$T$28=TRUE,'2-man'!$T$28="TRUE",'2-man'!$T$28="Yes"))))*(($N$46+230)=$I$46))</f>
        <v/>
      </c>
      <c r="HZ58">
        <f>MIN(100,HY58+IF(AND(HY58&lt;100,HY59+1&gt;=IF(HY60=1,25,50)),10,0)+((15*(OR('2-man'!$N$28=TRUE,'2-man'!$N$28="TRUE",'2-man'!$N$28="Yes"))+15*AND('2-man'!$L$27=2,OR('2-man'!$P$28=TRUE,'2-man'!$P$28="TRUE",'2-man'!$P$28="Yes")))+15*((OR('2-man'!$R$28=TRUE,'2-man'!$R$28="TRUE",'2-man'!$R$28="Yes"))+(OR('2-man'!$T$28=TRUE,'2-man'!$T$28="TRUE",'2-man'!$T$28="Yes"))))*(($N$46+231)=$I$46))</f>
        <v/>
      </c>
      <c r="IA58">
        <f>MIN(100,HZ58+IF(AND(HZ58&lt;100,HZ59+1&gt;=IF(HZ60=1,25,50)),10,0)+((15*(OR('2-man'!$N$28=TRUE,'2-man'!$N$28="TRUE",'2-man'!$N$28="Yes"))+15*AND('2-man'!$L$27=2,OR('2-man'!$P$28=TRUE,'2-man'!$P$28="TRUE",'2-man'!$P$28="Yes")))+15*((OR('2-man'!$R$28=TRUE,'2-man'!$R$28="TRUE",'2-man'!$R$28="Yes"))+(OR('2-man'!$T$28=TRUE,'2-man'!$T$28="TRUE",'2-man'!$T$28="Yes"))))*(($N$46+232)=$I$46))</f>
        <v/>
      </c>
      <c r="IB58">
        <f>MIN(100,IA58+IF(AND(IA58&lt;100,IA59+1&gt;=IF(IA60=1,25,50)),10,0)+((15*(OR('2-man'!$N$28=TRUE,'2-man'!$N$28="TRUE",'2-man'!$N$28="Yes"))+15*AND('2-man'!$L$27=2,OR('2-man'!$P$28=TRUE,'2-man'!$P$28="TRUE",'2-man'!$P$28="Yes")))+15*((OR('2-man'!$R$28=TRUE,'2-man'!$R$28="TRUE",'2-man'!$R$28="Yes"))+(OR('2-man'!$T$28=TRUE,'2-man'!$T$28="TRUE",'2-man'!$T$28="Yes"))))*(($N$46+233)=$I$46))</f>
        <v/>
      </c>
      <c r="IC58">
        <f>MIN(100,IB58+IF(AND(IB58&lt;100,IB59+1&gt;=IF(IB60=1,25,50)),10,0)+((15*(OR('2-man'!$N$28=TRUE,'2-man'!$N$28="TRUE",'2-man'!$N$28="Yes"))+15*AND('2-man'!$L$27=2,OR('2-man'!$P$28=TRUE,'2-man'!$P$28="TRUE",'2-man'!$P$28="Yes")))+15*((OR('2-man'!$R$28=TRUE,'2-man'!$R$28="TRUE",'2-man'!$R$28="Yes"))+(OR('2-man'!$T$28=TRUE,'2-man'!$T$28="TRUE",'2-man'!$T$28="Yes"))))*(($N$46+234)=$I$46))</f>
        <v/>
      </c>
      <c r="ID58">
        <f>MIN(100,IC58+IF(AND(IC58&lt;100,IC59+1&gt;=IF(IC60=1,25,50)),10,0)+((15*(OR('2-man'!$N$28=TRUE,'2-man'!$N$28="TRUE",'2-man'!$N$28="Yes"))+15*AND('2-man'!$L$27=2,OR('2-man'!$P$28=TRUE,'2-man'!$P$28="TRUE",'2-man'!$P$28="Yes")))+15*((OR('2-man'!$R$28=TRUE,'2-man'!$R$28="TRUE",'2-man'!$R$28="Yes"))+(OR('2-man'!$T$28=TRUE,'2-man'!$T$28="TRUE",'2-man'!$T$28="Yes"))))*(($N$46+235)=$I$46))</f>
        <v/>
      </c>
      <c r="IE58">
        <f>MIN(100,ID58+IF(AND(ID58&lt;100,ID59+1&gt;=IF(ID60=1,25,50)),10,0)+((15*(OR('2-man'!$N$28=TRUE,'2-man'!$N$28="TRUE",'2-man'!$N$28="Yes"))+15*AND('2-man'!$L$27=2,OR('2-man'!$P$28=TRUE,'2-man'!$P$28="TRUE",'2-man'!$P$28="Yes")))+15*((OR('2-man'!$R$28=TRUE,'2-man'!$R$28="TRUE",'2-man'!$R$28="Yes"))+(OR('2-man'!$T$28=TRUE,'2-man'!$T$28="TRUE",'2-man'!$T$28="Yes"))))*(($N$46+236)=$I$46))</f>
        <v/>
      </c>
      <c r="IF58">
        <f>MIN(100,IE58+IF(AND(IE58&lt;100,IE59+1&gt;=IF(IE60=1,25,50)),10,0)+((15*(OR('2-man'!$N$28=TRUE,'2-man'!$N$28="TRUE",'2-man'!$N$28="Yes"))+15*AND('2-man'!$L$27=2,OR('2-man'!$P$28=TRUE,'2-man'!$P$28="TRUE",'2-man'!$P$28="Yes")))+15*((OR('2-man'!$R$28=TRUE,'2-man'!$R$28="TRUE",'2-man'!$R$28="Yes"))+(OR('2-man'!$T$28=TRUE,'2-man'!$T$28="TRUE",'2-man'!$T$28="Yes"))))*(($N$46+237)=$I$46))</f>
        <v/>
      </c>
      <c r="IG58">
        <f>MIN(100,IF58+IF(AND(IF58&lt;100,IF59+1&gt;=IF(IF60=1,25,50)),10,0)+((15*(OR('2-man'!$N$28=TRUE,'2-man'!$N$28="TRUE",'2-man'!$N$28="Yes"))+15*AND('2-man'!$L$27=2,OR('2-man'!$P$28=TRUE,'2-man'!$P$28="TRUE",'2-man'!$P$28="Yes")))+15*((OR('2-man'!$R$28=TRUE,'2-man'!$R$28="TRUE",'2-man'!$R$28="Yes"))+(OR('2-man'!$T$28=TRUE,'2-man'!$T$28="TRUE",'2-man'!$T$28="Yes"))))*(($N$46+238)=$I$46))</f>
        <v/>
      </c>
      <c r="IH58">
        <f>MIN(100,IG58+IF(AND(IG58&lt;100,IG59+1&gt;=IF(IG60=1,25,50)),10,0)+((15*(OR('2-man'!$N$28=TRUE,'2-man'!$N$28="TRUE",'2-man'!$N$28="Yes"))+15*AND('2-man'!$L$27=2,OR('2-man'!$P$28=TRUE,'2-man'!$P$28="TRUE",'2-man'!$P$28="Yes")))+15*((OR('2-man'!$R$28=TRUE,'2-man'!$R$28="TRUE",'2-man'!$R$28="Yes"))+(OR('2-man'!$T$28=TRUE,'2-man'!$T$28="TRUE",'2-man'!$T$28="Yes"))))*(($N$46+239)=$I$46))</f>
        <v/>
      </c>
      <c r="II58">
        <f>MIN(100,IH58+IF(AND(IH58&lt;100,IH59+1&gt;=IF(IH60=1,25,50)),10,0)+((15*(OR('2-man'!$N$28=TRUE,'2-man'!$N$28="TRUE",'2-man'!$N$28="Yes"))+15*AND('2-man'!$L$27=2,OR('2-man'!$P$28=TRUE,'2-man'!$P$28="TRUE",'2-man'!$P$28="Yes")))+15*((OR('2-man'!$R$28=TRUE,'2-man'!$R$28="TRUE",'2-man'!$R$28="Yes"))+(OR('2-man'!$T$28=TRUE,'2-man'!$T$28="TRUE",'2-man'!$T$28="Yes"))))*(($N$46+240)=$I$46))</f>
        <v/>
      </c>
      <c r="IJ58">
        <f>MIN(100,II58+IF(AND(II58&lt;100,II59+1&gt;=IF(II60=1,25,50)),10,0)+((15*(OR('2-man'!$N$28=TRUE,'2-man'!$N$28="TRUE",'2-man'!$N$28="Yes"))+15*AND('2-man'!$L$27=2,OR('2-man'!$P$28=TRUE,'2-man'!$P$28="TRUE",'2-man'!$P$28="Yes")))+15*((OR('2-man'!$R$28=TRUE,'2-man'!$R$28="TRUE",'2-man'!$R$28="Yes"))+(OR('2-man'!$T$28=TRUE,'2-man'!$T$28="TRUE",'2-man'!$T$28="Yes"))))*(($N$46+241)=$I$46))</f>
        <v/>
      </c>
      <c r="IK58">
        <f>MIN(100,IJ58+IF(AND(IJ58&lt;100,IJ59+1&gt;=IF(IJ60=1,25,50)),10,0)+((15*(OR('2-man'!$N$28=TRUE,'2-man'!$N$28="TRUE",'2-man'!$N$28="Yes"))+15*AND('2-man'!$L$27=2,OR('2-man'!$P$28=TRUE,'2-man'!$P$28="TRUE",'2-man'!$P$28="Yes")))+15*((OR('2-man'!$R$28=TRUE,'2-man'!$R$28="TRUE",'2-man'!$R$28="Yes"))+(OR('2-man'!$T$28=TRUE,'2-man'!$T$28="TRUE",'2-man'!$T$28="Yes"))))*(($N$46+242)=$I$46))</f>
        <v/>
      </c>
      <c r="IL58">
        <f>MIN(100,IK58+IF(AND(IK58&lt;100,IK59+1&gt;=IF(IK60=1,25,50)),10,0)+((15*(OR('2-man'!$N$28=TRUE,'2-man'!$N$28="TRUE",'2-man'!$N$28="Yes"))+15*AND('2-man'!$L$27=2,OR('2-man'!$P$28=TRUE,'2-man'!$P$28="TRUE",'2-man'!$P$28="Yes")))+15*((OR('2-man'!$R$28=TRUE,'2-man'!$R$28="TRUE",'2-man'!$R$28="Yes"))+(OR('2-man'!$T$28=TRUE,'2-man'!$T$28="TRUE",'2-man'!$T$28="Yes"))))*(($N$46+243)=$I$46))</f>
        <v/>
      </c>
      <c r="IM58">
        <f>MIN(100,IL58+IF(AND(IL58&lt;100,IL59+1&gt;=IF(IL60=1,25,50)),10,0)+((15*(OR('2-man'!$N$28=TRUE,'2-man'!$N$28="TRUE",'2-man'!$N$28="Yes"))+15*AND('2-man'!$L$27=2,OR('2-man'!$P$28=TRUE,'2-man'!$P$28="TRUE",'2-man'!$P$28="Yes")))+15*((OR('2-man'!$R$28=TRUE,'2-man'!$R$28="TRUE",'2-man'!$R$28="Yes"))+(OR('2-man'!$T$28=TRUE,'2-man'!$T$28="TRUE",'2-man'!$T$28="Yes"))))*(($N$46+244)=$I$46))</f>
        <v/>
      </c>
      <c r="IN58">
        <f>MIN(100,IM58+IF(AND(IM58&lt;100,IM59+1&gt;=IF(IM60=1,25,50)),10,0)+((15*(OR('2-man'!$N$28=TRUE,'2-man'!$N$28="TRUE",'2-man'!$N$28="Yes"))+15*AND('2-man'!$L$27=2,OR('2-man'!$P$28=TRUE,'2-man'!$P$28="TRUE",'2-man'!$P$28="Yes")))+15*((OR('2-man'!$R$28=TRUE,'2-man'!$R$28="TRUE",'2-man'!$R$28="Yes"))+(OR('2-man'!$T$28=TRUE,'2-man'!$T$28="TRUE",'2-man'!$T$28="Yes"))))*(($N$46+245)=$I$46))</f>
        <v/>
      </c>
      <c r="IO58">
        <f>MIN(100,IN58+IF(AND(IN58&lt;100,IN59+1&gt;=IF(IN60=1,25,50)),10,0)+((15*(OR('2-man'!$N$28=TRUE,'2-man'!$N$28="TRUE",'2-man'!$N$28="Yes"))+15*AND('2-man'!$L$27=2,OR('2-man'!$P$28=TRUE,'2-man'!$P$28="TRUE",'2-man'!$P$28="Yes")))+15*((OR('2-man'!$R$28=TRUE,'2-man'!$R$28="TRUE",'2-man'!$R$28="Yes"))+(OR('2-man'!$T$28=TRUE,'2-man'!$T$28="TRUE",'2-man'!$T$28="Yes"))))*(($N$46+246)=$I$46))</f>
        <v/>
      </c>
      <c r="IP58">
        <f>MIN(100,IO58+IF(AND(IO58&lt;100,IO59+1&gt;=IF(IO60=1,25,50)),10,0)+((15*(OR('2-man'!$N$28=TRUE,'2-man'!$N$28="TRUE",'2-man'!$N$28="Yes"))+15*AND('2-man'!$L$27=2,OR('2-man'!$P$28=TRUE,'2-man'!$P$28="TRUE",'2-man'!$P$28="Yes")))+15*((OR('2-man'!$R$28=TRUE,'2-man'!$R$28="TRUE",'2-man'!$R$28="Yes"))+(OR('2-man'!$T$28=TRUE,'2-man'!$T$28="TRUE",'2-man'!$T$28="Yes"))))*(($N$46+247)=$I$46))</f>
        <v/>
      </c>
      <c r="IQ58">
        <f>MIN(100,IP58+IF(AND(IP58&lt;100,IP59+1&gt;=IF(IP60=1,25,50)),10,0)+((15*(OR('2-man'!$N$28=TRUE,'2-man'!$N$28="TRUE",'2-man'!$N$28="Yes"))+15*AND('2-man'!$L$27=2,OR('2-man'!$P$28=TRUE,'2-man'!$P$28="TRUE",'2-man'!$P$28="Yes")))+15*((OR('2-man'!$R$28=TRUE,'2-man'!$R$28="TRUE",'2-man'!$R$28="Yes"))+(OR('2-man'!$T$28=TRUE,'2-man'!$T$28="TRUE",'2-man'!$T$28="Yes"))))*(($N$46+248)=$I$46))</f>
        <v/>
      </c>
      <c r="IR58">
        <f>MIN(100,IQ58+IF(AND(IQ58&lt;100,IQ59+1&gt;=IF(IQ60=1,25,50)),10,0)+((15*(OR('2-man'!$N$28=TRUE,'2-man'!$N$28="TRUE",'2-man'!$N$28="Yes"))+15*AND('2-man'!$L$27=2,OR('2-man'!$P$28=TRUE,'2-man'!$P$28="TRUE",'2-man'!$P$28="Yes")))+15*((OR('2-man'!$R$28=TRUE,'2-man'!$R$28="TRUE",'2-man'!$R$28="Yes"))+(OR('2-man'!$T$28=TRUE,'2-man'!$T$28="TRUE",'2-man'!$T$28="Yes"))))*(($N$46+249)=$I$46))</f>
        <v/>
      </c>
      <c r="IS58">
        <f>MIN(100,IR58+IF(AND(IR58&lt;100,IR59+1&gt;=IF(IR60=1,25,50)),10,0)+((15*(OR('2-man'!$N$28=TRUE,'2-man'!$N$28="TRUE",'2-man'!$N$28="Yes"))+15*AND('2-man'!$L$27=2,OR('2-man'!$P$28=TRUE,'2-man'!$P$28="TRUE",'2-man'!$P$28="Yes")))+15*((OR('2-man'!$R$28=TRUE,'2-man'!$R$28="TRUE",'2-man'!$R$28="Yes"))+(OR('2-man'!$T$28=TRUE,'2-man'!$T$28="TRUE",'2-man'!$T$28="Yes"))))*(($N$46+250)=$I$46))</f>
        <v/>
      </c>
      <c r="IT58">
        <f>MIN(100,IS58+IF(AND(IS58&lt;100,IS59+1&gt;=IF(IS60=1,25,50)),10,0)+((15*(OR('2-man'!$N$28=TRUE,'2-man'!$N$28="TRUE",'2-man'!$N$28="Yes"))+15*AND('2-man'!$L$27=2,OR('2-man'!$P$28=TRUE,'2-man'!$P$28="TRUE",'2-man'!$P$28="Yes")))+15*((OR('2-man'!$R$28=TRUE,'2-man'!$R$28="TRUE",'2-man'!$R$28="Yes"))+(OR('2-man'!$T$28=TRUE,'2-man'!$T$28="TRUE",'2-man'!$T$28="Yes"))))*(($N$46+251)=$I$46))</f>
        <v/>
      </c>
      <c r="IU58">
        <f>MIN(100,IT58+IF(AND(IT58&lt;100,IT59+1&gt;=IF(IT60=1,25,50)),10,0)+((15*(OR('2-man'!$N$28=TRUE,'2-man'!$N$28="TRUE",'2-man'!$N$28="Yes"))+15*AND('2-man'!$L$27=2,OR('2-man'!$P$28=TRUE,'2-man'!$P$28="TRUE",'2-man'!$P$28="Yes")))+15*((OR('2-man'!$R$28=TRUE,'2-man'!$R$28="TRUE",'2-man'!$R$28="Yes"))+(OR('2-man'!$T$28=TRUE,'2-man'!$T$28="TRUE",'2-man'!$T$28="Yes"))))*(($N$46+252)=$I$46))</f>
        <v/>
      </c>
      <c r="IV58">
        <f>MIN(100,IU58+IF(AND(IU58&lt;100,IU59+1&gt;=IF(IU60=1,25,50)),10,0)+((15*(OR('2-man'!$N$28=TRUE,'2-man'!$N$28="TRUE",'2-man'!$N$28="Yes"))+15*AND('2-man'!$L$27=2,OR('2-man'!$P$28=TRUE,'2-man'!$P$28="TRUE",'2-man'!$P$28="Yes")))+15*((OR('2-man'!$R$28=TRUE,'2-man'!$R$28="TRUE",'2-man'!$R$28="Yes"))+(OR('2-man'!$T$28=TRUE,'2-man'!$T$28="TRUE",'2-man'!$T$28="Yes"))))*(($N$46+253)=$I$46))</f>
        <v/>
      </c>
      <c r="IW58">
        <f>MIN(100,IV58+IF(AND(IV58&lt;100,IV59+1&gt;=IF(IV60=1,25,50)),10,0)+((15*(OR('2-man'!$N$28=TRUE,'2-man'!$N$28="TRUE",'2-man'!$N$28="Yes"))+15*AND('2-man'!$L$27=2,OR('2-man'!$P$28=TRUE,'2-man'!$P$28="TRUE",'2-man'!$P$28="Yes")))+15*((OR('2-man'!$R$28=TRUE,'2-man'!$R$28="TRUE",'2-man'!$R$28="Yes"))+(OR('2-man'!$T$28=TRUE,'2-man'!$T$28="TRUE",'2-man'!$T$28="Yes"))))*(($N$46+254)=$I$46))</f>
        <v/>
      </c>
      <c r="IX58">
        <f>MIN(100,IW58+IF(AND(IW58&lt;100,IW59+1&gt;=IF(IW60=1,25,50)),10,0)+((15*(OR('2-man'!$N$28=TRUE,'2-man'!$N$28="TRUE",'2-man'!$N$28="Yes"))+15*AND('2-man'!$L$27=2,OR('2-man'!$P$28=TRUE,'2-man'!$P$28="TRUE",'2-man'!$P$28="Yes")))+15*((OR('2-man'!$R$28=TRUE,'2-man'!$R$28="TRUE",'2-man'!$R$28="Yes"))+(OR('2-man'!$T$28=TRUE,'2-man'!$T$28="TRUE",'2-man'!$T$28="Yes"))))*(($N$46+255)=$I$46))</f>
        <v/>
      </c>
      <c r="IY58">
        <f>MIN(100,IX58+IF(AND(IX58&lt;100,IX59+1&gt;=IF(IX60=1,25,50)),10,0)+((15*(OR('2-man'!$N$28=TRUE,'2-man'!$N$28="TRUE",'2-man'!$N$28="Yes"))+15*AND('2-man'!$L$27=2,OR('2-man'!$P$28=TRUE,'2-man'!$P$28="TRUE",'2-man'!$P$28="Yes")))+15*((OR('2-man'!$R$28=TRUE,'2-man'!$R$28="TRUE",'2-man'!$R$28="Yes"))+(OR('2-man'!$T$28=TRUE,'2-man'!$T$28="TRUE",'2-man'!$T$28="Yes"))))*(($N$46+256)=$I$46))</f>
        <v/>
      </c>
      <c r="IZ58">
        <f>MIN(100,IY58+IF(AND(IY58&lt;100,IY59+1&gt;=IF(IY60=1,25,50)),10,0)+((15*(OR('2-man'!$N$28=TRUE,'2-man'!$N$28="TRUE",'2-man'!$N$28="Yes"))+15*AND('2-man'!$L$27=2,OR('2-man'!$P$28=TRUE,'2-man'!$P$28="TRUE",'2-man'!$P$28="Yes")))+15*((OR('2-man'!$R$28=TRUE,'2-man'!$R$28="TRUE",'2-man'!$R$28="Yes"))+(OR('2-man'!$T$28=TRUE,'2-man'!$T$28="TRUE",'2-man'!$T$28="Yes"))))*(($N$46+257)=$I$46))</f>
        <v/>
      </c>
      <c r="JA58">
        <f>MIN(100,IZ58+IF(AND(IZ58&lt;100,IZ59+1&gt;=IF(IZ60=1,25,50)),10,0)+((15*(OR('2-man'!$N$28=TRUE,'2-man'!$N$28="TRUE",'2-man'!$N$28="Yes"))+15*AND('2-man'!$L$27=2,OR('2-man'!$P$28=TRUE,'2-man'!$P$28="TRUE",'2-man'!$P$28="Yes")))+15*((OR('2-man'!$R$28=TRUE,'2-man'!$R$28="TRUE",'2-man'!$R$28="Yes"))+(OR('2-man'!$T$28=TRUE,'2-man'!$T$28="TRUE",'2-man'!$T$28="Yes"))))*(($N$46+258)=$I$46))</f>
        <v/>
      </c>
      <c r="JB58">
        <f>MIN(100,JA58+IF(AND(JA58&lt;100,JA59+1&gt;=IF(JA60=1,25,50)),10,0)+((15*(OR('2-man'!$N$28=TRUE,'2-man'!$N$28="TRUE",'2-man'!$N$28="Yes"))+15*AND('2-man'!$L$27=2,OR('2-man'!$P$28=TRUE,'2-man'!$P$28="TRUE",'2-man'!$P$28="Yes")))+15*((OR('2-man'!$R$28=TRUE,'2-man'!$R$28="TRUE",'2-man'!$R$28="Yes"))+(OR('2-man'!$T$28=TRUE,'2-man'!$T$28="TRUE",'2-man'!$T$28="Yes"))))*(($N$46+259)=$I$46))</f>
        <v/>
      </c>
      <c r="JC58">
        <f>MIN(100,JB58+IF(AND(JB58&lt;100,JB59+1&gt;=IF(JB60=1,25,50)),10,0)+((15*(OR('2-man'!$N$28=TRUE,'2-man'!$N$28="TRUE",'2-man'!$N$28="Yes"))+15*AND('2-man'!$L$27=2,OR('2-man'!$P$28=TRUE,'2-man'!$P$28="TRUE",'2-man'!$P$28="Yes")))+15*((OR('2-man'!$R$28=TRUE,'2-man'!$R$28="TRUE",'2-man'!$R$28="Yes"))+(OR('2-man'!$T$28=TRUE,'2-man'!$T$28="TRUE",'2-man'!$T$28="Yes"))))*(($N$46+260)=$I$46))</f>
        <v/>
      </c>
      <c r="JD58">
        <f>MIN(100,JC58+IF(AND(JC58&lt;100,JC59+1&gt;=IF(JC60=1,25,50)),10,0)+((15*(OR('2-man'!$N$28=TRUE,'2-man'!$N$28="TRUE",'2-man'!$N$28="Yes"))+15*AND('2-man'!$L$27=2,OR('2-man'!$P$28=TRUE,'2-man'!$P$28="TRUE",'2-man'!$P$28="Yes")))+15*((OR('2-man'!$R$28=TRUE,'2-man'!$R$28="TRUE",'2-man'!$R$28="Yes"))+(OR('2-man'!$T$28=TRUE,'2-man'!$T$28="TRUE",'2-man'!$T$28="Yes"))))*(($N$46+261)=$I$46))</f>
        <v/>
      </c>
      <c r="JE58">
        <f>MIN(100,JD58+IF(AND(JD58&lt;100,JD59+1&gt;=IF(JD60=1,25,50)),10,0)+((15*(OR('2-man'!$N$28=TRUE,'2-man'!$N$28="TRUE",'2-man'!$N$28="Yes"))+15*AND('2-man'!$L$27=2,OR('2-man'!$P$28=TRUE,'2-man'!$P$28="TRUE",'2-man'!$P$28="Yes")))+15*((OR('2-man'!$R$28=TRUE,'2-man'!$R$28="TRUE",'2-man'!$R$28="Yes"))+(OR('2-man'!$T$28=TRUE,'2-man'!$T$28="TRUE",'2-man'!$T$28="Yes"))))*(($N$46+262)=$I$46))</f>
        <v/>
      </c>
      <c r="JF58">
        <f>MIN(100,JE58+IF(AND(JE58&lt;100,JE59+1&gt;=IF(JE60=1,25,50)),10,0)+((15*(OR('2-man'!$N$28=TRUE,'2-man'!$N$28="TRUE",'2-man'!$N$28="Yes"))+15*AND('2-man'!$L$27=2,OR('2-man'!$P$28=TRUE,'2-man'!$P$28="TRUE",'2-man'!$P$28="Yes")))+15*((OR('2-man'!$R$28=TRUE,'2-man'!$R$28="TRUE",'2-man'!$R$28="Yes"))+(OR('2-man'!$T$28=TRUE,'2-man'!$T$28="TRUE",'2-man'!$T$28="Yes"))))*(($N$46+263)=$I$46))</f>
        <v/>
      </c>
      <c r="JG58">
        <f>MIN(100,JF58+IF(AND(JF58&lt;100,JF59+1&gt;=IF(JF60=1,25,50)),10,0)+((15*(OR('2-man'!$N$28=TRUE,'2-man'!$N$28="TRUE",'2-man'!$N$28="Yes"))+15*AND('2-man'!$L$27=2,OR('2-man'!$P$28=TRUE,'2-man'!$P$28="TRUE",'2-man'!$P$28="Yes")))+15*((OR('2-man'!$R$28=TRUE,'2-man'!$R$28="TRUE",'2-man'!$R$28="Yes"))+(OR('2-man'!$T$28=TRUE,'2-man'!$T$28="TRUE",'2-man'!$T$28="Yes"))))*(($N$46+264)=$I$46))</f>
        <v/>
      </c>
      <c r="JH58">
        <f>MIN(100,JG58+IF(AND(JG58&lt;100,JG59+1&gt;=IF(JG60=1,25,50)),10,0)+((15*(OR('2-man'!$N$28=TRUE,'2-man'!$N$28="TRUE",'2-man'!$N$28="Yes"))+15*AND('2-man'!$L$27=2,OR('2-man'!$P$28=TRUE,'2-man'!$P$28="TRUE",'2-man'!$P$28="Yes")))+15*((OR('2-man'!$R$28=TRUE,'2-man'!$R$28="TRUE",'2-man'!$R$28="Yes"))+(OR('2-man'!$T$28=TRUE,'2-man'!$T$28="TRUE",'2-man'!$T$28="Yes"))))*(($N$46+265)=$I$46))</f>
        <v/>
      </c>
      <c r="JI58">
        <f>MIN(100,JH58+IF(AND(JH58&lt;100,JH59+1&gt;=IF(JH60=1,25,50)),10,0)+((15*(OR('2-man'!$N$28=TRUE,'2-man'!$N$28="TRUE",'2-man'!$N$28="Yes"))+15*AND('2-man'!$L$27=2,OR('2-man'!$P$28=TRUE,'2-man'!$P$28="TRUE",'2-man'!$P$28="Yes")))+15*((OR('2-man'!$R$28=TRUE,'2-man'!$R$28="TRUE",'2-man'!$R$28="Yes"))+(OR('2-man'!$T$28=TRUE,'2-man'!$T$28="TRUE",'2-man'!$T$28="Yes"))))*(($N$46+266)=$I$46))</f>
        <v/>
      </c>
      <c r="JJ58">
        <f>MIN(100,JI58+IF(AND(JI58&lt;100,JI59+1&gt;=IF(JI60=1,25,50)),10,0)+((15*(OR('2-man'!$N$28=TRUE,'2-man'!$N$28="TRUE",'2-man'!$N$28="Yes"))+15*AND('2-man'!$L$27=2,OR('2-man'!$P$28=TRUE,'2-man'!$P$28="TRUE",'2-man'!$P$28="Yes")))+15*((OR('2-man'!$R$28=TRUE,'2-man'!$R$28="TRUE",'2-man'!$R$28="Yes"))+(OR('2-man'!$T$28=TRUE,'2-man'!$T$28="TRUE",'2-man'!$T$28="Yes"))))*(($N$46+267)=$I$46))</f>
        <v/>
      </c>
      <c r="JK58">
        <f>MIN(100,JJ58+IF(AND(JJ58&lt;100,JJ59+1&gt;=IF(JJ60=1,25,50)),10,0)+((15*(OR('2-man'!$N$28=TRUE,'2-man'!$N$28="TRUE",'2-man'!$N$28="Yes"))+15*AND('2-man'!$L$27=2,OR('2-man'!$P$28=TRUE,'2-man'!$P$28="TRUE",'2-man'!$P$28="Yes")))+15*((OR('2-man'!$R$28=TRUE,'2-man'!$R$28="TRUE",'2-man'!$R$28="Yes"))+(OR('2-man'!$T$28=TRUE,'2-man'!$T$28="TRUE",'2-man'!$T$28="Yes"))))*(($N$46+268)=$I$46))</f>
        <v/>
      </c>
      <c r="JL58">
        <f>MIN(100,JK58+IF(AND(JK58&lt;100,JK59+1&gt;=IF(JK60=1,25,50)),10,0)+((15*(OR('2-man'!$N$28=TRUE,'2-man'!$N$28="TRUE",'2-man'!$N$28="Yes"))+15*AND('2-man'!$L$27=2,OR('2-man'!$P$28=TRUE,'2-man'!$P$28="TRUE",'2-man'!$P$28="Yes")))+15*((OR('2-man'!$R$28=TRUE,'2-man'!$R$28="TRUE",'2-man'!$R$28="Yes"))+(OR('2-man'!$T$28=TRUE,'2-man'!$T$28="TRUE",'2-man'!$T$28="Yes"))))*(($N$46+269)=$I$46))</f>
        <v/>
      </c>
      <c r="JM58">
        <f>MIN(100,JL58+IF(AND(JL58&lt;100,JL59+1&gt;=IF(JL60=1,25,50)),10,0)+((15*(OR('2-man'!$N$28=TRUE,'2-man'!$N$28="TRUE",'2-man'!$N$28="Yes"))+15*AND('2-man'!$L$27=2,OR('2-man'!$P$28=TRUE,'2-man'!$P$28="TRUE",'2-man'!$P$28="Yes")))+15*((OR('2-man'!$R$28=TRUE,'2-man'!$R$28="TRUE",'2-man'!$R$28="Yes"))+(OR('2-man'!$T$28=TRUE,'2-man'!$T$28="TRUE",'2-man'!$T$28="Yes"))))*(($N$46+270)=$I$46))</f>
        <v/>
      </c>
      <c r="JN58">
        <f>MIN(100,JM58+IF(AND(JM58&lt;100,JM59+1&gt;=IF(JM60=1,25,50)),10,0)+((15*(OR('2-man'!$N$28=TRUE,'2-man'!$N$28="TRUE",'2-man'!$N$28="Yes"))+15*AND('2-man'!$L$27=2,OR('2-man'!$P$28=TRUE,'2-man'!$P$28="TRUE",'2-man'!$P$28="Yes")))+15*((OR('2-man'!$R$28=TRUE,'2-man'!$R$28="TRUE",'2-man'!$R$28="Yes"))+(OR('2-man'!$T$28=TRUE,'2-man'!$T$28="TRUE",'2-man'!$T$28="Yes"))))*(($N$46+271)=$I$46))</f>
        <v/>
      </c>
      <c r="JO58">
        <f>MIN(100,JN58+IF(AND(JN58&lt;100,JN59+1&gt;=IF(JN60=1,25,50)),10,0)+((15*(OR('2-man'!$N$28=TRUE,'2-man'!$N$28="TRUE",'2-man'!$N$28="Yes"))+15*AND('2-man'!$L$27=2,OR('2-man'!$P$28=TRUE,'2-man'!$P$28="TRUE",'2-man'!$P$28="Yes")))+15*((OR('2-man'!$R$28=TRUE,'2-man'!$R$28="TRUE",'2-man'!$R$28="Yes"))+(OR('2-man'!$T$28=TRUE,'2-man'!$T$28="TRUE",'2-man'!$T$28="Yes"))))*(($N$46+272)=$I$46))</f>
        <v/>
      </c>
      <c r="JP58">
        <f>MIN(100,JO58+IF(AND(JO58&lt;100,JO59+1&gt;=IF(JO60=1,25,50)),10,0)+((15*(OR('2-man'!$N$28=TRUE,'2-man'!$N$28="TRUE",'2-man'!$N$28="Yes"))+15*AND('2-man'!$L$27=2,OR('2-man'!$P$28=TRUE,'2-man'!$P$28="TRUE",'2-man'!$P$28="Yes")))+15*((OR('2-man'!$R$28=TRUE,'2-man'!$R$28="TRUE",'2-man'!$R$28="Yes"))+(OR('2-man'!$T$28=TRUE,'2-man'!$T$28="TRUE",'2-man'!$T$28="Yes"))))*(($N$46+273)=$I$46))</f>
        <v/>
      </c>
      <c r="JQ58">
        <f>MIN(100,JP58+IF(AND(JP58&lt;100,JP59+1&gt;=IF(JP60=1,25,50)),10,0)+((15*(OR('2-man'!$N$28=TRUE,'2-man'!$N$28="TRUE",'2-man'!$N$28="Yes"))+15*AND('2-man'!$L$27=2,OR('2-man'!$P$28=TRUE,'2-man'!$P$28="TRUE",'2-man'!$P$28="Yes")))+15*((OR('2-man'!$R$28=TRUE,'2-man'!$R$28="TRUE",'2-man'!$R$28="Yes"))+(OR('2-man'!$T$28=TRUE,'2-man'!$T$28="TRUE",'2-man'!$T$28="Yes"))))*(($N$46+274)=$I$46))</f>
        <v/>
      </c>
      <c r="JR58">
        <f>MIN(100,JQ58+IF(AND(JQ58&lt;100,JQ59+1&gt;=IF(JQ60=1,25,50)),10,0)+((15*(OR('2-man'!$N$28=TRUE,'2-man'!$N$28="TRUE",'2-man'!$N$28="Yes"))+15*AND('2-man'!$L$27=2,OR('2-man'!$P$28=TRUE,'2-man'!$P$28="TRUE",'2-man'!$P$28="Yes")))+15*((OR('2-man'!$R$28=TRUE,'2-man'!$R$28="TRUE",'2-man'!$R$28="Yes"))+(OR('2-man'!$T$28=TRUE,'2-man'!$T$28="TRUE",'2-man'!$T$28="Yes"))))*(($N$46+275)=$I$46))</f>
        <v/>
      </c>
      <c r="JS58">
        <f>MIN(100,JR58+IF(AND(JR58&lt;100,JR59+1&gt;=IF(JR60=1,25,50)),10,0)+((15*(OR('2-man'!$N$28=TRUE,'2-man'!$N$28="TRUE",'2-man'!$N$28="Yes"))+15*AND('2-man'!$L$27=2,OR('2-man'!$P$28=TRUE,'2-man'!$P$28="TRUE",'2-man'!$P$28="Yes")))+15*((OR('2-man'!$R$28=TRUE,'2-man'!$R$28="TRUE",'2-man'!$R$28="Yes"))+(OR('2-man'!$T$28=TRUE,'2-man'!$T$28="TRUE",'2-man'!$T$28="Yes"))))*(($N$46+276)=$I$46))</f>
        <v/>
      </c>
      <c r="JT58">
        <f>MIN(100,JS58+IF(AND(JS58&lt;100,JS59+1&gt;=IF(JS60=1,25,50)),10,0)+((15*(OR('2-man'!$N$28=TRUE,'2-man'!$N$28="TRUE",'2-man'!$N$28="Yes"))+15*AND('2-man'!$L$27=2,OR('2-man'!$P$28=TRUE,'2-man'!$P$28="TRUE",'2-man'!$P$28="Yes")))+15*((OR('2-man'!$R$28=TRUE,'2-man'!$R$28="TRUE",'2-man'!$R$28="Yes"))+(OR('2-man'!$T$28=TRUE,'2-man'!$T$28="TRUE",'2-man'!$T$28="Yes"))))*(($N$46+277)=$I$46))</f>
        <v/>
      </c>
      <c r="JU58">
        <f>MIN(100,JT58+IF(AND(JT58&lt;100,JT59+1&gt;=IF(JT60=1,25,50)),10,0)+((15*(OR('2-man'!$N$28=TRUE,'2-man'!$N$28="TRUE",'2-man'!$N$28="Yes"))+15*AND('2-man'!$L$27=2,OR('2-man'!$P$28=TRUE,'2-man'!$P$28="TRUE",'2-man'!$P$28="Yes")))+15*((OR('2-man'!$R$28=TRUE,'2-man'!$R$28="TRUE",'2-man'!$R$28="Yes"))+(OR('2-man'!$T$28=TRUE,'2-man'!$T$28="TRUE",'2-man'!$T$28="Yes"))))*(($N$46+278)=$I$46))</f>
        <v/>
      </c>
      <c r="JV58">
        <f>MIN(100,JU58+IF(AND(JU58&lt;100,JU59+1&gt;=IF(JU60=1,25,50)),10,0)+((15*(OR('2-man'!$N$28=TRUE,'2-man'!$N$28="TRUE",'2-man'!$N$28="Yes"))+15*AND('2-man'!$L$27=2,OR('2-man'!$P$28=TRUE,'2-man'!$P$28="TRUE",'2-man'!$P$28="Yes")))+15*((OR('2-man'!$R$28=TRUE,'2-man'!$R$28="TRUE",'2-man'!$R$28="Yes"))+(OR('2-man'!$T$28=TRUE,'2-man'!$T$28="TRUE",'2-man'!$T$28="Yes"))))*(($N$46+279)=$I$46))</f>
        <v/>
      </c>
      <c r="JW58">
        <f>MIN(100,JV58+IF(AND(JV58&lt;100,JV59+1&gt;=IF(JV60=1,25,50)),10,0)+((15*(OR('2-man'!$N$28=TRUE,'2-man'!$N$28="TRUE",'2-man'!$N$28="Yes"))+15*AND('2-man'!$L$27=2,OR('2-man'!$P$28=TRUE,'2-man'!$P$28="TRUE",'2-man'!$P$28="Yes")))+15*((OR('2-man'!$R$28=TRUE,'2-man'!$R$28="TRUE",'2-man'!$R$28="Yes"))+(OR('2-man'!$T$28=TRUE,'2-man'!$T$28="TRUE",'2-man'!$T$28="Yes"))))*(($N$46+280)=$I$46))</f>
        <v/>
      </c>
      <c r="JX58">
        <f>MIN(100,JW58+IF(AND(JW58&lt;100,JW59+1&gt;=IF(JW60=1,25,50)),10,0)+((15*(OR('2-man'!$N$28=TRUE,'2-man'!$N$28="TRUE",'2-man'!$N$28="Yes"))+15*AND('2-man'!$L$27=2,OR('2-man'!$P$28=TRUE,'2-man'!$P$28="TRUE",'2-man'!$P$28="Yes")))+15*((OR('2-man'!$R$28=TRUE,'2-man'!$R$28="TRUE",'2-man'!$R$28="Yes"))+(OR('2-man'!$T$28=TRUE,'2-man'!$T$28="TRUE",'2-man'!$T$28="Yes"))))*(($N$46+281)=$I$46))</f>
        <v/>
      </c>
      <c r="JY58">
        <f>MIN(100,JX58+IF(AND(JX58&lt;100,JX59+1&gt;=IF(JX60=1,25,50)),10,0)+((15*(OR('2-man'!$N$28=TRUE,'2-man'!$N$28="TRUE",'2-man'!$N$28="Yes"))+15*AND('2-man'!$L$27=2,OR('2-man'!$P$28=TRUE,'2-man'!$P$28="TRUE",'2-man'!$P$28="Yes")))+15*((OR('2-man'!$R$28=TRUE,'2-man'!$R$28="TRUE",'2-man'!$R$28="Yes"))+(OR('2-man'!$T$28=TRUE,'2-man'!$T$28="TRUE",'2-man'!$T$28="Yes"))))*(($N$46+282)=$I$46))</f>
        <v/>
      </c>
      <c r="JZ58">
        <f>MIN(100,JY58+IF(AND(JY58&lt;100,JY59+1&gt;=IF(JY60=1,25,50)),10,0)+((15*(OR('2-man'!$N$28=TRUE,'2-man'!$N$28="TRUE",'2-man'!$N$28="Yes"))+15*AND('2-man'!$L$27=2,OR('2-man'!$P$28=TRUE,'2-man'!$P$28="TRUE",'2-man'!$P$28="Yes")))+15*((OR('2-man'!$R$28=TRUE,'2-man'!$R$28="TRUE",'2-man'!$R$28="Yes"))+(OR('2-man'!$T$28=TRUE,'2-man'!$T$28="TRUE",'2-man'!$T$28="Yes"))))*(($N$46+283)=$I$46))</f>
        <v/>
      </c>
      <c r="KA58">
        <f>MIN(100,JZ58+IF(AND(JZ58&lt;100,JZ59+1&gt;=IF(JZ60=1,25,50)),10,0)+((15*(OR('2-man'!$N$28=TRUE,'2-man'!$N$28="TRUE",'2-man'!$N$28="Yes"))+15*AND('2-man'!$L$27=2,OR('2-man'!$P$28=TRUE,'2-man'!$P$28="TRUE",'2-man'!$P$28="Yes")))+15*((OR('2-man'!$R$28=TRUE,'2-man'!$R$28="TRUE",'2-man'!$R$28="Yes"))+(OR('2-man'!$T$28=TRUE,'2-man'!$T$28="TRUE",'2-man'!$T$28="Yes"))))*(($N$46+284)=$I$46))</f>
        <v/>
      </c>
      <c r="KB58">
        <f>MIN(100,KA58+IF(AND(KA58&lt;100,KA59+1&gt;=IF(KA60=1,25,50)),10,0)+((15*(OR('2-man'!$N$28=TRUE,'2-man'!$N$28="TRUE",'2-man'!$N$28="Yes"))+15*AND('2-man'!$L$27=2,OR('2-man'!$P$28=TRUE,'2-man'!$P$28="TRUE",'2-man'!$P$28="Yes")))+15*((OR('2-man'!$R$28=TRUE,'2-man'!$R$28="TRUE",'2-man'!$R$28="Yes"))+(OR('2-man'!$T$28=TRUE,'2-man'!$T$28="TRUE",'2-man'!$T$28="Yes"))))*(($N$46+285)=$I$46))</f>
        <v/>
      </c>
      <c r="KC58">
        <f>MIN(100,KB58+IF(AND(KB58&lt;100,KB59+1&gt;=IF(KB60=1,25,50)),10,0)+((15*(OR('2-man'!$N$28=TRUE,'2-man'!$N$28="TRUE",'2-man'!$N$28="Yes"))+15*AND('2-man'!$L$27=2,OR('2-man'!$P$28=TRUE,'2-man'!$P$28="TRUE",'2-man'!$P$28="Yes")))+15*((OR('2-man'!$R$28=TRUE,'2-man'!$R$28="TRUE",'2-man'!$R$28="Yes"))+(OR('2-man'!$T$28=TRUE,'2-man'!$T$28="TRUE",'2-man'!$T$28="Yes"))))*(($N$46+286)=$I$46))</f>
        <v/>
      </c>
      <c r="KD58">
        <f>MIN(100,KC58+IF(AND(KC58&lt;100,KC59+1&gt;=IF(KC60=1,25,50)),10,0)+((15*(OR('2-man'!$N$28=TRUE,'2-man'!$N$28="TRUE",'2-man'!$N$28="Yes"))+15*AND('2-man'!$L$27=2,OR('2-man'!$P$28=TRUE,'2-man'!$P$28="TRUE",'2-man'!$P$28="Yes")))+15*((OR('2-man'!$R$28=TRUE,'2-man'!$R$28="TRUE",'2-man'!$R$28="Yes"))+(OR('2-man'!$T$28=TRUE,'2-man'!$T$28="TRUE",'2-man'!$T$28="Yes"))))*(($N$46+287)=$I$46))</f>
        <v/>
      </c>
      <c r="KE58">
        <f>MIN(100,KD58+IF(AND(KD58&lt;100,KD59+1&gt;=IF(KD60=1,25,50)),10,0)+((15*(OR('2-man'!$N$28=TRUE,'2-man'!$N$28="TRUE",'2-man'!$N$28="Yes"))+15*AND('2-man'!$L$27=2,OR('2-man'!$P$28=TRUE,'2-man'!$P$28="TRUE",'2-man'!$P$28="Yes")))+15*((OR('2-man'!$R$28=TRUE,'2-man'!$R$28="TRUE",'2-man'!$R$28="Yes"))+(OR('2-man'!$T$28=TRUE,'2-man'!$T$28="TRUE",'2-man'!$T$28="Yes"))))*(($N$46+288)=$I$46))</f>
        <v/>
      </c>
      <c r="KF58">
        <f>MIN(100,KE58+IF(AND(KE58&lt;100,KE59+1&gt;=IF(KE60=1,25,50)),10,0)+((15*(OR('2-man'!$N$28=TRUE,'2-man'!$N$28="TRUE",'2-man'!$N$28="Yes"))+15*AND('2-man'!$L$27=2,OR('2-man'!$P$28=TRUE,'2-man'!$P$28="TRUE",'2-man'!$P$28="Yes")))+15*((OR('2-man'!$R$28=TRUE,'2-man'!$R$28="TRUE",'2-man'!$R$28="Yes"))+(OR('2-man'!$T$28=TRUE,'2-man'!$T$28="TRUE",'2-man'!$T$28="Yes"))))*(($N$46+289)=$I$46))</f>
        <v/>
      </c>
      <c r="KG58">
        <f>MIN(100,KF58+IF(AND(KF58&lt;100,KF59+1&gt;=IF(KF60=1,25,50)),10,0)+((15*(OR('2-man'!$N$28=TRUE,'2-man'!$N$28="TRUE",'2-man'!$N$28="Yes"))+15*AND('2-man'!$L$27=2,OR('2-man'!$P$28=TRUE,'2-man'!$P$28="TRUE",'2-man'!$P$28="Yes")))+15*((OR('2-man'!$R$28=TRUE,'2-man'!$R$28="TRUE",'2-man'!$R$28="Yes"))+(OR('2-man'!$T$28=TRUE,'2-man'!$T$28="TRUE",'2-man'!$T$28="Yes"))))*(($N$46+290)=$I$46))</f>
        <v/>
      </c>
      <c r="KH58">
        <f>MIN(100,KG58+IF(AND(KG58&lt;100,KG59+1&gt;=IF(KG60=1,25,50)),10,0)+((15*(OR('2-man'!$N$28=TRUE,'2-man'!$N$28="TRUE",'2-man'!$N$28="Yes"))+15*AND('2-man'!$L$27=2,OR('2-man'!$P$28=TRUE,'2-man'!$P$28="TRUE",'2-man'!$P$28="Yes")))+15*((OR('2-man'!$R$28=TRUE,'2-man'!$R$28="TRUE",'2-man'!$R$28="Yes"))+(OR('2-man'!$T$28=TRUE,'2-man'!$T$28="TRUE",'2-man'!$T$28="Yes"))))*(($N$46+291)=$I$46))</f>
        <v/>
      </c>
      <c r="KI58">
        <f>MIN(100,KH58+IF(AND(KH58&lt;100,KH59+1&gt;=IF(KH60=1,25,50)),10,0)+((15*(OR('2-man'!$N$28=TRUE,'2-man'!$N$28="TRUE",'2-man'!$N$28="Yes"))+15*AND('2-man'!$L$27=2,OR('2-man'!$P$28=TRUE,'2-man'!$P$28="TRUE",'2-man'!$P$28="Yes")))+15*((OR('2-man'!$R$28=TRUE,'2-man'!$R$28="TRUE",'2-man'!$R$28="Yes"))+(OR('2-man'!$T$28=TRUE,'2-man'!$T$28="TRUE",'2-man'!$T$28="Yes"))))*(($N$46+292)=$I$46))</f>
        <v/>
      </c>
      <c r="KJ58">
        <f>MIN(100,KI58+IF(AND(KI58&lt;100,KI59+1&gt;=IF(KI60=1,25,50)),10,0)+((15*(OR('2-man'!$N$28=TRUE,'2-man'!$N$28="TRUE",'2-man'!$N$28="Yes"))+15*AND('2-man'!$L$27=2,OR('2-man'!$P$28=TRUE,'2-man'!$P$28="TRUE",'2-man'!$P$28="Yes")))+15*((OR('2-man'!$R$28=TRUE,'2-man'!$R$28="TRUE",'2-man'!$R$28="Yes"))+(OR('2-man'!$T$28=TRUE,'2-man'!$T$28="TRUE",'2-man'!$T$28="Yes"))))*(($N$46+293)=$I$46))</f>
        <v/>
      </c>
      <c r="KK58">
        <f>MIN(100,KJ58+IF(AND(KJ58&lt;100,KJ59+1&gt;=IF(KJ60=1,25,50)),10,0)+((15*(OR('2-man'!$N$28=TRUE,'2-man'!$N$28="TRUE",'2-man'!$N$28="Yes"))+15*AND('2-man'!$L$27=2,OR('2-man'!$P$28=TRUE,'2-man'!$P$28="TRUE",'2-man'!$P$28="Yes")))+15*((OR('2-man'!$R$28=TRUE,'2-man'!$R$28="TRUE",'2-man'!$R$28="Yes"))+(OR('2-man'!$T$28=TRUE,'2-man'!$T$28="TRUE",'2-man'!$T$28="Yes"))))*(($N$46+294)=$I$46))</f>
        <v/>
      </c>
      <c r="KL58">
        <f>MIN(100,KK58+IF(AND(KK58&lt;100,KK59+1&gt;=IF(KK60=1,25,50)),10,0)+((15*(OR('2-man'!$N$28=TRUE,'2-man'!$N$28="TRUE",'2-man'!$N$28="Yes"))+15*AND('2-man'!$L$27=2,OR('2-man'!$P$28=TRUE,'2-man'!$P$28="TRUE",'2-man'!$P$28="Yes")))+15*((OR('2-man'!$R$28=TRUE,'2-man'!$R$28="TRUE",'2-man'!$R$28="Yes"))+(OR('2-man'!$T$28=TRUE,'2-man'!$T$28="TRUE",'2-man'!$T$28="Yes"))))*(($N$46+295)=$I$46))</f>
        <v/>
      </c>
      <c r="KM58">
        <f>MIN(100,KL58+IF(AND(KL58&lt;100,KL59+1&gt;=IF(KL60=1,25,50)),10,0)+((15*(OR('2-man'!$N$28=TRUE,'2-man'!$N$28="TRUE",'2-man'!$N$28="Yes"))+15*AND('2-man'!$L$27=2,OR('2-man'!$P$28=TRUE,'2-man'!$P$28="TRUE",'2-man'!$P$28="Yes")))+15*((OR('2-man'!$R$28=TRUE,'2-man'!$R$28="TRUE",'2-man'!$R$28="Yes"))+(OR('2-man'!$T$28=TRUE,'2-man'!$T$28="TRUE",'2-man'!$T$28="Yes"))))*(($N$46+296)=$I$46))</f>
        <v/>
      </c>
      <c r="KN58">
        <f>MIN(100,KM58+IF(AND(KM58&lt;100,KM59+1&gt;=IF(KM60=1,25,50)),10,0)+((15*(OR('2-man'!$N$28=TRUE,'2-man'!$N$28="TRUE",'2-man'!$N$28="Yes"))+15*AND('2-man'!$L$27=2,OR('2-man'!$P$28=TRUE,'2-man'!$P$28="TRUE",'2-man'!$P$28="Yes")))+15*((OR('2-man'!$R$28=TRUE,'2-man'!$R$28="TRUE",'2-man'!$R$28="Yes"))+(OR('2-man'!$T$28=TRUE,'2-man'!$T$28="TRUE",'2-man'!$T$28="Yes"))))*(($N$46+297)=$I$46))</f>
        <v/>
      </c>
      <c r="KO58">
        <f>MIN(100,KN58+IF(AND(KN58&lt;100,KN59+1&gt;=IF(KN60=1,25,50)),10,0)+((15*(OR('2-man'!$N$28=TRUE,'2-man'!$N$28="TRUE",'2-man'!$N$28="Yes"))+15*AND('2-man'!$L$27=2,OR('2-man'!$P$28=TRUE,'2-man'!$P$28="TRUE",'2-man'!$P$28="Yes")))+15*((OR('2-man'!$R$28=TRUE,'2-man'!$R$28="TRUE",'2-man'!$R$28="Yes"))+(OR('2-man'!$T$28=TRUE,'2-man'!$T$28="TRUE",'2-man'!$T$28="Yes"))))*(($N$46+298)=$I$46))</f>
        <v/>
      </c>
      <c r="KP58">
        <f>MIN(100,KO58+IF(AND(KO58&lt;100,KO59+1&gt;=IF(KO60=1,25,50)),10,0)+((15*(OR('2-man'!$N$28=TRUE,'2-man'!$N$28="TRUE",'2-man'!$N$28="Yes"))+15*AND('2-man'!$L$27=2,OR('2-man'!$P$28=TRUE,'2-man'!$P$28="TRUE",'2-man'!$P$28="Yes")))+15*((OR('2-man'!$R$28=TRUE,'2-man'!$R$28="TRUE",'2-man'!$R$28="Yes"))+(OR('2-man'!$T$28=TRUE,'2-man'!$T$28="TRUE",'2-man'!$T$28="Yes"))))*(($N$46+299)=$I$46))</f>
        <v/>
      </c>
      <c r="KQ58">
        <f>MIN(100,KP58+IF(AND(KP58&lt;100,KP59+1&gt;=IF(KP60=1,25,50)),10,0)+((15*(OR('2-man'!$N$28=TRUE,'2-man'!$N$28="TRUE",'2-man'!$N$28="Yes"))+15*AND('2-man'!$L$27=2,OR('2-man'!$P$28=TRUE,'2-man'!$P$28="TRUE",'2-man'!$P$28="Yes")))+15*((OR('2-man'!$R$28=TRUE,'2-man'!$R$28="TRUE",'2-man'!$R$28="Yes"))+(OR('2-man'!$T$28=TRUE,'2-man'!$T$28="TRUE",'2-man'!$T$28="Yes"))))*(($N$46+300)=$I$46))</f>
        <v/>
      </c>
      <c r="KR58">
        <f>MIN(100,KQ58+IF(AND(KQ58&lt;100,KQ59+1&gt;=IF(KQ60=1,25,50)),10,0)+((15*(OR('2-man'!$N$28=TRUE,'2-man'!$N$28="TRUE",'2-man'!$N$28="Yes"))+15*AND('2-man'!$L$27=2,OR('2-man'!$P$28=TRUE,'2-man'!$P$28="TRUE",'2-man'!$P$28="Yes")))+15*((OR('2-man'!$R$28=TRUE,'2-man'!$R$28="TRUE",'2-man'!$R$28="Yes"))+(OR('2-man'!$T$28=TRUE,'2-man'!$T$28="TRUE",'2-man'!$T$28="Yes"))))*(($N$46+301)=$I$46))</f>
        <v/>
      </c>
      <c r="KS58">
        <f>MIN(100,KR58+IF(AND(KR58&lt;100,KR59+1&gt;=IF(KR60=1,25,50)),10,0)+((15*(OR('2-man'!$N$28=TRUE,'2-man'!$N$28="TRUE",'2-man'!$N$28="Yes"))+15*AND('2-man'!$L$27=2,OR('2-man'!$P$28=TRUE,'2-man'!$P$28="TRUE",'2-man'!$P$28="Yes")))+15*((OR('2-man'!$R$28=TRUE,'2-man'!$R$28="TRUE",'2-man'!$R$28="Yes"))+(OR('2-man'!$T$28=TRUE,'2-man'!$T$28="TRUE",'2-man'!$T$28="Yes"))))*(($N$46+302)=$I$46))</f>
        <v/>
      </c>
      <c r="KT58">
        <f>MIN(100,KS58+IF(AND(KS58&lt;100,KS59+1&gt;=IF(KS60=1,25,50)),10,0)+((15*(OR('2-man'!$N$28=TRUE,'2-man'!$N$28="TRUE",'2-man'!$N$28="Yes"))+15*AND('2-man'!$L$27=2,OR('2-man'!$P$28=TRUE,'2-man'!$P$28="TRUE",'2-man'!$P$28="Yes")))+15*((OR('2-man'!$R$28=TRUE,'2-man'!$R$28="TRUE",'2-man'!$R$28="Yes"))+(OR('2-man'!$T$28=TRUE,'2-man'!$T$28="TRUE",'2-man'!$T$28="Yes"))))*(($N$46+303)=$I$46))</f>
        <v/>
      </c>
      <c r="KU58">
        <f>MIN(100,KT58+IF(AND(KT58&lt;100,KT59+1&gt;=IF(KT60=1,25,50)),10,0)+((15*(OR('2-man'!$N$28=TRUE,'2-man'!$N$28="TRUE",'2-man'!$N$28="Yes"))+15*AND('2-man'!$L$27=2,OR('2-man'!$P$28=TRUE,'2-man'!$P$28="TRUE",'2-man'!$P$28="Yes")))+15*((OR('2-man'!$R$28=TRUE,'2-man'!$R$28="TRUE",'2-man'!$R$28="Yes"))+(OR('2-man'!$T$28=TRUE,'2-man'!$T$28="TRUE",'2-man'!$T$28="Yes"))))*(($N$46+304)=$I$46))</f>
        <v/>
      </c>
      <c r="KV58">
        <f>MIN(100,KU58+IF(AND(KU58&lt;100,KU59+1&gt;=IF(KU60=1,25,50)),10,0)+((15*(OR('2-man'!$N$28=TRUE,'2-man'!$N$28="TRUE",'2-man'!$N$28="Yes"))+15*AND('2-man'!$L$27=2,OR('2-man'!$P$28=TRUE,'2-man'!$P$28="TRUE",'2-man'!$P$28="Yes")))+15*((OR('2-man'!$R$28=TRUE,'2-man'!$R$28="TRUE",'2-man'!$R$28="Yes"))+(OR('2-man'!$T$28=TRUE,'2-man'!$T$28="TRUE",'2-man'!$T$28="Yes"))))*(($N$46+305)=$I$46))</f>
        <v/>
      </c>
      <c r="KW58">
        <f>MIN(100,KV58+IF(AND(KV58&lt;100,KV59+1&gt;=IF(KV60=1,25,50)),10,0)+((15*(OR('2-man'!$N$28=TRUE,'2-man'!$N$28="TRUE",'2-man'!$N$28="Yes"))+15*AND('2-man'!$L$27=2,OR('2-man'!$P$28=TRUE,'2-man'!$P$28="TRUE",'2-man'!$P$28="Yes")))+15*((OR('2-man'!$R$28=TRUE,'2-man'!$R$28="TRUE",'2-man'!$R$28="Yes"))+(OR('2-man'!$T$28=TRUE,'2-man'!$T$28="TRUE",'2-man'!$T$28="Yes"))))*(($N$46+306)=$I$46))</f>
        <v/>
      </c>
      <c r="KX58">
        <f>MIN(100,KW58+IF(AND(KW58&lt;100,KW59+1&gt;=IF(KW60=1,25,50)),10,0)+((15*(OR('2-man'!$N$28=TRUE,'2-man'!$N$28="TRUE",'2-man'!$N$28="Yes"))+15*AND('2-man'!$L$27=2,OR('2-man'!$P$28=TRUE,'2-man'!$P$28="TRUE",'2-man'!$P$28="Yes")))+15*((OR('2-man'!$R$28=TRUE,'2-man'!$R$28="TRUE",'2-man'!$R$28="Yes"))+(OR('2-man'!$T$28=TRUE,'2-man'!$T$28="TRUE",'2-man'!$T$28="Yes"))))*(($N$46+307)=$I$46))</f>
        <v/>
      </c>
      <c r="KY58">
        <f>MIN(100,KX58+IF(AND(KX58&lt;100,KX59+1&gt;=IF(KX60=1,25,50)),10,0)+((15*(OR('2-man'!$N$28=TRUE,'2-man'!$N$28="TRUE",'2-man'!$N$28="Yes"))+15*AND('2-man'!$L$27=2,OR('2-man'!$P$28=TRUE,'2-man'!$P$28="TRUE",'2-man'!$P$28="Yes")))+15*((OR('2-man'!$R$28=TRUE,'2-man'!$R$28="TRUE",'2-man'!$R$28="Yes"))+(OR('2-man'!$T$28=TRUE,'2-man'!$T$28="TRUE",'2-man'!$T$28="Yes"))))*(($N$46+308)=$I$46))</f>
        <v/>
      </c>
      <c r="KZ58">
        <f>MIN(100,KY58+IF(AND(KY58&lt;100,KY59+1&gt;=IF(KY60=1,25,50)),10,0)+((15*(OR('2-man'!$N$28=TRUE,'2-man'!$N$28="TRUE",'2-man'!$N$28="Yes"))+15*AND('2-man'!$L$27=2,OR('2-man'!$P$28=TRUE,'2-man'!$P$28="TRUE",'2-man'!$P$28="Yes")))+15*((OR('2-man'!$R$28=TRUE,'2-man'!$R$28="TRUE",'2-man'!$R$28="Yes"))+(OR('2-man'!$T$28=TRUE,'2-man'!$T$28="TRUE",'2-man'!$T$28="Yes"))))*(($N$46+309)=$I$46))</f>
        <v/>
      </c>
      <c r="LA58">
        <f>MIN(100,KZ58+IF(AND(KZ58&lt;100,KZ59+1&gt;=IF(KZ60=1,25,50)),10,0)+((15*(OR('2-man'!$N$28=TRUE,'2-man'!$N$28="TRUE",'2-man'!$N$28="Yes"))+15*AND('2-man'!$L$27=2,OR('2-man'!$P$28=TRUE,'2-man'!$P$28="TRUE",'2-man'!$P$28="Yes")))+15*((OR('2-man'!$R$28=TRUE,'2-man'!$R$28="TRUE",'2-man'!$R$28="Yes"))+(OR('2-man'!$T$28=TRUE,'2-man'!$T$28="TRUE",'2-man'!$T$28="Yes"))))*(($N$46+310)=$I$46))</f>
        <v/>
      </c>
      <c r="LB58">
        <f>MIN(100,LA58+IF(AND(LA58&lt;100,LA59+1&gt;=IF(LA60=1,25,50)),10,0)+((15*(OR('2-man'!$N$28=TRUE,'2-man'!$N$28="TRUE",'2-man'!$N$28="Yes"))+15*AND('2-man'!$L$27=2,OR('2-man'!$P$28=TRUE,'2-man'!$P$28="TRUE",'2-man'!$P$28="Yes")))+15*((OR('2-man'!$R$28=TRUE,'2-man'!$R$28="TRUE",'2-man'!$R$28="Yes"))+(OR('2-man'!$T$28=TRUE,'2-man'!$T$28="TRUE",'2-man'!$T$28="Yes"))))*(($N$46+311)=$I$46))</f>
        <v/>
      </c>
      <c r="LC58">
        <f>MIN(100,LB58+IF(AND(LB58&lt;100,LB59+1&gt;=IF(LB60=1,25,50)),10,0)+((15*(OR('2-man'!$N$28=TRUE,'2-man'!$N$28="TRUE",'2-man'!$N$28="Yes"))+15*AND('2-man'!$L$27=2,OR('2-man'!$P$28=TRUE,'2-man'!$P$28="TRUE",'2-man'!$P$28="Yes")))+15*((OR('2-man'!$R$28=TRUE,'2-man'!$R$28="TRUE",'2-man'!$R$28="Yes"))+(OR('2-man'!$T$28=TRUE,'2-man'!$T$28="TRUE",'2-man'!$T$28="Yes"))))*(($N$46+312)=$I$46))</f>
        <v/>
      </c>
      <c r="LD58">
        <f>MIN(100,LC58+IF(AND(LC58&lt;100,LC59+1&gt;=IF(LC60=1,25,50)),10,0)+((15*(OR('2-man'!$N$28=TRUE,'2-man'!$N$28="TRUE",'2-man'!$N$28="Yes"))+15*AND('2-man'!$L$27=2,OR('2-man'!$P$28=TRUE,'2-man'!$P$28="TRUE",'2-man'!$P$28="Yes")))+15*((OR('2-man'!$R$28=TRUE,'2-man'!$R$28="TRUE",'2-man'!$R$28="Yes"))+(OR('2-man'!$T$28=TRUE,'2-man'!$T$28="TRUE",'2-man'!$T$28="Yes"))))*(($N$46+313)=$I$46))</f>
        <v/>
      </c>
      <c r="LE58">
        <f>MIN(100,LD58+IF(AND(LD58&lt;100,LD59+1&gt;=IF(LD60=1,25,50)),10,0)+((15*(OR('2-man'!$N$28=TRUE,'2-man'!$N$28="TRUE",'2-man'!$N$28="Yes"))+15*AND('2-man'!$L$27=2,OR('2-man'!$P$28=TRUE,'2-man'!$P$28="TRUE",'2-man'!$P$28="Yes")))+15*((OR('2-man'!$R$28=TRUE,'2-man'!$R$28="TRUE",'2-man'!$R$28="Yes"))+(OR('2-man'!$T$28=TRUE,'2-man'!$T$28="TRUE",'2-man'!$T$28="Yes"))))*(($N$46+314)=$I$46))</f>
        <v/>
      </c>
      <c r="LF58">
        <f>MIN(100,LE58+IF(AND(LE58&lt;100,LE59+1&gt;=IF(LE60=1,25,50)),10,0)+((15*(OR('2-man'!$N$28=TRUE,'2-man'!$N$28="TRUE",'2-man'!$N$28="Yes"))+15*AND('2-man'!$L$27=2,OR('2-man'!$P$28=TRUE,'2-man'!$P$28="TRUE",'2-man'!$P$28="Yes")))+15*((OR('2-man'!$R$28=TRUE,'2-man'!$R$28="TRUE",'2-man'!$R$28="Yes"))+(OR('2-man'!$T$28=TRUE,'2-man'!$T$28="TRUE",'2-man'!$T$28="Yes"))))*(($N$46+315)=$I$46))</f>
        <v/>
      </c>
      <c r="LG58">
        <f>MIN(100,LF58+IF(AND(LF58&lt;100,LF59+1&gt;=IF(LF60=1,25,50)),10,0)+((15*(OR('2-man'!$N$28=TRUE,'2-man'!$N$28="TRUE",'2-man'!$N$28="Yes"))+15*AND('2-man'!$L$27=2,OR('2-man'!$P$28=TRUE,'2-man'!$P$28="TRUE",'2-man'!$P$28="Yes")))+15*((OR('2-man'!$R$28=TRUE,'2-man'!$R$28="TRUE",'2-man'!$R$28="Yes"))+(OR('2-man'!$T$28=TRUE,'2-man'!$T$28="TRUE",'2-man'!$T$28="Yes"))))*(($N$46+316)=$I$46))</f>
        <v/>
      </c>
      <c r="LH58">
        <f>MIN(100,LG58+IF(AND(LG58&lt;100,LG59+1&gt;=IF(LG60=1,25,50)),10,0)+((15*(OR('2-man'!$N$28=TRUE,'2-man'!$N$28="TRUE",'2-man'!$N$28="Yes"))+15*AND('2-man'!$L$27=2,OR('2-man'!$P$28=TRUE,'2-man'!$P$28="TRUE",'2-man'!$P$28="Yes")))+15*((OR('2-man'!$R$28=TRUE,'2-man'!$R$28="TRUE",'2-man'!$R$28="Yes"))+(OR('2-man'!$T$28=TRUE,'2-man'!$T$28="TRUE",'2-man'!$T$28="Yes"))))*(($N$46+317)=$I$46))</f>
        <v/>
      </c>
      <c r="LI58">
        <f>MIN(100,LH58+IF(AND(LH58&lt;100,LH59+1&gt;=IF(LH60=1,25,50)),10,0)+((15*(OR('2-man'!$N$28=TRUE,'2-man'!$N$28="TRUE",'2-man'!$N$28="Yes"))+15*AND('2-man'!$L$27=2,OR('2-man'!$P$28=TRUE,'2-man'!$P$28="TRUE",'2-man'!$P$28="Yes")))+15*((OR('2-man'!$R$28=TRUE,'2-man'!$R$28="TRUE",'2-man'!$R$28="Yes"))+(OR('2-man'!$T$28=TRUE,'2-man'!$T$28="TRUE",'2-man'!$T$28="Yes"))))*(($N$46+318)=$I$46))</f>
        <v/>
      </c>
      <c r="LJ58">
        <f>MIN(100,LI58+IF(AND(LI58&lt;100,LI59+1&gt;=IF(LI60=1,25,50)),10,0)+((15*(OR('2-man'!$N$28=TRUE,'2-man'!$N$28="TRUE",'2-man'!$N$28="Yes"))+15*AND('2-man'!$L$27=2,OR('2-man'!$P$28=TRUE,'2-man'!$P$28="TRUE",'2-man'!$P$28="Yes")))+15*((OR('2-man'!$R$28=TRUE,'2-man'!$R$28="TRUE",'2-man'!$R$28="Yes"))+(OR('2-man'!$T$28=TRUE,'2-man'!$T$28="TRUE",'2-man'!$T$28="Yes"))))*(($N$46+319)=$I$46))</f>
        <v/>
      </c>
      <c r="LK58">
        <f>MIN(100,LJ58+IF(AND(LJ58&lt;100,LJ59+1&gt;=IF(LJ60=1,25,50)),10,0)+((15*(OR('2-man'!$N$28=TRUE,'2-man'!$N$28="TRUE",'2-man'!$N$28="Yes"))+15*AND('2-man'!$L$27=2,OR('2-man'!$P$28=TRUE,'2-man'!$P$28="TRUE",'2-man'!$P$28="Yes")))+15*((OR('2-man'!$R$28=TRUE,'2-man'!$R$28="TRUE",'2-man'!$R$28="Yes"))+(OR('2-man'!$T$28=TRUE,'2-man'!$T$28="TRUE",'2-man'!$T$28="Yes"))))*(($N$46+320)=$I$46))</f>
        <v/>
      </c>
      <c r="LL58">
        <f>MIN(100,LK58+IF(AND(LK58&lt;100,LK59+1&gt;=IF(LK60=1,25,50)),10,0)+((15*(OR('2-man'!$N$28=TRUE,'2-man'!$N$28="TRUE",'2-man'!$N$28="Yes"))+15*AND('2-man'!$L$27=2,OR('2-man'!$P$28=TRUE,'2-man'!$P$28="TRUE",'2-man'!$P$28="Yes")))+15*((OR('2-man'!$R$28=TRUE,'2-man'!$R$28="TRUE",'2-man'!$R$28="Yes"))+(OR('2-man'!$T$28=TRUE,'2-man'!$T$28="TRUE",'2-man'!$T$28="Yes"))))*(($N$46+321)=$I$46))</f>
        <v/>
      </c>
      <c r="LM58">
        <f>MIN(100,LL58+IF(AND(LL58&lt;100,LL59+1&gt;=IF(LL60=1,25,50)),10,0)+((15*(OR('2-man'!$N$28=TRUE,'2-man'!$N$28="TRUE",'2-man'!$N$28="Yes"))+15*AND('2-man'!$L$27=2,OR('2-man'!$P$28=TRUE,'2-man'!$P$28="TRUE",'2-man'!$P$28="Yes")))+15*((OR('2-man'!$R$28=TRUE,'2-man'!$R$28="TRUE",'2-man'!$R$28="Yes"))+(OR('2-man'!$T$28=TRUE,'2-man'!$T$28="TRUE",'2-man'!$T$28="Yes"))))*(($N$46+322)=$I$46))</f>
        <v/>
      </c>
      <c r="LN58">
        <f>MIN(100,LM58+IF(AND(LM58&lt;100,LM59+1&gt;=IF(LM60=1,25,50)),10,0)+((15*(OR('2-man'!$N$28=TRUE,'2-man'!$N$28="TRUE",'2-man'!$N$28="Yes"))+15*AND('2-man'!$L$27=2,OR('2-man'!$P$28=TRUE,'2-man'!$P$28="TRUE",'2-man'!$P$28="Yes")))+15*((OR('2-man'!$R$28=TRUE,'2-man'!$R$28="TRUE",'2-man'!$R$28="Yes"))+(OR('2-man'!$T$28=TRUE,'2-man'!$T$28="TRUE",'2-man'!$T$28="Yes"))))*(($N$46+323)=$I$46))</f>
        <v/>
      </c>
      <c r="LO58">
        <f>MIN(100,LN58+IF(AND(LN58&lt;100,LN59+1&gt;=IF(LN60=1,25,50)),10,0)+((15*(OR('2-man'!$N$28=TRUE,'2-man'!$N$28="TRUE",'2-man'!$N$28="Yes"))+15*AND('2-man'!$L$27=2,OR('2-man'!$P$28=TRUE,'2-man'!$P$28="TRUE",'2-man'!$P$28="Yes")))+15*((OR('2-man'!$R$28=TRUE,'2-man'!$R$28="TRUE",'2-man'!$R$28="Yes"))+(OR('2-man'!$T$28=TRUE,'2-man'!$T$28="TRUE",'2-man'!$T$28="Yes"))))*(($N$46+324)=$I$46))</f>
        <v/>
      </c>
      <c r="LP58">
        <f>MIN(100,LO58+IF(AND(LO58&lt;100,LO59+1&gt;=IF(LO60=1,25,50)),10,0)+((15*(OR('2-man'!$N$28=TRUE,'2-man'!$N$28="TRUE",'2-man'!$N$28="Yes"))+15*AND('2-man'!$L$27=2,OR('2-man'!$P$28=TRUE,'2-man'!$P$28="TRUE",'2-man'!$P$28="Yes")))+15*((OR('2-man'!$R$28=TRUE,'2-man'!$R$28="TRUE",'2-man'!$R$28="Yes"))+(OR('2-man'!$T$28=TRUE,'2-man'!$T$28="TRUE",'2-man'!$T$28="Yes"))))*(($N$46+325)=$I$46))</f>
        <v/>
      </c>
      <c r="LQ58">
        <f>MIN(100,LP58+IF(AND(LP58&lt;100,LP59+1&gt;=IF(LP60=1,25,50)),10,0)+((15*(OR('2-man'!$N$28=TRUE,'2-man'!$N$28="TRUE",'2-man'!$N$28="Yes"))+15*AND('2-man'!$L$27=2,OR('2-man'!$P$28=TRUE,'2-man'!$P$28="TRUE",'2-man'!$P$28="Yes")))+15*((OR('2-man'!$R$28=TRUE,'2-man'!$R$28="TRUE",'2-man'!$R$28="Yes"))+(OR('2-man'!$T$28=TRUE,'2-man'!$T$28="TRUE",'2-man'!$T$28="Yes"))))*(($N$46+326)=$I$46))</f>
        <v/>
      </c>
      <c r="LR58">
        <f>MIN(100,LQ58+IF(AND(LQ58&lt;100,LQ59+1&gt;=IF(LQ60=1,25,50)),10,0)+((15*(OR('2-man'!$N$28=TRUE,'2-man'!$N$28="TRUE",'2-man'!$N$28="Yes"))+15*AND('2-man'!$L$27=2,OR('2-man'!$P$28=TRUE,'2-man'!$P$28="TRUE",'2-man'!$P$28="Yes")))+15*((OR('2-man'!$R$28=TRUE,'2-man'!$R$28="TRUE",'2-man'!$R$28="Yes"))+(OR('2-man'!$T$28=TRUE,'2-man'!$T$28="TRUE",'2-man'!$T$28="Yes"))))*(($N$46+327)=$I$46))</f>
        <v/>
      </c>
      <c r="LS58">
        <f>MIN(100,LR58+IF(AND(LR58&lt;100,LR59+1&gt;=IF(LR60=1,25,50)),10,0)+((15*(OR('2-man'!$N$28=TRUE,'2-man'!$N$28="TRUE",'2-man'!$N$28="Yes"))+15*AND('2-man'!$L$27=2,OR('2-man'!$P$28=TRUE,'2-man'!$P$28="TRUE",'2-man'!$P$28="Yes")))+15*((OR('2-man'!$R$28=TRUE,'2-man'!$R$28="TRUE",'2-man'!$R$28="Yes"))+(OR('2-man'!$T$28=TRUE,'2-man'!$T$28="TRUE",'2-man'!$T$28="Yes"))))*(($N$46+328)=$I$46))</f>
        <v/>
      </c>
      <c r="LT58">
        <f>MIN(100,LS58+IF(AND(LS58&lt;100,LS59+1&gt;=IF(LS60=1,25,50)),10,0)+((15*(OR('2-man'!$N$28=TRUE,'2-man'!$N$28="TRUE",'2-man'!$N$28="Yes"))+15*AND('2-man'!$L$27=2,OR('2-man'!$P$28=TRUE,'2-man'!$P$28="TRUE",'2-man'!$P$28="Yes")))+15*((OR('2-man'!$R$28=TRUE,'2-man'!$R$28="TRUE",'2-man'!$R$28="Yes"))+(OR('2-man'!$T$28=TRUE,'2-man'!$T$28="TRUE",'2-man'!$T$28="Yes"))))*(($N$46+329)=$I$46))</f>
        <v/>
      </c>
    </row>
    <row r="59">
      <c r="A59" t="inlineStr">
        <is>
          <t>P2 duo timer</t>
        </is>
      </c>
      <c r="C59">
        <f>$D$46</f>
        <v/>
      </c>
      <c r="D59">
        <f>IF(C58&gt;=100,0,IF(C59+1&gt;=IF(C60=1,25,50),0,C59+1))</f>
        <v/>
      </c>
      <c r="E59">
        <f>IF(D58&gt;=100,0,IF(D59+1&gt;=IF(D60=1,25,50),0,D59+1))</f>
        <v/>
      </c>
      <c r="F59">
        <f>IF(E58&gt;=100,0,IF(E59+1&gt;=IF(E60=1,25,50),0,E59+1))</f>
        <v/>
      </c>
      <c r="G59">
        <f>IF(F58&gt;=100,0,IF(F59+1&gt;=IF(F60=1,25,50),0,F59+1))</f>
        <v/>
      </c>
      <c r="H59">
        <f>IF(G58&gt;=100,0,IF(G59+1&gt;=IF(G60=1,25,50),0,G59+1))</f>
        <v/>
      </c>
      <c r="I59">
        <f>IF(H58&gt;=100,0,IF(H59+1&gt;=IF(H60=1,25,50),0,H59+1))</f>
        <v/>
      </c>
      <c r="J59">
        <f>IF(I58&gt;=100,0,IF(I59+1&gt;=IF(I60=1,25,50),0,I59+1))</f>
        <v/>
      </c>
      <c r="K59">
        <f>IF(J58&gt;=100,0,IF(J59+1&gt;=IF(J60=1,25,50),0,J59+1))</f>
        <v/>
      </c>
      <c r="L59">
        <f>IF(K58&gt;=100,0,IF(K59+1&gt;=IF(K60=1,25,50),0,K59+1))</f>
        <v/>
      </c>
      <c r="M59">
        <f>IF(L58&gt;=100,0,IF(L59+1&gt;=IF(L60=1,25,50),0,L59+1))</f>
        <v/>
      </c>
      <c r="N59">
        <f>IF(M58&gt;=100,0,IF(M59+1&gt;=IF(M60=1,25,50),0,M59+1))</f>
        <v/>
      </c>
      <c r="O59">
        <f>IF(N58&gt;=100,0,IF(N59+1&gt;=IF(N60=1,25,50),0,N59+1))</f>
        <v/>
      </c>
      <c r="P59">
        <f>IF(O58&gt;=100,0,IF(O59+1&gt;=IF(O60=1,25,50),0,O59+1))</f>
        <v/>
      </c>
      <c r="Q59">
        <f>IF(P58&gt;=100,0,IF(P59+1&gt;=IF(P60=1,25,50),0,P59+1))</f>
        <v/>
      </c>
      <c r="R59">
        <f>IF(Q58&gt;=100,0,IF(Q59+1&gt;=IF(Q60=1,25,50),0,Q59+1))</f>
        <v/>
      </c>
      <c r="S59">
        <f>IF(R58&gt;=100,0,IF(R59+1&gt;=IF(R60=1,25,50),0,R59+1))</f>
        <v/>
      </c>
      <c r="T59">
        <f>IF(S58&gt;=100,0,IF(S59+1&gt;=IF(S60=1,25,50),0,S59+1))</f>
        <v/>
      </c>
      <c r="U59">
        <f>IF(T58&gt;=100,0,IF(T59+1&gt;=IF(T60=1,25,50),0,T59+1))</f>
        <v/>
      </c>
      <c r="V59">
        <f>IF(U58&gt;=100,0,IF(U59+1&gt;=IF(U60=1,25,50),0,U59+1))</f>
        <v/>
      </c>
      <c r="W59">
        <f>IF(V58&gt;=100,0,IF(V59+1&gt;=IF(V60=1,25,50),0,V59+1))</f>
        <v/>
      </c>
      <c r="X59">
        <f>IF(W58&gt;=100,0,IF(W59+1&gt;=IF(W60=1,25,50),0,W59+1))</f>
        <v/>
      </c>
      <c r="Y59">
        <f>IF(X58&gt;=100,0,IF(X59+1&gt;=IF(X60=1,25,50),0,X59+1))</f>
        <v/>
      </c>
      <c r="Z59">
        <f>IF(Y58&gt;=100,0,IF(Y59+1&gt;=IF(Y60=1,25,50),0,Y59+1))</f>
        <v/>
      </c>
      <c r="AA59">
        <f>IF(Z58&gt;=100,0,IF(Z59+1&gt;=IF(Z60=1,25,50),0,Z59+1))</f>
        <v/>
      </c>
      <c r="AB59">
        <f>IF(AA58&gt;=100,0,IF(AA59+1&gt;=IF(AA60=1,25,50),0,AA59+1))</f>
        <v/>
      </c>
      <c r="AC59">
        <f>IF(AB58&gt;=100,0,IF(AB59+1&gt;=IF(AB60=1,25,50),0,AB59+1))</f>
        <v/>
      </c>
      <c r="AD59">
        <f>IF(AC58&gt;=100,0,IF(AC59+1&gt;=IF(AC60=1,25,50),0,AC59+1))</f>
        <v/>
      </c>
      <c r="AE59">
        <f>IF(AD58&gt;=100,0,IF(AD59+1&gt;=IF(AD60=1,25,50),0,AD59+1))</f>
        <v/>
      </c>
      <c r="AF59">
        <f>IF(AE58&gt;=100,0,IF(AE59+1&gt;=IF(AE60=1,25,50),0,AE59+1))</f>
        <v/>
      </c>
      <c r="AG59">
        <f>IF(AF58&gt;=100,0,IF(AF59+1&gt;=IF(AF60=1,25,50),0,AF59+1))</f>
        <v/>
      </c>
      <c r="AH59">
        <f>IF(AG58&gt;=100,0,IF(AG59+1&gt;=IF(AG60=1,25,50),0,AG59+1))</f>
        <v/>
      </c>
      <c r="AI59">
        <f>IF(AH58&gt;=100,0,IF(AH59+1&gt;=IF(AH60=1,25,50),0,AH59+1))</f>
        <v/>
      </c>
      <c r="AJ59">
        <f>IF(AI58&gt;=100,0,IF(AI59+1&gt;=IF(AI60=1,25,50),0,AI59+1))</f>
        <v/>
      </c>
      <c r="AK59">
        <f>IF(AJ58&gt;=100,0,IF(AJ59+1&gt;=IF(AJ60=1,25,50),0,AJ59+1))</f>
        <v/>
      </c>
      <c r="AL59">
        <f>IF(AK58&gt;=100,0,IF(AK59+1&gt;=IF(AK60=1,25,50),0,AK59+1))</f>
        <v/>
      </c>
      <c r="AM59">
        <f>IF(AL58&gt;=100,0,IF(AL59+1&gt;=IF(AL60=1,25,50),0,AL59+1))</f>
        <v/>
      </c>
      <c r="AN59">
        <f>IF(AM58&gt;=100,0,IF(AM59+1&gt;=IF(AM60=1,25,50),0,AM59+1))</f>
        <v/>
      </c>
      <c r="AO59">
        <f>IF(AN58&gt;=100,0,IF(AN59+1&gt;=IF(AN60=1,25,50),0,AN59+1))</f>
        <v/>
      </c>
      <c r="AP59">
        <f>IF(AO58&gt;=100,0,IF(AO59+1&gt;=IF(AO60=1,25,50),0,AO59+1))</f>
        <v/>
      </c>
      <c r="AQ59">
        <f>IF(AP58&gt;=100,0,IF(AP59+1&gt;=IF(AP60=1,25,50),0,AP59+1))</f>
        <v/>
      </c>
      <c r="AR59">
        <f>IF(AQ58&gt;=100,0,IF(AQ59+1&gt;=IF(AQ60=1,25,50),0,AQ59+1))</f>
        <v/>
      </c>
      <c r="AS59">
        <f>IF(AR58&gt;=100,0,IF(AR59+1&gt;=IF(AR60=1,25,50),0,AR59+1))</f>
        <v/>
      </c>
      <c r="AT59">
        <f>IF(AS58&gt;=100,0,IF(AS59+1&gt;=IF(AS60=1,25,50),0,AS59+1))</f>
        <v/>
      </c>
      <c r="AU59">
        <f>IF(AT58&gt;=100,0,IF(AT59+1&gt;=IF(AT60=1,25,50),0,AT59+1))</f>
        <v/>
      </c>
      <c r="AV59">
        <f>IF(AU58&gt;=100,0,IF(AU59+1&gt;=IF(AU60=1,25,50),0,AU59+1))</f>
        <v/>
      </c>
      <c r="AW59">
        <f>IF(AV58&gt;=100,0,IF(AV59+1&gt;=IF(AV60=1,25,50),0,AV59+1))</f>
        <v/>
      </c>
      <c r="AX59">
        <f>IF(AW58&gt;=100,0,IF(AW59+1&gt;=IF(AW60=1,25,50),0,AW59+1))</f>
        <v/>
      </c>
      <c r="AY59">
        <f>IF(AX58&gt;=100,0,IF(AX59+1&gt;=IF(AX60=1,25,50),0,AX59+1))</f>
        <v/>
      </c>
      <c r="AZ59">
        <f>IF(AY58&gt;=100,0,IF(AY59+1&gt;=IF(AY60=1,25,50),0,AY59+1))</f>
        <v/>
      </c>
      <c r="BA59">
        <f>IF(AZ58&gt;=100,0,IF(AZ59+1&gt;=IF(AZ60=1,25,50),0,AZ59+1))</f>
        <v/>
      </c>
      <c r="BB59">
        <f>IF(BA58&gt;=100,0,IF(BA59+1&gt;=IF(BA60=1,25,50),0,BA59+1))</f>
        <v/>
      </c>
      <c r="BC59">
        <f>IF(BB58&gt;=100,0,IF(BB59+1&gt;=IF(BB60=1,25,50),0,BB59+1))</f>
        <v/>
      </c>
      <c r="BD59">
        <f>IF(BC58&gt;=100,0,IF(BC59+1&gt;=IF(BC60=1,25,50),0,BC59+1))</f>
        <v/>
      </c>
      <c r="BE59">
        <f>IF(BD58&gt;=100,0,IF(BD59+1&gt;=IF(BD60=1,25,50),0,BD59+1))</f>
        <v/>
      </c>
      <c r="BF59">
        <f>IF(BE58&gt;=100,0,IF(BE59+1&gt;=IF(BE60=1,25,50),0,BE59+1))</f>
        <v/>
      </c>
      <c r="BG59">
        <f>IF(BF58&gt;=100,0,IF(BF59+1&gt;=IF(BF60=1,25,50),0,BF59+1))</f>
        <v/>
      </c>
      <c r="BH59">
        <f>IF(BG58&gt;=100,0,IF(BG59+1&gt;=IF(BG60=1,25,50),0,BG59+1))</f>
        <v/>
      </c>
      <c r="BI59">
        <f>IF(BH58&gt;=100,0,IF(BH59+1&gt;=IF(BH60=1,25,50),0,BH59+1))</f>
        <v/>
      </c>
      <c r="BJ59">
        <f>IF(BI58&gt;=100,0,IF(BI59+1&gt;=IF(BI60=1,25,50),0,BI59+1))</f>
        <v/>
      </c>
      <c r="BK59">
        <f>IF(BJ58&gt;=100,0,IF(BJ59+1&gt;=IF(BJ60=1,25,50),0,BJ59+1))</f>
        <v/>
      </c>
      <c r="BL59">
        <f>IF(BK58&gt;=100,0,IF(BK59+1&gt;=IF(BK60=1,25,50),0,BK59+1))</f>
        <v/>
      </c>
      <c r="BM59">
        <f>IF(BL58&gt;=100,0,IF(BL59+1&gt;=IF(BL60=1,25,50),0,BL59+1))</f>
        <v/>
      </c>
      <c r="BN59">
        <f>IF(BM58&gt;=100,0,IF(BM59+1&gt;=IF(BM60=1,25,50),0,BM59+1))</f>
        <v/>
      </c>
      <c r="BO59">
        <f>IF(BN58&gt;=100,0,IF(BN59+1&gt;=IF(BN60=1,25,50),0,BN59+1))</f>
        <v/>
      </c>
      <c r="BP59">
        <f>IF(BO58&gt;=100,0,IF(BO59+1&gt;=IF(BO60=1,25,50),0,BO59+1))</f>
        <v/>
      </c>
      <c r="BQ59">
        <f>IF(BP58&gt;=100,0,IF(BP59+1&gt;=IF(BP60=1,25,50),0,BP59+1))</f>
        <v/>
      </c>
      <c r="BR59">
        <f>IF(BQ58&gt;=100,0,IF(BQ59+1&gt;=IF(BQ60=1,25,50),0,BQ59+1))</f>
        <v/>
      </c>
      <c r="BS59">
        <f>IF(BR58&gt;=100,0,IF(BR59+1&gt;=IF(BR60=1,25,50),0,BR59+1))</f>
        <v/>
      </c>
      <c r="BT59">
        <f>IF(BS58&gt;=100,0,IF(BS59+1&gt;=IF(BS60=1,25,50),0,BS59+1))</f>
        <v/>
      </c>
      <c r="BU59">
        <f>IF(BT58&gt;=100,0,IF(BT59+1&gt;=IF(BT60=1,25,50),0,BT59+1))</f>
        <v/>
      </c>
      <c r="BV59">
        <f>IF(BU58&gt;=100,0,IF(BU59+1&gt;=IF(BU60=1,25,50),0,BU59+1))</f>
        <v/>
      </c>
      <c r="BW59">
        <f>IF(BV58&gt;=100,0,IF(BV59+1&gt;=IF(BV60=1,25,50),0,BV59+1))</f>
        <v/>
      </c>
      <c r="BX59">
        <f>IF(BW58&gt;=100,0,IF(BW59+1&gt;=IF(BW60=1,25,50),0,BW59+1))</f>
        <v/>
      </c>
      <c r="BY59">
        <f>IF(BX58&gt;=100,0,IF(BX59+1&gt;=IF(BX60=1,25,50),0,BX59+1))</f>
        <v/>
      </c>
      <c r="BZ59">
        <f>IF(BY58&gt;=100,0,IF(BY59+1&gt;=IF(BY60=1,25,50),0,BY59+1))</f>
        <v/>
      </c>
      <c r="CA59">
        <f>IF(BZ58&gt;=100,0,IF(BZ59+1&gt;=IF(BZ60=1,25,50),0,BZ59+1))</f>
        <v/>
      </c>
      <c r="CB59">
        <f>IF(CA58&gt;=100,0,IF(CA59+1&gt;=IF(CA60=1,25,50),0,CA59+1))</f>
        <v/>
      </c>
      <c r="CC59">
        <f>IF(CB58&gt;=100,0,IF(CB59+1&gt;=IF(CB60=1,25,50),0,CB59+1))</f>
        <v/>
      </c>
      <c r="CD59">
        <f>IF(CC58&gt;=100,0,IF(CC59+1&gt;=IF(CC60=1,25,50),0,CC59+1))</f>
        <v/>
      </c>
      <c r="CE59">
        <f>IF(CD58&gt;=100,0,IF(CD59+1&gt;=IF(CD60=1,25,50),0,CD59+1))</f>
        <v/>
      </c>
      <c r="CF59">
        <f>IF(CE58&gt;=100,0,IF(CE59+1&gt;=IF(CE60=1,25,50),0,CE59+1))</f>
        <v/>
      </c>
      <c r="CG59">
        <f>IF(CF58&gt;=100,0,IF(CF59+1&gt;=IF(CF60=1,25,50),0,CF59+1))</f>
        <v/>
      </c>
      <c r="CH59">
        <f>IF(CG58&gt;=100,0,IF(CG59+1&gt;=IF(CG60=1,25,50),0,CG59+1))</f>
        <v/>
      </c>
      <c r="CI59">
        <f>IF(CH58&gt;=100,0,IF(CH59+1&gt;=IF(CH60=1,25,50),0,CH59+1))</f>
        <v/>
      </c>
      <c r="CJ59">
        <f>IF(CI58&gt;=100,0,IF(CI59+1&gt;=IF(CI60=1,25,50),0,CI59+1))</f>
        <v/>
      </c>
      <c r="CK59">
        <f>IF(CJ58&gt;=100,0,IF(CJ59+1&gt;=IF(CJ60=1,25,50),0,CJ59+1))</f>
        <v/>
      </c>
      <c r="CL59">
        <f>IF(CK58&gt;=100,0,IF(CK59+1&gt;=IF(CK60=1,25,50),0,CK59+1))</f>
        <v/>
      </c>
      <c r="CM59">
        <f>IF(CL58&gt;=100,0,IF(CL59+1&gt;=IF(CL60=1,25,50),0,CL59+1))</f>
        <v/>
      </c>
      <c r="CN59">
        <f>IF(CM58&gt;=100,0,IF(CM59+1&gt;=IF(CM60=1,25,50),0,CM59+1))</f>
        <v/>
      </c>
      <c r="CO59">
        <f>IF(CN58&gt;=100,0,IF(CN59+1&gt;=IF(CN60=1,25,50),0,CN59+1))</f>
        <v/>
      </c>
      <c r="CP59">
        <f>IF(CO58&gt;=100,0,IF(CO59+1&gt;=IF(CO60=1,25,50),0,CO59+1))</f>
        <v/>
      </c>
      <c r="CQ59">
        <f>IF(CP58&gt;=100,0,IF(CP59+1&gt;=IF(CP60=1,25,50),0,CP59+1))</f>
        <v/>
      </c>
      <c r="CR59">
        <f>IF(CQ58&gt;=100,0,IF(CQ59+1&gt;=IF(CQ60=1,25,50),0,CQ59+1))</f>
        <v/>
      </c>
      <c r="CS59">
        <f>IF(CR58&gt;=100,0,IF(CR59+1&gt;=IF(CR60=1,25,50),0,CR59+1))</f>
        <v/>
      </c>
      <c r="CT59">
        <f>IF(CS58&gt;=100,0,IF(CS59+1&gt;=IF(CS60=1,25,50),0,CS59+1))</f>
        <v/>
      </c>
      <c r="CU59">
        <f>IF(CT58&gt;=100,0,IF(CT59+1&gt;=IF(CT60=1,25,50),0,CT59+1))</f>
        <v/>
      </c>
      <c r="CV59">
        <f>IF(CU58&gt;=100,0,IF(CU59+1&gt;=IF(CU60=1,25,50),0,CU59+1))</f>
        <v/>
      </c>
      <c r="CW59">
        <f>IF(CV58&gt;=100,0,IF(CV59+1&gt;=IF(CV60=1,25,50),0,CV59+1))</f>
        <v/>
      </c>
      <c r="CX59">
        <f>IF(CW58&gt;=100,0,IF(CW59+1&gt;=IF(CW60=1,25,50),0,CW59+1))</f>
        <v/>
      </c>
      <c r="CY59">
        <f>IF(CX58&gt;=100,0,IF(CX59+1&gt;=IF(CX60=1,25,50),0,CX59+1))</f>
        <v/>
      </c>
      <c r="CZ59">
        <f>IF(CY58&gt;=100,0,IF(CY59+1&gt;=IF(CY60=1,25,50),0,CY59+1))</f>
        <v/>
      </c>
      <c r="DA59">
        <f>IF(CZ58&gt;=100,0,IF(CZ59+1&gt;=IF(CZ60=1,25,50),0,CZ59+1))</f>
        <v/>
      </c>
      <c r="DB59">
        <f>IF(DA58&gt;=100,0,IF(DA59+1&gt;=IF(DA60=1,25,50),0,DA59+1))</f>
        <v/>
      </c>
      <c r="DC59">
        <f>IF(DB58&gt;=100,0,IF(DB59+1&gt;=IF(DB60=1,25,50),0,DB59+1))</f>
        <v/>
      </c>
      <c r="DD59">
        <f>IF(DC58&gt;=100,0,IF(DC59+1&gt;=IF(DC60=1,25,50),0,DC59+1))</f>
        <v/>
      </c>
      <c r="DE59">
        <f>IF(DD58&gt;=100,0,IF(DD59+1&gt;=IF(DD60=1,25,50),0,DD59+1))</f>
        <v/>
      </c>
      <c r="DF59">
        <f>IF(DE58&gt;=100,0,IF(DE59+1&gt;=IF(DE60=1,25,50),0,DE59+1))</f>
        <v/>
      </c>
      <c r="DG59">
        <f>IF(DF58&gt;=100,0,IF(DF59+1&gt;=IF(DF60=1,25,50),0,DF59+1))</f>
        <v/>
      </c>
      <c r="DH59">
        <f>IF(DG58&gt;=100,0,IF(DG59+1&gt;=IF(DG60=1,25,50),0,DG59+1))</f>
        <v/>
      </c>
      <c r="DI59">
        <f>IF(DH58&gt;=100,0,IF(DH59+1&gt;=IF(DH60=1,25,50),0,DH59+1))</f>
        <v/>
      </c>
      <c r="DJ59">
        <f>IF(DI58&gt;=100,0,IF(DI59+1&gt;=IF(DI60=1,25,50),0,DI59+1))</f>
        <v/>
      </c>
      <c r="DK59">
        <f>IF(DJ58&gt;=100,0,IF(DJ59+1&gt;=IF(DJ60=1,25,50),0,DJ59+1))</f>
        <v/>
      </c>
      <c r="DL59">
        <f>IF(DK58&gt;=100,0,IF(DK59+1&gt;=IF(DK60=1,25,50),0,DK59+1))</f>
        <v/>
      </c>
      <c r="DM59">
        <f>IF(DL58&gt;=100,0,IF(DL59+1&gt;=IF(DL60=1,25,50),0,DL59+1))</f>
        <v/>
      </c>
      <c r="DN59">
        <f>IF(DM58&gt;=100,0,IF(DM59+1&gt;=IF(DM60=1,25,50),0,DM59+1))</f>
        <v/>
      </c>
      <c r="DO59">
        <f>IF(DN58&gt;=100,0,IF(DN59+1&gt;=IF(DN60=1,25,50),0,DN59+1))</f>
        <v/>
      </c>
      <c r="DP59">
        <f>IF(DO58&gt;=100,0,IF(DO59+1&gt;=IF(DO60=1,25,50),0,DO59+1))</f>
        <v/>
      </c>
      <c r="DQ59">
        <f>IF(DP58&gt;=100,0,IF(DP59+1&gt;=IF(DP60=1,25,50),0,DP59+1))</f>
        <v/>
      </c>
      <c r="DR59">
        <f>IF(DQ58&gt;=100,0,IF(DQ59+1&gt;=IF(DQ60=1,25,50),0,DQ59+1))</f>
        <v/>
      </c>
      <c r="DS59">
        <f>IF(DR58&gt;=100,0,IF(DR59+1&gt;=IF(DR60=1,25,50),0,DR59+1))</f>
        <v/>
      </c>
      <c r="DT59">
        <f>IF(DS58&gt;=100,0,IF(DS59+1&gt;=IF(DS60=1,25,50),0,DS59+1))</f>
        <v/>
      </c>
      <c r="DU59">
        <f>IF(DT58&gt;=100,0,IF(DT59+1&gt;=IF(DT60=1,25,50),0,DT59+1))</f>
        <v/>
      </c>
      <c r="DV59">
        <f>IF(DU58&gt;=100,0,IF(DU59+1&gt;=IF(DU60=1,25,50),0,DU59+1))</f>
        <v/>
      </c>
      <c r="DW59">
        <f>IF(DV58&gt;=100,0,IF(DV59+1&gt;=IF(DV60=1,25,50),0,DV59+1))</f>
        <v/>
      </c>
      <c r="DX59">
        <f>IF(DW58&gt;=100,0,IF(DW59+1&gt;=IF(DW60=1,25,50),0,DW59+1))</f>
        <v/>
      </c>
      <c r="DY59">
        <f>IF(DX58&gt;=100,0,IF(DX59+1&gt;=IF(DX60=1,25,50),0,DX59+1))</f>
        <v/>
      </c>
      <c r="DZ59">
        <f>IF(DY58&gt;=100,0,IF(DY59+1&gt;=IF(DY60=1,25,50),0,DY59+1))</f>
        <v/>
      </c>
      <c r="EA59">
        <f>IF(DZ58&gt;=100,0,IF(DZ59+1&gt;=IF(DZ60=1,25,50),0,DZ59+1))</f>
        <v/>
      </c>
      <c r="EB59">
        <f>IF(EA58&gt;=100,0,IF(EA59+1&gt;=IF(EA60=1,25,50),0,EA59+1))</f>
        <v/>
      </c>
      <c r="EC59">
        <f>IF(EB58&gt;=100,0,IF(EB59+1&gt;=IF(EB60=1,25,50),0,EB59+1))</f>
        <v/>
      </c>
      <c r="ED59">
        <f>IF(EC58&gt;=100,0,IF(EC59+1&gt;=IF(EC60=1,25,50),0,EC59+1))</f>
        <v/>
      </c>
      <c r="EE59">
        <f>IF(ED58&gt;=100,0,IF(ED59+1&gt;=IF(ED60=1,25,50),0,ED59+1))</f>
        <v/>
      </c>
      <c r="EF59">
        <f>IF(EE58&gt;=100,0,IF(EE59+1&gt;=IF(EE60=1,25,50),0,EE59+1))</f>
        <v/>
      </c>
      <c r="EG59">
        <f>IF(EF58&gt;=100,0,IF(EF59+1&gt;=IF(EF60=1,25,50),0,EF59+1))</f>
        <v/>
      </c>
      <c r="EH59">
        <f>IF(EG58&gt;=100,0,IF(EG59+1&gt;=IF(EG60=1,25,50),0,EG59+1))</f>
        <v/>
      </c>
      <c r="EI59">
        <f>IF(EH58&gt;=100,0,IF(EH59+1&gt;=IF(EH60=1,25,50),0,EH59+1))</f>
        <v/>
      </c>
      <c r="EJ59">
        <f>IF(EI58&gt;=100,0,IF(EI59+1&gt;=IF(EI60=1,25,50),0,EI59+1))</f>
        <v/>
      </c>
      <c r="EK59">
        <f>IF(EJ58&gt;=100,0,IF(EJ59+1&gt;=IF(EJ60=1,25,50),0,EJ59+1))</f>
        <v/>
      </c>
      <c r="EL59">
        <f>IF(EK58&gt;=100,0,IF(EK59+1&gt;=IF(EK60=1,25,50),0,EK59+1))</f>
        <v/>
      </c>
      <c r="EM59">
        <f>IF(EL58&gt;=100,0,IF(EL59+1&gt;=IF(EL60=1,25,50),0,EL59+1))</f>
        <v/>
      </c>
      <c r="EN59">
        <f>IF(EM58&gt;=100,0,IF(EM59+1&gt;=IF(EM60=1,25,50),0,EM59+1))</f>
        <v/>
      </c>
      <c r="EO59">
        <f>IF(EN58&gt;=100,0,IF(EN59+1&gt;=IF(EN60=1,25,50),0,EN59+1))</f>
        <v/>
      </c>
      <c r="EP59">
        <f>IF(EO58&gt;=100,0,IF(EO59+1&gt;=IF(EO60=1,25,50),0,EO59+1))</f>
        <v/>
      </c>
      <c r="EQ59">
        <f>IF(EP58&gt;=100,0,IF(EP59+1&gt;=IF(EP60=1,25,50),0,EP59+1))</f>
        <v/>
      </c>
      <c r="ER59">
        <f>IF(EQ58&gt;=100,0,IF(EQ59+1&gt;=IF(EQ60=1,25,50),0,EQ59+1))</f>
        <v/>
      </c>
      <c r="ES59">
        <f>IF(ER58&gt;=100,0,IF(ER59+1&gt;=IF(ER60=1,25,50),0,ER59+1))</f>
        <v/>
      </c>
      <c r="ET59">
        <f>IF(ES58&gt;=100,0,IF(ES59+1&gt;=IF(ES60=1,25,50),0,ES59+1))</f>
        <v/>
      </c>
      <c r="EU59">
        <f>IF(ET58&gt;=100,0,IF(ET59+1&gt;=IF(ET60=1,25,50),0,ET59+1))</f>
        <v/>
      </c>
      <c r="EV59">
        <f>IF(EU58&gt;=100,0,IF(EU59+1&gt;=IF(EU60=1,25,50),0,EU59+1))</f>
        <v/>
      </c>
      <c r="EW59">
        <f>IF(EV58&gt;=100,0,IF(EV59+1&gt;=IF(EV60=1,25,50),0,EV59+1))</f>
        <v/>
      </c>
      <c r="EX59">
        <f>IF(EW58&gt;=100,0,IF(EW59+1&gt;=IF(EW60=1,25,50),0,EW59+1))</f>
        <v/>
      </c>
      <c r="EY59">
        <f>IF(EX58&gt;=100,0,IF(EX59+1&gt;=IF(EX60=1,25,50),0,EX59+1))</f>
        <v/>
      </c>
      <c r="EZ59">
        <f>IF(EY58&gt;=100,0,IF(EY59+1&gt;=IF(EY60=1,25,50),0,EY59+1))</f>
        <v/>
      </c>
      <c r="FA59">
        <f>IF(EZ58&gt;=100,0,IF(EZ59+1&gt;=IF(EZ60=1,25,50),0,EZ59+1))</f>
        <v/>
      </c>
      <c r="FB59">
        <f>IF(FA58&gt;=100,0,IF(FA59+1&gt;=IF(FA60=1,25,50),0,FA59+1))</f>
        <v/>
      </c>
      <c r="FC59">
        <f>IF(FB58&gt;=100,0,IF(FB59+1&gt;=IF(FB60=1,25,50),0,FB59+1))</f>
        <v/>
      </c>
      <c r="FD59">
        <f>IF(FC58&gt;=100,0,IF(FC59+1&gt;=IF(FC60=1,25,50),0,FC59+1))</f>
        <v/>
      </c>
      <c r="FE59">
        <f>IF(FD58&gt;=100,0,IF(FD59+1&gt;=IF(FD60=1,25,50),0,FD59+1))</f>
        <v/>
      </c>
      <c r="FF59">
        <f>IF(FE58&gt;=100,0,IF(FE59+1&gt;=IF(FE60=1,25,50),0,FE59+1))</f>
        <v/>
      </c>
      <c r="FG59">
        <f>IF(FF58&gt;=100,0,IF(FF59+1&gt;=IF(FF60=1,25,50),0,FF59+1))</f>
        <v/>
      </c>
      <c r="FH59">
        <f>IF(FG58&gt;=100,0,IF(FG59+1&gt;=IF(FG60=1,25,50),0,FG59+1))</f>
        <v/>
      </c>
      <c r="FI59">
        <f>IF(FH58&gt;=100,0,IF(FH59+1&gt;=IF(FH60=1,25,50),0,FH59+1))</f>
        <v/>
      </c>
      <c r="FJ59">
        <f>IF(FI58&gt;=100,0,IF(FI59+1&gt;=IF(FI60=1,25,50),0,FI59+1))</f>
        <v/>
      </c>
      <c r="FK59">
        <f>IF(FJ58&gt;=100,0,IF(FJ59+1&gt;=IF(FJ60=1,25,50),0,FJ59+1))</f>
        <v/>
      </c>
      <c r="FL59">
        <f>IF(FK58&gt;=100,0,IF(FK59+1&gt;=IF(FK60=1,25,50),0,FK59+1))</f>
        <v/>
      </c>
      <c r="FM59">
        <f>IF(FL58&gt;=100,0,IF(FL59+1&gt;=IF(FL60=1,25,50),0,FL59+1))</f>
        <v/>
      </c>
      <c r="FN59">
        <f>IF(FM58&gt;=100,0,IF(FM59+1&gt;=IF(FM60=1,25,50),0,FM59+1))</f>
        <v/>
      </c>
      <c r="FO59">
        <f>IF(FN58&gt;=100,0,IF(FN59+1&gt;=IF(FN60=1,25,50),0,FN59+1))</f>
        <v/>
      </c>
      <c r="FP59">
        <f>IF(FO58&gt;=100,0,IF(FO59+1&gt;=IF(FO60=1,25,50),0,FO59+1))</f>
        <v/>
      </c>
      <c r="FQ59">
        <f>IF(FP58&gt;=100,0,IF(FP59+1&gt;=IF(FP60=1,25,50),0,FP59+1))</f>
        <v/>
      </c>
      <c r="FR59">
        <f>IF(FQ58&gt;=100,0,IF(FQ59+1&gt;=IF(FQ60=1,25,50),0,FQ59+1))</f>
        <v/>
      </c>
      <c r="FS59">
        <f>IF(FR58&gt;=100,0,IF(FR59+1&gt;=IF(FR60=1,25,50),0,FR59+1))</f>
        <v/>
      </c>
      <c r="FT59">
        <f>IF(FS58&gt;=100,0,IF(FS59+1&gt;=IF(FS60=1,25,50),0,FS59+1))</f>
        <v/>
      </c>
      <c r="FU59">
        <f>IF(FT58&gt;=100,0,IF(FT59+1&gt;=IF(FT60=1,25,50),0,FT59+1))</f>
        <v/>
      </c>
      <c r="FV59">
        <f>IF(FU58&gt;=100,0,IF(FU59+1&gt;=IF(FU60=1,25,50),0,FU59+1))</f>
        <v/>
      </c>
      <c r="FW59">
        <f>IF(FV58&gt;=100,0,IF(FV59+1&gt;=IF(FV60=1,25,50),0,FV59+1))</f>
        <v/>
      </c>
      <c r="FX59">
        <f>IF(FW58&gt;=100,0,IF(FW59+1&gt;=IF(FW60=1,25,50),0,FW59+1))</f>
        <v/>
      </c>
      <c r="FY59">
        <f>IF(FX58&gt;=100,0,IF(FX59+1&gt;=IF(FX60=1,25,50),0,FX59+1))</f>
        <v/>
      </c>
      <c r="FZ59">
        <f>IF(FY58&gt;=100,0,IF(FY59+1&gt;=IF(FY60=1,25,50),0,FY59+1))</f>
        <v/>
      </c>
      <c r="GA59">
        <f>IF(FZ58&gt;=100,0,IF(FZ59+1&gt;=IF(FZ60=1,25,50),0,FZ59+1))</f>
        <v/>
      </c>
      <c r="GB59">
        <f>IF(GA58&gt;=100,0,IF(GA59+1&gt;=IF(GA60=1,25,50),0,GA59+1))</f>
        <v/>
      </c>
      <c r="GC59">
        <f>IF(GB58&gt;=100,0,IF(GB59+1&gt;=IF(GB60=1,25,50),0,GB59+1))</f>
        <v/>
      </c>
      <c r="GD59">
        <f>IF(GC58&gt;=100,0,IF(GC59+1&gt;=IF(GC60=1,25,50),0,GC59+1))</f>
        <v/>
      </c>
      <c r="GE59">
        <f>IF(GD58&gt;=100,0,IF(GD59+1&gt;=IF(GD60=1,25,50),0,GD59+1))</f>
        <v/>
      </c>
      <c r="GF59">
        <f>IF(GE58&gt;=100,0,IF(GE59+1&gt;=IF(GE60=1,25,50),0,GE59+1))</f>
        <v/>
      </c>
      <c r="GG59">
        <f>IF(GF58&gt;=100,0,IF(GF59+1&gt;=IF(GF60=1,25,50),0,GF59+1))</f>
        <v/>
      </c>
      <c r="GH59">
        <f>IF(GG58&gt;=100,0,IF(GG59+1&gt;=IF(GG60=1,25,50),0,GG59+1))</f>
        <v/>
      </c>
      <c r="GI59">
        <f>IF(GH58&gt;=100,0,IF(GH59+1&gt;=IF(GH60=1,25,50),0,GH59+1))</f>
        <v/>
      </c>
      <c r="GJ59">
        <f>IF(GI58&gt;=100,0,IF(GI59+1&gt;=IF(GI60=1,25,50),0,GI59+1))</f>
        <v/>
      </c>
      <c r="GK59">
        <f>IF(GJ58&gt;=100,0,IF(GJ59+1&gt;=IF(GJ60=1,25,50),0,GJ59+1))</f>
        <v/>
      </c>
      <c r="GL59">
        <f>IF(GK58&gt;=100,0,IF(GK59+1&gt;=IF(GK60=1,25,50),0,GK59+1))</f>
        <v/>
      </c>
      <c r="GM59">
        <f>IF(GL58&gt;=100,0,IF(GL59+1&gt;=IF(GL60=1,25,50),0,GL59+1))</f>
        <v/>
      </c>
      <c r="GN59">
        <f>IF(GM58&gt;=100,0,IF(GM59+1&gt;=IF(GM60=1,25,50),0,GM59+1))</f>
        <v/>
      </c>
      <c r="GO59">
        <f>IF(GN58&gt;=100,0,IF(GN59+1&gt;=IF(GN60=1,25,50),0,GN59+1))</f>
        <v/>
      </c>
      <c r="GP59">
        <f>IF(GO58&gt;=100,0,IF(GO59+1&gt;=IF(GO60=1,25,50),0,GO59+1))</f>
        <v/>
      </c>
      <c r="GQ59">
        <f>IF(GP58&gt;=100,0,IF(GP59+1&gt;=IF(GP60=1,25,50),0,GP59+1))</f>
        <v/>
      </c>
      <c r="GR59">
        <f>IF(GQ58&gt;=100,0,IF(GQ59+1&gt;=IF(GQ60=1,25,50),0,GQ59+1))</f>
        <v/>
      </c>
      <c r="GS59">
        <f>IF(GR58&gt;=100,0,IF(GR59+1&gt;=IF(GR60=1,25,50),0,GR59+1))</f>
        <v/>
      </c>
      <c r="GT59">
        <f>IF(GS58&gt;=100,0,IF(GS59+1&gt;=IF(GS60=1,25,50),0,GS59+1))</f>
        <v/>
      </c>
      <c r="GU59">
        <f>IF(GT58&gt;=100,0,IF(GT59+1&gt;=IF(GT60=1,25,50),0,GT59+1))</f>
        <v/>
      </c>
      <c r="GV59">
        <f>IF(GU58&gt;=100,0,IF(GU59+1&gt;=IF(GU60=1,25,50),0,GU59+1))</f>
        <v/>
      </c>
      <c r="GW59">
        <f>IF(GV58&gt;=100,0,IF(GV59+1&gt;=IF(GV60=1,25,50),0,GV59+1))</f>
        <v/>
      </c>
      <c r="GX59">
        <f>IF(GW58&gt;=100,0,IF(GW59+1&gt;=IF(GW60=1,25,50),0,GW59+1))</f>
        <v/>
      </c>
      <c r="GY59">
        <f>IF(GX58&gt;=100,0,IF(GX59+1&gt;=IF(GX60=1,25,50),0,GX59+1))</f>
        <v/>
      </c>
      <c r="GZ59">
        <f>IF(GY58&gt;=100,0,IF(GY59+1&gt;=IF(GY60=1,25,50),0,GY59+1))</f>
        <v/>
      </c>
      <c r="HA59">
        <f>IF(GZ58&gt;=100,0,IF(GZ59+1&gt;=IF(GZ60=1,25,50),0,GZ59+1))</f>
        <v/>
      </c>
      <c r="HB59">
        <f>IF(HA58&gt;=100,0,IF(HA59+1&gt;=IF(HA60=1,25,50),0,HA59+1))</f>
        <v/>
      </c>
      <c r="HC59">
        <f>IF(HB58&gt;=100,0,IF(HB59+1&gt;=IF(HB60=1,25,50),0,HB59+1))</f>
        <v/>
      </c>
      <c r="HD59">
        <f>IF(HC58&gt;=100,0,IF(HC59+1&gt;=IF(HC60=1,25,50),0,HC59+1))</f>
        <v/>
      </c>
      <c r="HE59">
        <f>IF(HD58&gt;=100,0,IF(HD59+1&gt;=IF(HD60=1,25,50),0,HD59+1))</f>
        <v/>
      </c>
      <c r="HF59">
        <f>IF(HE58&gt;=100,0,IF(HE59+1&gt;=IF(HE60=1,25,50),0,HE59+1))</f>
        <v/>
      </c>
      <c r="HG59">
        <f>IF(HF58&gt;=100,0,IF(HF59+1&gt;=IF(HF60=1,25,50),0,HF59+1))</f>
        <v/>
      </c>
      <c r="HH59">
        <f>IF(HG58&gt;=100,0,IF(HG59+1&gt;=IF(HG60=1,25,50),0,HG59+1))</f>
        <v/>
      </c>
      <c r="HI59">
        <f>IF(HH58&gt;=100,0,IF(HH59+1&gt;=IF(HH60=1,25,50),0,HH59+1))</f>
        <v/>
      </c>
      <c r="HJ59">
        <f>IF(HI58&gt;=100,0,IF(HI59+1&gt;=IF(HI60=1,25,50),0,HI59+1))</f>
        <v/>
      </c>
      <c r="HK59">
        <f>IF(HJ58&gt;=100,0,IF(HJ59+1&gt;=IF(HJ60=1,25,50),0,HJ59+1))</f>
        <v/>
      </c>
      <c r="HL59">
        <f>IF(HK58&gt;=100,0,IF(HK59+1&gt;=IF(HK60=1,25,50),0,HK59+1))</f>
        <v/>
      </c>
      <c r="HM59">
        <f>IF(HL58&gt;=100,0,IF(HL59+1&gt;=IF(HL60=1,25,50),0,HL59+1))</f>
        <v/>
      </c>
      <c r="HN59">
        <f>IF(HM58&gt;=100,0,IF(HM59+1&gt;=IF(HM60=1,25,50),0,HM59+1))</f>
        <v/>
      </c>
      <c r="HO59">
        <f>IF(HN58&gt;=100,0,IF(HN59+1&gt;=IF(HN60=1,25,50),0,HN59+1))</f>
        <v/>
      </c>
      <c r="HP59">
        <f>IF(HO58&gt;=100,0,IF(HO59+1&gt;=IF(HO60=1,25,50),0,HO59+1))</f>
        <v/>
      </c>
      <c r="HQ59">
        <f>IF(HP58&gt;=100,0,IF(HP59+1&gt;=IF(HP60=1,25,50),0,HP59+1))</f>
        <v/>
      </c>
      <c r="HR59">
        <f>IF(HQ58&gt;=100,0,IF(HQ59+1&gt;=IF(HQ60=1,25,50),0,HQ59+1))</f>
        <v/>
      </c>
      <c r="HS59">
        <f>IF(HR58&gt;=100,0,IF(HR59+1&gt;=IF(HR60=1,25,50),0,HR59+1))</f>
        <v/>
      </c>
      <c r="HT59">
        <f>IF(HS58&gt;=100,0,IF(HS59+1&gt;=IF(HS60=1,25,50),0,HS59+1))</f>
        <v/>
      </c>
      <c r="HU59">
        <f>IF(HT58&gt;=100,0,IF(HT59+1&gt;=IF(HT60=1,25,50),0,HT59+1))</f>
        <v/>
      </c>
      <c r="HV59">
        <f>IF(HU58&gt;=100,0,IF(HU59+1&gt;=IF(HU60=1,25,50),0,HU59+1))</f>
        <v/>
      </c>
      <c r="HW59">
        <f>IF(HV58&gt;=100,0,IF(HV59+1&gt;=IF(HV60=1,25,50),0,HV59+1))</f>
        <v/>
      </c>
      <c r="HX59">
        <f>IF(HW58&gt;=100,0,IF(HW59+1&gt;=IF(HW60=1,25,50),0,HW59+1))</f>
        <v/>
      </c>
      <c r="HY59">
        <f>IF(HX58&gt;=100,0,IF(HX59+1&gt;=IF(HX60=1,25,50),0,HX59+1))</f>
        <v/>
      </c>
      <c r="HZ59">
        <f>IF(HY58&gt;=100,0,IF(HY59+1&gt;=IF(HY60=1,25,50),0,HY59+1))</f>
        <v/>
      </c>
      <c r="IA59">
        <f>IF(HZ58&gt;=100,0,IF(HZ59+1&gt;=IF(HZ60=1,25,50),0,HZ59+1))</f>
        <v/>
      </c>
      <c r="IB59">
        <f>IF(IA58&gt;=100,0,IF(IA59+1&gt;=IF(IA60=1,25,50),0,IA59+1))</f>
        <v/>
      </c>
      <c r="IC59">
        <f>IF(IB58&gt;=100,0,IF(IB59+1&gt;=IF(IB60=1,25,50),0,IB59+1))</f>
        <v/>
      </c>
      <c r="ID59">
        <f>IF(IC58&gt;=100,0,IF(IC59+1&gt;=IF(IC60=1,25,50),0,IC59+1))</f>
        <v/>
      </c>
      <c r="IE59">
        <f>IF(ID58&gt;=100,0,IF(ID59+1&gt;=IF(ID60=1,25,50),0,ID59+1))</f>
        <v/>
      </c>
      <c r="IF59">
        <f>IF(IE58&gt;=100,0,IF(IE59+1&gt;=IF(IE60=1,25,50),0,IE59+1))</f>
        <v/>
      </c>
      <c r="IG59">
        <f>IF(IF58&gt;=100,0,IF(IF59+1&gt;=IF(IF60=1,25,50),0,IF59+1))</f>
        <v/>
      </c>
      <c r="IH59">
        <f>IF(IG58&gt;=100,0,IF(IG59+1&gt;=IF(IG60=1,25,50),0,IG59+1))</f>
        <v/>
      </c>
      <c r="II59">
        <f>IF(IH58&gt;=100,0,IF(IH59+1&gt;=IF(IH60=1,25,50),0,IH59+1))</f>
        <v/>
      </c>
      <c r="IJ59">
        <f>IF(II58&gt;=100,0,IF(II59+1&gt;=IF(II60=1,25,50),0,II59+1))</f>
        <v/>
      </c>
      <c r="IK59">
        <f>IF(IJ58&gt;=100,0,IF(IJ59+1&gt;=IF(IJ60=1,25,50),0,IJ59+1))</f>
        <v/>
      </c>
      <c r="IL59">
        <f>IF(IK58&gt;=100,0,IF(IK59+1&gt;=IF(IK60=1,25,50),0,IK59+1))</f>
        <v/>
      </c>
      <c r="IM59">
        <f>IF(IL58&gt;=100,0,IF(IL59+1&gt;=IF(IL60=1,25,50),0,IL59+1))</f>
        <v/>
      </c>
      <c r="IN59">
        <f>IF(IM58&gt;=100,0,IF(IM59+1&gt;=IF(IM60=1,25,50),0,IM59+1))</f>
        <v/>
      </c>
      <c r="IO59">
        <f>IF(IN58&gt;=100,0,IF(IN59+1&gt;=IF(IN60=1,25,50),0,IN59+1))</f>
        <v/>
      </c>
      <c r="IP59">
        <f>IF(IO58&gt;=100,0,IF(IO59+1&gt;=IF(IO60=1,25,50),0,IO59+1))</f>
        <v/>
      </c>
      <c r="IQ59">
        <f>IF(IP58&gt;=100,0,IF(IP59+1&gt;=IF(IP60=1,25,50),0,IP59+1))</f>
        <v/>
      </c>
      <c r="IR59">
        <f>IF(IQ58&gt;=100,0,IF(IQ59+1&gt;=IF(IQ60=1,25,50),0,IQ59+1))</f>
        <v/>
      </c>
      <c r="IS59">
        <f>IF(IR58&gt;=100,0,IF(IR59+1&gt;=IF(IR60=1,25,50),0,IR59+1))</f>
        <v/>
      </c>
      <c r="IT59">
        <f>IF(IS58&gt;=100,0,IF(IS59+1&gt;=IF(IS60=1,25,50),0,IS59+1))</f>
        <v/>
      </c>
      <c r="IU59">
        <f>IF(IT58&gt;=100,0,IF(IT59+1&gt;=IF(IT60=1,25,50),0,IT59+1))</f>
        <v/>
      </c>
      <c r="IV59">
        <f>IF(IU58&gt;=100,0,IF(IU59+1&gt;=IF(IU60=1,25,50),0,IU59+1))</f>
        <v/>
      </c>
      <c r="IW59">
        <f>IF(IV58&gt;=100,0,IF(IV59+1&gt;=IF(IV60=1,25,50),0,IV59+1))</f>
        <v/>
      </c>
      <c r="IX59">
        <f>IF(IW58&gt;=100,0,IF(IW59+1&gt;=IF(IW60=1,25,50),0,IW59+1))</f>
        <v/>
      </c>
      <c r="IY59">
        <f>IF(IX58&gt;=100,0,IF(IX59+1&gt;=IF(IX60=1,25,50),0,IX59+1))</f>
        <v/>
      </c>
      <c r="IZ59">
        <f>IF(IY58&gt;=100,0,IF(IY59+1&gt;=IF(IY60=1,25,50),0,IY59+1))</f>
        <v/>
      </c>
      <c r="JA59">
        <f>IF(IZ58&gt;=100,0,IF(IZ59+1&gt;=IF(IZ60=1,25,50),0,IZ59+1))</f>
        <v/>
      </c>
      <c r="JB59">
        <f>IF(JA58&gt;=100,0,IF(JA59+1&gt;=IF(JA60=1,25,50),0,JA59+1))</f>
        <v/>
      </c>
      <c r="JC59">
        <f>IF(JB58&gt;=100,0,IF(JB59+1&gt;=IF(JB60=1,25,50),0,JB59+1))</f>
        <v/>
      </c>
      <c r="JD59">
        <f>IF(JC58&gt;=100,0,IF(JC59+1&gt;=IF(JC60=1,25,50),0,JC59+1))</f>
        <v/>
      </c>
      <c r="JE59">
        <f>IF(JD58&gt;=100,0,IF(JD59+1&gt;=IF(JD60=1,25,50),0,JD59+1))</f>
        <v/>
      </c>
      <c r="JF59">
        <f>IF(JE58&gt;=100,0,IF(JE59+1&gt;=IF(JE60=1,25,50),0,JE59+1))</f>
        <v/>
      </c>
      <c r="JG59">
        <f>IF(JF58&gt;=100,0,IF(JF59+1&gt;=IF(JF60=1,25,50),0,JF59+1))</f>
        <v/>
      </c>
      <c r="JH59">
        <f>IF(JG58&gt;=100,0,IF(JG59+1&gt;=IF(JG60=1,25,50),0,JG59+1))</f>
        <v/>
      </c>
      <c r="JI59">
        <f>IF(JH58&gt;=100,0,IF(JH59+1&gt;=IF(JH60=1,25,50),0,JH59+1))</f>
        <v/>
      </c>
      <c r="JJ59">
        <f>IF(JI58&gt;=100,0,IF(JI59+1&gt;=IF(JI60=1,25,50),0,JI59+1))</f>
        <v/>
      </c>
      <c r="JK59">
        <f>IF(JJ58&gt;=100,0,IF(JJ59+1&gt;=IF(JJ60=1,25,50),0,JJ59+1))</f>
        <v/>
      </c>
      <c r="JL59">
        <f>IF(JK58&gt;=100,0,IF(JK59+1&gt;=IF(JK60=1,25,50),0,JK59+1))</f>
        <v/>
      </c>
      <c r="JM59">
        <f>IF(JL58&gt;=100,0,IF(JL59+1&gt;=IF(JL60=1,25,50),0,JL59+1))</f>
        <v/>
      </c>
      <c r="JN59">
        <f>IF(JM58&gt;=100,0,IF(JM59+1&gt;=IF(JM60=1,25,50),0,JM59+1))</f>
        <v/>
      </c>
      <c r="JO59">
        <f>IF(JN58&gt;=100,0,IF(JN59+1&gt;=IF(JN60=1,25,50),0,JN59+1))</f>
        <v/>
      </c>
      <c r="JP59">
        <f>IF(JO58&gt;=100,0,IF(JO59+1&gt;=IF(JO60=1,25,50),0,JO59+1))</f>
        <v/>
      </c>
      <c r="JQ59">
        <f>IF(JP58&gt;=100,0,IF(JP59+1&gt;=IF(JP60=1,25,50),0,JP59+1))</f>
        <v/>
      </c>
      <c r="JR59">
        <f>IF(JQ58&gt;=100,0,IF(JQ59+1&gt;=IF(JQ60=1,25,50),0,JQ59+1))</f>
        <v/>
      </c>
      <c r="JS59">
        <f>IF(JR58&gt;=100,0,IF(JR59+1&gt;=IF(JR60=1,25,50),0,JR59+1))</f>
        <v/>
      </c>
      <c r="JT59">
        <f>IF(JS58&gt;=100,0,IF(JS59+1&gt;=IF(JS60=1,25,50),0,JS59+1))</f>
        <v/>
      </c>
      <c r="JU59">
        <f>IF(JT58&gt;=100,0,IF(JT59+1&gt;=IF(JT60=1,25,50),0,JT59+1))</f>
        <v/>
      </c>
      <c r="JV59">
        <f>IF(JU58&gt;=100,0,IF(JU59+1&gt;=IF(JU60=1,25,50),0,JU59+1))</f>
        <v/>
      </c>
      <c r="JW59">
        <f>IF(JV58&gt;=100,0,IF(JV59+1&gt;=IF(JV60=1,25,50),0,JV59+1))</f>
        <v/>
      </c>
      <c r="JX59">
        <f>IF(JW58&gt;=100,0,IF(JW59+1&gt;=IF(JW60=1,25,50),0,JW59+1))</f>
        <v/>
      </c>
      <c r="JY59">
        <f>IF(JX58&gt;=100,0,IF(JX59+1&gt;=IF(JX60=1,25,50),0,JX59+1))</f>
        <v/>
      </c>
      <c r="JZ59">
        <f>IF(JY58&gt;=100,0,IF(JY59+1&gt;=IF(JY60=1,25,50),0,JY59+1))</f>
        <v/>
      </c>
      <c r="KA59">
        <f>IF(JZ58&gt;=100,0,IF(JZ59+1&gt;=IF(JZ60=1,25,50),0,JZ59+1))</f>
        <v/>
      </c>
      <c r="KB59">
        <f>IF(KA58&gt;=100,0,IF(KA59+1&gt;=IF(KA60=1,25,50),0,KA59+1))</f>
        <v/>
      </c>
      <c r="KC59">
        <f>IF(KB58&gt;=100,0,IF(KB59+1&gt;=IF(KB60=1,25,50),0,KB59+1))</f>
        <v/>
      </c>
      <c r="KD59">
        <f>IF(KC58&gt;=100,0,IF(KC59+1&gt;=IF(KC60=1,25,50),0,KC59+1))</f>
        <v/>
      </c>
      <c r="KE59">
        <f>IF(KD58&gt;=100,0,IF(KD59+1&gt;=IF(KD60=1,25,50),0,KD59+1))</f>
        <v/>
      </c>
      <c r="KF59">
        <f>IF(KE58&gt;=100,0,IF(KE59+1&gt;=IF(KE60=1,25,50),0,KE59+1))</f>
        <v/>
      </c>
      <c r="KG59">
        <f>IF(KF58&gt;=100,0,IF(KF59+1&gt;=IF(KF60=1,25,50),0,KF59+1))</f>
        <v/>
      </c>
      <c r="KH59">
        <f>IF(KG58&gt;=100,0,IF(KG59+1&gt;=IF(KG60=1,25,50),0,KG59+1))</f>
        <v/>
      </c>
      <c r="KI59">
        <f>IF(KH58&gt;=100,0,IF(KH59+1&gt;=IF(KH60=1,25,50),0,KH59+1))</f>
        <v/>
      </c>
      <c r="KJ59">
        <f>IF(KI58&gt;=100,0,IF(KI59+1&gt;=IF(KI60=1,25,50),0,KI59+1))</f>
        <v/>
      </c>
      <c r="KK59">
        <f>IF(KJ58&gt;=100,0,IF(KJ59+1&gt;=IF(KJ60=1,25,50),0,KJ59+1))</f>
        <v/>
      </c>
      <c r="KL59">
        <f>IF(KK58&gt;=100,0,IF(KK59+1&gt;=IF(KK60=1,25,50),0,KK59+1))</f>
        <v/>
      </c>
      <c r="KM59">
        <f>IF(KL58&gt;=100,0,IF(KL59+1&gt;=IF(KL60=1,25,50),0,KL59+1))</f>
        <v/>
      </c>
      <c r="KN59">
        <f>IF(KM58&gt;=100,0,IF(KM59+1&gt;=IF(KM60=1,25,50),0,KM59+1))</f>
        <v/>
      </c>
      <c r="KO59">
        <f>IF(KN58&gt;=100,0,IF(KN59+1&gt;=IF(KN60=1,25,50),0,KN59+1))</f>
        <v/>
      </c>
      <c r="KP59">
        <f>IF(KO58&gt;=100,0,IF(KO59+1&gt;=IF(KO60=1,25,50),0,KO59+1))</f>
        <v/>
      </c>
      <c r="KQ59">
        <f>IF(KP58&gt;=100,0,IF(KP59+1&gt;=IF(KP60=1,25,50),0,KP59+1))</f>
        <v/>
      </c>
      <c r="KR59">
        <f>IF(KQ58&gt;=100,0,IF(KQ59+1&gt;=IF(KQ60=1,25,50),0,KQ59+1))</f>
        <v/>
      </c>
      <c r="KS59">
        <f>IF(KR58&gt;=100,0,IF(KR59+1&gt;=IF(KR60=1,25,50),0,KR59+1))</f>
        <v/>
      </c>
      <c r="KT59">
        <f>IF(KS58&gt;=100,0,IF(KS59+1&gt;=IF(KS60=1,25,50),0,KS59+1))</f>
        <v/>
      </c>
      <c r="KU59">
        <f>IF(KT58&gt;=100,0,IF(KT59+1&gt;=IF(KT60=1,25,50),0,KT59+1))</f>
        <v/>
      </c>
      <c r="KV59">
        <f>IF(KU58&gt;=100,0,IF(KU59+1&gt;=IF(KU60=1,25,50),0,KU59+1))</f>
        <v/>
      </c>
      <c r="KW59">
        <f>IF(KV58&gt;=100,0,IF(KV59+1&gt;=IF(KV60=1,25,50),0,KV59+1))</f>
        <v/>
      </c>
      <c r="KX59">
        <f>IF(KW58&gt;=100,0,IF(KW59+1&gt;=IF(KW60=1,25,50),0,KW59+1))</f>
        <v/>
      </c>
      <c r="KY59">
        <f>IF(KX58&gt;=100,0,IF(KX59+1&gt;=IF(KX60=1,25,50),0,KX59+1))</f>
        <v/>
      </c>
      <c r="KZ59">
        <f>IF(KY58&gt;=100,0,IF(KY59+1&gt;=IF(KY60=1,25,50),0,KY59+1))</f>
        <v/>
      </c>
      <c r="LA59">
        <f>IF(KZ58&gt;=100,0,IF(KZ59+1&gt;=IF(KZ60=1,25,50),0,KZ59+1))</f>
        <v/>
      </c>
      <c r="LB59">
        <f>IF(LA58&gt;=100,0,IF(LA59+1&gt;=IF(LA60=1,25,50),0,LA59+1))</f>
        <v/>
      </c>
      <c r="LC59">
        <f>IF(LB58&gt;=100,0,IF(LB59+1&gt;=IF(LB60=1,25,50),0,LB59+1))</f>
        <v/>
      </c>
      <c r="LD59">
        <f>IF(LC58&gt;=100,0,IF(LC59+1&gt;=IF(LC60=1,25,50),0,LC59+1))</f>
        <v/>
      </c>
      <c r="LE59">
        <f>IF(LD58&gt;=100,0,IF(LD59+1&gt;=IF(LD60=1,25,50),0,LD59+1))</f>
        <v/>
      </c>
      <c r="LF59">
        <f>IF(LE58&gt;=100,0,IF(LE59+1&gt;=IF(LE60=1,25,50),0,LE59+1))</f>
        <v/>
      </c>
      <c r="LG59">
        <f>IF(LF58&gt;=100,0,IF(LF59+1&gt;=IF(LF60=1,25,50),0,LF59+1))</f>
        <v/>
      </c>
      <c r="LH59">
        <f>IF(LG58&gt;=100,0,IF(LG59+1&gt;=IF(LG60=1,25,50),0,LG59+1))</f>
        <v/>
      </c>
      <c r="LI59">
        <f>IF(LH58&gt;=100,0,IF(LH59+1&gt;=IF(LH60=1,25,50),0,LH59+1))</f>
        <v/>
      </c>
      <c r="LJ59">
        <f>IF(LI58&gt;=100,0,IF(LI59+1&gt;=IF(LI60=1,25,50),0,LI59+1))</f>
        <v/>
      </c>
      <c r="LK59">
        <f>IF(LJ58&gt;=100,0,IF(LJ59+1&gt;=IF(LJ60=1,25,50),0,LJ59+1))</f>
        <v/>
      </c>
      <c r="LL59">
        <f>IF(LK58&gt;=100,0,IF(LK59+1&gt;=IF(LK60=1,25,50),0,LK59+1))</f>
        <v/>
      </c>
      <c r="LM59">
        <f>IF(LL58&gt;=100,0,IF(LL59+1&gt;=IF(LL60=1,25,50),0,LL59+1))</f>
        <v/>
      </c>
      <c r="LN59">
        <f>IF(LM58&gt;=100,0,IF(LM59+1&gt;=IF(LM60=1,25,50),0,LM59+1))</f>
        <v/>
      </c>
      <c r="LO59">
        <f>IF(LN58&gt;=100,0,IF(LN59+1&gt;=IF(LN60=1,25,50),0,LN59+1))</f>
        <v/>
      </c>
      <c r="LP59">
        <f>IF(LO58&gt;=100,0,IF(LO59+1&gt;=IF(LO60=1,25,50),0,LO59+1))</f>
        <v/>
      </c>
      <c r="LQ59">
        <f>IF(LP58&gt;=100,0,IF(LP59+1&gt;=IF(LP60=1,25,50),0,LP59+1))</f>
        <v/>
      </c>
      <c r="LR59">
        <f>IF(LQ58&gt;=100,0,IF(LQ59+1&gt;=IF(LQ60=1,25,50),0,LQ59+1))</f>
        <v/>
      </c>
      <c r="LS59">
        <f>IF(LR58&gt;=100,0,IF(LR59+1&gt;=IF(LR60=1,25,50),0,LR59+1))</f>
        <v/>
      </c>
      <c r="LT59">
        <f>IF(LS58&gt;=100,0,IF(LS59+1&gt;=IF(LS60=1,25,50),0,LS59+1))</f>
        <v/>
      </c>
    </row>
    <row r="60">
      <c r="A60" t="inlineStr">
        <is>
          <t>P2 duo LB</t>
        </is>
      </c>
      <c r="C60">
        <f>IF(AND(OR('2-man'!$F$28=TRUE,'2-man'!$F$28="TRUE",'2-man'!$F$28="Yes"),$C$46&lt;IF('2-man'!$AH$28="",IF('2-man'!$AE$28="",101,'2-man'!$AE$28),'2-man'!$AH$28)),1,0)</f>
        <v/>
      </c>
      <c r="D60">
        <f>IF(C60=0,0,IF(D58&gt;=IF('2-man'!$AH$28="",IF('2-man'!$AE$28="",101,'2-man'!$AE$28),'2-man'!$AH$28),0,1))</f>
        <v/>
      </c>
      <c r="E60">
        <f>IF(D60=0,0,IF(E58&gt;=IF('2-man'!$AH$28="",IF('2-man'!$AE$28="",101,'2-man'!$AE$28),'2-man'!$AH$28),0,1))</f>
        <v/>
      </c>
      <c r="F60">
        <f>IF(E60=0,0,IF(F58&gt;=IF('2-man'!$AH$28="",IF('2-man'!$AE$28="",101,'2-man'!$AE$28),'2-man'!$AH$28),0,1))</f>
        <v/>
      </c>
      <c r="G60">
        <f>IF(F60=0,0,IF(G58&gt;=IF('2-man'!$AH$28="",IF('2-man'!$AE$28="",101,'2-man'!$AE$28),'2-man'!$AH$28),0,1))</f>
        <v/>
      </c>
      <c r="H60">
        <f>IF(G60=0,0,IF(H58&gt;=IF('2-man'!$AH$28="",IF('2-man'!$AE$28="",101,'2-man'!$AE$28),'2-man'!$AH$28),0,1))</f>
        <v/>
      </c>
      <c r="I60">
        <f>IF(H60=0,0,IF(I58&gt;=IF('2-man'!$AH$28="",IF('2-man'!$AE$28="",101,'2-man'!$AE$28),'2-man'!$AH$28),0,1))</f>
        <v/>
      </c>
      <c r="J60">
        <f>IF(I60=0,0,IF(J58&gt;=IF('2-man'!$AH$28="",IF('2-man'!$AE$28="",101,'2-man'!$AE$28),'2-man'!$AH$28),0,1))</f>
        <v/>
      </c>
      <c r="K60">
        <f>IF(J60=0,0,IF(K58&gt;=IF('2-man'!$AH$28="",IF('2-man'!$AE$28="",101,'2-man'!$AE$28),'2-man'!$AH$28),0,1))</f>
        <v/>
      </c>
      <c r="L60">
        <f>IF(K60=0,0,IF(L58&gt;=IF('2-man'!$AH$28="",IF('2-man'!$AE$28="",101,'2-man'!$AE$28),'2-man'!$AH$28),0,1))</f>
        <v/>
      </c>
      <c r="M60">
        <f>IF(L60=0,0,IF(M58&gt;=IF('2-man'!$AH$28="",IF('2-man'!$AE$28="",101,'2-man'!$AE$28),'2-man'!$AH$28),0,1))</f>
        <v/>
      </c>
      <c r="N60">
        <f>IF(M60=0,0,IF(N58&gt;=IF('2-man'!$AH$28="",IF('2-man'!$AE$28="",101,'2-man'!$AE$28),'2-man'!$AH$28),0,1))</f>
        <v/>
      </c>
      <c r="O60">
        <f>IF(N60=0,0,IF(O58&gt;=IF('2-man'!$AH$28="",IF('2-man'!$AE$28="",101,'2-man'!$AE$28),'2-man'!$AH$28),0,1))</f>
        <v/>
      </c>
      <c r="P60">
        <f>IF(O60=0,0,IF(P58&gt;=IF('2-man'!$AH$28="",IF('2-man'!$AE$28="",101,'2-man'!$AE$28),'2-man'!$AH$28),0,1))</f>
        <v/>
      </c>
      <c r="Q60">
        <f>IF(P60=0,0,IF(Q58&gt;=IF('2-man'!$AH$28="",IF('2-man'!$AE$28="",101,'2-man'!$AE$28),'2-man'!$AH$28),0,1))</f>
        <v/>
      </c>
      <c r="R60">
        <f>IF(Q60=0,0,IF(R58&gt;=IF('2-man'!$AH$28="",IF('2-man'!$AE$28="",101,'2-man'!$AE$28),'2-man'!$AH$28),0,1))</f>
        <v/>
      </c>
      <c r="S60">
        <f>IF(R60=0,0,IF(S58&gt;=IF('2-man'!$AH$28="",IF('2-man'!$AE$28="",101,'2-man'!$AE$28),'2-man'!$AH$28),0,1))</f>
        <v/>
      </c>
      <c r="T60">
        <f>IF(S60=0,0,IF(T58&gt;=IF('2-man'!$AH$28="",IF('2-man'!$AE$28="",101,'2-man'!$AE$28),'2-man'!$AH$28),0,1))</f>
        <v/>
      </c>
      <c r="U60">
        <f>IF(T60=0,0,IF(U58&gt;=IF('2-man'!$AH$28="",IF('2-man'!$AE$28="",101,'2-man'!$AE$28),'2-man'!$AH$28),0,1))</f>
        <v/>
      </c>
      <c r="V60">
        <f>IF(U60=0,0,IF(V58&gt;=IF('2-man'!$AH$28="",IF('2-man'!$AE$28="",101,'2-man'!$AE$28),'2-man'!$AH$28),0,1))</f>
        <v/>
      </c>
      <c r="W60">
        <f>IF(V60=0,0,IF(W58&gt;=IF('2-man'!$AH$28="",IF('2-man'!$AE$28="",101,'2-man'!$AE$28),'2-man'!$AH$28),0,1))</f>
        <v/>
      </c>
      <c r="X60">
        <f>IF(W60=0,0,IF(X58&gt;=IF('2-man'!$AH$28="",IF('2-man'!$AE$28="",101,'2-man'!$AE$28),'2-man'!$AH$28),0,1))</f>
        <v/>
      </c>
      <c r="Y60">
        <f>IF(X60=0,0,IF(Y58&gt;=IF('2-man'!$AH$28="",IF('2-man'!$AE$28="",101,'2-man'!$AE$28),'2-man'!$AH$28),0,1))</f>
        <v/>
      </c>
      <c r="Z60">
        <f>IF(Y60=0,0,IF(Z58&gt;=IF('2-man'!$AH$28="",IF('2-man'!$AE$28="",101,'2-man'!$AE$28),'2-man'!$AH$28),0,1))</f>
        <v/>
      </c>
      <c r="AA60">
        <f>IF(Z60=0,0,IF(AA58&gt;=IF('2-man'!$AH$28="",IF('2-man'!$AE$28="",101,'2-man'!$AE$28),'2-man'!$AH$28),0,1))</f>
        <v/>
      </c>
      <c r="AB60">
        <f>IF(AA60=0,0,IF(AB58&gt;=IF('2-man'!$AH$28="",IF('2-man'!$AE$28="",101,'2-man'!$AE$28),'2-man'!$AH$28),0,1))</f>
        <v/>
      </c>
      <c r="AC60">
        <f>IF(AB60=0,0,IF(AC58&gt;=IF('2-man'!$AH$28="",IF('2-man'!$AE$28="",101,'2-man'!$AE$28),'2-man'!$AH$28),0,1))</f>
        <v/>
      </c>
      <c r="AD60">
        <f>IF(AC60=0,0,IF(AD58&gt;=IF('2-man'!$AH$28="",IF('2-man'!$AE$28="",101,'2-man'!$AE$28),'2-man'!$AH$28),0,1))</f>
        <v/>
      </c>
      <c r="AE60">
        <f>IF(AD60=0,0,IF(AE58&gt;=IF('2-man'!$AH$28="",IF('2-man'!$AE$28="",101,'2-man'!$AE$28),'2-man'!$AH$28),0,1))</f>
        <v/>
      </c>
      <c r="AF60">
        <f>IF(AE60=0,0,IF(AF58&gt;=IF('2-man'!$AH$28="",IF('2-man'!$AE$28="",101,'2-man'!$AE$28),'2-man'!$AH$28),0,1))</f>
        <v/>
      </c>
      <c r="AG60">
        <f>IF(AF60=0,0,IF(AG58&gt;=IF('2-man'!$AH$28="",IF('2-man'!$AE$28="",101,'2-man'!$AE$28),'2-man'!$AH$28),0,1))</f>
        <v/>
      </c>
      <c r="AH60">
        <f>IF(AG60=0,0,IF(AH58&gt;=IF('2-man'!$AH$28="",IF('2-man'!$AE$28="",101,'2-man'!$AE$28),'2-man'!$AH$28),0,1))</f>
        <v/>
      </c>
      <c r="AI60">
        <f>IF(AH60=0,0,IF(AI58&gt;=IF('2-man'!$AH$28="",IF('2-man'!$AE$28="",101,'2-man'!$AE$28),'2-man'!$AH$28),0,1))</f>
        <v/>
      </c>
      <c r="AJ60">
        <f>IF(AI60=0,0,IF(AJ58&gt;=IF('2-man'!$AH$28="",IF('2-man'!$AE$28="",101,'2-man'!$AE$28),'2-man'!$AH$28),0,1))</f>
        <v/>
      </c>
      <c r="AK60">
        <f>IF(AJ60=0,0,IF(AK58&gt;=IF('2-man'!$AH$28="",IF('2-man'!$AE$28="",101,'2-man'!$AE$28),'2-man'!$AH$28),0,1))</f>
        <v/>
      </c>
      <c r="AL60">
        <f>IF(AK60=0,0,IF(AL58&gt;=IF('2-man'!$AH$28="",IF('2-man'!$AE$28="",101,'2-man'!$AE$28),'2-man'!$AH$28),0,1))</f>
        <v/>
      </c>
      <c r="AM60">
        <f>IF(AL60=0,0,IF(AM58&gt;=IF('2-man'!$AH$28="",IF('2-man'!$AE$28="",101,'2-man'!$AE$28),'2-man'!$AH$28),0,1))</f>
        <v/>
      </c>
      <c r="AN60">
        <f>IF(AM60=0,0,IF(AN58&gt;=IF('2-man'!$AH$28="",IF('2-man'!$AE$28="",101,'2-man'!$AE$28),'2-man'!$AH$28),0,1))</f>
        <v/>
      </c>
      <c r="AO60">
        <f>IF(AN60=0,0,IF(AO58&gt;=IF('2-man'!$AH$28="",IF('2-man'!$AE$28="",101,'2-man'!$AE$28),'2-man'!$AH$28),0,1))</f>
        <v/>
      </c>
      <c r="AP60">
        <f>IF(AO60=0,0,IF(AP58&gt;=IF('2-man'!$AH$28="",IF('2-man'!$AE$28="",101,'2-man'!$AE$28),'2-man'!$AH$28),0,1))</f>
        <v/>
      </c>
      <c r="AQ60">
        <f>IF(AP60=0,0,IF(AQ58&gt;=IF('2-man'!$AH$28="",IF('2-man'!$AE$28="",101,'2-man'!$AE$28),'2-man'!$AH$28),0,1))</f>
        <v/>
      </c>
      <c r="AR60">
        <f>IF(AQ60=0,0,IF(AR58&gt;=IF('2-man'!$AH$28="",IF('2-man'!$AE$28="",101,'2-man'!$AE$28),'2-man'!$AH$28),0,1))</f>
        <v/>
      </c>
      <c r="AS60">
        <f>IF(AR60=0,0,IF(AS58&gt;=IF('2-man'!$AH$28="",IF('2-man'!$AE$28="",101,'2-man'!$AE$28),'2-man'!$AH$28),0,1))</f>
        <v/>
      </c>
      <c r="AT60">
        <f>IF(AS60=0,0,IF(AT58&gt;=IF('2-man'!$AH$28="",IF('2-man'!$AE$28="",101,'2-man'!$AE$28),'2-man'!$AH$28),0,1))</f>
        <v/>
      </c>
      <c r="AU60">
        <f>IF(AT60=0,0,IF(AU58&gt;=IF('2-man'!$AH$28="",IF('2-man'!$AE$28="",101,'2-man'!$AE$28),'2-man'!$AH$28),0,1))</f>
        <v/>
      </c>
      <c r="AV60">
        <f>IF(AU60=0,0,IF(AV58&gt;=IF('2-man'!$AH$28="",IF('2-man'!$AE$28="",101,'2-man'!$AE$28),'2-man'!$AH$28),0,1))</f>
        <v/>
      </c>
      <c r="AW60">
        <f>IF(AV60=0,0,IF(AW58&gt;=IF('2-man'!$AH$28="",IF('2-man'!$AE$28="",101,'2-man'!$AE$28),'2-man'!$AH$28),0,1))</f>
        <v/>
      </c>
      <c r="AX60">
        <f>IF(AW60=0,0,IF(AX58&gt;=IF('2-man'!$AH$28="",IF('2-man'!$AE$28="",101,'2-man'!$AE$28),'2-man'!$AH$28),0,1))</f>
        <v/>
      </c>
      <c r="AY60">
        <f>IF(AX60=0,0,IF(AY58&gt;=IF('2-man'!$AH$28="",IF('2-man'!$AE$28="",101,'2-man'!$AE$28),'2-man'!$AH$28),0,1))</f>
        <v/>
      </c>
      <c r="AZ60">
        <f>IF(AY60=0,0,IF(AZ58&gt;=IF('2-man'!$AH$28="",IF('2-man'!$AE$28="",101,'2-man'!$AE$28),'2-man'!$AH$28),0,1))</f>
        <v/>
      </c>
      <c r="BA60">
        <f>IF(AZ60=0,0,IF(BA58&gt;=IF('2-man'!$AH$28="",IF('2-man'!$AE$28="",101,'2-man'!$AE$28),'2-man'!$AH$28),0,1))</f>
        <v/>
      </c>
      <c r="BB60">
        <f>IF(BA60=0,0,IF(BB58&gt;=IF('2-man'!$AH$28="",IF('2-man'!$AE$28="",101,'2-man'!$AE$28),'2-man'!$AH$28),0,1))</f>
        <v/>
      </c>
      <c r="BC60">
        <f>IF(BB60=0,0,IF(BC58&gt;=IF('2-man'!$AH$28="",IF('2-man'!$AE$28="",101,'2-man'!$AE$28),'2-man'!$AH$28),0,1))</f>
        <v/>
      </c>
      <c r="BD60">
        <f>IF(BC60=0,0,IF(BD58&gt;=IF('2-man'!$AH$28="",IF('2-man'!$AE$28="",101,'2-man'!$AE$28),'2-man'!$AH$28),0,1))</f>
        <v/>
      </c>
      <c r="BE60">
        <f>IF(BD60=0,0,IF(BE58&gt;=IF('2-man'!$AH$28="",IF('2-man'!$AE$28="",101,'2-man'!$AE$28),'2-man'!$AH$28),0,1))</f>
        <v/>
      </c>
      <c r="BF60">
        <f>IF(BE60=0,0,IF(BF58&gt;=IF('2-man'!$AH$28="",IF('2-man'!$AE$28="",101,'2-man'!$AE$28),'2-man'!$AH$28),0,1))</f>
        <v/>
      </c>
      <c r="BG60">
        <f>IF(BF60=0,0,IF(BG58&gt;=IF('2-man'!$AH$28="",IF('2-man'!$AE$28="",101,'2-man'!$AE$28),'2-man'!$AH$28),0,1))</f>
        <v/>
      </c>
      <c r="BH60">
        <f>IF(BG60=0,0,IF(BH58&gt;=IF('2-man'!$AH$28="",IF('2-man'!$AE$28="",101,'2-man'!$AE$28),'2-man'!$AH$28),0,1))</f>
        <v/>
      </c>
      <c r="BI60">
        <f>IF(BH60=0,0,IF(BI58&gt;=IF('2-man'!$AH$28="",IF('2-man'!$AE$28="",101,'2-man'!$AE$28),'2-man'!$AH$28),0,1))</f>
        <v/>
      </c>
      <c r="BJ60">
        <f>IF(BI60=0,0,IF(BJ58&gt;=IF('2-man'!$AH$28="",IF('2-man'!$AE$28="",101,'2-man'!$AE$28),'2-man'!$AH$28),0,1))</f>
        <v/>
      </c>
      <c r="BK60">
        <f>IF(BJ60=0,0,IF(BK58&gt;=IF('2-man'!$AH$28="",IF('2-man'!$AE$28="",101,'2-man'!$AE$28),'2-man'!$AH$28),0,1))</f>
        <v/>
      </c>
      <c r="BL60">
        <f>IF(BK60=0,0,IF(BL58&gt;=IF('2-man'!$AH$28="",IF('2-man'!$AE$28="",101,'2-man'!$AE$28),'2-man'!$AH$28),0,1))</f>
        <v/>
      </c>
      <c r="BM60">
        <f>IF(BL60=0,0,IF(BM58&gt;=IF('2-man'!$AH$28="",IF('2-man'!$AE$28="",101,'2-man'!$AE$28),'2-man'!$AH$28),0,1))</f>
        <v/>
      </c>
      <c r="BN60">
        <f>IF(BM60=0,0,IF(BN58&gt;=IF('2-man'!$AH$28="",IF('2-man'!$AE$28="",101,'2-man'!$AE$28),'2-man'!$AH$28),0,1))</f>
        <v/>
      </c>
      <c r="BO60">
        <f>IF(BN60=0,0,IF(BO58&gt;=IF('2-man'!$AH$28="",IF('2-man'!$AE$28="",101,'2-man'!$AE$28),'2-man'!$AH$28),0,1))</f>
        <v/>
      </c>
      <c r="BP60">
        <f>IF(BO60=0,0,IF(BP58&gt;=IF('2-man'!$AH$28="",IF('2-man'!$AE$28="",101,'2-man'!$AE$28),'2-man'!$AH$28),0,1))</f>
        <v/>
      </c>
      <c r="BQ60">
        <f>IF(BP60=0,0,IF(BQ58&gt;=IF('2-man'!$AH$28="",IF('2-man'!$AE$28="",101,'2-man'!$AE$28),'2-man'!$AH$28),0,1))</f>
        <v/>
      </c>
      <c r="BR60">
        <f>IF(BQ60=0,0,IF(BR58&gt;=IF('2-man'!$AH$28="",IF('2-man'!$AE$28="",101,'2-man'!$AE$28),'2-man'!$AH$28),0,1))</f>
        <v/>
      </c>
      <c r="BS60">
        <f>IF(BR60=0,0,IF(BS58&gt;=IF('2-man'!$AH$28="",IF('2-man'!$AE$28="",101,'2-man'!$AE$28),'2-man'!$AH$28),0,1))</f>
        <v/>
      </c>
      <c r="BT60">
        <f>IF(BS60=0,0,IF(BT58&gt;=IF('2-man'!$AH$28="",IF('2-man'!$AE$28="",101,'2-man'!$AE$28),'2-man'!$AH$28),0,1))</f>
        <v/>
      </c>
      <c r="BU60">
        <f>IF(BT60=0,0,IF(BU58&gt;=IF('2-man'!$AH$28="",IF('2-man'!$AE$28="",101,'2-man'!$AE$28),'2-man'!$AH$28),0,1))</f>
        <v/>
      </c>
      <c r="BV60">
        <f>IF(BU60=0,0,IF(BV58&gt;=IF('2-man'!$AH$28="",IF('2-man'!$AE$28="",101,'2-man'!$AE$28),'2-man'!$AH$28),0,1))</f>
        <v/>
      </c>
      <c r="BW60">
        <f>IF(BV60=0,0,IF(BW58&gt;=IF('2-man'!$AH$28="",IF('2-man'!$AE$28="",101,'2-man'!$AE$28),'2-man'!$AH$28),0,1))</f>
        <v/>
      </c>
      <c r="BX60">
        <f>IF(BW60=0,0,IF(BX58&gt;=IF('2-man'!$AH$28="",IF('2-man'!$AE$28="",101,'2-man'!$AE$28),'2-man'!$AH$28),0,1))</f>
        <v/>
      </c>
      <c r="BY60">
        <f>IF(BX60=0,0,IF(BY58&gt;=IF('2-man'!$AH$28="",IF('2-man'!$AE$28="",101,'2-man'!$AE$28),'2-man'!$AH$28),0,1))</f>
        <v/>
      </c>
      <c r="BZ60">
        <f>IF(BY60=0,0,IF(BZ58&gt;=IF('2-man'!$AH$28="",IF('2-man'!$AE$28="",101,'2-man'!$AE$28),'2-man'!$AH$28),0,1))</f>
        <v/>
      </c>
      <c r="CA60">
        <f>IF(BZ60=0,0,IF(CA58&gt;=IF('2-man'!$AH$28="",IF('2-man'!$AE$28="",101,'2-man'!$AE$28),'2-man'!$AH$28),0,1))</f>
        <v/>
      </c>
      <c r="CB60">
        <f>IF(CA60=0,0,IF(CB58&gt;=IF('2-man'!$AH$28="",IF('2-man'!$AE$28="",101,'2-man'!$AE$28),'2-man'!$AH$28),0,1))</f>
        <v/>
      </c>
      <c r="CC60">
        <f>IF(CB60=0,0,IF(CC58&gt;=IF('2-man'!$AH$28="",IF('2-man'!$AE$28="",101,'2-man'!$AE$28),'2-man'!$AH$28),0,1))</f>
        <v/>
      </c>
      <c r="CD60">
        <f>IF(CC60=0,0,IF(CD58&gt;=IF('2-man'!$AH$28="",IF('2-man'!$AE$28="",101,'2-man'!$AE$28),'2-man'!$AH$28),0,1))</f>
        <v/>
      </c>
      <c r="CE60">
        <f>IF(CD60=0,0,IF(CE58&gt;=IF('2-man'!$AH$28="",IF('2-man'!$AE$28="",101,'2-man'!$AE$28),'2-man'!$AH$28),0,1))</f>
        <v/>
      </c>
      <c r="CF60">
        <f>IF(CE60=0,0,IF(CF58&gt;=IF('2-man'!$AH$28="",IF('2-man'!$AE$28="",101,'2-man'!$AE$28),'2-man'!$AH$28),0,1))</f>
        <v/>
      </c>
      <c r="CG60">
        <f>IF(CF60=0,0,IF(CG58&gt;=IF('2-man'!$AH$28="",IF('2-man'!$AE$28="",101,'2-man'!$AE$28),'2-man'!$AH$28),0,1))</f>
        <v/>
      </c>
      <c r="CH60">
        <f>IF(CG60=0,0,IF(CH58&gt;=IF('2-man'!$AH$28="",IF('2-man'!$AE$28="",101,'2-man'!$AE$28),'2-man'!$AH$28),0,1))</f>
        <v/>
      </c>
      <c r="CI60">
        <f>IF(CH60=0,0,IF(CI58&gt;=IF('2-man'!$AH$28="",IF('2-man'!$AE$28="",101,'2-man'!$AE$28),'2-man'!$AH$28),0,1))</f>
        <v/>
      </c>
      <c r="CJ60">
        <f>IF(CI60=0,0,IF(CJ58&gt;=IF('2-man'!$AH$28="",IF('2-man'!$AE$28="",101,'2-man'!$AE$28),'2-man'!$AH$28),0,1))</f>
        <v/>
      </c>
      <c r="CK60">
        <f>IF(CJ60=0,0,IF(CK58&gt;=IF('2-man'!$AH$28="",IF('2-man'!$AE$28="",101,'2-man'!$AE$28),'2-man'!$AH$28),0,1))</f>
        <v/>
      </c>
      <c r="CL60">
        <f>IF(CK60=0,0,IF(CL58&gt;=IF('2-man'!$AH$28="",IF('2-man'!$AE$28="",101,'2-man'!$AE$28),'2-man'!$AH$28),0,1))</f>
        <v/>
      </c>
      <c r="CM60">
        <f>IF(CL60=0,0,IF(CM58&gt;=IF('2-man'!$AH$28="",IF('2-man'!$AE$28="",101,'2-man'!$AE$28),'2-man'!$AH$28),0,1))</f>
        <v/>
      </c>
      <c r="CN60">
        <f>IF(CM60=0,0,IF(CN58&gt;=IF('2-man'!$AH$28="",IF('2-man'!$AE$28="",101,'2-man'!$AE$28),'2-man'!$AH$28),0,1))</f>
        <v/>
      </c>
      <c r="CO60">
        <f>IF(CN60=0,0,IF(CO58&gt;=IF('2-man'!$AH$28="",IF('2-man'!$AE$28="",101,'2-man'!$AE$28),'2-man'!$AH$28),0,1))</f>
        <v/>
      </c>
      <c r="CP60">
        <f>IF(CO60=0,0,IF(CP58&gt;=IF('2-man'!$AH$28="",IF('2-man'!$AE$28="",101,'2-man'!$AE$28),'2-man'!$AH$28),0,1))</f>
        <v/>
      </c>
      <c r="CQ60">
        <f>IF(CP60=0,0,IF(CQ58&gt;=IF('2-man'!$AH$28="",IF('2-man'!$AE$28="",101,'2-man'!$AE$28),'2-man'!$AH$28),0,1))</f>
        <v/>
      </c>
      <c r="CR60">
        <f>IF(CQ60=0,0,IF(CR58&gt;=IF('2-man'!$AH$28="",IF('2-man'!$AE$28="",101,'2-man'!$AE$28),'2-man'!$AH$28),0,1))</f>
        <v/>
      </c>
      <c r="CS60">
        <f>IF(CR60=0,0,IF(CS58&gt;=IF('2-man'!$AH$28="",IF('2-man'!$AE$28="",101,'2-man'!$AE$28),'2-man'!$AH$28),0,1))</f>
        <v/>
      </c>
      <c r="CT60">
        <f>IF(CS60=0,0,IF(CT58&gt;=IF('2-man'!$AH$28="",IF('2-man'!$AE$28="",101,'2-man'!$AE$28),'2-man'!$AH$28),0,1))</f>
        <v/>
      </c>
      <c r="CU60">
        <f>IF(CT60=0,0,IF(CU58&gt;=IF('2-man'!$AH$28="",IF('2-man'!$AE$28="",101,'2-man'!$AE$28),'2-man'!$AH$28),0,1))</f>
        <v/>
      </c>
      <c r="CV60">
        <f>IF(CU60=0,0,IF(CV58&gt;=IF('2-man'!$AH$28="",IF('2-man'!$AE$28="",101,'2-man'!$AE$28),'2-man'!$AH$28),0,1))</f>
        <v/>
      </c>
      <c r="CW60">
        <f>IF(CV60=0,0,IF(CW58&gt;=IF('2-man'!$AH$28="",IF('2-man'!$AE$28="",101,'2-man'!$AE$28),'2-man'!$AH$28),0,1))</f>
        <v/>
      </c>
      <c r="CX60">
        <f>IF(CW60=0,0,IF(CX58&gt;=IF('2-man'!$AH$28="",IF('2-man'!$AE$28="",101,'2-man'!$AE$28),'2-man'!$AH$28),0,1))</f>
        <v/>
      </c>
      <c r="CY60">
        <f>IF(CX60=0,0,IF(CY58&gt;=IF('2-man'!$AH$28="",IF('2-man'!$AE$28="",101,'2-man'!$AE$28),'2-man'!$AH$28),0,1))</f>
        <v/>
      </c>
      <c r="CZ60">
        <f>IF(CY60=0,0,IF(CZ58&gt;=IF('2-man'!$AH$28="",IF('2-man'!$AE$28="",101,'2-man'!$AE$28),'2-man'!$AH$28),0,1))</f>
        <v/>
      </c>
      <c r="DA60">
        <f>IF(CZ60=0,0,IF(DA58&gt;=IF('2-man'!$AH$28="",IF('2-man'!$AE$28="",101,'2-man'!$AE$28),'2-man'!$AH$28),0,1))</f>
        <v/>
      </c>
      <c r="DB60">
        <f>IF(DA60=0,0,IF(DB58&gt;=IF('2-man'!$AH$28="",IF('2-man'!$AE$28="",101,'2-man'!$AE$28),'2-man'!$AH$28),0,1))</f>
        <v/>
      </c>
      <c r="DC60">
        <f>IF(DB60=0,0,IF(DC58&gt;=IF('2-man'!$AH$28="",IF('2-man'!$AE$28="",101,'2-man'!$AE$28),'2-man'!$AH$28),0,1))</f>
        <v/>
      </c>
      <c r="DD60">
        <f>IF(DC60=0,0,IF(DD58&gt;=IF('2-man'!$AH$28="",IF('2-man'!$AE$28="",101,'2-man'!$AE$28),'2-man'!$AH$28),0,1))</f>
        <v/>
      </c>
      <c r="DE60">
        <f>IF(DD60=0,0,IF(DE58&gt;=IF('2-man'!$AH$28="",IF('2-man'!$AE$28="",101,'2-man'!$AE$28),'2-man'!$AH$28),0,1))</f>
        <v/>
      </c>
      <c r="DF60">
        <f>IF(DE60=0,0,IF(DF58&gt;=IF('2-man'!$AH$28="",IF('2-man'!$AE$28="",101,'2-man'!$AE$28),'2-man'!$AH$28),0,1))</f>
        <v/>
      </c>
      <c r="DG60">
        <f>IF(DF60=0,0,IF(DG58&gt;=IF('2-man'!$AH$28="",IF('2-man'!$AE$28="",101,'2-man'!$AE$28),'2-man'!$AH$28),0,1))</f>
        <v/>
      </c>
      <c r="DH60">
        <f>IF(DG60=0,0,IF(DH58&gt;=IF('2-man'!$AH$28="",IF('2-man'!$AE$28="",101,'2-man'!$AE$28),'2-man'!$AH$28),0,1))</f>
        <v/>
      </c>
      <c r="DI60">
        <f>IF(DH60=0,0,IF(DI58&gt;=IF('2-man'!$AH$28="",IF('2-man'!$AE$28="",101,'2-man'!$AE$28),'2-man'!$AH$28),0,1))</f>
        <v/>
      </c>
      <c r="DJ60">
        <f>IF(DI60=0,0,IF(DJ58&gt;=IF('2-man'!$AH$28="",IF('2-man'!$AE$28="",101,'2-man'!$AE$28),'2-man'!$AH$28),0,1))</f>
        <v/>
      </c>
      <c r="DK60">
        <f>IF(DJ60=0,0,IF(DK58&gt;=IF('2-man'!$AH$28="",IF('2-man'!$AE$28="",101,'2-man'!$AE$28),'2-man'!$AH$28),0,1))</f>
        <v/>
      </c>
      <c r="DL60">
        <f>IF(DK60=0,0,IF(DL58&gt;=IF('2-man'!$AH$28="",IF('2-man'!$AE$28="",101,'2-man'!$AE$28),'2-man'!$AH$28),0,1))</f>
        <v/>
      </c>
      <c r="DM60">
        <f>IF(DL60=0,0,IF(DM58&gt;=IF('2-man'!$AH$28="",IF('2-man'!$AE$28="",101,'2-man'!$AE$28),'2-man'!$AH$28),0,1))</f>
        <v/>
      </c>
      <c r="DN60">
        <f>IF(DM60=0,0,IF(DN58&gt;=IF('2-man'!$AH$28="",IF('2-man'!$AE$28="",101,'2-man'!$AE$28),'2-man'!$AH$28),0,1))</f>
        <v/>
      </c>
      <c r="DO60">
        <f>IF(DN60=0,0,IF(DO58&gt;=IF('2-man'!$AH$28="",IF('2-man'!$AE$28="",101,'2-man'!$AE$28),'2-man'!$AH$28),0,1))</f>
        <v/>
      </c>
      <c r="DP60">
        <f>IF(DO60=0,0,IF(DP58&gt;=IF('2-man'!$AH$28="",IF('2-man'!$AE$28="",101,'2-man'!$AE$28),'2-man'!$AH$28),0,1))</f>
        <v/>
      </c>
      <c r="DQ60">
        <f>IF(DP60=0,0,IF(DQ58&gt;=IF('2-man'!$AH$28="",IF('2-man'!$AE$28="",101,'2-man'!$AE$28),'2-man'!$AH$28),0,1))</f>
        <v/>
      </c>
      <c r="DR60">
        <f>IF(DQ60=0,0,IF(DR58&gt;=IF('2-man'!$AH$28="",IF('2-man'!$AE$28="",101,'2-man'!$AE$28),'2-man'!$AH$28),0,1))</f>
        <v/>
      </c>
      <c r="DS60">
        <f>IF(DR60=0,0,IF(DS58&gt;=IF('2-man'!$AH$28="",IF('2-man'!$AE$28="",101,'2-man'!$AE$28),'2-man'!$AH$28),0,1))</f>
        <v/>
      </c>
      <c r="DT60">
        <f>IF(DS60=0,0,IF(DT58&gt;=IF('2-man'!$AH$28="",IF('2-man'!$AE$28="",101,'2-man'!$AE$28),'2-man'!$AH$28),0,1))</f>
        <v/>
      </c>
      <c r="DU60">
        <f>IF(DT60=0,0,IF(DU58&gt;=IF('2-man'!$AH$28="",IF('2-man'!$AE$28="",101,'2-man'!$AE$28),'2-man'!$AH$28),0,1))</f>
        <v/>
      </c>
      <c r="DV60">
        <f>IF(DU60=0,0,IF(DV58&gt;=IF('2-man'!$AH$28="",IF('2-man'!$AE$28="",101,'2-man'!$AE$28),'2-man'!$AH$28),0,1))</f>
        <v/>
      </c>
      <c r="DW60">
        <f>IF(DV60=0,0,IF(DW58&gt;=IF('2-man'!$AH$28="",IF('2-man'!$AE$28="",101,'2-man'!$AE$28),'2-man'!$AH$28),0,1))</f>
        <v/>
      </c>
      <c r="DX60">
        <f>IF(DW60=0,0,IF(DX58&gt;=IF('2-man'!$AH$28="",IF('2-man'!$AE$28="",101,'2-man'!$AE$28),'2-man'!$AH$28),0,1))</f>
        <v/>
      </c>
      <c r="DY60">
        <f>IF(DX60=0,0,IF(DY58&gt;=IF('2-man'!$AH$28="",IF('2-man'!$AE$28="",101,'2-man'!$AE$28),'2-man'!$AH$28),0,1))</f>
        <v/>
      </c>
      <c r="DZ60">
        <f>IF(DY60=0,0,IF(DZ58&gt;=IF('2-man'!$AH$28="",IF('2-man'!$AE$28="",101,'2-man'!$AE$28),'2-man'!$AH$28),0,1))</f>
        <v/>
      </c>
      <c r="EA60">
        <f>IF(DZ60=0,0,IF(EA58&gt;=IF('2-man'!$AH$28="",IF('2-man'!$AE$28="",101,'2-man'!$AE$28),'2-man'!$AH$28),0,1))</f>
        <v/>
      </c>
      <c r="EB60">
        <f>IF(EA60=0,0,IF(EB58&gt;=IF('2-man'!$AH$28="",IF('2-man'!$AE$28="",101,'2-man'!$AE$28),'2-man'!$AH$28),0,1))</f>
        <v/>
      </c>
      <c r="EC60">
        <f>IF(EB60=0,0,IF(EC58&gt;=IF('2-man'!$AH$28="",IF('2-man'!$AE$28="",101,'2-man'!$AE$28),'2-man'!$AH$28),0,1))</f>
        <v/>
      </c>
      <c r="ED60">
        <f>IF(EC60=0,0,IF(ED58&gt;=IF('2-man'!$AH$28="",IF('2-man'!$AE$28="",101,'2-man'!$AE$28),'2-man'!$AH$28),0,1))</f>
        <v/>
      </c>
      <c r="EE60">
        <f>IF(ED60=0,0,IF(EE58&gt;=IF('2-man'!$AH$28="",IF('2-man'!$AE$28="",101,'2-man'!$AE$28),'2-man'!$AH$28),0,1))</f>
        <v/>
      </c>
      <c r="EF60">
        <f>IF(EE60=0,0,IF(EF58&gt;=IF('2-man'!$AH$28="",IF('2-man'!$AE$28="",101,'2-man'!$AE$28),'2-man'!$AH$28),0,1))</f>
        <v/>
      </c>
      <c r="EG60">
        <f>IF(EF60=0,0,IF(EG58&gt;=IF('2-man'!$AH$28="",IF('2-man'!$AE$28="",101,'2-man'!$AE$28),'2-man'!$AH$28),0,1))</f>
        <v/>
      </c>
      <c r="EH60">
        <f>IF(EG60=0,0,IF(EH58&gt;=IF('2-man'!$AH$28="",IF('2-man'!$AE$28="",101,'2-man'!$AE$28),'2-man'!$AH$28),0,1))</f>
        <v/>
      </c>
      <c r="EI60">
        <f>IF(EH60=0,0,IF(EI58&gt;=IF('2-man'!$AH$28="",IF('2-man'!$AE$28="",101,'2-man'!$AE$28),'2-man'!$AH$28),0,1))</f>
        <v/>
      </c>
      <c r="EJ60">
        <f>IF(EI60=0,0,IF(EJ58&gt;=IF('2-man'!$AH$28="",IF('2-man'!$AE$28="",101,'2-man'!$AE$28),'2-man'!$AH$28),0,1))</f>
        <v/>
      </c>
      <c r="EK60">
        <f>IF(EJ60=0,0,IF(EK58&gt;=IF('2-man'!$AH$28="",IF('2-man'!$AE$28="",101,'2-man'!$AE$28),'2-man'!$AH$28),0,1))</f>
        <v/>
      </c>
      <c r="EL60">
        <f>IF(EK60=0,0,IF(EL58&gt;=IF('2-man'!$AH$28="",IF('2-man'!$AE$28="",101,'2-man'!$AE$28),'2-man'!$AH$28),0,1))</f>
        <v/>
      </c>
      <c r="EM60">
        <f>IF(EL60=0,0,IF(EM58&gt;=IF('2-man'!$AH$28="",IF('2-man'!$AE$28="",101,'2-man'!$AE$28),'2-man'!$AH$28),0,1))</f>
        <v/>
      </c>
      <c r="EN60">
        <f>IF(EM60=0,0,IF(EN58&gt;=IF('2-man'!$AH$28="",IF('2-man'!$AE$28="",101,'2-man'!$AE$28),'2-man'!$AH$28),0,1))</f>
        <v/>
      </c>
      <c r="EO60">
        <f>IF(EN60=0,0,IF(EO58&gt;=IF('2-man'!$AH$28="",IF('2-man'!$AE$28="",101,'2-man'!$AE$28),'2-man'!$AH$28),0,1))</f>
        <v/>
      </c>
      <c r="EP60">
        <f>IF(EO60=0,0,IF(EP58&gt;=IF('2-man'!$AH$28="",IF('2-man'!$AE$28="",101,'2-man'!$AE$28),'2-man'!$AH$28),0,1))</f>
        <v/>
      </c>
      <c r="EQ60">
        <f>IF(EP60=0,0,IF(EQ58&gt;=IF('2-man'!$AH$28="",IF('2-man'!$AE$28="",101,'2-man'!$AE$28),'2-man'!$AH$28),0,1))</f>
        <v/>
      </c>
      <c r="ER60">
        <f>IF(EQ60=0,0,IF(ER58&gt;=IF('2-man'!$AH$28="",IF('2-man'!$AE$28="",101,'2-man'!$AE$28),'2-man'!$AH$28),0,1))</f>
        <v/>
      </c>
      <c r="ES60">
        <f>IF(ER60=0,0,IF(ES58&gt;=IF('2-man'!$AH$28="",IF('2-man'!$AE$28="",101,'2-man'!$AE$28),'2-man'!$AH$28),0,1))</f>
        <v/>
      </c>
      <c r="ET60">
        <f>IF(ES60=0,0,IF(ET58&gt;=IF('2-man'!$AH$28="",IF('2-man'!$AE$28="",101,'2-man'!$AE$28),'2-man'!$AH$28),0,1))</f>
        <v/>
      </c>
      <c r="EU60">
        <f>IF(ET60=0,0,IF(EU58&gt;=IF('2-man'!$AH$28="",IF('2-man'!$AE$28="",101,'2-man'!$AE$28),'2-man'!$AH$28),0,1))</f>
        <v/>
      </c>
      <c r="EV60">
        <f>IF(EU60=0,0,IF(EV58&gt;=IF('2-man'!$AH$28="",IF('2-man'!$AE$28="",101,'2-man'!$AE$28),'2-man'!$AH$28),0,1))</f>
        <v/>
      </c>
      <c r="EW60">
        <f>IF(EV60=0,0,IF(EW58&gt;=IF('2-man'!$AH$28="",IF('2-man'!$AE$28="",101,'2-man'!$AE$28),'2-man'!$AH$28),0,1))</f>
        <v/>
      </c>
      <c r="EX60">
        <f>IF(EW60=0,0,IF(EX58&gt;=IF('2-man'!$AH$28="",IF('2-man'!$AE$28="",101,'2-man'!$AE$28),'2-man'!$AH$28),0,1))</f>
        <v/>
      </c>
      <c r="EY60">
        <f>IF(EX60=0,0,IF(EY58&gt;=IF('2-man'!$AH$28="",IF('2-man'!$AE$28="",101,'2-man'!$AE$28),'2-man'!$AH$28),0,1))</f>
        <v/>
      </c>
      <c r="EZ60">
        <f>IF(EY60=0,0,IF(EZ58&gt;=IF('2-man'!$AH$28="",IF('2-man'!$AE$28="",101,'2-man'!$AE$28),'2-man'!$AH$28),0,1))</f>
        <v/>
      </c>
      <c r="FA60">
        <f>IF(EZ60=0,0,IF(FA58&gt;=IF('2-man'!$AH$28="",IF('2-man'!$AE$28="",101,'2-man'!$AE$28),'2-man'!$AH$28),0,1))</f>
        <v/>
      </c>
      <c r="FB60">
        <f>IF(FA60=0,0,IF(FB58&gt;=IF('2-man'!$AH$28="",IF('2-man'!$AE$28="",101,'2-man'!$AE$28),'2-man'!$AH$28),0,1))</f>
        <v/>
      </c>
      <c r="FC60">
        <f>IF(FB60=0,0,IF(FC58&gt;=IF('2-man'!$AH$28="",IF('2-man'!$AE$28="",101,'2-man'!$AE$28),'2-man'!$AH$28),0,1))</f>
        <v/>
      </c>
      <c r="FD60">
        <f>IF(FC60=0,0,IF(FD58&gt;=IF('2-man'!$AH$28="",IF('2-man'!$AE$28="",101,'2-man'!$AE$28),'2-man'!$AH$28),0,1))</f>
        <v/>
      </c>
      <c r="FE60">
        <f>IF(FD60=0,0,IF(FE58&gt;=IF('2-man'!$AH$28="",IF('2-man'!$AE$28="",101,'2-man'!$AE$28),'2-man'!$AH$28),0,1))</f>
        <v/>
      </c>
      <c r="FF60">
        <f>IF(FE60=0,0,IF(FF58&gt;=IF('2-man'!$AH$28="",IF('2-man'!$AE$28="",101,'2-man'!$AE$28),'2-man'!$AH$28),0,1))</f>
        <v/>
      </c>
      <c r="FG60">
        <f>IF(FF60=0,0,IF(FG58&gt;=IF('2-man'!$AH$28="",IF('2-man'!$AE$28="",101,'2-man'!$AE$28),'2-man'!$AH$28),0,1))</f>
        <v/>
      </c>
      <c r="FH60">
        <f>IF(FG60=0,0,IF(FH58&gt;=IF('2-man'!$AH$28="",IF('2-man'!$AE$28="",101,'2-man'!$AE$28),'2-man'!$AH$28),0,1))</f>
        <v/>
      </c>
      <c r="FI60">
        <f>IF(FH60=0,0,IF(FI58&gt;=IF('2-man'!$AH$28="",IF('2-man'!$AE$28="",101,'2-man'!$AE$28),'2-man'!$AH$28),0,1))</f>
        <v/>
      </c>
      <c r="FJ60">
        <f>IF(FI60=0,0,IF(FJ58&gt;=IF('2-man'!$AH$28="",IF('2-man'!$AE$28="",101,'2-man'!$AE$28),'2-man'!$AH$28),0,1))</f>
        <v/>
      </c>
      <c r="FK60">
        <f>IF(FJ60=0,0,IF(FK58&gt;=IF('2-man'!$AH$28="",IF('2-man'!$AE$28="",101,'2-man'!$AE$28),'2-man'!$AH$28),0,1))</f>
        <v/>
      </c>
      <c r="FL60">
        <f>IF(FK60=0,0,IF(FL58&gt;=IF('2-man'!$AH$28="",IF('2-man'!$AE$28="",101,'2-man'!$AE$28),'2-man'!$AH$28),0,1))</f>
        <v/>
      </c>
      <c r="FM60">
        <f>IF(FL60=0,0,IF(FM58&gt;=IF('2-man'!$AH$28="",IF('2-man'!$AE$28="",101,'2-man'!$AE$28),'2-man'!$AH$28),0,1))</f>
        <v/>
      </c>
      <c r="FN60">
        <f>IF(FM60=0,0,IF(FN58&gt;=IF('2-man'!$AH$28="",IF('2-man'!$AE$28="",101,'2-man'!$AE$28),'2-man'!$AH$28),0,1))</f>
        <v/>
      </c>
      <c r="FO60">
        <f>IF(FN60=0,0,IF(FO58&gt;=IF('2-man'!$AH$28="",IF('2-man'!$AE$28="",101,'2-man'!$AE$28),'2-man'!$AH$28),0,1))</f>
        <v/>
      </c>
      <c r="FP60">
        <f>IF(FO60=0,0,IF(FP58&gt;=IF('2-man'!$AH$28="",IF('2-man'!$AE$28="",101,'2-man'!$AE$28),'2-man'!$AH$28),0,1))</f>
        <v/>
      </c>
      <c r="FQ60">
        <f>IF(FP60=0,0,IF(FQ58&gt;=IF('2-man'!$AH$28="",IF('2-man'!$AE$28="",101,'2-man'!$AE$28),'2-man'!$AH$28),0,1))</f>
        <v/>
      </c>
      <c r="FR60">
        <f>IF(FQ60=0,0,IF(FR58&gt;=IF('2-man'!$AH$28="",IF('2-man'!$AE$28="",101,'2-man'!$AE$28),'2-man'!$AH$28),0,1))</f>
        <v/>
      </c>
      <c r="FS60">
        <f>IF(FR60=0,0,IF(FS58&gt;=IF('2-man'!$AH$28="",IF('2-man'!$AE$28="",101,'2-man'!$AE$28),'2-man'!$AH$28),0,1))</f>
        <v/>
      </c>
      <c r="FT60">
        <f>IF(FS60=0,0,IF(FT58&gt;=IF('2-man'!$AH$28="",IF('2-man'!$AE$28="",101,'2-man'!$AE$28),'2-man'!$AH$28),0,1))</f>
        <v/>
      </c>
      <c r="FU60">
        <f>IF(FT60=0,0,IF(FU58&gt;=IF('2-man'!$AH$28="",IF('2-man'!$AE$28="",101,'2-man'!$AE$28),'2-man'!$AH$28),0,1))</f>
        <v/>
      </c>
      <c r="FV60">
        <f>IF(FU60=0,0,IF(FV58&gt;=IF('2-man'!$AH$28="",IF('2-man'!$AE$28="",101,'2-man'!$AE$28),'2-man'!$AH$28),0,1))</f>
        <v/>
      </c>
      <c r="FW60">
        <f>IF(FV60=0,0,IF(FW58&gt;=IF('2-man'!$AH$28="",IF('2-man'!$AE$28="",101,'2-man'!$AE$28),'2-man'!$AH$28),0,1))</f>
        <v/>
      </c>
      <c r="FX60">
        <f>IF(FW60=0,0,IF(FX58&gt;=IF('2-man'!$AH$28="",IF('2-man'!$AE$28="",101,'2-man'!$AE$28),'2-man'!$AH$28),0,1))</f>
        <v/>
      </c>
      <c r="FY60">
        <f>IF(FX60=0,0,IF(FY58&gt;=IF('2-man'!$AH$28="",IF('2-man'!$AE$28="",101,'2-man'!$AE$28),'2-man'!$AH$28),0,1))</f>
        <v/>
      </c>
      <c r="FZ60">
        <f>IF(FY60=0,0,IF(FZ58&gt;=IF('2-man'!$AH$28="",IF('2-man'!$AE$28="",101,'2-man'!$AE$28),'2-man'!$AH$28),0,1))</f>
        <v/>
      </c>
      <c r="GA60">
        <f>IF(FZ60=0,0,IF(GA58&gt;=IF('2-man'!$AH$28="",IF('2-man'!$AE$28="",101,'2-man'!$AE$28),'2-man'!$AH$28),0,1))</f>
        <v/>
      </c>
      <c r="GB60">
        <f>IF(GA60=0,0,IF(GB58&gt;=IF('2-man'!$AH$28="",IF('2-man'!$AE$28="",101,'2-man'!$AE$28),'2-man'!$AH$28),0,1))</f>
        <v/>
      </c>
      <c r="GC60">
        <f>IF(GB60=0,0,IF(GC58&gt;=IF('2-man'!$AH$28="",IF('2-man'!$AE$28="",101,'2-man'!$AE$28),'2-man'!$AH$28),0,1))</f>
        <v/>
      </c>
      <c r="GD60">
        <f>IF(GC60=0,0,IF(GD58&gt;=IF('2-man'!$AH$28="",IF('2-man'!$AE$28="",101,'2-man'!$AE$28),'2-man'!$AH$28),0,1))</f>
        <v/>
      </c>
      <c r="GE60">
        <f>IF(GD60=0,0,IF(GE58&gt;=IF('2-man'!$AH$28="",IF('2-man'!$AE$28="",101,'2-man'!$AE$28),'2-man'!$AH$28),0,1))</f>
        <v/>
      </c>
      <c r="GF60">
        <f>IF(GE60=0,0,IF(GF58&gt;=IF('2-man'!$AH$28="",IF('2-man'!$AE$28="",101,'2-man'!$AE$28),'2-man'!$AH$28),0,1))</f>
        <v/>
      </c>
      <c r="GG60">
        <f>IF(GF60=0,0,IF(GG58&gt;=IF('2-man'!$AH$28="",IF('2-man'!$AE$28="",101,'2-man'!$AE$28),'2-man'!$AH$28),0,1))</f>
        <v/>
      </c>
      <c r="GH60">
        <f>IF(GG60=0,0,IF(GH58&gt;=IF('2-man'!$AH$28="",IF('2-man'!$AE$28="",101,'2-man'!$AE$28),'2-man'!$AH$28),0,1))</f>
        <v/>
      </c>
      <c r="GI60">
        <f>IF(GH60=0,0,IF(GI58&gt;=IF('2-man'!$AH$28="",IF('2-man'!$AE$28="",101,'2-man'!$AE$28),'2-man'!$AH$28),0,1))</f>
        <v/>
      </c>
      <c r="GJ60">
        <f>IF(GI60=0,0,IF(GJ58&gt;=IF('2-man'!$AH$28="",IF('2-man'!$AE$28="",101,'2-man'!$AE$28),'2-man'!$AH$28),0,1))</f>
        <v/>
      </c>
      <c r="GK60">
        <f>IF(GJ60=0,0,IF(GK58&gt;=IF('2-man'!$AH$28="",IF('2-man'!$AE$28="",101,'2-man'!$AE$28),'2-man'!$AH$28),0,1))</f>
        <v/>
      </c>
      <c r="GL60">
        <f>IF(GK60=0,0,IF(GL58&gt;=IF('2-man'!$AH$28="",IF('2-man'!$AE$28="",101,'2-man'!$AE$28),'2-man'!$AH$28),0,1))</f>
        <v/>
      </c>
      <c r="GM60">
        <f>IF(GL60=0,0,IF(GM58&gt;=IF('2-man'!$AH$28="",IF('2-man'!$AE$28="",101,'2-man'!$AE$28),'2-man'!$AH$28),0,1))</f>
        <v/>
      </c>
      <c r="GN60">
        <f>IF(GM60=0,0,IF(GN58&gt;=IF('2-man'!$AH$28="",IF('2-man'!$AE$28="",101,'2-man'!$AE$28),'2-man'!$AH$28),0,1))</f>
        <v/>
      </c>
      <c r="GO60">
        <f>IF(GN60=0,0,IF(GO58&gt;=IF('2-man'!$AH$28="",IF('2-man'!$AE$28="",101,'2-man'!$AE$28),'2-man'!$AH$28),0,1))</f>
        <v/>
      </c>
      <c r="GP60">
        <f>IF(GO60=0,0,IF(GP58&gt;=IF('2-man'!$AH$28="",IF('2-man'!$AE$28="",101,'2-man'!$AE$28),'2-man'!$AH$28),0,1))</f>
        <v/>
      </c>
      <c r="GQ60">
        <f>IF(GP60=0,0,IF(GQ58&gt;=IF('2-man'!$AH$28="",IF('2-man'!$AE$28="",101,'2-man'!$AE$28),'2-man'!$AH$28),0,1))</f>
        <v/>
      </c>
      <c r="GR60">
        <f>IF(GQ60=0,0,IF(GR58&gt;=IF('2-man'!$AH$28="",IF('2-man'!$AE$28="",101,'2-man'!$AE$28),'2-man'!$AH$28),0,1))</f>
        <v/>
      </c>
      <c r="GS60">
        <f>IF(GR60=0,0,IF(GS58&gt;=IF('2-man'!$AH$28="",IF('2-man'!$AE$28="",101,'2-man'!$AE$28),'2-man'!$AH$28),0,1))</f>
        <v/>
      </c>
      <c r="GT60">
        <f>IF(GS60=0,0,IF(GT58&gt;=IF('2-man'!$AH$28="",IF('2-man'!$AE$28="",101,'2-man'!$AE$28),'2-man'!$AH$28),0,1))</f>
        <v/>
      </c>
      <c r="GU60">
        <f>IF(GT60=0,0,IF(GU58&gt;=IF('2-man'!$AH$28="",IF('2-man'!$AE$28="",101,'2-man'!$AE$28),'2-man'!$AH$28),0,1))</f>
        <v/>
      </c>
      <c r="GV60">
        <f>IF(GU60=0,0,IF(GV58&gt;=IF('2-man'!$AH$28="",IF('2-man'!$AE$28="",101,'2-man'!$AE$28),'2-man'!$AH$28),0,1))</f>
        <v/>
      </c>
      <c r="GW60">
        <f>IF(GV60=0,0,IF(GW58&gt;=IF('2-man'!$AH$28="",IF('2-man'!$AE$28="",101,'2-man'!$AE$28),'2-man'!$AH$28),0,1))</f>
        <v/>
      </c>
      <c r="GX60">
        <f>IF(GW60=0,0,IF(GX58&gt;=IF('2-man'!$AH$28="",IF('2-man'!$AE$28="",101,'2-man'!$AE$28),'2-man'!$AH$28),0,1))</f>
        <v/>
      </c>
      <c r="GY60">
        <f>IF(GX60=0,0,IF(GY58&gt;=IF('2-man'!$AH$28="",IF('2-man'!$AE$28="",101,'2-man'!$AE$28),'2-man'!$AH$28),0,1))</f>
        <v/>
      </c>
      <c r="GZ60">
        <f>IF(GY60=0,0,IF(GZ58&gt;=IF('2-man'!$AH$28="",IF('2-man'!$AE$28="",101,'2-man'!$AE$28),'2-man'!$AH$28),0,1))</f>
        <v/>
      </c>
      <c r="HA60">
        <f>IF(GZ60=0,0,IF(HA58&gt;=IF('2-man'!$AH$28="",IF('2-man'!$AE$28="",101,'2-man'!$AE$28),'2-man'!$AH$28),0,1))</f>
        <v/>
      </c>
      <c r="HB60">
        <f>IF(HA60=0,0,IF(HB58&gt;=IF('2-man'!$AH$28="",IF('2-man'!$AE$28="",101,'2-man'!$AE$28),'2-man'!$AH$28),0,1))</f>
        <v/>
      </c>
      <c r="HC60">
        <f>IF(HB60=0,0,IF(HC58&gt;=IF('2-man'!$AH$28="",IF('2-man'!$AE$28="",101,'2-man'!$AE$28),'2-man'!$AH$28),0,1))</f>
        <v/>
      </c>
      <c r="HD60">
        <f>IF(HC60=0,0,IF(HD58&gt;=IF('2-man'!$AH$28="",IF('2-man'!$AE$28="",101,'2-man'!$AE$28),'2-man'!$AH$28),0,1))</f>
        <v/>
      </c>
      <c r="HE60">
        <f>IF(HD60=0,0,IF(HE58&gt;=IF('2-man'!$AH$28="",IF('2-man'!$AE$28="",101,'2-man'!$AE$28),'2-man'!$AH$28),0,1))</f>
        <v/>
      </c>
      <c r="HF60">
        <f>IF(HE60=0,0,IF(HF58&gt;=IF('2-man'!$AH$28="",IF('2-man'!$AE$28="",101,'2-man'!$AE$28),'2-man'!$AH$28),0,1))</f>
        <v/>
      </c>
      <c r="HG60">
        <f>IF(HF60=0,0,IF(HG58&gt;=IF('2-man'!$AH$28="",IF('2-man'!$AE$28="",101,'2-man'!$AE$28),'2-man'!$AH$28),0,1))</f>
        <v/>
      </c>
      <c r="HH60">
        <f>IF(HG60=0,0,IF(HH58&gt;=IF('2-man'!$AH$28="",IF('2-man'!$AE$28="",101,'2-man'!$AE$28),'2-man'!$AH$28),0,1))</f>
        <v/>
      </c>
      <c r="HI60">
        <f>IF(HH60=0,0,IF(HI58&gt;=IF('2-man'!$AH$28="",IF('2-man'!$AE$28="",101,'2-man'!$AE$28),'2-man'!$AH$28),0,1))</f>
        <v/>
      </c>
      <c r="HJ60">
        <f>IF(HI60=0,0,IF(HJ58&gt;=IF('2-man'!$AH$28="",IF('2-man'!$AE$28="",101,'2-man'!$AE$28),'2-man'!$AH$28),0,1))</f>
        <v/>
      </c>
      <c r="HK60">
        <f>IF(HJ60=0,0,IF(HK58&gt;=IF('2-man'!$AH$28="",IF('2-man'!$AE$28="",101,'2-man'!$AE$28),'2-man'!$AH$28),0,1))</f>
        <v/>
      </c>
      <c r="HL60">
        <f>IF(HK60=0,0,IF(HL58&gt;=IF('2-man'!$AH$28="",IF('2-man'!$AE$28="",101,'2-man'!$AE$28),'2-man'!$AH$28),0,1))</f>
        <v/>
      </c>
      <c r="HM60">
        <f>IF(HL60=0,0,IF(HM58&gt;=IF('2-man'!$AH$28="",IF('2-man'!$AE$28="",101,'2-man'!$AE$28),'2-man'!$AH$28),0,1))</f>
        <v/>
      </c>
      <c r="HN60">
        <f>IF(HM60=0,0,IF(HN58&gt;=IF('2-man'!$AH$28="",IF('2-man'!$AE$28="",101,'2-man'!$AE$28),'2-man'!$AH$28),0,1))</f>
        <v/>
      </c>
      <c r="HO60">
        <f>IF(HN60=0,0,IF(HO58&gt;=IF('2-man'!$AH$28="",IF('2-man'!$AE$28="",101,'2-man'!$AE$28),'2-man'!$AH$28),0,1))</f>
        <v/>
      </c>
      <c r="HP60">
        <f>IF(HO60=0,0,IF(HP58&gt;=IF('2-man'!$AH$28="",IF('2-man'!$AE$28="",101,'2-man'!$AE$28),'2-man'!$AH$28),0,1))</f>
        <v/>
      </c>
      <c r="HQ60">
        <f>IF(HP60=0,0,IF(HQ58&gt;=IF('2-man'!$AH$28="",IF('2-man'!$AE$28="",101,'2-man'!$AE$28),'2-man'!$AH$28),0,1))</f>
        <v/>
      </c>
      <c r="HR60">
        <f>IF(HQ60=0,0,IF(HR58&gt;=IF('2-man'!$AH$28="",IF('2-man'!$AE$28="",101,'2-man'!$AE$28),'2-man'!$AH$28),0,1))</f>
        <v/>
      </c>
      <c r="HS60">
        <f>IF(HR60=0,0,IF(HS58&gt;=IF('2-man'!$AH$28="",IF('2-man'!$AE$28="",101,'2-man'!$AE$28),'2-man'!$AH$28),0,1))</f>
        <v/>
      </c>
      <c r="HT60">
        <f>IF(HS60=0,0,IF(HT58&gt;=IF('2-man'!$AH$28="",IF('2-man'!$AE$28="",101,'2-man'!$AE$28),'2-man'!$AH$28),0,1))</f>
        <v/>
      </c>
      <c r="HU60">
        <f>IF(HT60=0,0,IF(HU58&gt;=IF('2-man'!$AH$28="",IF('2-man'!$AE$28="",101,'2-man'!$AE$28),'2-man'!$AH$28),0,1))</f>
        <v/>
      </c>
      <c r="HV60">
        <f>IF(HU60=0,0,IF(HV58&gt;=IF('2-man'!$AH$28="",IF('2-man'!$AE$28="",101,'2-man'!$AE$28),'2-man'!$AH$28),0,1))</f>
        <v/>
      </c>
      <c r="HW60">
        <f>IF(HV60=0,0,IF(HW58&gt;=IF('2-man'!$AH$28="",IF('2-man'!$AE$28="",101,'2-man'!$AE$28),'2-man'!$AH$28),0,1))</f>
        <v/>
      </c>
      <c r="HX60">
        <f>IF(HW60=0,0,IF(HX58&gt;=IF('2-man'!$AH$28="",IF('2-man'!$AE$28="",101,'2-man'!$AE$28),'2-man'!$AH$28),0,1))</f>
        <v/>
      </c>
      <c r="HY60">
        <f>IF(HX60=0,0,IF(HY58&gt;=IF('2-man'!$AH$28="",IF('2-man'!$AE$28="",101,'2-man'!$AE$28),'2-man'!$AH$28),0,1))</f>
        <v/>
      </c>
      <c r="HZ60">
        <f>IF(HY60=0,0,IF(HZ58&gt;=IF('2-man'!$AH$28="",IF('2-man'!$AE$28="",101,'2-man'!$AE$28),'2-man'!$AH$28),0,1))</f>
        <v/>
      </c>
      <c r="IA60">
        <f>IF(HZ60=0,0,IF(IA58&gt;=IF('2-man'!$AH$28="",IF('2-man'!$AE$28="",101,'2-man'!$AE$28),'2-man'!$AH$28),0,1))</f>
        <v/>
      </c>
      <c r="IB60">
        <f>IF(IA60=0,0,IF(IB58&gt;=IF('2-man'!$AH$28="",IF('2-man'!$AE$28="",101,'2-man'!$AE$28),'2-man'!$AH$28),0,1))</f>
        <v/>
      </c>
      <c r="IC60">
        <f>IF(IB60=0,0,IF(IC58&gt;=IF('2-man'!$AH$28="",IF('2-man'!$AE$28="",101,'2-man'!$AE$28),'2-man'!$AH$28),0,1))</f>
        <v/>
      </c>
      <c r="ID60">
        <f>IF(IC60=0,0,IF(ID58&gt;=IF('2-man'!$AH$28="",IF('2-man'!$AE$28="",101,'2-man'!$AE$28),'2-man'!$AH$28),0,1))</f>
        <v/>
      </c>
      <c r="IE60">
        <f>IF(ID60=0,0,IF(IE58&gt;=IF('2-man'!$AH$28="",IF('2-man'!$AE$28="",101,'2-man'!$AE$28),'2-man'!$AH$28),0,1))</f>
        <v/>
      </c>
      <c r="IF60">
        <f>IF(IE60=0,0,IF(IF58&gt;=IF('2-man'!$AH$28="",IF('2-man'!$AE$28="",101,'2-man'!$AE$28),'2-man'!$AH$28),0,1))</f>
        <v/>
      </c>
      <c r="IG60">
        <f>IF(IF60=0,0,IF(IG58&gt;=IF('2-man'!$AH$28="",IF('2-man'!$AE$28="",101,'2-man'!$AE$28),'2-man'!$AH$28),0,1))</f>
        <v/>
      </c>
      <c r="IH60">
        <f>IF(IG60=0,0,IF(IH58&gt;=IF('2-man'!$AH$28="",IF('2-man'!$AE$28="",101,'2-man'!$AE$28),'2-man'!$AH$28),0,1))</f>
        <v/>
      </c>
      <c r="II60">
        <f>IF(IH60=0,0,IF(II58&gt;=IF('2-man'!$AH$28="",IF('2-man'!$AE$28="",101,'2-man'!$AE$28),'2-man'!$AH$28),0,1))</f>
        <v/>
      </c>
      <c r="IJ60">
        <f>IF(II60=0,0,IF(IJ58&gt;=IF('2-man'!$AH$28="",IF('2-man'!$AE$28="",101,'2-man'!$AE$28),'2-man'!$AH$28),0,1))</f>
        <v/>
      </c>
      <c r="IK60">
        <f>IF(IJ60=0,0,IF(IK58&gt;=IF('2-man'!$AH$28="",IF('2-man'!$AE$28="",101,'2-man'!$AE$28),'2-man'!$AH$28),0,1))</f>
        <v/>
      </c>
      <c r="IL60">
        <f>IF(IK60=0,0,IF(IL58&gt;=IF('2-man'!$AH$28="",IF('2-man'!$AE$28="",101,'2-man'!$AE$28),'2-man'!$AH$28),0,1))</f>
        <v/>
      </c>
      <c r="IM60">
        <f>IF(IL60=0,0,IF(IM58&gt;=IF('2-man'!$AH$28="",IF('2-man'!$AE$28="",101,'2-man'!$AE$28),'2-man'!$AH$28),0,1))</f>
        <v/>
      </c>
      <c r="IN60">
        <f>IF(IM60=0,0,IF(IN58&gt;=IF('2-man'!$AH$28="",IF('2-man'!$AE$28="",101,'2-man'!$AE$28),'2-man'!$AH$28),0,1))</f>
        <v/>
      </c>
      <c r="IO60">
        <f>IF(IN60=0,0,IF(IO58&gt;=IF('2-man'!$AH$28="",IF('2-man'!$AE$28="",101,'2-man'!$AE$28),'2-man'!$AH$28),0,1))</f>
        <v/>
      </c>
      <c r="IP60">
        <f>IF(IO60=0,0,IF(IP58&gt;=IF('2-man'!$AH$28="",IF('2-man'!$AE$28="",101,'2-man'!$AE$28),'2-man'!$AH$28),0,1))</f>
        <v/>
      </c>
      <c r="IQ60">
        <f>IF(IP60=0,0,IF(IQ58&gt;=IF('2-man'!$AH$28="",IF('2-man'!$AE$28="",101,'2-man'!$AE$28),'2-man'!$AH$28),0,1))</f>
        <v/>
      </c>
      <c r="IR60">
        <f>IF(IQ60=0,0,IF(IR58&gt;=IF('2-man'!$AH$28="",IF('2-man'!$AE$28="",101,'2-man'!$AE$28),'2-man'!$AH$28),0,1))</f>
        <v/>
      </c>
      <c r="IS60">
        <f>IF(IR60=0,0,IF(IS58&gt;=IF('2-man'!$AH$28="",IF('2-man'!$AE$28="",101,'2-man'!$AE$28),'2-man'!$AH$28),0,1))</f>
        <v/>
      </c>
      <c r="IT60">
        <f>IF(IS60=0,0,IF(IT58&gt;=IF('2-man'!$AH$28="",IF('2-man'!$AE$28="",101,'2-man'!$AE$28),'2-man'!$AH$28),0,1))</f>
        <v/>
      </c>
      <c r="IU60">
        <f>IF(IT60=0,0,IF(IU58&gt;=IF('2-man'!$AH$28="",IF('2-man'!$AE$28="",101,'2-man'!$AE$28),'2-man'!$AH$28),0,1))</f>
        <v/>
      </c>
      <c r="IV60">
        <f>IF(IU60=0,0,IF(IV58&gt;=IF('2-man'!$AH$28="",IF('2-man'!$AE$28="",101,'2-man'!$AE$28),'2-man'!$AH$28),0,1))</f>
        <v/>
      </c>
      <c r="IW60">
        <f>IF(IV60=0,0,IF(IW58&gt;=IF('2-man'!$AH$28="",IF('2-man'!$AE$28="",101,'2-man'!$AE$28),'2-man'!$AH$28),0,1))</f>
        <v/>
      </c>
      <c r="IX60">
        <f>IF(IW60=0,0,IF(IX58&gt;=IF('2-man'!$AH$28="",IF('2-man'!$AE$28="",101,'2-man'!$AE$28),'2-man'!$AH$28),0,1))</f>
        <v/>
      </c>
      <c r="IY60">
        <f>IF(IX60=0,0,IF(IY58&gt;=IF('2-man'!$AH$28="",IF('2-man'!$AE$28="",101,'2-man'!$AE$28),'2-man'!$AH$28),0,1))</f>
        <v/>
      </c>
      <c r="IZ60">
        <f>IF(IY60=0,0,IF(IZ58&gt;=IF('2-man'!$AH$28="",IF('2-man'!$AE$28="",101,'2-man'!$AE$28),'2-man'!$AH$28),0,1))</f>
        <v/>
      </c>
      <c r="JA60">
        <f>IF(IZ60=0,0,IF(JA58&gt;=IF('2-man'!$AH$28="",IF('2-man'!$AE$28="",101,'2-man'!$AE$28),'2-man'!$AH$28),0,1))</f>
        <v/>
      </c>
      <c r="JB60">
        <f>IF(JA60=0,0,IF(JB58&gt;=IF('2-man'!$AH$28="",IF('2-man'!$AE$28="",101,'2-man'!$AE$28),'2-man'!$AH$28),0,1))</f>
        <v/>
      </c>
      <c r="JC60">
        <f>IF(JB60=0,0,IF(JC58&gt;=IF('2-man'!$AH$28="",IF('2-man'!$AE$28="",101,'2-man'!$AE$28),'2-man'!$AH$28),0,1))</f>
        <v/>
      </c>
      <c r="JD60">
        <f>IF(JC60=0,0,IF(JD58&gt;=IF('2-man'!$AH$28="",IF('2-man'!$AE$28="",101,'2-man'!$AE$28),'2-man'!$AH$28),0,1))</f>
        <v/>
      </c>
      <c r="JE60">
        <f>IF(JD60=0,0,IF(JE58&gt;=IF('2-man'!$AH$28="",IF('2-man'!$AE$28="",101,'2-man'!$AE$28),'2-man'!$AH$28),0,1))</f>
        <v/>
      </c>
      <c r="JF60">
        <f>IF(JE60=0,0,IF(JF58&gt;=IF('2-man'!$AH$28="",IF('2-man'!$AE$28="",101,'2-man'!$AE$28),'2-man'!$AH$28),0,1))</f>
        <v/>
      </c>
      <c r="JG60">
        <f>IF(JF60=0,0,IF(JG58&gt;=IF('2-man'!$AH$28="",IF('2-man'!$AE$28="",101,'2-man'!$AE$28),'2-man'!$AH$28),0,1))</f>
        <v/>
      </c>
      <c r="JH60">
        <f>IF(JG60=0,0,IF(JH58&gt;=IF('2-man'!$AH$28="",IF('2-man'!$AE$28="",101,'2-man'!$AE$28),'2-man'!$AH$28),0,1))</f>
        <v/>
      </c>
      <c r="JI60">
        <f>IF(JH60=0,0,IF(JI58&gt;=IF('2-man'!$AH$28="",IF('2-man'!$AE$28="",101,'2-man'!$AE$28),'2-man'!$AH$28),0,1))</f>
        <v/>
      </c>
      <c r="JJ60">
        <f>IF(JI60=0,0,IF(JJ58&gt;=IF('2-man'!$AH$28="",IF('2-man'!$AE$28="",101,'2-man'!$AE$28),'2-man'!$AH$28),0,1))</f>
        <v/>
      </c>
      <c r="JK60">
        <f>IF(JJ60=0,0,IF(JK58&gt;=IF('2-man'!$AH$28="",IF('2-man'!$AE$28="",101,'2-man'!$AE$28),'2-man'!$AH$28),0,1))</f>
        <v/>
      </c>
      <c r="JL60">
        <f>IF(JK60=0,0,IF(JL58&gt;=IF('2-man'!$AH$28="",IF('2-man'!$AE$28="",101,'2-man'!$AE$28),'2-man'!$AH$28),0,1))</f>
        <v/>
      </c>
      <c r="JM60">
        <f>IF(JL60=0,0,IF(JM58&gt;=IF('2-man'!$AH$28="",IF('2-man'!$AE$28="",101,'2-man'!$AE$28),'2-man'!$AH$28),0,1))</f>
        <v/>
      </c>
      <c r="JN60">
        <f>IF(JM60=0,0,IF(JN58&gt;=IF('2-man'!$AH$28="",IF('2-man'!$AE$28="",101,'2-man'!$AE$28),'2-man'!$AH$28),0,1))</f>
        <v/>
      </c>
      <c r="JO60">
        <f>IF(JN60=0,0,IF(JO58&gt;=IF('2-man'!$AH$28="",IF('2-man'!$AE$28="",101,'2-man'!$AE$28),'2-man'!$AH$28),0,1))</f>
        <v/>
      </c>
      <c r="JP60">
        <f>IF(JO60=0,0,IF(JP58&gt;=IF('2-man'!$AH$28="",IF('2-man'!$AE$28="",101,'2-man'!$AE$28),'2-man'!$AH$28),0,1))</f>
        <v/>
      </c>
      <c r="JQ60">
        <f>IF(JP60=0,0,IF(JQ58&gt;=IF('2-man'!$AH$28="",IF('2-man'!$AE$28="",101,'2-man'!$AE$28),'2-man'!$AH$28),0,1))</f>
        <v/>
      </c>
      <c r="JR60">
        <f>IF(JQ60=0,0,IF(JR58&gt;=IF('2-man'!$AH$28="",IF('2-man'!$AE$28="",101,'2-man'!$AE$28),'2-man'!$AH$28),0,1))</f>
        <v/>
      </c>
      <c r="JS60">
        <f>IF(JR60=0,0,IF(JS58&gt;=IF('2-man'!$AH$28="",IF('2-man'!$AE$28="",101,'2-man'!$AE$28),'2-man'!$AH$28),0,1))</f>
        <v/>
      </c>
      <c r="JT60">
        <f>IF(JS60=0,0,IF(JT58&gt;=IF('2-man'!$AH$28="",IF('2-man'!$AE$28="",101,'2-man'!$AE$28),'2-man'!$AH$28),0,1))</f>
        <v/>
      </c>
      <c r="JU60">
        <f>IF(JT60=0,0,IF(JU58&gt;=IF('2-man'!$AH$28="",IF('2-man'!$AE$28="",101,'2-man'!$AE$28),'2-man'!$AH$28),0,1))</f>
        <v/>
      </c>
      <c r="JV60">
        <f>IF(JU60=0,0,IF(JV58&gt;=IF('2-man'!$AH$28="",IF('2-man'!$AE$28="",101,'2-man'!$AE$28),'2-man'!$AH$28),0,1))</f>
        <v/>
      </c>
      <c r="JW60">
        <f>IF(JV60=0,0,IF(JW58&gt;=IF('2-man'!$AH$28="",IF('2-man'!$AE$28="",101,'2-man'!$AE$28),'2-man'!$AH$28),0,1))</f>
        <v/>
      </c>
      <c r="JX60">
        <f>IF(JW60=0,0,IF(JX58&gt;=IF('2-man'!$AH$28="",IF('2-man'!$AE$28="",101,'2-man'!$AE$28),'2-man'!$AH$28),0,1))</f>
        <v/>
      </c>
      <c r="JY60">
        <f>IF(JX60=0,0,IF(JY58&gt;=IF('2-man'!$AH$28="",IF('2-man'!$AE$28="",101,'2-man'!$AE$28),'2-man'!$AH$28),0,1))</f>
        <v/>
      </c>
      <c r="JZ60">
        <f>IF(JY60=0,0,IF(JZ58&gt;=IF('2-man'!$AH$28="",IF('2-man'!$AE$28="",101,'2-man'!$AE$28),'2-man'!$AH$28),0,1))</f>
        <v/>
      </c>
      <c r="KA60">
        <f>IF(JZ60=0,0,IF(KA58&gt;=IF('2-man'!$AH$28="",IF('2-man'!$AE$28="",101,'2-man'!$AE$28),'2-man'!$AH$28),0,1))</f>
        <v/>
      </c>
      <c r="KB60">
        <f>IF(KA60=0,0,IF(KB58&gt;=IF('2-man'!$AH$28="",IF('2-man'!$AE$28="",101,'2-man'!$AE$28),'2-man'!$AH$28),0,1))</f>
        <v/>
      </c>
      <c r="KC60">
        <f>IF(KB60=0,0,IF(KC58&gt;=IF('2-man'!$AH$28="",IF('2-man'!$AE$28="",101,'2-man'!$AE$28),'2-man'!$AH$28),0,1))</f>
        <v/>
      </c>
      <c r="KD60">
        <f>IF(KC60=0,0,IF(KD58&gt;=IF('2-man'!$AH$28="",IF('2-man'!$AE$28="",101,'2-man'!$AE$28),'2-man'!$AH$28),0,1))</f>
        <v/>
      </c>
      <c r="KE60">
        <f>IF(KD60=0,0,IF(KE58&gt;=IF('2-man'!$AH$28="",IF('2-man'!$AE$28="",101,'2-man'!$AE$28),'2-man'!$AH$28),0,1))</f>
        <v/>
      </c>
      <c r="KF60">
        <f>IF(KE60=0,0,IF(KF58&gt;=IF('2-man'!$AH$28="",IF('2-man'!$AE$28="",101,'2-man'!$AE$28),'2-man'!$AH$28),0,1))</f>
        <v/>
      </c>
      <c r="KG60">
        <f>IF(KF60=0,0,IF(KG58&gt;=IF('2-man'!$AH$28="",IF('2-man'!$AE$28="",101,'2-man'!$AE$28),'2-man'!$AH$28),0,1))</f>
        <v/>
      </c>
      <c r="KH60">
        <f>IF(KG60=0,0,IF(KH58&gt;=IF('2-man'!$AH$28="",IF('2-man'!$AE$28="",101,'2-man'!$AE$28),'2-man'!$AH$28),0,1))</f>
        <v/>
      </c>
      <c r="KI60">
        <f>IF(KH60=0,0,IF(KI58&gt;=IF('2-man'!$AH$28="",IF('2-man'!$AE$28="",101,'2-man'!$AE$28),'2-man'!$AH$28),0,1))</f>
        <v/>
      </c>
      <c r="KJ60">
        <f>IF(KI60=0,0,IF(KJ58&gt;=IF('2-man'!$AH$28="",IF('2-man'!$AE$28="",101,'2-man'!$AE$28),'2-man'!$AH$28),0,1))</f>
        <v/>
      </c>
      <c r="KK60">
        <f>IF(KJ60=0,0,IF(KK58&gt;=IF('2-man'!$AH$28="",IF('2-man'!$AE$28="",101,'2-man'!$AE$28),'2-man'!$AH$28),0,1))</f>
        <v/>
      </c>
      <c r="KL60">
        <f>IF(KK60=0,0,IF(KL58&gt;=IF('2-man'!$AH$28="",IF('2-man'!$AE$28="",101,'2-man'!$AE$28),'2-man'!$AH$28),0,1))</f>
        <v/>
      </c>
      <c r="KM60">
        <f>IF(KL60=0,0,IF(KM58&gt;=IF('2-man'!$AH$28="",IF('2-man'!$AE$28="",101,'2-man'!$AE$28),'2-man'!$AH$28),0,1))</f>
        <v/>
      </c>
      <c r="KN60">
        <f>IF(KM60=0,0,IF(KN58&gt;=IF('2-man'!$AH$28="",IF('2-man'!$AE$28="",101,'2-man'!$AE$28),'2-man'!$AH$28),0,1))</f>
        <v/>
      </c>
      <c r="KO60">
        <f>IF(KN60=0,0,IF(KO58&gt;=IF('2-man'!$AH$28="",IF('2-man'!$AE$28="",101,'2-man'!$AE$28),'2-man'!$AH$28),0,1))</f>
        <v/>
      </c>
      <c r="KP60">
        <f>IF(KO60=0,0,IF(KP58&gt;=IF('2-man'!$AH$28="",IF('2-man'!$AE$28="",101,'2-man'!$AE$28),'2-man'!$AH$28),0,1))</f>
        <v/>
      </c>
      <c r="KQ60">
        <f>IF(KP60=0,0,IF(KQ58&gt;=IF('2-man'!$AH$28="",IF('2-man'!$AE$28="",101,'2-man'!$AE$28),'2-man'!$AH$28),0,1))</f>
        <v/>
      </c>
      <c r="KR60">
        <f>IF(KQ60=0,0,IF(KR58&gt;=IF('2-man'!$AH$28="",IF('2-man'!$AE$28="",101,'2-man'!$AE$28),'2-man'!$AH$28),0,1))</f>
        <v/>
      </c>
      <c r="KS60">
        <f>IF(KR60=0,0,IF(KS58&gt;=IF('2-man'!$AH$28="",IF('2-man'!$AE$28="",101,'2-man'!$AE$28),'2-man'!$AH$28),0,1))</f>
        <v/>
      </c>
      <c r="KT60">
        <f>IF(KS60=0,0,IF(KT58&gt;=IF('2-man'!$AH$28="",IF('2-man'!$AE$28="",101,'2-man'!$AE$28),'2-man'!$AH$28),0,1))</f>
        <v/>
      </c>
      <c r="KU60">
        <f>IF(KT60=0,0,IF(KU58&gt;=IF('2-man'!$AH$28="",IF('2-man'!$AE$28="",101,'2-man'!$AE$28),'2-man'!$AH$28),0,1))</f>
        <v/>
      </c>
      <c r="KV60">
        <f>IF(KU60=0,0,IF(KV58&gt;=IF('2-man'!$AH$28="",IF('2-man'!$AE$28="",101,'2-man'!$AE$28),'2-man'!$AH$28),0,1))</f>
        <v/>
      </c>
      <c r="KW60">
        <f>IF(KV60=0,0,IF(KW58&gt;=IF('2-man'!$AH$28="",IF('2-man'!$AE$28="",101,'2-man'!$AE$28),'2-man'!$AH$28),0,1))</f>
        <v/>
      </c>
      <c r="KX60">
        <f>IF(KW60=0,0,IF(KX58&gt;=IF('2-man'!$AH$28="",IF('2-man'!$AE$28="",101,'2-man'!$AE$28),'2-man'!$AH$28),0,1))</f>
        <v/>
      </c>
      <c r="KY60">
        <f>IF(KX60=0,0,IF(KY58&gt;=IF('2-man'!$AH$28="",IF('2-man'!$AE$28="",101,'2-man'!$AE$28),'2-man'!$AH$28),0,1))</f>
        <v/>
      </c>
      <c r="KZ60">
        <f>IF(KY60=0,0,IF(KZ58&gt;=IF('2-man'!$AH$28="",IF('2-man'!$AE$28="",101,'2-man'!$AE$28),'2-man'!$AH$28),0,1))</f>
        <v/>
      </c>
      <c r="LA60">
        <f>IF(KZ60=0,0,IF(LA58&gt;=IF('2-man'!$AH$28="",IF('2-man'!$AE$28="",101,'2-man'!$AE$28),'2-man'!$AH$28),0,1))</f>
        <v/>
      </c>
      <c r="LB60">
        <f>IF(LA60=0,0,IF(LB58&gt;=IF('2-man'!$AH$28="",IF('2-man'!$AE$28="",101,'2-man'!$AE$28),'2-man'!$AH$28),0,1))</f>
        <v/>
      </c>
      <c r="LC60">
        <f>IF(LB60=0,0,IF(LC58&gt;=IF('2-man'!$AH$28="",IF('2-man'!$AE$28="",101,'2-man'!$AE$28),'2-man'!$AH$28),0,1))</f>
        <v/>
      </c>
      <c r="LD60">
        <f>IF(LC60=0,0,IF(LD58&gt;=IF('2-man'!$AH$28="",IF('2-man'!$AE$28="",101,'2-man'!$AE$28),'2-man'!$AH$28),0,1))</f>
        <v/>
      </c>
      <c r="LE60">
        <f>IF(LD60=0,0,IF(LE58&gt;=IF('2-man'!$AH$28="",IF('2-man'!$AE$28="",101,'2-man'!$AE$28),'2-man'!$AH$28),0,1))</f>
        <v/>
      </c>
      <c r="LF60">
        <f>IF(LE60=0,0,IF(LF58&gt;=IF('2-man'!$AH$28="",IF('2-man'!$AE$28="",101,'2-man'!$AE$28),'2-man'!$AH$28),0,1))</f>
        <v/>
      </c>
      <c r="LG60">
        <f>IF(LF60=0,0,IF(LG58&gt;=IF('2-man'!$AH$28="",IF('2-man'!$AE$28="",101,'2-man'!$AE$28),'2-man'!$AH$28),0,1))</f>
        <v/>
      </c>
      <c r="LH60">
        <f>IF(LG60=0,0,IF(LH58&gt;=IF('2-man'!$AH$28="",IF('2-man'!$AE$28="",101,'2-man'!$AE$28),'2-man'!$AH$28),0,1))</f>
        <v/>
      </c>
      <c r="LI60">
        <f>IF(LH60=0,0,IF(LI58&gt;=IF('2-man'!$AH$28="",IF('2-man'!$AE$28="",101,'2-man'!$AE$28),'2-man'!$AH$28),0,1))</f>
        <v/>
      </c>
      <c r="LJ60">
        <f>IF(LI60=0,0,IF(LJ58&gt;=IF('2-man'!$AH$28="",IF('2-man'!$AE$28="",101,'2-man'!$AE$28),'2-man'!$AH$28),0,1))</f>
        <v/>
      </c>
      <c r="LK60">
        <f>IF(LJ60=0,0,IF(LK58&gt;=IF('2-man'!$AH$28="",IF('2-man'!$AE$28="",101,'2-man'!$AE$28),'2-man'!$AH$28),0,1))</f>
        <v/>
      </c>
      <c r="LL60">
        <f>IF(LK60=0,0,IF(LL58&gt;=IF('2-man'!$AH$28="",IF('2-man'!$AE$28="",101,'2-man'!$AE$28),'2-man'!$AH$28),0,1))</f>
        <v/>
      </c>
      <c r="LM60">
        <f>IF(LL60=0,0,IF(LM58&gt;=IF('2-man'!$AH$28="",IF('2-man'!$AE$28="",101,'2-man'!$AE$28),'2-man'!$AH$28),0,1))</f>
        <v/>
      </c>
      <c r="LN60">
        <f>IF(LM60=0,0,IF(LN58&gt;=IF('2-man'!$AH$28="",IF('2-man'!$AE$28="",101,'2-man'!$AE$28),'2-man'!$AH$28),0,1))</f>
        <v/>
      </c>
      <c r="LO60">
        <f>IF(LN60=0,0,IF(LO58&gt;=IF('2-man'!$AH$28="",IF('2-man'!$AE$28="",101,'2-man'!$AE$28),'2-man'!$AH$28),0,1))</f>
        <v/>
      </c>
      <c r="LP60">
        <f>IF(LO60=0,0,IF(LP58&gt;=IF('2-man'!$AH$28="",IF('2-man'!$AE$28="",101,'2-man'!$AE$28),'2-man'!$AH$28),0,1))</f>
        <v/>
      </c>
      <c r="LQ60">
        <f>IF(LP60=0,0,IF(LQ58&gt;=IF('2-man'!$AH$28="",IF('2-man'!$AE$28="",101,'2-man'!$AE$28),'2-man'!$AH$28),0,1))</f>
        <v/>
      </c>
      <c r="LR60">
        <f>IF(LQ60=0,0,IF(LR58&gt;=IF('2-man'!$AH$28="",IF('2-man'!$AE$28="",101,'2-man'!$AE$28),'2-man'!$AH$28),0,1))</f>
        <v/>
      </c>
      <c r="LS60">
        <f>IF(LR60=0,0,IF(LS58&gt;=IF('2-man'!$AH$28="",IF('2-man'!$AE$28="",101,'2-man'!$AE$28),'2-man'!$AH$28),0,1))</f>
        <v/>
      </c>
      <c r="LT60">
        <f>IF(LS60=0,0,IF(LT58&gt;=IF('2-man'!$AH$28="",IF('2-man'!$AE$28="",101,'2-man'!$AE$28),'2-man'!$AH$28),0,1))</f>
        <v/>
      </c>
    </row>
    <row r="62">
      <c r="A62" t="inlineStr">
        <is>
          <t>P1 s1</t>
        </is>
      </c>
      <c r="C62">
        <f>MIN(100,B63+IF(AND(OR(NOT(ISNUMBER($R$68)),'3-man'!C$18&gt;$R$68),B63&lt;100,B64+1&gt;=IF(OR('3-man'!$F$4=TRUE,'3-man'!$F$4="TRUE",'3-man'!$F$4="Yes"),25,50)),10,0)+IF('3-man'!C$18=$Q$68,25,0))</f>
        <v/>
      </c>
      <c r="D62">
        <f>MIN(100,C63+IF(AND(OR(NOT(ISNUMBER($R$68)),'3-man'!D$18&gt;$R$68),C63&lt;100,C64+1&gt;=IF(OR('3-man'!$F$4=TRUE,'3-man'!$F$4="TRUE",'3-man'!$F$4="Yes"),25,50)),10,0)+IF('3-man'!D$18=$Q$68,25,0))</f>
        <v/>
      </c>
      <c r="E62">
        <f>MIN(100,D63+IF(AND(OR(NOT(ISNUMBER($R$68)),'3-man'!E$18&gt;$R$68),D63&lt;100,D64+1&gt;=IF(OR('3-man'!$F$4=TRUE,'3-man'!$F$4="TRUE",'3-man'!$F$4="Yes"),25,50)),10,0)+IF('3-man'!E$18=$Q$68,25,0))</f>
        <v/>
      </c>
      <c r="F62">
        <f>MIN(100,E63+IF(AND(OR(NOT(ISNUMBER($R$68)),'3-man'!F$18&gt;$R$68),E63&lt;100,E64+1&gt;=IF(OR('3-man'!$F$4=TRUE,'3-man'!$F$4="TRUE",'3-man'!$F$4="Yes"),25,50)),10,0)+IF('3-man'!F$18=$Q$68,25,0))</f>
        <v/>
      </c>
      <c r="G62">
        <f>MIN(100,F63+IF(AND(OR(NOT(ISNUMBER($R$68)),'3-man'!G$18&gt;$R$68),F63&lt;100,F64+1&gt;=IF(OR('3-man'!$F$4=TRUE,'3-man'!$F$4="TRUE",'3-man'!$F$4="Yes"),25,50)),10,0)+IF('3-man'!G$18=$Q$68,25,0))</f>
        <v/>
      </c>
      <c r="H62">
        <f>MIN(100,G63+IF(AND(OR(NOT(ISNUMBER($R$68)),'3-man'!H$18&gt;$R$68),G63&lt;100,G64+1&gt;=IF(OR('3-man'!$F$4=TRUE,'3-man'!$F$4="TRUE",'3-man'!$F$4="Yes"),25,50)),10,0)+IF('3-man'!H$18=$Q$68,25,0))</f>
        <v/>
      </c>
      <c r="I62">
        <f>MIN(100,H63+IF(AND(OR(NOT(ISNUMBER($R$68)),'3-man'!I$18&gt;$R$68),H63&lt;100,H64+1&gt;=IF(OR('3-man'!$F$4=TRUE,'3-man'!$F$4="TRUE",'3-man'!$F$4="Yes"),25,50)),10,0)+IF('3-man'!I$18=$Q$68,25,0))</f>
        <v/>
      </c>
      <c r="J62">
        <f>MIN(100,I63+IF(AND(OR(NOT(ISNUMBER($R$68)),'3-man'!J$18&gt;$R$68),I63&lt;100,I64+1&gt;=IF(OR('3-man'!$F$4=TRUE,'3-man'!$F$4="TRUE",'3-man'!$F$4="Yes"),25,50)),10,0)+IF('3-man'!J$18=$Q$68,25,0))</f>
        <v/>
      </c>
      <c r="K62">
        <f>MIN(100,J63+IF(AND(OR(NOT(ISNUMBER($R$68)),'3-man'!K$18&gt;$R$68),J63&lt;100,J64+1&gt;=IF(OR('3-man'!$F$4=TRUE,'3-man'!$F$4="TRUE",'3-man'!$F$4="Yes"),25,50)),10,0)+IF('3-man'!K$18=$Q$68,25,0))</f>
        <v/>
      </c>
      <c r="L62">
        <f>MIN(100,K63+IF(AND(OR(NOT(ISNUMBER($R$68)),'3-man'!L$18&gt;$R$68),K63&lt;100,K64+1&gt;=IF(OR('3-man'!$F$4=TRUE,'3-man'!$F$4="TRUE",'3-man'!$F$4="Yes"),25,50)),10,0)+IF('3-man'!L$18=$Q$68,25,0))</f>
        <v/>
      </c>
      <c r="M62">
        <f>MIN(100,L63+IF(AND(OR(NOT(ISNUMBER($R$68)),'3-man'!M$18&gt;$R$68),L63&lt;100,L64+1&gt;=IF(OR('3-man'!$F$4=TRUE,'3-man'!$F$4="TRUE",'3-man'!$F$4="Yes"),25,50)),10,0)+IF('3-man'!M$18=$Q$68,25,0))</f>
        <v/>
      </c>
      <c r="N62">
        <f>MIN(100,M63+IF(AND(OR(NOT(ISNUMBER($R$68)),'3-man'!N$18&gt;$R$68),M63&lt;100,M64+1&gt;=IF(OR('3-man'!$F$4=TRUE,'3-man'!$F$4="TRUE",'3-man'!$F$4="Yes"),25,50)),10,0)+IF('3-man'!N$18=$Q$68,25,0))</f>
        <v/>
      </c>
      <c r="O62">
        <f>MIN(100,N63+IF(AND(OR(NOT(ISNUMBER($R$68)),'3-man'!O$18&gt;$R$68),N63&lt;100,N64+1&gt;=IF(OR('3-man'!$F$4=TRUE,'3-man'!$F$4="TRUE",'3-man'!$F$4="Yes"),25,50)),10,0)+IF('3-man'!O$18=$Q$68,25,0))</f>
        <v/>
      </c>
      <c r="P62">
        <f>MIN(100,O63+IF(AND(OR(NOT(ISNUMBER($R$68)),'3-man'!P$18&gt;$R$68),O63&lt;100,O64+1&gt;=IF(OR('3-man'!$F$4=TRUE,'3-man'!$F$4="TRUE",'3-man'!$F$4="Yes"),25,50)),10,0)+IF('3-man'!P$18=$Q$68,25,0))</f>
        <v/>
      </c>
      <c r="Q62">
        <f>MIN(100,P63+IF(AND(OR(NOT(ISNUMBER($R$68)),'3-man'!Q$18&gt;$R$68),P63&lt;100,P64+1&gt;=IF(OR('3-man'!$F$4=TRUE,'3-man'!$F$4="TRUE",'3-man'!$F$4="Yes"),25,50)),10,0)+IF('3-man'!Q$18=$Q$68,25,0))</f>
        <v/>
      </c>
      <c r="R62">
        <f>MIN(100,Q63+IF(AND(OR(NOT(ISNUMBER($R$68)),'3-man'!R$18&gt;$R$68),Q63&lt;100,Q64+1&gt;=IF(OR('3-man'!$F$4=TRUE,'3-man'!$F$4="TRUE",'3-man'!$F$4="Yes"),25,50)),10,0)+IF('3-man'!R$18=$Q$68,25,0))</f>
        <v/>
      </c>
      <c r="S62">
        <f>MIN(100,R63+IF(AND(OR(NOT(ISNUMBER($R$68)),'3-man'!S$18&gt;$R$68),R63&lt;100,R64+1&gt;=IF(OR('3-man'!$F$4=TRUE,'3-man'!$F$4="TRUE",'3-man'!$F$4="Yes"),25,50)),10,0)+IF('3-man'!S$18=$Q$68,25,0))</f>
        <v/>
      </c>
      <c r="T62">
        <f>MIN(100,S63+IF(AND(OR(NOT(ISNUMBER($R$68)),'3-man'!T$18&gt;$R$68),S63&lt;100,S64+1&gt;=IF(OR('3-man'!$F$4=TRUE,'3-man'!$F$4="TRUE",'3-man'!$F$4="Yes"),25,50)),10,0)+IF('3-man'!T$18=$Q$68,25,0))</f>
        <v/>
      </c>
      <c r="U62">
        <f>MIN(100,T63+IF(AND(OR(NOT(ISNUMBER($R$68)),'3-man'!U$18&gt;$R$68),T63&lt;100,T64+1&gt;=IF(OR('3-man'!$F$4=TRUE,'3-man'!$F$4="TRUE",'3-man'!$F$4="Yes"),25,50)),10,0)+IF('3-man'!U$18=$Q$68,25,0))</f>
        <v/>
      </c>
      <c r="V62">
        <f>MIN(100,U63+IF(AND(OR(NOT(ISNUMBER($R$68)),'3-man'!V$18&gt;$R$68),U63&lt;100,U64+1&gt;=IF(OR('3-man'!$F$4=TRUE,'3-man'!$F$4="TRUE",'3-man'!$F$4="Yes"),25,50)),10,0)+IF('3-man'!V$18=$Q$68,25,0))</f>
        <v/>
      </c>
      <c r="W62">
        <f>MIN(100,V63+IF(AND(OR(NOT(ISNUMBER($R$68)),'3-man'!W$18&gt;$R$68),V63&lt;100,V64+1&gt;=IF(OR('3-man'!$F$4=TRUE,'3-man'!$F$4="TRUE",'3-man'!$F$4="Yes"),25,50)),10,0)+IF('3-man'!W$18=$Q$68,25,0))</f>
        <v/>
      </c>
      <c r="X62">
        <f>MIN(100,W63+IF(AND(OR(NOT(ISNUMBER($R$68)),'3-man'!X$18&gt;$R$68),W63&lt;100,W64+1&gt;=IF(OR('3-man'!$F$4=TRUE,'3-man'!$F$4="TRUE",'3-man'!$F$4="Yes"),25,50)),10,0)+IF('3-man'!X$18=$Q$68,25,0))</f>
        <v/>
      </c>
      <c r="Y62">
        <f>MIN(100,X63+IF(AND(OR(NOT(ISNUMBER($R$68)),'3-man'!Y$18&gt;$R$68),X63&lt;100,X64+1&gt;=IF(OR('3-man'!$F$4=TRUE,'3-man'!$F$4="TRUE",'3-man'!$F$4="Yes"),25,50)),10,0)+IF('3-man'!Y$18=$Q$68,25,0))</f>
        <v/>
      </c>
      <c r="Z62">
        <f>MIN(100,Y63+IF(AND(OR(NOT(ISNUMBER($R$68)),'3-man'!Z$18&gt;$R$68),Y63&lt;100,Y64+1&gt;=IF(OR('3-man'!$F$4=TRUE,'3-man'!$F$4="TRUE",'3-man'!$F$4="Yes"),25,50)),10,0)+IF('3-man'!Z$18=$Q$68,25,0))</f>
        <v/>
      </c>
      <c r="AA62">
        <f>MIN(100,Z63+IF(AND(OR(NOT(ISNUMBER($R$68)),'3-man'!AA$18&gt;$R$68),Z63&lt;100,Z64+1&gt;=IF(OR('3-man'!$F$4=TRUE,'3-man'!$F$4="TRUE",'3-man'!$F$4="Yes"),25,50)),10,0)+IF('3-man'!AA$18=$Q$68,25,0))</f>
        <v/>
      </c>
      <c r="AB62">
        <f>MIN(100,AA63+IF(AND(OR(NOT(ISNUMBER($R$68)),'3-man'!AB$18&gt;$R$68),AA63&lt;100,AA64+1&gt;=IF(OR('3-man'!$F$4=TRUE,'3-man'!$F$4="TRUE",'3-man'!$F$4="Yes"),25,50)),10,0)+IF('3-man'!AB$18=$Q$68,25,0))</f>
        <v/>
      </c>
      <c r="AC62">
        <f>MIN(100,AB63+IF(AND(OR(NOT(ISNUMBER($R$68)),'3-man'!AC$18&gt;$R$68),AB63&lt;100,AB64+1&gt;=IF(OR('3-man'!$F$4=TRUE,'3-man'!$F$4="TRUE",'3-man'!$F$4="Yes"),25,50)),10,0)+IF('3-man'!AC$18=$Q$68,25,0))</f>
        <v/>
      </c>
      <c r="AD62">
        <f>MIN(100,AC63+IF(AND(OR(NOT(ISNUMBER($R$68)),'3-man'!AD$18&gt;$R$68),AC63&lt;100,AC64+1&gt;=IF(OR('3-man'!$F$4=TRUE,'3-man'!$F$4="TRUE",'3-man'!$F$4="Yes"),25,50)),10,0)+IF('3-man'!AD$18=$Q$68,25,0))</f>
        <v/>
      </c>
      <c r="AE62">
        <f>MIN(100,AD63+IF(AND(OR(NOT(ISNUMBER($R$68)),'3-man'!AE$18&gt;$R$68),AD63&lt;100,AD64+1&gt;=IF(OR('3-man'!$F$4=TRUE,'3-man'!$F$4="TRUE",'3-man'!$F$4="Yes"),25,50)),10,0)+IF('3-man'!AE$18=$Q$68,25,0))</f>
        <v/>
      </c>
      <c r="AF62">
        <f>MIN(100,AE63+IF(AND(OR(NOT(ISNUMBER($R$68)),'3-man'!AF$18&gt;$R$68),AE63&lt;100,AE64+1&gt;=IF(OR('3-man'!$F$4=TRUE,'3-man'!$F$4="TRUE",'3-man'!$F$4="Yes"),25,50)),10,0)+IF('3-man'!AF$18=$Q$68,25,0))</f>
        <v/>
      </c>
      <c r="AG62">
        <f>MIN(100,AF63+IF(AND(OR(NOT(ISNUMBER($R$68)),'3-man'!AG$18&gt;$R$68),AF63&lt;100,AF64+1&gt;=IF(OR('3-man'!$F$4=TRUE,'3-man'!$F$4="TRUE",'3-man'!$F$4="Yes"),25,50)),10,0)+IF('3-man'!AG$18=$Q$68,25,0))</f>
        <v/>
      </c>
      <c r="AH62">
        <f>MIN(100,AG63+IF(AND(OR(NOT(ISNUMBER($R$68)),'3-man'!AH$18&gt;$R$68),AG63&lt;100,AG64+1&gt;=IF(OR('3-man'!$F$4=TRUE,'3-man'!$F$4="TRUE",'3-man'!$F$4="Yes"),25,50)),10,0)+IF('3-man'!AH$18=$Q$68,25,0))</f>
        <v/>
      </c>
      <c r="AI62">
        <f>MIN(100,AH63+IF(AND(OR(NOT(ISNUMBER($R$68)),'3-man'!AI$18&gt;$R$68),AH63&lt;100,AH64+1&gt;=IF(OR('3-man'!$F$4=TRUE,'3-man'!$F$4="TRUE",'3-man'!$F$4="Yes"),25,50)),10,0)+IF('3-man'!AI$18=$Q$68,25,0))</f>
        <v/>
      </c>
      <c r="AJ62">
        <f>MIN(100,AI63+IF(AND(OR(NOT(ISNUMBER($R$68)),'3-man'!AJ$18&gt;$R$68),AI63&lt;100,AI64+1&gt;=IF(OR('3-man'!$F$4=TRUE,'3-man'!$F$4="TRUE",'3-man'!$F$4="Yes"),25,50)),10,0)+IF('3-man'!AJ$18=$Q$68,25,0))</f>
        <v/>
      </c>
      <c r="AK62">
        <f>MIN(100,AJ63+IF(AND(OR(NOT(ISNUMBER($R$68)),'3-man'!AK$18&gt;$R$68),AJ63&lt;100,AJ64+1&gt;=IF(OR('3-man'!$F$4=TRUE,'3-man'!$F$4="TRUE",'3-man'!$F$4="Yes"),25,50)),10,0)+IF('3-man'!AK$18=$Q$68,25,0))</f>
        <v/>
      </c>
      <c r="AL62">
        <f>MIN(100,AK63+IF(AND(OR(NOT(ISNUMBER($R$68)),'3-man'!AL$18&gt;$R$68),AK63&lt;100,AK64+1&gt;=IF(OR('3-man'!$F$4=TRUE,'3-man'!$F$4="TRUE",'3-man'!$F$4="Yes"),25,50)),10,0)+IF('3-man'!AL$18=$Q$68,25,0))</f>
        <v/>
      </c>
      <c r="AM62">
        <f>MIN(100,AL63+IF(AND(OR(NOT(ISNUMBER($R$68)),'3-man'!AM$18&gt;$R$68),AL63&lt;100,AL64+1&gt;=IF(OR('3-man'!$F$4=TRUE,'3-man'!$F$4="TRUE",'3-man'!$F$4="Yes"),25,50)),10,0)+IF('3-man'!AM$18=$Q$68,25,0))</f>
        <v/>
      </c>
      <c r="AN62">
        <f>MIN(100,AM63+IF(AND(OR(NOT(ISNUMBER($R$68)),'3-man'!AN$18&gt;$R$68),AM63&lt;100,AM64+1&gt;=IF(OR('3-man'!$F$4=TRUE,'3-man'!$F$4="TRUE",'3-man'!$F$4="Yes"),25,50)),10,0)+IF('3-man'!AN$18=$Q$68,25,0))</f>
        <v/>
      </c>
      <c r="AO62">
        <f>MIN(100,AN63+IF(AND(OR(NOT(ISNUMBER($R$68)),'3-man'!AO$18&gt;$R$68),AN63&lt;100,AN64+1&gt;=IF(OR('3-man'!$F$4=TRUE,'3-man'!$F$4="TRUE",'3-man'!$F$4="Yes"),25,50)),10,0)+IF('3-man'!AO$18=$Q$68,25,0))</f>
        <v/>
      </c>
      <c r="AP62">
        <f>MIN(100,AO63+IF(AND(OR(NOT(ISNUMBER($R$68)),'3-man'!AP$18&gt;$R$68),AO63&lt;100,AO64+1&gt;=IF(OR('3-man'!$F$4=TRUE,'3-man'!$F$4="TRUE",'3-man'!$F$4="Yes"),25,50)),10,0)+IF('3-man'!AP$18=$Q$68,25,0))</f>
        <v/>
      </c>
      <c r="AQ62">
        <f>MIN(100,AP63+IF(AND(OR(NOT(ISNUMBER($R$68)),'3-man'!AQ$18&gt;$R$68),AP63&lt;100,AP64+1&gt;=IF(OR('3-man'!$F$4=TRUE,'3-man'!$F$4="TRUE",'3-man'!$F$4="Yes"),25,50)),10,0)+IF('3-man'!AQ$18=$Q$68,25,0))</f>
        <v/>
      </c>
      <c r="AR62">
        <f>MIN(100,AQ63+IF(AND(OR(NOT(ISNUMBER($R$68)),'3-man'!AR$18&gt;$R$68),AQ63&lt;100,AQ64+1&gt;=IF(OR('3-man'!$F$4=TRUE,'3-man'!$F$4="TRUE",'3-man'!$F$4="Yes"),25,50)),10,0)+IF('3-man'!AR$18=$Q$68,25,0))</f>
        <v/>
      </c>
      <c r="AS62">
        <f>MIN(100,AR63+IF(AND(OR(NOT(ISNUMBER($R$68)),'3-man'!AS$18&gt;$R$68),AR63&lt;100,AR64+1&gt;=IF(OR('3-man'!$F$4=TRUE,'3-man'!$F$4="TRUE",'3-man'!$F$4="Yes"),25,50)),10,0)+IF('3-man'!AS$18=$Q$68,25,0))</f>
        <v/>
      </c>
      <c r="AT62">
        <f>MIN(100,AS63+IF(AND(OR(NOT(ISNUMBER($R$68)),'3-man'!AT$18&gt;$R$68),AS63&lt;100,AS64+1&gt;=IF(OR('3-man'!$F$4=TRUE,'3-man'!$F$4="TRUE",'3-man'!$F$4="Yes"),25,50)),10,0)+IF('3-man'!AT$18=$Q$68,25,0))</f>
        <v/>
      </c>
      <c r="AU62">
        <f>MIN(100,AT63+IF(AND(OR(NOT(ISNUMBER($R$68)),'3-man'!AU$18&gt;$R$68),AT63&lt;100,AT64+1&gt;=IF(OR('3-man'!$F$4=TRUE,'3-man'!$F$4="TRUE",'3-man'!$F$4="Yes"),25,50)),10,0)+IF('3-man'!AU$18=$Q$68,25,0))</f>
        <v/>
      </c>
      <c r="AV62">
        <f>MIN(100,AU63+IF(AND(OR(NOT(ISNUMBER($R$68)),'3-man'!AV$18&gt;$R$68),AU63&lt;100,AU64+1&gt;=IF(OR('3-man'!$F$4=TRUE,'3-man'!$F$4="TRUE",'3-man'!$F$4="Yes"),25,50)),10,0)+IF('3-man'!AV$18=$Q$68,25,0))</f>
        <v/>
      </c>
      <c r="AW62">
        <f>MIN(100,AV63+IF(AND(OR(NOT(ISNUMBER($R$68)),'3-man'!AW$18&gt;$R$68),AV63&lt;100,AV64+1&gt;=IF(OR('3-man'!$F$4=TRUE,'3-man'!$F$4="TRUE",'3-man'!$F$4="Yes"),25,50)),10,0)+IF('3-man'!AW$18=$Q$68,25,0))</f>
        <v/>
      </c>
      <c r="AX62">
        <f>MIN(100,AW63+IF(AND(OR(NOT(ISNUMBER($R$68)),'3-man'!AX$18&gt;$R$68),AW63&lt;100,AW64+1&gt;=IF(OR('3-man'!$F$4=TRUE,'3-man'!$F$4="TRUE",'3-man'!$F$4="Yes"),25,50)),10,0)+IF('3-man'!AX$18=$Q$68,25,0))</f>
        <v/>
      </c>
      <c r="AY62">
        <f>MIN(100,AX63+IF(AND(OR(NOT(ISNUMBER($R$68)),'3-man'!AY$18&gt;$R$68),AX63&lt;100,AX64+1&gt;=IF(OR('3-man'!$F$4=TRUE,'3-man'!$F$4="TRUE",'3-man'!$F$4="Yes"),25,50)),10,0)+IF('3-man'!AY$18=$Q$68,25,0))</f>
        <v/>
      </c>
      <c r="AZ62">
        <f>MIN(100,AY63+IF(AND(OR(NOT(ISNUMBER($R$68)),'3-man'!AZ$18&gt;$R$68),AY63&lt;100,AY64+1&gt;=IF(OR('3-man'!$F$4=TRUE,'3-man'!$F$4="TRUE",'3-man'!$F$4="Yes"),25,50)),10,0)+IF('3-man'!AZ$18=$Q$68,25,0))</f>
        <v/>
      </c>
      <c r="BA62">
        <f>MIN(100,AZ63+IF(AND(OR(NOT(ISNUMBER($R$68)),'3-man'!BA$18&gt;$R$68),AZ63&lt;100,AZ64+1&gt;=IF(OR('3-man'!$F$4=TRUE,'3-man'!$F$4="TRUE",'3-man'!$F$4="Yes"),25,50)),10,0)+IF('3-man'!BA$18=$Q$68,25,0))</f>
        <v/>
      </c>
      <c r="BB62">
        <f>MIN(100,BA63+IF(AND(OR(NOT(ISNUMBER($R$68)),'3-man'!BB$18&gt;$R$68),BA63&lt;100,BA64+1&gt;=IF(OR('3-man'!$F$4=TRUE,'3-man'!$F$4="TRUE",'3-man'!$F$4="Yes"),25,50)),10,0)+IF('3-man'!BB$18=$Q$68,25,0))</f>
        <v/>
      </c>
      <c r="BC62">
        <f>MIN(100,BB63+IF(AND(OR(NOT(ISNUMBER($R$68)),'3-man'!BC$18&gt;$R$68),BB63&lt;100,BB64+1&gt;=IF(OR('3-man'!$F$4=TRUE,'3-man'!$F$4="TRUE",'3-man'!$F$4="Yes"),25,50)),10,0)+IF('3-man'!BC$18=$Q$68,25,0))</f>
        <v/>
      </c>
      <c r="BD62">
        <f>MIN(100,BC63+IF(AND(OR(NOT(ISNUMBER($R$68)),'3-man'!BD$18&gt;$R$68),BC63&lt;100,BC64+1&gt;=IF(OR('3-man'!$F$4=TRUE,'3-man'!$F$4="TRUE",'3-man'!$F$4="Yes"),25,50)),10,0)+IF('3-man'!BD$18=$Q$68,25,0))</f>
        <v/>
      </c>
      <c r="BE62">
        <f>MIN(100,BD63+IF(AND(OR(NOT(ISNUMBER($R$68)),'3-man'!BE$18&gt;$R$68),BD63&lt;100,BD64+1&gt;=IF(OR('3-man'!$F$4=TRUE,'3-man'!$F$4="TRUE",'3-man'!$F$4="Yes"),25,50)),10,0)+IF('3-man'!BE$18=$Q$68,25,0))</f>
        <v/>
      </c>
      <c r="BF62">
        <f>MIN(100,BE63+IF(AND(OR(NOT(ISNUMBER($R$68)),'3-man'!BF$18&gt;$R$68),BE63&lt;100,BE64+1&gt;=IF(OR('3-man'!$F$4=TRUE,'3-man'!$F$4="TRUE",'3-man'!$F$4="Yes"),25,50)),10,0)+IF('3-man'!BF$18=$Q$68,25,0))</f>
        <v/>
      </c>
      <c r="BG62">
        <f>MIN(100,BF63+IF(AND(OR(NOT(ISNUMBER($R$68)),'3-man'!BG$18&gt;$R$68),BF63&lt;100,BF64+1&gt;=IF(OR('3-man'!$F$4=TRUE,'3-man'!$F$4="TRUE",'3-man'!$F$4="Yes"),25,50)),10,0)+IF('3-man'!BG$18=$Q$68,25,0))</f>
        <v/>
      </c>
      <c r="BH62">
        <f>MIN(100,BG63+IF(AND(OR(NOT(ISNUMBER($R$68)),'3-man'!BH$18&gt;$R$68),BG63&lt;100,BG64+1&gt;=IF(OR('3-man'!$F$4=TRUE,'3-man'!$F$4="TRUE",'3-man'!$F$4="Yes"),25,50)),10,0)+IF('3-man'!BH$18=$Q$68,25,0))</f>
        <v/>
      </c>
      <c r="BI62">
        <f>MIN(100,BH63+IF(AND(OR(NOT(ISNUMBER($R$68)),'3-man'!BI$18&gt;$R$68),BH63&lt;100,BH64+1&gt;=IF(OR('3-man'!$F$4=TRUE,'3-man'!$F$4="TRUE",'3-man'!$F$4="Yes"),25,50)),10,0)+IF('3-man'!BI$18=$Q$68,25,0))</f>
        <v/>
      </c>
      <c r="BJ62">
        <f>MIN(100,BI63+IF(AND(OR(NOT(ISNUMBER($R$68)),'3-man'!BJ$18&gt;$R$68),BI63&lt;100,BI64+1&gt;=IF(OR('3-man'!$F$4=TRUE,'3-man'!$F$4="TRUE",'3-man'!$F$4="Yes"),25,50)),10,0)+IF('3-man'!BJ$18=$Q$68,25,0))</f>
        <v/>
      </c>
      <c r="BK62">
        <f>MIN(100,BJ63+IF(AND(OR(NOT(ISNUMBER($R$68)),'3-man'!BK$18&gt;$R$68),BJ63&lt;100,BJ64+1&gt;=IF(OR('3-man'!$F$4=TRUE,'3-man'!$F$4="TRUE",'3-man'!$F$4="Yes"),25,50)),10,0)+IF('3-man'!BK$18=$Q$68,25,0))</f>
        <v/>
      </c>
      <c r="BL62">
        <f>MIN(100,BK63+IF(AND(OR(NOT(ISNUMBER($R$68)),'3-man'!BL$18&gt;$R$68),BK63&lt;100,BK64+1&gt;=IF(OR('3-man'!$F$4=TRUE,'3-man'!$F$4="TRUE",'3-man'!$F$4="Yes"),25,50)),10,0)+IF('3-man'!BL$18=$Q$68,25,0))</f>
        <v/>
      </c>
      <c r="BM62">
        <f>MIN(100,BL63+IF(AND(OR(NOT(ISNUMBER($R$68)),'3-man'!BM$18&gt;$R$68),BL63&lt;100,BL64+1&gt;=IF(OR('3-man'!$F$4=TRUE,'3-man'!$F$4="TRUE",'3-man'!$F$4="Yes"),25,50)),10,0)+IF('3-man'!BM$18=$Q$68,25,0))</f>
        <v/>
      </c>
      <c r="BN62">
        <f>MIN(100,BM63+IF(AND(OR(NOT(ISNUMBER($R$68)),'3-man'!BN$18&gt;$R$68),BM63&lt;100,BM64+1&gt;=IF(OR('3-man'!$F$4=TRUE,'3-man'!$F$4="TRUE",'3-man'!$F$4="Yes"),25,50)),10,0)+IF('3-man'!BN$18=$Q$68,25,0))</f>
        <v/>
      </c>
      <c r="BO62">
        <f>MIN(100,BN63+IF(AND(OR(NOT(ISNUMBER($R$68)),'3-man'!BO$18&gt;$R$68),BN63&lt;100,BN64+1&gt;=IF(OR('3-man'!$F$4=TRUE,'3-man'!$F$4="TRUE",'3-man'!$F$4="Yes"),25,50)),10,0)+IF('3-man'!BO$18=$Q$68,25,0))</f>
        <v/>
      </c>
      <c r="BP62">
        <f>MIN(100,BO63+IF(AND(OR(NOT(ISNUMBER($R$68)),'3-man'!BP$18&gt;$R$68),BO63&lt;100,BO64+1&gt;=IF(OR('3-man'!$F$4=TRUE,'3-man'!$F$4="TRUE",'3-man'!$F$4="Yes"),25,50)),10,0)+IF('3-man'!BP$18=$Q$68,25,0))</f>
        <v/>
      </c>
      <c r="BQ62">
        <f>MIN(100,BP63+IF(AND(OR(NOT(ISNUMBER($R$68)),'3-man'!BQ$18&gt;$R$68),BP63&lt;100,BP64+1&gt;=IF(OR('3-man'!$F$4=TRUE,'3-man'!$F$4="TRUE",'3-man'!$F$4="Yes"),25,50)),10,0)+IF('3-man'!BQ$18=$Q$68,25,0))</f>
        <v/>
      </c>
      <c r="BR62">
        <f>MIN(100,BQ63+IF(AND(OR(NOT(ISNUMBER($R$68)),'3-man'!BR$18&gt;$R$68),BQ63&lt;100,BQ64+1&gt;=IF(OR('3-man'!$F$4=TRUE,'3-man'!$F$4="TRUE",'3-man'!$F$4="Yes"),25,50)),10,0)+IF('3-man'!BR$18=$Q$68,25,0))</f>
        <v/>
      </c>
      <c r="BS62">
        <f>MIN(100,BR63+IF(AND(OR(NOT(ISNUMBER($R$68)),'3-man'!BS$18&gt;$R$68),BR63&lt;100,BR64+1&gt;=IF(OR('3-man'!$F$4=TRUE,'3-man'!$F$4="TRUE",'3-man'!$F$4="Yes"),25,50)),10,0)+IF('3-man'!BS$18=$Q$68,25,0))</f>
        <v/>
      </c>
      <c r="BT62">
        <f>MIN(100,BS63+IF(AND(OR(NOT(ISNUMBER($R$68)),'3-man'!BT$18&gt;$R$68),BS63&lt;100,BS64+1&gt;=IF(OR('3-man'!$F$4=TRUE,'3-man'!$F$4="TRUE",'3-man'!$F$4="Yes"),25,50)),10,0)+IF('3-man'!BT$18=$Q$68,25,0))</f>
        <v/>
      </c>
      <c r="BU62">
        <f>MIN(100,BT63+IF(AND(OR(NOT(ISNUMBER($R$68)),'3-man'!BU$18&gt;$R$68),BT63&lt;100,BT64+1&gt;=IF(OR('3-man'!$F$4=TRUE,'3-man'!$F$4="TRUE",'3-man'!$F$4="Yes"),25,50)),10,0)+IF('3-man'!BU$18=$Q$68,25,0))</f>
        <v/>
      </c>
      <c r="BV62">
        <f>MIN(100,BU63+IF(AND(OR(NOT(ISNUMBER($R$68)),'3-man'!BV$18&gt;$R$68),BU63&lt;100,BU64+1&gt;=IF(OR('3-man'!$F$4=TRUE,'3-man'!$F$4="TRUE",'3-man'!$F$4="Yes"),25,50)),10,0)+IF('3-man'!BV$18=$Q$68,25,0))</f>
        <v/>
      </c>
      <c r="BW62">
        <f>MIN(100,BV63+IF(AND(OR(NOT(ISNUMBER($R$68)),'3-man'!BW$18&gt;$R$68),BV63&lt;100,BV64+1&gt;=IF(OR('3-man'!$F$4=TRUE,'3-man'!$F$4="TRUE",'3-man'!$F$4="Yes"),25,50)),10,0)+IF('3-man'!BW$18=$Q$68,25,0))</f>
        <v/>
      </c>
      <c r="BX62">
        <f>MIN(100,BW63+IF(AND(OR(NOT(ISNUMBER($R$68)),'3-man'!BX$18&gt;$R$68),BW63&lt;100,BW64+1&gt;=IF(OR('3-man'!$F$4=TRUE,'3-man'!$F$4="TRUE",'3-man'!$F$4="Yes"),25,50)),10,0)+IF('3-man'!BX$18=$Q$68,25,0))</f>
        <v/>
      </c>
      <c r="BY62">
        <f>MIN(100,BX63+IF(AND(OR(NOT(ISNUMBER($R$68)),'3-man'!BY$18&gt;$R$68),BX63&lt;100,BX64+1&gt;=IF(OR('3-man'!$F$4=TRUE,'3-man'!$F$4="TRUE",'3-man'!$F$4="Yes"),25,50)),10,0)+IF('3-man'!BY$18=$Q$68,25,0))</f>
        <v/>
      </c>
      <c r="BZ62">
        <f>MIN(100,BY63+IF(AND(OR(NOT(ISNUMBER($R$68)),'3-man'!BZ$18&gt;$R$68),BY63&lt;100,BY64+1&gt;=IF(OR('3-man'!$F$4=TRUE,'3-man'!$F$4="TRUE",'3-man'!$F$4="Yes"),25,50)),10,0)+IF('3-man'!BZ$18=$Q$68,25,0))</f>
        <v/>
      </c>
      <c r="CA62">
        <f>MIN(100,BZ63+IF(AND(OR(NOT(ISNUMBER($R$68)),'3-man'!CA$18&gt;$R$68),BZ63&lt;100,BZ64+1&gt;=IF(OR('3-man'!$F$4=TRUE,'3-man'!$F$4="TRUE",'3-man'!$F$4="Yes"),25,50)),10,0)+IF('3-man'!CA$18=$Q$68,25,0))</f>
        <v/>
      </c>
      <c r="CB62">
        <f>MIN(100,CA63+IF(AND(OR(NOT(ISNUMBER($R$68)),'3-man'!CB$18&gt;$R$68),CA63&lt;100,CA64+1&gt;=IF(OR('3-man'!$F$4=TRUE,'3-man'!$F$4="TRUE",'3-man'!$F$4="Yes"),25,50)),10,0)+IF('3-man'!CB$18=$Q$68,25,0))</f>
        <v/>
      </c>
      <c r="CC62">
        <f>MIN(100,CB63+IF(AND(OR(NOT(ISNUMBER($R$68)),'3-man'!CC$18&gt;$R$68),CB63&lt;100,CB64+1&gt;=IF(OR('3-man'!$F$4=TRUE,'3-man'!$F$4="TRUE",'3-man'!$F$4="Yes"),25,50)),10,0)+IF('3-man'!CC$18=$Q$68,25,0))</f>
        <v/>
      </c>
      <c r="CD62">
        <f>MIN(100,CC63+IF(AND(OR(NOT(ISNUMBER($R$68)),'3-man'!CD$18&gt;$R$68),CC63&lt;100,CC64+1&gt;=IF(OR('3-man'!$F$4=TRUE,'3-man'!$F$4="TRUE",'3-man'!$F$4="Yes"),25,50)),10,0)+IF('3-man'!CD$18=$Q$68,25,0))</f>
        <v/>
      </c>
    </row>
    <row r="63">
      <c r="A63" t="inlineStr">
        <is>
          <t>P1 spec</t>
        </is>
      </c>
      <c r="B63">
        <f>IF('3-man'!$C$4="",100,'3-man'!$C$4)</f>
        <v/>
      </c>
      <c r="C63">
        <f>IF(OR('3-man'!C$19="R",'3-man'!C$18=$R$68),MIN(100,C62+10),IF('3-man'!C$19="P",MIN(100,C62+25),IF(AND('3-man'!C$19="D",C62&gt;=35,'3-man'!C$18&lt;=IF('3-man'!$BF$4="",999,'3-man'!$BF$4)),C62-35,IF(AND(LEFT('3-man'!C$19,3)="ST&gt;",C62&gt;=100,'3-man'!C$18&lt;=IF('3-man'!$BF$4="",999,'3-man'!$BF$4)),0,IF(AND(OR(AND('3-man'!C$20="ST&gt;1",C70&gt;=100),AND('3-man'!C$21="ST&gt;1",C78&gt;=100)),'3-man'!C$18&lt;=IF('3-man'!$BF$4="",999,'3-man'!$BF$4)),100,C62)))))</f>
        <v/>
      </c>
      <c r="D63">
        <f>IF(OR('3-man'!D$19="R",'3-man'!D$18=$R$68),MIN(100,D62+10),IF('3-man'!D$19="P",MIN(100,D62+25),IF(AND('3-man'!D$19="D",D62&gt;=35,'3-man'!D$18&lt;=IF('3-man'!$BF$4="",999,'3-man'!$BF$4)),D62-35,IF(AND(LEFT('3-man'!D$19,3)="ST&gt;",D62&gt;=100,'3-man'!D$18&lt;=IF('3-man'!$BF$4="",999,'3-man'!$BF$4)),0,IF(AND(OR(AND('3-man'!D$20="ST&gt;1",D70&gt;=100),AND('3-man'!D$21="ST&gt;1",D78&gt;=100)),'3-man'!D$18&lt;=IF('3-man'!$BF$4="",999,'3-man'!$BF$4)),100,D62)))))</f>
        <v/>
      </c>
      <c r="E63">
        <f>IF(OR('3-man'!E$19="R",'3-man'!E$18=$R$68),MIN(100,E62+10),IF('3-man'!E$19="P",MIN(100,E62+25),IF(AND('3-man'!E$19="D",E62&gt;=35,'3-man'!E$18&lt;=IF('3-man'!$BF$4="",999,'3-man'!$BF$4)),E62-35,IF(AND(LEFT('3-man'!E$19,3)="ST&gt;",E62&gt;=100,'3-man'!E$18&lt;=IF('3-man'!$BF$4="",999,'3-man'!$BF$4)),0,IF(AND(OR(AND('3-man'!E$20="ST&gt;1",E70&gt;=100),AND('3-man'!E$21="ST&gt;1",E78&gt;=100)),'3-man'!E$18&lt;=IF('3-man'!$BF$4="",999,'3-man'!$BF$4)),100,E62)))))</f>
        <v/>
      </c>
      <c r="F63">
        <f>IF(OR('3-man'!F$19="R",'3-man'!F$18=$R$68),MIN(100,F62+10),IF('3-man'!F$19="P",MIN(100,F62+25),IF(AND('3-man'!F$19="D",F62&gt;=35,'3-man'!F$18&lt;=IF('3-man'!$BF$4="",999,'3-man'!$BF$4)),F62-35,IF(AND(LEFT('3-man'!F$19,3)="ST&gt;",F62&gt;=100,'3-man'!F$18&lt;=IF('3-man'!$BF$4="",999,'3-man'!$BF$4)),0,IF(AND(OR(AND('3-man'!F$20="ST&gt;1",F70&gt;=100),AND('3-man'!F$21="ST&gt;1",F78&gt;=100)),'3-man'!F$18&lt;=IF('3-man'!$BF$4="",999,'3-man'!$BF$4)),100,F62)))))</f>
        <v/>
      </c>
      <c r="G63">
        <f>IF(OR('3-man'!G$19="R",'3-man'!G$18=$R$68),MIN(100,G62+10),IF('3-man'!G$19="P",MIN(100,G62+25),IF(AND('3-man'!G$19="D",G62&gt;=35,'3-man'!G$18&lt;=IF('3-man'!$BF$4="",999,'3-man'!$BF$4)),G62-35,IF(AND(LEFT('3-man'!G$19,3)="ST&gt;",G62&gt;=100,'3-man'!G$18&lt;=IF('3-man'!$BF$4="",999,'3-man'!$BF$4)),0,IF(AND(OR(AND('3-man'!G$20="ST&gt;1",G70&gt;=100),AND('3-man'!G$21="ST&gt;1",G78&gt;=100)),'3-man'!G$18&lt;=IF('3-man'!$BF$4="",999,'3-man'!$BF$4)),100,G62)))))</f>
        <v/>
      </c>
      <c r="H63">
        <f>IF(OR('3-man'!H$19="R",'3-man'!H$18=$R$68),MIN(100,H62+10),IF('3-man'!H$19="P",MIN(100,H62+25),IF(AND('3-man'!H$19="D",H62&gt;=35,'3-man'!H$18&lt;=IF('3-man'!$BF$4="",999,'3-man'!$BF$4)),H62-35,IF(AND(LEFT('3-man'!H$19,3)="ST&gt;",H62&gt;=100,'3-man'!H$18&lt;=IF('3-man'!$BF$4="",999,'3-man'!$BF$4)),0,IF(AND(OR(AND('3-man'!H$20="ST&gt;1",H70&gt;=100),AND('3-man'!H$21="ST&gt;1",H78&gt;=100)),'3-man'!H$18&lt;=IF('3-man'!$BF$4="",999,'3-man'!$BF$4)),100,H62)))))</f>
        <v/>
      </c>
      <c r="I63">
        <f>IF(OR('3-man'!I$19="R",'3-man'!I$18=$R$68),MIN(100,I62+10),IF('3-man'!I$19="P",MIN(100,I62+25),IF(AND('3-man'!I$19="D",I62&gt;=35,'3-man'!I$18&lt;=IF('3-man'!$BF$4="",999,'3-man'!$BF$4)),I62-35,IF(AND(LEFT('3-man'!I$19,3)="ST&gt;",I62&gt;=100,'3-man'!I$18&lt;=IF('3-man'!$BF$4="",999,'3-man'!$BF$4)),0,IF(AND(OR(AND('3-man'!I$20="ST&gt;1",I70&gt;=100),AND('3-man'!I$21="ST&gt;1",I78&gt;=100)),'3-man'!I$18&lt;=IF('3-man'!$BF$4="",999,'3-man'!$BF$4)),100,I62)))))</f>
        <v/>
      </c>
      <c r="J63">
        <f>IF(OR('3-man'!J$19="R",'3-man'!J$18=$R$68),MIN(100,J62+10),IF('3-man'!J$19="P",MIN(100,J62+25),IF(AND('3-man'!J$19="D",J62&gt;=35,'3-man'!J$18&lt;=IF('3-man'!$BF$4="",999,'3-man'!$BF$4)),J62-35,IF(AND(LEFT('3-man'!J$19,3)="ST&gt;",J62&gt;=100,'3-man'!J$18&lt;=IF('3-man'!$BF$4="",999,'3-man'!$BF$4)),0,IF(AND(OR(AND('3-man'!J$20="ST&gt;1",J70&gt;=100),AND('3-man'!J$21="ST&gt;1",J78&gt;=100)),'3-man'!J$18&lt;=IF('3-man'!$BF$4="",999,'3-man'!$BF$4)),100,J62)))))</f>
        <v/>
      </c>
      <c r="K63">
        <f>IF(OR('3-man'!K$19="R",'3-man'!K$18=$R$68),MIN(100,K62+10),IF('3-man'!K$19="P",MIN(100,K62+25),IF(AND('3-man'!K$19="D",K62&gt;=35,'3-man'!K$18&lt;=IF('3-man'!$BF$4="",999,'3-man'!$BF$4)),K62-35,IF(AND(LEFT('3-man'!K$19,3)="ST&gt;",K62&gt;=100,'3-man'!K$18&lt;=IF('3-man'!$BF$4="",999,'3-man'!$BF$4)),0,IF(AND(OR(AND('3-man'!K$20="ST&gt;1",K70&gt;=100),AND('3-man'!K$21="ST&gt;1",K78&gt;=100)),'3-man'!K$18&lt;=IF('3-man'!$BF$4="",999,'3-man'!$BF$4)),100,K62)))))</f>
        <v/>
      </c>
      <c r="L63">
        <f>IF(OR('3-man'!L$19="R",'3-man'!L$18=$R$68),MIN(100,L62+10),IF('3-man'!L$19="P",MIN(100,L62+25),IF(AND('3-man'!L$19="D",L62&gt;=35,'3-man'!L$18&lt;=IF('3-man'!$BF$4="",999,'3-man'!$BF$4)),L62-35,IF(AND(LEFT('3-man'!L$19,3)="ST&gt;",L62&gt;=100,'3-man'!L$18&lt;=IF('3-man'!$BF$4="",999,'3-man'!$BF$4)),0,IF(AND(OR(AND('3-man'!L$20="ST&gt;1",L70&gt;=100),AND('3-man'!L$21="ST&gt;1",L78&gt;=100)),'3-man'!L$18&lt;=IF('3-man'!$BF$4="",999,'3-man'!$BF$4)),100,L62)))))</f>
        <v/>
      </c>
      <c r="M63">
        <f>IF(OR('3-man'!M$19="R",'3-man'!M$18=$R$68),MIN(100,M62+10),IF('3-man'!M$19="P",MIN(100,M62+25),IF(AND('3-man'!M$19="D",M62&gt;=35,'3-man'!M$18&lt;=IF('3-man'!$BF$4="",999,'3-man'!$BF$4)),M62-35,IF(AND(LEFT('3-man'!M$19,3)="ST&gt;",M62&gt;=100,'3-man'!M$18&lt;=IF('3-man'!$BF$4="",999,'3-man'!$BF$4)),0,IF(AND(OR(AND('3-man'!M$20="ST&gt;1",M70&gt;=100),AND('3-man'!M$21="ST&gt;1",M78&gt;=100)),'3-man'!M$18&lt;=IF('3-man'!$BF$4="",999,'3-man'!$BF$4)),100,M62)))))</f>
        <v/>
      </c>
      <c r="N63">
        <f>IF(OR('3-man'!N$19="R",'3-man'!N$18=$R$68),MIN(100,N62+10),IF('3-man'!N$19="P",MIN(100,N62+25),IF(AND('3-man'!N$19="D",N62&gt;=35,'3-man'!N$18&lt;=IF('3-man'!$BF$4="",999,'3-man'!$BF$4)),N62-35,IF(AND(LEFT('3-man'!N$19,3)="ST&gt;",N62&gt;=100,'3-man'!N$18&lt;=IF('3-man'!$BF$4="",999,'3-man'!$BF$4)),0,IF(AND(OR(AND('3-man'!N$20="ST&gt;1",N70&gt;=100),AND('3-man'!N$21="ST&gt;1",N78&gt;=100)),'3-man'!N$18&lt;=IF('3-man'!$BF$4="",999,'3-man'!$BF$4)),100,N62)))))</f>
        <v/>
      </c>
      <c r="O63">
        <f>IF(OR('3-man'!O$19="R",'3-man'!O$18=$R$68),MIN(100,O62+10),IF('3-man'!O$19="P",MIN(100,O62+25),IF(AND('3-man'!O$19="D",O62&gt;=35,'3-man'!O$18&lt;=IF('3-man'!$BF$4="",999,'3-man'!$BF$4)),O62-35,IF(AND(LEFT('3-man'!O$19,3)="ST&gt;",O62&gt;=100,'3-man'!O$18&lt;=IF('3-man'!$BF$4="",999,'3-man'!$BF$4)),0,IF(AND(OR(AND('3-man'!O$20="ST&gt;1",O70&gt;=100),AND('3-man'!O$21="ST&gt;1",O78&gt;=100)),'3-man'!O$18&lt;=IF('3-man'!$BF$4="",999,'3-man'!$BF$4)),100,O62)))))</f>
        <v/>
      </c>
      <c r="P63">
        <f>IF(OR('3-man'!P$19="R",'3-man'!P$18=$R$68),MIN(100,P62+10),IF('3-man'!P$19="P",MIN(100,P62+25),IF(AND('3-man'!P$19="D",P62&gt;=35,'3-man'!P$18&lt;=IF('3-man'!$BF$4="",999,'3-man'!$BF$4)),P62-35,IF(AND(LEFT('3-man'!P$19,3)="ST&gt;",P62&gt;=100,'3-man'!P$18&lt;=IF('3-man'!$BF$4="",999,'3-man'!$BF$4)),0,IF(AND(OR(AND('3-man'!P$20="ST&gt;1",P70&gt;=100),AND('3-man'!P$21="ST&gt;1",P78&gt;=100)),'3-man'!P$18&lt;=IF('3-man'!$BF$4="",999,'3-man'!$BF$4)),100,P62)))))</f>
        <v/>
      </c>
      <c r="Q63">
        <f>IF(OR('3-man'!Q$19="R",'3-man'!Q$18=$R$68),MIN(100,Q62+10),IF('3-man'!Q$19="P",MIN(100,Q62+25),IF(AND('3-man'!Q$19="D",Q62&gt;=35,'3-man'!Q$18&lt;=IF('3-man'!$BF$4="",999,'3-man'!$BF$4)),Q62-35,IF(AND(LEFT('3-man'!Q$19,3)="ST&gt;",Q62&gt;=100,'3-man'!Q$18&lt;=IF('3-man'!$BF$4="",999,'3-man'!$BF$4)),0,IF(AND(OR(AND('3-man'!Q$20="ST&gt;1",Q70&gt;=100),AND('3-man'!Q$21="ST&gt;1",Q78&gt;=100)),'3-man'!Q$18&lt;=IF('3-man'!$BF$4="",999,'3-man'!$BF$4)),100,Q62)))))</f>
        <v/>
      </c>
      <c r="R63">
        <f>IF(OR('3-man'!R$19="R",'3-man'!R$18=$R$68),MIN(100,R62+10),IF('3-man'!R$19="P",MIN(100,R62+25),IF(AND('3-man'!R$19="D",R62&gt;=35,'3-man'!R$18&lt;=IF('3-man'!$BF$4="",999,'3-man'!$BF$4)),R62-35,IF(AND(LEFT('3-man'!R$19,3)="ST&gt;",R62&gt;=100,'3-man'!R$18&lt;=IF('3-man'!$BF$4="",999,'3-man'!$BF$4)),0,IF(AND(OR(AND('3-man'!R$20="ST&gt;1",R70&gt;=100),AND('3-man'!R$21="ST&gt;1",R78&gt;=100)),'3-man'!R$18&lt;=IF('3-man'!$BF$4="",999,'3-man'!$BF$4)),100,R62)))))</f>
        <v/>
      </c>
      <c r="S63">
        <f>IF(OR('3-man'!S$19="R",'3-man'!S$18=$R$68),MIN(100,S62+10),IF('3-man'!S$19="P",MIN(100,S62+25),IF(AND('3-man'!S$19="D",S62&gt;=35,'3-man'!S$18&lt;=IF('3-man'!$BF$4="",999,'3-man'!$BF$4)),S62-35,IF(AND(LEFT('3-man'!S$19,3)="ST&gt;",S62&gt;=100,'3-man'!S$18&lt;=IF('3-man'!$BF$4="",999,'3-man'!$BF$4)),0,IF(AND(OR(AND('3-man'!S$20="ST&gt;1",S70&gt;=100),AND('3-man'!S$21="ST&gt;1",S78&gt;=100)),'3-man'!S$18&lt;=IF('3-man'!$BF$4="",999,'3-man'!$BF$4)),100,S62)))))</f>
        <v/>
      </c>
      <c r="T63">
        <f>IF(OR('3-man'!T$19="R",'3-man'!T$18=$R$68),MIN(100,T62+10),IF('3-man'!T$19="P",MIN(100,T62+25),IF(AND('3-man'!T$19="D",T62&gt;=35,'3-man'!T$18&lt;=IF('3-man'!$BF$4="",999,'3-man'!$BF$4)),T62-35,IF(AND(LEFT('3-man'!T$19,3)="ST&gt;",T62&gt;=100,'3-man'!T$18&lt;=IF('3-man'!$BF$4="",999,'3-man'!$BF$4)),0,IF(AND(OR(AND('3-man'!T$20="ST&gt;1",T70&gt;=100),AND('3-man'!T$21="ST&gt;1",T78&gt;=100)),'3-man'!T$18&lt;=IF('3-man'!$BF$4="",999,'3-man'!$BF$4)),100,T62)))))</f>
        <v/>
      </c>
      <c r="U63">
        <f>IF(OR('3-man'!U$19="R",'3-man'!U$18=$R$68),MIN(100,U62+10),IF('3-man'!U$19="P",MIN(100,U62+25),IF(AND('3-man'!U$19="D",U62&gt;=35,'3-man'!U$18&lt;=IF('3-man'!$BF$4="",999,'3-man'!$BF$4)),U62-35,IF(AND(LEFT('3-man'!U$19,3)="ST&gt;",U62&gt;=100,'3-man'!U$18&lt;=IF('3-man'!$BF$4="",999,'3-man'!$BF$4)),0,IF(AND(OR(AND('3-man'!U$20="ST&gt;1",U70&gt;=100),AND('3-man'!U$21="ST&gt;1",U78&gt;=100)),'3-man'!U$18&lt;=IF('3-man'!$BF$4="",999,'3-man'!$BF$4)),100,U62)))))</f>
        <v/>
      </c>
      <c r="V63">
        <f>IF(OR('3-man'!V$19="R",'3-man'!V$18=$R$68),MIN(100,V62+10),IF('3-man'!V$19="P",MIN(100,V62+25),IF(AND('3-man'!V$19="D",V62&gt;=35,'3-man'!V$18&lt;=IF('3-man'!$BF$4="",999,'3-man'!$BF$4)),V62-35,IF(AND(LEFT('3-man'!V$19,3)="ST&gt;",V62&gt;=100,'3-man'!V$18&lt;=IF('3-man'!$BF$4="",999,'3-man'!$BF$4)),0,IF(AND(OR(AND('3-man'!V$20="ST&gt;1",V70&gt;=100),AND('3-man'!V$21="ST&gt;1",V78&gt;=100)),'3-man'!V$18&lt;=IF('3-man'!$BF$4="",999,'3-man'!$BF$4)),100,V62)))))</f>
        <v/>
      </c>
      <c r="W63">
        <f>IF(OR('3-man'!W$19="R",'3-man'!W$18=$R$68),MIN(100,W62+10),IF('3-man'!W$19="P",MIN(100,W62+25),IF(AND('3-man'!W$19="D",W62&gt;=35,'3-man'!W$18&lt;=IF('3-man'!$BF$4="",999,'3-man'!$BF$4)),W62-35,IF(AND(LEFT('3-man'!W$19,3)="ST&gt;",W62&gt;=100,'3-man'!W$18&lt;=IF('3-man'!$BF$4="",999,'3-man'!$BF$4)),0,IF(AND(OR(AND('3-man'!W$20="ST&gt;1",W70&gt;=100),AND('3-man'!W$21="ST&gt;1",W78&gt;=100)),'3-man'!W$18&lt;=IF('3-man'!$BF$4="",999,'3-man'!$BF$4)),100,W62)))))</f>
        <v/>
      </c>
      <c r="X63">
        <f>IF(OR('3-man'!X$19="R",'3-man'!X$18=$R$68),MIN(100,X62+10),IF('3-man'!X$19="P",MIN(100,X62+25),IF(AND('3-man'!X$19="D",X62&gt;=35,'3-man'!X$18&lt;=IF('3-man'!$BF$4="",999,'3-man'!$BF$4)),X62-35,IF(AND(LEFT('3-man'!X$19,3)="ST&gt;",X62&gt;=100,'3-man'!X$18&lt;=IF('3-man'!$BF$4="",999,'3-man'!$BF$4)),0,IF(AND(OR(AND('3-man'!X$20="ST&gt;1",X70&gt;=100),AND('3-man'!X$21="ST&gt;1",X78&gt;=100)),'3-man'!X$18&lt;=IF('3-man'!$BF$4="",999,'3-man'!$BF$4)),100,X62)))))</f>
        <v/>
      </c>
      <c r="Y63">
        <f>IF(OR('3-man'!Y$19="R",'3-man'!Y$18=$R$68),MIN(100,Y62+10),IF('3-man'!Y$19="P",MIN(100,Y62+25),IF(AND('3-man'!Y$19="D",Y62&gt;=35,'3-man'!Y$18&lt;=IF('3-man'!$BF$4="",999,'3-man'!$BF$4)),Y62-35,IF(AND(LEFT('3-man'!Y$19,3)="ST&gt;",Y62&gt;=100,'3-man'!Y$18&lt;=IF('3-man'!$BF$4="",999,'3-man'!$BF$4)),0,IF(AND(OR(AND('3-man'!Y$20="ST&gt;1",Y70&gt;=100),AND('3-man'!Y$21="ST&gt;1",Y78&gt;=100)),'3-man'!Y$18&lt;=IF('3-man'!$BF$4="",999,'3-man'!$BF$4)),100,Y62)))))</f>
        <v/>
      </c>
      <c r="Z63">
        <f>IF(OR('3-man'!Z$19="R",'3-man'!Z$18=$R$68),MIN(100,Z62+10),IF('3-man'!Z$19="P",MIN(100,Z62+25),IF(AND('3-man'!Z$19="D",Z62&gt;=35,'3-man'!Z$18&lt;=IF('3-man'!$BF$4="",999,'3-man'!$BF$4)),Z62-35,IF(AND(LEFT('3-man'!Z$19,3)="ST&gt;",Z62&gt;=100,'3-man'!Z$18&lt;=IF('3-man'!$BF$4="",999,'3-man'!$BF$4)),0,IF(AND(OR(AND('3-man'!Z$20="ST&gt;1",Z70&gt;=100),AND('3-man'!Z$21="ST&gt;1",Z78&gt;=100)),'3-man'!Z$18&lt;=IF('3-man'!$BF$4="",999,'3-man'!$BF$4)),100,Z62)))))</f>
        <v/>
      </c>
      <c r="AA63">
        <f>IF(OR('3-man'!AA$19="R",'3-man'!AA$18=$R$68),MIN(100,AA62+10),IF('3-man'!AA$19="P",MIN(100,AA62+25),IF(AND('3-man'!AA$19="D",AA62&gt;=35,'3-man'!AA$18&lt;=IF('3-man'!$BF$4="",999,'3-man'!$BF$4)),AA62-35,IF(AND(LEFT('3-man'!AA$19,3)="ST&gt;",AA62&gt;=100,'3-man'!AA$18&lt;=IF('3-man'!$BF$4="",999,'3-man'!$BF$4)),0,IF(AND(OR(AND('3-man'!AA$20="ST&gt;1",AA70&gt;=100),AND('3-man'!AA$21="ST&gt;1",AA78&gt;=100)),'3-man'!AA$18&lt;=IF('3-man'!$BF$4="",999,'3-man'!$BF$4)),100,AA62)))))</f>
        <v/>
      </c>
      <c r="AB63">
        <f>IF(OR('3-man'!AB$19="R",'3-man'!AB$18=$R$68),MIN(100,AB62+10),IF('3-man'!AB$19="P",MIN(100,AB62+25),IF(AND('3-man'!AB$19="D",AB62&gt;=35,'3-man'!AB$18&lt;=IF('3-man'!$BF$4="",999,'3-man'!$BF$4)),AB62-35,IF(AND(LEFT('3-man'!AB$19,3)="ST&gt;",AB62&gt;=100,'3-man'!AB$18&lt;=IF('3-man'!$BF$4="",999,'3-man'!$BF$4)),0,IF(AND(OR(AND('3-man'!AB$20="ST&gt;1",AB70&gt;=100),AND('3-man'!AB$21="ST&gt;1",AB78&gt;=100)),'3-man'!AB$18&lt;=IF('3-man'!$BF$4="",999,'3-man'!$BF$4)),100,AB62)))))</f>
        <v/>
      </c>
      <c r="AC63">
        <f>IF(OR('3-man'!AC$19="R",'3-man'!AC$18=$R$68),MIN(100,AC62+10),IF('3-man'!AC$19="P",MIN(100,AC62+25),IF(AND('3-man'!AC$19="D",AC62&gt;=35,'3-man'!AC$18&lt;=IF('3-man'!$BF$4="",999,'3-man'!$BF$4)),AC62-35,IF(AND(LEFT('3-man'!AC$19,3)="ST&gt;",AC62&gt;=100,'3-man'!AC$18&lt;=IF('3-man'!$BF$4="",999,'3-man'!$BF$4)),0,IF(AND(OR(AND('3-man'!AC$20="ST&gt;1",AC70&gt;=100),AND('3-man'!AC$21="ST&gt;1",AC78&gt;=100)),'3-man'!AC$18&lt;=IF('3-man'!$BF$4="",999,'3-man'!$BF$4)),100,AC62)))))</f>
        <v/>
      </c>
      <c r="AD63">
        <f>IF(OR('3-man'!AD$19="R",'3-man'!AD$18=$R$68),MIN(100,AD62+10),IF('3-man'!AD$19="P",MIN(100,AD62+25),IF(AND('3-man'!AD$19="D",AD62&gt;=35,'3-man'!AD$18&lt;=IF('3-man'!$BF$4="",999,'3-man'!$BF$4)),AD62-35,IF(AND(LEFT('3-man'!AD$19,3)="ST&gt;",AD62&gt;=100,'3-man'!AD$18&lt;=IF('3-man'!$BF$4="",999,'3-man'!$BF$4)),0,IF(AND(OR(AND('3-man'!AD$20="ST&gt;1",AD70&gt;=100),AND('3-man'!AD$21="ST&gt;1",AD78&gt;=100)),'3-man'!AD$18&lt;=IF('3-man'!$BF$4="",999,'3-man'!$BF$4)),100,AD62)))))</f>
        <v/>
      </c>
      <c r="AE63">
        <f>IF(OR('3-man'!AE$19="R",'3-man'!AE$18=$R$68),MIN(100,AE62+10),IF('3-man'!AE$19="P",MIN(100,AE62+25),IF(AND('3-man'!AE$19="D",AE62&gt;=35,'3-man'!AE$18&lt;=IF('3-man'!$BF$4="",999,'3-man'!$BF$4)),AE62-35,IF(AND(LEFT('3-man'!AE$19,3)="ST&gt;",AE62&gt;=100,'3-man'!AE$18&lt;=IF('3-man'!$BF$4="",999,'3-man'!$BF$4)),0,IF(AND(OR(AND('3-man'!AE$20="ST&gt;1",AE70&gt;=100),AND('3-man'!AE$21="ST&gt;1",AE78&gt;=100)),'3-man'!AE$18&lt;=IF('3-man'!$BF$4="",999,'3-man'!$BF$4)),100,AE62)))))</f>
        <v/>
      </c>
      <c r="AF63">
        <f>IF(OR('3-man'!AF$19="R",'3-man'!AF$18=$R$68),MIN(100,AF62+10),IF('3-man'!AF$19="P",MIN(100,AF62+25),IF(AND('3-man'!AF$19="D",AF62&gt;=35,'3-man'!AF$18&lt;=IF('3-man'!$BF$4="",999,'3-man'!$BF$4)),AF62-35,IF(AND(LEFT('3-man'!AF$19,3)="ST&gt;",AF62&gt;=100,'3-man'!AF$18&lt;=IF('3-man'!$BF$4="",999,'3-man'!$BF$4)),0,IF(AND(OR(AND('3-man'!AF$20="ST&gt;1",AF70&gt;=100),AND('3-man'!AF$21="ST&gt;1",AF78&gt;=100)),'3-man'!AF$18&lt;=IF('3-man'!$BF$4="",999,'3-man'!$BF$4)),100,AF62)))))</f>
        <v/>
      </c>
      <c r="AG63">
        <f>IF(OR('3-man'!AG$19="R",'3-man'!AG$18=$R$68),MIN(100,AG62+10),IF('3-man'!AG$19="P",MIN(100,AG62+25),IF(AND('3-man'!AG$19="D",AG62&gt;=35,'3-man'!AG$18&lt;=IF('3-man'!$BF$4="",999,'3-man'!$BF$4)),AG62-35,IF(AND(LEFT('3-man'!AG$19,3)="ST&gt;",AG62&gt;=100,'3-man'!AG$18&lt;=IF('3-man'!$BF$4="",999,'3-man'!$BF$4)),0,IF(AND(OR(AND('3-man'!AG$20="ST&gt;1",AG70&gt;=100),AND('3-man'!AG$21="ST&gt;1",AG78&gt;=100)),'3-man'!AG$18&lt;=IF('3-man'!$BF$4="",999,'3-man'!$BF$4)),100,AG62)))))</f>
        <v/>
      </c>
      <c r="AH63">
        <f>IF(OR('3-man'!AH$19="R",'3-man'!AH$18=$R$68),MIN(100,AH62+10),IF('3-man'!AH$19="P",MIN(100,AH62+25),IF(AND('3-man'!AH$19="D",AH62&gt;=35,'3-man'!AH$18&lt;=IF('3-man'!$BF$4="",999,'3-man'!$BF$4)),AH62-35,IF(AND(LEFT('3-man'!AH$19,3)="ST&gt;",AH62&gt;=100,'3-man'!AH$18&lt;=IF('3-man'!$BF$4="",999,'3-man'!$BF$4)),0,IF(AND(OR(AND('3-man'!AH$20="ST&gt;1",AH70&gt;=100),AND('3-man'!AH$21="ST&gt;1",AH78&gt;=100)),'3-man'!AH$18&lt;=IF('3-man'!$BF$4="",999,'3-man'!$BF$4)),100,AH62)))))</f>
        <v/>
      </c>
      <c r="AI63">
        <f>IF(OR('3-man'!AI$19="R",'3-man'!AI$18=$R$68),MIN(100,AI62+10),IF('3-man'!AI$19="P",MIN(100,AI62+25),IF(AND('3-man'!AI$19="D",AI62&gt;=35,'3-man'!AI$18&lt;=IF('3-man'!$BF$4="",999,'3-man'!$BF$4)),AI62-35,IF(AND(LEFT('3-man'!AI$19,3)="ST&gt;",AI62&gt;=100,'3-man'!AI$18&lt;=IF('3-man'!$BF$4="",999,'3-man'!$BF$4)),0,IF(AND(OR(AND('3-man'!AI$20="ST&gt;1",AI70&gt;=100),AND('3-man'!AI$21="ST&gt;1",AI78&gt;=100)),'3-man'!AI$18&lt;=IF('3-man'!$BF$4="",999,'3-man'!$BF$4)),100,AI62)))))</f>
        <v/>
      </c>
      <c r="AJ63">
        <f>IF(OR('3-man'!AJ$19="R",'3-man'!AJ$18=$R$68),MIN(100,AJ62+10),IF('3-man'!AJ$19="P",MIN(100,AJ62+25),IF(AND('3-man'!AJ$19="D",AJ62&gt;=35,'3-man'!AJ$18&lt;=IF('3-man'!$BF$4="",999,'3-man'!$BF$4)),AJ62-35,IF(AND(LEFT('3-man'!AJ$19,3)="ST&gt;",AJ62&gt;=100,'3-man'!AJ$18&lt;=IF('3-man'!$BF$4="",999,'3-man'!$BF$4)),0,IF(AND(OR(AND('3-man'!AJ$20="ST&gt;1",AJ70&gt;=100),AND('3-man'!AJ$21="ST&gt;1",AJ78&gt;=100)),'3-man'!AJ$18&lt;=IF('3-man'!$BF$4="",999,'3-man'!$BF$4)),100,AJ62)))))</f>
        <v/>
      </c>
      <c r="AK63">
        <f>IF(OR('3-man'!AK$19="R",'3-man'!AK$18=$R$68),MIN(100,AK62+10),IF('3-man'!AK$19="P",MIN(100,AK62+25),IF(AND('3-man'!AK$19="D",AK62&gt;=35,'3-man'!AK$18&lt;=IF('3-man'!$BF$4="",999,'3-man'!$BF$4)),AK62-35,IF(AND(LEFT('3-man'!AK$19,3)="ST&gt;",AK62&gt;=100,'3-man'!AK$18&lt;=IF('3-man'!$BF$4="",999,'3-man'!$BF$4)),0,IF(AND(OR(AND('3-man'!AK$20="ST&gt;1",AK70&gt;=100),AND('3-man'!AK$21="ST&gt;1",AK78&gt;=100)),'3-man'!AK$18&lt;=IF('3-man'!$BF$4="",999,'3-man'!$BF$4)),100,AK62)))))</f>
        <v/>
      </c>
      <c r="AL63">
        <f>IF(OR('3-man'!AL$19="R",'3-man'!AL$18=$R$68),MIN(100,AL62+10),IF('3-man'!AL$19="P",MIN(100,AL62+25),IF(AND('3-man'!AL$19="D",AL62&gt;=35,'3-man'!AL$18&lt;=IF('3-man'!$BF$4="",999,'3-man'!$BF$4)),AL62-35,IF(AND(LEFT('3-man'!AL$19,3)="ST&gt;",AL62&gt;=100,'3-man'!AL$18&lt;=IF('3-man'!$BF$4="",999,'3-man'!$BF$4)),0,IF(AND(OR(AND('3-man'!AL$20="ST&gt;1",AL70&gt;=100),AND('3-man'!AL$21="ST&gt;1",AL78&gt;=100)),'3-man'!AL$18&lt;=IF('3-man'!$BF$4="",999,'3-man'!$BF$4)),100,AL62)))))</f>
        <v/>
      </c>
      <c r="AM63">
        <f>IF(OR('3-man'!AM$19="R",'3-man'!AM$18=$R$68),MIN(100,AM62+10),IF('3-man'!AM$19="P",MIN(100,AM62+25),IF(AND('3-man'!AM$19="D",AM62&gt;=35,'3-man'!AM$18&lt;=IF('3-man'!$BF$4="",999,'3-man'!$BF$4)),AM62-35,IF(AND(LEFT('3-man'!AM$19,3)="ST&gt;",AM62&gt;=100,'3-man'!AM$18&lt;=IF('3-man'!$BF$4="",999,'3-man'!$BF$4)),0,IF(AND(OR(AND('3-man'!AM$20="ST&gt;1",AM70&gt;=100),AND('3-man'!AM$21="ST&gt;1",AM78&gt;=100)),'3-man'!AM$18&lt;=IF('3-man'!$BF$4="",999,'3-man'!$BF$4)),100,AM62)))))</f>
        <v/>
      </c>
      <c r="AN63">
        <f>IF(OR('3-man'!AN$19="R",'3-man'!AN$18=$R$68),MIN(100,AN62+10),IF('3-man'!AN$19="P",MIN(100,AN62+25),IF(AND('3-man'!AN$19="D",AN62&gt;=35,'3-man'!AN$18&lt;=IF('3-man'!$BF$4="",999,'3-man'!$BF$4)),AN62-35,IF(AND(LEFT('3-man'!AN$19,3)="ST&gt;",AN62&gt;=100,'3-man'!AN$18&lt;=IF('3-man'!$BF$4="",999,'3-man'!$BF$4)),0,IF(AND(OR(AND('3-man'!AN$20="ST&gt;1",AN70&gt;=100),AND('3-man'!AN$21="ST&gt;1",AN78&gt;=100)),'3-man'!AN$18&lt;=IF('3-man'!$BF$4="",999,'3-man'!$BF$4)),100,AN62)))))</f>
        <v/>
      </c>
      <c r="AO63">
        <f>IF(OR('3-man'!AO$19="R",'3-man'!AO$18=$R$68),MIN(100,AO62+10),IF('3-man'!AO$19="P",MIN(100,AO62+25),IF(AND('3-man'!AO$19="D",AO62&gt;=35,'3-man'!AO$18&lt;=IF('3-man'!$BF$4="",999,'3-man'!$BF$4)),AO62-35,IF(AND(LEFT('3-man'!AO$19,3)="ST&gt;",AO62&gt;=100,'3-man'!AO$18&lt;=IF('3-man'!$BF$4="",999,'3-man'!$BF$4)),0,IF(AND(OR(AND('3-man'!AO$20="ST&gt;1",AO70&gt;=100),AND('3-man'!AO$21="ST&gt;1",AO78&gt;=100)),'3-man'!AO$18&lt;=IF('3-man'!$BF$4="",999,'3-man'!$BF$4)),100,AO62)))))</f>
        <v/>
      </c>
      <c r="AP63">
        <f>IF(OR('3-man'!AP$19="R",'3-man'!AP$18=$R$68),MIN(100,AP62+10),IF('3-man'!AP$19="P",MIN(100,AP62+25),IF(AND('3-man'!AP$19="D",AP62&gt;=35,'3-man'!AP$18&lt;=IF('3-man'!$BF$4="",999,'3-man'!$BF$4)),AP62-35,IF(AND(LEFT('3-man'!AP$19,3)="ST&gt;",AP62&gt;=100,'3-man'!AP$18&lt;=IF('3-man'!$BF$4="",999,'3-man'!$BF$4)),0,IF(AND(OR(AND('3-man'!AP$20="ST&gt;1",AP70&gt;=100),AND('3-man'!AP$21="ST&gt;1",AP78&gt;=100)),'3-man'!AP$18&lt;=IF('3-man'!$BF$4="",999,'3-man'!$BF$4)),100,AP62)))))</f>
        <v/>
      </c>
      <c r="AQ63">
        <f>IF(OR('3-man'!AQ$19="R",'3-man'!AQ$18=$R$68),MIN(100,AQ62+10),IF('3-man'!AQ$19="P",MIN(100,AQ62+25),IF(AND('3-man'!AQ$19="D",AQ62&gt;=35,'3-man'!AQ$18&lt;=IF('3-man'!$BF$4="",999,'3-man'!$BF$4)),AQ62-35,IF(AND(LEFT('3-man'!AQ$19,3)="ST&gt;",AQ62&gt;=100,'3-man'!AQ$18&lt;=IF('3-man'!$BF$4="",999,'3-man'!$BF$4)),0,IF(AND(OR(AND('3-man'!AQ$20="ST&gt;1",AQ70&gt;=100),AND('3-man'!AQ$21="ST&gt;1",AQ78&gt;=100)),'3-man'!AQ$18&lt;=IF('3-man'!$BF$4="",999,'3-man'!$BF$4)),100,AQ62)))))</f>
        <v/>
      </c>
      <c r="AR63">
        <f>IF(OR('3-man'!AR$19="R",'3-man'!AR$18=$R$68),MIN(100,AR62+10),IF('3-man'!AR$19="P",MIN(100,AR62+25),IF(AND('3-man'!AR$19="D",AR62&gt;=35,'3-man'!AR$18&lt;=IF('3-man'!$BF$4="",999,'3-man'!$BF$4)),AR62-35,IF(AND(LEFT('3-man'!AR$19,3)="ST&gt;",AR62&gt;=100,'3-man'!AR$18&lt;=IF('3-man'!$BF$4="",999,'3-man'!$BF$4)),0,IF(AND(OR(AND('3-man'!AR$20="ST&gt;1",AR70&gt;=100),AND('3-man'!AR$21="ST&gt;1",AR78&gt;=100)),'3-man'!AR$18&lt;=IF('3-man'!$BF$4="",999,'3-man'!$BF$4)),100,AR62)))))</f>
        <v/>
      </c>
      <c r="AS63">
        <f>IF(OR('3-man'!AS$19="R",'3-man'!AS$18=$R$68),MIN(100,AS62+10),IF('3-man'!AS$19="P",MIN(100,AS62+25),IF(AND('3-man'!AS$19="D",AS62&gt;=35,'3-man'!AS$18&lt;=IF('3-man'!$BF$4="",999,'3-man'!$BF$4)),AS62-35,IF(AND(LEFT('3-man'!AS$19,3)="ST&gt;",AS62&gt;=100,'3-man'!AS$18&lt;=IF('3-man'!$BF$4="",999,'3-man'!$BF$4)),0,IF(AND(OR(AND('3-man'!AS$20="ST&gt;1",AS70&gt;=100),AND('3-man'!AS$21="ST&gt;1",AS78&gt;=100)),'3-man'!AS$18&lt;=IF('3-man'!$BF$4="",999,'3-man'!$BF$4)),100,AS62)))))</f>
        <v/>
      </c>
      <c r="AT63">
        <f>IF(OR('3-man'!AT$19="R",'3-man'!AT$18=$R$68),MIN(100,AT62+10),IF('3-man'!AT$19="P",MIN(100,AT62+25),IF(AND('3-man'!AT$19="D",AT62&gt;=35,'3-man'!AT$18&lt;=IF('3-man'!$BF$4="",999,'3-man'!$BF$4)),AT62-35,IF(AND(LEFT('3-man'!AT$19,3)="ST&gt;",AT62&gt;=100,'3-man'!AT$18&lt;=IF('3-man'!$BF$4="",999,'3-man'!$BF$4)),0,IF(AND(OR(AND('3-man'!AT$20="ST&gt;1",AT70&gt;=100),AND('3-man'!AT$21="ST&gt;1",AT78&gt;=100)),'3-man'!AT$18&lt;=IF('3-man'!$BF$4="",999,'3-man'!$BF$4)),100,AT62)))))</f>
        <v/>
      </c>
      <c r="AU63">
        <f>IF(OR('3-man'!AU$19="R",'3-man'!AU$18=$R$68),MIN(100,AU62+10),IF('3-man'!AU$19="P",MIN(100,AU62+25),IF(AND('3-man'!AU$19="D",AU62&gt;=35,'3-man'!AU$18&lt;=IF('3-man'!$BF$4="",999,'3-man'!$BF$4)),AU62-35,IF(AND(LEFT('3-man'!AU$19,3)="ST&gt;",AU62&gt;=100,'3-man'!AU$18&lt;=IF('3-man'!$BF$4="",999,'3-man'!$BF$4)),0,IF(AND(OR(AND('3-man'!AU$20="ST&gt;1",AU70&gt;=100),AND('3-man'!AU$21="ST&gt;1",AU78&gt;=100)),'3-man'!AU$18&lt;=IF('3-man'!$BF$4="",999,'3-man'!$BF$4)),100,AU62)))))</f>
        <v/>
      </c>
      <c r="AV63">
        <f>IF(OR('3-man'!AV$19="R",'3-man'!AV$18=$R$68),MIN(100,AV62+10),IF('3-man'!AV$19="P",MIN(100,AV62+25),IF(AND('3-man'!AV$19="D",AV62&gt;=35,'3-man'!AV$18&lt;=IF('3-man'!$BF$4="",999,'3-man'!$BF$4)),AV62-35,IF(AND(LEFT('3-man'!AV$19,3)="ST&gt;",AV62&gt;=100,'3-man'!AV$18&lt;=IF('3-man'!$BF$4="",999,'3-man'!$BF$4)),0,IF(AND(OR(AND('3-man'!AV$20="ST&gt;1",AV70&gt;=100),AND('3-man'!AV$21="ST&gt;1",AV78&gt;=100)),'3-man'!AV$18&lt;=IF('3-man'!$BF$4="",999,'3-man'!$BF$4)),100,AV62)))))</f>
        <v/>
      </c>
      <c r="AW63">
        <f>IF(OR('3-man'!AW$19="R",'3-man'!AW$18=$R$68),MIN(100,AW62+10),IF('3-man'!AW$19="P",MIN(100,AW62+25),IF(AND('3-man'!AW$19="D",AW62&gt;=35,'3-man'!AW$18&lt;=IF('3-man'!$BF$4="",999,'3-man'!$BF$4)),AW62-35,IF(AND(LEFT('3-man'!AW$19,3)="ST&gt;",AW62&gt;=100,'3-man'!AW$18&lt;=IF('3-man'!$BF$4="",999,'3-man'!$BF$4)),0,IF(AND(OR(AND('3-man'!AW$20="ST&gt;1",AW70&gt;=100),AND('3-man'!AW$21="ST&gt;1",AW78&gt;=100)),'3-man'!AW$18&lt;=IF('3-man'!$BF$4="",999,'3-man'!$BF$4)),100,AW62)))))</f>
        <v/>
      </c>
      <c r="AX63">
        <f>IF(OR('3-man'!AX$19="R",'3-man'!AX$18=$R$68),MIN(100,AX62+10),IF('3-man'!AX$19="P",MIN(100,AX62+25),IF(AND('3-man'!AX$19="D",AX62&gt;=35,'3-man'!AX$18&lt;=IF('3-man'!$BF$4="",999,'3-man'!$BF$4)),AX62-35,IF(AND(LEFT('3-man'!AX$19,3)="ST&gt;",AX62&gt;=100,'3-man'!AX$18&lt;=IF('3-man'!$BF$4="",999,'3-man'!$BF$4)),0,IF(AND(OR(AND('3-man'!AX$20="ST&gt;1",AX70&gt;=100),AND('3-man'!AX$21="ST&gt;1",AX78&gt;=100)),'3-man'!AX$18&lt;=IF('3-man'!$BF$4="",999,'3-man'!$BF$4)),100,AX62)))))</f>
        <v/>
      </c>
      <c r="AY63">
        <f>IF(OR('3-man'!AY$19="R",'3-man'!AY$18=$R$68),MIN(100,AY62+10),IF('3-man'!AY$19="P",MIN(100,AY62+25),IF(AND('3-man'!AY$19="D",AY62&gt;=35,'3-man'!AY$18&lt;=IF('3-man'!$BF$4="",999,'3-man'!$BF$4)),AY62-35,IF(AND(LEFT('3-man'!AY$19,3)="ST&gt;",AY62&gt;=100,'3-man'!AY$18&lt;=IF('3-man'!$BF$4="",999,'3-man'!$BF$4)),0,IF(AND(OR(AND('3-man'!AY$20="ST&gt;1",AY70&gt;=100),AND('3-man'!AY$21="ST&gt;1",AY78&gt;=100)),'3-man'!AY$18&lt;=IF('3-man'!$BF$4="",999,'3-man'!$BF$4)),100,AY62)))))</f>
        <v/>
      </c>
      <c r="AZ63">
        <f>IF(OR('3-man'!AZ$19="R",'3-man'!AZ$18=$R$68),MIN(100,AZ62+10),IF('3-man'!AZ$19="P",MIN(100,AZ62+25),IF(AND('3-man'!AZ$19="D",AZ62&gt;=35,'3-man'!AZ$18&lt;=IF('3-man'!$BF$4="",999,'3-man'!$BF$4)),AZ62-35,IF(AND(LEFT('3-man'!AZ$19,3)="ST&gt;",AZ62&gt;=100,'3-man'!AZ$18&lt;=IF('3-man'!$BF$4="",999,'3-man'!$BF$4)),0,IF(AND(OR(AND('3-man'!AZ$20="ST&gt;1",AZ70&gt;=100),AND('3-man'!AZ$21="ST&gt;1",AZ78&gt;=100)),'3-man'!AZ$18&lt;=IF('3-man'!$BF$4="",999,'3-man'!$BF$4)),100,AZ62)))))</f>
        <v/>
      </c>
      <c r="BA63">
        <f>IF(OR('3-man'!BA$19="R",'3-man'!BA$18=$R$68),MIN(100,BA62+10),IF('3-man'!BA$19="P",MIN(100,BA62+25),IF(AND('3-man'!BA$19="D",BA62&gt;=35,'3-man'!BA$18&lt;=IF('3-man'!$BF$4="",999,'3-man'!$BF$4)),BA62-35,IF(AND(LEFT('3-man'!BA$19,3)="ST&gt;",BA62&gt;=100,'3-man'!BA$18&lt;=IF('3-man'!$BF$4="",999,'3-man'!$BF$4)),0,IF(AND(OR(AND('3-man'!BA$20="ST&gt;1",BA70&gt;=100),AND('3-man'!BA$21="ST&gt;1",BA78&gt;=100)),'3-man'!BA$18&lt;=IF('3-man'!$BF$4="",999,'3-man'!$BF$4)),100,BA62)))))</f>
        <v/>
      </c>
      <c r="BB63">
        <f>IF(OR('3-man'!BB$19="R",'3-man'!BB$18=$R$68),MIN(100,BB62+10),IF('3-man'!BB$19="P",MIN(100,BB62+25),IF(AND('3-man'!BB$19="D",BB62&gt;=35,'3-man'!BB$18&lt;=IF('3-man'!$BF$4="",999,'3-man'!$BF$4)),BB62-35,IF(AND(LEFT('3-man'!BB$19,3)="ST&gt;",BB62&gt;=100,'3-man'!BB$18&lt;=IF('3-man'!$BF$4="",999,'3-man'!$BF$4)),0,IF(AND(OR(AND('3-man'!BB$20="ST&gt;1",BB70&gt;=100),AND('3-man'!BB$21="ST&gt;1",BB78&gt;=100)),'3-man'!BB$18&lt;=IF('3-man'!$BF$4="",999,'3-man'!$BF$4)),100,BB62)))))</f>
        <v/>
      </c>
      <c r="BC63">
        <f>IF(OR('3-man'!BC$19="R",'3-man'!BC$18=$R$68),MIN(100,BC62+10),IF('3-man'!BC$19="P",MIN(100,BC62+25),IF(AND('3-man'!BC$19="D",BC62&gt;=35,'3-man'!BC$18&lt;=IF('3-man'!$BF$4="",999,'3-man'!$BF$4)),BC62-35,IF(AND(LEFT('3-man'!BC$19,3)="ST&gt;",BC62&gt;=100,'3-man'!BC$18&lt;=IF('3-man'!$BF$4="",999,'3-man'!$BF$4)),0,IF(AND(OR(AND('3-man'!BC$20="ST&gt;1",BC70&gt;=100),AND('3-man'!BC$21="ST&gt;1",BC78&gt;=100)),'3-man'!BC$18&lt;=IF('3-man'!$BF$4="",999,'3-man'!$BF$4)),100,BC62)))))</f>
        <v/>
      </c>
      <c r="BD63">
        <f>IF(OR('3-man'!BD$19="R",'3-man'!BD$18=$R$68),MIN(100,BD62+10),IF('3-man'!BD$19="P",MIN(100,BD62+25),IF(AND('3-man'!BD$19="D",BD62&gt;=35,'3-man'!BD$18&lt;=IF('3-man'!$BF$4="",999,'3-man'!$BF$4)),BD62-35,IF(AND(LEFT('3-man'!BD$19,3)="ST&gt;",BD62&gt;=100,'3-man'!BD$18&lt;=IF('3-man'!$BF$4="",999,'3-man'!$BF$4)),0,IF(AND(OR(AND('3-man'!BD$20="ST&gt;1",BD70&gt;=100),AND('3-man'!BD$21="ST&gt;1",BD78&gt;=100)),'3-man'!BD$18&lt;=IF('3-man'!$BF$4="",999,'3-man'!$BF$4)),100,BD62)))))</f>
        <v/>
      </c>
      <c r="BE63">
        <f>IF(OR('3-man'!BE$19="R",'3-man'!BE$18=$R$68),MIN(100,BE62+10),IF('3-man'!BE$19="P",MIN(100,BE62+25),IF(AND('3-man'!BE$19="D",BE62&gt;=35,'3-man'!BE$18&lt;=IF('3-man'!$BF$4="",999,'3-man'!$BF$4)),BE62-35,IF(AND(LEFT('3-man'!BE$19,3)="ST&gt;",BE62&gt;=100,'3-man'!BE$18&lt;=IF('3-man'!$BF$4="",999,'3-man'!$BF$4)),0,IF(AND(OR(AND('3-man'!BE$20="ST&gt;1",BE70&gt;=100),AND('3-man'!BE$21="ST&gt;1",BE78&gt;=100)),'3-man'!BE$18&lt;=IF('3-man'!$BF$4="",999,'3-man'!$BF$4)),100,BE62)))))</f>
        <v/>
      </c>
      <c r="BF63">
        <f>IF(OR('3-man'!BF$19="R",'3-man'!BF$18=$R$68),MIN(100,BF62+10),IF('3-man'!BF$19="P",MIN(100,BF62+25),IF(AND('3-man'!BF$19="D",BF62&gt;=35,'3-man'!BF$18&lt;=IF('3-man'!$BF$4="",999,'3-man'!$BF$4)),BF62-35,IF(AND(LEFT('3-man'!BF$19,3)="ST&gt;",BF62&gt;=100,'3-man'!BF$18&lt;=IF('3-man'!$BF$4="",999,'3-man'!$BF$4)),0,IF(AND(OR(AND('3-man'!BF$20="ST&gt;1",BF70&gt;=100),AND('3-man'!BF$21="ST&gt;1",BF78&gt;=100)),'3-man'!BF$18&lt;=IF('3-man'!$BF$4="",999,'3-man'!$BF$4)),100,BF62)))))</f>
        <v/>
      </c>
      <c r="BG63">
        <f>IF(OR('3-man'!BG$19="R",'3-man'!BG$18=$R$68),MIN(100,BG62+10),IF('3-man'!BG$19="P",MIN(100,BG62+25),IF(AND('3-man'!BG$19="D",BG62&gt;=35,'3-man'!BG$18&lt;=IF('3-man'!$BF$4="",999,'3-man'!$BF$4)),BG62-35,IF(AND(LEFT('3-man'!BG$19,3)="ST&gt;",BG62&gt;=100,'3-man'!BG$18&lt;=IF('3-man'!$BF$4="",999,'3-man'!$BF$4)),0,IF(AND(OR(AND('3-man'!BG$20="ST&gt;1",BG70&gt;=100),AND('3-man'!BG$21="ST&gt;1",BG78&gt;=100)),'3-man'!BG$18&lt;=IF('3-man'!$BF$4="",999,'3-man'!$BF$4)),100,BG62)))))</f>
        <v/>
      </c>
      <c r="BH63">
        <f>IF(OR('3-man'!BH$19="R",'3-man'!BH$18=$R$68),MIN(100,BH62+10),IF('3-man'!BH$19="P",MIN(100,BH62+25),IF(AND('3-man'!BH$19="D",BH62&gt;=35,'3-man'!BH$18&lt;=IF('3-man'!$BF$4="",999,'3-man'!$BF$4)),BH62-35,IF(AND(LEFT('3-man'!BH$19,3)="ST&gt;",BH62&gt;=100,'3-man'!BH$18&lt;=IF('3-man'!$BF$4="",999,'3-man'!$BF$4)),0,IF(AND(OR(AND('3-man'!BH$20="ST&gt;1",BH70&gt;=100),AND('3-man'!BH$21="ST&gt;1",BH78&gt;=100)),'3-man'!BH$18&lt;=IF('3-man'!$BF$4="",999,'3-man'!$BF$4)),100,BH62)))))</f>
        <v/>
      </c>
      <c r="BI63">
        <f>IF(OR('3-man'!BI$19="R",'3-man'!BI$18=$R$68),MIN(100,BI62+10),IF('3-man'!BI$19="P",MIN(100,BI62+25),IF(AND('3-man'!BI$19="D",BI62&gt;=35,'3-man'!BI$18&lt;=IF('3-man'!$BF$4="",999,'3-man'!$BF$4)),BI62-35,IF(AND(LEFT('3-man'!BI$19,3)="ST&gt;",BI62&gt;=100,'3-man'!BI$18&lt;=IF('3-man'!$BF$4="",999,'3-man'!$BF$4)),0,IF(AND(OR(AND('3-man'!BI$20="ST&gt;1",BI70&gt;=100),AND('3-man'!BI$21="ST&gt;1",BI78&gt;=100)),'3-man'!BI$18&lt;=IF('3-man'!$BF$4="",999,'3-man'!$BF$4)),100,BI62)))))</f>
        <v/>
      </c>
      <c r="BJ63">
        <f>IF(OR('3-man'!BJ$19="R",'3-man'!BJ$18=$R$68),MIN(100,BJ62+10),IF('3-man'!BJ$19="P",MIN(100,BJ62+25),IF(AND('3-man'!BJ$19="D",BJ62&gt;=35,'3-man'!BJ$18&lt;=IF('3-man'!$BF$4="",999,'3-man'!$BF$4)),BJ62-35,IF(AND(LEFT('3-man'!BJ$19,3)="ST&gt;",BJ62&gt;=100,'3-man'!BJ$18&lt;=IF('3-man'!$BF$4="",999,'3-man'!$BF$4)),0,IF(AND(OR(AND('3-man'!BJ$20="ST&gt;1",BJ70&gt;=100),AND('3-man'!BJ$21="ST&gt;1",BJ78&gt;=100)),'3-man'!BJ$18&lt;=IF('3-man'!$BF$4="",999,'3-man'!$BF$4)),100,BJ62)))))</f>
        <v/>
      </c>
      <c r="BK63">
        <f>IF(OR('3-man'!BK$19="R",'3-man'!BK$18=$R$68),MIN(100,BK62+10),IF('3-man'!BK$19="P",MIN(100,BK62+25),IF(AND('3-man'!BK$19="D",BK62&gt;=35,'3-man'!BK$18&lt;=IF('3-man'!$BF$4="",999,'3-man'!$BF$4)),BK62-35,IF(AND(LEFT('3-man'!BK$19,3)="ST&gt;",BK62&gt;=100,'3-man'!BK$18&lt;=IF('3-man'!$BF$4="",999,'3-man'!$BF$4)),0,IF(AND(OR(AND('3-man'!BK$20="ST&gt;1",BK70&gt;=100),AND('3-man'!BK$21="ST&gt;1",BK78&gt;=100)),'3-man'!BK$18&lt;=IF('3-man'!$BF$4="",999,'3-man'!$BF$4)),100,BK62)))))</f>
        <v/>
      </c>
      <c r="BL63">
        <f>IF(OR('3-man'!BL$19="R",'3-man'!BL$18=$R$68),MIN(100,BL62+10),IF('3-man'!BL$19="P",MIN(100,BL62+25),IF(AND('3-man'!BL$19="D",BL62&gt;=35,'3-man'!BL$18&lt;=IF('3-man'!$BF$4="",999,'3-man'!$BF$4)),BL62-35,IF(AND(LEFT('3-man'!BL$19,3)="ST&gt;",BL62&gt;=100,'3-man'!BL$18&lt;=IF('3-man'!$BF$4="",999,'3-man'!$BF$4)),0,IF(AND(OR(AND('3-man'!BL$20="ST&gt;1",BL70&gt;=100),AND('3-man'!BL$21="ST&gt;1",BL78&gt;=100)),'3-man'!BL$18&lt;=IF('3-man'!$BF$4="",999,'3-man'!$BF$4)),100,BL62)))))</f>
        <v/>
      </c>
      <c r="BM63">
        <f>IF(OR('3-man'!BM$19="R",'3-man'!BM$18=$R$68),MIN(100,BM62+10),IF('3-man'!BM$19="P",MIN(100,BM62+25),IF(AND('3-man'!BM$19="D",BM62&gt;=35,'3-man'!BM$18&lt;=IF('3-man'!$BF$4="",999,'3-man'!$BF$4)),BM62-35,IF(AND(LEFT('3-man'!BM$19,3)="ST&gt;",BM62&gt;=100,'3-man'!BM$18&lt;=IF('3-man'!$BF$4="",999,'3-man'!$BF$4)),0,IF(AND(OR(AND('3-man'!BM$20="ST&gt;1",BM70&gt;=100),AND('3-man'!BM$21="ST&gt;1",BM78&gt;=100)),'3-man'!BM$18&lt;=IF('3-man'!$BF$4="",999,'3-man'!$BF$4)),100,BM62)))))</f>
        <v/>
      </c>
      <c r="BN63">
        <f>IF(OR('3-man'!BN$19="R",'3-man'!BN$18=$R$68),MIN(100,BN62+10),IF('3-man'!BN$19="P",MIN(100,BN62+25),IF(AND('3-man'!BN$19="D",BN62&gt;=35,'3-man'!BN$18&lt;=IF('3-man'!$BF$4="",999,'3-man'!$BF$4)),BN62-35,IF(AND(LEFT('3-man'!BN$19,3)="ST&gt;",BN62&gt;=100,'3-man'!BN$18&lt;=IF('3-man'!$BF$4="",999,'3-man'!$BF$4)),0,IF(AND(OR(AND('3-man'!BN$20="ST&gt;1",BN70&gt;=100),AND('3-man'!BN$21="ST&gt;1",BN78&gt;=100)),'3-man'!BN$18&lt;=IF('3-man'!$BF$4="",999,'3-man'!$BF$4)),100,BN62)))))</f>
        <v/>
      </c>
      <c r="BO63">
        <f>IF(OR('3-man'!BO$19="R",'3-man'!BO$18=$R$68),MIN(100,BO62+10),IF('3-man'!BO$19="P",MIN(100,BO62+25),IF(AND('3-man'!BO$19="D",BO62&gt;=35,'3-man'!BO$18&lt;=IF('3-man'!$BF$4="",999,'3-man'!$BF$4)),BO62-35,IF(AND(LEFT('3-man'!BO$19,3)="ST&gt;",BO62&gt;=100,'3-man'!BO$18&lt;=IF('3-man'!$BF$4="",999,'3-man'!$BF$4)),0,IF(AND(OR(AND('3-man'!BO$20="ST&gt;1",BO70&gt;=100),AND('3-man'!BO$21="ST&gt;1",BO78&gt;=100)),'3-man'!BO$18&lt;=IF('3-man'!$BF$4="",999,'3-man'!$BF$4)),100,BO62)))))</f>
        <v/>
      </c>
      <c r="BP63">
        <f>IF(OR('3-man'!BP$19="R",'3-man'!BP$18=$R$68),MIN(100,BP62+10),IF('3-man'!BP$19="P",MIN(100,BP62+25),IF(AND('3-man'!BP$19="D",BP62&gt;=35,'3-man'!BP$18&lt;=IF('3-man'!$BF$4="",999,'3-man'!$BF$4)),BP62-35,IF(AND(LEFT('3-man'!BP$19,3)="ST&gt;",BP62&gt;=100,'3-man'!BP$18&lt;=IF('3-man'!$BF$4="",999,'3-man'!$BF$4)),0,IF(AND(OR(AND('3-man'!BP$20="ST&gt;1",BP70&gt;=100),AND('3-man'!BP$21="ST&gt;1",BP78&gt;=100)),'3-man'!BP$18&lt;=IF('3-man'!$BF$4="",999,'3-man'!$BF$4)),100,BP62)))))</f>
        <v/>
      </c>
      <c r="BQ63">
        <f>IF(OR('3-man'!BQ$19="R",'3-man'!BQ$18=$R$68),MIN(100,BQ62+10),IF('3-man'!BQ$19="P",MIN(100,BQ62+25),IF(AND('3-man'!BQ$19="D",BQ62&gt;=35,'3-man'!BQ$18&lt;=IF('3-man'!$BF$4="",999,'3-man'!$BF$4)),BQ62-35,IF(AND(LEFT('3-man'!BQ$19,3)="ST&gt;",BQ62&gt;=100,'3-man'!BQ$18&lt;=IF('3-man'!$BF$4="",999,'3-man'!$BF$4)),0,IF(AND(OR(AND('3-man'!BQ$20="ST&gt;1",BQ70&gt;=100),AND('3-man'!BQ$21="ST&gt;1",BQ78&gt;=100)),'3-man'!BQ$18&lt;=IF('3-man'!$BF$4="",999,'3-man'!$BF$4)),100,BQ62)))))</f>
        <v/>
      </c>
      <c r="BR63">
        <f>IF(OR('3-man'!BR$19="R",'3-man'!BR$18=$R$68),MIN(100,BR62+10),IF('3-man'!BR$19="P",MIN(100,BR62+25),IF(AND('3-man'!BR$19="D",BR62&gt;=35,'3-man'!BR$18&lt;=IF('3-man'!$BF$4="",999,'3-man'!$BF$4)),BR62-35,IF(AND(LEFT('3-man'!BR$19,3)="ST&gt;",BR62&gt;=100,'3-man'!BR$18&lt;=IF('3-man'!$BF$4="",999,'3-man'!$BF$4)),0,IF(AND(OR(AND('3-man'!BR$20="ST&gt;1",BR70&gt;=100),AND('3-man'!BR$21="ST&gt;1",BR78&gt;=100)),'3-man'!BR$18&lt;=IF('3-man'!$BF$4="",999,'3-man'!$BF$4)),100,BR62)))))</f>
        <v/>
      </c>
      <c r="BS63">
        <f>IF(OR('3-man'!BS$19="R",'3-man'!BS$18=$R$68),MIN(100,BS62+10),IF('3-man'!BS$19="P",MIN(100,BS62+25),IF(AND('3-man'!BS$19="D",BS62&gt;=35,'3-man'!BS$18&lt;=IF('3-man'!$BF$4="",999,'3-man'!$BF$4)),BS62-35,IF(AND(LEFT('3-man'!BS$19,3)="ST&gt;",BS62&gt;=100,'3-man'!BS$18&lt;=IF('3-man'!$BF$4="",999,'3-man'!$BF$4)),0,IF(AND(OR(AND('3-man'!BS$20="ST&gt;1",BS70&gt;=100),AND('3-man'!BS$21="ST&gt;1",BS78&gt;=100)),'3-man'!BS$18&lt;=IF('3-man'!$BF$4="",999,'3-man'!$BF$4)),100,BS62)))))</f>
        <v/>
      </c>
      <c r="BT63">
        <f>IF(OR('3-man'!BT$19="R",'3-man'!BT$18=$R$68),MIN(100,BT62+10),IF('3-man'!BT$19="P",MIN(100,BT62+25),IF(AND('3-man'!BT$19="D",BT62&gt;=35,'3-man'!BT$18&lt;=IF('3-man'!$BF$4="",999,'3-man'!$BF$4)),BT62-35,IF(AND(LEFT('3-man'!BT$19,3)="ST&gt;",BT62&gt;=100,'3-man'!BT$18&lt;=IF('3-man'!$BF$4="",999,'3-man'!$BF$4)),0,IF(AND(OR(AND('3-man'!BT$20="ST&gt;1",BT70&gt;=100),AND('3-man'!BT$21="ST&gt;1",BT78&gt;=100)),'3-man'!BT$18&lt;=IF('3-man'!$BF$4="",999,'3-man'!$BF$4)),100,BT62)))))</f>
        <v/>
      </c>
      <c r="BU63">
        <f>IF(OR('3-man'!BU$19="R",'3-man'!BU$18=$R$68),MIN(100,BU62+10),IF('3-man'!BU$19="P",MIN(100,BU62+25),IF(AND('3-man'!BU$19="D",BU62&gt;=35,'3-man'!BU$18&lt;=IF('3-man'!$BF$4="",999,'3-man'!$BF$4)),BU62-35,IF(AND(LEFT('3-man'!BU$19,3)="ST&gt;",BU62&gt;=100,'3-man'!BU$18&lt;=IF('3-man'!$BF$4="",999,'3-man'!$BF$4)),0,IF(AND(OR(AND('3-man'!BU$20="ST&gt;1",BU70&gt;=100),AND('3-man'!BU$21="ST&gt;1",BU78&gt;=100)),'3-man'!BU$18&lt;=IF('3-man'!$BF$4="",999,'3-man'!$BF$4)),100,BU62)))))</f>
        <v/>
      </c>
      <c r="BV63">
        <f>IF(OR('3-man'!BV$19="R",'3-man'!BV$18=$R$68),MIN(100,BV62+10),IF('3-man'!BV$19="P",MIN(100,BV62+25),IF(AND('3-man'!BV$19="D",BV62&gt;=35,'3-man'!BV$18&lt;=IF('3-man'!$BF$4="",999,'3-man'!$BF$4)),BV62-35,IF(AND(LEFT('3-man'!BV$19,3)="ST&gt;",BV62&gt;=100,'3-man'!BV$18&lt;=IF('3-man'!$BF$4="",999,'3-man'!$BF$4)),0,IF(AND(OR(AND('3-man'!BV$20="ST&gt;1",BV70&gt;=100),AND('3-man'!BV$21="ST&gt;1",BV78&gt;=100)),'3-man'!BV$18&lt;=IF('3-man'!$BF$4="",999,'3-man'!$BF$4)),100,BV62)))))</f>
        <v/>
      </c>
      <c r="BW63">
        <f>IF(OR('3-man'!BW$19="R",'3-man'!BW$18=$R$68),MIN(100,BW62+10),IF('3-man'!BW$19="P",MIN(100,BW62+25),IF(AND('3-man'!BW$19="D",BW62&gt;=35,'3-man'!BW$18&lt;=IF('3-man'!$BF$4="",999,'3-man'!$BF$4)),BW62-35,IF(AND(LEFT('3-man'!BW$19,3)="ST&gt;",BW62&gt;=100,'3-man'!BW$18&lt;=IF('3-man'!$BF$4="",999,'3-man'!$BF$4)),0,IF(AND(OR(AND('3-man'!BW$20="ST&gt;1",BW70&gt;=100),AND('3-man'!BW$21="ST&gt;1",BW78&gt;=100)),'3-man'!BW$18&lt;=IF('3-man'!$BF$4="",999,'3-man'!$BF$4)),100,BW62)))))</f>
        <v/>
      </c>
      <c r="BX63">
        <f>IF(OR('3-man'!BX$19="R",'3-man'!BX$18=$R$68),MIN(100,BX62+10),IF('3-man'!BX$19="P",MIN(100,BX62+25),IF(AND('3-man'!BX$19="D",BX62&gt;=35,'3-man'!BX$18&lt;=IF('3-man'!$BF$4="",999,'3-man'!$BF$4)),BX62-35,IF(AND(LEFT('3-man'!BX$19,3)="ST&gt;",BX62&gt;=100,'3-man'!BX$18&lt;=IF('3-man'!$BF$4="",999,'3-man'!$BF$4)),0,IF(AND(OR(AND('3-man'!BX$20="ST&gt;1",BX70&gt;=100),AND('3-man'!BX$21="ST&gt;1",BX78&gt;=100)),'3-man'!BX$18&lt;=IF('3-man'!$BF$4="",999,'3-man'!$BF$4)),100,BX62)))))</f>
        <v/>
      </c>
      <c r="BY63">
        <f>IF(OR('3-man'!BY$19="R",'3-man'!BY$18=$R$68),MIN(100,BY62+10),IF('3-man'!BY$19="P",MIN(100,BY62+25),IF(AND('3-man'!BY$19="D",BY62&gt;=35,'3-man'!BY$18&lt;=IF('3-man'!$BF$4="",999,'3-man'!$BF$4)),BY62-35,IF(AND(LEFT('3-man'!BY$19,3)="ST&gt;",BY62&gt;=100,'3-man'!BY$18&lt;=IF('3-man'!$BF$4="",999,'3-man'!$BF$4)),0,IF(AND(OR(AND('3-man'!BY$20="ST&gt;1",BY70&gt;=100),AND('3-man'!BY$21="ST&gt;1",BY78&gt;=100)),'3-man'!BY$18&lt;=IF('3-man'!$BF$4="",999,'3-man'!$BF$4)),100,BY62)))))</f>
        <v/>
      </c>
      <c r="BZ63">
        <f>IF(OR('3-man'!BZ$19="R",'3-man'!BZ$18=$R$68),MIN(100,BZ62+10),IF('3-man'!BZ$19="P",MIN(100,BZ62+25),IF(AND('3-man'!BZ$19="D",BZ62&gt;=35,'3-man'!BZ$18&lt;=IF('3-man'!$BF$4="",999,'3-man'!$BF$4)),BZ62-35,IF(AND(LEFT('3-man'!BZ$19,3)="ST&gt;",BZ62&gt;=100,'3-man'!BZ$18&lt;=IF('3-man'!$BF$4="",999,'3-man'!$BF$4)),0,IF(AND(OR(AND('3-man'!BZ$20="ST&gt;1",BZ70&gt;=100),AND('3-man'!BZ$21="ST&gt;1",BZ78&gt;=100)),'3-man'!BZ$18&lt;=IF('3-man'!$BF$4="",999,'3-man'!$BF$4)),100,BZ62)))))</f>
        <v/>
      </c>
      <c r="CA63">
        <f>IF(OR('3-man'!CA$19="R",'3-man'!CA$18=$R$68),MIN(100,CA62+10),IF('3-man'!CA$19="P",MIN(100,CA62+25),IF(AND('3-man'!CA$19="D",CA62&gt;=35,'3-man'!CA$18&lt;=IF('3-man'!$BF$4="",999,'3-man'!$BF$4)),CA62-35,IF(AND(LEFT('3-man'!CA$19,3)="ST&gt;",CA62&gt;=100,'3-man'!CA$18&lt;=IF('3-man'!$BF$4="",999,'3-man'!$BF$4)),0,IF(AND(OR(AND('3-man'!CA$20="ST&gt;1",CA70&gt;=100),AND('3-man'!CA$21="ST&gt;1",CA78&gt;=100)),'3-man'!CA$18&lt;=IF('3-man'!$BF$4="",999,'3-man'!$BF$4)),100,CA62)))))</f>
        <v/>
      </c>
      <c r="CB63">
        <f>IF(OR('3-man'!CB$19="R",'3-man'!CB$18=$R$68),MIN(100,CB62+10),IF('3-man'!CB$19="P",MIN(100,CB62+25),IF(AND('3-man'!CB$19="D",CB62&gt;=35,'3-man'!CB$18&lt;=IF('3-man'!$BF$4="",999,'3-man'!$BF$4)),CB62-35,IF(AND(LEFT('3-man'!CB$19,3)="ST&gt;",CB62&gt;=100,'3-man'!CB$18&lt;=IF('3-man'!$BF$4="",999,'3-man'!$BF$4)),0,IF(AND(OR(AND('3-man'!CB$20="ST&gt;1",CB70&gt;=100),AND('3-man'!CB$21="ST&gt;1",CB78&gt;=100)),'3-man'!CB$18&lt;=IF('3-man'!$BF$4="",999,'3-man'!$BF$4)),100,CB62)))))</f>
        <v/>
      </c>
      <c r="CC63">
        <f>IF(OR('3-man'!CC$19="R",'3-man'!CC$18=$R$68),MIN(100,CC62+10),IF('3-man'!CC$19="P",MIN(100,CC62+25),IF(AND('3-man'!CC$19="D",CC62&gt;=35,'3-man'!CC$18&lt;=IF('3-man'!$BF$4="",999,'3-man'!$BF$4)),CC62-35,IF(AND(LEFT('3-man'!CC$19,3)="ST&gt;",CC62&gt;=100,'3-man'!CC$18&lt;=IF('3-man'!$BF$4="",999,'3-man'!$BF$4)),0,IF(AND(OR(AND('3-man'!CC$20="ST&gt;1",CC70&gt;=100),AND('3-man'!CC$21="ST&gt;1",CC78&gt;=100)),'3-man'!CC$18&lt;=IF('3-man'!$BF$4="",999,'3-man'!$BF$4)),100,CC62)))))</f>
        <v/>
      </c>
      <c r="CD63">
        <f>IF(OR('3-man'!CD$19="R",'3-man'!CD$18=$R$68),MIN(100,CD62+10),IF('3-man'!CD$19="P",MIN(100,CD62+25),IF(AND('3-man'!CD$19="D",CD62&gt;=35,'3-man'!CD$18&lt;=IF('3-man'!$BF$4="",999,'3-man'!$BF$4)),CD62-35,IF(AND(LEFT('3-man'!CD$19,3)="ST&gt;",CD62&gt;=100,'3-man'!CD$18&lt;=IF('3-man'!$BF$4="",999,'3-man'!$BF$4)),0,IF(AND(OR(AND('3-man'!CD$20="ST&gt;1",CD70&gt;=100),AND('3-man'!CD$21="ST&gt;1",CD78&gt;=100)),'3-man'!CD$18&lt;=IF('3-man'!$BF$4="",999,'3-man'!$BF$4)),100,CD62)))))</f>
        <v/>
      </c>
    </row>
    <row r="64">
      <c r="A64" t="inlineStr">
        <is>
          <t>P1 timer</t>
        </is>
      </c>
      <c r="B64" t="n">
        <v>0</v>
      </c>
      <c r="C64">
        <f>IF(OR('3-man'!C$19="R",'3-man'!C$18=$R$68,AND(ISNUMBER($R$68),'3-man'!C$18&lt;$R$68)),0,IF(B63&gt;=100,0,IF(B64+1&gt;=IF(OR('3-man'!$F$4=TRUE,'3-man'!$F$4="TRUE",'3-man'!$F$4="Yes"),25,50),0,B64+1)))</f>
        <v/>
      </c>
      <c r="D64">
        <f>IF(OR('3-man'!D$19="R",'3-man'!D$18=$R$68,AND(ISNUMBER($R$68),'3-man'!D$18&lt;$R$68)),0,IF(C63&gt;=100,0,IF(C64+1&gt;=IF(OR('3-man'!$F$4=TRUE,'3-man'!$F$4="TRUE",'3-man'!$F$4="Yes"),25,50),0,C64+1)))</f>
        <v/>
      </c>
      <c r="E64">
        <f>IF(OR('3-man'!E$19="R",'3-man'!E$18=$R$68,AND(ISNUMBER($R$68),'3-man'!E$18&lt;$R$68)),0,IF(D63&gt;=100,0,IF(D64+1&gt;=IF(OR('3-man'!$F$4=TRUE,'3-man'!$F$4="TRUE",'3-man'!$F$4="Yes"),25,50),0,D64+1)))</f>
        <v/>
      </c>
      <c r="F64">
        <f>IF(OR('3-man'!F$19="R",'3-man'!F$18=$R$68,AND(ISNUMBER($R$68),'3-man'!F$18&lt;$R$68)),0,IF(E63&gt;=100,0,IF(E64+1&gt;=IF(OR('3-man'!$F$4=TRUE,'3-man'!$F$4="TRUE",'3-man'!$F$4="Yes"),25,50),0,E64+1)))</f>
        <v/>
      </c>
      <c r="G64">
        <f>IF(OR('3-man'!G$19="R",'3-man'!G$18=$R$68,AND(ISNUMBER($R$68),'3-man'!G$18&lt;$R$68)),0,IF(F63&gt;=100,0,IF(F64+1&gt;=IF(OR('3-man'!$F$4=TRUE,'3-man'!$F$4="TRUE",'3-man'!$F$4="Yes"),25,50),0,F64+1)))</f>
        <v/>
      </c>
      <c r="H64">
        <f>IF(OR('3-man'!H$19="R",'3-man'!H$18=$R$68,AND(ISNUMBER($R$68),'3-man'!H$18&lt;$R$68)),0,IF(G63&gt;=100,0,IF(G64+1&gt;=IF(OR('3-man'!$F$4=TRUE,'3-man'!$F$4="TRUE",'3-man'!$F$4="Yes"),25,50),0,G64+1)))</f>
        <v/>
      </c>
      <c r="I64">
        <f>IF(OR('3-man'!I$19="R",'3-man'!I$18=$R$68,AND(ISNUMBER($R$68),'3-man'!I$18&lt;$R$68)),0,IF(H63&gt;=100,0,IF(H64+1&gt;=IF(OR('3-man'!$F$4=TRUE,'3-man'!$F$4="TRUE",'3-man'!$F$4="Yes"),25,50),0,H64+1)))</f>
        <v/>
      </c>
      <c r="J64">
        <f>IF(OR('3-man'!J$19="R",'3-man'!J$18=$R$68,AND(ISNUMBER($R$68),'3-man'!J$18&lt;$R$68)),0,IF(I63&gt;=100,0,IF(I64+1&gt;=IF(OR('3-man'!$F$4=TRUE,'3-man'!$F$4="TRUE",'3-man'!$F$4="Yes"),25,50),0,I64+1)))</f>
        <v/>
      </c>
      <c r="K64">
        <f>IF(OR('3-man'!K$19="R",'3-man'!K$18=$R$68,AND(ISNUMBER($R$68),'3-man'!K$18&lt;$R$68)),0,IF(J63&gt;=100,0,IF(J64+1&gt;=IF(OR('3-man'!$F$4=TRUE,'3-man'!$F$4="TRUE",'3-man'!$F$4="Yes"),25,50),0,J64+1)))</f>
        <v/>
      </c>
      <c r="L64">
        <f>IF(OR('3-man'!L$19="R",'3-man'!L$18=$R$68,AND(ISNUMBER($R$68),'3-man'!L$18&lt;$R$68)),0,IF(K63&gt;=100,0,IF(K64+1&gt;=IF(OR('3-man'!$F$4=TRUE,'3-man'!$F$4="TRUE",'3-man'!$F$4="Yes"),25,50),0,K64+1)))</f>
        <v/>
      </c>
      <c r="M64">
        <f>IF(OR('3-man'!M$19="R",'3-man'!M$18=$R$68,AND(ISNUMBER($R$68),'3-man'!M$18&lt;$R$68)),0,IF(L63&gt;=100,0,IF(L64+1&gt;=IF(OR('3-man'!$F$4=TRUE,'3-man'!$F$4="TRUE",'3-man'!$F$4="Yes"),25,50),0,L64+1)))</f>
        <v/>
      </c>
      <c r="N64">
        <f>IF(OR('3-man'!N$19="R",'3-man'!N$18=$R$68,AND(ISNUMBER($R$68),'3-man'!N$18&lt;$R$68)),0,IF(M63&gt;=100,0,IF(M64+1&gt;=IF(OR('3-man'!$F$4=TRUE,'3-man'!$F$4="TRUE",'3-man'!$F$4="Yes"),25,50),0,M64+1)))</f>
        <v/>
      </c>
      <c r="O64">
        <f>IF(OR('3-man'!O$19="R",'3-man'!O$18=$R$68,AND(ISNUMBER($R$68),'3-man'!O$18&lt;$R$68)),0,IF(N63&gt;=100,0,IF(N64+1&gt;=IF(OR('3-man'!$F$4=TRUE,'3-man'!$F$4="TRUE",'3-man'!$F$4="Yes"),25,50),0,N64+1)))</f>
        <v/>
      </c>
      <c r="P64">
        <f>IF(OR('3-man'!P$19="R",'3-man'!P$18=$R$68,AND(ISNUMBER($R$68),'3-man'!P$18&lt;$R$68)),0,IF(O63&gt;=100,0,IF(O64+1&gt;=IF(OR('3-man'!$F$4=TRUE,'3-man'!$F$4="TRUE",'3-man'!$F$4="Yes"),25,50),0,O64+1)))</f>
        <v/>
      </c>
      <c r="Q64">
        <f>IF(OR('3-man'!Q$19="R",'3-man'!Q$18=$R$68,AND(ISNUMBER($R$68),'3-man'!Q$18&lt;$R$68)),0,IF(P63&gt;=100,0,IF(P64+1&gt;=IF(OR('3-man'!$F$4=TRUE,'3-man'!$F$4="TRUE",'3-man'!$F$4="Yes"),25,50),0,P64+1)))</f>
        <v/>
      </c>
      <c r="R64">
        <f>IF(OR('3-man'!R$19="R",'3-man'!R$18=$R$68,AND(ISNUMBER($R$68),'3-man'!R$18&lt;$R$68)),0,IF(Q63&gt;=100,0,IF(Q64+1&gt;=IF(OR('3-man'!$F$4=TRUE,'3-man'!$F$4="TRUE",'3-man'!$F$4="Yes"),25,50),0,Q64+1)))</f>
        <v/>
      </c>
      <c r="S64">
        <f>IF(OR('3-man'!S$19="R",'3-man'!S$18=$R$68,AND(ISNUMBER($R$68),'3-man'!S$18&lt;$R$68)),0,IF(R63&gt;=100,0,IF(R64+1&gt;=IF(OR('3-man'!$F$4=TRUE,'3-man'!$F$4="TRUE",'3-man'!$F$4="Yes"),25,50),0,R64+1)))</f>
        <v/>
      </c>
      <c r="T64">
        <f>IF(OR('3-man'!T$19="R",'3-man'!T$18=$R$68,AND(ISNUMBER($R$68),'3-man'!T$18&lt;$R$68)),0,IF(S63&gt;=100,0,IF(S64+1&gt;=IF(OR('3-man'!$F$4=TRUE,'3-man'!$F$4="TRUE",'3-man'!$F$4="Yes"),25,50),0,S64+1)))</f>
        <v/>
      </c>
      <c r="U64">
        <f>IF(OR('3-man'!U$19="R",'3-man'!U$18=$R$68,AND(ISNUMBER($R$68),'3-man'!U$18&lt;$R$68)),0,IF(T63&gt;=100,0,IF(T64+1&gt;=IF(OR('3-man'!$F$4=TRUE,'3-man'!$F$4="TRUE",'3-man'!$F$4="Yes"),25,50),0,T64+1)))</f>
        <v/>
      </c>
      <c r="V64">
        <f>IF(OR('3-man'!V$19="R",'3-man'!V$18=$R$68,AND(ISNUMBER($R$68),'3-man'!V$18&lt;$R$68)),0,IF(U63&gt;=100,0,IF(U64+1&gt;=IF(OR('3-man'!$F$4=TRUE,'3-man'!$F$4="TRUE",'3-man'!$F$4="Yes"),25,50),0,U64+1)))</f>
        <v/>
      </c>
      <c r="W64">
        <f>IF(OR('3-man'!W$19="R",'3-man'!W$18=$R$68,AND(ISNUMBER($R$68),'3-man'!W$18&lt;$R$68)),0,IF(V63&gt;=100,0,IF(V64+1&gt;=IF(OR('3-man'!$F$4=TRUE,'3-man'!$F$4="TRUE",'3-man'!$F$4="Yes"),25,50),0,V64+1)))</f>
        <v/>
      </c>
      <c r="X64">
        <f>IF(OR('3-man'!X$19="R",'3-man'!X$18=$R$68,AND(ISNUMBER($R$68),'3-man'!X$18&lt;$R$68)),0,IF(W63&gt;=100,0,IF(W64+1&gt;=IF(OR('3-man'!$F$4=TRUE,'3-man'!$F$4="TRUE",'3-man'!$F$4="Yes"),25,50),0,W64+1)))</f>
        <v/>
      </c>
      <c r="Y64">
        <f>IF(OR('3-man'!Y$19="R",'3-man'!Y$18=$R$68,AND(ISNUMBER($R$68),'3-man'!Y$18&lt;$R$68)),0,IF(X63&gt;=100,0,IF(X64+1&gt;=IF(OR('3-man'!$F$4=TRUE,'3-man'!$F$4="TRUE",'3-man'!$F$4="Yes"),25,50),0,X64+1)))</f>
        <v/>
      </c>
      <c r="Z64">
        <f>IF(OR('3-man'!Z$19="R",'3-man'!Z$18=$R$68,AND(ISNUMBER($R$68),'3-man'!Z$18&lt;$R$68)),0,IF(Y63&gt;=100,0,IF(Y64+1&gt;=IF(OR('3-man'!$F$4=TRUE,'3-man'!$F$4="TRUE",'3-man'!$F$4="Yes"),25,50),0,Y64+1)))</f>
        <v/>
      </c>
      <c r="AA64">
        <f>IF(OR('3-man'!AA$19="R",'3-man'!AA$18=$R$68,AND(ISNUMBER($R$68),'3-man'!AA$18&lt;$R$68)),0,IF(Z63&gt;=100,0,IF(Z64+1&gt;=IF(OR('3-man'!$F$4=TRUE,'3-man'!$F$4="TRUE",'3-man'!$F$4="Yes"),25,50),0,Z64+1)))</f>
        <v/>
      </c>
      <c r="AB64">
        <f>IF(OR('3-man'!AB$19="R",'3-man'!AB$18=$R$68,AND(ISNUMBER($R$68),'3-man'!AB$18&lt;$R$68)),0,IF(AA63&gt;=100,0,IF(AA64+1&gt;=IF(OR('3-man'!$F$4=TRUE,'3-man'!$F$4="TRUE",'3-man'!$F$4="Yes"),25,50),0,AA64+1)))</f>
        <v/>
      </c>
      <c r="AC64">
        <f>IF(OR('3-man'!AC$19="R",'3-man'!AC$18=$R$68,AND(ISNUMBER($R$68),'3-man'!AC$18&lt;$R$68)),0,IF(AB63&gt;=100,0,IF(AB64+1&gt;=IF(OR('3-man'!$F$4=TRUE,'3-man'!$F$4="TRUE",'3-man'!$F$4="Yes"),25,50),0,AB64+1)))</f>
        <v/>
      </c>
      <c r="AD64">
        <f>IF(OR('3-man'!AD$19="R",'3-man'!AD$18=$R$68,AND(ISNUMBER($R$68),'3-man'!AD$18&lt;$R$68)),0,IF(AC63&gt;=100,0,IF(AC64+1&gt;=IF(OR('3-man'!$F$4=TRUE,'3-man'!$F$4="TRUE",'3-man'!$F$4="Yes"),25,50),0,AC64+1)))</f>
        <v/>
      </c>
      <c r="AE64">
        <f>IF(OR('3-man'!AE$19="R",'3-man'!AE$18=$R$68,AND(ISNUMBER($R$68),'3-man'!AE$18&lt;$R$68)),0,IF(AD63&gt;=100,0,IF(AD64+1&gt;=IF(OR('3-man'!$F$4=TRUE,'3-man'!$F$4="TRUE",'3-man'!$F$4="Yes"),25,50),0,AD64+1)))</f>
        <v/>
      </c>
      <c r="AF64">
        <f>IF(OR('3-man'!AF$19="R",'3-man'!AF$18=$R$68,AND(ISNUMBER($R$68),'3-man'!AF$18&lt;$R$68)),0,IF(AE63&gt;=100,0,IF(AE64+1&gt;=IF(OR('3-man'!$F$4=TRUE,'3-man'!$F$4="TRUE",'3-man'!$F$4="Yes"),25,50),0,AE64+1)))</f>
        <v/>
      </c>
      <c r="AG64">
        <f>IF(OR('3-man'!AG$19="R",'3-man'!AG$18=$R$68,AND(ISNUMBER($R$68),'3-man'!AG$18&lt;$R$68)),0,IF(AF63&gt;=100,0,IF(AF64+1&gt;=IF(OR('3-man'!$F$4=TRUE,'3-man'!$F$4="TRUE",'3-man'!$F$4="Yes"),25,50),0,AF64+1)))</f>
        <v/>
      </c>
      <c r="AH64">
        <f>IF(OR('3-man'!AH$19="R",'3-man'!AH$18=$R$68,AND(ISNUMBER($R$68),'3-man'!AH$18&lt;$R$68)),0,IF(AG63&gt;=100,0,IF(AG64+1&gt;=IF(OR('3-man'!$F$4=TRUE,'3-man'!$F$4="TRUE",'3-man'!$F$4="Yes"),25,50),0,AG64+1)))</f>
        <v/>
      </c>
      <c r="AI64">
        <f>IF(OR('3-man'!AI$19="R",'3-man'!AI$18=$R$68,AND(ISNUMBER($R$68),'3-man'!AI$18&lt;$R$68)),0,IF(AH63&gt;=100,0,IF(AH64+1&gt;=IF(OR('3-man'!$F$4=TRUE,'3-man'!$F$4="TRUE",'3-man'!$F$4="Yes"),25,50),0,AH64+1)))</f>
        <v/>
      </c>
      <c r="AJ64">
        <f>IF(OR('3-man'!AJ$19="R",'3-man'!AJ$18=$R$68,AND(ISNUMBER($R$68),'3-man'!AJ$18&lt;$R$68)),0,IF(AI63&gt;=100,0,IF(AI64+1&gt;=IF(OR('3-man'!$F$4=TRUE,'3-man'!$F$4="TRUE",'3-man'!$F$4="Yes"),25,50),0,AI64+1)))</f>
        <v/>
      </c>
      <c r="AK64">
        <f>IF(OR('3-man'!AK$19="R",'3-man'!AK$18=$R$68,AND(ISNUMBER($R$68),'3-man'!AK$18&lt;$R$68)),0,IF(AJ63&gt;=100,0,IF(AJ64+1&gt;=IF(OR('3-man'!$F$4=TRUE,'3-man'!$F$4="TRUE",'3-man'!$F$4="Yes"),25,50),0,AJ64+1)))</f>
        <v/>
      </c>
      <c r="AL64">
        <f>IF(OR('3-man'!AL$19="R",'3-man'!AL$18=$R$68,AND(ISNUMBER($R$68),'3-man'!AL$18&lt;$R$68)),0,IF(AK63&gt;=100,0,IF(AK64+1&gt;=IF(OR('3-man'!$F$4=TRUE,'3-man'!$F$4="TRUE",'3-man'!$F$4="Yes"),25,50),0,AK64+1)))</f>
        <v/>
      </c>
      <c r="AM64">
        <f>IF(OR('3-man'!AM$19="R",'3-man'!AM$18=$R$68,AND(ISNUMBER($R$68),'3-man'!AM$18&lt;$R$68)),0,IF(AL63&gt;=100,0,IF(AL64+1&gt;=IF(OR('3-man'!$F$4=TRUE,'3-man'!$F$4="TRUE",'3-man'!$F$4="Yes"),25,50),0,AL64+1)))</f>
        <v/>
      </c>
      <c r="AN64">
        <f>IF(OR('3-man'!AN$19="R",'3-man'!AN$18=$R$68,AND(ISNUMBER($R$68),'3-man'!AN$18&lt;$R$68)),0,IF(AM63&gt;=100,0,IF(AM64+1&gt;=IF(OR('3-man'!$F$4=TRUE,'3-man'!$F$4="TRUE",'3-man'!$F$4="Yes"),25,50),0,AM64+1)))</f>
        <v/>
      </c>
      <c r="AO64">
        <f>IF(OR('3-man'!AO$19="R",'3-man'!AO$18=$R$68,AND(ISNUMBER($R$68),'3-man'!AO$18&lt;$R$68)),0,IF(AN63&gt;=100,0,IF(AN64+1&gt;=IF(OR('3-man'!$F$4=TRUE,'3-man'!$F$4="TRUE",'3-man'!$F$4="Yes"),25,50),0,AN64+1)))</f>
        <v/>
      </c>
      <c r="AP64">
        <f>IF(OR('3-man'!AP$19="R",'3-man'!AP$18=$R$68,AND(ISNUMBER($R$68),'3-man'!AP$18&lt;$R$68)),0,IF(AO63&gt;=100,0,IF(AO64+1&gt;=IF(OR('3-man'!$F$4=TRUE,'3-man'!$F$4="TRUE",'3-man'!$F$4="Yes"),25,50),0,AO64+1)))</f>
        <v/>
      </c>
      <c r="AQ64">
        <f>IF(OR('3-man'!AQ$19="R",'3-man'!AQ$18=$R$68,AND(ISNUMBER($R$68),'3-man'!AQ$18&lt;$R$68)),0,IF(AP63&gt;=100,0,IF(AP64+1&gt;=IF(OR('3-man'!$F$4=TRUE,'3-man'!$F$4="TRUE",'3-man'!$F$4="Yes"),25,50),0,AP64+1)))</f>
        <v/>
      </c>
      <c r="AR64">
        <f>IF(OR('3-man'!AR$19="R",'3-man'!AR$18=$R$68,AND(ISNUMBER($R$68),'3-man'!AR$18&lt;$R$68)),0,IF(AQ63&gt;=100,0,IF(AQ64+1&gt;=IF(OR('3-man'!$F$4=TRUE,'3-man'!$F$4="TRUE",'3-man'!$F$4="Yes"),25,50),0,AQ64+1)))</f>
        <v/>
      </c>
      <c r="AS64">
        <f>IF(OR('3-man'!AS$19="R",'3-man'!AS$18=$R$68,AND(ISNUMBER($R$68),'3-man'!AS$18&lt;$R$68)),0,IF(AR63&gt;=100,0,IF(AR64+1&gt;=IF(OR('3-man'!$F$4=TRUE,'3-man'!$F$4="TRUE",'3-man'!$F$4="Yes"),25,50),0,AR64+1)))</f>
        <v/>
      </c>
      <c r="AT64">
        <f>IF(OR('3-man'!AT$19="R",'3-man'!AT$18=$R$68,AND(ISNUMBER($R$68),'3-man'!AT$18&lt;$R$68)),0,IF(AS63&gt;=100,0,IF(AS64+1&gt;=IF(OR('3-man'!$F$4=TRUE,'3-man'!$F$4="TRUE",'3-man'!$F$4="Yes"),25,50),0,AS64+1)))</f>
        <v/>
      </c>
      <c r="AU64">
        <f>IF(OR('3-man'!AU$19="R",'3-man'!AU$18=$R$68,AND(ISNUMBER($R$68),'3-man'!AU$18&lt;$R$68)),0,IF(AT63&gt;=100,0,IF(AT64+1&gt;=IF(OR('3-man'!$F$4=TRUE,'3-man'!$F$4="TRUE",'3-man'!$F$4="Yes"),25,50),0,AT64+1)))</f>
        <v/>
      </c>
      <c r="AV64">
        <f>IF(OR('3-man'!AV$19="R",'3-man'!AV$18=$R$68,AND(ISNUMBER($R$68),'3-man'!AV$18&lt;$R$68)),0,IF(AU63&gt;=100,0,IF(AU64+1&gt;=IF(OR('3-man'!$F$4=TRUE,'3-man'!$F$4="TRUE",'3-man'!$F$4="Yes"),25,50),0,AU64+1)))</f>
        <v/>
      </c>
      <c r="AW64">
        <f>IF(OR('3-man'!AW$19="R",'3-man'!AW$18=$R$68,AND(ISNUMBER($R$68),'3-man'!AW$18&lt;$R$68)),0,IF(AV63&gt;=100,0,IF(AV64+1&gt;=IF(OR('3-man'!$F$4=TRUE,'3-man'!$F$4="TRUE",'3-man'!$F$4="Yes"),25,50),0,AV64+1)))</f>
        <v/>
      </c>
      <c r="AX64">
        <f>IF(OR('3-man'!AX$19="R",'3-man'!AX$18=$R$68,AND(ISNUMBER($R$68),'3-man'!AX$18&lt;$R$68)),0,IF(AW63&gt;=100,0,IF(AW64+1&gt;=IF(OR('3-man'!$F$4=TRUE,'3-man'!$F$4="TRUE",'3-man'!$F$4="Yes"),25,50),0,AW64+1)))</f>
        <v/>
      </c>
      <c r="AY64">
        <f>IF(OR('3-man'!AY$19="R",'3-man'!AY$18=$R$68,AND(ISNUMBER($R$68),'3-man'!AY$18&lt;$R$68)),0,IF(AX63&gt;=100,0,IF(AX64+1&gt;=IF(OR('3-man'!$F$4=TRUE,'3-man'!$F$4="TRUE",'3-man'!$F$4="Yes"),25,50),0,AX64+1)))</f>
        <v/>
      </c>
      <c r="AZ64">
        <f>IF(OR('3-man'!AZ$19="R",'3-man'!AZ$18=$R$68,AND(ISNUMBER($R$68),'3-man'!AZ$18&lt;$R$68)),0,IF(AY63&gt;=100,0,IF(AY64+1&gt;=IF(OR('3-man'!$F$4=TRUE,'3-man'!$F$4="TRUE",'3-man'!$F$4="Yes"),25,50),0,AY64+1)))</f>
        <v/>
      </c>
      <c r="BA64">
        <f>IF(OR('3-man'!BA$19="R",'3-man'!BA$18=$R$68,AND(ISNUMBER($R$68),'3-man'!BA$18&lt;$R$68)),0,IF(AZ63&gt;=100,0,IF(AZ64+1&gt;=IF(OR('3-man'!$F$4=TRUE,'3-man'!$F$4="TRUE",'3-man'!$F$4="Yes"),25,50),0,AZ64+1)))</f>
        <v/>
      </c>
      <c r="BB64">
        <f>IF(OR('3-man'!BB$19="R",'3-man'!BB$18=$R$68,AND(ISNUMBER($R$68),'3-man'!BB$18&lt;$R$68)),0,IF(BA63&gt;=100,0,IF(BA64+1&gt;=IF(OR('3-man'!$F$4=TRUE,'3-man'!$F$4="TRUE",'3-man'!$F$4="Yes"),25,50),0,BA64+1)))</f>
        <v/>
      </c>
      <c r="BC64">
        <f>IF(OR('3-man'!BC$19="R",'3-man'!BC$18=$R$68,AND(ISNUMBER($R$68),'3-man'!BC$18&lt;$R$68)),0,IF(BB63&gt;=100,0,IF(BB64+1&gt;=IF(OR('3-man'!$F$4=TRUE,'3-man'!$F$4="TRUE",'3-man'!$F$4="Yes"),25,50),0,BB64+1)))</f>
        <v/>
      </c>
      <c r="BD64">
        <f>IF(OR('3-man'!BD$19="R",'3-man'!BD$18=$R$68,AND(ISNUMBER($R$68),'3-man'!BD$18&lt;$R$68)),0,IF(BC63&gt;=100,0,IF(BC64+1&gt;=IF(OR('3-man'!$F$4=TRUE,'3-man'!$F$4="TRUE",'3-man'!$F$4="Yes"),25,50),0,BC64+1)))</f>
        <v/>
      </c>
      <c r="BE64">
        <f>IF(OR('3-man'!BE$19="R",'3-man'!BE$18=$R$68,AND(ISNUMBER($R$68),'3-man'!BE$18&lt;$R$68)),0,IF(BD63&gt;=100,0,IF(BD64+1&gt;=IF(OR('3-man'!$F$4=TRUE,'3-man'!$F$4="TRUE",'3-man'!$F$4="Yes"),25,50),0,BD64+1)))</f>
        <v/>
      </c>
      <c r="BF64">
        <f>IF(OR('3-man'!BF$19="R",'3-man'!BF$18=$R$68,AND(ISNUMBER($R$68),'3-man'!BF$18&lt;$R$68)),0,IF(BE63&gt;=100,0,IF(BE64+1&gt;=IF(OR('3-man'!$F$4=TRUE,'3-man'!$F$4="TRUE",'3-man'!$F$4="Yes"),25,50),0,BE64+1)))</f>
        <v/>
      </c>
      <c r="BG64">
        <f>IF(OR('3-man'!BG$19="R",'3-man'!BG$18=$R$68,AND(ISNUMBER($R$68),'3-man'!BG$18&lt;$R$68)),0,IF(BF63&gt;=100,0,IF(BF64+1&gt;=IF(OR('3-man'!$F$4=TRUE,'3-man'!$F$4="TRUE",'3-man'!$F$4="Yes"),25,50),0,BF64+1)))</f>
        <v/>
      </c>
      <c r="BH64">
        <f>IF(OR('3-man'!BH$19="R",'3-man'!BH$18=$R$68,AND(ISNUMBER($R$68),'3-man'!BH$18&lt;$R$68)),0,IF(BG63&gt;=100,0,IF(BG64+1&gt;=IF(OR('3-man'!$F$4=TRUE,'3-man'!$F$4="TRUE",'3-man'!$F$4="Yes"),25,50),0,BG64+1)))</f>
        <v/>
      </c>
      <c r="BI64">
        <f>IF(OR('3-man'!BI$19="R",'3-man'!BI$18=$R$68,AND(ISNUMBER($R$68),'3-man'!BI$18&lt;$R$68)),0,IF(BH63&gt;=100,0,IF(BH64+1&gt;=IF(OR('3-man'!$F$4=TRUE,'3-man'!$F$4="TRUE",'3-man'!$F$4="Yes"),25,50),0,BH64+1)))</f>
        <v/>
      </c>
      <c r="BJ64">
        <f>IF(OR('3-man'!BJ$19="R",'3-man'!BJ$18=$R$68,AND(ISNUMBER($R$68),'3-man'!BJ$18&lt;$R$68)),0,IF(BI63&gt;=100,0,IF(BI64+1&gt;=IF(OR('3-man'!$F$4=TRUE,'3-man'!$F$4="TRUE",'3-man'!$F$4="Yes"),25,50),0,BI64+1)))</f>
        <v/>
      </c>
      <c r="BK64">
        <f>IF(OR('3-man'!BK$19="R",'3-man'!BK$18=$R$68,AND(ISNUMBER($R$68),'3-man'!BK$18&lt;$R$68)),0,IF(BJ63&gt;=100,0,IF(BJ64+1&gt;=IF(OR('3-man'!$F$4=TRUE,'3-man'!$F$4="TRUE",'3-man'!$F$4="Yes"),25,50),0,BJ64+1)))</f>
        <v/>
      </c>
      <c r="BL64">
        <f>IF(OR('3-man'!BL$19="R",'3-man'!BL$18=$R$68,AND(ISNUMBER($R$68),'3-man'!BL$18&lt;$R$68)),0,IF(BK63&gt;=100,0,IF(BK64+1&gt;=IF(OR('3-man'!$F$4=TRUE,'3-man'!$F$4="TRUE",'3-man'!$F$4="Yes"),25,50),0,BK64+1)))</f>
        <v/>
      </c>
      <c r="BM64">
        <f>IF(OR('3-man'!BM$19="R",'3-man'!BM$18=$R$68,AND(ISNUMBER($R$68),'3-man'!BM$18&lt;$R$68)),0,IF(BL63&gt;=100,0,IF(BL64+1&gt;=IF(OR('3-man'!$F$4=TRUE,'3-man'!$F$4="TRUE",'3-man'!$F$4="Yes"),25,50),0,BL64+1)))</f>
        <v/>
      </c>
      <c r="BN64">
        <f>IF(OR('3-man'!BN$19="R",'3-man'!BN$18=$R$68,AND(ISNUMBER($R$68),'3-man'!BN$18&lt;$R$68)),0,IF(BM63&gt;=100,0,IF(BM64+1&gt;=IF(OR('3-man'!$F$4=TRUE,'3-man'!$F$4="TRUE",'3-man'!$F$4="Yes"),25,50),0,BM64+1)))</f>
        <v/>
      </c>
      <c r="BO64">
        <f>IF(OR('3-man'!BO$19="R",'3-man'!BO$18=$R$68,AND(ISNUMBER($R$68),'3-man'!BO$18&lt;$R$68)),0,IF(BN63&gt;=100,0,IF(BN64+1&gt;=IF(OR('3-man'!$F$4=TRUE,'3-man'!$F$4="TRUE",'3-man'!$F$4="Yes"),25,50),0,BN64+1)))</f>
        <v/>
      </c>
      <c r="BP64">
        <f>IF(OR('3-man'!BP$19="R",'3-man'!BP$18=$R$68,AND(ISNUMBER($R$68),'3-man'!BP$18&lt;$R$68)),0,IF(BO63&gt;=100,0,IF(BO64+1&gt;=IF(OR('3-man'!$F$4=TRUE,'3-man'!$F$4="TRUE",'3-man'!$F$4="Yes"),25,50),0,BO64+1)))</f>
        <v/>
      </c>
      <c r="BQ64">
        <f>IF(OR('3-man'!BQ$19="R",'3-man'!BQ$18=$R$68,AND(ISNUMBER($R$68),'3-man'!BQ$18&lt;$R$68)),0,IF(BP63&gt;=100,0,IF(BP64+1&gt;=IF(OR('3-man'!$F$4=TRUE,'3-man'!$F$4="TRUE",'3-man'!$F$4="Yes"),25,50),0,BP64+1)))</f>
        <v/>
      </c>
      <c r="BR64">
        <f>IF(OR('3-man'!BR$19="R",'3-man'!BR$18=$R$68,AND(ISNUMBER($R$68),'3-man'!BR$18&lt;$R$68)),0,IF(BQ63&gt;=100,0,IF(BQ64+1&gt;=IF(OR('3-man'!$F$4=TRUE,'3-man'!$F$4="TRUE",'3-man'!$F$4="Yes"),25,50),0,BQ64+1)))</f>
        <v/>
      </c>
      <c r="BS64">
        <f>IF(OR('3-man'!BS$19="R",'3-man'!BS$18=$R$68,AND(ISNUMBER($R$68),'3-man'!BS$18&lt;$R$68)),0,IF(BR63&gt;=100,0,IF(BR64+1&gt;=IF(OR('3-man'!$F$4=TRUE,'3-man'!$F$4="TRUE",'3-man'!$F$4="Yes"),25,50),0,BR64+1)))</f>
        <v/>
      </c>
      <c r="BT64">
        <f>IF(OR('3-man'!BT$19="R",'3-man'!BT$18=$R$68,AND(ISNUMBER($R$68),'3-man'!BT$18&lt;$R$68)),0,IF(BS63&gt;=100,0,IF(BS64+1&gt;=IF(OR('3-man'!$F$4=TRUE,'3-man'!$F$4="TRUE",'3-man'!$F$4="Yes"),25,50),0,BS64+1)))</f>
        <v/>
      </c>
      <c r="BU64">
        <f>IF(OR('3-man'!BU$19="R",'3-man'!BU$18=$R$68,AND(ISNUMBER($R$68),'3-man'!BU$18&lt;$R$68)),0,IF(BT63&gt;=100,0,IF(BT64+1&gt;=IF(OR('3-man'!$F$4=TRUE,'3-man'!$F$4="TRUE",'3-man'!$F$4="Yes"),25,50),0,BT64+1)))</f>
        <v/>
      </c>
      <c r="BV64">
        <f>IF(OR('3-man'!BV$19="R",'3-man'!BV$18=$R$68,AND(ISNUMBER($R$68),'3-man'!BV$18&lt;$R$68)),0,IF(BU63&gt;=100,0,IF(BU64+1&gt;=IF(OR('3-man'!$F$4=TRUE,'3-man'!$F$4="TRUE",'3-man'!$F$4="Yes"),25,50),0,BU64+1)))</f>
        <v/>
      </c>
      <c r="BW64">
        <f>IF(OR('3-man'!BW$19="R",'3-man'!BW$18=$R$68,AND(ISNUMBER($R$68),'3-man'!BW$18&lt;$R$68)),0,IF(BV63&gt;=100,0,IF(BV64+1&gt;=IF(OR('3-man'!$F$4=TRUE,'3-man'!$F$4="TRUE",'3-man'!$F$4="Yes"),25,50),0,BV64+1)))</f>
        <v/>
      </c>
      <c r="BX64">
        <f>IF(OR('3-man'!BX$19="R",'3-man'!BX$18=$R$68,AND(ISNUMBER($R$68),'3-man'!BX$18&lt;$R$68)),0,IF(BW63&gt;=100,0,IF(BW64+1&gt;=IF(OR('3-man'!$F$4=TRUE,'3-man'!$F$4="TRUE",'3-man'!$F$4="Yes"),25,50),0,BW64+1)))</f>
        <v/>
      </c>
      <c r="BY64">
        <f>IF(OR('3-man'!BY$19="R",'3-man'!BY$18=$R$68,AND(ISNUMBER($R$68),'3-man'!BY$18&lt;$R$68)),0,IF(BX63&gt;=100,0,IF(BX64+1&gt;=IF(OR('3-man'!$F$4=TRUE,'3-man'!$F$4="TRUE",'3-man'!$F$4="Yes"),25,50),0,BX64+1)))</f>
        <v/>
      </c>
      <c r="BZ64">
        <f>IF(OR('3-man'!BZ$19="R",'3-man'!BZ$18=$R$68,AND(ISNUMBER($R$68),'3-man'!BZ$18&lt;$R$68)),0,IF(BY63&gt;=100,0,IF(BY64+1&gt;=IF(OR('3-man'!$F$4=TRUE,'3-man'!$F$4="TRUE",'3-man'!$F$4="Yes"),25,50),0,BY64+1)))</f>
        <v/>
      </c>
      <c r="CA64">
        <f>IF(OR('3-man'!CA$19="R",'3-man'!CA$18=$R$68,AND(ISNUMBER($R$68),'3-man'!CA$18&lt;$R$68)),0,IF(BZ63&gt;=100,0,IF(BZ64+1&gt;=IF(OR('3-man'!$F$4=TRUE,'3-man'!$F$4="TRUE",'3-man'!$F$4="Yes"),25,50),0,BZ64+1)))</f>
        <v/>
      </c>
      <c r="CB64">
        <f>IF(OR('3-man'!CB$19="R",'3-man'!CB$18=$R$68,AND(ISNUMBER($R$68),'3-man'!CB$18&lt;$R$68)),0,IF(CA63&gt;=100,0,IF(CA64+1&gt;=IF(OR('3-man'!$F$4=TRUE,'3-man'!$F$4="TRUE",'3-man'!$F$4="Yes"),25,50),0,CA64+1)))</f>
        <v/>
      </c>
      <c r="CC64">
        <f>IF(OR('3-man'!CC$19="R",'3-man'!CC$18=$R$68,AND(ISNUMBER($R$68),'3-man'!CC$18&lt;$R$68)),0,IF(CB63&gt;=100,0,IF(CB64+1&gt;=IF(OR('3-man'!$F$4=TRUE,'3-man'!$F$4="TRUE",'3-man'!$F$4="Yes"),25,50),0,CB64+1)))</f>
        <v/>
      </c>
      <c r="CD64">
        <f>IF(OR('3-man'!CD$19="R",'3-man'!CD$18=$R$68,AND(ISNUMBER($R$68),'3-man'!CD$18&lt;$R$68)),0,IF(CC63&gt;=100,0,IF(CC64+1&gt;=IF(OR('3-man'!$F$4=TRUE,'3-man'!$F$4="TRUE",'3-man'!$F$4="Yes"),25,50),0,CC64+1)))</f>
        <v/>
      </c>
    </row>
    <row r="65">
      <c r="A65" t="inlineStr">
        <is>
          <t>P1 flag</t>
        </is>
      </c>
      <c r="B65" t="n">
        <v>0</v>
      </c>
      <c r="C65">
        <f>IF(OR(B65=1,OR('3-man'!C$19="D",'3-man'!C$19="A",'3-man'!C$19="S",'3-man'!C$19="C",'3-man'!C$19="H",'3-man'!C$19="B",'3-man'!C$19="T",'3-man'!C$19="E",'3-man'!C$19="SB")),1,0)</f>
        <v/>
      </c>
      <c r="D65">
        <f>IF(OR(C65=1,OR('3-man'!D$19="D",'3-man'!D$19="A",'3-man'!D$19="S",'3-man'!D$19="C",'3-man'!D$19="H",'3-man'!D$19="B",'3-man'!D$19="T",'3-man'!D$19="E",'3-man'!D$19="SB")),1,0)</f>
        <v/>
      </c>
      <c r="E65">
        <f>IF(OR(D65=1,OR('3-man'!E$19="D",'3-man'!E$19="A",'3-man'!E$19="S",'3-man'!E$19="C",'3-man'!E$19="H",'3-man'!E$19="B",'3-man'!E$19="T",'3-man'!E$19="E",'3-man'!E$19="SB")),1,0)</f>
        <v/>
      </c>
      <c r="F65">
        <f>IF(OR(E65=1,OR('3-man'!F$19="D",'3-man'!F$19="A",'3-man'!F$19="S",'3-man'!F$19="C",'3-man'!F$19="H",'3-man'!F$19="B",'3-man'!F$19="T",'3-man'!F$19="E",'3-man'!F$19="SB")),1,0)</f>
        <v/>
      </c>
      <c r="G65">
        <f>IF(OR(F65=1,OR('3-man'!G$19="D",'3-man'!G$19="A",'3-man'!G$19="S",'3-man'!G$19="C",'3-man'!G$19="H",'3-man'!G$19="B",'3-man'!G$19="T",'3-man'!G$19="E",'3-man'!G$19="SB")),1,0)</f>
        <v/>
      </c>
      <c r="H65">
        <f>IF(OR(G65=1,OR('3-man'!H$19="D",'3-man'!H$19="A",'3-man'!H$19="S",'3-man'!H$19="C",'3-man'!H$19="H",'3-man'!H$19="B",'3-man'!H$19="T",'3-man'!H$19="E",'3-man'!H$19="SB")),1,0)</f>
        <v/>
      </c>
      <c r="I65">
        <f>IF(OR(H65=1,OR('3-man'!I$19="D",'3-man'!I$19="A",'3-man'!I$19="S",'3-man'!I$19="C",'3-man'!I$19="H",'3-man'!I$19="B",'3-man'!I$19="T",'3-man'!I$19="E",'3-man'!I$19="SB")),1,0)</f>
        <v/>
      </c>
      <c r="J65">
        <f>IF(OR(I65=1,OR('3-man'!J$19="D",'3-man'!J$19="A",'3-man'!J$19="S",'3-man'!J$19="C",'3-man'!J$19="H",'3-man'!J$19="B",'3-man'!J$19="T",'3-man'!J$19="E",'3-man'!J$19="SB")),1,0)</f>
        <v/>
      </c>
      <c r="K65">
        <f>IF(OR(J65=1,OR('3-man'!K$19="D",'3-man'!K$19="A",'3-man'!K$19="S",'3-man'!K$19="C",'3-man'!K$19="H",'3-man'!K$19="B",'3-man'!K$19="T",'3-man'!K$19="E",'3-man'!K$19="SB")),1,0)</f>
        <v/>
      </c>
      <c r="L65">
        <f>IF(OR(K65=1,OR('3-man'!L$19="D",'3-man'!L$19="A",'3-man'!L$19="S",'3-man'!L$19="C",'3-man'!L$19="H",'3-man'!L$19="B",'3-man'!L$19="T",'3-man'!L$19="E",'3-man'!L$19="SB")),1,0)</f>
        <v/>
      </c>
      <c r="M65">
        <f>IF(OR(L65=1,OR('3-man'!M$19="D",'3-man'!M$19="A",'3-man'!M$19="S",'3-man'!M$19="C",'3-man'!M$19="H",'3-man'!M$19="B",'3-man'!M$19="T",'3-man'!M$19="E",'3-man'!M$19="SB")),1,0)</f>
        <v/>
      </c>
      <c r="N65">
        <f>IF(OR(M65=1,OR('3-man'!N$19="D",'3-man'!N$19="A",'3-man'!N$19="S",'3-man'!N$19="C",'3-man'!N$19="H",'3-man'!N$19="B",'3-man'!N$19="T",'3-man'!N$19="E",'3-man'!N$19="SB")),1,0)</f>
        <v/>
      </c>
      <c r="O65">
        <f>IF(OR(N65=1,OR('3-man'!O$19="D",'3-man'!O$19="A",'3-man'!O$19="S",'3-man'!O$19="C",'3-man'!O$19="H",'3-man'!O$19="B",'3-man'!O$19="T",'3-man'!O$19="E",'3-man'!O$19="SB")),1,0)</f>
        <v/>
      </c>
      <c r="P65">
        <f>IF(OR(O65=1,OR('3-man'!P$19="D",'3-man'!P$19="A",'3-man'!P$19="S",'3-man'!P$19="C",'3-man'!P$19="H",'3-man'!P$19="B",'3-man'!P$19="T",'3-man'!P$19="E",'3-man'!P$19="SB")),1,0)</f>
        <v/>
      </c>
      <c r="Q65">
        <f>IF(OR(P65=1,OR('3-man'!Q$19="D",'3-man'!Q$19="A",'3-man'!Q$19="S",'3-man'!Q$19="C",'3-man'!Q$19="H",'3-man'!Q$19="B",'3-man'!Q$19="T",'3-man'!Q$19="E",'3-man'!Q$19="SB")),1,0)</f>
        <v/>
      </c>
      <c r="R65">
        <f>IF(OR(Q65=1,OR('3-man'!R$19="D",'3-man'!R$19="A",'3-man'!R$19="S",'3-man'!R$19="C",'3-man'!R$19="H",'3-man'!R$19="B",'3-man'!R$19="T",'3-man'!R$19="E",'3-man'!R$19="SB")),1,0)</f>
        <v/>
      </c>
      <c r="S65">
        <f>IF(OR(R65=1,OR('3-man'!S$19="D",'3-man'!S$19="A",'3-man'!S$19="S",'3-man'!S$19="C",'3-man'!S$19="H",'3-man'!S$19="B",'3-man'!S$19="T",'3-man'!S$19="E",'3-man'!S$19="SB")),1,0)</f>
        <v/>
      </c>
      <c r="T65">
        <f>IF(OR(S65=1,OR('3-man'!T$19="D",'3-man'!T$19="A",'3-man'!T$19="S",'3-man'!T$19="C",'3-man'!T$19="H",'3-man'!T$19="B",'3-man'!T$19="T",'3-man'!T$19="E",'3-man'!T$19="SB")),1,0)</f>
        <v/>
      </c>
      <c r="U65">
        <f>IF(OR(T65=1,OR('3-man'!U$19="D",'3-man'!U$19="A",'3-man'!U$19="S",'3-man'!U$19="C",'3-man'!U$19="H",'3-man'!U$19="B",'3-man'!U$19="T",'3-man'!U$19="E",'3-man'!U$19="SB")),1,0)</f>
        <v/>
      </c>
      <c r="V65">
        <f>IF(OR(U65=1,OR('3-man'!V$19="D",'3-man'!V$19="A",'3-man'!V$19="S",'3-man'!V$19="C",'3-man'!V$19="H",'3-man'!V$19="B",'3-man'!V$19="T",'3-man'!V$19="E",'3-man'!V$19="SB")),1,0)</f>
        <v/>
      </c>
      <c r="W65">
        <f>IF(OR(V65=1,OR('3-man'!W$19="D",'3-man'!W$19="A",'3-man'!W$19="S",'3-man'!W$19="C",'3-man'!W$19="H",'3-man'!W$19="B",'3-man'!W$19="T",'3-man'!W$19="E",'3-man'!W$19="SB")),1,0)</f>
        <v/>
      </c>
      <c r="X65">
        <f>IF(OR(W65=1,OR('3-man'!X$19="D",'3-man'!X$19="A",'3-man'!X$19="S",'3-man'!X$19="C",'3-man'!X$19="H",'3-man'!X$19="B",'3-man'!X$19="T",'3-man'!X$19="E",'3-man'!X$19="SB")),1,0)</f>
        <v/>
      </c>
      <c r="Y65">
        <f>IF(OR(X65=1,OR('3-man'!Y$19="D",'3-man'!Y$19="A",'3-man'!Y$19="S",'3-man'!Y$19="C",'3-man'!Y$19="H",'3-man'!Y$19="B",'3-man'!Y$19="T",'3-man'!Y$19="E",'3-man'!Y$19="SB")),1,0)</f>
        <v/>
      </c>
      <c r="Z65">
        <f>IF(OR(Y65=1,OR('3-man'!Z$19="D",'3-man'!Z$19="A",'3-man'!Z$19="S",'3-man'!Z$19="C",'3-man'!Z$19="H",'3-man'!Z$19="B",'3-man'!Z$19="T",'3-man'!Z$19="E",'3-man'!Z$19="SB")),1,0)</f>
        <v/>
      </c>
      <c r="AA65">
        <f>IF(OR(Z65=1,OR('3-man'!AA$19="D",'3-man'!AA$19="A",'3-man'!AA$19="S",'3-man'!AA$19="C",'3-man'!AA$19="H",'3-man'!AA$19="B",'3-man'!AA$19="T",'3-man'!AA$19="E",'3-man'!AA$19="SB")),1,0)</f>
        <v/>
      </c>
      <c r="AB65">
        <f>IF(OR(AA65=1,OR('3-man'!AB$19="D",'3-man'!AB$19="A",'3-man'!AB$19="S",'3-man'!AB$19="C",'3-man'!AB$19="H",'3-man'!AB$19="B",'3-man'!AB$19="T",'3-man'!AB$19="E",'3-man'!AB$19="SB")),1,0)</f>
        <v/>
      </c>
      <c r="AC65">
        <f>IF(OR(AB65=1,OR('3-man'!AC$19="D",'3-man'!AC$19="A",'3-man'!AC$19="S",'3-man'!AC$19="C",'3-man'!AC$19="H",'3-man'!AC$19="B",'3-man'!AC$19="T",'3-man'!AC$19="E",'3-man'!AC$19="SB")),1,0)</f>
        <v/>
      </c>
      <c r="AD65">
        <f>IF(OR(AC65=1,OR('3-man'!AD$19="D",'3-man'!AD$19="A",'3-man'!AD$19="S",'3-man'!AD$19="C",'3-man'!AD$19="H",'3-man'!AD$19="B",'3-man'!AD$19="T",'3-man'!AD$19="E",'3-man'!AD$19="SB")),1,0)</f>
        <v/>
      </c>
      <c r="AE65">
        <f>IF(OR(AD65=1,OR('3-man'!AE$19="D",'3-man'!AE$19="A",'3-man'!AE$19="S",'3-man'!AE$19="C",'3-man'!AE$19="H",'3-man'!AE$19="B",'3-man'!AE$19="T",'3-man'!AE$19="E",'3-man'!AE$19="SB")),1,0)</f>
        <v/>
      </c>
      <c r="AF65">
        <f>IF(OR(AE65=1,OR('3-man'!AF$19="D",'3-man'!AF$19="A",'3-man'!AF$19="S",'3-man'!AF$19="C",'3-man'!AF$19="H",'3-man'!AF$19="B",'3-man'!AF$19="T",'3-man'!AF$19="E",'3-man'!AF$19="SB")),1,0)</f>
        <v/>
      </c>
      <c r="AG65">
        <f>IF(OR(AF65=1,OR('3-man'!AG$19="D",'3-man'!AG$19="A",'3-man'!AG$19="S",'3-man'!AG$19="C",'3-man'!AG$19="H",'3-man'!AG$19="B",'3-man'!AG$19="T",'3-man'!AG$19="E",'3-man'!AG$19="SB")),1,0)</f>
        <v/>
      </c>
      <c r="AH65">
        <f>IF(OR(AG65=1,OR('3-man'!AH$19="D",'3-man'!AH$19="A",'3-man'!AH$19="S",'3-man'!AH$19="C",'3-man'!AH$19="H",'3-man'!AH$19="B",'3-man'!AH$19="T",'3-man'!AH$19="E",'3-man'!AH$19="SB")),1,0)</f>
        <v/>
      </c>
      <c r="AI65">
        <f>IF(OR(AH65=1,OR('3-man'!AI$19="D",'3-man'!AI$19="A",'3-man'!AI$19="S",'3-man'!AI$19="C",'3-man'!AI$19="H",'3-man'!AI$19="B",'3-man'!AI$19="T",'3-man'!AI$19="E",'3-man'!AI$19="SB")),1,0)</f>
        <v/>
      </c>
      <c r="AJ65">
        <f>IF(OR(AI65=1,OR('3-man'!AJ$19="D",'3-man'!AJ$19="A",'3-man'!AJ$19="S",'3-man'!AJ$19="C",'3-man'!AJ$19="H",'3-man'!AJ$19="B",'3-man'!AJ$19="T",'3-man'!AJ$19="E",'3-man'!AJ$19="SB")),1,0)</f>
        <v/>
      </c>
      <c r="AK65">
        <f>IF(OR(AJ65=1,OR('3-man'!AK$19="D",'3-man'!AK$19="A",'3-man'!AK$19="S",'3-man'!AK$19="C",'3-man'!AK$19="H",'3-man'!AK$19="B",'3-man'!AK$19="T",'3-man'!AK$19="E",'3-man'!AK$19="SB")),1,0)</f>
        <v/>
      </c>
      <c r="AL65">
        <f>IF(OR(AK65=1,OR('3-man'!AL$19="D",'3-man'!AL$19="A",'3-man'!AL$19="S",'3-man'!AL$19="C",'3-man'!AL$19="H",'3-man'!AL$19="B",'3-man'!AL$19="T",'3-man'!AL$19="E",'3-man'!AL$19="SB")),1,0)</f>
        <v/>
      </c>
      <c r="AM65">
        <f>IF(OR(AL65=1,OR('3-man'!AM$19="D",'3-man'!AM$19="A",'3-man'!AM$19="S",'3-man'!AM$19="C",'3-man'!AM$19="H",'3-man'!AM$19="B",'3-man'!AM$19="T",'3-man'!AM$19="E",'3-man'!AM$19="SB")),1,0)</f>
        <v/>
      </c>
      <c r="AN65">
        <f>IF(OR(AM65=1,OR('3-man'!AN$19="D",'3-man'!AN$19="A",'3-man'!AN$19="S",'3-man'!AN$19="C",'3-man'!AN$19="H",'3-man'!AN$19="B",'3-man'!AN$19="T",'3-man'!AN$19="E",'3-man'!AN$19="SB")),1,0)</f>
        <v/>
      </c>
      <c r="AO65">
        <f>IF(OR(AN65=1,OR('3-man'!AO$19="D",'3-man'!AO$19="A",'3-man'!AO$19="S",'3-man'!AO$19="C",'3-man'!AO$19="H",'3-man'!AO$19="B",'3-man'!AO$19="T",'3-man'!AO$19="E",'3-man'!AO$19="SB")),1,0)</f>
        <v/>
      </c>
      <c r="AP65">
        <f>IF(OR(AO65=1,OR('3-man'!AP$19="D",'3-man'!AP$19="A",'3-man'!AP$19="S",'3-man'!AP$19="C",'3-man'!AP$19="H",'3-man'!AP$19="B",'3-man'!AP$19="T",'3-man'!AP$19="E",'3-man'!AP$19="SB")),1,0)</f>
        <v/>
      </c>
      <c r="AQ65">
        <f>IF(OR(AP65=1,OR('3-man'!AQ$19="D",'3-man'!AQ$19="A",'3-man'!AQ$19="S",'3-man'!AQ$19="C",'3-man'!AQ$19="H",'3-man'!AQ$19="B",'3-man'!AQ$19="T",'3-man'!AQ$19="E",'3-man'!AQ$19="SB")),1,0)</f>
        <v/>
      </c>
      <c r="AR65">
        <f>IF(OR(AQ65=1,OR('3-man'!AR$19="D",'3-man'!AR$19="A",'3-man'!AR$19="S",'3-man'!AR$19="C",'3-man'!AR$19="H",'3-man'!AR$19="B",'3-man'!AR$19="T",'3-man'!AR$19="E",'3-man'!AR$19="SB")),1,0)</f>
        <v/>
      </c>
      <c r="AS65">
        <f>IF(OR(AR65=1,OR('3-man'!AS$19="D",'3-man'!AS$19="A",'3-man'!AS$19="S",'3-man'!AS$19="C",'3-man'!AS$19="H",'3-man'!AS$19="B",'3-man'!AS$19="T",'3-man'!AS$19="E",'3-man'!AS$19="SB")),1,0)</f>
        <v/>
      </c>
      <c r="AT65">
        <f>IF(OR(AS65=1,OR('3-man'!AT$19="D",'3-man'!AT$19="A",'3-man'!AT$19="S",'3-man'!AT$19="C",'3-man'!AT$19="H",'3-man'!AT$19="B",'3-man'!AT$19="T",'3-man'!AT$19="E",'3-man'!AT$19="SB")),1,0)</f>
        <v/>
      </c>
      <c r="AU65">
        <f>IF(OR(AT65=1,OR('3-man'!AU$19="D",'3-man'!AU$19="A",'3-man'!AU$19="S",'3-man'!AU$19="C",'3-man'!AU$19="H",'3-man'!AU$19="B",'3-man'!AU$19="T",'3-man'!AU$19="E",'3-man'!AU$19="SB")),1,0)</f>
        <v/>
      </c>
      <c r="AV65">
        <f>IF(OR(AU65=1,OR('3-man'!AV$19="D",'3-man'!AV$19="A",'3-man'!AV$19="S",'3-man'!AV$19="C",'3-man'!AV$19="H",'3-man'!AV$19="B",'3-man'!AV$19="T",'3-man'!AV$19="E",'3-man'!AV$19="SB")),1,0)</f>
        <v/>
      </c>
      <c r="AW65">
        <f>IF(OR(AV65=1,OR('3-man'!AW$19="D",'3-man'!AW$19="A",'3-man'!AW$19="S",'3-man'!AW$19="C",'3-man'!AW$19="H",'3-man'!AW$19="B",'3-man'!AW$19="T",'3-man'!AW$19="E",'3-man'!AW$19="SB")),1,0)</f>
        <v/>
      </c>
      <c r="AX65">
        <f>IF(OR(AW65=1,OR('3-man'!AX$19="D",'3-man'!AX$19="A",'3-man'!AX$19="S",'3-man'!AX$19="C",'3-man'!AX$19="H",'3-man'!AX$19="B",'3-man'!AX$19="T",'3-man'!AX$19="E",'3-man'!AX$19="SB")),1,0)</f>
        <v/>
      </c>
      <c r="AY65">
        <f>IF(OR(AX65=1,OR('3-man'!AY$19="D",'3-man'!AY$19="A",'3-man'!AY$19="S",'3-man'!AY$19="C",'3-man'!AY$19="H",'3-man'!AY$19="B",'3-man'!AY$19="T",'3-man'!AY$19="E",'3-man'!AY$19="SB")),1,0)</f>
        <v/>
      </c>
      <c r="AZ65">
        <f>IF(OR(AY65=1,OR('3-man'!AZ$19="D",'3-man'!AZ$19="A",'3-man'!AZ$19="S",'3-man'!AZ$19="C",'3-man'!AZ$19="H",'3-man'!AZ$19="B",'3-man'!AZ$19="T",'3-man'!AZ$19="E",'3-man'!AZ$19="SB")),1,0)</f>
        <v/>
      </c>
      <c r="BA65">
        <f>IF(OR(AZ65=1,OR('3-man'!BA$19="D",'3-man'!BA$19="A",'3-man'!BA$19="S",'3-man'!BA$19="C",'3-man'!BA$19="H",'3-man'!BA$19="B",'3-man'!BA$19="T",'3-man'!BA$19="E",'3-man'!BA$19="SB")),1,0)</f>
        <v/>
      </c>
      <c r="BB65">
        <f>IF(OR(BA65=1,OR('3-man'!BB$19="D",'3-man'!BB$19="A",'3-man'!BB$19="S",'3-man'!BB$19="C",'3-man'!BB$19="H",'3-man'!BB$19="B",'3-man'!BB$19="T",'3-man'!BB$19="E",'3-man'!BB$19="SB")),1,0)</f>
        <v/>
      </c>
      <c r="BC65">
        <f>IF(OR(BB65=1,OR('3-man'!BC$19="D",'3-man'!BC$19="A",'3-man'!BC$19="S",'3-man'!BC$19="C",'3-man'!BC$19="H",'3-man'!BC$19="B",'3-man'!BC$19="T",'3-man'!BC$19="E",'3-man'!BC$19="SB")),1,0)</f>
        <v/>
      </c>
      <c r="BD65">
        <f>IF(OR(BC65=1,OR('3-man'!BD$19="D",'3-man'!BD$19="A",'3-man'!BD$19="S",'3-man'!BD$19="C",'3-man'!BD$19="H",'3-man'!BD$19="B",'3-man'!BD$19="T",'3-man'!BD$19="E",'3-man'!BD$19="SB")),1,0)</f>
        <v/>
      </c>
      <c r="BE65">
        <f>IF(OR(BD65=1,OR('3-man'!BE$19="D",'3-man'!BE$19="A",'3-man'!BE$19="S",'3-man'!BE$19="C",'3-man'!BE$19="H",'3-man'!BE$19="B",'3-man'!BE$19="T",'3-man'!BE$19="E",'3-man'!BE$19="SB")),1,0)</f>
        <v/>
      </c>
      <c r="BF65">
        <f>IF(OR(BE65=1,OR('3-man'!BF$19="D",'3-man'!BF$19="A",'3-man'!BF$19="S",'3-man'!BF$19="C",'3-man'!BF$19="H",'3-man'!BF$19="B",'3-man'!BF$19="T",'3-man'!BF$19="E",'3-man'!BF$19="SB")),1,0)</f>
        <v/>
      </c>
      <c r="BG65">
        <f>IF(OR(BF65=1,OR('3-man'!BG$19="D",'3-man'!BG$19="A",'3-man'!BG$19="S",'3-man'!BG$19="C",'3-man'!BG$19="H",'3-man'!BG$19="B",'3-man'!BG$19="T",'3-man'!BG$19="E",'3-man'!BG$19="SB")),1,0)</f>
        <v/>
      </c>
      <c r="BH65">
        <f>IF(OR(BG65=1,OR('3-man'!BH$19="D",'3-man'!BH$19="A",'3-man'!BH$19="S",'3-man'!BH$19="C",'3-man'!BH$19="H",'3-man'!BH$19="B",'3-man'!BH$19="T",'3-man'!BH$19="E",'3-man'!BH$19="SB")),1,0)</f>
        <v/>
      </c>
      <c r="BI65">
        <f>IF(OR(BH65=1,OR('3-man'!BI$19="D",'3-man'!BI$19="A",'3-man'!BI$19="S",'3-man'!BI$19="C",'3-man'!BI$19="H",'3-man'!BI$19="B",'3-man'!BI$19="T",'3-man'!BI$19="E",'3-man'!BI$19="SB")),1,0)</f>
        <v/>
      </c>
      <c r="BJ65">
        <f>IF(OR(BI65=1,OR('3-man'!BJ$19="D",'3-man'!BJ$19="A",'3-man'!BJ$19="S",'3-man'!BJ$19="C",'3-man'!BJ$19="H",'3-man'!BJ$19="B",'3-man'!BJ$19="T",'3-man'!BJ$19="E",'3-man'!BJ$19="SB")),1,0)</f>
        <v/>
      </c>
      <c r="BK65">
        <f>IF(OR(BJ65=1,OR('3-man'!BK$19="D",'3-man'!BK$19="A",'3-man'!BK$19="S",'3-man'!BK$19="C",'3-man'!BK$19="H",'3-man'!BK$19="B",'3-man'!BK$19="T",'3-man'!BK$19="E",'3-man'!BK$19="SB")),1,0)</f>
        <v/>
      </c>
      <c r="BL65">
        <f>IF(OR(BK65=1,OR('3-man'!BL$19="D",'3-man'!BL$19="A",'3-man'!BL$19="S",'3-man'!BL$19="C",'3-man'!BL$19="H",'3-man'!BL$19="B",'3-man'!BL$19="T",'3-man'!BL$19="E",'3-man'!BL$19="SB")),1,0)</f>
        <v/>
      </c>
      <c r="BM65">
        <f>IF(OR(BL65=1,OR('3-man'!BM$19="D",'3-man'!BM$19="A",'3-man'!BM$19="S",'3-man'!BM$19="C",'3-man'!BM$19="H",'3-man'!BM$19="B",'3-man'!BM$19="T",'3-man'!BM$19="E",'3-man'!BM$19="SB")),1,0)</f>
        <v/>
      </c>
      <c r="BN65">
        <f>IF(OR(BM65=1,OR('3-man'!BN$19="D",'3-man'!BN$19="A",'3-man'!BN$19="S",'3-man'!BN$19="C",'3-man'!BN$19="H",'3-man'!BN$19="B",'3-man'!BN$19="T",'3-man'!BN$19="E",'3-man'!BN$19="SB")),1,0)</f>
        <v/>
      </c>
      <c r="BO65">
        <f>IF(OR(BN65=1,OR('3-man'!BO$19="D",'3-man'!BO$19="A",'3-man'!BO$19="S",'3-man'!BO$19="C",'3-man'!BO$19="H",'3-man'!BO$19="B",'3-man'!BO$19="T",'3-man'!BO$19="E",'3-man'!BO$19="SB")),1,0)</f>
        <v/>
      </c>
      <c r="BP65">
        <f>IF(OR(BO65=1,OR('3-man'!BP$19="D",'3-man'!BP$19="A",'3-man'!BP$19="S",'3-man'!BP$19="C",'3-man'!BP$19="H",'3-man'!BP$19="B",'3-man'!BP$19="T",'3-man'!BP$19="E",'3-man'!BP$19="SB")),1,0)</f>
        <v/>
      </c>
      <c r="BQ65">
        <f>IF(OR(BP65=1,OR('3-man'!BQ$19="D",'3-man'!BQ$19="A",'3-man'!BQ$19="S",'3-man'!BQ$19="C",'3-man'!BQ$19="H",'3-man'!BQ$19="B",'3-man'!BQ$19="T",'3-man'!BQ$19="E",'3-man'!BQ$19="SB")),1,0)</f>
        <v/>
      </c>
      <c r="BR65">
        <f>IF(OR(BQ65=1,OR('3-man'!BR$19="D",'3-man'!BR$19="A",'3-man'!BR$19="S",'3-man'!BR$19="C",'3-man'!BR$19="H",'3-man'!BR$19="B",'3-man'!BR$19="T",'3-man'!BR$19="E",'3-man'!BR$19="SB")),1,0)</f>
        <v/>
      </c>
      <c r="BS65">
        <f>IF(OR(BR65=1,OR('3-man'!BS$19="D",'3-man'!BS$19="A",'3-man'!BS$19="S",'3-man'!BS$19="C",'3-man'!BS$19="H",'3-man'!BS$19="B",'3-man'!BS$19="T",'3-man'!BS$19="E",'3-man'!BS$19="SB")),1,0)</f>
        <v/>
      </c>
      <c r="BT65">
        <f>IF(OR(BS65=1,OR('3-man'!BT$19="D",'3-man'!BT$19="A",'3-man'!BT$19="S",'3-man'!BT$19="C",'3-man'!BT$19="H",'3-man'!BT$19="B",'3-man'!BT$19="T",'3-man'!BT$19="E",'3-man'!BT$19="SB")),1,0)</f>
        <v/>
      </c>
      <c r="BU65">
        <f>IF(OR(BT65=1,OR('3-man'!BU$19="D",'3-man'!BU$19="A",'3-man'!BU$19="S",'3-man'!BU$19="C",'3-man'!BU$19="H",'3-man'!BU$19="B",'3-man'!BU$19="T",'3-man'!BU$19="E",'3-man'!BU$19="SB")),1,0)</f>
        <v/>
      </c>
      <c r="BV65">
        <f>IF(OR(BU65=1,OR('3-man'!BV$19="D",'3-man'!BV$19="A",'3-man'!BV$19="S",'3-man'!BV$19="C",'3-man'!BV$19="H",'3-man'!BV$19="B",'3-man'!BV$19="T",'3-man'!BV$19="E",'3-man'!BV$19="SB")),1,0)</f>
        <v/>
      </c>
      <c r="BW65">
        <f>IF(OR(BV65=1,OR('3-man'!BW$19="D",'3-man'!BW$19="A",'3-man'!BW$19="S",'3-man'!BW$19="C",'3-man'!BW$19="H",'3-man'!BW$19="B",'3-man'!BW$19="T",'3-man'!BW$19="E",'3-man'!BW$19="SB")),1,0)</f>
        <v/>
      </c>
      <c r="BX65">
        <f>IF(OR(BW65=1,OR('3-man'!BX$19="D",'3-man'!BX$19="A",'3-man'!BX$19="S",'3-man'!BX$19="C",'3-man'!BX$19="H",'3-man'!BX$19="B",'3-man'!BX$19="T",'3-man'!BX$19="E",'3-man'!BX$19="SB")),1,0)</f>
        <v/>
      </c>
      <c r="BY65">
        <f>IF(OR(BX65=1,OR('3-man'!BY$19="D",'3-man'!BY$19="A",'3-man'!BY$19="S",'3-man'!BY$19="C",'3-man'!BY$19="H",'3-man'!BY$19="B",'3-man'!BY$19="T",'3-man'!BY$19="E",'3-man'!BY$19="SB")),1,0)</f>
        <v/>
      </c>
      <c r="BZ65">
        <f>IF(OR(BY65=1,OR('3-man'!BZ$19="D",'3-man'!BZ$19="A",'3-man'!BZ$19="S",'3-man'!BZ$19="C",'3-man'!BZ$19="H",'3-man'!BZ$19="B",'3-man'!BZ$19="T",'3-man'!BZ$19="E",'3-man'!BZ$19="SB")),1,0)</f>
        <v/>
      </c>
      <c r="CA65">
        <f>IF(OR(BZ65=1,OR('3-man'!CA$19="D",'3-man'!CA$19="A",'3-man'!CA$19="S",'3-man'!CA$19="C",'3-man'!CA$19="H",'3-man'!CA$19="B",'3-man'!CA$19="T",'3-man'!CA$19="E",'3-man'!CA$19="SB")),1,0)</f>
        <v/>
      </c>
      <c r="CB65">
        <f>IF(OR(CA65=1,OR('3-man'!CB$19="D",'3-man'!CB$19="A",'3-man'!CB$19="S",'3-man'!CB$19="C",'3-man'!CB$19="H",'3-man'!CB$19="B",'3-man'!CB$19="T",'3-man'!CB$19="E",'3-man'!CB$19="SB")),1,0)</f>
        <v/>
      </c>
      <c r="CC65">
        <f>IF(OR(CB65=1,OR('3-man'!CC$19="D",'3-man'!CC$19="A",'3-man'!CC$19="S",'3-man'!CC$19="C",'3-man'!CC$19="H",'3-man'!CC$19="B",'3-man'!CC$19="T",'3-man'!CC$19="E",'3-man'!CC$19="SB")),1,0)</f>
        <v/>
      </c>
      <c r="CD65">
        <f>IF(OR(CC65=1,OR('3-man'!CD$19="D",'3-man'!CD$19="A",'3-man'!CD$19="S",'3-man'!CD$19="C",'3-man'!CD$19="H",'3-man'!CD$19="B",'3-man'!CD$19="T",'3-man'!CD$19="E",'3-man'!CD$19="SB")),1,0)</f>
        <v/>
      </c>
    </row>
    <row r="66">
      <c r="A66" t="inlineStr">
        <is>
          <t>P1 mean</t>
        </is>
      </c>
      <c r="C66">
        <f>0</f>
        <v/>
      </c>
      <c r="D66">
        <f>IF('3-man'!C$19="S",12.021,0)+IF('3-man'!C$19="C",4.395,0)+IF('3-man'!C$19="H",IF('3-man'!$Z$9="Ayak",0,IF('3-man'!$Z$9="Swift blade",4.141,4.382)),0)+IF('3-man'!C$19="SB",8.187,0)</f>
        <v/>
      </c>
      <c r="E66">
        <f>IF('3-man'!D$19="S",12.021,0)+IF('3-man'!D$19="C",4.395,0)+IF('3-man'!D$19="H",IF('3-man'!$Z$9="Ayak",0,IF('3-man'!$Z$9="Swift blade",4.141,4.382)),0)+IF('3-man'!C$19="D",112.5,0)+IF('3-man'!C$19="B",1.087,0)+IF('3-man'!C$19="A",8.5,0)+IF('3-man'!C$19="E",1.254,0)+IF('3-man'!D$19="SB",8.187,0)+IF('3-man'!C$19="H",IF('3-man'!$Z$9="Ayak",1.255,0),0)</f>
        <v/>
      </c>
      <c r="F66">
        <f>IF('3-man'!E$19="S",12.021,0)+IF('3-man'!E$19="C",4.395,0)+IF('3-man'!E$19="H",IF('3-man'!$Z$9="Ayak",0,IF('3-man'!$Z$9="Swift blade",4.141,4.382)),0)+IF('3-man'!D$19="D",112.5,0)+IF('3-man'!D$19="B",1.087,0)+IF('3-man'!D$19="A",8.5,0)+IF('3-man'!C$19="T",1.252,0)+IF('3-man'!D$19="E",1.254,0)+IF('3-man'!E$19="SB",8.187,0)+IF('3-man'!D$19="H",IF('3-man'!$Z$9="Ayak",1.255,0),0)</f>
        <v/>
      </c>
      <c r="G66">
        <f>IF('3-man'!F$19="S",12.021,0)+IF('3-man'!F$19="C",4.395,0)+IF('3-man'!F$19="H",IF('3-man'!$Z$9="Ayak",0,IF('3-man'!$Z$9="Swift blade",4.141,4.382)),0)+IF('3-man'!E$19="D",112.5,0)+IF('3-man'!E$19="B",1.087,0)+IF('3-man'!E$19="A",8.5,0)+IF('3-man'!D$19="T",1.252,0)+IF('3-man'!E$19="E",1.254,0)+IF('3-man'!F$19="SB",8.187,0)+IF('3-man'!E$19="H",IF('3-man'!$Z$9="Ayak",1.255,0),0)</f>
        <v/>
      </c>
      <c r="H66">
        <f>IF('3-man'!G$19="S",12.021,0)+IF('3-man'!G$19="C",4.395,0)+IF('3-man'!G$19="H",IF('3-man'!$Z$9="Ayak",0,IF('3-man'!$Z$9="Swift blade",4.141,4.382)),0)+IF('3-man'!F$19="D",112.5,0)+IF('3-man'!F$19="B",1.087,0)+IF('3-man'!F$19="A",8.5,0)+IF('3-man'!E$19="T",1.252,0)+IF('3-man'!F$19="E",1.254,0)+IF('3-man'!G$19="SB",8.187,0)+IF('3-man'!F$19="H",IF('3-man'!$Z$9="Ayak",1.255,0),0)</f>
        <v/>
      </c>
      <c r="I66">
        <f>IF('3-man'!H$19="S",12.021,0)+IF('3-man'!H$19="C",4.395,0)+IF('3-man'!H$19="H",IF('3-man'!$Z$9="Ayak",0,IF('3-man'!$Z$9="Swift blade",4.141,4.382)),0)+IF('3-man'!G$19="D",112.5,0)+IF('3-man'!G$19="B",1.087,0)+IF('3-man'!G$19="A",8.5,0)+IF('3-man'!F$19="T",1.252,0)+IF('3-man'!G$19="E",1.254,0)+IF('3-man'!H$19="SB",8.187,0)+IF('3-man'!G$19="H",IF('3-man'!$Z$9="Ayak",1.255,0),0)</f>
        <v/>
      </c>
      <c r="J66">
        <f>IF('3-man'!I$19="S",12.021,0)+IF('3-man'!I$19="C",4.395,0)+IF('3-man'!I$19="H",IF('3-man'!$Z$9="Ayak",0,IF('3-man'!$Z$9="Swift blade",4.141,4.382)),0)+IF('3-man'!H$19="D",112.5,0)+IF('3-man'!H$19="B",1.087,0)+IF('3-man'!H$19="A",8.5,0)+IF('3-man'!G$19="T",1.252,0)+IF('3-man'!H$19="E",1.254,0)+IF('3-man'!I$19="SB",8.187,0)+IF('3-man'!H$19="H",IF('3-man'!$Z$9="Ayak",1.255,0),0)</f>
        <v/>
      </c>
      <c r="K66">
        <f>IF('3-man'!J$19="S",12.021,0)+IF('3-man'!J$19="C",4.395,0)+IF('3-man'!J$19="H",IF('3-man'!$Z$9="Ayak",0,IF('3-man'!$Z$9="Swift blade",4.141,4.382)),0)+IF('3-man'!I$19="D",112.5,0)+IF('3-man'!I$19="B",1.087,0)+IF('3-man'!I$19="A",8.5,0)+IF('3-man'!H$19="T",1.252,0)+IF('3-man'!I$19="E",1.254,0)+IF('3-man'!J$19="SB",8.187,0)+IF('3-man'!I$19="H",IF('3-man'!$Z$9="Ayak",1.255,0),0)</f>
        <v/>
      </c>
      <c r="L66">
        <f>IF('3-man'!K$19="S",12.021,0)+IF('3-man'!K$19="C",4.395,0)+IF('3-man'!K$19="H",IF('3-man'!$Z$9="Ayak",0,IF('3-man'!$Z$9="Swift blade",4.141,4.382)),0)+IF('3-man'!J$19="D",112.5,0)+IF('3-man'!J$19="B",1.087,0)+IF('3-man'!J$19="A",8.5,0)+IF('3-man'!I$19="T",1.252,0)+IF('3-man'!J$19="E",1.254,0)+IF('3-man'!K$19="SB",8.187,0)+IF('3-man'!J$19="H",IF('3-man'!$Z$9="Ayak",1.255,0),0)</f>
        <v/>
      </c>
      <c r="M66">
        <f>IF('3-man'!L$19="S",12.021,0)+IF('3-man'!L$19="C",4.395,0)+IF('3-man'!L$19="H",IF('3-man'!$Z$9="Ayak",0,IF('3-man'!$Z$9="Swift blade",4.141,4.382)),0)+IF('3-man'!K$19="D",112.5,0)+IF('3-man'!K$19="B",1.087,0)+IF('3-man'!K$19="A",8.5,0)+IF('3-man'!J$19="T",1.252,0)+IF('3-man'!K$19="E",1.254,0)+IF('3-man'!L$19="SB",8.187,0)+IF('3-man'!K$19="H",IF('3-man'!$Z$9="Ayak",1.255,0),0)</f>
        <v/>
      </c>
      <c r="N66">
        <f>IF('3-man'!M$19="S",12.021,0)+IF('3-man'!M$19="C",4.395,0)+IF('3-man'!M$19="H",IF('3-man'!$Z$9="Ayak",0,IF('3-man'!$Z$9="Swift blade",4.141,4.382)),0)+IF('3-man'!L$19="D",112.5,0)+IF('3-man'!L$19="B",1.087,0)+IF('3-man'!L$19="A",8.5,0)+IF('3-man'!K$19="T",1.252,0)+IF('3-man'!L$19="E",1.254,0)+IF('3-man'!M$19="SB",8.187,0)+IF('3-man'!L$19="H",IF('3-man'!$Z$9="Ayak",1.255,0),0)</f>
        <v/>
      </c>
      <c r="O66">
        <f>IF('3-man'!N$19="S",12.021,0)+IF('3-man'!N$19="C",4.395,0)+IF('3-man'!N$19="H",IF('3-man'!$Z$9="Ayak",0,IF('3-man'!$Z$9="Swift blade",4.141,4.382)),0)+IF('3-man'!M$19="D",112.5,0)+IF('3-man'!M$19="B",1.087,0)+IF('3-man'!M$19="A",8.5,0)+IF('3-man'!L$19="T",1.252,0)+IF('3-man'!M$19="E",1.254,0)+IF('3-man'!N$19="SB",8.187,0)+IF('3-man'!M$19="H",IF('3-man'!$Z$9="Ayak",1.255,0),0)</f>
        <v/>
      </c>
      <c r="P66">
        <f>IF('3-man'!O$19="S",12.021,0)+IF('3-man'!O$19="C",4.395,0)+IF('3-man'!O$19="H",IF('3-man'!$Z$9="Ayak",0,IF('3-man'!$Z$9="Swift blade",4.141,4.382)),0)+IF('3-man'!N$19="D",112.5,0)+IF('3-man'!N$19="B",1.087,0)+IF('3-man'!N$19="A",8.5,0)+IF('3-man'!M$19="T",1.252,0)+IF('3-man'!N$19="E",1.254,0)+IF('3-man'!O$19="SB",8.187,0)+IF('3-man'!N$19="H",IF('3-man'!$Z$9="Ayak",1.255,0),0)</f>
        <v/>
      </c>
      <c r="Q66">
        <f>IF('3-man'!P$19="S",12.021,0)+IF('3-man'!P$19="C",4.395,0)+IF('3-man'!P$19="H",IF('3-man'!$Z$9="Ayak",0,IF('3-man'!$Z$9="Swift blade",4.141,4.382)),0)+IF('3-man'!O$19="D",112.5,0)+IF('3-man'!O$19="B",1.087,0)+IF('3-man'!O$19="A",8.5,0)+IF('3-man'!N$19="T",1.252,0)+IF('3-man'!O$19="E",1.254,0)+IF('3-man'!P$19="SB",8.187,0)+IF('3-man'!O$19="H",IF('3-man'!$Z$9="Ayak",1.255,0),0)</f>
        <v/>
      </c>
      <c r="R66">
        <f>IF('3-man'!Q$19="S",12.021,0)+IF('3-man'!Q$19="C",4.395,0)+IF('3-man'!Q$19="H",IF('3-man'!$Z$9="Ayak",0,IF('3-man'!$Z$9="Swift blade",4.141,4.382)),0)+IF('3-man'!P$19="D",112.5,0)+IF('3-man'!P$19="B",1.087,0)+IF('3-man'!P$19="A",8.5,0)+IF('3-man'!O$19="T",1.252,0)+IF('3-man'!P$19="E",1.254,0)+IF('3-man'!Q$19="SB",8.187,0)+IF('3-man'!P$19="H",IF('3-man'!$Z$9="Ayak",1.255,0),0)</f>
        <v/>
      </c>
      <c r="S66">
        <f>IF('3-man'!R$19="S",12.021,0)+IF('3-man'!R$19="C",4.395,0)+IF('3-man'!R$19="H",IF('3-man'!$Z$9="Ayak",0,IF('3-man'!$Z$9="Swift blade",4.141,4.382)),0)+IF('3-man'!Q$19="D",112.5,0)+IF('3-man'!Q$19="B",1.087,0)+IF('3-man'!Q$19="A",8.5,0)+IF('3-man'!P$19="T",1.252,0)+IF('3-man'!Q$19="E",1.254,0)+IF('3-man'!R$19="SB",8.187,0)+IF('3-man'!Q$19="H",IF('3-man'!$Z$9="Ayak",1.255,0),0)</f>
        <v/>
      </c>
      <c r="T66">
        <f>IF('3-man'!S$19="S",12.021,0)+IF('3-man'!S$19="C",4.395,0)+IF('3-man'!S$19="H",IF('3-man'!$Z$9="Ayak",0,IF('3-man'!$Z$9="Swift blade",4.141,4.382)),0)+IF('3-man'!R$19="D",112.5,0)+IF('3-man'!R$19="B",1.087,0)+IF('3-man'!R$19="A",8.5,0)+IF('3-man'!Q$19="T",1.252,0)+IF('3-man'!R$19="E",1.254,0)+IF('3-man'!S$19="SB",8.187,0)+IF('3-man'!R$19="H",IF('3-man'!$Z$9="Ayak",1.255,0),0)</f>
        <v/>
      </c>
      <c r="U66">
        <f>IF('3-man'!T$19="S",12.021,0)+IF('3-man'!T$19="C",4.395,0)+IF('3-man'!T$19="H",IF('3-man'!$Z$9="Ayak",0,IF('3-man'!$Z$9="Swift blade",4.141,4.382)),0)+IF('3-man'!S$19="D",112.5,0)+IF('3-man'!S$19="B",1.087,0)+IF('3-man'!S$19="A",8.5,0)+IF('3-man'!R$19="T",1.252,0)+IF('3-man'!S$19="E",1.254,0)+IF('3-man'!T$19="SB",8.187,0)+IF('3-man'!S$19="H",IF('3-man'!$Z$9="Ayak",1.255,0),0)</f>
        <v/>
      </c>
      <c r="V66">
        <f>IF('3-man'!U$19="S",12.021,0)+IF('3-man'!U$19="C",4.395,0)+IF('3-man'!U$19="H",IF('3-man'!$Z$9="Ayak",0,IF('3-man'!$Z$9="Swift blade",4.141,4.382)),0)+IF('3-man'!T$19="D",112.5,0)+IF('3-man'!T$19="B",1.087,0)+IF('3-man'!T$19="A",8.5,0)+IF('3-man'!S$19="T",1.252,0)+IF('3-man'!T$19="E",1.254,0)+IF('3-man'!U$19="SB",8.187,0)+IF('3-man'!T$19="H",IF('3-man'!$Z$9="Ayak",1.255,0),0)</f>
        <v/>
      </c>
      <c r="W66">
        <f>IF('3-man'!V$19="S",12.021,0)+IF('3-man'!V$19="C",4.395,0)+IF('3-man'!V$19="H",IF('3-man'!$Z$9="Ayak",0,IF('3-man'!$Z$9="Swift blade",4.141,4.382)),0)+IF('3-man'!U$19="D",112.5,0)+IF('3-man'!U$19="B",1.087,0)+IF('3-man'!U$19="A",8.5,0)+IF('3-man'!T$19="T",1.252,0)+IF('3-man'!U$19="E",1.254,0)+IF('3-man'!V$19="SB",8.187,0)+IF('3-man'!U$19="H",IF('3-man'!$Z$9="Ayak",1.255,0),0)</f>
        <v/>
      </c>
      <c r="X66">
        <f>IF('3-man'!W$19="S",12.021,0)+IF('3-man'!W$19="C",4.395,0)+IF('3-man'!W$19="H",IF('3-man'!$Z$9="Ayak",0,IF('3-man'!$Z$9="Swift blade",4.141,4.382)),0)+IF('3-man'!V$19="D",112.5,0)+IF('3-man'!V$19="B",1.087,0)+IF('3-man'!V$19="A",8.5,0)+IF('3-man'!U$19="T",1.252,0)+IF('3-man'!V$19="E",1.254,0)+IF('3-man'!W$19="SB",8.187,0)+IF('3-man'!V$19="H",IF('3-man'!$Z$9="Ayak",1.255,0),0)</f>
        <v/>
      </c>
      <c r="Y66">
        <f>IF('3-man'!X$19="S",12.021,0)+IF('3-man'!X$19="C",4.395,0)+IF('3-man'!X$19="H",IF('3-man'!$Z$9="Ayak",0,IF('3-man'!$Z$9="Swift blade",4.141,4.382)),0)+IF('3-man'!W$19="D",112.5,0)+IF('3-man'!W$19="B",1.087,0)+IF('3-man'!W$19="A",8.5,0)+IF('3-man'!V$19="T",1.252,0)+IF('3-man'!W$19="E",1.254,0)+IF('3-man'!X$19="SB",8.187,0)+IF('3-man'!W$19="H",IF('3-man'!$Z$9="Ayak",1.255,0),0)</f>
        <v/>
      </c>
      <c r="Z66">
        <f>IF('3-man'!Y$19="S",12.021,0)+IF('3-man'!Y$19="C",4.395,0)+IF('3-man'!Y$19="H",IF('3-man'!$Z$9="Ayak",0,IF('3-man'!$Z$9="Swift blade",4.141,4.382)),0)+IF('3-man'!X$19="D",112.5,0)+IF('3-man'!X$19="B",1.087,0)+IF('3-man'!X$19="A",8.5,0)+IF('3-man'!W$19="T",1.252,0)+IF('3-man'!X$19="E",1.254,0)+IF('3-man'!Y$19="SB",8.187,0)+IF('3-man'!X$19="H",IF('3-man'!$Z$9="Ayak",1.255,0),0)</f>
        <v/>
      </c>
      <c r="AA66">
        <f>IF('3-man'!Z$19="S",12.021,0)+IF('3-man'!Z$19="C",4.395,0)+IF('3-man'!Z$19="H",IF('3-man'!$Z$9="Ayak",0,IF('3-man'!$Z$9="Swift blade",4.141,4.382)),0)+IF('3-man'!Y$19="D",112.5,0)+IF('3-man'!Y$19="B",1.087,0)+IF('3-man'!Y$19="A",8.5,0)+IF('3-man'!X$19="T",1.252,0)+IF('3-man'!Y$19="E",1.254,0)+IF('3-man'!Z$19="SB",8.187,0)+IF('3-man'!Y$19="H",IF('3-man'!$Z$9="Ayak",1.255,0),0)</f>
        <v/>
      </c>
      <c r="AB66">
        <f>IF('3-man'!AA$19="S",12.021,0)+IF('3-man'!AA$19="C",4.395,0)+IF('3-man'!AA$19="H",IF('3-man'!$Z$9="Ayak",0,IF('3-man'!$Z$9="Swift blade",4.141,4.382)),0)+IF('3-man'!Z$19="D",112.5,0)+IF('3-man'!Z$19="B",1.087,0)+IF('3-man'!Z$19="A",8.5,0)+IF('3-man'!Y$19="T",1.252,0)+IF('3-man'!Z$19="E",1.254,0)+IF('3-man'!AA$19="SB",8.187,0)+IF('3-man'!Z$19="H",IF('3-man'!$Z$9="Ayak",1.255,0),0)</f>
        <v/>
      </c>
      <c r="AC66">
        <f>IF('3-man'!AB$19="S",12.021,0)+IF('3-man'!AB$19="C",4.395,0)+IF('3-man'!AB$19="H",IF('3-man'!$Z$9="Ayak",0,IF('3-man'!$Z$9="Swift blade",4.141,4.382)),0)+IF('3-man'!AA$19="D",112.5,0)+IF('3-man'!AA$19="B",1.087,0)+IF('3-man'!AA$19="A",8.5,0)+IF('3-man'!Z$19="T",1.252,0)+IF('3-man'!AA$19="E",1.254,0)+IF('3-man'!AB$19="SB",8.187,0)+IF('3-man'!AA$19="H",IF('3-man'!$Z$9="Ayak",1.255,0),0)</f>
        <v/>
      </c>
      <c r="AD66">
        <f>IF('3-man'!AC$19="S",12.021,0)+IF('3-man'!AC$19="C",4.395,0)+IF('3-man'!AC$19="H",IF('3-man'!$Z$9="Ayak",0,IF('3-man'!$Z$9="Swift blade",4.141,4.382)),0)+IF('3-man'!AB$19="D",112.5,0)+IF('3-man'!AB$19="B",1.087,0)+IF('3-man'!AB$19="A",8.5,0)+IF('3-man'!AA$19="T",1.252,0)+IF('3-man'!AB$19="E",1.254,0)+IF('3-man'!AC$19="SB",8.187,0)+IF('3-man'!AB$19="H",IF('3-man'!$Z$9="Ayak",1.255,0),0)</f>
        <v/>
      </c>
      <c r="AE66">
        <f>IF('3-man'!AD$19="S",12.021,0)+IF('3-man'!AD$19="C",4.395,0)+IF('3-man'!AD$19="H",IF('3-man'!$Z$9="Ayak",0,IF('3-man'!$Z$9="Swift blade",4.141,4.382)),0)+IF('3-man'!AC$19="D",112.5,0)+IF('3-man'!AC$19="B",1.087,0)+IF('3-man'!AC$19="A",8.5,0)+IF('3-man'!AB$19="T",1.252,0)+IF('3-man'!AC$19="E",1.254,0)+IF('3-man'!AD$19="SB",8.187,0)+IF('3-man'!AC$19="H",IF('3-man'!$Z$9="Ayak",1.255,0),0)</f>
        <v/>
      </c>
      <c r="AF66">
        <f>IF('3-man'!AE$19="S",12.021,0)+IF('3-man'!AE$19="C",4.395,0)+IF('3-man'!AE$19="H",IF('3-man'!$Z$9="Ayak",0,IF('3-man'!$Z$9="Swift blade",4.141,4.382)),0)+IF('3-man'!AD$19="D",112.5,0)+IF('3-man'!AD$19="B",1.087,0)+IF('3-man'!AD$19="A",8.5,0)+IF('3-man'!AC$19="T",1.252,0)+IF('3-man'!AD$19="E",1.254,0)+IF('3-man'!AE$19="SB",8.187,0)+IF('3-man'!AD$19="H",IF('3-man'!$Z$9="Ayak",1.255,0),0)</f>
        <v/>
      </c>
      <c r="AG66">
        <f>IF('3-man'!AF$19="S",12.021,0)+IF('3-man'!AF$19="C",4.395,0)+IF('3-man'!AF$19="H",IF('3-man'!$Z$9="Ayak",0,IF('3-man'!$Z$9="Swift blade",4.141,4.382)),0)+IF('3-man'!AE$19="D",112.5,0)+IF('3-man'!AE$19="B",1.087,0)+IF('3-man'!AE$19="A",8.5,0)+IF('3-man'!AD$19="T",1.252,0)+IF('3-man'!AE$19="E",1.254,0)+IF('3-man'!AF$19="SB",8.187,0)+IF('3-man'!AE$19="H",IF('3-man'!$Z$9="Ayak",1.255,0),0)</f>
        <v/>
      </c>
      <c r="AH66">
        <f>IF('3-man'!AG$19="S",12.021,0)+IF('3-man'!AG$19="C",4.395,0)+IF('3-man'!AG$19="H",IF('3-man'!$Z$9="Ayak",0,IF('3-man'!$Z$9="Swift blade",4.141,4.382)),0)+IF('3-man'!AF$19="D",112.5,0)+IF('3-man'!AF$19="B",1.087,0)+IF('3-man'!AF$19="A",8.5,0)+IF('3-man'!AE$19="T",1.252,0)+IF('3-man'!AF$19="E",1.254,0)+IF('3-man'!AG$19="SB",8.187,0)+IF('3-man'!AF$19="H",IF('3-man'!$Z$9="Ayak",1.255,0),0)</f>
        <v/>
      </c>
      <c r="AI66">
        <f>IF('3-man'!AH$19="S",12.021,0)+IF('3-man'!AH$19="C",4.395,0)+IF('3-man'!AH$19="H",IF('3-man'!$Z$9="Ayak",0,IF('3-man'!$Z$9="Swift blade",4.141,4.382)),0)+IF('3-man'!AG$19="D",112.5,0)+IF('3-man'!AG$19="B",1.087,0)+IF('3-man'!AG$19="A",8.5,0)+IF('3-man'!AF$19="T",1.252,0)+IF('3-man'!AG$19="E",1.254,0)+IF('3-man'!AH$19="SB",8.187,0)+IF('3-man'!AG$19="H",IF('3-man'!$Z$9="Ayak",1.255,0),0)</f>
        <v/>
      </c>
      <c r="AJ66">
        <f>IF('3-man'!AI$19="S",12.021,0)+IF('3-man'!AI$19="C",4.395,0)+IF('3-man'!AI$19="H",IF('3-man'!$Z$9="Ayak",0,IF('3-man'!$Z$9="Swift blade",4.141,4.382)),0)+IF('3-man'!AH$19="D",112.5,0)+IF('3-man'!AH$19="B",1.087,0)+IF('3-man'!AH$19="A",8.5,0)+IF('3-man'!AG$19="T",1.252,0)+IF('3-man'!AH$19="E",1.254,0)+IF('3-man'!AI$19="SB",8.187,0)+IF('3-man'!AH$19="H",IF('3-man'!$Z$9="Ayak",1.255,0),0)</f>
        <v/>
      </c>
      <c r="AK66">
        <f>IF('3-man'!AJ$19="S",12.021,0)+IF('3-man'!AJ$19="C",4.395,0)+IF('3-man'!AJ$19="H",IF('3-man'!$Z$9="Ayak",0,IF('3-man'!$Z$9="Swift blade",4.141,4.382)),0)+IF('3-man'!AI$19="D",112.5,0)+IF('3-man'!AI$19="B",1.087,0)+IF('3-man'!AI$19="A",8.5,0)+IF('3-man'!AH$19="T",1.252,0)+IF('3-man'!AI$19="E",1.254,0)+IF('3-man'!AJ$19="SB",8.187,0)+IF('3-man'!AI$19="H",IF('3-man'!$Z$9="Ayak",1.255,0),0)</f>
        <v/>
      </c>
      <c r="AL66">
        <f>IF('3-man'!AK$19="S",12.021,0)+IF('3-man'!AK$19="C",4.395,0)+IF('3-man'!AK$19="H",IF('3-man'!$Z$9="Ayak",0,IF('3-man'!$Z$9="Swift blade",4.141,4.382)),0)+IF('3-man'!AJ$19="D",112.5,0)+IF('3-man'!AJ$19="B",1.087,0)+IF('3-man'!AJ$19="A",8.5,0)+IF('3-man'!AI$19="T",1.252,0)+IF('3-man'!AJ$19="E",1.254,0)+IF('3-man'!AK$19="SB",8.187,0)+IF('3-man'!AJ$19="H",IF('3-man'!$Z$9="Ayak",1.255,0),0)</f>
        <v/>
      </c>
      <c r="AM66">
        <f>IF('3-man'!AL$19="S",12.021,0)+IF('3-man'!AL$19="C",4.395,0)+IF('3-man'!AL$19="H",IF('3-man'!$Z$9="Ayak",0,IF('3-man'!$Z$9="Swift blade",4.141,4.382)),0)+IF('3-man'!AK$19="D",112.5,0)+IF('3-man'!AK$19="B",1.087,0)+IF('3-man'!AK$19="A",8.5,0)+IF('3-man'!AJ$19="T",1.252,0)+IF('3-man'!AK$19="E",1.254,0)+IF('3-man'!AL$19="SB",8.187,0)+IF('3-man'!AK$19="H",IF('3-man'!$Z$9="Ayak",1.255,0),0)</f>
        <v/>
      </c>
      <c r="AN66">
        <f>IF('3-man'!AM$19="S",12.021,0)+IF('3-man'!AM$19="C",4.395,0)+IF('3-man'!AM$19="H",IF('3-man'!$Z$9="Ayak",0,IF('3-man'!$Z$9="Swift blade",4.141,4.382)),0)+IF('3-man'!AL$19="D",112.5,0)+IF('3-man'!AL$19="B",1.087,0)+IF('3-man'!AL$19="A",8.5,0)+IF('3-man'!AK$19="T",1.252,0)+IF('3-man'!AL$19="E",1.254,0)+IF('3-man'!AM$19="SB",8.187,0)+IF('3-man'!AL$19="H",IF('3-man'!$Z$9="Ayak",1.255,0),0)</f>
        <v/>
      </c>
      <c r="AO66">
        <f>IF('3-man'!AN$19="S",12.021,0)+IF('3-man'!AN$19="C",4.395,0)+IF('3-man'!AN$19="H",IF('3-man'!$Z$9="Ayak",0,IF('3-man'!$Z$9="Swift blade",4.141,4.382)),0)+IF('3-man'!AM$19="D",112.5,0)+IF('3-man'!AM$19="B",1.087,0)+IF('3-man'!AM$19="A",8.5,0)+IF('3-man'!AL$19="T",1.252,0)+IF('3-man'!AM$19="E",1.254,0)+IF('3-man'!AN$19="SB",8.187,0)+IF('3-man'!AM$19="H",IF('3-man'!$Z$9="Ayak",1.255,0),0)</f>
        <v/>
      </c>
      <c r="AP66">
        <f>IF('3-man'!AO$19="S",12.021,0)+IF('3-man'!AO$19="C",4.395,0)+IF('3-man'!AO$19="H",IF('3-man'!$Z$9="Ayak",0,IF('3-man'!$Z$9="Swift blade",4.141,4.382)),0)+IF('3-man'!AN$19="D",112.5,0)+IF('3-man'!AN$19="B",1.087,0)+IF('3-man'!AN$19="A",8.5,0)+IF('3-man'!AM$19="T",1.252,0)+IF('3-man'!AN$19="E",1.254,0)+IF('3-man'!AO$19="SB",8.187,0)+IF('3-man'!AN$19="H",IF('3-man'!$Z$9="Ayak",1.255,0),0)</f>
        <v/>
      </c>
      <c r="AQ66">
        <f>IF('3-man'!AP$19="S",12.021,0)+IF('3-man'!AP$19="C",4.395,0)+IF('3-man'!AP$19="H",IF('3-man'!$Z$9="Ayak",0,IF('3-man'!$Z$9="Swift blade",4.141,4.382)),0)+IF('3-man'!AO$19="D",112.5,0)+IF('3-man'!AO$19="B",1.087,0)+IF('3-man'!AO$19="A",8.5,0)+IF('3-man'!AN$19="T",1.252,0)+IF('3-man'!AO$19="E",1.254,0)+IF('3-man'!AP$19="SB",8.187,0)+IF('3-man'!AO$19="H",IF('3-man'!$Z$9="Ayak",1.255,0),0)</f>
        <v/>
      </c>
      <c r="AR66">
        <f>IF('3-man'!AQ$19="S",12.021,0)+IF('3-man'!AQ$19="C",4.395,0)+IF('3-man'!AQ$19="H",IF('3-man'!$Z$9="Ayak",0,IF('3-man'!$Z$9="Swift blade",4.141,4.382)),0)+IF('3-man'!AP$19="D",112.5,0)+IF('3-man'!AP$19="B",1.087,0)+IF('3-man'!AP$19="A",8.5,0)+IF('3-man'!AO$19="T",1.252,0)+IF('3-man'!AP$19="E",1.254,0)+IF('3-man'!AQ$19="SB",8.187,0)+IF('3-man'!AP$19="H",IF('3-man'!$Z$9="Ayak",1.255,0),0)</f>
        <v/>
      </c>
      <c r="AS66">
        <f>IF('3-man'!AR$19="S",12.021,0)+IF('3-man'!AR$19="C",4.395,0)+IF('3-man'!AR$19="H",IF('3-man'!$Z$9="Ayak",0,IF('3-man'!$Z$9="Swift blade",4.141,4.382)),0)+IF('3-man'!AQ$19="D",112.5,0)+IF('3-man'!AQ$19="B",1.087,0)+IF('3-man'!AQ$19="A",8.5,0)+IF('3-man'!AP$19="T",1.252,0)+IF('3-man'!AQ$19="E",1.254,0)+IF('3-man'!AR$19="SB",8.187,0)+IF('3-man'!AQ$19="H",IF('3-man'!$Z$9="Ayak",1.255,0),0)</f>
        <v/>
      </c>
      <c r="AT66">
        <f>IF('3-man'!AS$19="S",12.021,0)+IF('3-man'!AS$19="C",4.395,0)+IF('3-man'!AS$19="H",IF('3-man'!$Z$9="Ayak",0,IF('3-man'!$Z$9="Swift blade",4.141,4.382)),0)+IF('3-man'!AR$19="D",112.5,0)+IF('3-man'!AR$19="B",1.087,0)+IF('3-man'!AR$19="A",8.5,0)+IF('3-man'!AQ$19="T",1.252,0)+IF('3-man'!AR$19="E",1.254,0)+IF('3-man'!AS$19="SB",8.187,0)+IF('3-man'!AR$19="H",IF('3-man'!$Z$9="Ayak",1.255,0),0)</f>
        <v/>
      </c>
      <c r="AU66">
        <f>IF('3-man'!AT$19="S",12.021,0)+IF('3-man'!AT$19="C",4.395,0)+IF('3-man'!AT$19="H",IF('3-man'!$Z$9="Ayak",0,IF('3-man'!$Z$9="Swift blade",4.141,4.382)),0)+IF('3-man'!AS$19="D",112.5,0)+IF('3-man'!AS$19="B",1.087,0)+IF('3-man'!AS$19="A",8.5,0)+IF('3-man'!AR$19="T",1.252,0)+IF('3-man'!AS$19="E",1.254,0)+IF('3-man'!AT$19="SB",8.187,0)+IF('3-man'!AS$19="H",IF('3-man'!$Z$9="Ayak",1.255,0),0)</f>
        <v/>
      </c>
      <c r="AV66">
        <f>IF('3-man'!AU$19="S",12.021,0)+IF('3-man'!AU$19="C",4.395,0)+IF('3-man'!AU$19="H",IF('3-man'!$Z$9="Ayak",0,IF('3-man'!$Z$9="Swift blade",4.141,4.382)),0)+IF('3-man'!AT$19="D",112.5,0)+IF('3-man'!AT$19="B",1.087,0)+IF('3-man'!AT$19="A",8.5,0)+IF('3-man'!AS$19="T",1.252,0)+IF('3-man'!AT$19="E",1.254,0)+IF('3-man'!AU$19="SB",8.187,0)+IF('3-man'!AT$19="H",IF('3-man'!$Z$9="Ayak",1.255,0),0)</f>
        <v/>
      </c>
      <c r="AW66">
        <f>IF('3-man'!AV$19="S",12.021,0)+IF('3-man'!AV$19="C",4.395,0)+IF('3-man'!AV$19="H",IF('3-man'!$Z$9="Ayak",0,IF('3-man'!$Z$9="Swift blade",4.141,4.382)),0)+IF('3-man'!AU$19="D",112.5,0)+IF('3-man'!AU$19="B",1.087,0)+IF('3-man'!AU$19="A",8.5,0)+IF('3-man'!AT$19="T",1.252,0)+IF('3-man'!AU$19="E",1.254,0)+IF('3-man'!AV$19="SB",8.187,0)+IF('3-man'!AU$19="H",IF('3-man'!$Z$9="Ayak",1.255,0),0)</f>
        <v/>
      </c>
      <c r="AX66">
        <f>IF('3-man'!AW$19="S",12.021,0)+IF('3-man'!AW$19="C",4.395,0)+IF('3-man'!AW$19="H",IF('3-man'!$Z$9="Ayak",0,IF('3-man'!$Z$9="Swift blade",4.141,4.382)),0)+IF('3-man'!AV$19="D",112.5,0)+IF('3-man'!AV$19="B",1.087,0)+IF('3-man'!AV$19="A",8.5,0)+IF('3-man'!AU$19="T",1.252,0)+IF('3-man'!AV$19="E",1.254,0)+IF('3-man'!AW$19="SB",8.187,0)+IF('3-man'!AV$19="H",IF('3-man'!$Z$9="Ayak",1.255,0),0)</f>
        <v/>
      </c>
      <c r="AY66">
        <f>IF('3-man'!AX$19="S",12.021,0)+IF('3-man'!AX$19="C",4.395,0)+IF('3-man'!AX$19="H",IF('3-man'!$Z$9="Ayak",0,IF('3-man'!$Z$9="Swift blade",4.141,4.382)),0)+IF('3-man'!AW$19="D",112.5,0)+IF('3-man'!AW$19="B",1.087,0)+IF('3-man'!AW$19="A",8.5,0)+IF('3-man'!AV$19="T",1.252,0)+IF('3-man'!AW$19="E",1.254,0)+IF('3-man'!AX$19="SB",8.187,0)+IF('3-man'!AW$19="H",IF('3-man'!$Z$9="Ayak",1.255,0),0)</f>
        <v/>
      </c>
      <c r="AZ66">
        <f>IF('3-man'!AY$19="S",12.021,0)+IF('3-man'!AY$19="C",4.395,0)+IF('3-man'!AY$19="H",IF('3-man'!$Z$9="Ayak",0,IF('3-man'!$Z$9="Swift blade",4.141,4.382)),0)+IF('3-man'!AX$19="D",112.5,0)+IF('3-man'!AX$19="B",1.087,0)+IF('3-man'!AX$19="A",8.5,0)+IF('3-man'!AW$19="T",1.252,0)+IF('3-man'!AX$19="E",1.254,0)+IF('3-man'!AY$19="SB",8.187,0)+IF('3-man'!AX$19="H",IF('3-man'!$Z$9="Ayak",1.255,0),0)</f>
        <v/>
      </c>
      <c r="BA66">
        <f>IF('3-man'!AZ$19="S",12.021,0)+IF('3-man'!AZ$19="C",4.395,0)+IF('3-man'!AZ$19="H",IF('3-man'!$Z$9="Ayak",0,IF('3-man'!$Z$9="Swift blade",4.141,4.382)),0)+IF('3-man'!AY$19="D",112.5,0)+IF('3-man'!AY$19="B",1.087,0)+IF('3-man'!AY$19="A",8.5,0)+IF('3-man'!AX$19="T",1.252,0)+IF('3-man'!AY$19="E",1.254,0)+IF('3-man'!AZ$19="SB",8.187,0)+IF('3-man'!AY$19="H",IF('3-man'!$Z$9="Ayak",1.255,0),0)</f>
        <v/>
      </c>
      <c r="BB66">
        <f>IF('3-man'!BA$19="S",12.021,0)+IF('3-man'!BA$19="C",4.395,0)+IF('3-man'!BA$19="H",IF('3-man'!$Z$9="Ayak",0,IF('3-man'!$Z$9="Swift blade",4.141,4.382)),0)+IF('3-man'!AZ$19="D",112.5,0)+IF('3-man'!AZ$19="B",1.087,0)+IF('3-man'!AZ$19="A",8.5,0)+IF('3-man'!AY$19="T",1.252,0)+IF('3-man'!AZ$19="E",1.254,0)+IF('3-man'!BA$19="SB",8.187,0)+IF('3-man'!AZ$19="H",IF('3-man'!$Z$9="Ayak",1.255,0),0)</f>
        <v/>
      </c>
      <c r="BC66">
        <f>IF('3-man'!BB$19="S",12.021,0)+IF('3-man'!BB$19="C",4.395,0)+IF('3-man'!BB$19="H",IF('3-man'!$Z$9="Ayak",0,IF('3-man'!$Z$9="Swift blade",4.141,4.382)),0)+IF('3-man'!BA$19="D",112.5,0)+IF('3-man'!BA$19="B",1.087,0)+IF('3-man'!BA$19="A",8.5,0)+IF('3-man'!AZ$19="T",1.252,0)+IF('3-man'!BA$19="E",1.254,0)+IF('3-man'!BB$19="SB",8.187,0)+IF('3-man'!BA$19="H",IF('3-man'!$Z$9="Ayak",1.255,0),0)</f>
        <v/>
      </c>
      <c r="BD66">
        <f>IF('3-man'!BC$19="S",12.021,0)+IF('3-man'!BC$19="C",4.395,0)+IF('3-man'!BC$19="H",IF('3-man'!$Z$9="Ayak",0,IF('3-man'!$Z$9="Swift blade",4.141,4.382)),0)+IF('3-man'!BB$19="D",112.5,0)+IF('3-man'!BB$19="B",1.087,0)+IF('3-man'!BB$19="A",8.5,0)+IF('3-man'!BA$19="T",1.252,0)+IF('3-man'!BB$19="E",1.254,0)+IF('3-man'!BC$19="SB",8.187,0)+IF('3-man'!BB$19="H",IF('3-man'!$Z$9="Ayak",1.255,0),0)</f>
        <v/>
      </c>
      <c r="BE66">
        <f>IF('3-man'!BD$19="S",12.021,0)+IF('3-man'!BD$19="C",4.395,0)+IF('3-man'!BD$19="H",IF('3-man'!$Z$9="Ayak",0,IF('3-man'!$Z$9="Swift blade",4.141,4.382)),0)+IF('3-man'!BC$19="D",112.5,0)+IF('3-man'!BC$19="B",1.087,0)+IF('3-man'!BC$19="A",8.5,0)+IF('3-man'!BB$19="T",1.252,0)+IF('3-man'!BC$19="E",1.254,0)+IF('3-man'!BD$19="SB",8.187,0)+IF('3-man'!BC$19="H",IF('3-man'!$Z$9="Ayak",1.255,0),0)</f>
        <v/>
      </c>
      <c r="BF66">
        <f>IF('3-man'!BE$19="S",12.021,0)+IF('3-man'!BE$19="C",4.395,0)+IF('3-man'!BE$19="H",IF('3-man'!$Z$9="Ayak",0,IF('3-man'!$Z$9="Swift blade",4.141,4.382)),0)+IF('3-man'!BD$19="D",112.5,0)+IF('3-man'!BD$19="B",1.087,0)+IF('3-man'!BD$19="A",8.5,0)+IF('3-man'!BC$19="T",1.252,0)+IF('3-man'!BD$19="E",1.254,0)+IF('3-man'!BE$19="SB",8.187,0)+IF('3-man'!BD$19="H",IF('3-man'!$Z$9="Ayak",1.255,0),0)</f>
        <v/>
      </c>
      <c r="BG66">
        <f>IF('3-man'!BF$19="S",12.021,0)+IF('3-man'!BF$19="C",4.395,0)+IF('3-man'!BF$19="H",IF('3-man'!$Z$9="Ayak",0,IF('3-man'!$Z$9="Swift blade",4.141,4.382)),0)+IF('3-man'!BE$19="D",112.5,0)+IF('3-man'!BE$19="B",1.087,0)+IF('3-man'!BE$19="A",8.5,0)+IF('3-man'!BD$19="T",1.252,0)+IF('3-man'!BE$19="E",1.254,0)+IF('3-man'!BF$19="SB",8.187,0)+IF('3-man'!BE$19="H",IF('3-man'!$Z$9="Ayak",1.255,0),0)</f>
        <v/>
      </c>
      <c r="BH66">
        <f>IF('3-man'!BG$19="S",12.021,0)+IF('3-man'!BG$19="C",4.395,0)+IF('3-man'!BG$19="H",IF('3-man'!$Z$9="Ayak",0,IF('3-man'!$Z$9="Swift blade",4.141,4.382)),0)+IF('3-man'!BF$19="D",112.5,0)+IF('3-man'!BF$19="B",1.087,0)+IF('3-man'!BF$19="A",8.5,0)+IF('3-man'!BE$19="T",1.252,0)+IF('3-man'!BF$19="E",1.254,0)+IF('3-man'!BG$19="SB",8.187,0)+IF('3-man'!BF$19="H",IF('3-man'!$Z$9="Ayak",1.255,0),0)</f>
        <v/>
      </c>
      <c r="BI66">
        <f>IF('3-man'!BH$19="S",12.021,0)+IF('3-man'!BH$19="C",4.395,0)+IF('3-man'!BH$19="H",IF('3-man'!$Z$9="Ayak",0,IF('3-man'!$Z$9="Swift blade",4.141,4.382)),0)+IF('3-man'!BG$19="D",112.5,0)+IF('3-man'!BG$19="B",1.087,0)+IF('3-man'!BG$19="A",8.5,0)+IF('3-man'!BF$19="T",1.252,0)+IF('3-man'!BG$19="E",1.254,0)+IF('3-man'!BH$19="SB",8.187,0)+IF('3-man'!BG$19="H",IF('3-man'!$Z$9="Ayak",1.255,0),0)</f>
        <v/>
      </c>
      <c r="BJ66">
        <f>IF('3-man'!BI$19="S",12.021,0)+IF('3-man'!BI$19="C",4.395,0)+IF('3-man'!BI$19="H",IF('3-man'!$Z$9="Ayak",0,IF('3-man'!$Z$9="Swift blade",4.141,4.382)),0)+IF('3-man'!BH$19="D",112.5,0)+IF('3-man'!BH$19="B",1.087,0)+IF('3-man'!BH$19="A",8.5,0)+IF('3-man'!BG$19="T",1.252,0)+IF('3-man'!BH$19="E",1.254,0)+IF('3-man'!BI$19="SB",8.187,0)+IF('3-man'!BH$19="H",IF('3-man'!$Z$9="Ayak",1.255,0),0)</f>
        <v/>
      </c>
      <c r="BK66">
        <f>IF('3-man'!BJ$19="S",12.021,0)+IF('3-man'!BJ$19="C",4.395,0)+IF('3-man'!BJ$19="H",IF('3-man'!$Z$9="Ayak",0,IF('3-man'!$Z$9="Swift blade",4.141,4.382)),0)+IF('3-man'!BI$19="D",112.5,0)+IF('3-man'!BI$19="B",1.087,0)+IF('3-man'!BI$19="A",8.5,0)+IF('3-man'!BH$19="T",1.252,0)+IF('3-man'!BI$19="E",1.254,0)+IF('3-man'!BJ$19="SB",8.187,0)+IF('3-man'!BI$19="H",IF('3-man'!$Z$9="Ayak",1.255,0),0)</f>
        <v/>
      </c>
      <c r="BL66">
        <f>IF('3-man'!BK$19="S",12.021,0)+IF('3-man'!BK$19="C",4.395,0)+IF('3-man'!BK$19="H",IF('3-man'!$Z$9="Ayak",0,IF('3-man'!$Z$9="Swift blade",4.141,4.382)),0)+IF('3-man'!BJ$19="D",112.5,0)+IF('3-man'!BJ$19="B",1.087,0)+IF('3-man'!BJ$19="A",8.5,0)+IF('3-man'!BI$19="T",1.252,0)+IF('3-man'!BJ$19="E",1.254,0)+IF('3-man'!BK$19="SB",8.187,0)+IF('3-man'!BJ$19="H",IF('3-man'!$Z$9="Ayak",1.255,0),0)</f>
        <v/>
      </c>
      <c r="BM66">
        <f>IF('3-man'!BL$19="S",12.021,0)+IF('3-man'!BL$19="C",4.395,0)+IF('3-man'!BL$19="H",IF('3-man'!$Z$9="Ayak",0,IF('3-man'!$Z$9="Swift blade",4.141,4.382)),0)+IF('3-man'!BK$19="D",112.5,0)+IF('3-man'!BK$19="B",1.087,0)+IF('3-man'!BK$19="A",8.5,0)+IF('3-man'!BJ$19="T",1.252,0)+IF('3-man'!BK$19="E",1.254,0)+IF('3-man'!BL$19="SB",8.187,0)+IF('3-man'!BK$19="H",IF('3-man'!$Z$9="Ayak",1.255,0),0)</f>
        <v/>
      </c>
      <c r="BN66">
        <f>IF('3-man'!BM$19="S",12.021,0)+IF('3-man'!BM$19="C",4.395,0)+IF('3-man'!BM$19="H",IF('3-man'!$Z$9="Ayak",0,IF('3-man'!$Z$9="Swift blade",4.141,4.382)),0)+IF('3-man'!BL$19="D",112.5,0)+IF('3-man'!BL$19="B",1.087,0)+IF('3-man'!BL$19="A",8.5,0)+IF('3-man'!BK$19="T",1.252,0)+IF('3-man'!BL$19="E",1.254,0)+IF('3-man'!BM$19="SB",8.187,0)+IF('3-man'!BL$19="H",IF('3-man'!$Z$9="Ayak",1.255,0),0)</f>
        <v/>
      </c>
      <c r="BO66">
        <f>IF('3-man'!BN$19="S",12.021,0)+IF('3-man'!BN$19="C",4.395,0)+IF('3-man'!BN$19="H",IF('3-man'!$Z$9="Ayak",0,IF('3-man'!$Z$9="Swift blade",4.141,4.382)),0)+IF('3-man'!BM$19="D",112.5,0)+IF('3-man'!BM$19="B",1.087,0)+IF('3-man'!BM$19="A",8.5,0)+IF('3-man'!BL$19="T",1.252,0)+IF('3-man'!BM$19="E",1.254,0)+IF('3-man'!BN$19="SB",8.187,0)+IF('3-man'!BM$19="H",IF('3-man'!$Z$9="Ayak",1.255,0),0)</f>
        <v/>
      </c>
      <c r="BP66">
        <f>IF('3-man'!BO$19="S",12.021,0)+IF('3-man'!BO$19="C",4.395,0)+IF('3-man'!BO$19="H",IF('3-man'!$Z$9="Ayak",0,IF('3-man'!$Z$9="Swift blade",4.141,4.382)),0)+IF('3-man'!BN$19="D",112.5,0)+IF('3-man'!BN$19="B",1.087,0)+IF('3-man'!BN$19="A",8.5,0)+IF('3-man'!BM$19="T",1.252,0)+IF('3-man'!BN$19="E",1.254,0)+IF('3-man'!BO$19="SB",8.187,0)+IF('3-man'!BN$19="H",IF('3-man'!$Z$9="Ayak",1.255,0),0)</f>
        <v/>
      </c>
      <c r="BQ66">
        <f>IF('3-man'!BP$19="S",12.021,0)+IF('3-man'!BP$19="C",4.395,0)+IF('3-man'!BP$19="H",IF('3-man'!$Z$9="Ayak",0,IF('3-man'!$Z$9="Swift blade",4.141,4.382)),0)+IF('3-man'!BO$19="D",112.5,0)+IF('3-man'!BO$19="B",1.087,0)+IF('3-man'!BO$19="A",8.5,0)+IF('3-man'!BN$19="T",1.252,0)+IF('3-man'!BO$19="E",1.254,0)+IF('3-man'!BP$19="SB",8.187,0)+IF('3-man'!BO$19="H",IF('3-man'!$Z$9="Ayak",1.255,0),0)</f>
        <v/>
      </c>
      <c r="BR66">
        <f>IF('3-man'!BQ$19="S",12.021,0)+IF('3-man'!BQ$19="C",4.395,0)+IF('3-man'!BQ$19="H",IF('3-man'!$Z$9="Ayak",0,IF('3-man'!$Z$9="Swift blade",4.141,4.382)),0)+IF('3-man'!BP$19="D",112.5,0)+IF('3-man'!BP$19="B",1.087,0)+IF('3-man'!BP$19="A",8.5,0)+IF('3-man'!BO$19="T",1.252,0)+IF('3-man'!BP$19="E",1.254,0)+IF('3-man'!BQ$19="SB",8.187,0)+IF('3-man'!BP$19="H",IF('3-man'!$Z$9="Ayak",1.255,0),0)</f>
        <v/>
      </c>
      <c r="BS66">
        <f>IF('3-man'!BR$19="S",12.021,0)+IF('3-man'!BR$19="C",4.395,0)+IF('3-man'!BR$19="H",IF('3-man'!$Z$9="Ayak",0,IF('3-man'!$Z$9="Swift blade",4.141,4.382)),0)+IF('3-man'!BQ$19="D",112.5,0)+IF('3-man'!BQ$19="B",1.087,0)+IF('3-man'!BQ$19="A",8.5,0)+IF('3-man'!BP$19="T",1.252,0)+IF('3-man'!BQ$19="E",1.254,0)+IF('3-man'!BR$19="SB",8.187,0)+IF('3-man'!BQ$19="H",IF('3-man'!$Z$9="Ayak",1.255,0),0)</f>
        <v/>
      </c>
      <c r="BT66">
        <f>IF('3-man'!BS$19="S",12.021,0)+IF('3-man'!BS$19="C",4.395,0)+IF('3-man'!BS$19="H",IF('3-man'!$Z$9="Ayak",0,IF('3-man'!$Z$9="Swift blade",4.141,4.382)),0)+IF('3-man'!BR$19="D",112.5,0)+IF('3-man'!BR$19="B",1.087,0)+IF('3-man'!BR$19="A",8.5,0)+IF('3-man'!BQ$19="T",1.252,0)+IF('3-man'!BR$19="E",1.254,0)+IF('3-man'!BS$19="SB",8.187,0)+IF('3-man'!BR$19="H",IF('3-man'!$Z$9="Ayak",1.255,0),0)</f>
        <v/>
      </c>
      <c r="BU66">
        <f>IF('3-man'!BT$19="S",12.021,0)+IF('3-man'!BT$19="C",4.395,0)+IF('3-man'!BT$19="H",IF('3-man'!$Z$9="Ayak",0,IF('3-man'!$Z$9="Swift blade",4.141,4.382)),0)+IF('3-man'!BS$19="D",112.5,0)+IF('3-man'!BS$19="B",1.087,0)+IF('3-man'!BS$19="A",8.5,0)+IF('3-man'!BR$19="T",1.252,0)+IF('3-man'!BS$19="E",1.254,0)+IF('3-man'!BT$19="SB",8.187,0)+IF('3-man'!BS$19="H",IF('3-man'!$Z$9="Ayak",1.255,0),0)</f>
        <v/>
      </c>
      <c r="BV66">
        <f>IF('3-man'!BU$19="S",12.021,0)+IF('3-man'!BU$19="C",4.395,0)+IF('3-man'!BU$19="H",IF('3-man'!$Z$9="Ayak",0,IF('3-man'!$Z$9="Swift blade",4.141,4.382)),0)+IF('3-man'!BT$19="D",112.5,0)+IF('3-man'!BT$19="B",1.087,0)+IF('3-man'!BT$19="A",8.5,0)+IF('3-man'!BS$19="T",1.252,0)+IF('3-man'!BT$19="E",1.254,0)+IF('3-man'!BU$19="SB",8.187,0)+IF('3-man'!BT$19="H",IF('3-man'!$Z$9="Ayak",1.255,0),0)</f>
        <v/>
      </c>
      <c r="BW66">
        <f>IF('3-man'!BV$19="S",12.021,0)+IF('3-man'!BV$19="C",4.395,0)+IF('3-man'!BV$19="H",IF('3-man'!$Z$9="Ayak",0,IF('3-man'!$Z$9="Swift blade",4.141,4.382)),0)+IF('3-man'!BU$19="D",112.5,0)+IF('3-man'!BU$19="B",1.087,0)+IF('3-man'!BU$19="A",8.5,0)+IF('3-man'!BT$19="T",1.252,0)+IF('3-man'!BU$19="E",1.254,0)+IF('3-man'!BV$19="SB",8.187,0)+IF('3-man'!BU$19="H",IF('3-man'!$Z$9="Ayak",1.255,0),0)</f>
        <v/>
      </c>
      <c r="BX66">
        <f>IF('3-man'!BW$19="S",12.021,0)+IF('3-man'!BW$19="C",4.395,0)+IF('3-man'!BW$19="H",IF('3-man'!$Z$9="Ayak",0,IF('3-man'!$Z$9="Swift blade",4.141,4.382)),0)+IF('3-man'!BV$19="D",112.5,0)+IF('3-man'!BV$19="B",1.087,0)+IF('3-man'!BV$19="A",8.5,0)+IF('3-man'!BU$19="T",1.252,0)+IF('3-man'!BV$19="E",1.254,0)+IF('3-man'!BW$19="SB",8.187,0)+IF('3-man'!BV$19="H",IF('3-man'!$Z$9="Ayak",1.255,0),0)</f>
        <v/>
      </c>
      <c r="BY66">
        <f>IF('3-man'!BX$19="S",12.021,0)+IF('3-man'!BX$19="C",4.395,0)+IF('3-man'!BX$19="H",IF('3-man'!$Z$9="Ayak",0,IF('3-man'!$Z$9="Swift blade",4.141,4.382)),0)+IF('3-man'!BW$19="D",112.5,0)+IF('3-man'!BW$19="B",1.087,0)+IF('3-man'!BW$19="A",8.5,0)+IF('3-man'!BV$19="T",1.252,0)+IF('3-man'!BW$19="E",1.254,0)+IF('3-man'!BX$19="SB",8.187,0)+IF('3-man'!BW$19="H",IF('3-man'!$Z$9="Ayak",1.255,0),0)</f>
        <v/>
      </c>
      <c r="BZ66">
        <f>IF('3-man'!BY$19="S",12.021,0)+IF('3-man'!BY$19="C",4.395,0)+IF('3-man'!BY$19="H",IF('3-man'!$Z$9="Ayak",0,IF('3-man'!$Z$9="Swift blade",4.141,4.382)),0)+IF('3-man'!BX$19="D",112.5,0)+IF('3-man'!BX$19="B",1.087,0)+IF('3-man'!BX$19="A",8.5,0)+IF('3-man'!BW$19="T",1.252,0)+IF('3-man'!BX$19="E",1.254,0)+IF('3-man'!BY$19="SB",8.187,0)+IF('3-man'!BX$19="H",IF('3-man'!$Z$9="Ayak",1.255,0),0)</f>
        <v/>
      </c>
      <c r="CA66">
        <f>IF('3-man'!BZ$19="S",12.021,0)+IF('3-man'!BZ$19="C",4.395,0)+IF('3-man'!BZ$19="H",IF('3-man'!$Z$9="Ayak",0,IF('3-man'!$Z$9="Swift blade",4.141,4.382)),0)+IF('3-man'!BY$19="D",112.5,0)+IF('3-man'!BY$19="B",1.087,0)+IF('3-man'!BY$19="A",8.5,0)+IF('3-man'!BX$19="T",1.252,0)+IF('3-man'!BY$19="E",1.254,0)+IF('3-man'!BZ$19="SB",8.187,0)+IF('3-man'!BY$19="H",IF('3-man'!$Z$9="Ayak",1.255,0),0)</f>
        <v/>
      </c>
      <c r="CB66">
        <f>IF('3-man'!CA$19="S",12.021,0)+IF('3-man'!CA$19="C",4.395,0)+IF('3-man'!CA$19="H",IF('3-man'!$Z$9="Ayak",0,IF('3-man'!$Z$9="Swift blade",4.141,4.382)),0)+IF('3-man'!BZ$19="D",112.5,0)+IF('3-man'!BZ$19="B",1.087,0)+IF('3-man'!BZ$19="A",8.5,0)+IF('3-man'!BY$19="T",1.252,0)+IF('3-man'!BZ$19="E",1.254,0)+IF('3-man'!CA$19="SB",8.187,0)+IF('3-man'!BZ$19="H",IF('3-man'!$Z$9="Ayak",1.255,0),0)</f>
        <v/>
      </c>
      <c r="CC66">
        <f>IF('3-man'!CB$19="S",12.021,0)+IF('3-man'!CB$19="C",4.395,0)+IF('3-man'!CB$19="H",IF('3-man'!$Z$9="Ayak",0,IF('3-man'!$Z$9="Swift blade",4.141,4.382)),0)+IF('3-man'!CA$19="D",112.5,0)+IF('3-man'!CA$19="B",1.087,0)+IF('3-man'!CA$19="A",8.5,0)+IF('3-man'!BZ$19="T",1.252,0)+IF('3-man'!CA$19="E",1.254,0)+IF('3-man'!CB$19="SB",8.187,0)+IF('3-man'!CA$19="H",IF('3-man'!$Z$9="Ayak",1.255,0),0)</f>
        <v/>
      </c>
      <c r="CD66">
        <f>IF('3-man'!CC$19="S",12.021,0)+IF('3-man'!CC$19="C",4.395,0)+IF('3-man'!CC$19="H",IF('3-man'!$Z$9="Ayak",0,IF('3-man'!$Z$9="Swift blade",4.141,4.382)),0)+IF('3-man'!CB$19="D",112.5,0)+IF('3-man'!CB$19="B",1.087,0)+IF('3-man'!CB$19="A",8.5,0)+IF('3-man'!CA$19="T",1.252,0)+IF('3-man'!CB$19="E",1.254,0)+IF('3-man'!CC$19="SB",8.187,0)+IF('3-man'!CB$19="H",IF('3-man'!$Z$9="Ayak",1.255,0),0)</f>
        <v/>
      </c>
    </row>
    <row r="67">
      <c r="A67" t="inlineStr">
        <is>
          <t>P1 var</t>
        </is>
      </c>
      <c r="C67">
        <f>0</f>
        <v/>
      </c>
      <c r="D67">
        <f>IF('3-man'!C$19="S",26.708,0)+IF('3-man'!C$19="C",10.052,0)+IF('3-man'!C$19="H",IF('3-man'!$Z$9="Ayak",0,IF('3-man'!$Z$9="Swift blade",9.844,9.929)),0)+IF('3-man'!C$19="SB",18.815,0)</f>
        <v/>
      </c>
      <c r="E67">
        <f>IF('3-man'!D$19="S",26.708,0)+IF('3-man'!D$19="C",10.052,0)+IF('3-man'!D$19="H",IF('3-man'!$Z$9="Ayak",0,IF('3-man'!$Z$9="Swift blade",9.844,9.929)),0)+IF('3-man'!C$19="D",481.25,0)+IF('3-man'!C$19="B",1.257,0)+IF('3-man'!C$19="A",26.917,0)+IF('3-man'!C$19="E",1.275,0)+IF('3-man'!D$19="SB",18.815,0)+IF('3-man'!C$19="H",IF('3-man'!$Z$9="Ayak",1.276,0),0)</f>
        <v/>
      </c>
      <c r="F67">
        <f>IF('3-man'!E$19="S",26.708,0)+IF('3-man'!E$19="C",10.052,0)+IF('3-man'!E$19="H",IF('3-man'!$Z$9="Ayak",0,IF('3-man'!$Z$9="Swift blade",9.844,9.929)),0)+IF('3-man'!D$19="D",481.25,0)+IF('3-man'!D$19="B",1.257,0)+IF('3-man'!D$19="A",26.917,0)+IF('3-man'!C$19="T",1.29,0)+IF('3-man'!D$19="E",1.275,0)+IF('3-man'!E$19="SB",18.815,0)+IF('3-man'!D$19="H",IF('3-man'!$Z$9="Ayak",1.276,0),0)</f>
        <v/>
      </c>
      <c r="G67">
        <f>IF('3-man'!F$19="S",26.708,0)+IF('3-man'!F$19="C",10.052,0)+IF('3-man'!F$19="H",IF('3-man'!$Z$9="Ayak",0,IF('3-man'!$Z$9="Swift blade",9.844,9.929)),0)+IF('3-man'!E$19="D",481.25,0)+IF('3-man'!E$19="B",1.257,0)+IF('3-man'!E$19="A",26.917,0)+IF('3-man'!D$19="T",1.29,0)+IF('3-man'!E$19="E",1.275,0)+IF('3-man'!F$19="SB",18.815,0)+IF('3-man'!E$19="H",IF('3-man'!$Z$9="Ayak",1.276,0),0)</f>
        <v/>
      </c>
      <c r="H67">
        <f>IF('3-man'!G$19="S",26.708,0)+IF('3-man'!G$19="C",10.052,0)+IF('3-man'!G$19="H",IF('3-man'!$Z$9="Ayak",0,IF('3-man'!$Z$9="Swift blade",9.844,9.929)),0)+IF('3-man'!F$19="D",481.25,0)+IF('3-man'!F$19="B",1.257,0)+IF('3-man'!F$19="A",26.917,0)+IF('3-man'!E$19="T",1.29,0)+IF('3-man'!F$19="E",1.275,0)+IF('3-man'!G$19="SB",18.815,0)+IF('3-man'!F$19="H",IF('3-man'!$Z$9="Ayak",1.276,0),0)</f>
        <v/>
      </c>
      <c r="I67">
        <f>IF('3-man'!H$19="S",26.708,0)+IF('3-man'!H$19="C",10.052,0)+IF('3-man'!H$19="H",IF('3-man'!$Z$9="Ayak",0,IF('3-man'!$Z$9="Swift blade",9.844,9.929)),0)+IF('3-man'!G$19="D",481.25,0)+IF('3-man'!G$19="B",1.257,0)+IF('3-man'!G$19="A",26.917,0)+IF('3-man'!F$19="T",1.29,0)+IF('3-man'!G$19="E",1.275,0)+IF('3-man'!H$19="SB",18.815,0)+IF('3-man'!G$19="H",IF('3-man'!$Z$9="Ayak",1.276,0),0)</f>
        <v/>
      </c>
      <c r="J67">
        <f>IF('3-man'!I$19="S",26.708,0)+IF('3-man'!I$19="C",10.052,0)+IF('3-man'!I$19="H",IF('3-man'!$Z$9="Ayak",0,IF('3-man'!$Z$9="Swift blade",9.844,9.929)),0)+IF('3-man'!H$19="D",481.25,0)+IF('3-man'!H$19="B",1.257,0)+IF('3-man'!H$19="A",26.917,0)+IF('3-man'!G$19="T",1.29,0)+IF('3-man'!H$19="E",1.275,0)+IF('3-man'!I$19="SB",18.815,0)+IF('3-man'!H$19="H",IF('3-man'!$Z$9="Ayak",1.276,0),0)</f>
        <v/>
      </c>
      <c r="K67">
        <f>IF('3-man'!J$19="S",26.708,0)+IF('3-man'!J$19="C",10.052,0)+IF('3-man'!J$19="H",IF('3-man'!$Z$9="Ayak",0,IF('3-man'!$Z$9="Swift blade",9.844,9.929)),0)+IF('3-man'!I$19="D",481.25,0)+IF('3-man'!I$19="B",1.257,0)+IF('3-man'!I$19="A",26.917,0)+IF('3-man'!H$19="T",1.29,0)+IF('3-man'!I$19="E",1.275,0)+IF('3-man'!J$19="SB",18.815,0)+IF('3-man'!I$19="H",IF('3-man'!$Z$9="Ayak",1.276,0),0)</f>
        <v/>
      </c>
      <c r="L67">
        <f>IF('3-man'!K$19="S",26.708,0)+IF('3-man'!K$19="C",10.052,0)+IF('3-man'!K$19="H",IF('3-man'!$Z$9="Ayak",0,IF('3-man'!$Z$9="Swift blade",9.844,9.929)),0)+IF('3-man'!J$19="D",481.25,0)+IF('3-man'!J$19="B",1.257,0)+IF('3-man'!J$19="A",26.917,0)+IF('3-man'!I$19="T",1.29,0)+IF('3-man'!J$19="E",1.275,0)+IF('3-man'!K$19="SB",18.815,0)+IF('3-man'!J$19="H",IF('3-man'!$Z$9="Ayak",1.276,0),0)</f>
        <v/>
      </c>
      <c r="M67">
        <f>IF('3-man'!L$19="S",26.708,0)+IF('3-man'!L$19="C",10.052,0)+IF('3-man'!L$19="H",IF('3-man'!$Z$9="Ayak",0,IF('3-man'!$Z$9="Swift blade",9.844,9.929)),0)+IF('3-man'!K$19="D",481.25,0)+IF('3-man'!K$19="B",1.257,0)+IF('3-man'!K$19="A",26.917,0)+IF('3-man'!J$19="T",1.29,0)+IF('3-man'!K$19="E",1.275,0)+IF('3-man'!L$19="SB",18.815,0)+IF('3-man'!K$19="H",IF('3-man'!$Z$9="Ayak",1.276,0),0)</f>
        <v/>
      </c>
      <c r="N67">
        <f>IF('3-man'!M$19="S",26.708,0)+IF('3-man'!M$19="C",10.052,0)+IF('3-man'!M$19="H",IF('3-man'!$Z$9="Ayak",0,IF('3-man'!$Z$9="Swift blade",9.844,9.929)),0)+IF('3-man'!L$19="D",481.25,0)+IF('3-man'!L$19="B",1.257,0)+IF('3-man'!L$19="A",26.917,0)+IF('3-man'!K$19="T",1.29,0)+IF('3-man'!L$19="E",1.275,0)+IF('3-man'!M$19="SB",18.815,0)+IF('3-man'!L$19="H",IF('3-man'!$Z$9="Ayak",1.276,0),0)</f>
        <v/>
      </c>
      <c r="O67">
        <f>IF('3-man'!N$19="S",26.708,0)+IF('3-man'!N$19="C",10.052,0)+IF('3-man'!N$19="H",IF('3-man'!$Z$9="Ayak",0,IF('3-man'!$Z$9="Swift blade",9.844,9.929)),0)+IF('3-man'!M$19="D",481.25,0)+IF('3-man'!M$19="B",1.257,0)+IF('3-man'!M$19="A",26.917,0)+IF('3-man'!L$19="T",1.29,0)+IF('3-man'!M$19="E",1.275,0)+IF('3-man'!N$19="SB",18.815,0)+IF('3-man'!M$19="H",IF('3-man'!$Z$9="Ayak",1.276,0),0)</f>
        <v/>
      </c>
      <c r="P67">
        <f>IF('3-man'!O$19="S",26.708,0)+IF('3-man'!O$19="C",10.052,0)+IF('3-man'!O$19="H",IF('3-man'!$Z$9="Ayak",0,IF('3-man'!$Z$9="Swift blade",9.844,9.929)),0)+IF('3-man'!N$19="D",481.25,0)+IF('3-man'!N$19="B",1.257,0)+IF('3-man'!N$19="A",26.917,0)+IF('3-man'!M$19="T",1.29,0)+IF('3-man'!N$19="E",1.275,0)+IF('3-man'!O$19="SB",18.815,0)+IF('3-man'!N$19="H",IF('3-man'!$Z$9="Ayak",1.276,0),0)</f>
        <v/>
      </c>
      <c r="Q67">
        <f>IF('3-man'!P$19="S",26.708,0)+IF('3-man'!P$19="C",10.052,0)+IF('3-man'!P$19="H",IF('3-man'!$Z$9="Ayak",0,IF('3-man'!$Z$9="Swift blade",9.844,9.929)),0)+IF('3-man'!O$19="D",481.25,0)+IF('3-man'!O$19="B",1.257,0)+IF('3-man'!O$19="A",26.917,0)+IF('3-man'!N$19="T",1.29,0)+IF('3-man'!O$19="E",1.275,0)+IF('3-man'!P$19="SB",18.815,0)+IF('3-man'!O$19="H",IF('3-man'!$Z$9="Ayak",1.276,0),0)</f>
        <v/>
      </c>
      <c r="R67">
        <f>IF('3-man'!Q$19="S",26.708,0)+IF('3-man'!Q$19="C",10.052,0)+IF('3-man'!Q$19="H",IF('3-man'!$Z$9="Ayak",0,IF('3-man'!$Z$9="Swift blade",9.844,9.929)),0)+IF('3-man'!P$19="D",481.25,0)+IF('3-man'!P$19="B",1.257,0)+IF('3-man'!P$19="A",26.917,0)+IF('3-man'!O$19="T",1.29,0)+IF('3-man'!P$19="E",1.275,0)+IF('3-man'!Q$19="SB",18.815,0)+IF('3-man'!P$19="H",IF('3-man'!$Z$9="Ayak",1.276,0),0)</f>
        <v/>
      </c>
      <c r="S67">
        <f>IF('3-man'!R$19="S",26.708,0)+IF('3-man'!R$19="C",10.052,0)+IF('3-man'!R$19="H",IF('3-man'!$Z$9="Ayak",0,IF('3-man'!$Z$9="Swift blade",9.844,9.929)),0)+IF('3-man'!Q$19="D",481.25,0)+IF('3-man'!Q$19="B",1.257,0)+IF('3-man'!Q$19="A",26.917,0)+IF('3-man'!P$19="T",1.29,0)+IF('3-man'!Q$19="E",1.275,0)+IF('3-man'!R$19="SB",18.815,0)+IF('3-man'!Q$19="H",IF('3-man'!$Z$9="Ayak",1.276,0),0)</f>
        <v/>
      </c>
      <c r="T67">
        <f>IF('3-man'!S$19="S",26.708,0)+IF('3-man'!S$19="C",10.052,0)+IF('3-man'!S$19="H",IF('3-man'!$Z$9="Ayak",0,IF('3-man'!$Z$9="Swift blade",9.844,9.929)),0)+IF('3-man'!R$19="D",481.25,0)+IF('3-man'!R$19="B",1.257,0)+IF('3-man'!R$19="A",26.917,0)+IF('3-man'!Q$19="T",1.29,0)+IF('3-man'!R$19="E",1.275,0)+IF('3-man'!S$19="SB",18.815,0)+IF('3-man'!R$19="H",IF('3-man'!$Z$9="Ayak",1.276,0),0)</f>
        <v/>
      </c>
      <c r="U67">
        <f>IF('3-man'!T$19="S",26.708,0)+IF('3-man'!T$19="C",10.052,0)+IF('3-man'!T$19="H",IF('3-man'!$Z$9="Ayak",0,IF('3-man'!$Z$9="Swift blade",9.844,9.929)),0)+IF('3-man'!S$19="D",481.25,0)+IF('3-man'!S$19="B",1.257,0)+IF('3-man'!S$19="A",26.917,0)+IF('3-man'!R$19="T",1.29,0)+IF('3-man'!S$19="E",1.275,0)+IF('3-man'!T$19="SB",18.815,0)+IF('3-man'!S$19="H",IF('3-man'!$Z$9="Ayak",1.276,0),0)</f>
        <v/>
      </c>
      <c r="V67">
        <f>IF('3-man'!U$19="S",26.708,0)+IF('3-man'!U$19="C",10.052,0)+IF('3-man'!U$19="H",IF('3-man'!$Z$9="Ayak",0,IF('3-man'!$Z$9="Swift blade",9.844,9.929)),0)+IF('3-man'!T$19="D",481.25,0)+IF('3-man'!T$19="B",1.257,0)+IF('3-man'!T$19="A",26.917,0)+IF('3-man'!S$19="T",1.29,0)+IF('3-man'!T$19="E",1.275,0)+IF('3-man'!U$19="SB",18.815,0)+IF('3-man'!T$19="H",IF('3-man'!$Z$9="Ayak",1.276,0),0)</f>
        <v/>
      </c>
      <c r="W67">
        <f>IF('3-man'!V$19="S",26.708,0)+IF('3-man'!V$19="C",10.052,0)+IF('3-man'!V$19="H",IF('3-man'!$Z$9="Ayak",0,IF('3-man'!$Z$9="Swift blade",9.844,9.929)),0)+IF('3-man'!U$19="D",481.25,0)+IF('3-man'!U$19="B",1.257,0)+IF('3-man'!U$19="A",26.917,0)+IF('3-man'!T$19="T",1.29,0)+IF('3-man'!U$19="E",1.275,0)+IF('3-man'!V$19="SB",18.815,0)+IF('3-man'!U$19="H",IF('3-man'!$Z$9="Ayak",1.276,0),0)</f>
        <v/>
      </c>
      <c r="X67">
        <f>IF('3-man'!W$19="S",26.708,0)+IF('3-man'!W$19="C",10.052,0)+IF('3-man'!W$19="H",IF('3-man'!$Z$9="Ayak",0,IF('3-man'!$Z$9="Swift blade",9.844,9.929)),0)+IF('3-man'!V$19="D",481.25,0)+IF('3-man'!V$19="B",1.257,0)+IF('3-man'!V$19="A",26.917,0)+IF('3-man'!U$19="T",1.29,0)+IF('3-man'!V$19="E",1.275,0)+IF('3-man'!W$19="SB",18.815,0)+IF('3-man'!V$19="H",IF('3-man'!$Z$9="Ayak",1.276,0),0)</f>
        <v/>
      </c>
      <c r="Y67">
        <f>IF('3-man'!X$19="S",26.708,0)+IF('3-man'!X$19="C",10.052,0)+IF('3-man'!X$19="H",IF('3-man'!$Z$9="Ayak",0,IF('3-man'!$Z$9="Swift blade",9.844,9.929)),0)+IF('3-man'!W$19="D",481.25,0)+IF('3-man'!W$19="B",1.257,0)+IF('3-man'!W$19="A",26.917,0)+IF('3-man'!V$19="T",1.29,0)+IF('3-man'!W$19="E",1.275,0)+IF('3-man'!X$19="SB",18.815,0)+IF('3-man'!W$19="H",IF('3-man'!$Z$9="Ayak",1.276,0),0)</f>
        <v/>
      </c>
      <c r="Z67">
        <f>IF('3-man'!Y$19="S",26.708,0)+IF('3-man'!Y$19="C",10.052,0)+IF('3-man'!Y$19="H",IF('3-man'!$Z$9="Ayak",0,IF('3-man'!$Z$9="Swift blade",9.844,9.929)),0)+IF('3-man'!X$19="D",481.25,0)+IF('3-man'!X$19="B",1.257,0)+IF('3-man'!X$19="A",26.917,0)+IF('3-man'!W$19="T",1.29,0)+IF('3-man'!X$19="E",1.275,0)+IF('3-man'!Y$19="SB",18.815,0)+IF('3-man'!X$19="H",IF('3-man'!$Z$9="Ayak",1.276,0),0)</f>
        <v/>
      </c>
      <c r="AA67">
        <f>IF('3-man'!Z$19="S",26.708,0)+IF('3-man'!Z$19="C",10.052,0)+IF('3-man'!Z$19="H",IF('3-man'!$Z$9="Ayak",0,IF('3-man'!$Z$9="Swift blade",9.844,9.929)),0)+IF('3-man'!Y$19="D",481.25,0)+IF('3-man'!Y$19="B",1.257,0)+IF('3-man'!Y$19="A",26.917,0)+IF('3-man'!X$19="T",1.29,0)+IF('3-man'!Y$19="E",1.275,0)+IF('3-man'!Z$19="SB",18.815,0)+IF('3-man'!Y$19="H",IF('3-man'!$Z$9="Ayak",1.276,0),0)</f>
        <v/>
      </c>
      <c r="AB67">
        <f>IF('3-man'!AA$19="S",26.708,0)+IF('3-man'!AA$19="C",10.052,0)+IF('3-man'!AA$19="H",IF('3-man'!$Z$9="Ayak",0,IF('3-man'!$Z$9="Swift blade",9.844,9.929)),0)+IF('3-man'!Z$19="D",481.25,0)+IF('3-man'!Z$19="B",1.257,0)+IF('3-man'!Z$19="A",26.917,0)+IF('3-man'!Y$19="T",1.29,0)+IF('3-man'!Z$19="E",1.275,0)+IF('3-man'!AA$19="SB",18.815,0)+IF('3-man'!Z$19="H",IF('3-man'!$Z$9="Ayak",1.276,0),0)</f>
        <v/>
      </c>
      <c r="AC67">
        <f>IF('3-man'!AB$19="S",26.708,0)+IF('3-man'!AB$19="C",10.052,0)+IF('3-man'!AB$19="H",IF('3-man'!$Z$9="Ayak",0,IF('3-man'!$Z$9="Swift blade",9.844,9.929)),0)+IF('3-man'!AA$19="D",481.25,0)+IF('3-man'!AA$19="B",1.257,0)+IF('3-man'!AA$19="A",26.917,0)+IF('3-man'!Z$19="T",1.29,0)+IF('3-man'!AA$19="E",1.275,0)+IF('3-man'!AB$19="SB",18.815,0)+IF('3-man'!AA$19="H",IF('3-man'!$Z$9="Ayak",1.276,0),0)</f>
        <v/>
      </c>
      <c r="AD67">
        <f>IF('3-man'!AC$19="S",26.708,0)+IF('3-man'!AC$19="C",10.052,0)+IF('3-man'!AC$19="H",IF('3-man'!$Z$9="Ayak",0,IF('3-man'!$Z$9="Swift blade",9.844,9.929)),0)+IF('3-man'!AB$19="D",481.25,0)+IF('3-man'!AB$19="B",1.257,0)+IF('3-man'!AB$19="A",26.917,0)+IF('3-man'!AA$19="T",1.29,0)+IF('3-man'!AB$19="E",1.275,0)+IF('3-man'!AC$19="SB",18.815,0)+IF('3-man'!AB$19="H",IF('3-man'!$Z$9="Ayak",1.276,0),0)</f>
        <v/>
      </c>
      <c r="AE67">
        <f>IF('3-man'!AD$19="S",26.708,0)+IF('3-man'!AD$19="C",10.052,0)+IF('3-man'!AD$19="H",IF('3-man'!$Z$9="Ayak",0,IF('3-man'!$Z$9="Swift blade",9.844,9.929)),0)+IF('3-man'!AC$19="D",481.25,0)+IF('3-man'!AC$19="B",1.257,0)+IF('3-man'!AC$19="A",26.917,0)+IF('3-man'!AB$19="T",1.29,0)+IF('3-man'!AC$19="E",1.275,0)+IF('3-man'!AD$19="SB",18.815,0)+IF('3-man'!AC$19="H",IF('3-man'!$Z$9="Ayak",1.276,0),0)</f>
        <v/>
      </c>
      <c r="AF67">
        <f>IF('3-man'!AE$19="S",26.708,0)+IF('3-man'!AE$19="C",10.052,0)+IF('3-man'!AE$19="H",IF('3-man'!$Z$9="Ayak",0,IF('3-man'!$Z$9="Swift blade",9.844,9.929)),0)+IF('3-man'!AD$19="D",481.25,0)+IF('3-man'!AD$19="B",1.257,0)+IF('3-man'!AD$19="A",26.917,0)+IF('3-man'!AC$19="T",1.29,0)+IF('3-man'!AD$19="E",1.275,0)+IF('3-man'!AE$19="SB",18.815,0)+IF('3-man'!AD$19="H",IF('3-man'!$Z$9="Ayak",1.276,0),0)</f>
        <v/>
      </c>
      <c r="AG67">
        <f>IF('3-man'!AF$19="S",26.708,0)+IF('3-man'!AF$19="C",10.052,0)+IF('3-man'!AF$19="H",IF('3-man'!$Z$9="Ayak",0,IF('3-man'!$Z$9="Swift blade",9.844,9.929)),0)+IF('3-man'!AE$19="D",481.25,0)+IF('3-man'!AE$19="B",1.257,0)+IF('3-man'!AE$19="A",26.917,0)+IF('3-man'!AD$19="T",1.29,0)+IF('3-man'!AE$19="E",1.275,0)+IF('3-man'!AF$19="SB",18.815,0)+IF('3-man'!AE$19="H",IF('3-man'!$Z$9="Ayak",1.276,0),0)</f>
        <v/>
      </c>
      <c r="AH67">
        <f>IF('3-man'!AG$19="S",26.708,0)+IF('3-man'!AG$19="C",10.052,0)+IF('3-man'!AG$19="H",IF('3-man'!$Z$9="Ayak",0,IF('3-man'!$Z$9="Swift blade",9.844,9.929)),0)+IF('3-man'!AF$19="D",481.25,0)+IF('3-man'!AF$19="B",1.257,0)+IF('3-man'!AF$19="A",26.917,0)+IF('3-man'!AE$19="T",1.29,0)+IF('3-man'!AF$19="E",1.275,0)+IF('3-man'!AG$19="SB",18.815,0)+IF('3-man'!AF$19="H",IF('3-man'!$Z$9="Ayak",1.276,0),0)</f>
        <v/>
      </c>
      <c r="AI67">
        <f>IF('3-man'!AH$19="S",26.708,0)+IF('3-man'!AH$19="C",10.052,0)+IF('3-man'!AH$19="H",IF('3-man'!$Z$9="Ayak",0,IF('3-man'!$Z$9="Swift blade",9.844,9.929)),0)+IF('3-man'!AG$19="D",481.25,0)+IF('3-man'!AG$19="B",1.257,0)+IF('3-man'!AG$19="A",26.917,0)+IF('3-man'!AF$19="T",1.29,0)+IF('3-man'!AG$19="E",1.275,0)+IF('3-man'!AH$19="SB",18.815,0)+IF('3-man'!AG$19="H",IF('3-man'!$Z$9="Ayak",1.276,0),0)</f>
        <v/>
      </c>
      <c r="AJ67">
        <f>IF('3-man'!AI$19="S",26.708,0)+IF('3-man'!AI$19="C",10.052,0)+IF('3-man'!AI$19="H",IF('3-man'!$Z$9="Ayak",0,IF('3-man'!$Z$9="Swift blade",9.844,9.929)),0)+IF('3-man'!AH$19="D",481.25,0)+IF('3-man'!AH$19="B",1.257,0)+IF('3-man'!AH$19="A",26.917,0)+IF('3-man'!AG$19="T",1.29,0)+IF('3-man'!AH$19="E",1.275,0)+IF('3-man'!AI$19="SB",18.815,0)+IF('3-man'!AH$19="H",IF('3-man'!$Z$9="Ayak",1.276,0),0)</f>
        <v/>
      </c>
      <c r="AK67">
        <f>IF('3-man'!AJ$19="S",26.708,0)+IF('3-man'!AJ$19="C",10.052,0)+IF('3-man'!AJ$19="H",IF('3-man'!$Z$9="Ayak",0,IF('3-man'!$Z$9="Swift blade",9.844,9.929)),0)+IF('3-man'!AI$19="D",481.25,0)+IF('3-man'!AI$19="B",1.257,0)+IF('3-man'!AI$19="A",26.917,0)+IF('3-man'!AH$19="T",1.29,0)+IF('3-man'!AI$19="E",1.275,0)+IF('3-man'!AJ$19="SB",18.815,0)+IF('3-man'!AI$19="H",IF('3-man'!$Z$9="Ayak",1.276,0),0)</f>
        <v/>
      </c>
      <c r="AL67">
        <f>IF('3-man'!AK$19="S",26.708,0)+IF('3-man'!AK$19="C",10.052,0)+IF('3-man'!AK$19="H",IF('3-man'!$Z$9="Ayak",0,IF('3-man'!$Z$9="Swift blade",9.844,9.929)),0)+IF('3-man'!AJ$19="D",481.25,0)+IF('3-man'!AJ$19="B",1.257,0)+IF('3-man'!AJ$19="A",26.917,0)+IF('3-man'!AI$19="T",1.29,0)+IF('3-man'!AJ$19="E",1.275,0)+IF('3-man'!AK$19="SB",18.815,0)+IF('3-man'!AJ$19="H",IF('3-man'!$Z$9="Ayak",1.276,0),0)</f>
        <v/>
      </c>
      <c r="AM67">
        <f>IF('3-man'!AL$19="S",26.708,0)+IF('3-man'!AL$19="C",10.052,0)+IF('3-man'!AL$19="H",IF('3-man'!$Z$9="Ayak",0,IF('3-man'!$Z$9="Swift blade",9.844,9.929)),0)+IF('3-man'!AK$19="D",481.25,0)+IF('3-man'!AK$19="B",1.257,0)+IF('3-man'!AK$19="A",26.917,0)+IF('3-man'!AJ$19="T",1.29,0)+IF('3-man'!AK$19="E",1.275,0)+IF('3-man'!AL$19="SB",18.815,0)+IF('3-man'!AK$19="H",IF('3-man'!$Z$9="Ayak",1.276,0),0)</f>
        <v/>
      </c>
      <c r="AN67">
        <f>IF('3-man'!AM$19="S",26.708,0)+IF('3-man'!AM$19="C",10.052,0)+IF('3-man'!AM$19="H",IF('3-man'!$Z$9="Ayak",0,IF('3-man'!$Z$9="Swift blade",9.844,9.929)),0)+IF('3-man'!AL$19="D",481.25,0)+IF('3-man'!AL$19="B",1.257,0)+IF('3-man'!AL$19="A",26.917,0)+IF('3-man'!AK$19="T",1.29,0)+IF('3-man'!AL$19="E",1.275,0)+IF('3-man'!AM$19="SB",18.815,0)+IF('3-man'!AL$19="H",IF('3-man'!$Z$9="Ayak",1.276,0),0)</f>
        <v/>
      </c>
      <c r="AO67">
        <f>IF('3-man'!AN$19="S",26.708,0)+IF('3-man'!AN$19="C",10.052,0)+IF('3-man'!AN$19="H",IF('3-man'!$Z$9="Ayak",0,IF('3-man'!$Z$9="Swift blade",9.844,9.929)),0)+IF('3-man'!AM$19="D",481.25,0)+IF('3-man'!AM$19="B",1.257,0)+IF('3-man'!AM$19="A",26.917,0)+IF('3-man'!AL$19="T",1.29,0)+IF('3-man'!AM$19="E",1.275,0)+IF('3-man'!AN$19="SB",18.815,0)+IF('3-man'!AM$19="H",IF('3-man'!$Z$9="Ayak",1.276,0),0)</f>
        <v/>
      </c>
      <c r="AP67">
        <f>IF('3-man'!AO$19="S",26.708,0)+IF('3-man'!AO$19="C",10.052,0)+IF('3-man'!AO$19="H",IF('3-man'!$Z$9="Ayak",0,IF('3-man'!$Z$9="Swift blade",9.844,9.929)),0)+IF('3-man'!AN$19="D",481.25,0)+IF('3-man'!AN$19="B",1.257,0)+IF('3-man'!AN$19="A",26.917,0)+IF('3-man'!AM$19="T",1.29,0)+IF('3-man'!AN$19="E",1.275,0)+IF('3-man'!AO$19="SB",18.815,0)+IF('3-man'!AN$19="H",IF('3-man'!$Z$9="Ayak",1.276,0),0)</f>
        <v/>
      </c>
      <c r="AQ67">
        <f>IF('3-man'!AP$19="S",26.708,0)+IF('3-man'!AP$19="C",10.052,0)+IF('3-man'!AP$19="H",IF('3-man'!$Z$9="Ayak",0,IF('3-man'!$Z$9="Swift blade",9.844,9.929)),0)+IF('3-man'!AO$19="D",481.25,0)+IF('3-man'!AO$19="B",1.257,0)+IF('3-man'!AO$19="A",26.917,0)+IF('3-man'!AN$19="T",1.29,0)+IF('3-man'!AO$19="E",1.275,0)+IF('3-man'!AP$19="SB",18.815,0)+IF('3-man'!AO$19="H",IF('3-man'!$Z$9="Ayak",1.276,0),0)</f>
        <v/>
      </c>
      <c r="AR67">
        <f>IF('3-man'!AQ$19="S",26.708,0)+IF('3-man'!AQ$19="C",10.052,0)+IF('3-man'!AQ$19="H",IF('3-man'!$Z$9="Ayak",0,IF('3-man'!$Z$9="Swift blade",9.844,9.929)),0)+IF('3-man'!AP$19="D",481.25,0)+IF('3-man'!AP$19="B",1.257,0)+IF('3-man'!AP$19="A",26.917,0)+IF('3-man'!AO$19="T",1.29,0)+IF('3-man'!AP$19="E",1.275,0)+IF('3-man'!AQ$19="SB",18.815,0)+IF('3-man'!AP$19="H",IF('3-man'!$Z$9="Ayak",1.276,0),0)</f>
        <v/>
      </c>
      <c r="AS67">
        <f>IF('3-man'!AR$19="S",26.708,0)+IF('3-man'!AR$19="C",10.052,0)+IF('3-man'!AR$19="H",IF('3-man'!$Z$9="Ayak",0,IF('3-man'!$Z$9="Swift blade",9.844,9.929)),0)+IF('3-man'!AQ$19="D",481.25,0)+IF('3-man'!AQ$19="B",1.257,0)+IF('3-man'!AQ$19="A",26.917,0)+IF('3-man'!AP$19="T",1.29,0)+IF('3-man'!AQ$19="E",1.275,0)+IF('3-man'!AR$19="SB",18.815,0)+IF('3-man'!AQ$19="H",IF('3-man'!$Z$9="Ayak",1.276,0),0)</f>
        <v/>
      </c>
      <c r="AT67">
        <f>IF('3-man'!AS$19="S",26.708,0)+IF('3-man'!AS$19="C",10.052,0)+IF('3-man'!AS$19="H",IF('3-man'!$Z$9="Ayak",0,IF('3-man'!$Z$9="Swift blade",9.844,9.929)),0)+IF('3-man'!AR$19="D",481.25,0)+IF('3-man'!AR$19="B",1.257,0)+IF('3-man'!AR$19="A",26.917,0)+IF('3-man'!AQ$19="T",1.29,0)+IF('3-man'!AR$19="E",1.275,0)+IF('3-man'!AS$19="SB",18.815,0)+IF('3-man'!AR$19="H",IF('3-man'!$Z$9="Ayak",1.276,0),0)</f>
        <v/>
      </c>
      <c r="AU67">
        <f>IF('3-man'!AT$19="S",26.708,0)+IF('3-man'!AT$19="C",10.052,0)+IF('3-man'!AT$19="H",IF('3-man'!$Z$9="Ayak",0,IF('3-man'!$Z$9="Swift blade",9.844,9.929)),0)+IF('3-man'!AS$19="D",481.25,0)+IF('3-man'!AS$19="B",1.257,0)+IF('3-man'!AS$19="A",26.917,0)+IF('3-man'!AR$19="T",1.29,0)+IF('3-man'!AS$19="E",1.275,0)+IF('3-man'!AT$19="SB",18.815,0)+IF('3-man'!AS$19="H",IF('3-man'!$Z$9="Ayak",1.276,0),0)</f>
        <v/>
      </c>
      <c r="AV67">
        <f>IF('3-man'!AU$19="S",26.708,0)+IF('3-man'!AU$19="C",10.052,0)+IF('3-man'!AU$19="H",IF('3-man'!$Z$9="Ayak",0,IF('3-man'!$Z$9="Swift blade",9.844,9.929)),0)+IF('3-man'!AT$19="D",481.25,0)+IF('3-man'!AT$19="B",1.257,0)+IF('3-man'!AT$19="A",26.917,0)+IF('3-man'!AS$19="T",1.29,0)+IF('3-man'!AT$19="E",1.275,0)+IF('3-man'!AU$19="SB",18.815,0)+IF('3-man'!AT$19="H",IF('3-man'!$Z$9="Ayak",1.276,0),0)</f>
        <v/>
      </c>
      <c r="AW67">
        <f>IF('3-man'!AV$19="S",26.708,0)+IF('3-man'!AV$19="C",10.052,0)+IF('3-man'!AV$19="H",IF('3-man'!$Z$9="Ayak",0,IF('3-man'!$Z$9="Swift blade",9.844,9.929)),0)+IF('3-man'!AU$19="D",481.25,0)+IF('3-man'!AU$19="B",1.257,0)+IF('3-man'!AU$19="A",26.917,0)+IF('3-man'!AT$19="T",1.29,0)+IF('3-man'!AU$19="E",1.275,0)+IF('3-man'!AV$19="SB",18.815,0)+IF('3-man'!AU$19="H",IF('3-man'!$Z$9="Ayak",1.276,0),0)</f>
        <v/>
      </c>
      <c r="AX67">
        <f>IF('3-man'!AW$19="S",26.708,0)+IF('3-man'!AW$19="C",10.052,0)+IF('3-man'!AW$19="H",IF('3-man'!$Z$9="Ayak",0,IF('3-man'!$Z$9="Swift blade",9.844,9.929)),0)+IF('3-man'!AV$19="D",481.25,0)+IF('3-man'!AV$19="B",1.257,0)+IF('3-man'!AV$19="A",26.917,0)+IF('3-man'!AU$19="T",1.29,0)+IF('3-man'!AV$19="E",1.275,0)+IF('3-man'!AW$19="SB",18.815,0)+IF('3-man'!AV$19="H",IF('3-man'!$Z$9="Ayak",1.276,0),0)</f>
        <v/>
      </c>
      <c r="AY67">
        <f>IF('3-man'!AX$19="S",26.708,0)+IF('3-man'!AX$19="C",10.052,0)+IF('3-man'!AX$19="H",IF('3-man'!$Z$9="Ayak",0,IF('3-man'!$Z$9="Swift blade",9.844,9.929)),0)+IF('3-man'!AW$19="D",481.25,0)+IF('3-man'!AW$19="B",1.257,0)+IF('3-man'!AW$19="A",26.917,0)+IF('3-man'!AV$19="T",1.29,0)+IF('3-man'!AW$19="E",1.275,0)+IF('3-man'!AX$19="SB",18.815,0)+IF('3-man'!AW$19="H",IF('3-man'!$Z$9="Ayak",1.276,0),0)</f>
        <v/>
      </c>
      <c r="AZ67">
        <f>IF('3-man'!AY$19="S",26.708,0)+IF('3-man'!AY$19="C",10.052,0)+IF('3-man'!AY$19="H",IF('3-man'!$Z$9="Ayak",0,IF('3-man'!$Z$9="Swift blade",9.844,9.929)),0)+IF('3-man'!AX$19="D",481.25,0)+IF('3-man'!AX$19="B",1.257,0)+IF('3-man'!AX$19="A",26.917,0)+IF('3-man'!AW$19="T",1.29,0)+IF('3-man'!AX$19="E",1.275,0)+IF('3-man'!AY$19="SB",18.815,0)+IF('3-man'!AX$19="H",IF('3-man'!$Z$9="Ayak",1.276,0),0)</f>
        <v/>
      </c>
      <c r="BA67">
        <f>IF('3-man'!AZ$19="S",26.708,0)+IF('3-man'!AZ$19="C",10.052,0)+IF('3-man'!AZ$19="H",IF('3-man'!$Z$9="Ayak",0,IF('3-man'!$Z$9="Swift blade",9.844,9.929)),0)+IF('3-man'!AY$19="D",481.25,0)+IF('3-man'!AY$19="B",1.257,0)+IF('3-man'!AY$19="A",26.917,0)+IF('3-man'!AX$19="T",1.29,0)+IF('3-man'!AY$19="E",1.275,0)+IF('3-man'!AZ$19="SB",18.815,0)+IF('3-man'!AY$19="H",IF('3-man'!$Z$9="Ayak",1.276,0),0)</f>
        <v/>
      </c>
      <c r="BB67">
        <f>IF('3-man'!BA$19="S",26.708,0)+IF('3-man'!BA$19="C",10.052,0)+IF('3-man'!BA$19="H",IF('3-man'!$Z$9="Ayak",0,IF('3-man'!$Z$9="Swift blade",9.844,9.929)),0)+IF('3-man'!AZ$19="D",481.25,0)+IF('3-man'!AZ$19="B",1.257,0)+IF('3-man'!AZ$19="A",26.917,0)+IF('3-man'!AY$19="T",1.29,0)+IF('3-man'!AZ$19="E",1.275,0)+IF('3-man'!BA$19="SB",18.815,0)+IF('3-man'!AZ$19="H",IF('3-man'!$Z$9="Ayak",1.276,0),0)</f>
        <v/>
      </c>
      <c r="BC67">
        <f>IF('3-man'!BB$19="S",26.708,0)+IF('3-man'!BB$19="C",10.052,0)+IF('3-man'!BB$19="H",IF('3-man'!$Z$9="Ayak",0,IF('3-man'!$Z$9="Swift blade",9.844,9.929)),0)+IF('3-man'!BA$19="D",481.25,0)+IF('3-man'!BA$19="B",1.257,0)+IF('3-man'!BA$19="A",26.917,0)+IF('3-man'!AZ$19="T",1.29,0)+IF('3-man'!BA$19="E",1.275,0)+IF('3-man'!BB$19="SB",18.815,0)+IF('3-man'!BA$19="H",IF('3-man'!$Z$9="Ayak",1.276,0),0)</f>
        <v/>
      </c>
      <c r="BD67">
        <f>IF('3-man'!BC$19="S",26.708,0)+IF('3-man'!BC$19="C",10.052,0)+IF('3-man'!BC$19="H",IF('3-man'!$Z$9="Ayak",0,IF('3-man'!$Z$9="Swift blade",9.844,9.929)),0)+IF('3-man'!BB$19="D",481.25,0)+IF('3-man'!BB$19="B",1.257,0)+IF('3-man'!BB$19="A",26.917,0)+IF('3-man'!BA$19="T",1.29,0)+IF('3-man'!BB$19="E",1.275,0)+IF('3-man'!BC$19="SB",18.815,0)+IF('3-man'!BB$19="H",IF('3-man'!$Z$9="Ayak",1.276,0),0)</f>
        <v/>
      </c>
      <c r="BE67">
        <f>IF('3-man'!BD$19="S",26.708,0)+IF('3-man'!BD$19="C",10.052,0)+IF('3-man'!BD$19="H",IF('3-man'!$Z$9="Ayak",0,IF('3-man'!$Z$9="Swift blade",9.844,9.929)),0)+IF('3-man'!BC$19="D",481.25,0)+IF('3-man'!BC$19="B",1.257,0)+IF('3-man'!BC$19="A",26.917,0)+IF('3-man'!BB$19="T",1.29,0)+IF('3-man'!BC$19="E",1.275,0)+IF('3-man'!BD$19="SB",18.815,0)+IF('3-man'!BC$19="H",IF('3-man'!$Z$9="Ayak",1.276,0),0)</f>
        <v/>
      </c>
      <c r="BF67">
        <f>IF('3-man'!BE$19="S",26.708,0)+IF('3-man'!BE$19="C",10.052,0)+IF('3-man'!BE$19="H",IF('3-man'!$Z$9="Ayak",0,IF('3-man'!$Z$9="Swift blade",9.844,9.929)),0)+IF('3-man'!BD$19="D",481.25,0)+IF('3-man'!BD$19="B",1.257,0)+IF('3-man'!BD$19="A",26.917,0)+IF('3-man'!BC$19="T",1.29,0)+IF('3-man'!BD$19="E",1.275,0)+IF('3-man'!BE$19="SB",18.815,0)+IF('3-man'!BD$19="H",IF('3-man'!$Z$9="Ayak",1.276,0),0)</f>
        <v/>
      </c>
      <c r="BG67">
        <f>IF('3-man'!BF$19="S",26.708,0)+IF('3-man'!BF$19="C",10.052,0)+IF('3-man'!BF$19="H",IF('3-man'!$Z$9="Ayak",0,IF('3-man'!$Z$9="Swift blade",9.844,9.929)),0)+IF('3-man'!BE$19="D",481.25,0)+IF('3-man'!BE$19="B",1.257,0)+IF('3-man'!BE$19="A",26.917,0)+IF('3-man'!BD$19="T",1.29,0)+IF('3-man'!BE$19="E",1.275,0)+IF('3-man'!BF$19="SB",18.815,0)+IF('3-man'!BE$19="H",IF('3-man'!$Z$9="Ayak",1.276,0),0)</f>
        <v/>
      </c>
      <c r="BH67">
        <f>IF('3-man'!BG$19="S",26.708,0)+IF('3-man'!BG$19="C",10.052,0)+IF('3-man'!BG$19="H",IF('3-man'!$Z$9="Ayak",0,IF('3-man'!$Z$9="Swift blade",9.844,9.929)),0)+IF('3-man'!BF$19="D",481.25,0)+IF('3-man'!BF$19="B",1.257,0)+IF('3-man'!BF$19="A",26.917,0)+IF('3-man'!BE$19="T",1.29,0)+IF('3-man'!BF$19="E",1.275,0)+IF('3-man'!BG$19="SB",18.815,0)+IF('3-man'!BF$19="H",IF('3-man'!$Z$9="Ayak",1.276,0),0)</f>
        <v/>
      </c>
      <c r="BI67">
        <f>IF('3-man'!BH$19="S",26.708,0)+IF('3-man'!BH$19="C",10.052,0)+IF('3-man'!BH$19="H",IF('3-man'!$Z$9="Ayak",0,IF('3-man'!$Z$9="Swift blade",9.844,9.929)),0)+IF('3-man'!BG$19="D",481.25,0)+IF('3-man'!BG$19="B",1.257,0)+IF('3-man'!BG$19="A",26.917,0)+IF('3-man'!BF$19="T",1.29,0)+IF('3-man'!BG$19="E",1.275,0)+IF('3-man'!BH$19="SB",18.815,0)+IF('3-man'!BG$19="H",IF('3-man'!$Z$9="Ayak",1.276,0),0)</f>
        <v/>
      </c>
      <c r="BJ67">
        <f>IF('3-man'!BI$19="S",26.708,0)+IF('3-man'!BI$19="C",10.052,0)+IF('3-man'!BI$19="H",IF('3-man'!$Z$9="Ayak",0,IF('3-man'!$Z$9="Swift blade",9.844,9.929)),0)+IF('3-man'!BH$19="D",481.25,0)+IF('3-man'!BH$19="B",1.257,0)+IF('3-man'!BH$19="A",26.917,0)+IF('3-man'!BG$19="T",1.29,0)+IF('3-man'!BH$19="E",1.275,0)+IF('3-man'!BI$19="SB",18.815,0)+IF('3-man'!BH$19="H",IF('3-man'!$Z$9="Ayak",1.276,0),0)</f>
        <v/>
      </c>
      <c r="BK67">
        <f>IF('3-man'!BJ$19="S",26.708,0)+IF('3-man'!BJ$19="C",10.052,0)+IF('3-man'!BJ$19="H",IF('3-man'!$Z$9="Ayak",0,IF('3-man'!$Z$9="Swift blade",9.844,9.929)),0)+IF('3-man'!BI$19="D",481.25,0)+IF('3-man'!BI$19="B",1.257,0)+IF('3-man'!BI$19="A",26.917,0)+IF('3-man'!BH$19="T",1.29,0)+IF('3-man'!BI$19="E",1.275,0)+IF('3-man'!BJ$19="SB",18.815,0)+IF('3-man'!BI$19="H",IF('3-man'!$Z$9="Ayak",1.276,0),0)</f>
        <v/>
      </c>
      <c r="BL67">
        <f>IF('3-man'!BK$19="S",26.708,0)+IF('3-man'!BK$19="C",10.052,0)+IF('3-man'!BK$19="H",IF('3-man'!$Z$9="Ayak",0,IF('3-man'!$Z$9="Swift blade",9.844,9.929)),0)+IF('3-man'!BJ$19="D",481.25,0)+IF('3-man'!BJ$19="B",1.257,0)+IF('3-man'!BJ$19="A",26.917,0)+IF('3-man'!BI$19="T",1.29,0)+IF('3-man'!BJ$19="E",1.275,0)+IF('3-man'!BK$19="SB",18.815,0)+IF('3-man'!BJ$19="H",IF('3-man'!$Z$9="Ayak",1.276,0),0)</f>
        <v/>
      </c>
      <c r="BM67">
        <f>IF('3-man'!BL$19="S",26.708,0)+IF('3-man'!BL$19="C",10.052,0)+IF('3-man'!BL$19="H",IF('3-man'!$Z$9="Ayak",0,IF('3-man'!$Z$9="Swift blade",9.844,9.929)),0)+IF('3-man'!BK$19="D",481.25,0)+IF('3-man'!BK$19="B",1.257,0)+IF('3-man'!BK$19="A",26.917,0)+IF('3-man'!BJ$19="T",1.29,0)+IF('3-man'!BK$19="E",1.275,0)+IF('3-man'!BL$19="SB",18.815,0)+IF('3-man'!BK$19="H",IF('3-man'!$Z$9="Ayak",1.276,0),0)</f>
        <v/>
      </c>
      <c r="BN67">
        <f>IF('3-man'!BM$19="S",26.708,0)+IF('3-man'!BM$19="C",10.052,0)+IF('3-man'!BM$19="H",IF('3-man'!$Z$9="Ayak",0,IF('3-man'!$Z$9="Swift blade",9.844,9.929)),0)+IF('3-man'!BL$19="D",481.25,0)+IF('3-man'!BL$19="B",1.257,0)+IF('3-man'!BL$19="A",26.917,0)+IF('3-man'!BK$19="T",1.29,0)+IF('3-man'!BL$19="E",1.275,0)+IF('3-man'!BM$19="SB",18.815,0)+IF('3-man'!BL$19="H",IF('3-man'!$Z$9="Ayak",1.276,0),0)</f>
        <v/>
      </c>
      <c r="BO67">
        <f>IF('3-man'!BN$19="S",26.708,0)+IF('3-man'!BN$19="C",10.052,0)+IF('3-man'!BN$19="H",IF('3-man'!$Z$9="Ayak",0,IF('3-man'!$Z$9="Swift blade",9.844,9.929)),0)+IF('3-man'!BM$19="D",481.25,0)+IF('3-man'!BM$19="B",1.257,0)+IF('3-man'!BM$19="A",26.917,0)+IF('3-man'!BL$19="T",1.29,0)+IF('3-man'!BM$19="E",1.275,0)+IF('3-man'!BN$19="SB",18.815,0)+IF('3-man'!BM$19="H",IF('3-man'!$Z$9="Ayak",1.276,0),0)</f>
        <v/>
      </c>
      <c r="BP67">
        <f>IF('3-man'!BO$19="S",26.708,0)+IF('3-man'!BO$19="C",10.052,0)+IF('3-man'!BO$19="H",IF('3-man'!$Z$9="Ayak",0,IF('3-man'!$Z$9="Swift blade",9.844,9.929)),0)+IF('3-man'!BN$19="D",481.25,0)+IF('3-man'!BN$19="B",1.257,0)+IF('3-man'!BN$19="A",26.917,0)+IF('3-man'!BM$19="T",1.29,0)+IF('3-man'!BN$19="E",1.275,0)+IF('3-man'!BO$19="SB",18.815,0)+IF('3-man'!BN$19="H",IF('3-man'!$Z$9="Ayak",1.276,0),0)</f>
        <v/>
      </c>
      <c r="BQ67">
        <f>IF('3-man'!BP$19="S",26.708,0)+IF('3-man'!BP$19="C",10.052,0)+IF('3-man'!BP$19="H",IF('3-man'!$Z$9="Ayak",0,IF('3-man'!$Z$9="Swift blade",9.844,9.929)),0)+IF('3-man'!BO$19="D",481.25,0)+IF('3-man'!BO$19="B",1.257,0)+IF('3-man'!BO$19="A",26.917,0)+IF('3-man'!BN$19="T",1.29,0)+IF('3-man'!BO$19="E",1.275,0)+IF('3-man'!BP$19="SB",18.815,0)+IF('3-man'!BO$19="H",IF('3-man'!$Z$9="Ayak",1.276,0),0)</f>
        <v/>
      </c>
      <c r="BR67">
        <f>IF('3-man'!BQ$19="S",26.708,0)+IF('3-man'!BQ$19="C",10.052,0)+IF('3-man'!BQ$19="H",IF('3-man'!$Z$9="Ayak",0,IF('3-man'!$Z$9="Swift blade",9.844,9.929)),0)+IF('3-man'!BP$19="D",481.25,0)+IF('3-man'!BP$19="B",1.257,0)+IF('3-man'!BP$19="A",26.917,0)+IF('3-man'!BO$19="T",1.29,0)+IF('3-man'!BP$19="E",1.275,0)+IF('3-man'!BQ$19="SB",18.815,0)+IF('3-man'!BP$19="H",IF('3-man'!$Z$9="Ayak",1.276,0),0)</f>
        <v/>
      </c>
      <c r="BS67">
        <f>IF('3-man'!BR$19="S",26.708,0)+IF('3-man'!BR$19="C",10.052,0)+IF('3-man'!BR$19="H",IF('3-man'!$Z$9="Ayak",0,IF('3-man'!$Z$9="Swift blade",9.844,9.929)),0)+IF('3-man'!BQ$19="D",481.25,0)+IF('3-man'!BQ$19="B",1.257,0)+IF('3-man'!BQ$19="A",26.917,0)+IF('3-man'!BP$19="T",1.29,0)+IF('3-man'!BQ$19="E",1.275,0)+IF('3-man'!BR$19="SB",18.815,0)+IF('3-man'!BQ$19="H",IF('3-man'!$Z$9="Ayak",1.276,0),0)</f>
        <v/>
      </c>
      <c r="BT67">
        <f>IF('3-man'!BS$19="S",26.708,0)+IF('3-man'!BS$19="C",10.052,0)+IF('3-man'!BS$19="H",IF('3-man'!$Z$9="Ayak",0,IF('3-man'!$Z$9="Swift blade",9.844,9.929)),0)+IF('3-man'!BR$19="D",481.25,0)+IF('3-man'!BR$19="B",1.257,0)+IF('3-man'!BR$19="A",26.917,0)+IF('3-man'!BQ$19="T",1.29,0)+IF('3-man'!BR$19="E",1.275,0)+IF('3-man'!BS$19="SB",18.815,0)+IF('3-man'!BR$19="H",IF('3-man'!$Z$9="Ayak",1.276,0),0)</f>
        <v/>
      </c>
      <c r="BU67">
        <f>IF('3-man'!BT$19="S",26.708,0)+IF('3-man'!BT$19="C",10.052,0)+IF('3-man'!BT$19="H",IF('3-man'!$Z$9="Ayak",0,IF('3-man'!$Z$9="Swift blade",9.844,9.929)),0)+IF('3-man'!BS$19="D",481.25,0)+IF('3-man'!BS$19="B",1.257,0)+IF('3-man'!BS$19="A",26.917,0)+IF('3-man'!BR$19="T",1.29,0)+IF('3-man'!BS$19="E",1.275,0)+IF('3-man'!BT$19="SB",18.815,0)+IF('3-man'!BS$19="H",IF('3-man'!$Z$9="Ayak",1.276,0),0)</f>
        <v/>
      </c>
      <c r="BV67">
        <f>IF('3-man'!BU$19="S",26.708,0)+IF('3-man'!BU$19="C",10.052,0)+IF('3-man'!BU$19="H",IF('3-man'!$Z$9="Ayak",0,IF('3-man'!$Z$9="Swift blade",9.844,9.929)),0)+IF('3-man'!BT$19="D",481.25,0)+IF('3-man'!BT$19="B",1.257,0)+IF('3-man'!BT$19="A",26.917,0)+IF('3-man'!BS$19="T",1.29,0)+IF('3-man'!BT$19="E",1.275,0)+IF('3-man'!BU$19="SB",18.815,0)+IF('3-man'!BT$19="H",IF('3-man'!$Z$9="Ayak",1.276,0),0)</f>
        <v/>
      </c>
      <c r="BW67">
        <f>IF('3-man'!BV$19="S",26.708,0)+IF('3-man'!BV$19="C",10.052,0)+IF('3-man'!BV$19="H",IF('3-man'!$Z$9="Ayak",0,IF('3-man'!$Z$9="Swift blade",9.844,9.929)),0)+IF('3-man'!BU$19="D",481.25,0)+IF('3-man'!BU$19="B",1.257,0)+IF('3-man'!BU$19="A",26.917,0)+IF('3-man'!BT$19="T",1.29,0)+IF('3-man'!BU$19="E",1.275,0)+IF('3-man'!BV$19="SB",18.815,0)+IF('3-man'!BU$19="H",IF('3-man'!$Z$9="Ayak",1.276,0),0)</f>
        <v/>
      </c>
      <c r="BX67">
        <f>IF('3-man'!BW$19="S",26.708,0)+IF('3-man'!BW$19="C",10.052,0)+IF('3-man'!BW$19="H",IF('3-man'!$Z$9="Ayak",0,IF('3-man'!$Z$9="Swift blade",9.844,9.929)),0)+IF('3-man'!BV$19="D",481.25,0)+IF('3-man'!BV$19="B",1.257,0)+IF('3-man'!BV$19="A",26.917,0)+IF('3-man'!BU$19="T",1.29,0)+IF('3-man'!BV$19="E",1.275,0)+IF('3-man'!BW$19="SB",18.815,0)+IF('3-man'!BV$19="H",IF('3-man'!$Z$9="Ayak",1.276,0),0)</f>
        <v/>
      </c>
      <c r="BY67">
        <f>IF('3-man'!BX$19="S",26.708,0)+IF('3-man'!BX$19="C",10.052,0)+IF('3-man'!BX$19="H",IF('3-man'!$Z$9="Ayak",0,IF('3-man'!$Z$9="Swift blade",9.844,9.929)),0)+IF('3-man'!BW$19="D",481.25,0)+IF('3-man'!BW$19="B",1.257,0)+IF('3-man'!BW$19="A",26.917,0)+IF('3-man'!BV$19="T",1.29,0)+IF('3-man'!BW$19="E",1.275,0)+IF('3-man'!BX$19="SB",18.815,0)+IF('3-man'!BW$19="H",IF('3-man'!$Z$9="Ayak",1.276,0),0)</f>
        <v/>
      </c>
      <c r="BZ67">
        <f>IF('3-man'!BY$19="S",26.708,0)+IF('3-man'!BY$19="C",10.052,0)+IF('3-man'!BY$19="H",IF('3-man'!$Z$9="Ayak",0,IF('3-man'!$Z$9="Swift blade",9.844,9.929)),0)+IF('3-man'!BX$19="D",481.25,0)+IF('3-man'!BX$19="B",1.257,0)+IF('3-man'!BX$19="A",26.917,0)+IF('3-man'!BW$19="T",1.29,0)+IF('3-man'!BX$19="E",1.275,0)+IF('3-man'!BY$19="SB",18.815,0)+IF('3-man'!BX$19="H",IF('3-man'!$Z$9="Ayak",1.276,0),0)</f>
        <v/>
      </c>
      <c r="CA67">
        <f>IF('3-man'!BZ$19="S",26.708,0)+IF('3-man'!BZ$19="C",10.052,0)+IF('3-man'!BZ$19="H",IF('3-man'!$Z$9="Ayak",0,IF('3-man'!$Z$9="Swift blade",9.844,9.929)),0)+IF('3-man'!BY$19="D",481.25,0)+IF('3-man'!BY$19="B",1.257,0)+IF('3-man'!BY$19="A",26.917,0)+IF('3-man'!BX$19="T",1.29,0)+IF('3-man'!BY$19="E",1.275,0)+IF('3-man'!BZ$19="SB",18.815,0)+IF('3-man'!BY$19="H",IF('3-man'!$Z$9="Ayak",1.276,0),0)</f>
        <v/>
      </c>
      <c r="CB67">
        <f>IF('3-man'!CA$19="S",26.708,0)+IF('3-man'!CA$19="C",10.052,0)+IF('3-man'!CA$19="H",IF('3-man'!$Z$9="Ayak",0,IF('3-man'!$Z$9="Swift blade",9.844,9.929)),0)+IF('3-man'!BZ$19="D",481.25,0)+IF('3-man'!BZ$19="B",1.257,0)+IF('3-man'!BZ$19="A",26.917,0)+IF('3-man'!BY$19="T",1.29,0)+IF('3-man'!BZ$19="E",1.275,0)+IF('3-man'!CA$19="SB",18.815,0)+IF('3-man'!BZ$19="H",IF('3-man'!$Z$9="Ayak",1.276,0),0)</f>
        <v/>
      </c>
      <c r="CC67">
        <f>IF('3-man'!CB$19="S",26.708,0)+IF('3-man'!CB$19="C",10.052,0)+IF('3-man'!CB$19="H",IF('3-man'!$Z$9="Ayak",0,IF('3-man'!$Z$9="Swift blade",9.844,9.929)),0)+IF('3-man'!CA$19="D",481.25,0)+IF('3-man'!CA$19="B",1.257,0)+IF('3-man'!CA$19="A",26.917,0)+IF('3-man'!BZ$19="T",1.29,0)+IF('3-man'!CA$19="E",1.275,0)+IF('3-man'!CB$19="SB",18.815,0)+IF('3-man'!CA$19="H",IF('3-man'!$Z$9="Ayak",1.276,0),0)</f>
        <v/>
      </c>
      <c r="CD67">
        <f>IF('3-man'!CC$19="S",26.708,0)+IF('3-man'!CC$19="C",10.052,0)+IF('3-man'!CC$19="H",IF('3-man'!$Z$9="Ayak",0,IF('3-man'!$Z$9="Swift blade",9.844,9.929)),0)+IF('3-man'!CB$19="D",481.25,0)+IF('3-man'!CB$19="B",1.257,0)+IF('3-man'!CB$19="A",26.917,0)+IF('3-man'!CA$19="T",1.29,0)+IF('3-man'!CB$19="E",1.275,0)+IF('3-man'!CC$19="SB",18.815,0)+IF('3-man'!CB$19="H",IF('3-man'!$Z$9="Ayak",1.276,0),0)</f>
        <v/>
      </c>
    </row>
    <row r="68">
      <c r="A68" t="inlineStr">
        <is>
          <t>P1 misc</t>
        </is>
      </c>
      <c r="B68">
        <f>IF('3-man'!$BF$4="",MIN($C$90:$CD$90),'3-man'!$BF$4)</f>
        <v/>
      </c>
      <c r="C68">
        <f>MIN(100,INDEX($B$63:$CD$63,1,N68+1)+IF(AND(ISNUMBER(Q68),Q68&gt;N68),25,0))</f>
        <v/>
      </c>
      <c r="D68">
        <f>INDEX($B$64:$CD$64,1,N68+1)</f>
        <v/>
      </c>
      <c r="E68">
        <f>MIN(100,C68+IF(OR('3-man'!$L$4=TRUE,'3-man'!$L$4="TRUE",'3-man'!$L$4="Yes"),15,0))</f>
        <v/>
      </c>
      <c r="F68">
        <f>MAX(0,ROUNDUP((IF('3-man'!$AH$4="",IF('3-man'!$AE$4="",0,'3-man'!$AE$4),'3-man'!$AH$4)-E68)/10,0))</f>
        <v/>
      </c>
      <c r="G68">
        <f>IF(F68=0,I68,MAX(I68,N68+(IF(OR('3-man'!$F$4=TRUE,'3-man'!$F$4="TRUE",'3-man'!$F$4="Yes"),25,50)-D68)+IF(OR('3-man'!$F$4=TRUE,'3-man'!$F$4="TRUE",'3-man'!$F$4="Yes"),25,50)*(F68-1)))</f>
        <v/>
      </c>
      <c r="H68">
        <f>MIN(100,E68+10*F68)</f>
        <v/>
      </c>
      <c r="I68">
        <f>B68+IF('3-man'!$BF$4="",19,21)</f>
        <v/>
      </c>
      <c r="J68">
        <f>IF(G68-I68&lt;=0,0,4*INT((G68-I68)/21)+(MOD(G68-I68,21)&gt;0)+(MOD(G68-I68,21)&gt;6)+(MOD(G68-I68,21)&gt;11)+(MOD(G68-I68,21)&gt;16))</f>
        <v/>
      </c>
      <c r="K68">
        <f>IF(OR('3-man'!$F$4=TRUE,'3-man'!$F$4="TRUE",'3-man'!$F$4="Yes"),H68,E68)-IF('3-man'!$AE$4="",0,'3-man'!$AE$4)+15*(OR('3-man'!$O$4=TRUE,'3-man'!$O$4="TRUE",'3-man'!$O$4="Yes"))+15*(OR('3-man'!$R$4=TRUE,'3-man'!$R$4="TRUE",'3-man'!$R$4="Yes"))</f>
        <v/>
      </c>
      <c r="L68">
        <f>MAX(0,ROUNDUP((IF('3-man'!$AX$4="",30,'3-man'!$AX$4)-K68)/10,0))</f>
        <v/>
      </c>
      <c r="M68">
        <f>IF(OR('3-man'!$F$4=TRUE,'3-man'!$F$4="TRUE",'3-man'!$F$4="Yes"),G68+50*L68,IF(L68=0,N68,N68+(50-D68)+50*(L68-1)))</f>
        <v/>
      </c>
      <c r="N68">
        <f>MAX($C$69:$CD$69)</f>
        <v/>
      </c>
      <c r="O68">
        <f>MAX(0,ROUNDUP((IF('3-man'!$AE$4="",0,'3-man'!$AE$4)-H68)/10,0))</f>
        <v/>
      </c>
      <c r="P68">
        <f>G68+50*O68</f>
        <v/>
      </c>
      <c r="Q68">
        <f>IF(OR('3-man'!$V$4="",COUNTIF('3-man'!$C$19:'3-man'!$CD$19,"P")&gt;0),"",IFERROR(INT(IF(ISNUMBER('3-man'!$V$4),IF('3-man'!$V$4&lt;1,'3-man'!$V$4*86400,'3-man'!$V$4),VALUE(LEFT('3-man'!$V$4,FIND(":",'3-man'!$V$4)-1))*60+VALUE(MID('3-man'!$V$4,FIND(":",'3-man'!$V$4)+1,20)))/0.6+0.000001),""))</f>
        <v/>
      </c>
      <c r="R68">
        <f>IF(AND(IF('3-man'!$C$4="",100,'3-man'!$C$4)=95,COUNTIF('3-man'!$C$19:$CD$19,"R")=0,COUNTIF('3-man'!$C$19:$CD$19,"D")&gt;0),INDEX('3-man'!$C$18:$CD$18,1,MATCH("D",'3-man'!$C$19:$CD$19,0))+1,"")</f>
      </c>
    </row>
    <row r="69">
      <c r="A69" t="inlineStr">
        <is>
          <t>P1 act</t>
        </is>
      </c>
      <c r="C69">
        <f>IF(OR('3-man'!C$19="P",OR('3-man'!C$19="R",'3-man'!C$18=$R$68),AND('3-man'!C$18&lt;=IF('3-man'!$BF$4="",999,'3-man'!$BF$4),OR('3-man'!C$19="D",LEFT('3-man'!C$19,3)="ST&gt;",OR(AND('3-man'!C$20="ST&gt;1",C70&gt;=100),AND('3-man'!C$21="ST&gt;1",C78&gt;=100))))),'3-man'!C$18,0)</f>
        <v/>
      </c>
      <c r="D69">
        <f>IF(OR('3-man'!D$19="P",OR('3-man'!D$19="R",'3-man'!D$18=$R$68),AND('3-man'!D$18&lt;=IF('3-man'!$BF$4="",999,'3-man'!$BF$4),OR('3-man'!D$19="D",LEFT('3-man'!D$19,3)="ST&gt;",OR(AND('3-man'!D$20="ST&gt;1",D70&gt;=100),AND('3-man'!D$21="ST&gt;1",D78&gt;=100))))),'3-man'!D$18,0)</f>
        <v/>
      </c>
      <c r="E69">
        <f>IF(OR('3-man'!E$19="P",OR('3-man'!E$19="R",'3-man'!E$18=$R$68),AND('3-man'!E$18&lt;=IF('3-man'!$BF$4="",999,'3-man'!$BF$4),OR('3-man'!E$19="D",LEFT('3-man'!E$19,3)="ST&gt;",OR(AND('3-man'!E$20="ST&gt;1",E70&gt;=100),AND('3-man'!E$21="ST&gt;1",E78&gt;=100))))),'3-man'!E$18,0)</f>
        <v/>
      </c>
      <c r="F69">
        <f>IF(OR('3-man'!F$19="P",OR('3-man'!F$19="R",'3-man'!F$18=$R$68),AND('3-man'!F$18&lt;=IF('3-man'!$BF$4="",999,'3-man'!$BF$4),OR('3-man'!F$19="D",LEFT('3-man'!F$19,3)="ST&gt;",OR(AND('3-man'!F$20="ST&gt;1",F70&gt;=100),AND('3-man'!F$21="ST&gt;1",F78&gt;=100))))),'3-man'!F$18,0)</f>
        <v/>
      </c>
      <c r="G69">
        <f>IF(OR('3-man'!G$19="P",OR('3-man'!G$19="R",'3-man'!G$18=$R$68),AND('3-man'!G$18&lt;=IF('3-man'!$BF$4="",999,'3-man'!$BF$4),OR('3-man'!G$19="D",LEFT('3-man'!G$19,3)="ST&gt;",OR(AND('3-man'!G$20="ST&gt;1",G70&gt;=100),AND('3-man'!G$21="ST&gt;1",G78&gt;=100))))),'3-man'!G$18,0)</f>
        <v/>
      </c>
      <c r="H69">
        <f>IF(OR('3-man'!H$19="P",OR('3-man'!H$19="R",'3-man'!H$18=$R$68),AND('3-man'!H$18&lt;=IF('3-man'!$BF$4="",999,'3-man'!$BF$4),OR('3-man'!H$19="D",LEFT('3-man'!H$19,3)="ST&gt;",OR(AND('3-man'!H$20="ST&gt;1",H70&gt;=100),AND('3-man'!H$21="ST&gt;1",H78&gt;=100))))),'3-man'!H$18,0)</f>
        <v/>
      </c>
      <c r="I69">
        <f>IF(OR('3-man'!I$19="P",OR('3-man'!I$19="R",'3-man'!I$18=$R$68),AND('3-man'!I$18&lt;=IF('3-man'!$BF$4="",999,'3-man'!$BF$4),OR('3-man'!I$19="D",LEFT('3-man'!I$19,3)="ST&gt;",OR(AND('3-man'!I$20="ST&gt;1",I70&gt;=100),AND('3-man'!I$21="ST&gt;1",I78&gt;=100))))),'3-man'!I$18,0)</f>
        <v/>
      </c>
      <c r="J69">
        <f>IF(OR('3-man'!J$19="P",OR('3-man'!J$19="R",'3-man'!J$18=$R$68),AND('3-man'!J$18&lt;=IF('3-man'!$BF$4="",999,'3-man'!$BF$4),OR('3-man'!J$19="D",LEFT('3-man'!J$19,3)="ST&gt;",OR(AND('3-man'!J$20="ST&gt;1",J70&gt;=100),AND('3-man'!J$21="ST&gt;1",J78&gt;=100))))),'3-man'!J$18,0)</f>
        <v/>
      </c>
      <c r="K69">
        <f>IF(OR('3-man'!K$19="P",OR('3-man'!K$19="R",'3-man'!K$18=$R$68),AND('3-man'!K$18&lt;=IF('3-man'!$BF$4="",999,'3-man'!$BF$4),OR('3-man'!K$19="D",LEFT('3-man'!K$19,3)="ST&gt;",OR(AND('3-man'!K$20="ST&gt;1",K70&gt;=100),AND('3-man'!K$21="ST&gt;1",K78&gt;=100))))),'3-man'!K$18,0)</f>
        <v/>
      </c>
      <c r="L69">
        <f>IF(OR('3-man'!L$19="P",OR('3-man'!L$19="R",'3-man'!L$18=$R$68),AND('3-man'!L$18&lt;=IF('3-man'!$BF$4="",999,'3-man'!$BF$4),OR('3-man'!L$19="D",LEFT('3-man'!L$19,3)="ST&gt;",OR(AND('3-man'!L$20="ST&gt;1",L70&gt;=100),AND('3-man'!L$21="ST&gt;1",L78&gt;=100))))),'3-man'!L$18,0)</f>
        <v/>
      </c>
      <c r="M69">
        <f>IF(OR('3-man'!M$19="P",OR('3-man'!M$19="R",'3-man'!M$18=$R$68),AND('3-man'!M$18&lt;=IF('3-man'!$BF$4="",999,'3-man'!$BF$4),OR('3-man'!M$19="D",LEFT('3-man'!M$19,3)="ST&gt;",OR(AND('3-man'!M$20="ST&gt;1",M70&gt;=100),AND('3-man'!M$21="ST&gt;1",M78&gt;=100))))),'3-man'!M$18,0)</f>
        <v/>
      </c>
      <c r="N69">
        <f>IF(OR('3-man'!N$19="P",OR('3-man'!N$19="R",'3-man'!N$18=$R$68),AND('3-man'!N$18&lt;=IF('3-man'!$BF$4="",999,'3-man'!$BF$4),OR('3-man'!N$19="D",LEFT('3-man'!N$19,3)="ST&gt;",OR(AND('3-man'!N$20="ST&gt;1",N70&gt;=100),AND('3-man'!N$21="ST&gt;1",N78&gt;=100))))),'3-man'!N$18,0)</f>
        <v/>
      </c>
      <c r="O69">
        <f>IF(OR('3-man'!O$19="P",OR('3-man'!O$19="R",'3-man'!O$18=$R$68),AND('3-man'!O$18&lt;=IF('3-man'!$BF$4="",999,'3-man'!$BF$4),OR('3-man'!O$19="D",LEFT('3-man'!O$19,3)="ST&gt;",OR(AND('3-man'!O$20="ST&gt;1",O70&gt;=100),AND('3-man'!O$21="ST&gt;1",O78&gt;=100))))),'3-man'!O$18,0)</f>
        <v/>
      </c>
      <c r="P69">
        <f>IF(OR('3-man'!P$19="P",OR('3-man'!P$19="R",'3-man'!P$18=$R$68),AND('3-man'!P$18&lt;=IF('3-man'!$BF$4="",999,'3-man'!$BF$4),OR('3-man'!P$19="D",LEFT('3-man'!P$19,3)="ST&gt;",OR(AND('3-man'!P$20="ST&gt;1",P70&gt;=100),AND('3-man'!P$21="ST&gt;1",P78&gt;=100))))),'3-man'!P$18,0)</f>
        <v/>
      </c>
      <c r="Q69">
        <f>IF(OR('3-man'!Q$19="P",OR('3-man'!Q$19="R",'3-man'!Q$18=$R$68),AND('3-man'!Q$18&lt;=IF('3-man'!$BF$4="",999,'3-man'!$BF$4),OR('3-man'!Q$19="D",LEFT('3-man'!Q$19,3)="ST&gt;",OR(AND('3-man'!Q$20="ST&gt;1",Q70&gt;=100),AND('3-man'!Q$21="ST&gt;1",Q78&gt;=100))))),'3-man'!Q$18,0)</f>
        <v/>
      </c>
      <c r="R69">
        <f>IF(OR('3-man'!R$19="P",OR('3-man'!R$19="R",'3-man'!R$18=$R$68),AND('3-man'!R$18&lt;=IF('3-man'!$BF$4="",999,'3-man'!$BF$4),OR('3-man'!R$19="D",LEFT('3-man'!R$19,3)="ST&gt;",OR(AND('3-man'!R$20="ST&gt;1",R70&gt;=100),AND('3-man'!R$21="ST&gt;1",R78&gt;=100))))),'3-man'!R$18,0)</f>
        <v/>
      </c>
      <c r="S69">
        <f>IF(OR('3-man'!S$19="P",OR('3-man'!S$19="R",'3-man'!S$18=$R$68),AND('3-man'!S$18&lt;=IF('3-man'!$BF$4="",999,'3-man'!$BF$4),OR('3-man'!S$19="D",LEFT('3-man'!S$19,3)="ST&gt;",OR(AND('3-man'!S$20="ST&gt;1",S70&gt;=100),AND('3-man'!S$21="ST&gt;1",S78&gt;=100))))),'3-man'!S$18,0)</f>
        <v/>
      </c>
      <c r="T69">
        <f>IF(OR('3-man'!T$19="P",OR('3-man'!T$19="R",'3-man'!T$18=$R$68),AND('3-man'!T$18&lt;=IF('3-man'!$BF$4="",999,'3-man'!$BF$4),OR('3-man'!T$19="D",LEFT('3-man'!T$19,3)="ST&gt;",OR(AND('3-man'!T$20="ST&gt;1",T70&gt;=100),AND('3-man'!T$21="ST&gt;1",T78&gt;=100))))),'3-man'!T$18,0)</f>
        <v/>
      </c>
      <c r="U69">
        <f>IF(OR('3-man'!U$19="P",OR('3-man'!U$19="R",'3-man'!U$18=$R$68),AND('3-man'!U$18&lt;=IF('3-man'!$BF$4="",999,'3-man'!$BF$4),OR('3-man'!U$19="D",LEFT('3-man'!U$19,3)="ST&gt;",OR(AND('3-man'!U$20="ST&gt;1",U70&gt;=100),AND('3-man'!U$21="ST&gt;1",U78&gt;=100))))),'3-man'!U$18,0)</f>
        <v/>
      </c>
      <c r="V69">
        <f>IF(OR('3-man'!V$19="P",OR('3-man'!V$19="R",'3-man'!V$18=$R$68),AND('3-man'!V$18&lt;=IF('3-man'!$BF$4="",999,'3-man'!$BF$4),OR('3-man'!V$19="D",LEFT('3-man'!V$19,3)="ST&gt;",OR(AND('3-man'!V$20="ST&gt;1",V70&gt;=100),AND('3-man'!V$21="ST&gt;1",V78&gt;=100))))),'3-man'!V$18,0)</f>
        <v/>
      </c>
      <c r="W69">
        <f>IF(OR('3-man'!W$19="P",OR('3-man'!W$19="R",'3-man'!W$18=$R$68),AND('3-man'!W$18&lt;=IF('3-man'!$BF$4="",999,'3-man'!$BF$4),OR('3-man'!W$19="D",LEFT('3-man'!W$19,3)="ST&gt;",OR(AND('3-man'!W$20="ST&gt;1",W70&gt;=100),AND('3-man'!W$21="ST&gt;1",W78&gt;=100))))),'3-man'!W$18,0)</f>
        <v/>
      </c>
      <c r="X69">
        <f>IF(OR('3-man'!X$19="P",OR('3-man'!X$19="R",'3-man'!X$18=$R$68),AND('3-man'!X$18&lt;=IF('3-man'!$BF$4="",999,'3-man'!$BF$4),OR('3-man'!X$19="D",LEFT('3-man'!X$19,3)="ST&gt;",OR(AND('3-man'!X$20="ST&gt;1",X70&gt;=100),AND('3-man'!X$21="ST&gt;1",X78&gt;=100))))),'3-man'!X$18,0)</f>
        <v/>
      </c>
      <c r="Y69">
        <f>IF(OR('3-man'!Y$19="P",OR('3-man'!Y$19="R",'3-man'!Y$18=$R$68),AND('3-man'!Y$18&lt;=IF('3-man'!$BF$4="",999,'3-man'!$BF$4),OR('3-man'!Y$19="D",LEFT('3-man'!Y$19,3)="ST&gt;",OR(AND('3-man'!Y$20="ST&gt;1",Y70&gt;=100),AND('3-man'!Y$21="ST&gt;1",Y78&gt;=100))))),'3-man'!Y$18,0)</f>
        <v/>
      </c>
      <c r="Z69">
        <f>IF(OR('3-man'!Z$19="P",OR('3-man'!Z$19="R",'3-man'!Z$18=$R$68),AND('3-man'!Z$18&lt;=IF('3-man'!$BF$4="",999,'3-man'!$BF$4),OR('3-man'!Z$19="D",LEFT('3-man'!Z$19,3)="ST&gt;",OR(AND('3-man'!Z$20="ST&gt;1",Z70&gt;=100),AND('3-man'!Z$21="ST&gt;1",Z78&gt;=100))))),'3-man'!Z$18,0)</f>
        <v/>
      </c>
      <c r="AA69">
        <f>IF(OR('3-man'!AA$19="P",OR('3-man'!AA$19="R",'3-man'!AA$18=$R$68),AND('3-man'!AA$18&lt;=IF('3-man'!$BF$4="",999,'3-man'!$BF$4),OR('3-man'!AA$19="D",LEFT('3-man'!AA$19,3)="ST&gt;",OR(AND('3-man'!AA$20="ST&gt;1",AA70&gt;=100),AND('3-man'!AA$21="ST&gt;1",AA78&gt;=100))))),'3-man'!AA$18,0)</f>
        <v/>
      </c>
      <c r="AB69">
        <f>IF(OR('3-man'!AB$19="P",OR('3-man'!AB$19="R",'3-man'!AB$18=$R$68),AND('3-man'!AB$18&lt;=IF('3-man'!$BF$4="",999,'3-man'!$BF$4),OR('3-man'!AB$19="D",LEFT('3-man'!AB$19,3)="ST&gt;",OR(AND('3-man'!AB$20="ST&gt;1",AB70&gt;=100),AND('3-man'!AB$21="ST&gt;1",AB78&gt;=100))))),'3-man'!AB$18,0)</f>
        <v/>
      </c>
      <c r="AC69">
        <f>IF(OR('3-man'!AC$19="P",OR('3-man'!AC$19="R",'3-man'!AC$18=$R$68),AND('3-man'!AC$18&lt;=IF('3-man'!$BF$4="",999,'3-man'!$BF$4),OR('3-man'!AC$19="D",LEFT('3-man'!AC$19,3)="ST&gt;",OR(AND('3-man'!AC$20="ST&gt;1",AC70&gt;=100),AND('3-man'!AC$21="ST&gt;1",AC78&gt;=100))))),'3-man'!AC$18,0)</f>
        <v/>
      </c>
      <c r="AD69">
        <f>IF(OR('3-man'!AD$19="P",OR('3-man'!AD$19="R",'3-man'!AD$18=$R$68),AND('3-man'!AD$18&lt;=IF('3-man'!$BF$4="",999,'3-man'!$BF$4),OR('3-man'!AD$19="D",LEFT('3-man'!AD$19,3)="ST&gt;",OR(AND('3-man'!AD$20="ST&gt;1",AD70&gt;=100),AND('3-man'!AD$21="ST&gt;1",AD78&gt;=100))))),'3-man'!AD$18,0)</f>
        <v/>
      </c>
      <c r="AE69">
        <f>IF(OR('3-man'!AE$19="P",OR('3-man'!AE$19="R",'3-man'!AE$18=$R$68),AND('3-man'!AE$18&lt;=IF('3-man'!$BF$4="",999,'3-man'!$BF$4),OR('3-man'!AE$19="D",LEFT('3-man'!AE$19,3)="ST&gt;",OR(AND('3-man'!AE$20="ST&gt;1",AE70&gt;=100),AND('3-man'!AE$21="ST&gt;1",AE78&gt;=100))))),'3-man'!AE$18,0)</f>
        <v/>
      </c>
      <c r="AF69">
        <f>IF(OR('3-man'!AF$19="P",OR('3-man'!AF$19="R",'3-man'!AF$18=$R$68),AND('3-man'!AF$18&lt;=IF('3-man'!$BF$4="",999,'3-man'!$BF$4),OR('3-man'!AF$19="D",LEFT('3-man'!AF$19,3)="ST&gt;",OR(AND('3-man'!AF$20="ST&gt;1",AF70&gt;=100),AND('3-man'!AF$21="ST&gt;1",AF78&gt;=100))))),'3-man'!AF$18,0)</f>
        <v/>
      </c>
      <c r="AG69">
        <f>IF(OR('3-man'!AG$19="P",OR('3-man'!AG$19="R",'3-man'!AG$18=$R$68),AND('3-man'!AG$18&lt;=IF('3-man'!$BF$4="",999,'3-man'!$BF$4),OR('3-man'!AG$19="D",LEFT('3-man'!AG$19,3)="ST&gt;",OR(AND('3-man'!AG$20="ST&gt;1",AG70&gt;=100),AND('3-man'!AG$21="ST&gt;1",AG78&gt;=100))))),'3-man'!AG$18,0)</f>
        <v/>
      </c>
      <c r="AH69">
        <f>IF(OR('3-man'!AH$19="P",OR('3-man'!AH$19="R",'3-man'!AH$18=$R$68),AND('3-man'!AH$18&lt;=IF('3-man'!$BF$4="",999,'3-man'!$BF$4),OR('3-man'!AH$19="D",LEFT('3-man'!AH$19,3)="ST&gt;",OR(AND('3-man'!AH$20="ST&gt;1",AH70&gt;=100),AND('3-man'!AH$21="ST&gt;1",AH78&gt;=100))))),'3-man'!AH$18,0)</f>
        <v/>
      </c>
      <c r="AI69">
        <f>IF(OR('3-man'!AI$19="P",OR('3-man'!AI$19="R",'3-man'!AI$18=$R$68),AND('3-man'!AI$18&lt;=IF('3-man'!$BF$4="",999,'3-man'!$BF$4),OR('3-man'!AI$19="D",LEFT('3-man'!AI$19,3)="ST&gt;",OR(AND('3-man'!AI$20="ST&gt;1",AI70&gt;=100),AND('3-man'!AI$21="ST&gt;1",AI78&gt;=100))))),'3-man'!AI$18,0)</f>
        <v/>
      </c>
      <c r="AJ69">
        <f>IF(OR('3-man'!AJ$19="P",OR('3-man'!AJ$19="R",'3-man'!AJ$18=$R$68),AND('3-man'!AJ$18&lt;=IF('3-man'!$BF$4="",999,'3-man'!$BF$4),OR('3-man'!AJ$19="D",LEFT('3-man'!AJ$19,3)="ST&gt;",OR(AND('3-man'!AJ$20="ST&gt;1",AJ70&gt;=100),AND('3-man'!AJ$21="ST&gt;1",AJ78&gt;=100))))),'3-man'!AJ$18,0)</f>
        <v/>
      </c>
      <c r="AK69">
        <f>IF(OR('3-man'!AK$19="P",OR('3-man'!AK$19="R",'3-man'!AK$18=$R$68),AND('3-man'!AK$18&lt;=IF('3-man'!$BF$4="",999,'3-man'!$BF$4),OR('3-man'!AK$19="D",LEFT('3-man'!AK$19,3)="ST&gt;",OR(AND('3-man'!AK$20="ST&gt;1",AK70&gt;=100),AND('3-man'!AK$21="ST&gt;1",AK78&gt;=100))))),'3-man'!AK$18,0)</f>
        <v/>
      </c>
      <c r="AL69">
        <f>IF(OR('3-man'!AL$19="P",OR('3-man'!AL$19="R",'3-man'!AL$18=$R$68),AND('3-man'!AL$18&lt;=IF('3-man'!$BF$4="",999,'3-man'!$BF$4),OR('3-man'!AL$19="D",LEFT('3-man'!AL$19,3)="ST&gt;",OR(AND('3-man'!AL$20="ST&gt;1",AL70&gt;=100),AND('3-man'!AL$21="ST&gt;1",AL78&gt;=100))))),'3-man'!AL$18,0)</f>
        <v/>
      </c>
      <c r="AM69">
        <f>IF(OR('3-man'!AM$19="P",OR('3-man'!AM$19="R",'3-man'!AM$18=$R$68),AND('3-man'!AM$18&lt;=IF('3-man'!$BF$4="",999,'3-man'!$BF$4),OR('3-man'!AM$19="D",LEFT('3-man'!AM$19,3)="ST&gt;",OR(AND('3-man'!AM$20="ST&gt;1",AM70&gt;=100),AND('3-man'!AM$21="ST&gt;1",AM78&gt;=100))))),'3-man'!AM$18,0)</f>
        <v/>
      </c>
      <c r="AN69">
        <f>IF(OR('3-man'!AN$19="P",OR('3-man'!AN$19="R",'3-man'!AN$18=$R$68),AND('3-man'!AN$18&lt;=IF('3-man'!$BF$4="",999,'3-man'!$BF$4),OR('3-man'!AN$19="D",LEFT('3-man'!AN$19,3)="ST&gt;",OR(AND('3-man'!AN$20="ST&gt;1",AN70&gt;=100),AND('3-man'!AN$21="ST&gt;1",AN78&gt;=100))))),'3-man'!AN$18,0)</f>
        <v/>
      </c>
      <c r="AO69">
        <f>IF(OR('3-man'!AO$19="P",OR('3-man'!AO$19="R",'3-man'!AO$18=$R$68),AND('3-man'!AO$18&lt;=IF('3-man'!$BF$4="",999,'3-man'!$BF$4),OR('3-man'!AO$19="D",LEFT('3-man'!AO$19,3)="ST&gt;",OR(AND('3-man'!AO$20="ST&gt;1",AO70&gt;=100),AND('3-man'!AO$21="ST&gt;1",AO78&gt;=100))))),'3-man'!AO$18,0)</f>
        <v/>
      </c>
      <c r="AP69">
        <f>IF(OR('3-man'!AP$19="P",OR('3-man'!AP$19="R",'3-man'!AP$18=$R$68),AND('3-man'!AP$18&lt;=IF('3-man'!$BF$4="",999,'3-man'!$BF$4),OR('3-man'!AP$19="D",LEFT('3-man'!AP$19,3)="ST&gt;",OR(AND('3-man'!AP$20="ST&gt;1",AP70&gt;=100),AND('3-man'!AP$21="ST&gt;1",AP78&gt;=100))))),'3-man'!AP$18,0)</f>
        <v/>
      </c>
      <c r="AQ69">
        <f>IF(OR('3-man'!AQ$19="P",OR('3-man'!AQ$19="R",'3-man'!AQ$18=$R$68),AND('3-man'!AQ$18&lt;=IF('3-man'!$BF$4="",999,'3-man'!$BF$4),OR('3-man'!AQ$19="D",LEFT('3-man'!AQ$19,3)="ST&gt;",OR(AND('3-man'!AQ$20="ST&gt;1",AQ70&gt;=100),AND('3-man'!AQ$21="ST&gt;1",AQ78&gt;=100))))),'3-man'!AQ$18,0)</f>
        <v/>
      </c>
      <c r="AR69">
        <f>IF(OR('3-man'!AR$19="P",OR('3-man'!AR$19="R",'3-man'!AR$18=$R$68),AND('3-man'!AR$18&lt;=IF('3-man'!$BF$4="",999,'3-man'!$BF$4),OR('3-man'!AR$19="D",LEFT('3-man'!AR$19,3)="ST&gt;",OR(AND('3-man'!AR$20="ST&gt;1",AR70&gt;=100),AND('3-man'!AR$21="ST&gt;1",AR78&gt;=100))))),'3-man'!AR$18,0)</f>
        <v/>
      </c>
      <c r="AS69">
        <f>IF(OR('3-man'!AS$19="P",OR('3-man'!AS$19="R",'3-man'!AS$18=$R$68),AND('3-man'!AS$18&lt;=IF('3-man'!$BF$4="",999,'3-man'!$BF$4),OR('3-man'!AS$19="D",LEFT('3-man'!AS$19,3)="ST&gt;",OR(AND('3-man'!AS$20="ST&gt;1",AS70&gt;=100),AND('3-man'!AS$21="ST&gt;1",AS78&gt;=100))))),'3-man'!AS$18,0)</f>
        <v/>
      </c>
      <c r="AT69">
        <f>IF(OR('3-man'!AT$19="P",OR('3-man'!AT$19="R",'3-man'!AT$18=$R$68),AND('3-man'!AT$18&lt;=IF('3-man'!$BF$4="",999,'3-man'!$BF$4),OR('3-man'!AT$19="D",LEFT('3-man'!AT$19,3)="ST&gt;",OR(AND('3-man'!AT$20="ST&gt;1",AT70&gt;=100),AND('3-man'!AT$21="ST&gt;1",AT78&gt;=100))))),'3-man'!AT$18,0)</f>
        <v/>
      </c>
      <c r="AU69">
        <f>IF(OR('3-man'!AU$19="P",OR('3-man'!AU$19="R",'3-man'!AU$18=$R$68),AND('3-man'!AU$18&lt;=IF('3-man'!$BF$4="",999,'3-man'!$BF$4),OR('3-man'!AU$19="D",LEFT('3-man'!AU$19,3)="ST&gt;",OR(AND('3-man'!AU$20="ST&gt;1",AU70&gt;=100),AND('3-man'!AU$21="ST&gt;1",AU78&gt;=100))))),'3-man'!AU$18,0)</f>
        <v/>
      </c>
      <c r="AV69">
        <f>IF(OR('3-man'!AV$19="P",OR('3-man'!AV$19="R",'3-man'!AV$18=$R$68),AND('3-man'!AV$18&lt;=IF('3-man'!$BF$4="",999,'3-man'!$BF$4),OR('3-man'!AV$19="D",LEFT('3-man'!AV$19,3)="ST&gt;",OR(AND('3-man'!AV$20="ST&gt;1",AV70&gt;=100),AND('3-man'!AV$21="ST&gt;1",AV78&gt;=100))))),'3-man'!AV$18,0)</f>
        <v/>
      </c>
      <c r="AW69">
        <f>IF(OR('3-man'!AW$19="P",OR('3-man'!AW$19="R",'3-man'!AW$18=$R$68),AND('3-man'!AW$18&lt;=IF('3-man'!$BF$4="",999,'3-man'!$BF$4),OR('3-man'!AW$19="D",LEFT('3-man'!AW$19,3)="ST&gt;",OR(AND('3-man'!AW$20="ST&gt;1",AW70&gt;=100),AND('3-man'!AW$21="ST&gt;1",AW78&gt;=100))))),'3-man'!AW$18,0)</f>
        <v/>
      </c>
      <c r="AX69">
        <f>IF(OR('3-man'!AX$19="P",OR('3-man'!AX$19="R",'3-man'!AX$18=$R$68),AND('3-man'!AX$18&lt;=IF('3-man'!$BF$4="",999,'3-man'!$BF$4),OR('3-man'!AX$19="D",LEFT('3-man'!AX$19,3)="ST&gt;",OR(AND('3-man'!AX$20="ST&gt;1",AX70&gt;=100),AND('3-man'!AX$21="ST&gt;1",AX78&gt;=100))))),'3-man'!AX$18,0)</f>
        <v/>
      </c>
      <c r="AY69">
        <f>IF(OR('3-man'!AY$19="P",OR('3-man'!AY$19="R",'3-man'!AY$18=$R$68),AND('3-man'!AY$18&lt;=IF('3-man'!$BF$4="",999,'3-man'!$BF$4),OR('3-man'!AY$19="D",LEFT('3-man'!AY$19,3)="ST&gt;",OR(AND('3-man'!AY$20="ST&gt;1",AY70&gt;=100),AND('3-man'!AY$21="ST&gt;1",AY78&gt;=100))))),'3-man'!AY$18,0)</f>
        <v/>
      </c>
      <c r="AZ69">
        <f>IF(OR('3-man'!AZ$19="P",OR('3-man'!AZ$19="R",'3-man'!AZ$18=$R$68),AND('3-man'!AZ$18&lt;=IF('3-man'!$BF$4="",999,'3-man'!$BF$4),OR('3-man'!AZ$19="D",LEFT('3-man'!AZ$19,3)="ST&gt;",OR(AND('3-man'!AZ$20="ST&gt;1",AZ70&gt;=100),AND('3-man'!AZ$21="ST&gt;1",AZ78&gt;=100))))),'3-man'!AZ$18,0)</f>
        <v/>
      </c>
      <c r="BA69">
        <f>IF(OR('3-man'!BA$19="P",OR('3-man'!BA$19="R",'3-man'!BA$18=$R$68),AND('3-man'!BA$18&lt;=IF('3-man'!$BF$4="",999,'3-man'!$BF$4),OR('3-man'!BA$19="D",LEFT('3-man'!BA$19,3)="ST&gt;",OR(AND('3-man'!BA$20="ST&gt;1",BA70&gt;=100),AND('3-man'!BA$21="ST&gt;1",BA78&gt;=100))))),'3-man'!BA$18,0)</f>
        <v/>
      </c>
      <c r="BB69">
        <f>IF(OR('3-man'!BB$19="P",OR('3-man'!BB$19="R",'3-man'!BB$18=$R$68),AND('3-man'!BB$18&lt;=IF('3-man'!$BF$4="",999,'3-man'!$BF$4),OR('3-man'!BB$19="D",LEFT('3-man'!BB$19,3)="ST&gt;",OR(AND('3-man'!BB$20="ST&gt;1",BB70&gt;=100),AND('3-man'!BB$21="ST&gt;1",BB78&gt;=100))))),'3-man'!BB$18,0)</f>
        <v/>
      </c>
      <c r="BC69">
        <f>IF(OR('3-man'!BC$19="P",OR('3-man'!BC$19="R",'3-man'!BC$18=$R$68),AND('3-man'!BC$18&lt;=IF('3-man'!$BF$4="",999,'3-man'!$BF$4),OR('3-man'!BC$19="D",LEFT('3-man'!BC$19,3)="ST&gt;",OR(AND('3-man'!BC$20="ST&gt;1",BC70&gt;=100),AND('3-man'!BC$21="ST&gt;1",BC78&gt;=100))))),'3-man'!BC$18,0)</f>
        <v/>
      </c>
      <c r="BD69">
        <f>IF(OR('3-man'!BD$19="P",OR('3-man'!BD$19="R",'3-man'!BD$18=$R$68),AND('3-man'!BD$18&lt;=IF('3-man'!$BF$4="",999,'3-man'!$BF$4),OR('3-man'!BD$19="D",LEFT('3-man'!BD$19,3)="ST&gt;",OR(AND('3-man'!BD$20="ST&gt;1",BD70&gt;=100),AND('3-man'!BD$21="ST&gt;1",BD78&gt;=100))))),'3-man'!BD$18,0)</f>
        <v/>
      </c>
      <c r="BE69">
        <f>IF(OR('3-man'!BE$19="P",OR('3-man'!BE$19="R",'3-man'!BE$18=$R$68),AND('3-man'!BE$18&lt;=IF('3-man'!$BF$4="",999,'3-man'!$BF$4),OR('3-man'!BE$19="D",LEFT('3-man'!BE$19,3)="ST&gt;",OR(AND('3-man'!BE$20="ST&gt;1",BE70&gt;=100),AND('3-man'!BE$21="ST&gt;1",BE78&gt;=100))))),'3-man'!BE$18,0)</f>
        <v/>
      </c>
      <c r="BF69">
        <f>IF(OR('3-man'!BF$19="P",OR('3-man'!BF$19="R",'3-man'!BF$18=$R$68),AND('3-man'!BF$18&lt;=IF('3-man'!$BF$4="",999,'3-man'!$BF$4),OR('3-man'!BF$19="D",LEFT('3-man'!BF$19,3)="ST&gt;",OR(AND('3-man'!BF$20="ST&gt;1",BF70&gt;=100),AND('3-man'!BF$21="ST&gt;1",BF78&gt;=100))))),'3-man'!BF$18,0)</f>
        <v/>
      </c>
      <c r="BG69">
        <f>IF(OR('3-man'!BG$19="P",OR('3-man'!BG$19="R",'3-man'!BG$18=$R$68),AND('3-man'!BG$18&lt;=IF('3-man'!$BF$4="",999,'3-man'!$BF$4),OR('3-man'!BG$19="D",LEFT('3-man'!BG$19,3)="ST&gt;",OR(AND('3-man'!BG$20="ST&gt;1",BG70&gt;=100),AND('3-man'!BG$21="ST&gt;1",BG78&gt;=100))))),'3-man'!BG$18,0)</f>
        <v/>
      </c>
      <c r="BH69">
        <f>IF(OR('3-man'!BH$19="P",OR('3-man'!BH$19="R",'3-man'!BH$18=$R$68),AND('3-man'!BH$18&lt;=IF('3-man'!$BF$4="",999,'3-man'!$BF$4),OR('3-man'!BH$19="D",LEFT('3-man'!BH$19,3)="ST&gt;",OR(AND('3-man'!BH$20="ST&gt;1",BH70&gt;=100),AND('3-man'!BH$21="ST&gt;1",BH78&gt;=100))))),'3-man'!BH$18,0)</f>
        <v/>
      </c>
      <c r="BI69">
        <f>IF(OR('3-man'!BI$19="P",OR('3-man'!BI$19="R",'3-man'!BI$18=$R$68),AND('3-man'!BI$18&lt;=IF('3-man'!$BF$4="",999,'3-man'!$BF$4),OR('3-man'!BI$19="D",LEFT('3-man'!BI$19,3)="ST&gt;",OR(AND('3-man'!BI$20="ST&gt;1",BI70&gt;=100),AND('3-man'!BI$21="ST&gt;1",BI78&gt;=100))))),'3-man'!BI$18,0)</f>
        <v/>
      </c>
      <c r="BJ69">
        <f>IF(OR('3-man'!BJ$19="P",OR('3-man'!BJ$19="R",'3-man'!BJ$18=$R$68),AND('3-man'!BJ$18&lt;=IF('3-man'!$BF$4="",999,'3-man'!$BF$4),OR('3-man'!BJ$19="D",LEFT('3-man'!BJ$19,3)="ST&gt;",OR(AND('3-man'!BJ$20="ST&gt;1",BJ70&gt;=100),AND('3-man'!BJ$21="ST&gt;1",BJ78&gt;=100))))),'3-man'!BJ$18,0)</f>
        <v/>
      </c>
      <c r="BK69">
        <f>IF(OR('3-man'!BK$19="P",OR('3-man'!BK$19="R",'3-man'!BK$18=$R$68),AND('3-man'!BK$18&lt;=IF('3-man'!$BF$4="",999,'3-man'!$BF$4),OR('3-man'!BK$19="D",LEFT('3-man'!BK$19,3)="ST&gt;",OR(AND('3-man'!BK$20="ST&gt;1",BK70&gt;=100),AND('3-man'!BK$21="ST&gt;1",BK78&gt;=100))))),'3-man'!BK$18,0)</f>
        <v/>
      </c>
      <c r="BL69">
        <f>IF(OR('3-man'!BL$19="P",OR('3-man'!BL$19="R",'3-man'!BL$18=$R$68),AND('3-man'!BL$18&lt;=IF('3-man'!$BF$4="",999,'3-man'!$BF$4),OR('3-man'!BL$19="D",LEFT('3-man'!BL$19,3)="ST&gt;",OR(AND('3-man'!BL$20="ST&gt;1",BL70&gt;=100),AND('3-man'!BL$21="ST&gt;1",BL78&gt;=100))))),'3-man'!BL$18,0)</f>
        <v/>
      </c>
      <c r="BM69">
        <f>IF(OR('3-man'!BM$19="P",OR('3-man'!BM$19="R",'3-man'!BM$18=$R$68),AND('3-man'!BM$18&lt;=IF('3-man'!$BF$4="",999,'3-man'!$BF$4),OR('3-man'!BM$19="D",LEFT('3-man'!BM$19,3)="ST&gt;",OR(AND('3-man'!BM$20="ST&gt;1",BM70&gt;=100),AND('3-man'!BM$21="ST&gt;1",BM78&gt;=100))))),'3-man'!BM$18,0)</f>
        <v/>
      </c>
      <c r="BN69">
        <f>IF(OR('3-man'!BN$19="P",OR('3-man'!BN$19="R",'3-man'!BN$18=$R$68),AND('3-man'!BN$18&lt;=IF('3-man'!$BF$4="",999,'3-man'!$BF$4),OR('3-man'!BN$19="D",LEFT('3-man'!BN$19,3)="ST&gt;",OR(AND('3-man'!BN$20="ST&gt;1",BN70&gt;=100),AND('3-man'!BN$21="ST&gt;1",BN78&gt;=100))))),'3-man'!BN$18,0)</f>
        <v/>
      </c>
      <c r="BO69">
        <f>IF(OR('3-man'!BO$19="P",OR('3-man'!BO$19="R",'3-man'!BO$18=$R$68),AND('3-man'!BO$18&lt;=IF('3-man'!$BF$4="",999,'3-man'!$BF$4),OR('3-man'!BO$19="D",LEFT('3-man'!BO$19,3)="ST&gt;",OR(AND('3-man'!BO$20="ST&gt;1",BO70&gt;=100),AND('3-man'!BO$21="ST&gt;1",BO78&gt;=100))))),'3-man'!BO$18,0)</f>
        <v/>
      </c>
      <c r="BP69">
        <f>IF(OR('3-man'!BP$19="P",OR('3-man'!BP$19="R",'3-man'!BP$18=$R$68),AND('3-man'!BP$18&lt;=IF('3-man'!$BF$4="",999,'3-man'!$BF$4),OR('3-man'!BP$19="D",LEFT('3-man'!BP$19,3)="ST&gt;",OR(AND('3-man'!BP$20="ST&gt;1",BP70&gt;=100),AND('3-man'!BP$21="ST&gt;1",BP78&gt;=100))))),'3-man'!BP$18,0)</f>
        <v/>
      </c>
      <c r="BQ69">
        <f>IF(OR('3-man'!BQ$19="P",OR('3-man'!BQ$19="R",'3-man'!BQ$18=$R$68),AND('3-man'!BQ$18&lt;=IF('3-man'!$BF$4="",999,'3-man'!$BF$4),OR('3-man'!BQ$19="D",LEFT('3-man'!BQ$19,3)="ST&gt;",OR(AND('3-man'!BQ$20="ST&gt;1",BQ70&gt;=100),AND('3-man'!BQ$21="ST&gt;1",BQ78&gt;=100))))),'3-man'!BQ$18,0)</f>
        <v/>
      </c>
      <c r="BR69">
        <f>IF(OR('3-man'!BR$19="P",OR('3-man'!BR$19="R",'3-man'!BR$18=$R$68),AND('3-man'!BR$18&lt;=IF('3-man'!$BF$4="",999,'3-man'!$BF$4),OR('3-man'!BR$19="D",LEFT('3-man'!BR$19,3)="ST&gt;",OR(AND('3-man'!BR$20="ST&gt;1",BR70&gt;=100),AND('3-man'!BR$21="ST&gt;1",BR78&gt;=100))))),'3-man'!BR$18,0)</f>
        <v/>
      </c>
      <c r="BS69">
        <f>IF(OR('3-man'!BS$19="P",OR('3-man'!BS$19="R",'3-man'!BS$18=$R$68),AND('3-man'!BS$18&lt;=IF('3-man'!$BF$4="",999,'3-man'!$BF$4),OR('3-man'!BS$19="D",LEFT('3-man'!BS$19,3)="ST&gt;",OR(AND('3-man'!BS$20="ST&gt;1",BS70&gt;=100),AND('3-man'!BS$21="ST&gt;1",BS78&gt;=100))))),'3-man'!BS$18,0)</f>
        <v/>
      </c>
      <c r="BT69">
        <f>IF(OR('3-man'!BT$19="P",OR('3-man'!BT$19="R",'3-man'!BT$18=$R$68),AND('3-man'!BT$18&lt;=IF('3-man'!$BF$4="",999,'3-man'!$BF$4),OR('3-man'!BT$19="D",LEFT('3-man'!BT$19,3)="ST&gt;",OR(AND('3-man'!BT$20="ST&gt;1",BT70&gt;=100),AND('3-man'!BT$21="ST&gt;1",BT78&gt;=100))))),'3-man'!BT$18,0)</f>
        <v/>
      </c>
      <c r="BU69">
        <f>IF(OR('3-man'!BU$19="P",OR('3-man'!BU$19="R",'3-man'!BU$18=$R$68),AND('3-man'!BU$18&lt;=IF('3-man'!$BF$4="",999,'3-man'!$BF$4),OR('3-man'!BU$19="D",LEFT('3-man'!BU$19,3)="ST&gt;",OR(AND('3-man'!BU$20="ST&gt;1",BU70&gt;=100),AND('3-man'!BU$21="ST&gt;1",BU78&gt;=100))))),'3-man'!BU$18,0)</f>
        <v/>
      </c>
      <c r="BV69">
        <f>IF(OR('3-man'!BV$19="P",OR('3-man'!BV$19="R",'3-man'!BV$18=$R$68),AND('3-man'!BV$18&lt;=IF('3-man'!$BF$4="",999,'3-man'!$BF$4),OR('3-man'!BV$19="D",LEFT('3-man'!BV$19,3)="ST&gt;",OR(AND('3-man'!BV$20="ST&gt;1",BV70&gt;=100),AND('3-man'!BV$21="ST&gt;1",BV78&gt;=100))))),'3-man'!BV$18,0)</f>
        <v/>
      </c>
      <c r="BW69">
        <f>IF(OR('3-man'!BW$19="P",OR('3-man'!BW$19="R",'3-man'!BW$18=$R$68),AND('3-man'!BW$18&lt;=IF('3-man'!$BF$4="",999,'3-man'!$BF$4),OR('3-man'!BW$19="D",LEFT('3-man'!BW$19,3)="ST&gt;",OR(AND('3-man'!BW$20="ST&gt;1",BW70&gt;=100),AND('3-man'!BW$21="ST&gt;1",BW78&gt;=100))))),'3-man'!BW$18,0)</f>
        <v/>
      </c>
      <c r="BX69">
        <f>IF(OR('3-man'!BX$19="P",OR('3-man'!BX$19="R",'3-man'!BX$18=$R$68),AND('3-man'!BX$18&lt;=IF('3-man'!$BF$4="",999,'3-man'!$BF$4),OR('3-man'!BX$19="D",LEFT('3-man'!BX$19,3)="ST&gt;",OR(AND('3-man'!BX$20="ST&gt;1",BX70&gt;=100),AND('3-man'!BX$21="ST&gt;1",BX78&gt;=100))))),'3-man'!BX$18,0)</f>
        <v/>
      </c>
      <c r="BY69">
        <f>IF(OR('3-man'!BY$19="P",OR('3-man'!BY$19="R",'3-man'!BY$18=$R$68),AND('3-man'!BY$18&lt;=IF('3-man'!$BF$4="",999,'3-man'!$BF$4),OR('3-man'!BY$19="D",LEFT('3-man'!BY$19,3)="ST&gt;",OR(AND('3-man'!BY$20="ST&gt;1",BY70&gt;=100),AND('3-man'!BY$21="ST&gt;1",BY78&gt;=100))))),'3-man'!BY$18,0)</f>
        <v/>
      </c>
      <c r="BZ69">
        <f>IF(OR('3-man'!BZ$19="P",OR('3-man'!BZ$19="R",'3-man'!BZ$18=$R$68),AND('3-man'!BZ$18&lt;=IF('3-man'!$BF$4="",999,'3-man'!$BF$4),OR('3-man'!BZ$19="D",LEFT('3-man'!BZ$19,3)="ST&gt;",OR(AND('3-man'!BZ$20="ST&gt;1",BZ70&gt;=100),AND('3-man'!BZ$21="ST&gt;1",BZ78&gt;=100))))),'3-man'!BZ$18,0)</f>
        <v/>
      </c>
      <c r="CA69">
        <f>IF(OR('3-man'!CA$19="P",OR('3-man'!CA$19="R",'3-man'!CA$18=$R$68),AND('3-man'!CA$18&lt;=IF('3-man'!$BF$4="",999,'3-man'!$BF$4),OR('3-man'!CA$19="D",LEFT('3-man'!CA$19,3)="ST&gt;",OR(AND('3-man'!CA$20="ST&gt;1",CA70&gt;=100),AND('3-man'!CA$21="ST&gt;1",CA78&gt;=100))))),'3-man'!CA$18,0)</f>
        <v/>
      </c>
      <c r="CB69">
        <f>IF(OR('3-man'!CB$19="P",OR('3-man'!CB$19="R",'3-man'!CB$18=$R$68),AND('3-man'!CB$18&lt;=IF('3-man'!$BF$4="",999,'3-man'!$BF$4),OR('3-man'!CB$19="D",LEFT('3-man'!CB$19,3)="ST&gt;",OR(AND('3-man'!CB$20="ST&gt;1",CB70&gt;=100),AND('3-man'!CB$21="ST&gt;1",CB78&gt;=100))))),'3-man'!CB$18,0)</f>
        <v/>
      </c>
      <c r="CC69">
        <f>IF(OR('3-man'!CC$19="P",OR('3-man'!CC$19="R",'3-man'!CC$18=$R$68),AND('3-man'!CC$18&lt;=IF('3-man'!$BF$4="",999,'3-man'!$BF$4),OR('3-man'!CC$19="D",LEFT('3-man'!CC$19,3)="ST&gt;",OR(AND('3-man'!CC$20="ST&gt;1",CC70&gt;=100),AND('3-man'!CC$21="ST&gt;1",CC78&gt;=100))))),'3-man'!CC$18,0)</f>
        <v/>
      </c>
      <c r="CD69">
        <f>IF(OR('3-man'!CD$19="P",OR('3-man'!CD$19="R",'3-man'!CD$18=$R$68),AND('3-man'!CD$18&lt;=IF('3-man'!$BF$4="",999,'3-man'!$BF$4),OR('3-man'!CD$19="D",LEFT('3-man'!CD$19,3)="ST&gt;",OR(AND('3-man'!CD$20="ST&gt;1",CD70&gt;=100),AND('3-man'!CD$21="ST&gt;1",CD78&gt;=100))))),'3-man'!CD$18,0)</f>
        <v/>
      </c>
    </row>
    <row r="70">
      <c r="A70" t="inlineStr">
        <is>
          <t>P2 s1</t>
        </is>
      </c>
      <c r="C70">
        <f>MIN(100,B71+IF(AND(OR(NOT(ISNUMBER($R$76)),'3-man'!C$18&gt;$R$76),B71&lt;100,B72+1&gt;=IF(OR('3-man'!$F$5=TRUE,'3-man'!$F$5="TRUE",'3-man'!$F$5="Yes"),25,50)),10,0)+IF('3-man'!C$18=$Q$76,25,0))</f>
        <v/>
      </c>
      <c r="D70">
        <f>MIN(100,C71+IF(AND(OR(NOT(ISNUMBER($R$76)),'3-man'!D$18&gt;$R$76),C71&lt;100,C72+1&gt;=IF(OR('3-man'!$F$5=TRUE,'3-man'!$F$5="TRUE",'3-man'!$F$5="Yes"),25,50)),10,0)+IF('3-man'!D$18=$Q$76,25,0))</f>
        <v/>
      </c>
      <c r="E70">
        <f>MIN(100,D71+IF(AND(OR(NOT(ISNUMBER($R$76)),'3-man'!E$18&gt;$R$76),D71&lt;100,D72+1&gt;=IF(OR('3-man'!$F$5=TRUE,'3-man'!$F$5="TRUE",'3-man'!$F$5="Yes"),25,50)),10,0)+IF('3-man'!E$18=$Q$76,25,0))</f>
        <v/>
      </c>
      <c r="F70">
        <f>MIN(100,E71+IF(AND(OR(NOT(ISNUMBER($R$76)),'3-man'!F$18&gt;$R$76),E71&lt;100,E72+1&gt;=IF(OR('3-man'!$F$5=TRUE,'3-man'!$F$5="TRUE",'3-man'!$F$5="Yes"),25,50)),10,0)+IF('3-man'!F$18=$Q$76,25,0))</f>
        <v/>
      </c>
      <c r="G70">
        <f>MIN(100,F71+IF(AND(OR(NOT(ISNUMBER($R$76)),'3-man'!G$18&gt;$R$76),F71&lt;100,F72+1&gt;=IF(OR('3-man'!$F$5=TRUE,'3-man'!$F$5="TRUE",'3-man'!$F$5="Yes"),25,50)),10,0)+IF('3-man'!G$18=$Q$76,25,0))</f>
        <v/>
      </c>
      <c r="H70">
        <f>MIN(100,G71+IF(AND(OR(NOT(ISNUMBER($R$76)),'3-man'!H$18&gt;$R$76),G71&lt;100,G72+1&gt;=IF(OR('3-man'!$F$5=TRUE,'3-man'!$F$5="TRUE",'3-man'!$F$5="Yes"),25,50)),10,0)+IF('3-man'!H$18=$Q$76,25,0))</f>
        <v/>
      </c>
      <c r="I70">
        <f>MIN(100,H71+IF(AND(OR(NOT(ISNUMBER($R$76)),'3-man'!I$18&gt;$R$76),H71&lt;100,H72+1&gt;=IF(OR('3-man'!$F$5=TRUE,'3-man'!$F$5="TRUE",'3-man'!$F$5="Yes"),25,50)),10,0)+IF('3-man'!I$18=$Q$76,25,0))</f>
        <v/>
      </c>
      <c r="J70">
        <f>MIN(100,I71+IF(AND(OR(NOT(ISNUMBER($R$76)),'3-man'!J$18&gt;$R$76),I71&lt;100,I72+1&gt;=IF(OR('3-man'!$F$5=TRUE,'3-man'!$F$5="TRUE",'3-man'!$F$5="Yes"),25,50)),10,0)+IF('3-man'!J$18=$Q$76,25,0))</f>
        <v/>
      </c>
      <c r="K70">
        <f>MIN(100,J71+IF(AND(OR(NOT(ISNUMBER($R$76)),'3-man'!K$18&gt;$R$76),J71&lt;100,J72+1&gt;=IF(OR('3-man'!$F$5=TRUE,'3-man'!$F$5="TRUE",'3-man'!$F$5="Yes"),25,50)),10,0)+IF('3-man'!K$18=$Q$76,25,0))</f>
        <v/>
      </c>
      <c r="L70">
        <f>MIN(100,K71+IF(AND(OR(NOT(ISNUMBER($R$76)),'3-man'!L$18&gt;$R$76),K71&lt;100,K72+1&gt;=IF(OR('3-man'!$F$5=TRUE,'3-man'!$F$5="TRUE",'3-man'!$F$5="Yes"),25,50)),10,0)+IF('3-man'!L$18=$Q$76,25,0))</f>
        <v/>
      </c>
      <c r="M70">
        <f>MIN(100,L71+IF(AND(OR(NOT(ISNUMBER($R$76)),'3-man'!M$18&gt;$R$76),L71&lt;100,L72+1&gt;=IF(OR('3-man'!$F$5=TRUE,'3-man'!$F$5="TRUE",'3-man'!$F$5="Yes"),25,50)),10,0)+IF('3-man'!M$18=$Q$76,25,0))</f>
        <v/>
      </c>
      <c r="N70">
        <f>MIN(100,M71+IF(AND(OR(NOT(ISNUMBER($R$76)),'3-man'!N$18&gt;$R$76),M71&lt;100,M72+1&gt;=IF(OR('3-man'!$F$5=TRUE,'3-man'!$F$5="TRUE",'3-man'!$F$5="Yes"),25,50)),10,0)+IF('3-man'!N$18=$Q$76,25,0))</f>
        <v/>
      </c>
      <c r="O70">
        <f>MIN(100,N71+IF(AND(OR(NOT(ISNUMBER($R$76)),'3-man'!O$18&gt;$R$76),N71&lt;100,N72+1&gt;=IF(OR('3-man'!$F$5=TRUE,'3-man'!$F$5="TRUE",'3-man'!$F$5="Yes"),25,50)),10,0)+IF('3-man'!O$18=$Q$76,25,0))</f>
        <v/>
      </c>
      <c r="P70">
        <f>MIN(100,O71+IF(AND(OR(NOT(ISNUMBER($R$76)),'3-man'!P$18&gt;$R$76),O71&lt;100,O72+1&gt;=IF(OR('3-man'!$F$5=TRUE,'3-man'!$F$5="TRUE",'3-man'!$F$5="Yes"),25,50)),10,0)+IF('3-man'!P$18=$Q$76,25,0))</f>
        <v/>
      </c>
      <c r="Q70">
        <f>MIN(100,P71+IF(AND(OR(NOT(ISNUMBER($R$76)),'3-man'!Q$18&gt;$R$76),P71&lt;100,P72+1&gt;=IF(OR('3-man'!$F$5=TRUE,'3-man'!$F$5="TRUE",'3-man'!$F$5="Yes"),25,50)),10,0)+IF('3-man'!Q$18=$Q$76,25,0))</f>
        <v/>
      </c>
      <c r="R70">
        <f>MIN(100,Q71+IF(AND(OR(NOT(ISNUMBER($R$76)),'3-man'!R$18&gt;$R$76),Q71&lt;100,Q72+1&gt;=IF(OR('3-man'!$F$5=TRUE,'3-man'!$F$5="TRUE",'3-man'!$F$5="Yes"),25,50)),10,0)+IF('3-man'!R$18=$Q$76,25,0))</f>
        <v/>
      </c>
      <c r="S70">
        <f>MIN(100,R71+IF(AND(OR(NOT(ISNUMBER($R$76)),'3-man'!S$18&gt;$R$76),R71&lt;100,R72+1&gt;=IF(OR('3-man'!$F$5=TRUE,'3-man'!$F$5="TRUE",'3-man'!$F$5="Yes"),25,50)),10,0)+IF('3-man'!S$18=$Q$76,25,0))</f>
        <v/>
      </c>
      <c r="T70">
        <f>MIN(100,S71+IF(AND(OR(NOT(ISNUMBER($R$76)),'3-man'!T$18&gt;$R$76),S71&lt;100,S72+1&gt;=IF(OR('3-man'!$F$5=TRUE,'3-man'!$F$5="TRUE",'3-man'!$F$5="Yes"),25,50)),10,0)+IF('3-man'!T$18=$Q$76,25,0))</f>
        <v/>
      </c>
      <c r="U70">
        <f>MIN(100,T71+IF(AND(OR(NOT(ISNUMBER($R$76)),'3-man'!U$18&gt;$R$76),T71&lt;100,T72+1&gt;=IF(OR('3-man'!$F$5=TRUE,'3-man'!$F$5="TRUE",'3-man'!$F$5="Yes"),25,50)),10,0)+IF('3-man'!U$18=$Q$76,25,0))</f>
        <v/>
      </c>
      <c r="V70">
        <f>MIN(100,U71+IF(AND(OR(NOT(ISNUMBER($R$76)),'3-man'!V$18&gt;$R$76),U71&lt;100,U72+1&gt;=IF(OR('3-man'!$F$5=TRUE,'3-man'!$F$5="TRUE",'3-man'!$F$5="Yes"),25,50)),10,0)+IF('3-man'!V$18=$Q$76,25,0))</f>
        <v/>
      </c>
      <c r="W70">
        <f>MIN(100,V71+IF(AND(OR(NOT(ISNUMBER($R$76)),'3-man'!W$18&gt;$R$76),V71&lt;100,V72+1&gt;=IF(OR('3-man'!$F$5=TRUE,'3-man'!$F$5="TRUE",'3-man'!$F$5="Yes"),25,50)),10,0)+IF('3-man'!W$18=$Q$76,25,0))</f>
        <v/>
      </c>
      <c r="X70">
        <f>MIN(100,W71+IF(AND(OR(NOT(ISNUMBER($R$76)),'3-man'!X$18&gt;$R$76),W71&lt;100,W72+1&gt;=IF(OR('3-man'!$F$5=TRUE,'3-man'!$F$5="TRUE",'3-man'!$F$5="Yes"),25,50)),10,0)+IF('3-man'!X$18=$Q$76,25,0))</f>
        <v/>
      </c>
      <c r="Y70">
        <f>MIN(100,X71+IF(AND(OR(NOT(ISNUMBER($R$76)),'3-man'!Y$18&gt;$R$76),X71&lt;100,X72+1&gt;=IF(OR('3-man'!$F$5=TRUE,'3-man'!$F$5="TRUE",'3-man'!$F$5="Yes"),25,50)),10,0)+IF('3-man'!Y$18=$Q$76,25,0))</f>
        <v/>
      </c>
      <c r="Z70">
        <f>MIN(100,Y71+IF(AND(OR(NOT(ISNUMBER($R$76)),'3-man'!Z$18&gt;$R$76),Y71&lt;100,Y72+1&gt;=IF(OR('3-man'!$F$5=TRUE,'3-man'!$F$5="TRUE",'3-man'!$F$5="Yes"),25,50)),10,0)+IF('3-man'!Z$18=$Q$76,25,0))</f>
        <v/>
      </c>
      <c r="AA70">
        <f>MIN(100,Z71+IF(AND(OR(NOT(ISNUMBER($R$76)),'3-man'!AA$18&gt;$R$76),Z71&lt;100,Z72+1&gt;=IF(OR('3-man'!$F$5=TRUE,'3-man'!$F$5="TRUE",'3-man'!$F$5="Yes"),25,50)),10,0)+IF('3-man'!AA$18=$Q$76,25,0))</f>
        <v/>
      </c>
      <c r="AB70">
        <f>MIN(100,AA71+IF(AND(OR(NOT(ISNUMBER($R$76)),'3-man'!AB$18&gt;$R$76),AA71&lt;100,AA72+1&gt;=IF(OR('3-man'!$F$5=TRUE,'3-man'!$F$5="TRUE",'3-man'!$F$5="Yes"),25,50)),10,0)+IF('3-man'!AB$18=$Q$76,25,0))</f>
        <v/>
      </c>
      <c r="AC70">
        <f>MIN(100,AB71+IF(AND(OR(NOT(ISNUMBER($R$76)),'3-man'!AC$18&gt;$R$76),AB71&lt;100,AB72+1&gt;=IF(OR('3-man'!$F$5=TRUE,'3-man'!$F$5="TRUE",'3-man'!$F$5="Yes"),25,50)),10,0)+IF('3-man'!AC$18=$Q$76,25,0))</f>
        <v/>
      </c>
      <c r="AD70">
        <f>MIN(100,AC71+IF(AND(OR(NOT(ISNUMBER($R$76)),'3-man'!AD$18&gt;$R$76),AC71&lt;100,AC72+1&gt;=IF(OR('3-man'!$F$5=TRUE,'3-man'!$F$5="TRUE",'3-man'!$F$5="Yes"),25,50)),10,0)+IF('3-man'!AD$18=$Q$76,25,0))</f>
        <v/>
      </c>
      <c r="AE70">
        <f>MIN(100,AD71+IF(AND(OR(NOT(ISNUMBER($R$76)),'3-man'!AE$18&gt;$R$76),AD71&lt;100,AD72+1&gt;=IF(OR('3-man'!$F$5=TRUE,'3-man'!$F$5="TRUE",'3-man'!$F$5="Yes"),25,50)),10,0)+IF('3-man'!AE$18=$Q$76,25,0))</f>
        <v/>
      </c>
      <c r="AF70">
        <f>MIN(100,AE71+IF(AND(OR(NOT(ISNUMBER($R$76)),'3-man'!AF$18&gt;$R$76),AE71&lt;100,AE72+1&gt;=IF(OR('3-man'!$F$5=TRUE,'3-man'!$F$5="TRUE",'3-man'!$F$5="Yes"),25,50)),10,0)+IF('3-man'!AF$18=$Q$76,25,0))</f>
        <v/>
      </c>
      <c r="AG70">
        <f>MIN(100,AF71+IF(AND(OR(NOT(ISNUMBER($R$76)),'3-man'!AG$18&gt;$R$76),AF71&lt;100,AF72+1&gt;=IF(OR('3-man'!$F$5=TRUE,'3-man'!$F$5="TRUE",'3-man'!$F$5="Yes"),25,50)),10,0)+IF('3-man'!AG$18=$Q$76,25,0))</f>
        <v/>
      </c>
      <c r="AH70">
        <f>MIN(100,AG71+IF(AND(OR(NOT(ISNUMBER($R$76)),'3-man'!AH$18&gt;$R$76),AG71&lt;100,AG72+1&gt;=IF(OR('3-man'!$F$5=TRUE,'3-man'!$F$5="TRUE",'3-man'!$F$5="Yes"),25,50)),10,0)+IF('3-man'!AH$18=$Q$76,25,0))</f>
        <v/>
      </c>
      <c r="AI70">
        <f>MIN(100,AH71+IF(AND(OR(NOT(ISNUMBER($R$76)),'3-man'!AI$18&gt;$R$76),AH71&lt;100,AH72+1&gt;=IF(OR('3-man'!$F$5=TRUE,'3-man'!$F$5="TRUE",'3-man'!$F$5="Yes"),25,50)),10,0)+IF('3-man'!AI$18=$Q$76,25,0))</f>
        <v/>
      </c>
      <c r="AJ70">
        <f>MIN(100,AI71+IF(AND(OR(NOT(ISNUMBER($R$76)),'3-man'!AJ$18&gt;$R$76),AI71&lt;100,AI72+1&gt;=IF(OR('3-man'!$F$5=TRUE,'3-man'!$F$5="TRUE",'3-man'!$F$5="Yes"),25,50)),10,0)+IF('3-man'!AJ$18=$Q$76,25,0))</f>
        <v/>
      </c>
      <c r="AK70">
        <f>MIN(100,AJ71+IF(AND(OR(NOT(ISNUMBER($R$76)),'3-man'!AK$18&gt;$R$76),AJ71&lt;100,AJ72+1&gt;=IF(OR('3-man'!$F$5=TRUE,'3-man'!$F$5="TRUE",'3-man'!$F$5="Yes"),25,50)),10,0)+IF('3-man'!AK$18=$Q$76,25,0))</f>
        <v/>
      </c>
      <c r="AL70">
        <f>MIN(100,AK71+IF(AND(OR(NOT(ISNUMBER($R$76)),'3-man'!AL$18&gt;$R$76),AK71&lt;100,AK72+1&gt;=IF(OR('3-man'!$F$5=TRUE,'3-man'!$F$5="TRUE",'3-man'!$F$5="Yes"),25,50)),10,0)+IF('3-man'!AL$18=$Q$76,25,0))</f>
        <v/>
      </c>
      <c r="AM70">
        <f>MIN(100,AL71+IF(AND(OR(NOT(ISNUMBER($R$76)),'3-man'!AM$18&gt;$R$76),AL71&lt;100,AL72+1&gt;=IF(OR('3-man'!$F$5=TRUE,'3-man'!$F$5="TRUE",'3-man'!$F$5="Yes"),25,50)),10,0)+IF('3-man'!AM$18=$Q$76,25,0))</f>
        <v/>
      </c>
      <c r="AN70">
        <f>MIN(100,AM71+IF(AND(OR(NOT(ISNUMBER($R$76)),'3-man'!AN$18&gt;$R$76),AM71&lt;100,AM72+1&gt;=IF(OR('3-man'!$F$5=TRUE,'3-man'!$F$5="TRUE",'3-man'!$F$5="Yes"),25,50)),10,0)+IF('3-man'!AN$18=$Q$76,25,0))</f>
        <v/>
      </c>
      <c r="AO70">
        <f>MIN(100,AN71+IF(AND(OR(NOT(ISNUMBER($R$76)),'3-man'!AO$18&gt;$R$76),AN71&lt;100,AN72+1&gt;=IF(OR('3-man'!$F$5=TRUE,'3-man'!$F$5="TRUE",'3-man'!$F$5="Yes"),25,50)),10,0)+IF('3-man'!AO$18=$Q$76,25,0))</f>
        <v/>
      </c>
      <c r="AP70">
        <f>MIN(100,AO71+IF(AND(OR(NOT(ISNUMBER($R$76)),'3-man'!AP$18&gt;$R$76),AO71&lt;100,AO72+1&gt;=IF(OR('3-man'!$F$5=TRUE,'3-man'!$F$5="TRUE",'3-man'!$F$5="Yes"),25,50)),10,0)+IF('3-man'!AP$18=$Q$76,25,0))</f>
        <v/>
      </c>
      <c r="AQ70">
        <f>MIN(100,AP71+IF(AND(OR(NOT(ISNUMBER($R$76)),'3-man'!AQ$18&gt;$R$76),AP71&lt;100,AP72+1&gt;=IF(OR('3-man'!$F$5=TRUE,'3-man'!$F$5="TRUE",'3-man'!$F$5="Yes"),25,50)),10,0)+IF('3-man'!AQ$18=$Q$76,25,0))</f>
        <v/>
      </c>
      <c r="AR70">
        <f>MIN(100,AQ71+IF(AND(OR(NOT(ISNUMBER($R$76)),'3-man'!AR$18&gt;$R$76),AQ71&lt;100,AQ72+1&gt;=IF(OR('3-man'!$F$5=TRUE,'3-man'!$F$5="TRUE",'3-man'!$F$5="Yes"),25,50)),10,0)+IF('3-man'!AR$18=$Q$76,25,0))</f>
        <v/>
      </c>
      <c r="AS70">
        <f>MIN(100,AR71+IF(AND(OR(NOT(ISNUMBER($R$76)),'3-man'!AS$18&gt;$R$76),AR71&lt;100,AR72+1&gt;=IF(OR('3-man'!$F$5=TRUE,'3-man'!$F$5="TRUE",'3-man'!$F$5="Yes"),25,50)),10,0)+IF('3-man'!AS$18=$Q$76,25,0))</f>
        <v/>
      </c>
      <c r="AT70">
        <f>MIN(100,AS71+IF(AND(OR(NOT(ISNUMBER($R$76)),'3-man'!AT$18&gt;$R$76),AS71&lt;100,AS72+1&gt;=IF(OR('3-man'!$F$5=TRUE,'3-man'!$F$5="TRUE",'3-man'!$F$5="Yes"),25,50)),10,0)+IF('3-man'!AT$18=$Q$76,25,0))</f>
        <v/>
      </c>
      <c r="AU70">
        <f>MIN(100,AT71+IF(AND(OR(NOT(ISNUMBER($R$76)),'3-man'!AU$18&gt;$R$76),AT71&lt;100,AT72+1&gt;=IF(OR('3-man'!$F$5=TRUE,'3-man'!$F$5="TRUE",'3-man'!$F$5="Yes"),25,50)),10,0)+IF('3-man'!AU$18=$Q$76,25,0))</f>
        <v/>
      </c>
      <c r="AV70">
        <f>MIN(100,AU71+IF(AND(OR(NOT(ISNUMBER($R$76)),'3-man'!AV$18&gt;$R$76),AU71&lt;100,AU72+1&gt;=IF(OR('3-man'!$F$5=TRUE,'3-man'!$F$5="TRUE",'3-man'!$F$5="Yes"),25,50)),10,0)+IF('3-man'!AV$18=$Q$76,25,0))</f>
        <v/>
      </c>
      <c r="AW70">
        <f>MIN(100,AV71+IF(AND(OR(NOT(ISNUMBER($R$76)),'3-man'!AW$18&gt;$R$76),AV71&lt;100,AV72+1&gt;=IF(OR('3-man'!$F$5=TRUE,'3-man'!$F$5="TRUE",'3-man'!$F$5="Yes"),25,50)),10,0)+IF('3-man'!AW$18=$Q$76,25,0))</f>
        <v/>
      </c>
      <c r="AX70">
        <f>MIN(100,AW71+IF(AND(OR(NOT(ISNUMBER($R$76)),'3-man'!AX$18&gt;$R$76),AW71&lt;100,AW72+1&gt;=IF(OR('3-man'!$F$5=TRUE,'3-man'!$F$5="TRUE",'3-man'!$F$5="Yes"),25,50)),10,0)+IF('3-man'!AX$18=$Q$76,25,0))</f>
        <v/>
      </c>
      <c r="AY70">
        <f>MIN(100,AX71+IF(AND(OR(NOT(ISNUMBER($R$76)),'3-man'!AY$18&gt;$R$76),AX71&lt;100,AX72+1&gt;=IF(OR('3-man'!$F$5=TRUE,'3-man'!$F$5="TRUE",'3-man'!$F$5="Yes"),25,50)),10,0)+IF('3-man'!AY$18=$Q$76,25,0))</f>
        <v/>
      </c>
      <c r="AZ70">
        <f>MIN(100,AY71+IF(AND(OR(NOT(ISNUMBER($R$76)),'3-man'!AZ$18&gt;$R$76),AY71&lt;100,AY72+1&gt;=IF(OR('3-man'!$F$5=TRUE,'3-man'!$F$5="TRUE",'3-man'!$F$5="Yes"),25,50)),10,0)+IF('3-man'!AZ$18=$Q$76,25,0))</f>
        <v/>
      </c>
      <c r="BA70">
        <f>MIN(100,AZ71+IF(AND(OR(NOT(ISNUMBER($R$76)),'3-man'!BA$18&gt;$R$76),AZ71&lt;100,AZ72+1&gt;=IF(OR('3-man'!$F$5=TRUE,'3-man'!$F$5="TRUE",'3-man'!$F$5="Yes"),25,50)),10,0)+IF('3-man'!BA$18=$Q$76,25,0))</f>
        <v/>
      </c>
      <c r="BB70">
        <f>MIN(100,BA71+IF(AND(OR(NOT(ISNUMBER($R$76)),'3-man'!BB$18&gt;$R$76),BA71&lt;100,BA72+1&gt;=IF(OR('3-man'!$F$5=TRUE,'3-man'!$F$5="TRUE",'3-man'!$F$5="Yes"),25,50)),10,0)+IF('3-man'!BB$18=$Q$76,25,0))</f>
        <v/>
      </c>
      <c r="BC70">
        <f>MIN(100,BB71+IF(AND(OR(NOT(ISNUMBER($R$76)),'3-man'!BC$18&gt;$R$76),BB71&lt;100,BB72+1&gt;=IF(OR('3-man'!$F$5=TRUE,'3-man'!$F$5="TRUE",'3-man'!$F$5="Yes"),25,50)),10,0)+IF('3-man'!BC$18=$Q$76,25,0))</f>
        <v/>
      </c>
      <c r="BD70">
        <f>MIN(100,BC71+IF(AND(OR(NOT(ISNUMBER($R$76)),'3-man'!BD$18&gt;$R$76),BC71&lt;100,BC72+1&gt;=IF(OR('3-man'!$F$5=TRUE,'3-man'!$F$5="TRUE",'3-man'!$F$5="Yes"),25,50)),10,0)+IF('3-man'!BD$18=$Q$76,25,0))</f>
        <v/>
      </c>
      <c r="BE70">
        <f>MIN(100,BD71+IF(AND(OR(NOT(ISNUMBER($R$76)),'3-man'!BE$18&gt;$R$76),BD71&lt;100,BD72+1&gt;=IF(OR('3-man'!$F$5=TRUE,'3-man'!$F$5="TRUE",'3-man'!$F$5="Yes"),25,50)),10,0)+IF('3-man'!BE$18=$Q$76,25,0))</f>
        <v/>
      </c>
      <c r="BF70">
        <f>MIN(100,BE71+IF(AND(OR(NOT(ISNUMBER($R$76)),'3-man'!BF$18&gt;$R$76),BE71&lt;100,BE72+1&gt;=IF(OR('3-man'!$F$5=TRUE,'3-man'!$F$5="TRUE",'3-man'!$F$5="Yes"),25,50)),10,0)+IF('3-man'!BF$18=$Q$76,25,0))</f>
        <v/>
      </c>
      <c r="BG70">
        <f>MIN(100,BF71+IF(AND(OR(NOT(ISNUMBER($R$76)),'3-man'!BG$18&gt;$R$76),BF71&lt;100,BF72+1&gt;=IF(OR('3-man'!$F$5=TRUE,'3-man'!$F$5="TRUE",'3-man'!$F$5="Yes"),25,50)),10,0)+IF('3-man'!BG$18=$Q$76,25,0))</f>
        <v/>
      </c>
      <c r="BH70">
        <f>MIN(100,BG71+IF(AND(OR(NOT(ISNUMBER($R$76)),'3-man'!BH$18&gt;$R$76),BG71&lt;100,BG72+1&gt;=IF(OR('3-man'!$F$5=TRUE,'3-man'!$F$5="TRUE",'3-man'!$F$5="Yes"),25,50)),10,0)+IF('3-man'!BH$18=$Q$76,25,0))</f>
        <v/>
      </c>
      <c r="BI70">
        <f>MIN(100,BH71+IF(AND(OR(NOT(ISNUMBER($R$76)),'3-man'!BI$18&gt;$R$76),BH71&lt;100,BH72+1&gt;=IF(OR('3-man'!$F$5=TRUE,'3-man'!$F$5="TRUE",'3-man'!$F$5="Yes"),25,50)),10,0)+IF('3-man'!BI$18=$Q$76,25,0))</f>
        <v/>
      </c>
      <c r="BJ70">
        <f>MIN(100,BI71+IF(AND(OR(NOT(ISNUMBER($R$76)),'3-man'!BJ$18&gt;$R$76),BI71&lt;100,BI72+1&gt;=IF(OR('3-man'!$F$5=TRUE,'3-man'!$F$5="TRUE",'3-man'!$F$5="Yes"),25,50)),10,0)+IF('3-man'!BJ$18=$Q$76,25,0))</f>
        <v/>
      </c>
      <c r="BK70">
        <f>MIN(100,BJ71+IF(AND(OR(NOT(ISNUMBER($R$76)),'3-man'!BK$18&gt;$R$76),BJ71&lt;100,BJ72+1&gt;=IF(OR('3-man'!$F$5=TRUE,'3-man'!$F$5="TRUE",'3-man'!$F$5="Yes"),25,50)),10,0)+IF('3-man'!BK$18=$Q$76,25,0))</f>
        <v/>
      </c>
      <c r="BL70">
        <f>MIN(100,BK71+IF(AND(OR(NOT(ISNUMBER($R$76)),'3-man'!BL$18&gt;$R$76),BK71&lt;100,BK72+1&gt;=IF(OR('3-man'!$F$5=TRUE,'3-man'!$F$5="TRUE",'3-man'!$F$5="Yes"),25,50)),10,0)+IF('3-man'!BL$18=$Q$76,25,0))</f>
        <v/>
      </c>
      <c r="BM70">
        <f>MIN(100,BL71+IF(AND(OR(NOT(ISNUMBER($R$76)),'3-man'!BM$18&gt;$R$76),BL71&lt;100,BL72+1&gt;=IF(OR('3-man'!$F$5=TRUE,'3-man'!$F$5="TRUE",'3-man'!$F$5="Yes"),25,50)),10,0)+IF('3-man'!BM$18=$Q$76,25,0))</f>
        <v/>
      </c>
      <c r="BN70">
        <f>MIN(100,BM71+IF(AND(OR(NOT(ISNUMBER($R$76)),'3-man'!BN$18&gt;$R$76),BM71&lt;100,BM72+1&gt;=IF(OR('3-man'!$F$5=TRUE,'3-man'!$F$5="TRUE",'3-man'!$F$5="Yes"),25,50)),10,0)+IF('3-man'!BN$18=$Q$76,25,0))</f>
        <v/>
      </c>
      <c r="BO70">
        <f>MIN(100,BN71+IF(AND(OR(NOT(ISNUMBER($R$76)),'3-man'!BO$18&gt;$R$76),BN71&lt;100,BN72+1&gt;=IF(OR('3-man'!$F$5=TRUE,'3-man'!$F$5="TRUE",'3-man'!$F$5="Yes"),25,50)),10,0)+IF('3-man'!BO$18=$Q$76,25,0))</f>
        <v/>
      </c>
      <c r="BP70">
        <f>MIN(100,BO71+IF(AND(OR(NOT(ISNUMBER($R$76)),'3-man'!BP$18&gt;$R$76),BO71&lt;100,BO72+1&gt;=IF(OR('3-man'!$F$5=TRUE,'3-man'!$F$5="TRUE",'3-man'!$F$5="Yes"),25,50)),10,0)+IF('3-man'!BP$18=$Q$76,25,0))</f>
        <v/>
      </c>
      <c r="BQ70">
        <f>MIN(100,BP71+IF(AND(OR(NOT(ISNUMBER($R$76)),'3-man'!BQ$18&gt;$R$76),BP71&lt;100,BP72+1&gt;=IF(OR('3-man'!$F$5=TRUE,'3-man'!$F$5="TRUE",'3-man'!$F$5="Yes"),25,50)),10,0)+IF('3-man'!BQ$18=$Q$76,25,0))</f>
        <v/>
      </c>
      <c r="BR70">
        <f>MIN(100,BQ71+IF(AND(OR(NOT(ISNUMBER($R$76)),'3-man'!BR$18&gt;$R$76),BQ71&lt;100,BQ72+1&gt;=IF(OR('3-man'!$F$5=TRUE,'3-man'!$F$5="TRUE",'3-man'!$F$5="Yes"),25,50)),10,0)+IF('3-man'!BR$18=$Q$76,25,0))</f>
        <v/>
      </c>
      <c r="BS70">
        <f>MIN(100,BR71+IF(AND(OR(NOT(ISNUMBER($R$76)),'3-man'!BS$18&gt;$R$76),BR71&lt;100,BR72+1&gt;=IF(OR('3-man'!$F$5=TRUE,'3-man'!$F$5="TRUE",'3-man'!$F$5="Yes"),25,50)),10,0)+IF('3-man'!BS$18=$Q$76,25,0))</f>
        <v/>
      </c>
      <c r="BT70">
        <f>MIN(100,BS71+IF(AND(OR(NOT(ISNUMBER($R$76)),'3-man'!BT$18&gt;$R$76),BS71&lt;100,BS72+1&gt;=IF(OR('3-man'!$F$5=TRUE,'3-man'!$F$5="TRUE",'3-man'!$F$5="Yes"),25,50)),10,0)+IF('3-man'!BT$18=$Q$76,25,0))</f>
        <v/>
      </c>
      <c r="BU70">
        <f>MIN(100,BT71+IF(AND(OR(NOT(ISNUMBER($R$76)),'3-man'!BU$18&gt;$R$76),BT71&lt;100,BT72+1&gt;=IF(OR('3-man'!$F$5=TRUE,'3-man'!$F$5="TRUE",'3-man'!$F$5="Yes"),25,50)),10,0)+IF('3-man'!BU$18=$Q$76,25,0))</f>
        <v/>
      </c>
      <c r="BV70">
        <f>MIN(100,BU71+IF(AND(OR(NOT(ISNUMBER($R$76)),'3-man'!BV$18&gt;$R$76),BU71&lt;100,BU72+1&gt;=IF(OR('3-man'!$F$5=TRUE,'3-man'!$F$5="TRUE",'3-man'!$F$5="Yes"),25,50)),10,0)+IF('3-man'!BV$18=$Q$76,25,0))</f>
        <v/>
      </c>
      <c r="BW70">
        <f>MIN(100,BV71+IF(AND(OR(NOT(ISNUMBER($R$76)),'3-man'!BW$18&gt;$R$76),BV71&lt;100,BV72+1&gt;=IF(OR('3-man'!$F$5=TRUE,'3-man'!$F$5="TRUE",'3-man'!$F$5="Yes"),25,50)),10,0)+IF('3-man'!BW$18=$Q$76,25,0))</f>
        <v/>
      </c>
      <c r="BX70">
        <f>MIN(100,BW71+IF(AND(OR(NOT(ISNUMBER($R$76)),'3-man'!BX$18&gt;$R$76),BW71&lt;100,BW72+1&gt;=IF(OR('3-man'!$F$5=TRUE,'3-man'!$F$5="TRUE",'3-man'!$F$5="Yes"),25,50)),10,0)+IF('3-man'!BX$18=$Q$76,25,0))</f>
        <v/>
      </c>
      <c r="BY70">
        <f>MIN(100,BX71+IF(AND(OR(NOT(ISNUMBER($R$76)),'3-man'!BY$18&gt;$R$76),BX71&lt;100,BX72+1&gt;=IF(OR('3-man'!$F$5=TRUE,'3-man'!$F$5="TRUE",'3-man'!$F$5="Yes"),25,50)),10,0)+IF('3-man'!BY$18=$Q$76,25,0))</f>
        <v/>
      </c>
      <c r="BZ70">
        <f>MIN(100,BY71+IF(AND(OR(NOT(ISNUMBER($R$76)),'3-man'!BZ$18&gt;$R$76),BY71&lt;100,BY72+1&gt;=IF(OR('3-man'!$F$5=TRUE,'3-man'!$F$5="TRUE",'3-man'!$F$5="Yes"),25,50)),10,0)+IF('3-man'!BZ$18=$Q$76,25,0))</f>
        <v/>
      </c>
      <c r="CA70">
        <f>MIN(100,BZ71+IF(AND(OR(NOT(ISNUMBER($R$76)),'3-man'!CA$18&gt;$R$76),BZ71&lt;100,BZ72+1&gt;=IF(OR('3-man'!$F$5=TRUE,'3-man'!$F$5="TRUE",'3-man'!$F$5="Yes"),25,50)),10,0)+IF('3-man'!CA$18=$Q$76,25,0))</f>
        <v/>
      </c>
      <c r="CB70">
        <f>MIN(100,CA71+IF(AND(OR(NOT(ISNUMBER($R$76)),'3-man'!CB$18&gt;$R$76),CA71&lt;100,CA72+1&gt;=IF(OR('3-man'!$F$5=TRUE,'3-man'!$F$5="TRUE",'3-man'!$F$5="Yes"),25,50)),10,0)+IF('3-man'!CB$18=$Q$76,25,0))</f>
        <v/>
      </c>
      <c r="CC70">
        <f>MIN(100,CB71+IF(AND(OR(NOT(ISNUMBER($R$76)),'3-man'!CC$18&gt;$R$76),CB71&lt;100,CB72+1&gt;=IF(OR('3-man'!$F$5=TRUE,'3-man'!$F$5="TRUE",'3-man'!$F$5="Yes"),25,50)),10,0)+IF('3-man'!CC$18=$Q$76,25,0))</f>
        <v/>
      </c>
      <c r="CD70">
        <f>MIN(100,CC71+IF(AND(OR(NOT(ISNUMBER($R$76)),'3-man'!CD$18&gt;$R$76),CC71&lt;100,CC72+1&gt;=IF(OR('3-man'!$F$5=TRUE,'3-man'!$F$5="TRUE",'3-man'!$F$5="Yes"),25,50)),10,0)+IF('3-man'!CD$18=$Q$76,25,0))</f>
        <v/>
      </c>
    </row>
    <row r="71">
      <c r="A71" t="inlineStr">
        <is>
          <t>P2 spec</t>
        </is>
      </c>
      <c r="B71">
        <f>IF('3-man'!$C$5="",100,'3-man'!$C$5)</f>
        <v/>
      </c>
      <c r="C71">
        <f>IF(OR('3-man'!C$20="R",'3-man'!C$18=$R$76),MIN(100,C70+10),IF('3-man'!C$20="P",MIN(100,C70+25),IF(AND('3-man'!C$20="D",C70&gt;=35,'3-man'!C$18&lt;=IF('3-man'!$BF$4="",999,'3-man'!$BF$4)),C70-35,IF(AND(LEFT('3-man'!C$20,3)="ST&gt;",C70&gt;=100,'3-man'!C$18&lt;=IF('3-man'!$BF$4="",999,'3-man'!$BF$4)),0,IF(AND(OR(AND('3-man'!C$19="ST&gt;2",C62&gt;=100),AND('3-man'!C$21="ST&gt;2",C78&gt;=100)),'3-man'!C$18&lt;=IF('3-man'!$BF$4="",999,'3-man'!$BF$4)),100,C70)))))</f>
        <v/>
      </c>
      <c r="D71">
        <f>IF(OR('3-man'!D$20="R",'3-man'!D$18=$R$76),MIN(100,D70+10),IF('3-man'!D$20="P",MIN(100,D70+25),IF(AND('3-man'!D$20="D",D70&gt;=35,'3-man'!D$18&lt;=IF('3-man'!$BF$4="",999,'3-man'!$BF$4)),D70-35,IF(AND(LEFT('3-man'!D$20,3)="ST&gt;",D70&gt;=100,'3-man'!D$18&lt;=IF('3-man'!$BF$4="",999,'3-man'!$BF$4)),0,IF(AND(OR(AND('3-man'!D$19="ST&gt;2",D62&gt;=100),AND('3-man'!D$21="ST&gt;2",D78&gt;=100)),'3-man'!D$18&lt;=IF('3-man'!$BF$4="",999,'3-man'!$BF$4)),100,D70)))))</f>
        <v/>
      </c>
      <c r="E71">
        <f>IF(OR('3-man'!E$20="R",'3-man'!E$18=$R$76),MIN(100,E70+10),IF('3-man'!E$20="P",MIN(100,E70+25),IF(AND('3-man'!E$20="D",E70&gt;=35,'3-man'!E$18&lt;=IF('3-man'!$BF$4="",999,'3-man'!$BF$4)),E70-35,IF(AND(LEFT('3-man'!E$20,3)="ST&gt;",E70&gt;=100,'3-man'!E$18&lt;=IF('3-man'!$BF$4="",999,'3-man'!$BF$4)),0,IF(AND(OR(AND('3-man'!E$19="ST&gt;2",E62&gt;=100),AND('3-man'!E$21="ST&gt;2",E78&gt;=100)),'3-man'!E$18&lt;=IF('3-man'!$BF$4="",999,'3-man'!$BF$4)),100,E70)))))</f>
        <v/>
      </c>
      <c r="F71">
        <f>IF(OR('3-man'!F$20="R",'3-man'!F$18=$R$76),MIN(100,F70+10),IF('3-man'!F$20="P",MIN(100,F70+25),IF(AND('3-man'!F$20="D",F70&gt;=35,'3-man'!F$18&lt;=IF('3-man'!$BF$4="",999,'3-man'!$BF$4)),F70-35,IF(AND(LEFT('3-man'!F$20,3)="ST&gt;",F70&gt;=100,'3-man'!F$18&lt;=IF('3-man'!$BF$4="",999,'3-man'!$BF$4)),0,IF(AND(OR(AND('3-man'!F$19="ST&gt;2",F62&gt;=100),AND('3-man'!F$21="ST&gt;2",F78&gt;=100)),'3-man'!F$18&lt;=IF('3-man'!$BF$4="",999,'3-man'!$BF$4)),100,F70)))))</f>
        <v/>
      </c>
      <c r="G71">
        <f>IF(OR('3-man'!G$20="R",'3-man'!G$18=$R$76),MIN(100,G70+10),IF('3-man'!G$20="P",MIN(100,G70+25),IF(AND('3-man'!G$20="D",G70&gt;=35,'3-man'!G$18&lt;=IF('3-man'!$BF$4="",999,'3-man'!$BF$4)),G70-35,IF(AND(LEFT('3-man'!G$20,3)="ST&gt;",G70&gt;=100,'3-man'!G$18&lt;=IF('3-man'!$BF$4="",999,'3-man'!$BF$4)),0,IF(AND(OR(AND('3-man'!G$19="ST&gt;2",G62&gt;=100),AND('3-man'!G$21="ST&gt;2",G78&gt;=100)),'3-man'!G$18&lt;=IF('3-man'!$BF$4="",999,'3-man'!$BF$4)),100,G70)))))</f>
        <v/>
      </c>
      <c r="H71">
        <f>IF(OR('3-man'!H$20="R",'3-man'!H$18=$R$76),MIN(100,H70+10),IF('3-man'!H$20="P",MIN(100,H70+25),IF(AND('3-man'!H$20="D",H70&gt;=35,'3-man'!H$18&lt;=IF('3-man'!$BF$4="",999,'3-man'!$BF$4)),H70-35,IF(AND(LEFT('3-man'!H$20,3)="ST&gt;",H70&gt;=100,'3-man'!H$18&lt;=IF('3-man'!$BF$4="",999,'3-man'!$BF$4)),0,IF(AND(OR(AND('3-man'!H$19="ST&gt;2",H62&gt;=100),AND('3-man'!H$21="ST&gt;2",H78&gt;=100)),'3-man'!H$18&lt;=IF('3-man'!$BF$4="",999,'3-man'!$BF$4)),100,H70)))))</f>
        <v/>
      </c>
      <c r="I71">
        <f>IF(OR('3-man'!I$20="R",'3-man'!I$18=$R$76),MIN(100,I70+10),IF('3-man'!I$20="P",MIN(100,I70+25),IF(AND('3-man'!I$20="D",I70&gt;=35,'3-man'!I$18&lt;=IF('3-man'!$BF$4="",999,'3-man'!$BF$4)),I70-35,IF(AND(LEFT('3-man'!I$20,3)="ST&gt;",I70&gt;=100,'3-man'!I$18&lt;=IF('3-man'!$BF$4="",999,'3-man'!$BF$4)),0,IF(AND(OR(AND('3-man'!I$19="ST&gt;2",I62&gt;=100),AND('3-man'!I$21="ST&gt;2",I78&gt;=100)),'3-man'!I$18&lt;=IF('3-man'!$BF$4="",999,'3-man'!$BF$4)),100,I70)))))</f>
        <v/>
      </c>
      <c r="J71">
        <f>IF(OR('3-man'!J$20="R",'3-man'!J$18=$R$76),MIN(100,J70+10),IF('3-man'!J$20="P",MIN(100,J70+25),IF(AND('3-man'!J$20="D",J70&gt;=35,'3-man'!J$18&lt;=IF('3-man'!$BF$4="",999,'3-man'!$BF$4)),J70-35,IF(AND(LEFT('3-man'!J$20,3)="ST&gt;",J70&gt;=100,'3-man'!J$18&lt;=IF('3-man'!$BF$4="",999,'3-man'!$BF$4)),0,IF(AND(OR(AND('3-man'!J$19="ST&gt;2",J62&gt;=100),AND('3-man'!J$21="ST&gt;2",J78&gt;=100)),'3-man'!J$18&lt;=IF('3-man'!$BF$4="",999,'3-man'!$BF$4)),100,J70)))))</f>
        <v/>
      </c>
      <c r="K71">
        <f>IF(OR('3-man'!K$20="R",'3-man'!K$18=$R$76),MIN(100,K70+10),IF('3-man'!K$20="P",MIN(100,K70+25),IF(AND('3-man'!K$20="D",K70&gt;=35,'3-man'!K$18&lt;=IF('3-man'!$BF$4="",999,'3-man'!$BF$4)),K70-35,IF(AND(LEFT('3-man'!K$20,3)="ST&gt;",K70&gt;=100,'3-man'!K$18&lt;=IF('3-man'!$BF$4="",999,'3-man'!$BF$4)),0,IF(AND(OR(AND('3-man'!K$19="ST&gt;2",K62&gt;=100),AND('3-man'!K$21="ST&gt;2",K78&gt;=100)),'3-man'!K$18&lt;=IF('3-man'!$BF$4="",999,'3-man'!$BF$4)),100,K70)))))</f>
        <v/>
      </c>
      <c r="L71">
        <f>IF(OR('3-man'!L$20="R",'3-man'!L$18=$R$76),MIN(100,L70+10),IF('3-man'!L$20="P",MIN(100,L70+25),IF(AND('3-man'!L$20="D",L70&gt;=35,'3-man'!L$18&lt;=IF('3-man'!$BF$4="",999,'3-man'!$BF$4)),L70-35,IF(AND(LEFT('3-man'!L$20,3)="ST&gt;",L70&gt;=100,'3-man'!L$18&lt;=IF('3-man'!$BF$4="",999,'3-man'!$BF$4)),0,IF(AND(OR(AND('3-man'!L$19="ST&gt;2",L62&gt;=100),AND('3-man'!L$21="ST&gt;2",L78&gt;=100)),'3-man'!L$18&lt;=IF('3-man'!$BF$4="",999,'3-man'!$BF$4)),100,L70)))))</f>
        <v/>
      </c>
      <c r="M71">
        <f>IF(OR('3-man'!M$20="R",'3-man'!M$18=$R$76),MIN(100,M70+10),IF('3-man'!M$20="P",MIN(100,M70+25),IF(AND('3-man'!M$20="D",M70&gt;=35,'3-man'!M$18&lt;=IF('3-man'!$BF$4="",999,'3-man'!$BF$4)),M70-35,IF(AND(LEFT('3-man'!M$20,3)="ST&gt;",M70&gt;=100,'3-man'!M$18&lt;=IF('3-man'!$BF$4="",999,'3-man'!$BF$4)),0,IF(AND(OR(AND('3-man'!M$19="ST&gt;2",M62&gt;=100),AND('3-man'!M$21="ST&gt;2",M78&gt;=100)),'3-man'!M$18&lt;=IF('3-man'!$BF$4="",999,'3-man'!$BF$4)),100,M70)))))</f>
        <v/>
      </c>
      <c r="N71">
        <f>IF(OR('3-man'!N$20="R",'3-man'!N$18=$R$76),MIN(100,N70+10),IF('3-man'!N$20="P",MIN(100,N70+25),IF(AND('3-man'!N$20="D",N70&gt;=35,'3-man'!N$18&lt;=IF('3-man'!$BF$4="",999,'3-man'!$BF$4)),N70-35,IF(AND(LEFT('3-man'!N$20,3)="ST&gt;",N70&gt;=100,'3-man'!N$18&lt;=IF('3-man'!$BF$4="",999,'3-man'!$BF$4)),0,IF(AND(OR(AND('3-man'!N$19="ST&gt;2",N62&gt;=100),AND('3-man'!N$21="ST&gt;2",N78&gt;=100)),'3-man'!N$18&lt;=IF('3-man'!$BF$4="",999,'3-man'!$BF$4)),100,N70)))))</f>
        <v/>
      </c>
      <c r="O71">
        <f>IF(OR('3-man'!O$20="R",'3-man'!O$18=$R$76),MIN(100,O70+10),IF('3-man'!O$20="P",MIN(100,O70+25),IF(AND('3-man'!O$20="D",O70&gt;=35,'3-man'!O$18&lt;=IF('3-man'!$BF$4="",999,'3-man'!$BF$4)),O70-35,IF(AND(LEFT('3-man'!O$20,3)="ST&gt;",O70&gt;=100,'3-man'!O$18&lt;=IF('3-man'!$BF$4="",999,'3-man'!$BF$4)),0,IF(AND(OR(AND('3-man'!O$19="ST&gt;2",O62&gt;=100),AND('3-man'!O$21="ST&gt;2",O78&gt;=100)),'3-man'!O$18&lt;=IF('3-man'!$BF$4="",999,'3-man'!$BF$4)),100,O70)))))</f>
        <v/>
      </c>
      <c r="P71">
        <f>IF(OR('3-man'!P$20="R",'3-man'!P$18=$R$76),MIN(100,P70+10),IF('3-man'!P$20="P",MIN(100,P70+25),IF(AND('3-man'!P$20="D",P70&gt;=35,'3-man'!P$18&lt;=IF('3-man'!$BF$4="",999,'3-man'!$BF$4)),P70-35,IF(AND(LEFT('3-man'!P$20,3)="ST&gt;",P70&gt;=100,'3-man'!P$18&lt;=IF('3-man'!$BF$4="",999,'3-man'!$BF$4)),0,IF(AND(OR(AND('3-man'!P$19="ST&gt;2",P62&gt;=100),AND('3-man'!P$21="ST&gt;2",P78&gt;=100)),'3-man'!P$18&lt;=IF('3-man'!$BF$4="",999,'3-man'!$BF$4)),100,P70)))))</f>
        <v/>
      </c>
      <c r="Q71">
        <f>IF(OR('3-man'!Q$20="R",'3-man'!Q$18=$R$76),MIN(100,Q70+10),IF('3-man'!Q$20="P",MIN(100,Q70+25),IF(AND('3-man'!Q$20="D",Q70&gt;=35,'3-man'!Q$18&lt;=IF('3-man'!$BF$4="",999,'3-man'!$BF$4)),Q70-35,IF(AND(LEFT('3-man'!Q$20,3)="ST&gt;",Q70&gt;=100,'3-man'!Q$18&lt;=IF('3-man'!$BF$4="",999,'3-man'!$BF$4)),0,IF(AND(OR(AND('3-man'!Q$19="ST&gt;2",Q62&gt;=100),AND('3-man'!Q$21="ST&gt;2",Q78&gt;=100)),'3-man'!Q$18&lt;=IF('3-man'!$BF$4="",999,'3-man'!$BF$4)),100,Q70)))))</f>
        <v/>
      </c>
      <c r="R71">
        <f>IF(OR('3-man'!R$20="R",'3-man'!R$18=$R$76),MIN(100,R70+10),IF('3-man'!R$20="P",MIN(100,R70+25),IF(AND('3-man'!R$20="D",R70&gt;=35,'3-man'!R$18&lt;=IF('3-man'!$BF$4="",999,'3-man'!$BF$4)),R70-35,IF(AND(LEFT('3-man'!R$20,3)="ST&gt;",R70&gt;=100,'3-man'!R$18&lt;=IF('3-man'!$BF$4="",999,'3-man'!$BF$4)),0,IF(AND(OR(AND('3-man'!R$19="ST&gt;2",R62&gt;=100),AND('3-man'!R$21="ST&gt;2",R78&gt;=100)),'3-man'!R$18&lt;=IF('3-man'!$BF$4="",999,'3-man'!$BF$4)),100,R70)))))</f>
        <v/>
      </c>
      <c r="S71">
        <f>IF(OR('3-man'!S$20="R",'3-man'!S$18=$R$76),MIN(100,S70+10),IF('3-man'!S$20="P",MIN(100,S70+25),IF(AND('3-man'!S$20="D",S70&gt;=35,'3-man'!S$18&lt;=IF('3-man'!$BF$4="",999,'3-man'!$BF$4)),S70-35,IF(AND(LEFT('3-man'!S$20,3)="ST&gt;",S70&gt;=100,'3-man'!S$18&lt;=IF('3-man'!$BF$4="",999,'3-man'!$BF$4)),0,IF(AND(OR(AND('3-man'!S$19="ST&gt;2",S62&gt;=100),AND('3-man'!S$21="ST&gt;2",S78&gt;=100)),'3-man'!S$18&lt;=IF('3-man'!$BF$4="",999,'3-man'!$BF$4)),100,S70)))))</f>
        <v/>
      </c>
      <c r="T71">
        <f>IF(OR('3-man'!T$20="R",'3-man'!T$18=$R$76),MIN(100,T70+10),IF('3-man'!T$20="P",MIN(100,T70+25),IF(AND('3-man'!T$20="D",T70&gt;=35,'3-man'!T$18&lt;=IF('3-man'!$BF$4="",999,'3-man'!$BF$4)),T70-35,IF(AND(LEFT('3-man'!T$20,3)="ST&gt;",T70&gt;=100,'3-man'!T$18&lt;=IF('3-man'!$BF$4="",999,'3-man'!$BF$4)),0,IF(AND(OR(AND('3-man'!T$19="ST&gt;2",T62&gt;=100),AND('3-man'!T$21="ST&gt;2",T78&gt;=100)),'3-man'!T$18&lt;=IF('3-man'!$BF$4="",999,'3-man'!$BF$4)),100,T70)))))</f>
        <v/>
      </c>
      <c r="U71">
        <f>IF(OR('3-man'!U$20="R",'3-man'!U$18=$R$76),MIN(100,U70+10),IF('3-man'!U$20="P",MIN(100,U70+25),IF(AND('3-man'!U$20="D",U70&gt;=35,'3-man'!U$18&lt;=IF('3-man'!$BF$4="",999,'3-man'!$BF$4)),U70-35,IF(AND(LEFT('3-man'!U$20,3)="ST&gt;",U70&gt;=100,'3-man'!U$18&lt;=IF('3-man'!$BF$4="",999,'3-man'!$BF$4)),0,IF(AND(OR(AND('3-man'!U$19="ST&gt;2",U62&gt;=100),AND('3-man'!U$21="ST&gt;2",U78&gt;=100)),'3-man'!U$18&lt;=IF('3-man'!$BF$4="",999,'3-man'!$BF$4)),100,U70)))))</f>
        <v/>
      </c>
      <c r="V71">
        <f>IF(OR('3-man'!V$20="R",'3-man'!V$18=$R$76),MIN(100,V70+10),IF('3-man'!V$20="P",MIN(100,V70+25),IF(AND('3-man'!V$20="D",V70&gt;=35,'3-man'!V$18&lt;=IF('3-man'!$BF$4="",999,'3-man'!$BF$4)),V70-35,IF(AND(LEFT('3-man'!V$20,3)="ST&gt;",V70&gt;=100,'3-man'!V$18&lt;=IF('3-man'!$BF$4="",999,'3-man'!$BF$4)),0,IF(AND(OR(AND('3-man'!V$19="ST&gt;2",V62&gt;=100),AND('3-man'!V$21="ST&gt;2",V78&gt;=100)),'3-man'!V$18&lt;=IF('3-man'!$BF$4="",999,'3-man'!$BF$4)),100,V70)))))</f>
        <v/>
      </c>
      <c r="W71">
        <f>IF(OR('3-man'!W$20="R",'3-man'!W$18=$R$76),MIN(100,W70+10),IF('3-man'!W$20="P",MIN(100,W70+25),IF(AND('3-man'!W$20="D",W70&gt;=35,'3-man'!W$18&lt;=IF('3-man'!$BF$4="",999,'3-man'!$BF$4)),W70-35,IF(AND(LEFT('3-man'!W$20,3)="ST&gt;",W70&gt;=100,'3-man'!W$18&lt;=IF('3-man'!$BF$4="",999,'3-man'!$BF$4)),0,IF(AND(OR(AND('3-man'!W$19="ST&gt;2",W62&gt;=100),AND('3-man'!W$21="ST&gt;2",W78&gt;=100)),'3-man'!W$18&lt;=IF('3-man'!$BF$4="",999,'3-man'!$BF$4)),100,W70)))))</f>
        <v/>
      </c>
      <c r="X71">
        <f>IF(OR('3-man'!X$20="R",'3-man'!X$18=$R$76),MIN(100,X70+10),IF('3-man'!X$20="P",MIN(100,X70+25),IF(AND('3-man'!X$20="D",X70&gt;=35,'3-man'!X$18&lt;=IF('3-man'!$BF$4="",999,'3-man'!$BF$4)),X70-35,IF(AND(LEFT('3-man'!X$20,3)="ST&gt;",X70&gt;=100,'3-man'!X$18&lt;=IF('3-man'!$BF$4="",999,'3-man'!$BF$4)),0,IF(AND(OR(AND('3-man'!X$19="ST&gt;2",X62&gt;=100),AND('3-man'!X$21="ST&gt;2",X78&gt;=100)),'3-man'!X$18&lt;=IF('3-man'!$BF$4="",999,'3-man'!$BF$4)),100,X70)))))</f>
        <v/>
      </c>
      <c r="Y71">
        <f>IF(OR('3-man'!Y$20="R",'3-man'!Y$18=$R$76),MIN(100,Y70+10),IF('3-man'!Y$20="P",MIN(100,Y70+25),IF(AND('3-man'!Y$20="D",Y70&gt;=35,'3-man'!Y$18&lt;=IF('3-man'!$BF$4="",999,'3-man'!$BF$4)),Y70-35,IF(AND(LEFT('3-man'!Y$20,3)="ST&gt;",Y70&gt;=100,'3-man'!Y$18&lt;=IF('3-man'!$BF$4="",999,'3-man'!$BF$4)),0,IF(AND(OR(AND('3-man'!Y$19="ST&gt;2",Y62&gt;=100),AND('3-man'!Y$21="ST&gt;2",Y78&gt;=100)),'3-man'!Y$18&lt;=IF('3-man'!$BF$4="",999,'3-man'!$BF$4)),100,Y70)))))</f>
        <v/>
      </c>
      <c r="Z71">
        <f>IF(OR('3-man'!Z$20="R",'3-man'!Z$18=$R$76),MIN(100,Z70+10),IF('3-man'!Z$20="P",MIN(100,Z70+25),IF(AND('3-man'!Z$20="D",Z70&gt;=35,'3-man'!Z$18&lt;=IF('3-man'!$BF$4="",999,'3-man'!$BF$4)),Z70-35,IF(AND(LEFT('3-man'!Z$20,3)="ST&gt;",Z70&gt;=100,'3-man'!Z$18&lt;=IF('3-man'!$BF$4="",999,'3-man'!$BF$4)),0,IF(AND(OR(AND('3-man'!Z$19="ST&gt;2",Z62&gt;=100),AND('3-man'!Z$21="ST&gt;2",Z78&gt;=100)),'3-man'!Z$18&lt;=IF('3-man'!$BF$4="",999,'3-man'!$BF$4)),100,Z70)))))</f>
        <v/>
      </c>
      <c r="AA71">
        <f>IF(OR('3-man'!AA$20="R",'3-man'!AA$18=$R$76),MIN(100,AA70+10),IF('3-man'!AA$20="P",MIN(100,AA70+25),IF(AND('3-man'!AA$20="D",AA70&gt;=35,'3-man'!AA$18&lt;=IF('3-man'!$BF$4="",999,'3-man'!$BF$4)),AA70-35,IF(AND(LEFT('3-man'!AA$20,3)="ST&gt;",AA70&gt;=100,'3-man'!AA$18&lt;=IF('3-man'!$BF$4="",999,'3-man'!$BF$4)),0,IF(AND(OR(AND('3-man'!AA$19="ST&gt;2",AA62&gt;=100),AND('3-man'!AA$21="ST&gt;2",AA78&gt;=100)),'3-man'!AA$18&lt;=IF('3-man'!$BF$4="",999,'3-man'!$BF$4)),100,AA70)))))</f>
        <v/>
      </c>
      <c r="AB71">
        <f>IF(OR('3-man'!AB$20="R",'3-man'!AB$18=$R$76),MIN(100,AB70+10),IF('3-man'!AB$20="P",MIN(100,AB70+25),IF(AND('3-man'!AB$20="D",AB70&gt;=35,'3-man'!AB$18&lt;=IF('3-man'!$BF$4="",999,'3-man'!$BF$4)),AB70-35,IF(AND(LEFT('3-man'!AB$20,3)="ST&gt;",AB70&gt;=100,'3-man'!AB$18&lt;=IF('3-man'!$BF$4="",999,'3-man'!$BF$4)),0,IF(AND(OR(AND('3-man'!AB$19="ST&gt;2",AB62&gt;=100),AND('3-man'!AB$21="ST&gt;2",AB78&gt;=100)),'3-man'!AB$18&lt;=IF('3-man'!$BF$4="",999,'3-man'!$BF$4)),100,AB70)))))</f>
        <v/>
      </c>
      <c r="AC71">
        <f>IF(OR('3-man'!AC$20="R",'3-man'!AC$18=$R$76),MIN(100,AC70+10),IF('3-man'!AC$20="P",MIN(100,AC70+25),IF(AND('3-man'!AC$20="D",AC70&gt;=35,'3-man'!AC$18&lt;=IF('3-man'!$BF$4="",999,'3-man'!$BF$4)),AC70-35,IF(AND(LEFT('3-man'!AC$20,3)="ST&gt;",AC70&gt;=100,'3-man'!AC$18&lt;=IF('3-man'!$BF$4="",999,'3-man'!$BF$4)),0,IF(AND(OR(AND('3-man'!AC$19="ST&gt;2",AC62&gt;=100),AND('3-man'!AC$21="ST&gt;2",AC78&gt;=100)),'3-man'!AC$18&lt;=IF('3-man'!$BF$4="",999,'3-man'!$BF$4)),100,AC70)))))</f>
        <v/>
      </c>
      <c r="AD71">
        <f>IF(OR('3-man'!AD$20="R",'3-man'!AD$18=$R$76),MIN(100,AD70+10),IF('3-man'!AD$20="P",MIN(100,AD70+25),IF(AND('3-man'!AD$20="D",AD70&gt;=35,'3-man'!AD$18&lt;=IF('3-man'!$BF$4="",999,'3-man'!$BF$4)),AD70-35,IF(AND(LEFT('3-man'!AD$20,3)="ST&gt;",AD70&gt;=100,'3-man'!AD$18&lt;=IF('3-man'!$BF$4="",999,'3-man'!$BF$4)),0,IF(AND(OR(AND('3-man'!AD$19="ST&gt;2",AD62&gt;=100),AND('3-man'!AD$21="ST&gt;2",AD78&gt;=100)),'3-man'!AD$18&lt;=IF('3-man'!$BF$4="",999,'3-man'!$BF$4)),100,AD70)))))</f>
        <v/>
      </c>
      <c r="AE71">
        <f>IF(OR('3-man'!AE$20="R",'3-man'!AE$18=$R$76),MIN(100,AE70+10),IF('3-man'!AE$20="P",MIN(100,AE70+25),IF(AND('3-man'!AE$20="D",AE70&gt;=35,'3-man'!AE$18&lt;=IF('3-man'!$BF$4="",999,'3-man'!$BF$4)),AE70-35,IF(AND(LEFT('3-man'!AE$20,3)="ST&gt;",AE70&gt;=100,'3-man'!AE$18&lt;=IF('3-man'!$BF$4="",999,'3-man'!$BF$4)),0,IF(AND(OR(AND('3-man'!AE$19="ST&gt;2",AE62&gt;=100),AND('3-man'!AE$21="ST&gt;2",AE78&gt;=100)),'3-man'!AE$18&lt;=IF('3-man'!$BF$4="",999,'3-man'!$BF$4)),100,AE70)))))</f>
        <v/>
      </c>
      <c r="AF71">
        <f>IF(OR('3-man'!AF$20="R",'3-man'!AF$18=$R$76),MIN(100,AF70+10),IF('3-man'!AF$20="P",MIN(100,AF70+25),IF(AND('3-man'!AF$20="D",AF70&gt;=35,'3-man'!AF$18&lt;=IF('3-man'!$BF$4="",999,'3-man'!$BF$4)),AF70-35,IF(AND(LEFT('3-man'!AF$20,3)="ST&gt;",AF70&gt;=100,'3-man'!AF$18&lt;=IF('3-man'!$BF$4="",999,'3-man'!$BF$4)),0,IF(AND(OR(AND('3-man'!AF$19="ST&gt;2",AF62&gt;=100),AND('3-man'!AF$21="ST&gt;2",AF78&gt;=100)),'3-man'!AF$18&lt;=IF('3-man'!$BF$4="",999,'3-man'!$BF$4)),100,AF70)))))</f>
        <v/>
      </c>
      <c r="AG71">
        <f>IF(OR('3-man'!AG$20="R",'3-man'!AG$18=$R$76),MIN(100,AG70+10),IF('3-man'!AG$20="P",MIN(100,AG70+25),IF(AND('3-man'!AG$20="D",AG70&gt;=35,'3-man'!AG$18&lt;=IF('3-man'!$BF$4="",999,'3-man'!$BF$4)),AG70-35,IF(AND(LEFT('3-man'!AG$20,3)="ST&gt;",AG70&gt;=100,'3-man'!AG$18&lt;=IF('3-man'!$BF$4="",999,'3-man'!$BF$4)),0,IF(AND(OR(AND('3-man'!AG$19="ST&gt;2",AG62&gt;=100),AND('3-man'!AG$21="ST&gt;2",AG78&gt;=100)),'3-man'!AG$18&lt;=IF('3-man'!$BF$4="",999,'3-man'!$BF$4)),100,AG70)))))</f>
        <v/>
      </c>
      <c r="AH71">
        <f>IF(OR('3-man'!AH$20="R",'3-man'!AH$18=$R$76),MIN(100,AH70+10),IF('3-man'!AH$20="P",MIN(100,AH70+25),IF(AND('3-man'!AH$20="D",AH70&gt;=35,'3-man'!AH$18&lt;=IF('3-man'!$BF$4="",999,'3-man'!$BF$4)),AH70-35,IF(AND(LEFT('3-man'!AH$20,3)="ST&gt;",AH70&gt;=100,'3-man'!AH$18&lt;=IF('3-man'!$BF$4="",999,'3-man'!$BF$4)),0,IF(AND(OR(AND('3-man'!AH$19="ST&gt;2",AH62&gt;=100),AND('3-man'!AH$21="ST&gt;2",AH78&gt;=100)),'3-man'!AH$18&lt;=IF('3-man'!$BF$4="",999,'3-man'!$BF$4)),100,AH70)))))</f>
        <v/>
      </c>
      <c r="AI71">
        <f>IF(OR('3-man'!AI$20="R",'3-man'!AI$18=$R$76),MIN(100,AI70+10),IF('3-man'!AI$20="P",MIN(100,AI70+25),IF(AND('3-man'!AI$20="D",AI70&gt;=35,'3-man'!AI$18&lt;=IF('3-man'!$BF$4="",999,'3-man'!$BF$4)),AI70-35,IF(AND(LEFT('3-man'!AI$20,3)="ST&gt;",AI70&gt;=100,'3-man'!AI$18&lt;=IF('3-man'!$BF$4="",999,'3-man'!$BF$4)),0,IF(AND(OR(AND('3-man'!AI$19="ST&gt;2",AI62&gt;=100),AND('3-man'!AI$21="ST&gt;2",AI78&gt;=100)),'3-man'!AI$18&lt;=IF('3-man'!$BF$4="",999,'3-man'!$BF$4)),100,AI70)))))</f>
        <v/>
      </c>
      <c r="AJ71">
        <f>IF(OR('3-man'!AJ$20="R",'3-man'!AJ$18=$R$76),MIN(100,AJ70+10),IF('3-man'!AJ$20="P",MIN(100,AJ70+25),IF(AND('3-man'!AJ$20="D",AJ70&gt;=35,'3-man'!AJ$18&lt;=IF('3-man'!$BF$4="",999,'3-man'!$BF$4)),AJ70-35,IF(AND(LEFT('3-man'!AJ$20,3)="ST&gt;",AJ70&gt;=100,'3-man'!AJ$18&lt;=IF('3-man'!$BF$4="",999,'3-man'!$BF$4)),0,IF(AND(OR(AND('3-man'!AJ$19="ST&gt;2",AJ62&gt;=100),AND('3-man'!AJ$21="ST&gt;2",AJ78&gt;=100)),'3-man'!AJ$18&lt;=IF('3-man'!$BF$4="",999,'3-man'!$BF$4)),100,AJ70)))))</f>
        <v/>
      </c>
      <c r="AK71">
        <f>IF(OR('3-man'!AK$20="R",'3-man'!AK$18=$R$76),MIN(100,AK70+10),IF('3-man'!AK$20="P",MIN(100,AK70+25),IF(AND('3-man'!AK$20="D",AK70&gt;=35,'3-man'!AK$18&lt;=IF('3-man'!$BF$4="",999,'3-man'!$BF$4)),AK70-35,IF(AND(LEFT('3-man'!AK$20,3)="ST&gt;",AK70&gt;=100,'3-man'!AK$18&lt;=IF('3-man'!$BF$4="",999,'3-man'!$BF$4)),0,IF(AND(OR(AND('3-man'!AK$19="ST&gt;2",AK62&gt;=100),AND('3-man'!AK$21="ST&gt;2",AK78&gt;=100)),'3-man'!AK$18&lt;=IF('3-man'!$BF$4="",999,'3-man'!$BF$4)),100,AK70)))))</f>
        <v/>
      </c>
      <c r="AL71">
        <f>IF(OR('3-man'!AL$20="R",'3-man'!AL$18=$R$76),MIN(100,AL70+10),IF('3-man'!AL$20="P",MIN(100,AL70+25),IF(AND('3-man'!AL$20="D",AL70&gt;=35,'3-man'!AL$18&lt;=IF('3-man'!$BF$4="",999,'3-man'!$BF$4)),AL70-35,IF(AND(LEFT('3-man'!AL$20,3)="ST&gt;",AL70&gt;=100,'3-man'!AL$18&lt;=IF('3-man'!$BF$4="",999,'3-man'!$BF$4)),0,IF(AND(OR(AND('3-man'!AL$19="ST&gt;2",AL62&gt;=100),AND('3-man'!AL$21="ST&gt;2",AL78&gt;=100)),'3-man'!AL$18&lt;=IF('3-man'!$BF$4="",999,'3-man'!$BF$4)),100,AL70)))))</f>
        <v/>
      </c>
      <c r="AM71">
        <f>IF(OR('3-man'!AM$20="R",'3-man'!AM$18=$R$76),MIN(100,AM70+10),IF('3-man'!AM$20="P",MIN(100,AM70+25),IF(AND('3-man'!AM$20="D",AM70&gt;=35,'3-man'!AM$18&lt;=IF('3-man'!$BF$4="",999,'3-man'!$BF$4)),AM70-35,IF(AND(LEFT('3-man'!AM$20,3)="ST&gt;",AM70&gt;=100,'3-man'!AM$18&lt;=IF('3-man'!$BF$4="",999,'3-man'!$BF$4)),0,IF(AND(OR(AND('3-man'!AM$19="ST&gt;2",AM62&gt;=100),AND('3-man'!AM$21="ST&gt;2",AM78&gt;=100)),'3-man'!AM$18&lt;=IF('3-man'!$BF$4="",999,'3-man'!$BF$4)),100,AM70)))))</f>
        <v/>
      </c>
      <c r="AN71">
        <f>IF(OR('3-man'!AN$20="R",'3-man'!AN$18=$R$76),MIN(100,AN70+10),IF('3-man'!AN$20="P",MIN(100,AN70+25),IF(AND('3-man'!AN$20="D",AN70&gt;=35,'3-man'!AN$18&lt;=IF('3-man'!$BF$4="",999,'3-man'!$BF$4)),AN70-35,IF(AND(LEFT('3-man'!AN$20,3)="ST&gt;",AN70&gt;=100,'3-man'!AN$18&lt;=IF('3-man'!$BF$4="",999,'3-man'!$BF$4)),0,IF(AND(OR(AND('3-man'!AN$19="ST&gt;2",AN62&gt;=100),AND('3-man'!AN$21="ST&gt;2",AN78&gt;=100)),'3-man'!AN$18&lt;=IF('3-man'!$BF$4="",999,'3-man'!$BF$4)),100,AN70)))))</f>
        <v/>
      </c>
      <c r="AO71">
        <f>IF(OR('3-man'!AO$20="R",'3-man'!AO$18=$R$76),MIN(100,AO70+10),IF('3-man'!AO$20="P",MIN(100,AO70+25),IF(AND('3-man'!AO$20="D",AO70&gt;=35,'3-man'!AO$18&lt;=IF('3-man'!$BF$4="",999,'3-man'!$BF$4)),AO70-35,IF(AND(LEFT('3-man'!AO$20,3)="ST&gt;",AO70&gt;=100,'3-man'!AO$18&lt;=IF('3-man'!$BF$4="",999,'3-man'!$BF$4)),0,IF(AND(OR(AND('3-man'!AO$19="ST&gt;2",AO62&gt;=100),AND('3-man'!AO$21="ST&gt;2",AO78&gt;=100)),'3-man'!AO$18&lt;=IF('3-man'!$BF$4="",999,'3-man'!$BF$4)),100,AO70)))))</f>
        <v/>
      </c>
      <c r="AP71">
        <f>IF(OR('3-man'!AP$20="R",'3-man'!AP$18=$R$76),MIN(100,AP70+10),IF('3-man'!AP$20="P",MIN(100,AP70+25),IF(AND('3-man'!AP$20="D",AP70&gt;=35,'3-man'!AP$18&lt;=IF('3-man'!$BF$4="",999,'3-man'!$BF$4)),AP70-35,IF(AND(LEFT('3-man'!AP$20,3)="ST&gt;",AP70&gt;=100,'3-man'!AP$18&lt;=IF('3-man'!$BF$4="",999,'3-man'!$BF$4)),0,IF(AND(OR(AND('3-man'!AP$19="ST&gt;2",AP62&gt;=100),AND('3-man'!AP$21="ST&gt;2",AP78&gt;=100)),'3-man'!AP$18&lt;=IF('3-man'!$BF$4="",999,'3-man'!$BF$4)),100,AP70)))))</f>
        <v/>
      </c>
      <c r="AQ71">
        <f>IF(OR('3-man'!AQ$20="R",'3-man'!AQ$18=$R$76),MIN(100,AQ70+10),IF('3-man'!AQ$20="P",MIN(100,AQ70+25),IF(AND('3-man'!AQ$20="D",AQ70&gt;=35,'3-man'!AQ$18&lt;=IF('3-man'!$BF$4="",999,'3-man'!$BF$4)),AQ70-35,IF(AND(LEFT('3-man'!AQ$20,3)="ST&gt;",AQ70&gt;=100,'3-man'!AQ$18&lt;=IF('3-man'!$BF$4="",999,'3-man'!$BF$4)),0,IF(AND(OR(AND('3-man'!AQ$19="ST&gt;2",AQ62&gt;=100),AND('3-man'!AQ$21="ST&gt;2",AQ78&gt;=100)),'3-man'!AQ$18&lt;=IF('3-man'!$BF$4="",999,'3-man'!$BF$4)),100,AQ70)))))</f>
        <v/>
      </c>
      <c r="AR71">
        <f>IF(OR('3-man'!AR$20="R",'3-man'!AR$18=$R$76),MIN(100,AR70+10),IF('3-man'!AR$20="P",MIN(100,AR70+25),IF(AND('3-man'!AR$20="D",AR70&gt;=35,'3-man'!AR$18&lt;=IF('3-man'!$BF$4="",999,'3-man'!$BF$4)),AR70-35,IF(AND(LEFT('3-man'!AR$20,3)="ST&gt;",AR70&gt;=100,'3-man'!AR$18&lt;=IF('3-man'!$BF$4="",999,'3-man'!$BF$4)),0,IF(AND(OR(AND('3-man'!AR$19="ST&gt;2",AR62&gt;=100),AND('3-man'!AR$21="ST&gt;2",AR78&gt;=100)),'3-man'!AR$18&lt;=IF('3-man'!$BF$4="",999,'3-man'!$BF$4)),100,AR70)))))</f>
        <v/>
      </c>
      <c r="AS71">
        <f>IF(OR('3-man'!AS$20="R",'3-man'!AS$18=$R$76),MIN(100,AS70+10),IF('3-man'!AS$20="P",MIN(100,AS70+25),IF(AND('3-man'!AS$20="D",AS70&gt;=35,'3-man'!AS$18&lt;=IF('3-man'!$BF$4="",999,'3-man'!$BF$4)),AS70-35,IF(AND(LEFT('3-man'!AS$20,3)="ST&gt;",AS70&gt;=100,'3-man'!AS$18&lt;=IF('3-man'!$BF$4="",999,'3-man'!$BF$4)),0,IF(AND(OR(AND('3-man'!AS$19="ST&gt;2",AS62&gt;=100),AND('3-man'!AS$21="ST&gt;2",AS78&gt;=100)),'3-man'!AS$18&lt;=IF('3-man'!$BF$4="",999,'3-man'!$BF$4)),100,AS70)))))</f>
        <v/>
      </c>
      <c r="AT71">
        <f>IF(OR('3-man'!AT$20="R",'3-man'!AT$18=$R$76),MIN(100,AT70+10),IF('3-man'!AT$20="P",MIN(100,AT70+25),IF(AND('3-man'!AT$20="D",AT70&gt;=35,'3-man'!AT$18&lt;=IF('3-man'!$BF$4="",999,'3-man'!$BF$4)),AT70-35,IF(AND(LEFT('3-man'!AT$20,3)="ST&gt;",AT70&gt;=100,'3-man'!AT$18&lt;=IF('3-man'!$BF$4="",999,'3-man'!$BF$4)),0,IF(AND(OR(AND('3-man'!AT$19="ST&gt;2",AT62&gt;=100),AND('3-man'!AT$21="ST&gt;2",AT78&gt;=100)),'3-man'!AT$18&lt;=IF('3-man'!$BF$4="",999,'3-man'!$BF$4)),100,AT70)))))</f>
        <v/>
      </c>
      <c r="AU71">
        <f>IF(OR('3-man'!AU$20="R",'3-man'!AU$18=$R$76),MIN(100,AU70+10),IF('3-man'!AU$20="P",MIN(100,AU70+25),IF(AND('3-man'!AU$20="D",AU70&gt;=35,'3-man'!AU$18&lt;=IF('3-man'!$BF$4="",999,'3-man'!$BF$4)),AU70-35,IF(AND(LEFT('3-man'!AU$20,3)="ST&gt;",AU70&gt;=100,'3-man'!AU$18&lt;=IF('3-man'!$BF$4="",999,'3-man'!$BF$4)),0,IF(AND(OR(AND('3-man'!AU$19="ST&gt;2",AU62&gt;=100),AND('3-man'!AU$21="ST&gt;2",AU78&gt;=100)),'3-man'!AU$18&lt;=IF('3-man'!$BF$4="",999,'3-man'!$BF$4)),100,AU70)))))</f>
        <v/>
      </c>
      <c r="AV71">
        <f>IF(OR('3-man'!AV$20="R",'3-man'!AV$18=$R$76),MIN(100,AV70+10),IF('3-man'!AV$20="P",MIN(100,AV70+25),IF(AND('3-man'!AV$20="D",AV70&gt;=35,'3-man'!AV$18&lt;=IF('3-man'!$BF$4="",999,'3-man'!$BF$4)),AV70-35,IF(AND(LEFT('3-man'!AV$20,3)="ST&gt;",AV70&gt;=100,'3-man'!AV$18&lt;=IF('3-man'!$BF$4="",999,'3-man'!$BF$4)),0,IF(AND(OR(AND('3-man'!AV$19="ST&gt;2",AV62&gt;=100),AND('3-man'!AV$21="ST&gt;2",AV78&gt;=100)),'3-man'!AV$18&lt;=IF('3-man'!$BF$4="",999,'3-man'!$BF$4)),100,AV70)))))</f>
        <v/>
      </c>
      <c r="AW71">
        <f>IF(OR('3-man'!AW$20="R",'3-man'!AW$18=$R$76),MIN(100,AW70+10),IF('3-man'!AW$20="P",MIN(100,AW70+25),IF(AND('3-man'!AW$20="D",AW70&gt;=35,'3-man'!AW$18&lt;=IF('3-man'!$BF$4="",999,'3-man'!$BF$4)),AW70-35,IF(AND(LEFT('3-man'!AW$20,3)="ST&gt;",AW70&gt;=100,'3-man'!AW$18&lt;=IF('3-man'!$BF$4="",999,'3-man'!$BF$4)),0,IF(AND(OR(AND('3-man'!AW$19="ST&gt;2",AW62&gt;=100),AND('3-man'!AW$21="ST&gt;2",AW78&gt;=100)),'3-man'!AW$18&lt;=IF('3-man'!$BF$4="",999,'3-man'!$BF$4)),100,AW70)))))</f>
        <v/>
      </c>
      <c r="AX71">
        <f>IF(OR('3-man'!AX$20="R",'3-man'!AX$18=$R$76),MIN(100,AX70+10),IF('3-man'!AX$20="P",MIN(100,AX70+25),IF(AND('3-man'!AX$20="D",AX70&gt;=35,'3-man'!AX$18&lt;=IF('3-man'!$BF$4="",999,'3-man'!$BF$4)),AX70-35,IF(AND(LEFT('3-man'!AX$20,3)="ST&gt;",AX70&gt;=100,'3-man'!AX$18&lt;=IF('3-man'!$BF$4="",999,'3-man'!$BF$4)),0,IF(AND(OR(AND('3-man'!AX$19="ST&gt;2",AX62&gt;=100),AND('3-man'!AX$21="ST&gt;2",AX78&gt;=100)),'3-man'!AX$18&lt;=IF('3-man'!$BF$4="",999,'3-man'!$BF$4)),100,AX70)))))</f>
        <v/>
      </c>
      <c r="AY71">
        <f>IF(OR('3-man'!AY$20="R",'3-man'!AY$18=$R$76),MIN(100,AY70+10),IF('3-man'!AY$20="P",MIN(100,AY70+25),IF(AND('3-man'!AY$20="D",AY70&gt;=35,'3-man'!AY$18&lt;=IF('3-man'!$BF$4="",999,'3-man'!$BF$4)),AY70-35,IF(AND(LEFT('3-man'!AY$20,3)="ST&gt;",AY70&gt;=100,'3-man'!AY$18&lt;=IF('3-man'!$BF$4="",999,'3-man'!$BF$4)),0,IF(AND(OR(AND('3-man'!AY$19="ST&gt;2",AY62&gt;=100),AND('3-man'!AY$21="ST&gt;2",AY78&gt;=100)),'3-man'!AY$18&lt;=IF('3-man'!$BF$4="",999,'3-man'!$BF$4)),100,AY70)))))</f>
        <v/>
      </c>
      <c r="AZ71">
        <f>IF(OR('3-man'!AZ$20="R",'3-man'!AZ$18=$R$76),MIN(100,AZ70+10),IF('3-man'!AZ$20="P",MIN(100,AZ70+25),IF(AND('3-man'!AZ$20="D",AZ70&gt;=35,'3-man'!AZ$18&lt;=IF('3-man'!$BF$4="",999,'3-man'!$BF$4)),AZ70-35,IF(AND(LEFT('3-man'!AZ$20,3)="ST&gt;",AZ70&gt;=100,'3-man'!AZ$18&lt;=IF('3-man'!$BF$4="",999,'3-man'!$BF$4)),0,IF(AND(OR(AND('3-man'!AZ$19="ST&gt;2",AZ62&gt;=100),AND('3-man'!AZ$21="ST&gt;2",AZ78&gt;=100)),'3-man'!AZ$18&lt;=IF('3-man'!$BF$4="",999,'3-man'!$BF$4)),100,AZ70)))))</f>
        <v/>
      </c>
      <c r="BA71">
        <f>IF(OR('3-man'!BA$20="R",'3-man'!BA$18=$R$76),MIN(100,BA70+10),IF('3-man'!BA$20="P",MIN(100,BA70+25),IF(AND('3-man'!BA$20="D",BA70&gt;=35,'3-man'!BA$18&lt;=IF('3-man'!$BF$4="",999,'3-man'!$BF$4)),BA70-35,IF(AND(LEFT('3-man'!BA$20,3)="ST&gt;",BA70&gt;=100,'3-man'!BA$18&lt;=IF('3-man'!$BF$4="",999,'3-man'!$BF$4)),0,IF(AND(OR(AND('3-man'!BA$19="ST&gt;2",BA62&gt;=100),AND('3-man'!BA$21="ST&gt;2",BA78&gt;=100)),'3-man'!BA$18&lt;=IF('3-man'!$BF$4="",999,'3-man'!$BF$4)),100,BA70)))))</f>
        <v/>
      </c>
      <c r="BB71">
        <f>IF(OR('3-man'!BB$20="R",'3-man'!BB$18=$R$76),MIN(100,BB70+10),IF('3-man'!BB$20="P",MIN(100,BB70+25),IF(AND('3-man'!BB$20="D",BB70&gt;=35,'3-man'!BB$18&lt;=IF('3-man'!$BF$4="",999,'3-man'!$BF$4)),BB70-35,IF(AND(LEFT('3-man'!BB$20,3)="ST&gt;",BB70&gt;=100,'3-man'!BB$18&lt;=IF('3-man'!$BF$4="",999,'3-man'!$BF$4)),0,IF(AND(OR(AND('3-man'!BB$19="ST&gt;2",BB62&gt;=100),AND('3-man'!BB$21="ST&gt;2",BB78&gt;=100)),'3-man'!BB$18&lt;=IF('3-man'!$BF$4="",999,'3-man'!$BF$4)),100,BB70)))))</f>
        <v/>
      </c>
      <c r="BC71">
        <f>IF(OR('3-man'!BC$20="R",'3-man'!BC$18=$R$76),MIN(100,BC70+10),IF('3-man'!BC$20="P",MIN(100,BC70+25),IF(AND('3-man'!BC$20="D",BC70&gt;=35,'3-man'!BC$18&lt;=IF('3-man'!$BF$4="",999,'3-man'!$BF$4)),BC70-35,IF(AND(LEFT('3-man'!BC$20,3)="ST&gt;",BC70&gt;=100,'3-man'!BC$18&lt;=IF('3-man'!$BF$4="",999,'3-man'!$BF$4)),0,IF(AND(OR(AND('3-man'!BC$19="ST&gt;2",BC62&gt;=100),AND('3-man'!BC$21="ST&gt;2",BC78&gt;=100)),'3-man'!BC$18&lt;=IF('3-man'!$BF$4="",999,'3-man'!$BF$4)),100,BC70)))))</f>
        <v/>
      </c>
      <c r="BD71">
        <f>IF(OR('3-man'!BD$20="R",'3-man'!BD$18=$R$76),MIN(100,BD70+10),IF('3-man'!BD$20="P",MIN(100,BD70+25),IF(AND('3-man'!BD$20="D",BD70&gt;=35,'3-man'!BD$18&lt;=IF('3-man'!$BF$4="",999,'3-man'!$BF$4)),BD70-35,IF(AND(LEFT('3-man'!BD$20,3)="ST&gt;",BD70&gt;=100,'3-man'!BD$18&lt;=IF('3-man'!$BF$4="",999,'3-man'!$BF$4)),0,IF(AND(OR(AND('3-man'!BD$19="ST&gt;2",BD62&gt;=100),AND('3-man'!BD$21="ST&gt;2",BD78&gt;=100)),'3-man'!BD$18&lt;=IF('3-man'!$BF$4="",999,'3-man'!$BF$4)),100,BD70)))))</f>
        <v/>
      </c>
      <c r="BE71">
        <f>IF(OR('3-man'!BE$20="R",'3-man'!BE$18=$R$76),MIN(100,BE70+10),IF('3-man'!BE$20="P",MIN(100,BE70+25),IF(AND('3-man'!BE$20="D",BE70&gt;=35,'3-man'!BE$18&lt;=IF('3-man'!$BF$4="",999,'3-man'!$BF$4)),BE70-35,IF(AND(LEFT('3-man'!BE$20,3)="ST&gt;",BE70&gt;=100,'3-man'!BE$18&lt;=IF('3-man'!$BF$4="",999,'3-man'!$BF$4)),0,IF(AND(OR(AND('3-man'!BE$19="ST&gt;2",BE62&gt;=100),AND('3-man'!BE$21="ST&gt;2",BE78&gt;=100)),'3-man'!BE$18&lt;=IF('3-man'!$BF$4="",999,'3-man'!$BF$4)),100,BE70)))))</f>
        <v/>
      </c>
      <c r="BF71">
        <f>IF(OR('3-man'!BF$20="R",'3-man'!BF$18=$R$76),MIN(100,BF70+10),IF('3-man'!BF$20="P",MIN(100,BF70+25),IF(AND('3-man'!BF$20="D",BF70&gt;=35,'3-man'!BF$18&lt;=IF('3-man'!$BF$4="",999,'3-man'!$BF$4)),BF70-35,IF(AND(LEFT('3-man'!BF$20,3)="ST&gt;",BF70&gt;=100,'3-man'!BF$18&lt;=IF('3-man'!$BF$4="",999,'3-man'!$BF$4)),0,IF(AND(OR(AND('3-man'!BF$19="ST&gt;2",BF62&gt;=100),AND('3-man'!BF$21="ST&gt;2",BF78&gt;=100)),'3-man'!BF$18&lt;=IF('3-man'!$BF$4="",999,'3-man'!$BF$4)),100,BF70)))))</f>
        <v/>
      </c>
      <c r="BG71">
        <f>IF(OR('3-man'!BG$20="R",'3-man'!BG$18=$R$76),MIN(100,BG70+10),IF('3-man'!BG$20="P",MIN(100,BG70+25),IF(AND('3-man'!BG$20="D",BG70&gt;=35,'3-man'!BG$18&lt;=IF('3-man'!$BF$4="",999,'3-man'!$BF$4)),BG70-35,IF(AND(LEFT('3-man'!BG$20,3)="ST&gt;",BG70&gt;=100,'3-man'!BG$18&lt;=IF('3-man'!$BF$4="",999,'3-man'!$BF$4)),0,IF(AND(OR(AND('3-man'!BG$19="ST&gt;2",BG62&gt;=100),AND('3-man'!BG$21="ST&gt;2",BG78&gt;=100)),'3-man'!BG$18&lt;=IF('3-man'!$BF$4="",999,'3-man'!$BF$4)),100,BG70)))))</f>
        <v/>
      </c>
      <c r="BH71">
        <f>IF(OR('3-man'!BH$20="R",'3-man'!BH$18=$R$76),MIN(100,BH70+10),IF('3-man'!BH$20="P",MIN(100,BH70+25),IF(AND('3-man'!BH$20="D",BH70&gt;=35,'3-man'!BH$18&lt;=IF('3-man'!$BF$4="",999,'3-man'!$BF$4)),BH70-35,IF(AND(LEFT('3-man'!BH$20,3)="ST&gt;",BH70&gt;=100,'3-man'!BH$18&lt;=IF('3-man'!$BF$4="",999,'3-man'!$BF$4)),0,IF(AND(OR(AND('3-man'!BH$19="ST&gt;2",BH62&gt;=100),AND('3-man'!BH$21="ST&gt;2",BH78&gt;=100)),'3-man'!BH$18&lt;=IF('3-man'!$BF$4="",999,'3-man'!$BF$4)),100,BH70)))))</f>
        <v/>
      </c>
      <c r="BI71">
        <f>IF(OR('3-man'!BI$20="R",'3-man'!BI$18=$R$76),MIN(100,BI70+10),IF('3-man'!BI$20="P",MIN(100,BI70+25),IF(AND('3-man'!BI$20="D",BI70&gt;=35,'3-man'!BI$18&lt;=IF('3-man'!$BF$4="",999,'3-man'!$BF$4)),BI70-35,IF(AND(LEFT('3-man'!BI$20,3)="ST&gt;",BI70&gt;=100,'3-man'!BI$18&lt;=IF('3-man'!$BF$4="",999,'3-man'!$BF$4)),0,IF(AND(OR(AND('3-man'!BI$19="ST&gt;2",BI62&gt;=100),AND('3-man'!BI$21="ST&gt;2",BI78&gt;=100)),'3-man'!BI$18&lt;=IF('3-man'!$BF$4="",999,'3-man'!$BF$4)),100,BI70)))))</f>
        <v/>
      </c>
      <c r="BJ71">
        <f>IF(OR('3-man'!BJ$20="R",'3-man'!BJ$18=$R$76),MIN(100,BJ70+10),IF('3-man'!BJ$20="P",MIN(100,BJ70+25),IF(AND('3-man'!BJ$20="D",BJ70&gt;=35,'3-man'!BJ$18&lt;=IF('3-man'!$BF$4="",999,'3-man'!$BF$4)),BJ70-35,IF(AND(LEFT('3-man'!BJ$20,3)="ST&gt;",BJ70&gt;=100,'3-man'!BJ$18&lt;=IF('3-man'!$BF$4="",999,'3-man'!$BF$4)),0,IF(AND(OR(AND('3-man'!BJ$19="ST&gt;2",BJ62&gt;=100),AND('3-man'!BJ$21="ST&gt;2",BJ78&gt;=100)),'3-man'!BJ$18&lt;=IF('3-man'!$BF$4="",999,'3-man'!$BF$4)),100,BJ70)))))</f>
        <v/>
      </c>
      <c r="BK71">
        <f>IF(OR('3-man'!BK$20="R",'3-man'!BK$18=$R$76),MIN(100,BK70+10),IF('3-man'!BK$20="P",MIN(100,BK70+25),IF(AND('3-man'!BK$20="D",BK70&gt;=35,'3-man'!BK$18&lt;=IF('3-man'!$BF$4="",999,'3-man'!$BF$4)),BK70-35,IF(AND(LEFT('3-man'!BK$20,3)="ST&gt;",BK70&gt;=100,'3-man'!BK$18&lt;=IF('3-man'!$BF$4="",999,'3-man'!$BF$4)),0,IF(AND(OR(AND('3-man'!BK$19="ST&gt;2",BK62&gt;=100),AND('3-man'!BK$21="ST&gt;2",BK78&gt;=100)),'3-man'!BK$18&lt;=IF('3-man'!$BF$4="",999,'3-man'!$BF$4)),100,BK70)))))</f>
        <v/>
      </c>
      <c r="BL71">
        <f>IF(OR('3-man'!BL$20="R",'3-man'!BL$18=$R$76),MIN(100,BL70+10),IF('3-man'!BL$20="P",MIN(100,BL70+25),IF(AND('3-man'!BL$20="D",BL70&gt;=35,'3-man'!BL$18&lt;=IF('3-man'!$BF$4="",999,'3-man'!$BF$4)),BL70-35,IF(AND(LEFT('3-man'!BL$20,3)="ST&gt;",BL70&gt;=100,'3-man'!BL$18&lt;=IF('3-man'!$BF$4="",999,'3-man'!$BF$4)),0,IF(AND(OR(AND('3-man'!BL$19="ST&gt;2",BL62&gt;=100),AND('3-man'!BL$21="ST&gt;2",BL78&gt;=100)),'3-man'!BL$18&lt;=IF('3-man'!$BF$4="",999,'3-man'!$BF$4)),100,BL70)))))</f>
        <v/>
      </c>
      <c r="BM71">
        <f>IF(OR('3-man'!BM$20="R",'3-man'!BM$18=$R$76),MIN(100,BM70+10),IF('3-man'!BM$20="P",MIN(100,BM70+25),IF(AND('3-man'!BM$20="D",BM70&gt;=35,'3-man'!BM$18&lt;=IF('3-man'!$BF$4="",999,'3-man'!$BF$4)),BM70-35,IF(AND(LEFT('3-man'!BM$20,3)="ST&gt;",BM70&gt;=100,'3-man'!BM$18&lt;=IF('3-man'!$BF$4="",999,'3-man'!$BF$4)),0,IF(AND(OR(AND('3-man'!BM$19="ST&gt;2",BM62&gt;=100),AND('3-man'!BM$21="ST&gt;2",BM78&gt;=100)),'3-man'!BM$18&lt;=IF('3-man'!$BF$4="",999,'3-man'!$BF$4)),100,BM70)))))</f>
        <v/>
      </c>
      <c r="BN71">
        <f>IF(OR('3-man'!BN$20="R",'3-man'!BN$18=$R$76),MIN(100,BN70+10),IF('3-man'!BN$20="P",MIN(100,BN70+25),IF(AND('3-man'!BN$20="D",BN70&gt;=35,'3-man'!BN$18&lt;=IF('3-man'!$BF$4="",999,'3-man'!$BF$4)),BN70-35,IF(AND(LEFT('3-man'!BN$20,3)="ST&gt;",BN70&gt;=100,'3-man'!BN$18&lt;=IF('3-man'!$BF$4="",999,'3-man'!$BF$4)),0,IF(AND(OR(AND('3-man'!BN$19="ST&gt;2",BN62&gt;=100),AND('3-man'!BN$21="ST&gt;2",BN78&gt;=100)),'3-man'!BN$18&lt;=IF('3-man'!$BF$4="",999,'3-man'!$BF$4)),100,BN70)))))</f>
        <v/>
      </c>
      <c r="BO71">
        <f>IF(OR('3-man'!BO$20="R",'3-man'!BO$18=$R$76),MIN(100,BO70+10),IF('3-man'!BO$20="P",MIN(100,BO70+25),IF(AND('3-man'!BO$20="D",BO70&gt;=35,'3-man'!BO$18&lt;=IF('3-man'!$BF$4="",999,'3-man'!$BF$4)),BO70-35,IF(AND(LEFT('3-man'!BO$20,3)="ST&gt;",BO70&gt;=100,'3-man'!BO$18&lt;=IF('3-man'!$BF$4="",999,'3-man'!$BF$4)),0,IF(AND(OR(AND('3-man'!BO$19="ST&gt;2",BO62&gt;=100),AND('3-man'!BO$21="ST&gt;2",BO78&gt;=100)),'3-man'!BO$18&lt;=IF('3-man'!$BF$4="",999,'3-man'!$BF$4)),100,BO70)))))</f>
        <v/>
      </c>
      <c r="BP71">
        <f>IF(OR('3-man'!BP$20="R",'3-man'!BP$18=$R$76),MIN(100,BP70+10),IF('3-man'!BP$20="P",MIN(100,BP70+25),IF(AND('3-man'!BP$20="D",BP70&gt;=35,'3-man'!BP$18&lt;=IF('3-man'!$BF$4="",999,'3-man'!$BF$4)),BP70-35,IF(AND(LEFT('3-man'!BP$20,3)="ST&gt;",BP70&gt;=100,'3-man'!BP$18&lt;=IF('3-man'!$BF$4="",999,'3-man'!$BF$4)),0,IF(AND(OR(AND('3-man'!BP$19="ST&gt;2",BP62&gt;=100),AND('3-man'!BP$21="ST&gt;2",BP78&gt;=100)),'3-man'!BP$18&lt;=IF('3-man'!$BF$4="",999,'3-man'!$BF$4)),100,BP70)))))</f>
        <v/>
      </c>
      <c r="BQ71">
        <f>IF(OR('3-man'!BQ$20="R",'3-man'!BQ$18=$R$76),MIN(100,BQ70+10),IF('3-man'!BQ$20="P",MIN(100,BQ70+25),IF(AND('3-man'!BQ$20="D",BQ70&gt;=35,'3-man'!BQ$18&lt;=IF('3-man'!$BF$4="",999,'3-man'!$BF$4)),BQ70-35,IF(AND(LEFT('3-man'!BQ$20,3)="ST&gt;",BQ70&gt;=100,'3-man'!BQ$18&lt;=IF('3-man'!$BF$4="",999,'3-man'!$BF$4)),0,IF(AND(OR(AND('3-man'!BQ$19="ST&gt;2",BQ62&gt;=100),AND('3-man'!BQ$21="ST&gt;2",BQ78&gt;=100)),'3-man'!BQ$18&lt;=IF('3-man'!$BF$4="",999,'3-man'!$BF$4)),100,BQ70)))))</f>
        <v/>
      </c>
      <c r="BR71">
        <f>IF(OR('3-man'!BR$20="R",'3-man'!BR$18=$R$76),MIN(100,BR70+10),IF('3-man'!BR$20="P",MIN(100,BR70+25),IF(AND('3-man'!BR$20="D",BR70&gt;=35,'3-man'!BR$18&lt;=IF('3-man'!$BF$4="",999,'3-man'!$BF$4)),BR70-35,IF(AND(LEFT('3-man'!BR$20,3)="ST&gt;",BR70&gt;=100,'3-man'!BR$18&lt;=IF('3-man'!$BF$4="",999,'3-man'!$BF$4)),0,IF(AND(OR(AND('3-man'!BR$19="ST&gt;2",BR62&gt;=100),AND('3-man'!BR$21="ST&gt;2",BR78&gt;=100)),'3-man'!BR$18&lt;=IF('3-man'!$BF$4="",999,'3-man'!$BF$4)),100,BR70)))))</f>
        <v/>
      </c>
      <c r="BS71">
        <f>IF(OR('3-man'!BS$20="R",'3-man'!BS$18=$R$76),MIN(100,BS70+10),IF('3-man'!BS$20="P",MIN(100,BS70+25),IF(AND('3-man'!BS$20="D",BS70&gt;=35,'3-man'!BS$18&lt;=IF('3-man'!$BF$4="",999,'3-man'!$BF$4)),BS70-35,IF(AND(LEFT('3-man'!BS$20,3)="ST&gt;",BS70&gt;=100,'3-man'!BS$18&lt;=IF('3-man'!$BF$4="",999,'3-man'!$BF$4)),0,IF(AND(OR(AND('3-man'!BS$19="ST&gt;2",BS62&gt;=100),AND('3-man'!BS$21="ST&gt;2",BS78&gt;=100)),'3-man'!BS$18&lt;=IF('3-man'!$BF$4="",999,'3-man'!$BF$4)),100,BS70)))))</f>
        <v/>
      </c>
      <c r="BT71">
        <f>IF(OR('3-man'!BT$20="R",'3-man'!BT$18=$R$76),MIN(100,BT70+10),IF('3-man'!BT$20="P",MIN(100,BT70+25),IF(AND('3-man'!BT$20="D",BT70&gt;=35,'3-man'!BT$18&lt;=IF('3-man'!$BF$4="",999,'3-man'!$BF$4)),BT70-35,IF(AND(LEFT('3-man'!BT$20,3)="ST&gt;",BT70&gt;=100,'3-man'!BT$18&lt;=IF('3-man'!$BF$4="",999,'3-man'!$BF$4)),0,IF(AND(OR(AND('3-man'!BT$19="ST&gt;2",BT62&gt;=100),AND('3-man'!BT$21="ST&gt;2",BT78&gt;=100)),'3-man'!BT$18&lt;=IF('3-man'!$BF$4="",999,'3-man'!$BF$4)),100,BT70)))))</f>
        <v/>
      </c>
      <c r="BU71">
        <f>IF(OR('3-man'!BU$20="R",'3-man'!BU$18=$R$76),MIN(100,BU70+10),IF('3-man'!BU$20="P",MIN(100,BU70+25),IF(AND('3-man'!BU$20="D",BU70&gt;=35,'3-man'!BU$18&lt;=IF('3-man'!$BF$4="",999,'3-man'!$BF$4)),BU70-35,IF(AND(LEFT('3-man'!BU$20,3)="ST&gt;",BU70&gt;=100,'3-man'!BU$18&lt;=IF('3-man'!$BF$4="",999,'3-man'!$BF$4)),0,IF(AND(OR(AND('3-man'!BU$19="ST&gt;2",BU62&gt;=100),AND('3-man'!BU$21="ST&gt;2",BU78&gt;=100)),'3-man'!BU$18&lt;=IF('3-man'!$BF$4="",999,'3-man'!$BF$4)),100,BU70)))))</f>
        <v/>
      </c>
      <c r="BV71">
        <f>IF(OR('3-man'!BV$20="R",'3-man'!BV$18=$R$76),MIN(100,BV70+10),IF('3-man'!BV$20="P",MIN(100,BV70+25),IF(AND('3-man'!BV$20="D",BV70&gt;=35,'3-man'!BV$18&lt;=IF('3-man'!$BF$4="",999,'3-man'!$BF$4)),BV70-35,IF(AND(LEFT('3-man'!BV$20,3)="ST&gt;",BV70&gt;=100,'3-man'!BV$18&lt;=IF('3-man'!$BF$4="",999,'3-man'!$BF$4)),0,IF(AND(OR(AND('3-man'!BV$19="ST&gt;2",BV62&gt;=100),AND('3-man'!BV$21="ST&gt;2",BV78&gt;=100)),'3-man'!BV$18&lt;=IF('3-man'!$BF$4="",999,'3-man'!$BF$4)),100,BV70)))))</f>
        <v/>
      </c>
      <c r="BW71">
        <f>IF(OR('3-man'!BW$20="R",'3-man'!BW$18=$R$76),MIN(100,BW70+10),IF('3-man'!BW$20="P",MIN(100,BW70+25),IF(AND('3-man'!BW$20="D",BW70&gt;=35,'3-man'!BW$18&lt;=IF('3-man'!$BF$4="",999,'3-man'!$BF$4)),BW70-35,IF(AND(LEFT('3-man'!BW$20,3)="ST&gt;",BW70&gt;=100,'3-man'!BW$18&lt;=IF('3-man'!$BF$4="",999,'3-man'!$BF$4)),0,IF(AND(OR(AND('3-man'!BW$19="ST&gt;2",BW62&gt;=100),AND('3-man'!BW$21="ST&gt;2",BW78&gt;=100)),'3-man'!BW$18&lt;=IF('3-man'!$BF$4="",999,'3-man'!$BF$4)),100,BW70)))))</f>
        <v/>
      </c>
      <c r="BX71">
        <f>IF(OR('3-man'!BX$20="R",'3-man'!BX$18=$R$76),MIN(100,BX70+10),IF('3-man'!BX$20="P",MIN(100,BX70+25),IF(AND('3-man'!BX$20="D",BX70&gt;=35,'3-man'!BX$18&lt;=IF('3-man'!$BF$4="",999,'3-man'!$BF$4)),BX70-35,IF(AND(LEFT('3-man'!BX$20,3)="ST&gt;",BX70&gt;=100,'3-man'!BX$18&lt;=IF('3-man'!$BF$4="",999,'3-man'!$BF$4)),0,IF(AND(OR(AND('3-man'!BX$19="ST&gt;2",BX62&gt;=100),AND('3-man'!BX$21="ST&gt;2",BX78&gt;=100)),'3-man'!BX$18&lt;=IF('3-man'!$BF$4="",999,'3-man'!$BF$4)),100,BX70)))))</f>
        <v/>
      </c>
      <c r="BY71">
        <f>IF(OR('3-man'!BY$20="R",'3-man'!BY$18=$R$76),MIN(100,BY70+10),IF('3-man'!BY$20="P",MIN(100,BY70+25),IF(AND('3-man'!BY$20="D",BY70&gt;=35,'3-man'!BY$18&lt;=IF('3-man'!$BF$4="",999,'3-man'!$BF$4)),BY70-35,IF(AND(LEFT('3-man'!BY$20,3)="ST&gt;",BY70&gt;=100,'3-man'!BY$18&lt;=IF('3-man'!$BF$4="",999,'3-man'!$BF$4)),0,IF(AND(OR(AND('3-man'!BY$19="ST&gt;2",BY62&gt;=100),AND('3-man'!BY$21="ST&gt;2",BY78&gt;=100)),'3-man'!BY$18&lt;=IF('3-man'!$BF$4="",999,'3-man'!$BF$4)),100,BY70)))))</f>
        <v/>
      </c>
      <c r="BZ71">
        <f>IF(OR('3-man'!BZ$20="R",'3-man'!BZ$18=$R$76),MIN(100,BZ70+10),IF('3-man'!BZ$20="P",MIN(100,BZ70+25),IF(AND('3-man'!BZ$20="D",BZ70&gt;=35,'3-man'!BZ$18&lt;=IF('3-man'!$BF$4="",999,'3-man'!$BF$4)),BZ70-35,IF(AND(LEFT('3-man'!BZ$20,3)="ST&gt;",BZ70&gt;=100,'3-man'!BZ$18&lt;=IF('3-man'!$BF$4="",999,'3-man'!$BF$4)),0,IF(AND(OR(AND('3-man'!BZ$19="ST&gt;2",BZ62&gt;=100),AND('3-man'!BZ$21="ST&gt;2",BZ78&gt;=100)),'3-man'!BZ$18&lt;=IF('3-man'!$BF$4="",999,'3-man'!$BF$4)),100,BZ70)))))</f>
        <v/>
      </c>
      <c r="CA71">
        <f>IF(OR('3-man'!CA$20="R",'3-man'!CA$18=$R$76),MIN(100,CA70+10),IF('3-man'!CA$20="P",MIN(100,CA70+25),IF(AND('3-man'!CA$20="D",CA70&gt;=35,'3-man'!CA$18&lt;=IF('3-man'!$BF$4="",999,'3-man'!$BF$4)),CA70-35,IF(AND(LEFT('3-man'!CA$20,3)="ST&gt;",CA70&gt;=100,'3-man'!CA$18&lt;=IF('3-man'!$BF$4="",999,'3-man'!$BF$4)),0,IF(AND(OR(AND('3-man'!CA$19="ST&gt;2",CA62&gt;=100),AND('3-man'!CA$21="ST&gt;2",CA78&gt;=100)),'3-man'!CA$18&lt;=IF('3-man'!$BF$4="",999,'3-man'!$BF$4)),100,CA70)))))</f>
        <v/>
      </c>
      <c r="CB71">
        <f>IF(OR('3-man'!CB$20="R",'3-man'!CB$18=$R$76),MIN(100,CB70+10),IF('3-man'!CB$20="P",MIN(100,CB70+25),IF(AND('3-man'!CB$20="D",CB70&gt;=35,'3-man'!CB$18&lt;=IF('3-man'!$BF$4="",999,'3-man'!$BF$4)),CB70-35,IF(AND(LEFT('3-man'!CB$20,3)="ST&gt;",CB70&gt;=100,'3-man'!CB$18&lt;=IF('3-man'!$BF$4="",999,'3-man'!$BF$4)),0,IF(AND(OR(AND('3-man'!CB$19="ST&gt;2",CB62&gt;=100),AND('3-man'!CB$21="ST&gt;2",CB78&gt;=100)),'3-man'!CB$18&lt;=IF('3-man'!$BF$4="",999,'3-man'!$BF$4)),100,CB70)))))</f>
        <v/>
      </c>
      <c r="CC71">
        <f>IF(OR('3-man'!CC$20="R",'3-man'!CC$18=$R$76),MIN(100,CC70+10),IF('3-man'!CC$20="P",MIN(100,CC70+25),IF(AND('3-man'!CC$20="D",CC70&gt;=35,'3-man'!CC$18&lt;=IF('3-man'!$BF$4="",999,'3-man'!$BF$4)),CC70-35,IF(AND(LEFT('3-man'!CC$20,3)="ST&gt;",CC70&gt;=100,'3-man'!CC$18&lt;=IF('3-man'!$BF$4="",999,'3-man'!$BF$4)),0,IF(AND(OR(AND('3-man'!CC$19="ST&gt;2",CC62&gt;=100),AND('3-man'!CC$21="ST&gt;2",CC78&gt;=100)),'3-man'!CC$18&lt;=IF('3-man'!$BF$4="",999,'3-man'!$BF$4)),100,CC70)))))</f>
        <v/>
      </c>
      <c r="CD71">
        <f>IF(OR('3-man'!CD$20="R",'3-man'!CD$18=$R$76),MIN(100,CD70+10),IF('3-man'!CD$20="P",MIN(100,CD70+25),IF(AND('3-man'!CD$20="D",CD70&gt;=35,'3-man'!CD$18&lt;=IF('3-man'!$BF$4="",999,'3-man'!$BF$4)),CD70-35,IF(AND(LEFT('3-man'!CD$20,3)="ST&gt;",CD70&gt;=100,'3-man'!CD$18&lt;=IF('3-man'!$BF$4="",999,'3-man'!$BF$4)),0,IF(AND(OR(AND('3-man'!CD$19="ST&gt;2",CD62&gt;=100),AND('3-man'!CD$21="ST&gt;2",CD78&gt;=100)),'3-man'!CD$18&lt;=IF('3-man'!$BF$4="",999,'3-man'!$BF$4)),100,CD70)))))</f>
        <v/>
      </c>
    </row>
    <row r="72">
      <c r="A72" t="inlineStr">
        <is>
          <t>P2 timer</t>
        </is>
      </c>
      <c r="B72" t="n">
        <v>0</v>
      </c>
      <c r="C72">
        <f>IF(OR('3-man'!C$20="R",'3-man'!C$18=$R$76,AND(ISNUMBER($R$76),'3-man'!C$18&lt;$R$76)),0,IF(B71&gt;=100,0,IF(B72+1&gt;=IF(OR('3-man'!$F$5=TRUE,'3-man'!$F$5="TRUE",'3-man'!$F$5="Yes"),25,50),0,B72+1)))</f>
        <v/>
      </c>
      <c r="D72">
        <f>IF(OR('3-man'!D$20="R",'3-man'!D$18=$R$76,AND(ISNUMBER($R$76),'3-man'!D$18&lt;$R$76)),0,IF(C71&gt;=100,0,IF(C72+1&gt;=IF(OR('3-man'!$F$5=TRUE,'3-man'!$F$5="TRUE",'3-man'!$F$5="Yes"),25,50),0,C72+1)))</f>
        <v/>
      </c>
      <c r="E72">
        <f>IF(OR('3-man'!E$20="R",'3-man'!E$18=$R$76,AND(ISNUMBER($R$76),'3-man'!E$18&lt;$R$76)),0,IF(D71&gt;=100,0,IF(D72+1&gt;=IF(OR('3-man'!$F$5=TRUE,'3-man'!$F$5="TRUE",'3-man'!$F$5="Yes"),25,50),0,D72+1)))</f>
        <v/>
      </c>
      <c r="F72">
        <f>IF(OR('3-man'!F$20="R",'3-man'!F$18=$R$76,AND(ISNUMBER($R$76),'3-man'!F$18&lt;$R$76)),0,IF(E71&gt;=100,0,IF(E72+1&gt;=IF(OR('3-man'!$F$5=TRUE,'3-man'!$F$5="TRUE",'3-man'!$F$5="Yes"),25,50),0,E72+1)))</f>
        <v/>
      </c>
      <c r="G72">
        <f>IF(OR('3-man'!G$20="R",'3-man'!G$18=$R$76,AND(ISNUMBER($R$76),'3-man'!G$18&lt;$R$76)),0,IF(F71&gt;=100,0,IF(F72+1&gt;=IF(OR('3-man'!$F$5=TRUE,'3-man'!$F$5="TRUE",'3-man'!$F$5="Yes"),25,50),0,F72+1)))</f>
        <v/>
      </c>
      <c r="H72">
        <f>IF(OR('3-man'!H$20="R",'3-man'!H$18=$R$76,AND(ISNUMBER($R$76),'3-man'!H$18&lt;$R$76)),0,IF(G71&gt;=100,0,IF(G72+1&gt;=IF(OR('3-man'!$F$5=TRUE,'3-man'!$F$5="TRUE",'3-man'!$F$5="Yes"),25,50),0,G72+1)))</f>
        <v/>
      </c>
      <c r="I72">
        <f>IF(OR('3-man'!I$20="R",'3-man'!I$18=$R$76,AND(ISNUMBER($R$76),'3-man'!I$18&lt;$R$76)),0,IF(H71&gt;=100,0,IF(H72+1&gt;=IF(OR('3-man'!$F$5=TRUE,'3-man'!$F$5="TRUE",'3-man'!$F$5="Yes"),25,50),0,H72+1)))</f>
        <v/>
      </c>
      <c r="J72">
        <f>IF(OR('3-man'!J$20="R",'3-man'!J$18=$R$76,AND(ISNUMBER($R$76),'3-man'!J$18&lt;$R$76)),0,IF(I71&gt;=100,0,IF(I72+1&gt;=IF(OR('3-man'!$F$5=TRUE,'3-man'!$F$5="TRUE",'3-man'!$F$5="Yes"),25,50),0,I72+1)))</f>
        <v/>
      </c>
      <c r="K72">
        <f>IF(OR('3-man'!K$20="R",'3-man'!K$18=$R$76,AND(ISNUMBER($R$76),'3-man'!K$18&lt;$R$76)),0,IF(J71&gt;=100,0,IF(J72+1&gt;=IF(OR('3-man'!$F$5=TRUE,'3-man'!$F$5="TRUE",'3-man'!$F$5="Yes"),25,50),0,J72+1)))</f>
        <v/>
      </c>
      <c r="L72">
        <f>IF(OR('3-man'!L$20="R",'3-man'!L$18=$R$76,AND(ISNUMBER($R$76),'3-man'!L$18&lt;$R$76)),0,IF(K71&gt;=100,0,IF(K72+1&gt;=IF(OR('3-man'!$F$5=TRUE,'3-man'!$F$5="TRUE",'3-man'!$F$5="Yes"),25,50),0,K72+1)))</f>
        <v/>
      </c>
      <c r="M72">
        <f>IF(OR('3-man'!M$20="R",'3-man'!M$18=$R$76,AND(ISNUMBER($R$76),'3-man'!M$18&lt;$R$76)),0,IF(L71&gt;=100,0,IF(L72+1&gt;=IF(OR('3-man'!$F$5=TRUE,'3-man'!$F$5="TRUE",'3-man'!$F$5="Yes"),25,50),0,L72+1)))</f>
        <v/>
      </c>
      <c r="N72">
        <f>IF(OR('3-man'!N$20="R",'3-man'!N$18=$R$76,AND(ISNUMBER($R$76),'3-man'!N$18&lt;$R$76)),0,IF(M71&gt;=100,0,IF(M72+1&gt;=IF(OR('3-man'!$F$5=TRUE,'3-man'!$F$5="TRUE",'3-man'!$F$5="Yes"),25,50),0,M72+1)))</f>
        <v/>
      </c>
      <c r="O72">
        <f>IF(OR('3-man'!O$20="R",'3-man'!O$18=$R$76,AND(ISNUMBER($R$76),'3-man'!O$18&lt;$R$76)),0,IF(N71&gt;=100,0,IF(N72+1&gt;=IF(OR('3-man'!$F$5=TRUE,'3-man'!$F$5="TRUE",'3-man'!$F$5="Yes"),25,50),0,N72+1)))</f>
        <v/>
      </c>
      <c r="P72">
        <f>IF(OR('3-man'!P$20="R",'3-man'!P$18=$R$76,AND(ISNUMBER($R$76),'3-man'!P$18&lt;$R$76)),0,IF(O71&gt;=100,0,IF(O72+1&gt;=IF(OR('3-man'!$F$5=TRUE,'3-man'!$F$5="TRUE",'3-man'!$F$5="Yes"),25,50),0,O72+1)))</f>
        <v/>
      </c>
      <c r="Q72">
        <f>IF(OR('3-man'!Q$20="R",'3-man'!Q$18=$R$76,AND(ISNUMBER($R$76),'3-man'!Q$18&lt;$R$76)),0,IF(P71&gt;=100,0,IF(P72+1&gt;=IF(OR('3-man'!$F$5=TRUE,'3-man'!$F$5="TRUE",'3-man'!$F$5="Yes"),25,50),0,P72+1)))</f>
        <v/>
      </c>
      <c r="R72">
        <f>IF(OR('3-man'!R$20="R",'3-man'!R$18=$R$76,AND(ISNUMBER($R$76),'3-man'!R$18&lt;$R$76)),0,IF(Q71&gt;=100,0,IF(Q72+1&gt;=IF(OR('3-man'!$F$5=TRUE,'3-man'!$F$5="TRUE",'3-man'!$F$5="Yes"),25,50),0,Q72+1)))</f>
        <v/>
      </c>
      <c r="S72">
        <f>IF(OR('3-man'!S$20="R",'3-man'!S$18=$R$76,AND(ISNUMBER($R$76),'3-man'!S$18&lt;$R$76)),0,IF(R71&gt;=100,0,IF(R72+1&gt;=IF(OR('3-man'!$F$5=TRUE,'3-man'!$F$5="TRUE",'3-man'!$F$5="Yes"),25,50),0,R72+1)))</f>
        <v/>
      </c>
      <c r="T72">
        <f>IF(OR('3-man'!T$20="R",'3-man'!T$18=$R$76,AND(ISNUMBER($R$76),'3-man'!T$18&lt;$R$76)),0,IF(S71&gt;=100,0,IF(S72+1&gt;=IF(OR('3-man'!$F$5=TRUE,'3-man'!$F$5="TRUE",'3-man'!$F$5="Yes"),25,50),0,S72+1)))</f>
        <v/>
      </c>
      <c r="U72">
        <f>IF(OR('3-man'!U$20="R",'3-man'!U$18=$R$76,AND(ISNUMBER($R$76),'3-man'!U$18&lt;$R$76)),0,IF(T71&gt;=100,0,IF(T72+1&gt;=IF(OR('3-man'!$F$5=TRUE,'3-man'!$F$5="TRUE",'3-man'!$F$5="Yes"),25,50),0,T72+1)))</f>
        <v/>
      </c>
      <c r="V72">
        <f>IF(OR('3-man'!V$20="R",'3-man'!V$18=$R$76,AND(ISNUMBER($R$76),'3-man'!V$18&lt;$R$76)),0,IF(U71&gt;=100,0,IF(U72+1&gt;=IF(OR('3-man'!$F$5=TRUE,'3-man'!$F$5="TRUE",'3-man'!$F$5="Yes"),25,50),0,U72+1)))</f>
        <v/>
      </c>
      <c r="W72">
        <f>IF(OR('3-man'!W$20="R",'3-man'!W$18=$R$76,AND(ISNUMBER($R$76),'3-man'!W$18&lt;$R$76)),0,IF(V71&gt;=100,0,IF(V72+1&gt;=IF(OR('3-man'!$F$5=TRUE,'3-man'!$F$5="TRUE",'3-man'!$F$5="Yes"),25,50),0,V72+1)))</f>
        <v/>
      </c>
      <c r="X72">
        <f>IF(OR('3-man'!X$20="R",'3-man'!X$18=$R$76,AND(ISNUMBER($R$76),'3-man'!X$18&lt;$R$76)),0,IF(W71&gt;=100,0,IF(W72+1&gt;=IF(OR('3-man'!$F$5=TRUE,'3-man'!$F$5="TRUE",'3-man'!$F$5="Yes"),25,50),0,W72+1)))</f>
        <v/>
      </c>
      <c r="Y72">
        <f>IF(OR('3-man'!Y$20="R",'3-man'!Y$18=$R$76,AND(ISNUMBER($R$76),'3-man'!Y$18&lt;$R$76)),0,IF(X71&gt;=100,0,IF(X72+1&gt;=IF(OR('3-man'!$F$5=TRUE,'3-man'!$F$5="TRUE",'3-man'!$F$5="Yes"),25,50),0,X72+1)))</f>
        <v/>
      </c>
      <c r="Z72">
        <f>IF(OR('3-man'!Z$20="R",'3-man'!Z$18=$R$76,AND(ISNUMBER($R$76),'3-man'!Z$18&lt;$R$76)),0,IF(Y71&gt;=100,0,IF(Y72+1&gt;=IF(OR('3-man'!$F$5=TRUE,'3-man'!$F$5="TRUE",'3-man'!$F$5="Yes"),25,50),0,Y72+1)))</f>
        <v/>
      </c>
      <c r="AA72">
        <f>IF(OR('3-man'!AA$20="R",'3-man'!AA$18=$R$76,AND(ISNUMBER($R$76),'3-man'!AA$18&lt;$R$76)),0,IF(Z71&gt;=100,0,IF(Z72+1&gt;=IF(OR('3-man'!$F$5=TRUE,'3-man'!$F$5="TRUE",'3-man'!$F$5="Yes"),25,50),0,Z72+1)))</f>
        <v/>
      </c>
      <c r="AB72">
        <f>IF(OR('3-man'!AB$20="R",'3-man'!AB$18=$R$76,AND(ISNUMBER($R$76),'3-man'!AB$18&lt;$R$76)),0,IF(AA71&gt;=100,0,IF(AA72+1&gt;=IF(OR('3-man'!$F$5=TRUE,'3-man'!$F$5="TRUE",'3-man'!$F$5="Yes"),25,50),0,AA72+1)))</f>
        <v/>
      </c>
      <c r="AC72">
        <f>IF(OR('3-man'!AC$20="R",'3-man'!AC$18=$R$76,AND(ISNUMBER($R$76),'3-man'!AC$18&lt;$R$76)),0,IF(AB71&gt;=100,0,IF(AB72+1&gt;=IF(OR('3-man'!$F$5=TRUE,'3-man'!$F$5="TRUE",'3-man'!$F$5="Yes"),25,50),0,AB72+1)))</f>
        <v/>
      </c>
      <c r="AD72">
        <f>IF(OR('3-man'!AD$20="R",'3-man'!AD$18=$R$76,AND(ISNUMBER($R$76),'3-man'!AD$18&lt;$R$76)),0,IF(AC71&gt;=100,0,IF(AC72+1&gt;=IF(OR('3-man'!$F$5=TRUE,'3-man'!$F$5="TRUE",'3-man'!$F$5="Yes"),25,50),0,AC72+1)))</f>
        <v/>
      </c>
      <c r="AE72">
        <f>IF(OR('3-man'!AE$20="R",'3-man'!AE$18=$R$76,AND(ISNUMBER($R$76),'3-man'!AE$18&lt;$R$76)),0,IF(AD71&gt;=100,0,IF(AD72+1&gt;=IF(OR('3-man'!$F$5=TRUE,'3-man'!$F$5="TRUE",'3-man'!$F$5="Yes"),25,50),0,AD72+1)))</f>
        <v/>
      </c>
      <c r="AF72">
        <f>IF(OR('3-man'!AF$20="R",'3-man'!AF$18=$R$76,AND(ISNUMBER($R$76),'3-man'!AF$18&lt;$R$76)),0,IF(AE71&gt;=100,0,IF(AE72+1&gt;=IF(OR('3-man'!$F$5=TRUE,'3-man'!$F$5="TRUE",'3-man'!$F$5="Yes"),25,50),0,AE72+1)))</f>
        <v/>
      </c>
      <c r="AG72">
        <f>IF(OR('3-man'!AG$20="R",'3-man'!AG$18=$R$76,AND(ISNUMBER($R$76),'3-man'!AG$18&lt;$R$76)),0,IF(AF71&gt;=100,0,IF(AF72+1&gt;=IF(OR('3-man'!$F$5=TRUE,'3-man'!$F$5="TRUE",'3-man'!$F$5="Yes"),25,50),0,AF72+1)))</f>
        <v/>
      </c>
      <c r="AH72">
        <f>IF(OR('3-man'!AH$20="R",'3-man'!AH$18=$R$76,AND(ISNUMBER($R$76),'3-man'!AH$18&lt;$R$76)),0,IF(AG71&gt;=100,0,IF(AG72+1&gt;=IF(OR('3-man'!$F$5=TRUE,'3-man'!$F$5="TRUE",'3-man'!$F$5="Yes"),25,50),0,AG72+1)))</f>
        <v/>
      </c>
      <c r="AI72">
        <f>IF(OR('3-man'!AI$20="R",'3-man'!AI$18=$R$76,AND(ISNUMBER($R$76),'3-man'!AI$18&lt;$R$76)),0,IF(AH71&gt;=100,0,IF(AH72+1&gt;=IF(OR('3-man'!$F$5=TRUE,'3-man'!$F$5="TRUE",'3-man'!$F$5="Yes"),25,50),0,AH72+1)))</f>
        <v/>
      </c>
      <c r="AJ72">
        <f>IF(OR('3-man'!AJ$20="R",'3-man'!AJ$18=$R$76,AND(ISNUMBER($R$76),'3-man'!AJ$18&lt;$R$76)),0,IF(AI71&gt;=100,0,IF(AI72+1&gt;=IF(OR('3-man'!$F$5=TRUE,'3-man'!$F$5="TRUE",'3-man'!$F$5="Yes"),25,50),0,AI72+1)))</f>
        <v/>
      </c>
      <c r="AK72">
        <f>IF(OR('3-man'!AK$20="R",'3-man'!AK$18=$R$76,AND(ISNUMBER($R$76),'3-man'!AK$18&lt;$R$76)),0,IF(AJ71&gt;=100,0,IF(AJ72+1&gt;=IF(OR('3-man'!$F$5=TRUE,'3-man'!$F$5="TRUE",'3-man'!$F$5="Yes"),25,50),0,AJ72+1)))</f>
        <v/>
      </c>
      <c r="AL72">
        <f>IF(OR('3-man'!AL$20="R",'3-man'!AL$18=$R$76,AND(ISNUMBER($R$76),'3-man'!AL$18&lt;$R$76)),0,IF(AK71&gt;=100,0,IF(AK72+1&gt;=IF(OR('3-man'!$F$5=TRUE,'3-man'!$F$5="TRUE",'3-man'!$F$5="Yes"),25,50),0,AK72+1)))</f>
        <v/>
      </c>
      <c r="AM72">
        <f>IF(OR('3-man'!AM$20="R",'3-man'!AM$18=$R$76,AND(ISNUMBER($R$76),'3-man'!AM$18&lt;$R$76)),0,IF(AL71&gt;=100,0,IF(AL72+1&gt;=IF(OR('3-man'!$F$5=TRUE,'3-man'!$F$5="TRUE",'3-man'!$F$5="Yes"),25,50),0,AL72+1)))</f>
        <v/>
      </c>
      <c r="AN72">
        <f>IF(OR('3-man'!AN$20="R",'3-man'!AN$18=$R$76,AND(ISNUMBER($R$76),'3-man'!AN$18&lt;$R$76)),0,IF(AM71&gt;=100,0,IF(AM72+1&gt;=IF(OR('3-man'!$F$5=TRUE,'3-man'!$F$5="TRUE",'3-man'!$F$5="Yes"),25,50),0,AM72+1)))</f>
        <v/>
      </c>
      <c r="AO72">
        <f>IF(OR('3-man'!AO$20="R",'3-man'!AO$18=$R$76,AND(ISNUMBER($R$76),'3-man'!AO$18&lt;$R$76)),0,IF(AN71&gt;=100,0,IF(AN72+1&gt;=IF(OR('3-man'!$F$5=TRUE,'3-man'!$F$5="TRUE",'3-man'!$F$5="Yes"),25,50),0,AN72+1)))</f>
        <v/>
      </c>
      <c r="AP72">
        <f>IF(OR('3-man'!AP$20="R",'3-man'!AP$18=$R$76,AND(ISNUMBER($R$76),'3-man'!AP$18&lt;$R$76)),0,IF(AO71&gt;=100,0,IF(AO72+1&gt;=IF(OR('3-man'!$F$5=TRUE,'3-man'!$F$5="TRUE",'3-man'!$F$5="Yes"),25,50),0,AO72+1)))</f>
        <v/>
      </c>
      <c r="AQ72">
        <f>IF(OR('3-man'!AQ$20="R",'3-man'!AQ$18=$R$76,AND(ISNUMBER($R$76),'3-man'!AQ$18&lt;$R$76)),0,IF(AP71&gt;=100,0,IF(AP72+1&gt;=IF(OR('3-man'!$F$5=TRUE,'3-man'!$F$5="TRUE",'3-man'!$F$5="Yes"),25,50),0,AP72+1)))</f>
        <v/>
      </c>
      <c r="AR72">
        <f>IF(OR('3-man'!AR$20="R",'3-man'!AR$18=$R$76,AND(ISNUMBER($R$76),'3-man'!AR$18&lt;$R$76)),0,IF(AQ71&gt;=100,0,IF(AQ72+1&gt;=IF(OR('3-man'!$F$5=TRUE,'3-man'!$F$5="TRUE",'3-man'!$F$5="Yes"),25,50),0,AQ72+1)))</f>
        <v/>
      </c>
      <c r="AS72">
        <f>IF(OR('3-man'!AS$20="R",'3-man'!AS$18=$R$76,AND(ISNUMBER($R$76),'3-man'!AS$18&lt;$R$76)),0,IF(AR71&gt;=100,0,IF(AR72+1&gt;=IF(OR('3-man'!$F$5=TRUE,'3-man'!$F$5="TRUE",'3-man'!$F$5="Yes"),25,50),0,AR72+1)))</f>
        <v/>
      </c>
      <c r="AT72">
        <f>IF(OR('3-man'!AT$20="R",'3-man'!AT$18=$R$76,AND(ISNUMBER($R$76),'3-man'!AT$18&lt;$R$76)),0,IF(AS71&gt;=100,0,IF(AS72+1&gt;=IF(OR('3-man'!$F$5=TRUE,'3-man'!$F$5="TRUE",'3-man'!$F$5="Yes"),25,50),0,AS72+1)))</f>
        <v/>
      </c>
      <c r="AU72">
        <f>IF(OR('3-man'!AU$20="R",'3-man'!AU$18=$R$76,AND(ISNUMBER($R$76),'3-man'!AU$18&lt;$R$76)),0,IF(AT71&gt;=100,0,IF(AT72+1&gt;=IF(OR('3-man'!$F$5=TRUE,'3-man'!$F$5="TRUE",'3-man'!$F$5="Yes"),25,50),0,AT72+1)))</f>
        <v/>
      </c>
      <c r="AV72">
        <f>IF(OR('3-man'!AV$20="R",'3-man'!AV$18=$R$76,AND(ISNUMBER($R$76),'3-man'!AV$18&lt;$R$76)),0,IF(AU71&gt;=100,0,IF(AU72+1&gt;=IF(OR('3-man'!$F$5=TRUE,'3-man'!$F$5="TRUE",'3-man'!$F$5="Yes"),25,50),0,AU72+1)))</f>
        <v/>
      </c>
      <c r="AW72">
        <f>IF(OR('3-man'!AW$20="R",'3-man'!AW$18=$R$76,AND(ISNUMBER($R$76),'3-man'!AW$18&lt;$R$76)),0,IF(AV71&gt;=100,0,IF(AV72+1&gt;=IF(OR('3-man'!$F$5=TRUE,'3-man'!$F$5="TRUE",'3-man'!$F$5="Yes"),25,50),0,AV72+1)))</f>
        <v/>
      </c>
      <c r="AX72">
        <f>IF(OR('3-man'!AX$20="R",'3-man'!AX$18=$R$76,AND(ISNUMBER($R$76),'3-man'!AX$18&lt;$R$76)),0,IF(AW71&gt;=100,0,IF(AW72+1&gt;=IF(OR('3-man'!$F$5=TRUE,'3-man'!$F$5="TRUE",'3-man'!$F$5="Yes"),25,50),0,AW72+1)))</f>
        <v/>
      </c>
      <c r="AY72">
        <f>IF(OR('3-man'!AY$20="R",'3-man'!AY$18=$R$76,AND(ISNUMBER($R$76),'3-man'!AY$18&lt;$R$76)),0,IF(AX71&gt;=100,0,IF(AX72+1&gt;=IF(OR('3-man'!$F$5=TRUE,'3-man'!$F$5="TRUE",'3-man'!$F$5="Yes"),25,50),0,AX72+1)))</f>
        <v/>
      </c>
      <c r="AZ72">
        <f>IF(OR('3-man'!AZ$20="R",'3-man'!AZ$18=$R$76,AND(ISNUMBER($R$76),'3-man'!AZ$18&lt;$R$76)),0,IF(AY71&gt;=100,0,IF(AY72+1&gt;=IF(OR('3-man'!$F$5=TRUE,'3-man'!$F$5="TRUE",'3-man'!$F$5="Yes"),25,50),0,AY72+1)))</f>
        <v/>
      </c>
      <c r="BA72">
        <f>IF(OR('3-man'!BA$20="R",'3-man'!BA$18=$R$76,AND(ISNUMBER($R$76),'3-man'!BA$18&lt;$R$76)),0,IF(AZ71&gt;=100,0,IF(AZ72+1&gt;=IF(OR('3-man'!$F$5=TRUE,'3-man'!$F$5="TRUE",'3-man'!$F$5="Yes"),25,50),0,AZ72+1)))</f>
        <v/>
      </c>
      <c r="BB72">
        <f>IF(OR('3-man'!BB$20="R",'3-man'!BB$18=$R$76,AND(ISNUMBER($R$76),'3-man'!BB$18&lt;$R$76)),0,IF(BA71&gt;=100,0,IF(BA72+1&gt;=IF(OR('3-man'!$F$5=TRUE,'3-man'!$F$5="TRUE",'3-man'!$F$5="Yes"),25,50),0,BA72+1)))</f>
        <v/>
      </c>
      <c r="BC72">
        <f>IF(OR('3-man'!BC$20="R",'3-man'!BC$18=$R$76,AND(ISNUMBER($R$76),'3-man'!BC$18&lt;$R$76)),0,IF(BB71&gt;=100,0,IF(BB72+1&gt;=IF(OR('3-man'!$F$5=TRUE,'3-man'!$F$5="TRUE",'3-man'!$F$5="Yes"),25,50),0,BB72+1)))</f>
        <v/>
      </c>
      <c r="BD72">
        <f>IF(OR('3-man'!BD$20="R",'3-man'!BD$18=$R$76,AND(ISNUMBER($R$76),'3-man'!BD$18&lt;$R$76)),0,IF(BC71&gt;=100,0,IF(BC72+1&gt;=IF(OR('3-man'!$F$5=TRUE,'3-man'!$F$5="TRUE",'3-man'!$F$5="Yes"),25,50),0,BC72+1)))</f>
        <v/>
      </c>
      <c r="BE72">
        <f>IF(OR('3-man'!BE$20="R",'3-man'!BE$18=$R$76,AND(ISNUMBER($R$76),'3-man'!BE$18&lt;$R$76)),0,IF(BD71&gt;=100,0,IF(BD72+1&gt;=IF(OR('3-man'!$F$5=TRUE,'3-man'!$F$5="TRUE",'3-man'!$F$5="Yes"),25,50),0,BD72+1)))</f>
        <v/>
      </c>
      <c r="BF72">
        <f>IF(OR('3-man'!BF$20="R",'3-man'!BF$18=$R$76,AND(ISNUMBER($R$76),'3-man'!BF$18&lt;$R$76)),0,IF(BE71&gt;=100,0,IF(BE72+1&gt;=IF(OR('3-man'!$F$5=TRUE,'3-man'!$F$5="TRUE",'3-man'!$F$5="Yes"),25,50),0,BE72+1)))</f>
        <v/>
      </c>
      <c r="BG72">
        <f>IF(OR('3-man'!BG$20="R",'3-man'!BG$18=$R$76,AND(ISNUMBER($R$76),'3-man'!BG$18&lt;$R$76)),0,IF(BF71&gt;=100,0,IF(BF72+1&gt;=IF(OR('3-man'!$F$5=TRUE,'3-man'!$F$5="TRUE",'3-man'!$F$5="Yes"),25,50),0,BF72+1)))</f>
        <v/>
      </c>
      <c r="BH72">
        <f>IF(OR('3-man'!BH$20="R",'3-man'!BH$18=$R$76,AND(ISNUMBER($R$76),'3-man'!BH$18&lt;$R$76)),0,IF(BG71&gt;=100,0,IF(BG72+1&gt;=IF(OR('3-man'!$F$5=TRUE,'3-man'!$F$5="TRUE",'3-man'!$F$5="Yes"),25,50),0,BG72+1)))</f>
        <v/>
      </c>
      <c r="BI72">
        <f>IF(OR('3-man'!BI$20="R",'3-man'!BI$18=$R$76,AND(ISNUMBER($R$76),'3-man'!BI$18&lt;$R$76)),0,IF(BH71&gt;=100,0,IF(BH72+1&gt;=IF(OR('3-man'!$F$5=TRUE,'3-man'!$F$5="TRUE",'3-man'!$F$5="Yes"),25,50),0,BH72+1)))</f>
        <v/>
      </c>
      <c r="BJ72">
        <f>IF(OR('3-man'!BJ$20="R",'3-man'!BJ$18=$R$76,AND(ISNUMBER($R$76),'3-man'!BJ$18&lt;$R$76)),0,IF(BI71&gt;=100,0,IF(BI72+1&gt;=IF(OR('3-man'!$F$5=TRUE,'3-man'!$F$5="TRUE",'3-man'!$F$5="Yes"),25,50),0,BI72+1)))</f>
        <v/>
      </c>
      <c r="BK72">
        <f>IF(OR('3-man'!BK$20="R",'3-man'!BK$18=$R$76,AND(ISNUMBER($R$76),'3-man'!BK$18&lt;$R$76)),0,IF(BJ71&gt;=100,0,IF(BJ72+1&gt;=IF(OR('3-man'!$F$5=TRUE,'3-man'!$F$5="TRUE",'3-man'!$F$5="Yes"),25,50),0,BJ72+1)))</f>
        <v/>
      </c>
      <c r="BL72">
        <f>IF(OR('3-man'!BL$20="R",'3-man'!BL$18=$R$76,AND(ISNUMBER($R$76),'3-man'!BL$18&lt;$R$76)),0,IF(BK71&gt;=100,0,IF(BK72+1&gt;=IF(OR('3-man'!$F$5=TRUE,'3-man'!$F$5="TRUE",'3-man'!$F$5="Yes"),25,50),0,BK72+1)))</f>
        <v/>
      </c>
      <c r="BM72">
        <f>IF(OR('3-man'!BM$20="R",'3-man'!BM$18=$R$76,AND(ISNUMBER($R$76),'3-man'!BM$18&lt;$R$76)),0,IF(BL71&gt;=100,0,IF(BL72+1&gt;=IF(OR('3-man'!$F$5=TRUE,'3-man'!$F$5="TRUE",'3-man'!$F$5="Yes"),25,50),0,BL72+1)))</f>
        <v/>
      </c>
      <c r="BN72">
        <f>IF(OR('3-man'!BN$20="R",'3-man'!BN$18=$R$76,AND(ISNUMBER($R$76),'3-man'!BN$18&lt;$R$76)),0,IF(BM71&gt;=100,0,IF(BM72+1&gt;=IF(OR('3-man'!$F$5=TRUE,'3-man'!$F$5="TRUE",'3-man'!$F$5="Yes"),25,50),0,BM72+1)))</f>
        <v/>
      </c>
      <c r="BO72">
        <f>IF(OR('3-man'!BO$20="R",'3-man'!BO$18=$R$76,AND(ISNUMBER($R$76),'3-man'!BO$18&lt;$R$76)),0,IF(BN71&gt;=100,0,IF(BN72+1&gt;=IF(OR('3-man'!$F$5=TRUE,'3-man'!$F$5="TRUE",'3-man'!$F$5="Yes"),25,50),0,BN72+1)))</f>
        <v/>
      </c>
      <c r="BP72">
        <f>IF(OR('3-man'!BP$20="R",'3-man'!BP$18=$R$76,AND(ISNUMBER($R$76),'3-man'!BP$18&lt;$R$76)),0,IF(BO71&gt;=100,0,IF(BO72+1&gt;=IF(OR('3-man'!$F$5=TRUE,'3-man'!$F$5="TRUE",'3-man'!$F$5="Yes"),25,50),0,BO72+1)))</f>
        <v/>
      </c>
      <c r="BQ72">
        <f>IF(OR('3-man'!BQ$20="R",'3-man'!BQ$18=$R$76,AND(ISNUMBER($R$76),'3-man'!BQ$18&lt;$R$76)),0,IF(BP71&gt;=100,0,IF(BP72+1&gt;=IF(OR('3-man'!$F$5=TRUE,'3-man'!$F$5="TRUE",'3-man'!$F$5="Yes"),25,50),0,BP72+1)))</f>
        <v/>
      </c>
      <c r="BR72">
        <f>IF(OR('3-man'!BR$20="R",'3-man'!BR$18=$R$76,AND(ISNUMBER($R$76),'3-man'!BR$18&lt;$R$76)),0,IF(BQ71&gt;=100,0,IF(BQ72+1&gt;=IF(OR('3-man'!$F$5=TRUE,'3-man'!$F$5="TRUE",'3-man'!$F$5="Yes"),25,50),0,BQ72+1)))</f>
        <v/>
      </c>
      <c r="BS72">
        <f>IF(OR('3-man'!BS$20="R",'3-man'!BS$18=$R$76,AND(ISNUMBER($R$76),'3-man'!BS$18&lt;$R$76)),0,IF(BR71&gt;=100,0,IF(BR72+1&gt;=IF(OR('3-man'!$F$5=TRUE,'3-man'!$F$5="TRUE",'3-man'!$F$5="Yes"),25,50),0,BR72+1)))</f>
        <v/>
      </c>
      <c r="BT72">
        <f>IF(OR('3-man'!BT$20="R",'3-man'!BT$18=$R$76,AND(ISNUMBER($R$76),'3-man'!BT$18&lt;$R$76)),0,IF(BS71&gt;=100,0,IF(BS72+1&gt;=IF(OR('3-man'!$F$5=TRUE,'3-man'!$F$5="TRUE",'3-man'!$F$5="Yes"),25,50),0,BS72+1)))</f>
        <v/>
      </c>
      <c r="BU72">
        <f>IF(OR('3-man'!BU$20="R",'3-man'!BU$18=$R$76,AND(ISNUMBER($R$76),'3-man'!BU$18&lt;$R$76)),0,IF(BT71&gt;=100,0,IF(BT72+1&gt;=IF(OR('3-man'!$F$5=TRUE,'3-man'!$F$5="TRUE",'3-man'!$F$5="Yes"),25,50),0,BT72+1)))</f>
        <v/>
      </c>
      <c r="BV72">
        <f>IF(OR('3-man'!BV$20="R",'3-man'!BV$18=$R$76,AND(ISNUMBER($R$76),'3-man'!BV$18&lt;$R$76)),0,IF(BU71&gt;=100,0,IF(BU72+1&gt;=IF(OR('3-man'!$F$5=TRUE,'3-man'!$F$5="TRUE",'3-man'!$F$5="Yes"),25,50),0,BU72+1)))</f>
        <v/>
      </c>
      <c r="BW72">
        <f>IF(OR('3-man'!BW$20="R",'3-man'!BW$18=$R$76,AND(ISNUMBER($R$76),'3-man'!BW$18&lt;$R$76)),0,IF(BV71&gt;=100,0,IF(BV72+1&gt;=IF(OR('3-man'!$F$5=TRUE,'3-man'!$F$5="TRUE",'3-man'!$F$5="Yes"),25,50),0,BV72+1)))</f>
        <v/>
      </c>
      <c r="BX72">
        <f>IF(OR('3-man'!BX$20="R",'3-man'!BX$18=$R$76,AND(ISNUMBER($R$76),'3-man'!BX$18&lt;$R$76)),0,IF(BW71&gt;=100,0,IF(BW72+1&gt;=IF(OR('3-man'!$F$5=TRUE,'3-man'!$F$5="TRUE",'3-man'!$F$5="Yes"),25,50),0,BW72+1)))</f>
        <v/>
      </c>
      <c r="BY72">
        <f>IF(OR('3-man'!BY$20="R",'3-man'!BY$18=$R$76,AND(ISNUMBER($R$76),'3-man'!BY$18&lt;$R$76)),0,IF(BX71&gt;=100,0,IF(BX72+1&gt;=IF(OR('3-man'!$F$5=TRUE,'3-man'!$F$5="TRUE",'3-man'!$F$5="Yes"),25,50),0,BX72+1)))</f>
        <v/>
      </c>
      <c r="BZ72">
        <f>IF(OR('3-man'!BZ$20="R",'3-man'!BZ$18=$R$76,AND(ISNUMBER($R$76),'3-man'!BZ$18&lt;$R$76)),0,IF(BY71&gt;=100,0,IF(BY72+1&gt;=IF(OR('3-man'!$F$5=TRUE,'3-man'!$F$5="TRUE",'3-man'!$F$5="Yes"),25,50),0,BY72+1)))</f>
        <v/>
      </c>
      <c r="CA72">
        <f>IF(OR('3-man'!CA$20="R",'3-man'!CA$18=$R$76,AND(ISNUMBER($R$76),'3-man'!CA$18&lt;$R$76)),0,IF(BZ71&gt;=100,0,IF(BZ72+1&gt;=IF(OR('3-man'!$F$5=TRUE,'3-man'!$F$5="TRUE",'3-man'!$F$5="Yes"),25,50),0,BZ72+1)))</f>
        <v/>
      </c>
      <c r="CB72">
        <f>IF(OR('3-man'!CB$20="R",'3-man'!CB$18=$R$76,AND(ISNUMBER($R$76),'3-man'!CB$18&lt;$R$76)),0,IF(CA71&gt;=100,0,IF(CA72+1&gt;=IF(OR('3-man'!$F$5=TRUE,'3-man'!$F$5="TRUE",'3-man'!$F$5="Yes"),25,50),0,CA72+1)))</f>
        <v/>
      </c>
      <c r="CC72">
        <f>IF(OR('3-man'!CC$20="R",'3-man'!CC$18=$R$76,AND(ISNUMBER($R$76),'3-man'!CC$18&lt;$R$76)),0,IF(CB71&gt;=100,0,IF(CB72+1&gt;=IF(OR('3-man'!$F$5=TRUE,'3-man'!$F$5="TRUE",'3-man'!$F$5="Yes"),25,50),0,CB72+1)))</f>
        <v/>
      </c>
      <c r="CD72">
        <f>IF(OR('3-man'!CD$20="R",'3-man'!CD$18=$R$76,AND(ISNUMBER($R$76),'3-man'!CD$18&lt;$R$76)),0,IF(CC71&gt;=100,0,IF(CC72+1&gt;=IF(OR('3-man'!$F$5=TRUE,'3-man'!$F$5="TRUE",'3-man'!$F$5="Yes"),25,50),0,CC72+1)))</f>
        <v/>
      </c>
    </row>
    <row r="73">
      <c r="A73" t="inlineStr">
        <is>
          <t>P2 flag</t>
        </is>
      </c>
      <c r="B73" t="n">
        <v>0</v>
      </c>
      <c r="C73">
        <f>IF(OR(B73=1,OR('3-man'!C$20="D",'3-man'!C$20="A",'3-man'!C$20="S",'3-man'!C$20="C",'3-man'!C$20="H",'3-man'!C$20="B",'3-man'!C$20="T",'3-man'!C$20="E",'3-man'!C$20="SB")),1,0)</f>
        <v/>
      </c>
      <c r="D73">
        <f>IF(OR(C73=1,OR('3-man'!D$20="D",'3-man'!D$20="A",'3-man'!D$20="S",'3-man'!D$20="C",'3-man'!D$20="H",'3-man'!D$20="B",'3-man'!D$20="T",'3-man'!D$20="E",'3-man'!D$20="SB")),1,0)</f>
        <v/>
      </c>
      <c r="E73">
        <f>IF(OR(D73=1,OR('3-man'!E$20="D",'3-man'!E$20="A",'3-man'!E$20="S",'3-man'!E$20="C",'3-man'!E$20="H",'3-man'!E$20="B",'3-man'!E$20="T",'3-man'!E$20="E",'3-man'!E$20="SB")),1,0)</f>
        <v/>
      </c>
      <c r="F73">
        <f>IF(OR(E73=1,OR('3-man'!F$20="D",'3-man'!F$20="A",'3-man'!F$20="S",'3-man'!F$20="C",'3-man'!F$20="H",'3-man'!F$20="B",'3-man'!F$20="T",'3-man'!F$20="E",'3-man'!F$20="SB")),1,0)</f>
        <v/>
      </c>
      <c r="G73">
        <f>IF(OR(F73=1,OR('3-man'!G$20="D",'3-man'!G$20="A",'3-man'!G$20="S",'3-man'!G$20="C",'3-man'!G$20="H",'3-man'!G$20="B",'3-man'!G$20="T",'3-man'!G$20="E",'3-man'!G$20="SB")),1,0)</f>
        <v/>
      </c>
      <c r="H73">
        <f>IF(OR(G73=1,OR('3-man'!H$20="D",'3-man'!H$20="A",'3-man'!H$20="S",'3-man'!H$20="C",'3-man'!H$20="H",'3-man'!H$20="B",'3-man'!H$20="T",'3-man'!H$20="E",'3-man'!H$20="SB")),1,0)</f>
        <v/>
      </c>
      <c r="I73">
        <f>IF(OR(H73=1,OR('3-man'!I$20="D",'3-man'!I$20="A",'3-man'!I$20="S",'3-man'!I$20="C",'3-man'!I$20="H",'3-man'!I$20="B",'3-man'!I$20="T",'3-man'!I$20="E",'3-man'!I$20="SB")),1,0)</f>
        <v/>
      </c>
      <c r="J73">
        <f>IF(OR(I73=1,OR('3-man'!J$20="D",'3-man'!J$20="A",'3-man'!J$20="S",'3-man'!J$20="C",'3-man'!J$20="H",'3-man'!J$20="B",'3-man'!J$20="T",'3-man'!J$20="E",'3-man'!J$20="SB")),1,0)</f>
        <v/>
      </c>
      <c r="K73">
        <f>IF(OR(J73=1,OR('3-man'!K$20="D",'3-man'!K$20="A",'3-man'!K$20="S",'3-man'!K$20="C",'3-man'!K$20="H",'3-man'!K$20="B",'3-man'!K$20="T",'3-man'!K$20="E",'3-man'!K$20="SB")),1,0)</f>
        <v/>
      </c>
      <c r="L73">
        <f>IF(OR(K73=1,OR('3-man'!L$20="D",'3-man'!L$20="A",'3-man'!L$20="S",'3-man'!L$20="C",'3-man'!L$20="H",'3-man'!L$20="B",'3-man'!L$20="T",'3-man'!L$20="E",'3-man'!L$20="SB")),1,0)</f>
        <v/>
      </c>
      <c r="M73">
        <f>IF(OR(L73=1,OR('3-man'!M$20="D",'3-man'!M$20="A",'3-man'!M$20="S",'3-man'!M$20="C",'3-man'!M$20="H",'3-man'!M$20="B",'3-man'!M$20="T",'3-man'!M$20="E",'3-man'!M$20="SB")),1,0)</f>
        <v/>
      </c>
      <c r="N73">
        <f>IF(OR(M73=1,OR('3-man'!N$20="D",'3-man'!N$20="A",'3-man'!N$20="S",'3-man'!N$20="C",'3-man'!N$20="H",'3-man'!N$20="B",'3-man'!N$20="T",'3-man'!N$20="E",'3-man'!N$20="SB")),1,0)</f>
        <v/>
      </c>
      <c r="O73">
        <f>IF(OR(N73=1,OR('3-man'!O$20="D",'3-man'!O$20="A",'3-man'!O$20="S",'3-man'!O$20="C",'3-man'!O$20="H",'3-man'!O$20="B",'3-man'!O$20="T",'3-man'!O$20="E",'3-man'!O$20="SB")),1,0)</f>
        <v/>
      </c>
      <c r="P73">
        <f>IF(OR(O73=1,OR('3-man'!P$20="D",'3-man'!P$20="A",'3-man'!P$20="S",'3-man'!P$20="C",'3-man'!P$20="H",'3-man'!P$20="B",'3-man'!P$20="T",'3-man'!P$20="E",'3-man'!P$20="SB")),1,0)</f>
        <v/>
      </c>
      <c r="Q73">
        <f>IF(OR(P73=1,OR('3-man'!Q$20="D",'3-man'!Q$20="A",'3-man'!Q$20="S",'3-man'!Q$20="C",'3-man'!Q$20="H",'3-man'!Q$20="B",'3-man'!Q$20="T",'3-man'!Q$20="E",'3-man'!Q$20="SB")),1,0)</f>
        <v/>
      </c>
      <c r="R73">
        <f>IF(OR(Q73=1,OR('3-man'!R$20="D",'3-man'!R$20="A",'3-man'!R$20="S",'3-man'!R$20="C",'3-man'!R$20="H",'3-man'!R$20="B",'3-man'!R$20="T",'3-man'!R$20="E",'3-man'!R$20="SB")),1,0)</f>
        <v/>
      </c>
      <c r="S73">
        <f>IF(OR(R73=1,OR('3-man'!S$20="D",'3-man'!S$20="A",'3-man'!S$20="S",'3-man'!S$20="C",'3-man'!S$20="H",'3-man'!S$20="B",'3-man'!S$20="T",'3-man'!S$20="E",'3-man'!S$20="SB")),1,0)</f>
        <v/>
      </c>
      <c r="T73">
        <f>IF(OR(S73=1,OR('3-man'!T$20="D",'3-man'!T$20="A",'3-man'!T$20="S",'3-man'!T$20="C",'3-man'!T$20="H",'3-man'!T$20="B",'3-man'!T$20="T",'3-man'!T$20="E",'3-man'!T$20="SB")),1,0)</f>
        <v/>
      </c>
      <c r="U73">
        <f>IF(OR(T73=1,OR('3-man'!U$20="D",'3-man'!U$20="A",'3-man'!U$20="S",'3-man'!U$20="C",'3-man'!U$20="H",'3-man'!U$20="B",'3-man'!U$20="T",'3-man'!U$20="E",'3-man'!U$20="SB")),1,0)</f>
        <v/>
      </c>
      <c r="V73">
        <f>IF(OR(U73=1,OR('3-man'!V$20="D",'3-man'!V$20="A",'3-man'!V$20="S",'3-man'!V$20="C",'3-man'!V$20="H",'3-man'!V$20="B",'3-man'!V$20="T",'3-man'!V$20="E",'3-man'!V$20="SB")),1,0)</f>
        <v/>
      </c>
      <c r="W73">
        <f>IF(OR(V73=1,OR('3-man'!W$20="D",'3-man'!W$20="A",'3-man'!W$20="S",'3-man'!W$20="C",'3-man'!W$20="H",'3-man'!W$20="B",'3-man'!W$20="T",'3-man'!W$20="E",'3-man'!W$20="SB")),1,0)</f>
        <v/>
      </c>
      <c r="X73">
        <f>IF(OR(W73=1,OR('3-man'!X$20="D",'3-man'!X$20="A",'3-man'!X$20="S",'3-man'!X$20="C",'3-man'!X$20="H",'3-man'!X$20="B",'3-man'!X$20="T",'3-man'!X$20="E",'3-man'!X$20="SB")),1,0)</f>
        <v/>
      </c>
      <c r="Y73">
        <f>IF(OR(X73=1,OR('3-man'!Y$20="D",'3-man'!Y$20="A",'3-man'!Y$20="S",'3-man'!Y$20="C",'3-man'!Y$20="H",'3-man'!Y$20="B",'3-man'!Y$20="T",'3-man'!Y$20="E",'3-man'!Y$20="SB")),1,0)</f>
        <v/>
      </c>
      <c r="Z73">
        <f>IF(OR(Y73=1,OR('3-man'!Z$20="D",'3-man'!Z$20="A",'3-man'!Z$20="S",'3-man'!Z$20="C",'3-man'!Z$20="H",'3-man'!Z$20="B",'3-man'!Z$20="T",'3-man'!Z$20="E",'3-man'!Z$20="SB")),1,0)</f>
        <v/>
      </c>
      <c r="AA73">
        <f>IF(OR(Z73=1,OR('3-man'!AA$20="D",'3-man'!AA$20="A",'3-man'!AA$20="S",'3-man'!AA$20="C",'3-man'!AA$20="H",'3-man'!AA$20="B",'3-man'!AA$20="T",'3-man'!AA$20="E",'3-man'!AA$20="SB")),1,0)</f>
        <v/>
      </c>
      <c r="AB73">
        <f>IF(OR(AA73=1,OR('3-man'!AB$20="D",'3-man'!AB$20="A",'3-man'!AB$20="S",'3-man'!AB$20="C",'3-man'!AB$20="H",'3-man'!AB$20="B",'3-man'!AB$20="T",'3-man'!AB$20="E",'3-man'!AB$20="SB")),1,0)</f>
        <v/>
      </c>
      <c r="AC73">
        <f>IF(OR(AB73=1,OR('3-man'!AC$20="D",'3-man'!AC$20="A",'3-man'!AC$20="S",'3-man'!AC$20="C",'3-man'!AC$20="H",'3-man'!AC$20="B",'3-man'!AC$20="T",'3-man'!AC$20="E",'3-man'!AC$20="SB")),1,0)</f>
        <v/>
      </c>
      <c r="AD73">
        <f>IF(OR(AC73=1,OR('3-man'!AD$20="D",'3-man'!AD$20="A",'3-man'!AD$20="S",'3-man'!AD$20="C",'3-man'!AD$20="H",'3-man'!AD$20="B",'3-man'!AD$20="T",'3-man'!AD$20="E",'3-man'!AD$20="SB")),1,0)</f>
        <v/>
      </c>
      <c r="AE73">
        <f>IF(OR(AD73=1,OR('3-man'!AE$20="D",'3-man'!AE$20="A",'3-man'!AE$20="S",'3-man'!AE$20="C",'3-man'!AE$20="H",'3-man'!AE$20="B",'3-man'!AE$20="T",'3-man'!AE$20="E",'3-man'!AE$20="SB")),1,0)</f>
        <v/>
      </c>
      <c r="AF73">
        <f>IF(OR(AE73=1,OR('3-man'!AF$20="D",'3-man'!AF$20="A",'3-man'!AF$20="S",'3-man'!AF$20="C",'3-man'!AF$20="H",'3-man'!AF$20="B",'3-man'!AF$20="T",'3-man'!AF$20="E",'3-man'!AF$20="SB")),1,0)</f>
        <v/>
      </c>
      <c r="AG73">
        <f>IF(OR(AF73=1,OR('3-man'!AG$20="D",'3-man'!AG$20="A",'3-man'!AG$20="S",'3-man'!AG$20="C",'3-man'!AG$20="H",'3-man'!AG$20="B",'3-man'!AG$20="T",'3-man'!AG$20="E",'3-man'!AG$20="SB")),1,0)</f>
        <v/>
      </c>
      <c r="AH73">
        <f>IF(OR(AG73=1,OR('3-man'!AH$20="D",'3-man'!AH$20="A",'3-man'!AH$20="S",'3-man'!AH$20="C",'3-man'!AH$20="H",'3-man'!AH$20="B",'3-man'!AH$20="T",'3-man'!AH$20="E",'3-man'!AH$20="SB")),1,0)</f>
        <v/>
      </c>
      <c r="AI73">
        <f>IF(OR(AH73=1,OR('3-man'!AI$20="D",'3-man'!AI$20="A",'3-man'!AI$20="S",'3-man'!AI$20="C",'3-man'!AI$20="H",'3-man'!AI$20="B",'3-man'!AI$20="T",'3-man'!AI$20="E",'3-man'!AI$20="SB")),1,0)</f>
        <v/>
      </c>
      <c r="AJ73">
        <f>IF(OR(AI73=1,OR('3-man'!AJ$20="D",'3-man'!AJ$20="A",'3-man'!AJ$20="S",'3-man'!AJ$20="C",'3-man'!AJ$20="H",'3-man'!AJ$20="B",'3-man'!AJ$20="T",'3-man'!AJ$20="E",'3-man'!AJ$20="SB")),1,0)</f>
        <v/>
      </c>
      <c r="AK73">
        <f>IF(OR(AJ73=1,OR('3-man'!AK$20="D",'3-man'!AK$20="A",'3-man'!AK$20="S",'3-man'!AK$20="C",'3-man'!AK$20="H",'3-man'!AK$20="B",'3-man'!AK$20="T",'3-man'!AK$20="E",'3-man'!AK$20="SB")),1,0)</f>
        <v/>
      </c>
      <c r="AL73">
        <f>IF(OR(AK73=1,OR('3-man'!AL$20="D",'3-man'!AL$20="A",'3-man'!AL$20="S",'3-man'!AL$20="C",'3-man'!AL$20="H",'3-man'!AL$20="B",'3-man'!AL$20="T",'3-man'!AL$20="E",'3-man'!AL$20="SB")),1,0)</f>
        <v/>
      </c>
      <c r="AM73">
        <f>IF(OR(AL73=1,OR('3-man'!AM$20="D",'3-man'!AM$20="A",'3-man'!AM$20="S",'3-man'!AM$20="C",'3-man'!AM$20="H",'3-man'!AM$20="B",'3-man'!AM$20="T",'3-man'!AM$20="E",'3-man'!AM$20="SB")),1,0)</f>
        <v/>
      </c>
      <c r="AN73">
        <f>IF(OR(AM73=1,OR('3-man'!AN$20="D",'3-man'!AN$20="A",'3-man'!AN$20="S",'3-man'!AN$20="C",'3-man'!AN$20="H",'3-man'!AN$20="B",'3-man'!AN$20="T",'3-man'!AN$20="E",'3-man'!AN$20="SB")),1,0)</f>
        <v/>
      </c>
      <c r="AO73">
        <f>IF(OR(AN73=1,OR('3-man'!AO$20="D",'3-man'!AO$20="A",'3-man'!AO$20="S",'3-man'!AO$20="C",'3-man'!AO$20="H",'3-man'!AO$20="B",'3-man'!AO$20="T",'3-man'!AO$20="E",'3-man'!AO$20="SB")),1,0)</f>
        <v/>
      </c>
      <c r="AP73">
        <f>IF(OR(AO73=1,OR('3-man'!AP$20="D",'3-man'!AP$20="A",'3-man'!AP$20="S",'3-man'!AP$20="C",'3-man'!AP$20="H",'3-man'!AP$20="B",'3-man'!AP$20="T",'3-man'!AP$20="E",'3-man'!AP$20="SB")),1,0)</f>
        <v/>
      </c>
      <c r="AQ73">
        <f>IF(OR(AP73=1,OR('3-man'!AQ$20="D",'3-man'!AQ$20="A",'3-man'!AQ$20="S",'3-man'!AQ$20="C",'3-man'!AQ$20="H",'3-man'!AQ$20="B",'3-man'!AQ$20="T",'3-man'!AQ$20="E",'3-man'!AQ$20="SB")),1,0)</f>
        <v/>
      </c>
      <c r="AR73">
        <f>IF(OR(AQ73=1,OR('3-man'!AR$20="D",'3-man'!AR$20="A",'3-man'!AR$20="S",'3-man'!AR$20="C",'3-man'!AR$20="H",'3-man'!AR$20="B",'3-man'!AR$20="T",'3-man'!AR$20="E",'3-man'!AR$20="SB")),1,0)</f>
        <v/>
      </c>
      <c r="AS73">
        <f>IF(OR(AR73=1,OR('3-man'!AS$20="D",'3-man'!AS$20="A",'3-man'!AS$20="S",'3-man'!AS$20="C",'3-man'!AS$20="H",'3-man'!AS$20="B",'3-man'!AS$20="T",'3-man'!AS$20="E",'3-man'!AS$20="SB")),1,0)</f>
        <v/>
      </c>
      <c r="AT73">
        <f>IF(OR(AS73=1,OR('3-man'!AT$20="D",'3-man'!AT$20="A",'3-man'!AT$20="S",'3-man'!AT$20="C",'3-man'!AT$20="H",'3-man'!AT$20="B",'3-man'!AT$20="T",'3-man'!AT$20="E",'3-man'!AT$20="SB")),1,0)</f>
        <v/>
      </c>
      <c r="AU73">
        <f>IF(OR(AT73=1,OR('3-man'!AU$20="D",'3-man'!AU$20="A",'3-man'!AU$20="S",'3-man'!AU$20="C",'3-man'!AU$20="H",'3-man'!AU$20="B",'3-man'!AU$20="T",'3-man'!AU$20="E",'3-man'!AU$20="SB")),1,0)</f>
        <v/>
      </c>
      <c r="AV73">
        <f>IF(OR(AU73=1,OR('3-man'!AV$20="D",'3-man'!AV$20="A",'3-man'!AV$20="S",'3-man'!AV$20="C",'3-man'!AV$20="H",'3-man'!AV$20="B",'3-man'!AV$20="T",'3-man'!AV$20="E",'3-man'!AV$20="SB")),1,0)</f>
        <v/>
      </c>
      <c r="AW73">
        <f>IF(OR(AV73=1,OR('3-man'!AW$20="D",'3-man'!AW$20="A",'3-man'!AW$20="S",'3-man'!AW$20="C",'3-man'!AW$20="H",'3-man'!AW$20="B",'3-man'!AW$20="T",'3-man'!AW$20="E",'3-man'!AW$20="SB")),1,0)</f>
        <v/>
      </c>
      <c r="AX73">
        <f>IF(OR(AW73=1,OR('3-man'!AX$20="D",'3-man'!AX$20="A",'3-man'!AX$20="S",'3-man'!AX$20="C",'3-man'!AX$20="H",'3-man'!AX$20="B",'3-man'!AX$20="T",'3-man'!AX$20="E",'3-man'!AX$20="SB")),1,0)</f>
        <v/>
      </c>
      <c r="AY73">
        <f>IF(OR(AX73=1,OR('3-man'!AY$20="D",'3-man'!AY$20="A",'3-man'!AY$20="S",'3-man'!AY$20="C",'3-man'!AY$20="H",'3-man'!AY$20="B",'3-man'!AY$20="T",'3-man'!AY$20="E",'3-man'!AY$20="SB")),1,0)</f>
        <v/>
      </c>
      <c r="AZ73">
        <f>IF(OR(AY73=1,OR('3-man'!AZ$20="D",'3-man'!AZ$20="A",'3-man'!AZ$20="S",'3-man'!AZ$20="C",'3-man'!AZ$20="H",'3-man'!AZ$20="B",'3-man'!AZ$20="T",'3-man'!AZ$20="E",'3-man'!AZ$20="SB")),1,0)</f>
        <v/>
      </c>
      <c r="BA73">
        <f>IF(OR(AZ73=1,OR('3-man'!BA$20="D",'3-man'!BA$20="A",'3-man'!BA$20="S",'3-man'!BA$20="C",'3-man'!BA$20="H",'3-man'!BA$20="B",'3-man'!BA$20="T",'3-man'!BA$20="E",'3-man'!BA$20="SB")),1,0)</f>
        <v/>
      </c>
      <c r="BB73">
        <f>IF(OR(BA73=1,OR('3-man'!BB$20="D",'3-man'!BB$20="A",'3-man'!BB$20="S",'3-man'!BB$20="C",'3-man'!BB$20="H",'3-man'!BB$20="B",'3-man'!BB$20="T",'3-man'!BB$20="E",'3-man'!BB$20="SB")),1,0)</f>
        <v/>
      </c>
      <c r="BC73">
        <f>IF(OR(BB73=1,OR('3-man'!BC$20="D",'3-man'!BC$20="A",'3-man'!BC$20="S",'3-man'!BC$20="C",'3-man'!BC$20="H",'3-man'!BC$20="B",'3-man'!BC$20="T",'3-man'!BC$20="E",'3-man'!BC$20="SB")),1,0)</f>
        <v/>
      </c>
      <c r="BD73">
        <f>IF(OR(BC73=1,OR('3-man'!BD$20="D",'3-man'!BD$20="A",'3-man'!BD$20="S",'3-man'!BD$20="C",'3-man'!BD$20="H",'3-man'!BD$20="B",'3-man'!BD$20="T",'3-man'!BD$20="E",'3-man'!BD$20="SB")),1,0)</f>
        <v/>
      </c>
      <c r="BE73">
        <f>IF(OR(BD73=1,OR('3-man'!BE$20="D",'3-man'!BE$20="A",'3-man'!BE$20="S",'3-man'!BE$20="C",'3-man'!BE$20="H",'3-man'!BE$20="B",'3-man'!BE$20="T",'3-man'!BE$20="E",'3-man'!BE$20="SB")),1,0)</f>
        <v/>
      </c>
      <c r="BF73">
        <f>IF(OR(BE73=1,OR('3-man'!BF$20="D",'3-man'!BF$20="A",'3-man'!BF$20="S",'3-man'!BF$20="C",'3-man'!BF$20="H",'3-man'!BF$20="B",'3-man'!BF$20="T",'3-man'!BF$20="E",'3-man'!BF$20="SB")),1,0)</f>
        <v/>
      </c>
      <c r="BG73">
        <f>IF(OR(BF73=1,OR('3-man'!BG$20="D",'3-man'!BG$20="A",'3-man'!BG$20="S",'3-man'!BG$20="C",'3-man'!BG$20="H",'3-man'!BG$20="B",'3-man'!BG$20="T",'3-man'!BG$20="E",'3-man'!BG$20="SB")),1,0)</f>
        <v/>
      </c>
      <c r="BH73">
        <f>IF(OR(BG73=1,OR('3-man'!BH$20="D",'3-man'!BH$20="A",'3-man'!BH$20="S",'3-man'!BH$20="C",'3-man'!BH$20="H",'3-man'!BH$20="B",'3-man'!BH$20="T",'3-man'!BH$20="E",'3-man'!BH$20="SB")),1,0)</f>
        <v/>
      </c>
      <c r="BI73">
        <f>IF(OR(BH73=1,OR('3-man'!BI$20="D",'3-man'!BI$20="A",'3-man'!BI$20="S",'3-man'!BI$20="C",'3-man'!BI$20="H",'3-man'!BI$20="B",'3-man'!BI$20="T",'3-man'!BI$20="E",'3-man'!BI$20="SB")),1,0)</f>
        <v/>
      </c>
      <c r="BJ73">
        <f>IF(OR(BI73=1,OR('3-man'!BJ$20="D",'3-man'!BJ$20="A",'3-man'!BJ$20="S",'3-man'!BJ$20="C",'3-man'!BJ$20="H",'3-man'!BJ$20="B",'3-man'!BJ$20="T",'3-man'!BJ$20="E",'3-man'!BJ$20="SB")),1,0)</f>
        <v/>
      </c>
      <c r="BK73">
        <f>IF(OR(BJ73=1,OR('3-man'!BK$20="D",'3-man'!BK$20="A",'3-man'!BK$20="S",'3-man'!BK$20="C",'3-man'!BK$20="H",'3-man'!BK$20="B",'3-man'!BK$20="T",'3-man'!BK$20="E",'3-man'!BK$20="SB")),1,0)</f>
        <v/>
      </c>
      <c r="BL73">
        <f>IF(OR(BK73=1,OR('3-man'!BL$20="D",'3-man'!BL$20="A",'3-man'!BL$20="S",'3-man'!BL$20="C",'3-man'!BL$20="H",'3-man'!BL$20="B",'3-man'!BL$20="T",'3-man'!BL$20="E",'3-man'!BL$20="SB")),1,0)</f>
        <v/>
      </c>
      <c r="BM73">
        <f>IF(OR(BL73=1,OR('3-man'!BM$20="D",'3-man'!BM$20="A",'3-man'!BM$20="S",'3-man'!BM$20="C",'3-man'!BM$20="H",'3-man'!BM$20="B",'3-man'!BM$20="T",'3-man'!BM$20="E",'3-man'!BM$20="SB")),1,0)</f>
        <v/>
      </c>
      <c r="BN73">
        <f>IF(OR(BM73=1,OR('3-man'!BN$20="D",'3-man'!BN$20="A",'3-man'!BN$20="S",'3-man'!BN$20="C",'3-man'!BN$20="H",'3-man'!BN$20="B",'3-man'!BN$20="T",'3-man'!BN$20="E",'3-man'!BN$20="SB")),1,0)</f>
        <v/>
      </c>
      <c r="BO73">
        <f>IF(OR(BN73=1,OR('3-man'!BO$20="D",'3-man'!BO$20="A",'3-man'!BO$20="S",'3-man'!BO$20="C",'3-man'!BO$20="H",'3-man'!BO$20="B",'3-man'!BO$20="T",'3-man'!BO$20="E",'3-man'!BO$20="SB")),1,0)</f>
        <v/>
      </c>
      <c r="BP73">
        <f>IF(OR(BO73=1,OR('3-man'!BP$20="D",'3-man'!BP$20="A",'3-man'!BP$20="S",'3-man'!BP$20="C",'3-man'!BP$20="H",'3-man'!BP$20="B",'3-man'!BP$20="T",'3-man'!BP$20="E",'3-man'!BP$20="SB")),1,0)</f>
        <v/>
      </c>
      <c r="BQ73">
        <f>IF(OR(BP73=1,OR('3-man'!BQ$20="D",'3-man'!BQ$20="A",'3-man'!BQ$20="S",'3-man'!BQ$20="C",'3-man'!BQ$20="H",'3-man'!BQ$20="B",'3-man'!BQ$20="T",'3-man'!BQ$20="E",'3-man'!BQ$20="SB")),1,0)</f>
        <v/>
      </c>
      <c r="BR73">
        <f>IF(OR(BQ73=1,OR('3-man'!BR$20="D",'3-man'!BR$20="A",'3-man'!BR$20="S",'3-man'!BR$20="C",'3-man'!BR$20="H",'3-man'!BR$20="B",'3-man'!BR$20="T",'3-man'!BR$20="E",'3-man'!BR$20="SB")),1,0)</f>
        <v/>
      </c>
      <c r="BS73">
        <f>IF(OR(BR73=1,OR('3-man'!BS$20="D",'3-man'!BS$20="A",'3-man'!BS$20="S",'3-man'!BS$20="C",'3-man'!BS$20="H",'3-man'!BS$20="B",'3-man'!BS$20="T",'3-man'!BS$20="E",'3-man'!BS$20="SB")),1,0)</f>
        <v/>
      </c>
      <c r="BT73">
        <f>IF(OR(BS73=1,OR('3-man'!BT$20="D",'3-man'!BT$20="A",'3-man'!BT$20="S",'3-man'!BT$20="C",'3-man'!BT$20="H",'3-man'!BT$20="B",'3-man'!BT$20="T",'3-man'!BT$20="E",'3-man'!BT$20="SB")),1,0)</f>
        <v/>
      </c>
      <c r="BU73">
        <f>IF(OR(BT73=1,OR('3-man'!BU$20="D",'3-man'!BU$20="A",'3-man'!BU$20="S",'3-man'!BU$20="C",'3-man'!BU$20="H",'3-man'!BU$20="B",'3-man'!BU$20="T",'3-man'!BU$20="E",'3-man'!BU$20="SB")),1,0)</f>
        <v/>
      </c>
      <c r="BV73">
        <f>IF(OR(BU73=1,OR('3-man'!BV$20="D",'3-man'!BV$20="A",'3-man'!BV$20="S",'3-man'!BV$20="C",'3-man'!BV$20="H",'3-man'!BV$20="B",'3-man'!BV$20="T",'3-man'!BV$20="E",'3-man'!BV$20="SB")),1,0)</f>
        <v/>
      </c>
      <c r="BW73">
        <f>IF(OR(BV73=1,OR('3-man'!BW$20="D",'3-man'!BW$20="A",'3-man'!BW$20="S",'3-man'!BW$20="C",'3-man'!BW$20="H",'3-man'!BW$20="B",'3-man'!BW$20="T",'3-man'!BW$20="E",'3-man'!BW$20="SB")),1,0)</f>
        <v/>
      </c>
      <c r="BX73">
        <f>IF(OR(BW73=1,OR('3-man'!BX$20="D",'3-man'!BX$20="A",'3-man'!BX$20="S",'3-man'!BX$20="C",'3-man'!BX$20="H",'3-man'!BX$20="B",'3-man'!BX$20="T",'3-man'!BX$20="E",'3-man'!BX$20="SB")),1,0)</f>
        <v/>
      </c>
      <c r="BY73">
        <f>IF(OR(BX73=1,OR('3-man'!BY$20="D",'3-man'!BY$20="A",'3-man'!BY$20="S",'3-man'!BY$20="C",'3-man'!BY$20="H",'3-man'!BY$20="B",'3-man'!BY$20="T",'3-man'!BY$20="E",'3-man'!BY$20="SB")),1,0)</f>
        <v/>
      </c>
      <c r="BZ73">
        <f>IF(OR(BY73=1,OR('3-man'!BZ$20="D",'3-man'!BZ$20="A",'3-man'!BZ$20="S",'3-man'!BZ$20="C",'3-man'!BZ$20="H",'3-man'!BZ$20="B",'3-man'!BZ$20="T",'3-man'!BZ$20="E",'3-man'!BZ$20="SB")),1,0)</f>
        <v/>
      </c>
      <c r="CA73">
        <f>IF(OR(BZ73=1,OR('3-man'!CA$20="D",'3-man'!CA$20="A",'3-man'!CA$20="S",'3-man'!CA$20="C",'3-man'!CA$20="H",'3-man'!CA$20="B",'3-man'!CA$20="T",'3-man'!CA$20="E",'3-man'!CA$20="SB")),1,0)</f>
        <v/>
      </c>
      <c r="CB73">
        <f>IF(OR(CA73=1,OR('3-man'!CB$20="D",'3-man'!CB$20="A",'3-man'!CB$20="S",'3-man'!CB$20="C",'3-man'!CB$20="H",'3-man'!CB$20="B",'3-man'!CB$20="T",'3-man'!CB$20="E",'3-man'!CB$20="SB")),1,0)</f>
        <v/>
      </c>
      <c r="CC73">
        <f>IF(OR(CB73=1,OR('3-man'!CC$20="D",'3-man'!CC$20="A",'3-man'!CC$20="S",'3-man'!CC$20="C",'3-man'!CC$20="H",'3-man'!CC$20="B",'3-man'!CC$20="T",'3-man'!CC$20="E",'3-man'!CC$20="SB")),1,0)</f>
        <v/>
      </c>
      <c r="CD73">
        <f>IF(OR(CC73=1,OR('3-man'!CD$20="D",'3-man'!CD$20="A",'3-man'!CD$20="S",'3-man'!CD$20="C",'3-man'!CD$20="H",'3-man'!CD$20="B",'3-man'!CD$20="T",'3-man'!CD$20="E",'3-man'!CD$20="SB")),1,0)</f>
        <v/>
      </c>
    </row>
    <row r="74">
      <c r="A74" t="inlineStr">
        <is>
          <t>P2 mean</t>
        </is>
      </c>
      <c r="C74">
        <f>0</f>
        <v/>
      </c>
      <c r="D74">
        <f>IF('3-man'!C$20="S",12.021,0)+IF('3-man'!C$20="C",4.395,0)+IF('3-man'!C$20="H",IF('3-man'!$Z$10="Ayak",0,IF('3-man'!$Z$10="Swift blade",4.141,4.382)),0)+IF('3-man'!C$20="SB",8.187,0)</f>
        <v/>
      </c>
      <c r="E74">
        <f>IF('3-man'!D$20="S",12.021,0)+IF('3-man'!D$20="C",4.395,0)+IF('3-man'!D$20="H",IF('3-man'!$Z$10="Ayak",0,IF('3-man'!$Z$10="Swift blade",4.141,4.382)),0)+IF('3-man'!C$20="D",112.5,0)+IF('3-man'!C$20="B",1.087,0)+IF('3-man'!C$20="A",8.5,0)+IF('3-man'!C$20="E",1.254,0)+IF('3-man'!D$20="SB",8.187,0)+IF('3-man'!C$20="H",IF('3-man'!$Z$10="Ayak",1.255,0),0)</f>
        <v/>
      </c>
      <c r="F74">
        <f>IF('3-man'!E$20="S",12.021,0)+IF('3-man'!E$20="C",4.395,0)+IF('3-man'!E$20="H",IF('3-man'!$Z$10="Ayak",0,IF('3-man'!$Z$10="Swift blade",4.141,4.382)),0)+IF('3-man'!D$20="D",112.5,0)+IF('3-man'!D$20="B",1.087,0)+IF('3-man'!D$20="A",8.5,0)+IF('3-man'!C$20="T",1.252,0)+IF('3-man'!D$20="E",1.254,0)+IF('3-man'!E$20="SB",8.187,0)+IF('3-man'!D$20="H",IF('3-man'!$Z$10="Ayak",1.255,0),0)</f>
        <v/>
      </c>
      <c r="G74">
        <f>IF('3-man'!F$20="S",12.021,0)+IF('3-man'!F$20="C",4.395,0)+IF('3-man'!F$20="H",IF('3-man'!$Z$10="Ayak",0,IF('3-man'!$Z$10="Swift blade",4.141,4.382)),0)+IF('3-man'!E$20="D",112.5,0)+IF('3-man'!E$20="B",1.087,0)+IF('3-man'!E$20="A",8.5,0)+IF('3-man'!D$20="T",1.252,0)+IF('3-man'!E$20="E",1.254,0)+IF('3-man'!F$20="SB",8.187,0)+IF('3-man'!E$20="H",IF('3-man'!$Z$10="Ayak",1.255,0),0)</f>
        <v/>
      </c>
      <c r="H74">
        <f>IF('3-man'!G$20="S",12.021,0)+IF('3-man'!G$20="C",4.395,0)+IF('3-man'!G$20="H",IF('3-man'!$Z$10="Ayak",0,IF('3-man'!$Z$10="Swift blade",4.141,4.382)),0)+IF('3-man'!F$20="D",112.5,0)+IF('3-man'!F$20="B",1.087,0)+IF('3-man'!F$20="A",8.5,0)+IF('3-man'!E$20="T",1.252,0)+IF('3-man'!F$20="E",1.254,0)+IF('3-man'!G$20="SB",8.187,0)+IF('3-man'!F$20="H",IF('3-man'!$Z$10="Ayak",1.255,0),0)</f>
        <v/>
      </c>
      <c r="I74">
        <f>IF('3-man'!H$20="S",12.021,0)+IF('3-man'!H$20="C",4.395,0)+IF('3-man'!H$20="H",IF('3-man'!$Z$10="Ayak",0,IF('3-man'!$Z$10="Swift blade",4.141,4.382)),0)+IF('3-man'!G$20="D",112.5,0)+IF('3-man'!G$20="B",1.087,0)+IF('3-man'!G$20="A",8.5,0)+IF('3-man'!F$20="T",1.252,0)+IF('3-man'!G$20="E",1.254,0)+IF('3-man'!H$20="SB",8.187,0)+IF('3-man'!G$20="H",IF('3-man'!$Z$10="Ayak",1.255,0),0)</f>
        <v/>
      </c>
      <c r="J74">
        <f>IF('3-man'!I$20="S",12.021,0)+IF('3-man'!I$20="C",4.395,0)+IF('3-man'!I$20="H",IF('3-man'!$Z$10="Ayak",0,IF('3-man'!$Z$10="Swift blade",4.141,4.382)),0)+IF('3-man'!H$20="D",112.5,0)+IF('3-man'!H$20="B",1.087,0)+IF('3-man'!H$20="A",8.5,0)+IF('3-man'!G$20="T",1.252,0)+IF('3-man'!H$20="E",1.254,0)+IF('3-man'!I$20="SB",8.187,0)+IF('3-man'!H$20="H",IF('3-man'!$Z$10="Ayak",1.255,0),0)</f>
        <v/>
      </c>
      <c r="K74">
        <f>IF('3-man'!J$20="S",12.021,0)+IF('3-man'!J$20="C",4.395,0)+IF('3-man'!J$20="H",IF('3-man'!$Z$10="Ayak",0,IF('3-man'!$Z$10="Swift blade",4.141,4.382)),0)+IF('3-man'!I$20="D",112.5,0)+IF('3-man'!I$20="B",1.087,0)+IF('3-man'!I$20="A",8.5,0)+IF('3-man'!H$20="T",1.252,0)+IF('3-man'!I$20="E",1.254,0)+IF('3-man'!J$20="SB",8.187,0)+IF('3-man'!I$20="H",IF('3-man'!$Z$10="Ayak",1.255,0),0)</f>
        <v/>
      </c>
      <c r="L74">
        <f>IF('3-man'!K$20="S",12.021,0)+IF('3-man'!K$20="C",4.395,0)+IF('3-man'!K$20="H",IF('3-man'!$Z$10="Ayak",0,IF('3-man'!$Z$10="Swift blade",4.141,4.382)),0)+IF('3-man'!J$20="D",112.5,0)+IF('3-man'!J$20="B",1.087,0)+IF('3-man'!J$20="A",8.5,0)+IF('3-man'!I$20="T",1.252,0)+IF('3-man'!J$20="E",1.254,0)+IF('3-man'!K$20="SB",8.187,0)+IF('3-man'!J$20="H",IF('3-man'!$Z$10="Ayak",1.255,0),0)</f>
        <v/>
      </c>
      <c r="M74">
        <f>IF('3-man'!L$20="S",12.021,0)+IF('3-man'!L$20="C",4.395,0)+IF('3-man'!L$20="H",IF('3-man'!$Z$10="Ayak",0,IF('3-man'!$Z$10="Swift blade",4.141,4.382)),0)+IF('3-man'!K$20="D",112.5,0)+IF('3-man'!K$20="B",1.087,0)+IF('3-man'!K$20="A",8.5,0)+IF('3-man'!J$20="T",1.252,0)+IF('3-man'!K$20="E",1.254,0)+IF('3-man'!L$20="SB",8.187,0)+IF('3-man'!K$20="H",IF('3-man'!$Z$10="Ayak",1.255,0),0)</f>
        <v/>
      </c>
      <c r="N74">
        <f>IF('3-man'!M$20="S",12.021,0)+IF('3-man'!M$20="C",4.395,0)+IF('3-man'!M$20="H",IF('3-man'!$Z$10="Ayak",0,IF('3-man'!$Z$10="Swift blade",4.141,4.382)),0)+IF('3-man'!L$20="D",112.5,0)+IF('3-man'!L$20="B",1.087,0)+IF('3-man'!L$20="A",8.5,0)+IF('3-man'!K$20="T",1.252,0)+IF('3-man'!L$20="E",1.254,0)+IF('3-man'!M$20="SB",8.187,0)+IF('3-man'!L$20="H",IF('3-man'!$Z$10="Ayak",1.255,0),0)</f>
        <v/>
      </c>
      <c r="O74">
        <f>IF('3-man'!N$20="S",12.021,0)+IF('3-man'!N$20="C",4.395,0)+IF('3-man'!N$20="H",IF('3-man'!$Z$10="Ayak",0,IF('3-man'!$Z$10="Swift blade",4.141,4.382)),0)+IF('3-man'!M$20="D",112.5,0)+IF('3-man'!M$20="B",1.087,0)+IF('3-man'!M$20="A",8.5,0)+IF('3-man'!L$20="T",1.252,0)+IF('3-man'!M$20="E",1.254,0)+IF('3-man'!N$20="SB",8.187,0)+IF('3-man'!M$20="H",IF('3-man'!$Z$10="Ayak",1.255,0),0)</f>
        <v/>
      </c>
      <c r="P74">
        <f>IF('3-man'!O$20="S",12.021,0)+IF('3-man'!O$20="C",4.395,0)+IF('3-man'!O$20="H",IF('3-man'!$Z$10="Ayak",0,IF('3-man'!$Z$10="Swift blade",4.141,4.382)),0)+IF('3-man'!N$20="D",112.5,0)+IF('3-man'!N$20="B",1.087,0)+IF('3-man'!N$20="A",8.5,0)+IF('3-man'!M$20="T",1.252,0)+IF('3-man'!N$20="E",1.254,0)+IF('3-man'!O$20="SB",8.187,0)+IF('3-man'!N$20="H",IF('3-man'!$Z$10="Ayak",1.255,0),0)</f>
        <v/>
      </c>
      <c r="Q74">
        <f>IF('3-man'!P$20="S",12.021,0)+IF('3-man'!P$20="C",4.395,0)+IF('3-man'!P$20="H",IF('3-man'!$Z$10="Ayak",0,IF('3-man'!$Z$10="Swift blade",4.141,4.382)),0)+IF('3-man'!O$20="D",112.5,0)+IF('3-man'!O$20="B",1.087,0)+IF('3-man'!O$20="A",8.5,0)+IF('3-man'!N$20="T",1.252,0)+IF('3-man'!O$20="E",1.254,0)+IF('3-man'!P$20="SB",8.187,0)+IF('3-man'!O$20="H",IF('3-man'!$Z$10="Ayak",1.255,0),0)</f>
        <v/>
      </c>
      <c r="R74">
        <f>IF('3-man'!Q$20="S",12.021,0)+IF('3-man'!Q$20="C",4.395,0)+IF('3-man'!Q$20="H",IF('3-man'!$Z$10="Ayak",0,IF('3-man'!$Z$10="Swift blade",4.141,4.382)),0)+IF('3-man'!P$20="D",112.5,0)+IF('3-man'!P$20="B",1.087,0)+IF('3-man'!P$20="A",8.5,0)+IF('3-man'!O$20="T",1.252,0)+IF('3-man'!P$20="E",1.254,0)+IF('3-man'!Q$20="SB",8.187,0)+IF('3-man'!P$20="H",IF('3-man'!$Z$10="Ayak",1.255,0),0)</f>
        <v/>
      </c>
      <c r="S74">
        <f>IF('3-man'!R$20="S",12.021,0)+IF('3-man'!R$20="C",4.395,0)+IF('3-man'!R$20="H",IF('3-man'!$Z$10="Ayak",0,IF('3-man'!$Z$10="Swift blade",4.141,4.382)),0)+IF('3-man'!Q$20="D",112.5,0)+IF('3-man'!Q$20="B",1.087,0)+IF('3-man'!Q$20="A",8.5,0)+IF('3-man'!P$20="T",1.252,0)+IF('3-man'!Q$20="E",1.254,0)+IF('3-man'!R$20="SB",8.187,0)+IF('3-man'!Q$20="H",IF('3-man'!$Z$10="Ayak",1.255,0),0)</f>
        <v/>
      </c>
      <c r="T74">
        <f>IF('3-man'!S$20="S",12.021,0)+IF('3-man'!S$20="C",4.395,0)+IF('3-man'!S$20="H",IF('3-man'!$Z$10="Ayak",0,IF('3-man'!$Z$10="Swift blade",4.141,4.382)),0)+IF('3-man'!R$20="D",112.5,0)+IF('3-man'!R$20="B",1.087,0)+IF('3-man'!R$20="A",8.5,0)+IF('3-man'!Q$20="T",1.252,0)+IF('3-man'!R$20="E",1.254,0)+IF('3-man'!S$20="SB",8.187,0)+IF('3-man'!R$20="H",IF('3-man'!$Z$10="Ayak",1.255,0),0)</f>
        <v/>
      </c>
      <c r="U74">
        <f>IF('3-man'!T$20="S",12.021,0)+IF('3-man'!T$20="C",4.395,0)+IF('3-man'!T$20="H",IF('3-man'!$Z$10="Ayak",0,IF('3-man'!$Z$10="Swift blade",4.141,4.382)),0)+IF('3-man'!S$20="D",112.5,0)+IF('3-man'!S$20="B",1.087,0)+IF('3-man'!S$20="A",8.5,0)+IF('3-man'!R$20="T",1.252,0)+IF('3-man'!S$20="E",1.254,0)+IF('3-man'!T$20="SB",8.187,0)+IF('3-man'!S$20="H",IF('3-man'!$Z$10="Ayak",1.255,0),0)</f>
        <v/>
      </c>
      <c r="V74">
        <f>IF('3-man'!U$20="S",12.021,0)+IF('3-man'!U$20="C",4.395,0)+IF('3-man'!U$20="H",IF('3-man'!$Z$10="Ayak",0,IF('3-man'!$Z$10="Swift blade",4.141,4.382)),0)+IF('3-man'!T$20="D",112.5,0)+IF('3-man'!T$20="B",1.087,0)+IF('3-man'!T$20="A",8.5,0)+IF('3-man'!S$20="T",1.252,0)+IF('3-man'!T$20="E",1.254,0)+IF('3-man'!U$20="SB",8.187,0)+IF('3-man'!T$20="H",IF('3-man'!$Z$10="Ayak",1.255,0),0)</f>
        <v/>
      </c>
      <c r="W74">
        <f>IF('3-man'!V$20="S",12.021,0)+IF('3-man'!V$20="C",4.395,0)+IF('3-man'!V$20="H",IF('3-man'!$Z$10="Ayak",0,IF('3-man'!$Z$10="Swift blade",4.141,4.382)),0)+IF('3-man'!U$20="D",112.5,0)+IF('3-man'!U$20="B",1.087,0)+IF('3-man'!U$20="A",8.5,0)+IF('3-man'!T$20="T",1.252,0)+IF('3-man'!U$20="E",1.254,0)+IF('3-man'!V$20="SB",8.187,0)+IF('3-man'!U$20="H",IF('3-man'!$Z$10="Ayak",1.255,0),0)</f>
        <v/>
      </c>
      <c r="X74">
        <f>IF('3-man'!W$20="S",12.021,0)+IF('3-man'!W$20="C",4.395,0)+IF('3-man'!W$20="H",IF('3-man'!$Z$10="Ayak",0,IF('3-man'!$Z$10="Swift blade",4.141,4.382)),0)+IF('3-man'!V$20="D",112.5,0)+IF('3-man'!V$20="B",1.087,0)+IF('3-man'!V$20="A",8.5,0)+IF('3-man'!U$20="T",1.252,0)+IF('3-man'!V$20="E",1.254,0)+IF('3-man'!W$20="SB",8.187,0)+IF('3-man'!V$20="H",IF('3-man'!$Z$10="Ayak",1.255,0),0)</f>
        <v/>
      </c>
      <c r="Y74">
        <f>IF('3-man'!X$20="S",12.021,0)+IF('3-man'!X$20="C",4.395,0)+IF('3-man'!X$20="H",IF('3-man'!$Z$10="Ayak",0,IF('3-man'!$Z$10="Swift blade",4.141,4.382)),0)+IF('3-man'!W$20="D",112.5,0)+IF('3-man'!W$20="B",1.087,0)+IF('3-man'!W$20="A",8.5,0)+IF('3-man'!V$20="T",1.252,0)+IF('3-man'!W$20="E",1.254,0)+IF('3-man'!X$20="SB",8.187,0)+IF('3-man'!W$20="H",IF('3-man'!$Z$10="Ayak",1.255,0),0)</f>
        <v/>
      </c>
      <c r="Z74">
        <f>IF('3-man'!Y$20="S",12.021,0)+IF('3-man'!Y$20="C",4.395,0)+IF('3-man'!Y$20="H",IF('3-man'!$Z$10="Ayak",0,IF('3-man'!$Z$10="Swift blade",4.141,4.382)),0)+IF('3-man'!X$20="D",112.5,0)+IF('3-man'!X$20="B",1.087,0)+IF('3-man'!X$20="A",8.5,0)+IF('3-man'!W$20="T",1.252,0)+IF('3-man'!X$20="E",1.254,0)+IF('3-man'!Y$20="SB",8.187,0)+IF('3-man'!X$20="H",IF('3-man'!$Z$10="Ayak",1.255,0),0)</f>
        <v/>
      </c>
      <c r="AA74">
        <f>IF('3-man'!Z$20="S",12.021,0)+IF('3-man'!Z$20="C",4.395,0)+IF('3-man'!Z$20="H",IF('3-man'!$Z$10="Ayak",0,IF('3-man'!$Z$10="Swift blade",4.141,4.382)),0)+IF('3-man'!Y$20="D",112.5,0)+IF('3-man'!Y$20="B",1.087,0)+IF('3-man'!Y$20="A",8.5,0)+IF('3-man'!X$20="T",1.252,0)+IF('3-man'!Y$20="E",1.254,0)+IF('3-man'!Z$20="SB",8.187,0)+IF('3-man'!Y$20="H",IF('3-man'!$Z$10="Ayak",1.255,0),0)</f>
        <v/>
      </c>
      <c r="AB74">
        <f>IF('3-man'!AA$20="S",12.021,0)+IF('3-man'!AA$20="C",4.395,0)+IF('3-man'!AA$20="H",IF('3-man'!$Z$10="Ayak",0,IF('3-man'!$Z$10="Swift blade",4.141,4.382)),0)+IF('3-man'!Z$20="D",112.5,0)+IF('3-man'!Z$20="B",1.087,0)+IF('3-man'!Z$20="A",8.5,0)+IF('3-man'!Y$20="T",1.252,0)+IF('3-man'!Z$20="E",1.254,0)+IF('3-man'!AA$20="SB",8.187,0)+IF('3-man'!Z$20="H",IF('3-man'!$Z$10="Ayak",1.255,0),0)</f>
        <v/>
      </c>
      <c r="AC74">
        <f>IF('3-man'!AB$20="S",12.021,0)+IF('3-man'!AB$20="C",4.395,0)+IF('3-man'!AB$20="H",IF('3-man'!$Z$10="Ayak",0,IF('3-man'!$Z$10="Swift blade",4.141,4.382)),0)+IF('3-man'!AA$20="D",112.5,0)+IF('3-man'!AA$20="B",1.087,0)+IF('3-man'!AA$20="A",8.5,0)+IF('3-man'!Z$20="T",1.252,0)+IF('3-man'!AA$20="E",1.254,0)+IF('3-man'!AB$20="SB",8.187,0)+IF('3-man'!AA$20="H",IF('3-man'!$Z$10="Ayak",1.255,0),0)</f>
        <v/>
      </c>
      <c r="AD74">
        <f>IF('3-man'!AC$20="S",12.021,0)+IF('3-man'!AC$20="C",4.395,0)+IF('3-man'!AC$20="H",IF('3-man'!$Z$10="Ayak",0,IF('3-man'!$Z$10="Swift blade",4.141,4.382)),0)+IF('3-man'!AB$20="D",112.5,0)+IF('3-man'!AB$20="B",1.087,0)+IF('3-man'!AB$20="A",8.5,0)+IF('3-man'!AA$20="T",1.252,0)+IF('3-man'!AB$20="E",1.254,0)+IF('3-man'!AC$20="SB",8.187,0)+IF('3-man'!AB$20="H",IF('3-man'!$Z$10="Ayak",1.255,0),0)</f>
        <v/>
      </c>
      <c r="AE74">
        <f>IF('3-man'!AD$20="S",12.021,0)+IF('3-man'!AD$20="C",4.395,0)+IF('3-man'!AD$20="H",IF('3-man'!$Z$10="Ayak",0,IF('3-man'!$Z$10="Swift blade",4.141,4.382)),0)+IF('3-man'!AC$20="D",112.5,0)+IF('3-man'!AC$20="B",1.087,0)+IF('3-man'!AC$20="A",8.5,0)+IF('3-man'!AB$20="T",1.252,0)+IF('3-man'!AC$20="E",1.254,0)+IF('3-man'!AD$20="SB",8.187,0)+IF('3-man'!AC$20="H",IF('3-man'!$Z$10="Ayak",1.255,0),0)</f>
        <v/>
      </c>
      <c r="AF74">
        <f>IF('3-man'!AE$20="S",12.021,0)+IF('3-man'!AE$20="C",4.395,0)+IF('3-man'!AE$20="H",IF('3-man'!$Z$10="Ayak",0,IF('3-man'!$Z$10="Swift blade",4.141,4.382)),0)+IF('3-man'!AD$20="D",112.5,0)+IF('3-man'!AD$20="B",1.087,0)+IF('3-man'!AD$20="A",8.5,0)+IF('3-man'!AC$20="T",1.252,0)+IF('3-man'!AD$20="E",1.254,0)+IF('3-man'!AE$20="SB",8.187,0)+IF('3-man'!AD$20="H",IF('3-man'!$Z$10="Ayak",1.255,0),0)</f>
        <v/>
      </c>
      <c r="AG74">
        <f>IF('3-man'!AF$20="S",12.021,0)+IF('3-man'!AF$20="C",4.395,0)+IF('3-man'!AF$20="H",IF('3-man'!$Z$10="Ayak",0,IF('3-man'!$Z$10="Swift blade",4.141,4.382)),0)+IF('3-man'!AE$20="D",112.5,0)+IF('3-man'!AE$20="B",1.087,0)+IF('3-man'!AE$20="A",8.5,0)+IF('3-man'!AD$20="T",1.252,0)+IF('3-man'!AE$20="E",1.254,0)+IF('3-man'!AF$20="SB",8.187,0)+IF('3-man'!AE$20="H",IF('3-man'!$Z$10="Ayak",1.255,0),0)</f>
        <v/>
      </c>
      <c r="AH74">
        <f>IF('3-man'!AG$20="S",12.021,0)+IF('3-man'!AG$20="C",4.395,0)+IF('3-man'!AG$20="H",IF('3-man'!$Z$10="Ayak",0,IF('3-man'!$Z$10="Swift blade",4.141,4.382)),0)+IF('3-man'!AF$20="D",112.5,0)+IF('3-man'!AF$20="B",1.087,0)+IF('3-man'!AF$20="A",8.5,0)+IF('3-man'!AE$20="T",1.252,0)+IF('3-man'!AF$20="E",1.254,0)+IF('3-man'!AG$20="SB",8.187,0)+IF('3-man'!AF$20="H",IF('3-man'!$Z$10="Ayak",1.255,0),0)</f>
        <v/>
      </c>
      <c r="AI74">
        <f>IF('3-man'!AH$20="S",12.021,0)+IF('3-man'!AH$20="C",4.395,0)+IF('3-man'!AH$20="H",IF('3-man'!$Z$10="Ayak",0,IF('3-man'!$Z$10="Swift blade",4.141,4.382)),0)+IF('3-man'!AG$20="D",112.5,0)+IF('3-man'!AG$20="B",1.087,0)+IF('3-man'!AG$20="A",8.5,0)+IF('3-man'!AF$20="T",1.252,0)+IF('3-man'!AG$20="E",1.254,0)+IF('3-man'!AH$20="SB",8.187,0)+IF('3-man'!AG$20="H",IF('3-man'!$Z$10="Ayak",1.255,0),0)</f>
        <v/>
      </c>
      <c r="AJ74">
        <f>IF('3-man'!AI$20="S",12.021,0)+IF('3-man'!AI$20="C",4.395,0)+IF('3-man'!AI$20="H",IF('3-man'!$Z$10="Ayak",0,IF('3-man'!$Z$10="Swift blade",4.141,4.382)),0)+IF('3-man'!AH$20="D",112.5,0)+IF('3-man'!AH$20="B",1.087,0)+IF('3-man'!AH$20="A",8.5,0)+IF('3-man'!AG$20="T",1.252,0)+IF('3-man'!AH$20="E",1.254,0)+IF('3-man'!AI$20="SB",8.187,0)+IF('3-man'!AH$20="H",IF('3-man'!$Z$10="Ayak",1.255,0),0)</f>
        <v/>
      </c>
      <c r="AK74">
        <f>IF('3-man'!AJ$20="S",12.021,0)+IF('3-man'!AJ$20="C",4.395,0)+IF('3-man'!AJ$20="H",IF('3-man'!$Z$10="Ayak",0,IF('3-man'!$Z$10="Swift blade",4.141,4.382)),0)+IF('3-man'!AI$20="D",112.5,0)+IF('3-man'!AI$20="B",1.087,0)+IF('3-man'!AI$20="A",8.5,0)+IF('3-man'!AH$20="T",1.252,0)+IF('3-man'!AI$20="E",1.254,0)+IF('3-man'!AJ$20="SB",8.187,0)+IF('3-man'!AI$20="H",IF('3-man'!$Z$10="Ayak",1.255,0),0)</f>
        <v/>
      </c>
      <c r="AL74">
        <f>IF('3-man'!AK$20="S",12.021,0)+IF('3-man'!AK$20="C",4.395,0)+IF('3-man'!AK$20="H",IF('3-man'!$Z$10="Ayak",0,IF('3-man'!$Z$10="Swift blade",4.141,4.382)),0)+IF('3-man'!AJ$20="D",112.5,0)+IF('3-man'!AJ$20="B",1.087,0)+IF('3-man'!AJ$20="A",8.5,0)+IF('3-man'!AI$20="T",1.252,0)+IF('3-man'!AJ$20="E",1.254,0)+IF('3-man'!AK$20="SB",8.187,0)+IF('3-man'!AJ$20="H",IF('3-man'!$Z$10="Ayak",1.255,0),0)</f>
        <v/>
      </c>
      <c r="AM74">
        <f>IF('3-man'!AL$20="S",12.021,0)+IF('3-man'!AL$20="C",4.395,0)+IF('3-man'!AL$20="H",IF('3-man'!$Z$10="Ayak",0,IF('3-man'!$Z$10="Swift blade",4.141,4.382)),0)+IF('3-man'!AK$20="D",112.5,0)+IF('3-man'!AK$20="B",1.087,0)+IF('3-man'!AK$20="A",8.5,0)+IF('3-man'!AJ$20="T",1.252,0)+IF('3-man'!AK$20="E",1.254,0)+IF('3-man'!AL$20="SB",8.187,0)+IF('3-man'!AK$20="H",IF('3-man'!$Z$10="Ayak",1.255,0),0)</f>
        <v/>
      </c>
      <c r="AN74">
        <f>IF('3-man'!AM$20="S",12.021,0)+IF('3-man'!AM$20="C",4.395,0)+IF('3-man'!AM$20="H",IF('3-man'!$Z$10="Ayak",0,IF('3-man'!$Z$10="Swift blade",4.141,4.382)),0)+IF('3-man'!AL$20="D",112.5,0)+IF('3-man'!AL$20="B",1.087,0)+IF('3-man'!AL$20="A",8.5,0)+IF('3-man'!AK$20="T",1.252,0)+IF('3-man'!AL$20="E",1.254,0)+IF('3-man'!AM$20="SB",8.187,0)+IF('3-man'!AL$20="H",IF('3-man'!$Z$10="Ayak",1.255,0),0)</f>
        <v/>
      </c>
      <c r="AO74">
        <f>IF('3-man'!AN$20="S",12.021,0)+IF('3-man'!AN$20="C",4.395,0)+IF('3-man'!AN$20="H",IF('3-man'!$Z$10="Ayak",0,IF('3-man'!$Z$10="Swift blade",4.141,4.382)),0)+IF('3-man'!AM$20="D",112.5,0)+IF('3-man'!AM$20="B",1.087,0)+IF('3-man'!AM$20="A",8.5,0)+IF('3-man'!AL$20="T",1.252,0)+IF('3-man'!AM$20="E",1.254,0)+IF('3-man'!AN$20="SB",8.187,0)+IF('3-man'!AM$20="H",IF('3-man'!$Z$10="Ayak",1.255,0),0)</f>
        <v/>
      </c>
      <c r="AP74">
        <f>IF('3-man'!AO$20="S",12.021,0)+IF('3-man'!AO$20="C",4.395,0)+IF('3-man'!AO$20="H",IF('3-man'!$Z$10="Ayak",0,IF('3-man'!$Z$10="Swift blade",4.141,4.382)),0)+IF('3-man'!AN$20="D",112.5,0)+IF('3-man'!AN$20="B",1.087,0)+IF('3-man'!AN$20="A",8.5,0)+IF('3-man'!AM$20="T",1.252,0)+IF('3-man'!AN$20="E",1.254,0)+IF('3-man'!AO$20="SB",8.187,0)+IF('3-man'!AN$20="H",IF('3-man'!$Z$10="Ayak",1.255,0),0)</f>
        <v/>
      </c>
      <c r="AQ74">
        <f>IF('3-man'!AP$20="S",12.021,0)+IF('3-man'!AP$20="C",4.395,0)+IF('3-man'!AP$20="H",IF('3-man'!$Z$10="Ayak",0,IF('3-man'!$Z$10="Swift blade",4.141,4.382)),0)+IF('3-man'!AO$20="D",112.5,0)+IF('3-man'!AO$20="B",1.087,0)+IF('3-man'!AO$20="A",8.5,0)+IF('3-man'!AN$20="T",1.252,0)+IF('3-man'!AO$20="E",1.254,0)+IF('3-man'!AP$20="SB",8.187,0)+IF('3-man'!AO$20="H",IF('3-man'!$Z$10="Ayak",1.255,0),0)</f>
        <v/>
      </c>
      <c r="AR74">
        <f>IF('3-man'!AQ$20="S",12.021,0)+IF('3-man'!AQ$20="C",4.395,0)+IF('3-man'!AQ$20="H",IF('3-man'!$Z$10="Ayak",0,IF('3-man'!$Z$10="Swift blade",4.141,4.382)),0)+IF('3-man'!AP$20="D",112.5,0)+IF('3-man'!AP$20="B",1.087,0)+IF('3-man'!AP$20="A",8.5,0)+IF('3-man'!AO$20="T",1.252,0)+IF('3-man'!AP$20="E",1.254,0)+IF('3-man'!AQ$20="SB",8.187,0)+IF('3-man'!AP$20="H",IF('3-man'!$Z$10="Ayak",1.255,0),0)</f>
        <v/>
      </c>
      <c r="AS74">
        <f>IF('3-man'!AR$20="S",12.021,0)+IF('3-man'!AR$20="C",4.395,0)+IF('3-man'!AR$20="H",IF('3-man'!$Z$10="Ayak",0,IF('3-man'!$Z$10="Swift blade",4.141,4.382)),0)+IF('3-man'!AQ$20="D",112.5,0)+IF('3-man'!AQ$20="B",1.087,0)+IF('3-man'!AQ$20="A",8.5,0)+IF('3-man'!AP$20="T",1.252,0)+IF('3-man'!AQ$20="E",1.254,0)+IF('3-man'!AR$20="SB",8.187,0)+IF('3-man'!AQ$20="H",IF('3-man'!$Z$10="Ayak",1.255,0),0)</f>
        <v/>
      </c>
      <c r="AT74">
        <f>IF('3-man'!AS$20="S",12.021,0)+IF('3-man'!AS$20="C",4.395,0)+IF('3-man'!AS$20="H",IF('3-man'!$Z$10="Ayak",0,IF('3-man'!$Z$10="Swift blade",4.141,4.382)),0)+IF('3-man'!AR$20="D",112.5,0)+IF('3-man'!AR$20="B",1.087,0)+IF('3-man'!AR$20="A",8.5,0)+IF('3-man'!AQ$20="T",1.252,0)+IF('3-man'!AR$20="E",1.254,0)+IF('3-man'!AS$20="SB",8.187,0)+IF('3-man'!AR$20="H",IF('3-man'!$Z$10="Ayak",1.255,0),0)</f>
        <v/>
      </c>
      <c r="AU74">
        <f>IF('3-man'!AT$20="S",12.021,0)+IF('3-man'!AT$20="C",4.395,0)+IF('3-man'!AT$20="H",IF('3-man'!$Z$10="Ayak",0,IF('3-man'!$Z$10="Swift blade",4.141,4.382)),0)+IF('3-man'!AS$20="D",112.5,0)+IF('3-man'!AS$20="B",1.087,0)+IF('3-man'!AS$20="A",8.5,0)+IF('3-man'!AR$20="T",1.252,0)+IF('3-man'!AS$20="E",1.254,0)+IF('3-man'!AT$20="SB",8.187,0)+IF('3-man'!AS$20="H",IF('3-man'!$Z$10="Ayak",1.255,0),0)</f>
        <v/>
      </c>
      <c r="AV74">
        <f>IF('3-man'!AU$20="S",12.021,0)+IF('3-man'!AU$20="C",4.395,0)+IF('3-man'!AU$20="H",IF('3-man'!$Z$10="Ayak",0,IF('3-man'!$Z$10="Swift blade",4.141,4.382)),0)+IF('3-man'!AT$20="D",112.5,0)+IF('3-man'!AT$20="B",1.087,0)+IF('3-man'!AT$20="A",8.5,0)+IF('3-man'!AS$20="T",1.252,0)+IF('3-man'!AT$20="E",1.254,0)+IF('3-man'!AU$20="SB",8.187,0)+IF('3-man'!AT$20="H",IF('3-man'!$Z$10="Ayak",1.255,0),0)</f>
        <v/>
      </c>
      <c r="AW74">
        <f>IF('3-man'!AV$20="S",12.021,0)+IF('3-man'!AV$20="C",4.395,0)+IF('3-man'!AV$20="H",IF('3-man'!$Z$10="Ayak",0,IF('3-man'!$Z$10="Swift blade",4.141,4.382)),0)+IF('3-man'!AU$20="D",112.5,0)+IF('3-man'!AU$20="B",1.087,0)+IF('3-man'!AU$20="A",8.5,0)+IF('3-man'!AT$20="T",1.252,0)+IF('3-man'!AU$20="E",1.254,0)+IF('3-man'!AV$20="SB",8.187,0)+IF('3-man'!AU$20="H",IF('3-man'!$Z$10="Ayak",1.255,0),0)</f>
        <v/>
      </c>
      <c r="AX74">
        <f>IF('3-man'!AW$20="S",12.021,0)+IF('3-man'!AW$20="C",4.395,0)+IF('3-man'!AW$20="H",IF('3-man'!$Z$10="Ayak",0,IF('3-man'!$Z$10="Swift blade",4.141,4.382)),0)+IF('3-man'!AV$20="D",112.5,0)+IF('3-man'!AV$20="B",1.087,0)+IF('3-man'!AV$20="A",8.5,0)+IF('3-man'!AU$20="T",1.252,0)+IF('3-man'!AV$20="E",1.254,0)+IF('3-man'!AW$20="SB",8.187,0)+IF('3-man'!AV$20="H",IF('3-man'!$Z$10="Ayak",1.255,0),0)</f>
        <v/>
      </c>
      <c r="AY74">
        <f>IF('3-man'!AX$20="S",12.021,0)+IF('3-man'!AX$20="C",4.395,0)+IF('3-man'!AX$20="H",IF('3-man'!$Z$10="Ayak",0,IF('3-man'!$Z$10="Swift blade",4.141,4.382)),0)+IF('3-man'!AW$20="D",112.5,0)+IF('3-man'!AW$20="B",1.087,0)+IF('3-man'!AW$20="A",8.5,0)+IF('3-man'!AV$20="T",1.252,0)+IF('3-man'!AW$20="E",1.254,0)+IF('3-man'!AX$20="SB",8.187,0)+IF('3-man'!AW$20="H",IF('3-man'!$Z$10="Ayak",1.255,0),0)</f>
        <v/>
      </c>
      <c r="AZ74">
        <f>IF('3-man'!AY$20="S",12.021,0)+IF('3-man'!AY$20="C",4.395,0)+IF('3-man'!AY$20="H",IF('3-man'!$Z$10="Ayak",0,IF('3-man'!$Z$10="Swift blade",4.141,4.382)),0)+IF('3-man'!AX$20="D",112.5,0)+IF('3-man'!AX$20="B",1.087,0)+IF('3-man'!AX$20="A",8.5,0)+IF('3-man'!AW$20="T",1.252,0)+IF('3-man'!AX$20="E",1.254,0)+IF('3-man'!AY$20="SB",8.187,0)+IF('3-man'!AX$20="H",IF('3-man'!$Z$10="Ayak",1.255,0),0)</f>
        <v/>
      </c>
      <c r="BA74">
        <f>IF('3-man'!AZ$20="S",12.021,0)+IF('3-man'!AZ$20="C",4.395,0)+IF('3-man'!AZ$20="H",IF('3-man'!$Z$10="Ayak",0,IF('3-man'!$Z$10="Swift blade",4.141,4.382)),0)+IF('3-man'!AY$20="D",112.5,0)+IF('3-man'!AY$20="B",1.087,0)+IF('3-man'!AY$20="A",8.5,0)+IF('3-man'!AX$20="T",1.252,0)+IF('3-man'!AY$20="E",1.254,0)+IF('3-man'!AZ$20="SB",8.187,0)+IF('3-man'!AY$20="H",IF('3-man'!$Z$10="Ayak",1.255,0),0)</f>
        <v/>
      </c>
      <c r="BB74">
        <f>IF('3-man'!BA$20="S",12.021,0)+IF('3-man'!BA$20="C",4.395,0)+IF('3-man'!BA$20="H",IF('3-man'!$Z$10="Ayak",0,IF('3-man'!$Z$10="Swift blade",4.141,4.382)),0)+IF('3-man'!AZ$20="D",112.5,0)+IF('3-man'!AZ$20="B",1.087,0)+IF('3-man'!AZ$20="A",8.5,0)+IF('3-man'!AY$20="T",1.252,0)+IF('3-man'!AZ$20="E",1.254,0)+IF('3-man'!BA$20="SB",8.187,0)+IF('3-man'!AZ$20="H",IF('3-man'!$Z$10="Ayak",1.255,0),0)</f>
        <v/>
      </c>
      <c r="BC74">
        <f>IF('3-man'!BB$20="S",12.021,0)+IF('3-man'!BB$20="C",4.395,0)+IF('3-man'!BB$20="H",IF('3-man'!$Z$10="Ayak",0,IF('3-man'!$Z$10="Swift blade",4.141,4.382)),0)+IF('3-man'!BA$20="D",112.5,0)+IF('3-man'!BA$20="B",1.087,0)+IF('3-man'!BA$20="A",8.5,0)+IF('3-man'!AZ$20="T",1.252,0)+IF('3-man'!BA$20="E",1.254,0)+IF('3-man'!BB$20="SB",8.187,0)+IF('3-man'!BA$20="H",IF('3-man'!$Z$10="Ayak",1.255,0),0)</f>
        <v/>
      </c>
      <c r="BD74">
        <f>IF('3-man'!BC$20="S",12.021,0)+IF('3-man'!BC$20="C",4.395,0)+IF('3-man'!BC$20="H",IF('3-man'!$Z$10="Ayak",0,IF('3-man'!$Z$10="Swift blade",4.141,4.382)),0)+IF('3-man'!BB$20="D",112.5,0)+IF('3-man'!BB$20="B",1.087,0)+IF('3-man'!BB$20="A",8.5,0)+IF('3-man'!BA$20="T",1.252,0)+IF('3-man'!BB$20="E",1.254,0)+IF('3-man'!BC$20="SB",8.187,0)+IF('3-man'!BB$20="H",IF('3-man'!$Z$10="Ayak",1.255,0),0)</f>
        <v/>
      </c>
      <c r="BE74">
        <f>IF('3-man'!BD$20="S",12.021,0)+IF('3-man'!BD$20="C",4.395,0)+IF('3-man'!BD$20="H",IF('3-man'!$Z$10="Ayak",0,IF('3-man'!$Z$10="Swift blade",4.141,4.382)),0)+IF('3-man'!BC$20="D",112.5,0)+IF('3-man'!BC$20="B",1.087,0)+IF('3-man'!BC$20="A",8.5,0)+IF('3-man'!BB$20="T",1.252,0)+IF('3-man'!BC$20="E",1.254,0)+IF('3-man'!BD$20="SB",8.187,0)+IF('3-man'!BC$20="H",IF('3-man'!$Z$10="Ayak",1.255,0),0)</f>
        <v/>
      </c>
      <c r="BF74">
        <f>IF('3-man'!BE$20="S",12.021,0)+IF('3-man'!BE$20="C",4.395,0)+IF('3-man'!BE$20="H",IF('3-man'!$Z$10="Ayak",0,IF('3-man'!$Z$10="Swift blade",4.141,4.382)),0)+IF('3-man'!BD$20="D",112.5,0)+IF('3-man'!BD$20="B",1.087,0)+IF('3-man'!BD$20="A",8.5,0)+IF('3-man'!BC$20="T",1.252,0)+IF('3-man'!BD$20="E",1.254,0)+IF('3-man'!BE$20="SB",8.187,0)+IF('3-man'!BD$20="H",IF('3-man'!$Z$10="Ayak",1.255,0),0)</f>
        <v/>
      </c>
      <c r="BG74">
        <f>IF('3-man'!BF$20="S",12.021,0)+IF('3-man'!BF$20="C",4.395,0)+IF('3-man'!BF$20="H",IF('3-man'!$Z$10="Ayak",0,IF('3-man'!$Z$10="Swift blade",4.141,4.382)),0)+IF('3-man'!BE$20="D",112.5,0)+IF('3-man'!BE$20="B",1.087,0)+IF('3-man'!BE$20="A",8.5,0)+IF('3-man'!BD$20="T",1.252,0)+IF('3-man'!BE$20="E",1.254,0)+IF('3-man'!BF$20="SB",8.187,0)+IF('3-man'!BE$20="H",IF('3-man'!$Z$10="Ayak",1.255,0),0)</f>
        <v/>
      </c>
      <c r="BH74">
        <f>IF('3-man'!BG$20="S",12.021,0)+IF('3-man'!BG$20="C",4.395,0)+IF('3-man'!BG$20="H",IF('3-man'!$Z$10="Ayak",0,IF('3-man'!$Z$10="Swift blade",4.141,4.382)),0)+IF('3-man'!BF$20="D",112.5,0)+IF('3-man'!BF$20="B",1.087,0)+IF('3-man'!BF$20="A",8.5,0)+IF('3-man'!BE$20="T",1.252,0)+IF('3-man'!BF$20="E",1.254,0)+IF('3-man'!BG$20="SB",8.187,0)+IF('3-man'!BF$20="H",IF('3-man'!$Z$10="Ayak",1.255,0),0)</f>
        <v/>
      </c>
      <c r="BI74">
        <f>IF('3-man'!BH$20="S",12.021,0)+IF('3-man'!BH$20="C",4.395,0)+IF('3-man'!BH$20="H",IF('3-man'!$Z$10="Ayak",0,IF('3-man'!$Z$10="Swift blade",4.141,4.382)),0)+IF('3-man'!BG$20="D",112.5,0)+IF('3-man'!BG$20="B",1.087,0)+IF('3-man'!BG$20="A",8.5,0)+IF('3-man'!BF$20="T",1.252,0)+IF('3-man'!BG$20="E",1.254,0)+IF('3-man'!BH$20="SB",8.187,0)+IF('3-man'!BG$20="H",IF('3-man'!$Z$10="Ayak",1.255,0),0)</f>
        <v/>
      </c>
      <c r="BJ74">
        <f>IF('3-man'!BI$20="S",12.021,0)+IF('3-man'!BI$20="C",4.395,0)+IF('3-man'!BI$20="H",IF('3-man'!$Z$10="Ayak",0,IF('3-man'!$Z$10="Swift blade",4.141,4.382)),0)+IF('3-man'!BH$20="D",112.5,0)+IF('3-man'!BH$20="B",1.087,0)+IF('3-man'!BH$20="A",8.5,0)+IF('3-man'!BG$20="T",1.252,0)+IF('3-man'!BH$20="E",1.254,0)+IF('3-man'!BI$20="SB",8.187,0)+IF('3-man'!BH$20="H",IF('3-man'!$Z$10="Ayak",1.255,0),0)</f>
        <v/>
      </c>
      <c r="BK74">
        <f>IF('3-man'!BJ$20="S",12.021,0)+IF('3-man'!BJ$20="C",4.395,0)+IF('3-man'!BJ$20="H",IF('3-man'!$Z$10="Ayak",0,IF('3-man'!$Z$10="Swift blade",4.141,4.382)),0)+IF('3-man'!BI$20="D",112.5,0)+IF('3-man'!BI$20="B",1.087,0)+IF('3-man'!BI$20="A",8.5,0)+IF('3-man'!BH$20="T",1.252,0)+IF('3-man'!BI$20="E",1.254,0)+IF('3-man'!BJ$20="SB",8.187,0)+IF('3-man'!BI$20="H",IF('3-man'!$Z$10="Ayak",1.255,0),0)</f>
        <v/>
      </c>
      <c r="BL74">
        <f>IF('3-man'!BK$20="S",12.021,0)+IF('3-man'!BK$20="C",4.395,0)+IF('3-man'!BK$20="H",IF('3-man'!$Z$10="Ayak",0,IF('3-man'!$Z$10="Swift blade",4.141,4.382)),0)+IF('3-man'!BJ$20="D",112.5,0)+IF('3-man'!BJ$20="B",1.087,0)+IF('3-man'!BJ$20="A",8.5,0)+IF('3-man'!BI$20="T",1.252,0)+IF('3-man'!BJ$20="E",1.254,0)+IF('3-man'!BK$20="SB",8.187,0)+IF('3-man'!BJ$20="H",IF('3-man'!$Z$10="Ayak",1.255,0),0)</f>
        <v/>
      </c>
      <c r="BM74">
        <f>IF('3-man'!BL$20="S",12.021,0)+IF('3-man'!BL$20="C",4.395,0)+IF('3-man'!BL$20="H",IF('3-man'!$Z$10="Ayak",0,IF('3-man'!$Z$10="Swift blade",4.141,4.382)),0)+IF('3-man'!BK$20="D",112.5,0)+IF('3-man'!BK$20="B",1.087,0)+IF('3-man'!BK$20="A",8.5,0)+IF('3-man'!BJ$20="T",1.252,0)+IF('3-man'!BK$20="E",1.254,0)+IF('3-man'!BL$20="SB",8.187,0)+IF('3-man'!BK$20="H",IF('3-man'!$Z$10="Ayak",1.255,0),0)</f>
        <v/>
      </c>
      <c r="BN74">
        <f>IF('3-man'!BM$20="S",12.021,0)+IF('3-man'!BM$20="C",4.395,0)+IF('3-man'!BM$20="H",IF('3-man'!$Z$10="Ayak",0,IF('3-man'!$Z$10="Swift blade",4.141,4.382)),0)+IF('3-man'!BL$20="D",112.5,0)+IF('3-man'!BL$20="B",1.087,0)+IF('3-man'!BL$20="A",8.5,0)+IF('3-man'!BK$20="T",1.252,0)+IF('3-man'!BL$20="E",1.254,0)+IF('3-man'!BM$20="SB",8.187,0)+IF('3-man'!BL$20="H",IF('3-man'!$Z$10="Ayak",1.255,0),0)</f>
        <v/>
      </c>
      <c r="BO74">
        <f>IF('3-man'!BN$20="S",12.021,0)+IF('3-man'!BN$20="C",4.395,0)+IF('3-man'!BN$20="H",IF('3-man'!$Z$10="Ayak",0,IF('3-man'!$Z$10="Swift blade",4.141,4.382)),0)+IF('3-man'!BM$20="D",112.5,0)+IF('3-man'!BM$20="B",1.087,0)+IF('3-man'!BM$20="A",8.5,0)+IF('3-man'!BL$20="T",1.252,0)+IF('3-man'!BM$20="E",1.254,0)+IF('3-man'!BN$20="SB",8.187,0)+IF('3-man'!BM$20="H",IF('3-man'!$Z$10="Ayak",1.255,0),0)</f>
        <v/>
      </c>
      <c r="BP74">
        <f>IF('3-man'!BO$20="S",12.021,0)+IF('3-man'!BO$20="C",4.395,0)+IF('3-man'!BO$20="H",IF('3-man'!$Z$10="Ayak",0,IF('3-man'!$Z$10="Swift blade",4.141,4.382)),0)+IF('3-man'!BN$20="D",112.5,0)+IF('3-man'!BN$20="B",1.087,0)+IF('3-man'!BN$20="A",8.5,0)+IF('3-man'!BM$20="T",1.252,0)+IF('3-man'!BN$20="E",1.254,0)+IF('3-man'!BO$20="SB",8.187,0)+IF('3-man'!BN$20="H",IF('3-man'!$Z$10="Ayak",1.255,0),0)</f>
        <v/>
      </c>
      <c r="BQ74">
        <f>IF('3-man'!BP$20="S",12.021,0)+IF('3-man'!BP$20="C",4.395,0)+IF('3-man'!BP$20="H",IF('3-man'!$Z$10="Ayak",0,IF('3-man'!$Z$10="Swift blade",4.141,4.382)),0)+IF('3-man'!BO$20="D",112.5,0)+IF('3-man'!BO$20="B",1.087,0)+IF('3-man'!BO$20="A",8.5,0)+IF('3-man'!BN$20="T",1.252,0)+IF('3-man'!BO$20="E",1.254,0)+IF('3-man'!BP$20="SB",8.187,0)+IF('3-man'!BO$20="H",IF('3-man'!$Z$10="Ayak",1.255,0),0)</f>
        <v/>
      </c>
      <c r="BR74">
        <f>IF('3-man'!BQ$20="S",12.021,0)+IF('3-man'!BQ$20="C",4.395,0)+IF('3-man'!BQ$20="H",IF('3-man'!$Z$10="Ayak",0,IF('3-man'!$Z$10="Swift blade",4.141,4.382)),0)+IF('3-man'!BP$20="D",112.5,0)+IF('3-man'!BP$20="B",1.087,0)+IF('3-man'!BP$20="A",8.5,0)+IF('3-man'!BO$20="T",1.252,0)+IF('3-man'!BP$20="E",1.254,0)+IF('3-man'!BQ$20="SB",8.187,0)+IF('3-man'!BP$20="H",IF('3-man'!$Z$10="Ayak",1.255,0),0)</f>
        <v/>
      </c>
      <c r="BS74">
        <f>IF('3-man'!BR$20="S",12.021,0)+IF('3-man'!BR$20="C",4.395,0)+IF('3-man'!BR$20="H",IF('3-man'!$Z$10="Ayak",0,IF('3-man'!$Z$10="Swift blade",4.141,4.382)),0)+IF('3-man'!BQ$20="D",112.5,0)+IF('3-man'!BQ$20="B",1.087,0)+IF('3-man'!BQ$20="A",8.5,0)+IF('3-man'!BP$20="T",1.252,0)+IF('3-man'!BQ$20="E",1.254,0)+IF('3-man'!BR$20="SB",8.187,0)+IF('3-man'!BQ$20="H",IF('3-man'!$Z$10="Ayak",1.255,0),0)</f>
        <v/>
      </c>
      <c r="BT74">
        <f>IF('3-man'!BS$20="S",12.021,0)+IF('3-man'!BS$20="C",4.395,0)+IF('3-man'!BS$20="H",IF('3-man'!$Z$10="Ayak",0,IF('3-man'!$Z$10="Swift blade",4.141,4.382)),0)+IF('3-man'!BR$20="D",112.5,0)+IF('3-man'!BR$20="B",1.087,0)+IF('3-man'!BR$20="A",8.5,0)+IF('3-man'!BQ$20="T",1.252,0)+IF('3-man'!BR$20="E",1.254,0)+IF('3-man'!BS$20="SB",8.187,0)+IF('3-man'!BR$20="H",IF('3-man'!$Z$10="Ayak",1.255,0),0)</f>
        <v/>
      </c>
      <c r="BU74">
        <f>IF('3-man'!BT$20="S",12.021,0)+IF('3-man'!BT$20="C",4.395,0)+IF('3-man'!BT$20="H",IF('3-man'!$Z$10="Ayak",0,IF('3-man'!$Z$10="Swift blade",4.141,4.382)),0)+IF('3-man'!BS$20="D",112.5,0)+IF('3-man'!BS$20="B",1.087,0)+IF('3-man'!BS$20="A",8.5,0)+IF('3-man'!BR$20="T",1.252,0)+IF('3-man'!BS$20="E",1.254,0)+IF('3-man'!BT$20="SB",8.187,0)+IF('3-man'!BS$20="H",IF('3-man'!$Z$10="Ayak",1.255,0),0)</f>
        <v/>
      </c>
      <c r="BV74">
        <f>IF('3-man'!BU$20="S",12.021,0)+IF('3-man'!BU$20="C",4.395,0)+IF('3-man'!BU$20="H",IF('3-man'!$Z$10="Ayak",0,IF('3-man'!$Z$10="Swift blade",4.141,4.382)),0)+IF('3-man'!BT$20="D",112.5,0)+IF('3-man'!BT$20="B",1.087,0)+IF('3-man'!BT$20="A",8.5,0)+IF('3-man'!BS$20="T",1.252,0)+IF('3-man'!BT$20="E",1.254,0)+IF('3-man'!BU$20="SB",8.187,0)+IF('3-man'!BT$20="H",IF('3-man'!$Z$10="Ayak",1.255,0),0)</f>
        <v/>
      </c>
      <c r="BW74">
        <f>IF('3-man'!BV$20="S",12.021,0)+IF('3-man'!BV$20="C",4.395,0)+IF('3-man'!BV$20="H",IF('3-man'!$Z$10="Ayak",0,IF('3-man'!$Z$10="Swift blade",4.141,4.382)),0)+IF('3-man'!BU$20="D",112.5,0)+IF('3-man'!BU$20="B",1.087,0)+IF('3-man'!BU$20="A",8.5,0)+IF('3-man'!BT$20="T",1.252,0)+IF('3-man'!BU$20="E",1.254,0)+IF('3-man'!BV$20="SB",8.187,0)+IF('3-man'!BU$20="H",IF('3-man'!$Z$10="Ayak",1.255,0),0)</f>
        <v/>
      </c>
      <c r="BX74">
        <f>IF('3-man'!BW$20="S",12.021,0)+IF('3-man'!BW$20="C",4.395,0)+IF('3-man'!BW$20="H",IF('3-man'!$Z$10="Ayak",0,IF('3-man'!$Z$10="Swift blade",4.141,4.382)),0)+IF('3-man'!BV$20="D",112.5,0)+IF('3-man'!BV$20="B",1.087,0)+IF('3-man'!BV$20="A",8.5,0)+IF('3-man'!BU$20="T",1.252,0)+IF('3-man'!BV$20="E",1.254,0)+IF('3-man'!BW$20="SB",8.187,0)+IF('3-man'!BV$20="H",IF('3-man'!$Z$10="Ayak",1.255,0),0)</f>
        <v/>
      </c>
      <c r="BY74">
        <f>IF('3-man'!BX$20="S",12.021,0)+IF('3-man'!BX$20="C",4.395,0)+IF('3-man'!BX$20="H",IF('3-man'!$Z$10="Ayak",0,IF('3-man'!$Z$10="Swift blade",4.141,4.382)),0)+IF('3-man'!BW$20="D",112.5,0)+IF('3-man'!BW$20="B",1.087,0)+IF('3-man'!BW$20="A",8.5,0)+IF('3-man'!BV$20="T",1.252,0)+IF('3-man'!BW$20="E",1.254,0)+IF('3-man'!BX$20="SB",8.187,0)+IF('3-man'!BW$20="H",IF('3-man'!$Z$10="Ayak",1.255,0),0)</f>
        <v/>
      </c>
      <c r="BZ74">
        <f>IF('3-man'!BY$20="S",12.021,0)+IF('3-man'!BY$20="C",4.395,0)+IF('3-man'!BY$20="H",IF('3-man'!$Z$10="Ayak",0,IF('3-man'!$Z$10="Swift blade",4.141,4.382)),0)+IF('3-man'!BX$20="D",112.5,0)+IF('3-man'!BX$20="B",1.087,0)+IF('3-man'!BX$20="A",8.5,0)+IF('3-man'!BW$20="T",1.252,0)+IF('3-man'!BX$20="E",1.254,0)+IF('3-man'!BY$20="SB",8.187,0)+IF('3-man'!BX$20="H",IF('3-man'!$Z$10="Ayak",1.255,0),0)</f>
        <v/>
      </c>
      <c r="CA74">
        <f>IF('3-man'!BZ$20="S",12.021,0)+IF('3-man'!BZ$20="C",4.395,0)+IF('3-man'!BZ$20="H",IF('3-man'!$Z$10="Ayak",0,IF('3-man'!$Z$10="Swift blade",4.141,4.382)),0)+IF('3-man'!BY$20="D",112.5,0)+IF('3-man'!BY$20="B",1.087,0)+IF('3-man'!BY$20="A",8.5,0)+IF('3-man'!BX$20="T",1.252,0)+IF('3-man'!BY$20="E",1.254,0)+IF('3-man'!BZ$20="SB",8.187,0)+IF('3-man'!BY$20="H",IF('3-man'!$Z$10="Ayak",1.255,0),0)</f>
        <v/>
      </c>
      <c r="CB74">
        <f>IF('3-man'!CA$20="S",12.021,0)+IF('3-man'!CA$20="C",4.395,0)+IF('3-man'!CA$20="H",IF('3-man'!$Z$10="Ayak",0,IF('3-man'!$Z$10="Swift blade",4.141,4.382)),0)+IF('3-man'!BZ$20="D",112.5,0)+IF('3-man'!BZ$20="B",1.087,0)+IF('3-man'!BZ$20="A",8.5,0)+IF('3-man'!BY$20="T",1.252,0)+IF('3-man'!BZ$20="E",1.254,0)+IF('3-man'!CA$20="SB",8.187,0)+IF('3-man'!BZ$20="H",IF('3-man'!$Z$10="Ayak",1.255,0),0)</f>
        <v/>
      </c>
      <c r="CC74">
        <f>IF('3-man'!CB$20="S",12.021,0)+IF('3-man'!CB$20="C",4.395,0)+IF('3-man'!CB$20="H",IF('3-man'!$Z$10="Ayak",0,IF('3-man'!$Z$10="Swift blade",4.141,4.382)),0)+IF('3-man'!CA$20="D",112.5,0)+IF('3-man'!CA$20="B",1.087,0)+IF('3-man'!CA$20="A",8.5,0)+IF('3-man'!BZ$20="T",1.252,0)+IF('3-man'!CA$20="E",1.254,0)+IF('3-man'!CB$20="SB",8.187,0)+IF('3-man'!CA$20="H",IF('3-man'!$Z$10="Ayak",1.255,0),0)</f>
        <v/>
      </c>
      <c r="CD74">
        <f>IF('3-man'!CC$20="S",12.021,0)+IF('3-man'!CC$20="C",4.395,0)+IF('3-man'!CC$20="H",IF('3-man'!$Z$10="Ayak",0,IF('3-man'!$Z$10="Swift blade",4.141,4.382)),0)+IF('3-man'!CB$20="D",112.5,0)+IF('3-man'!CB$20="B",1.087,0)+IF('3-man'!CB$20="A",8.5,0)+IF('3-man'!CA$20="T",1.252,0)+IF('3-man'!CB$20="E",1.254,0)+IF('3-man'!CC$20="SB",8.187,0)+IF('3-man'!CB$20="H",IF('3-man'!$Z$10="Ayak",1.255,0),0)</f>
        <v/>
      </c>
    </row>
    <row r="75">
      <c r="A75" t="inlineStr">
        <is>
          <t>P2 var</t>
        </is>
      </c>
      <c r="C75">
        <f>0</f>
        <v/>
      </c>
      <c r="D75">
        <f>IF('3-man'!C$20="S",26.708,0)+IF('3-man'!C$20="C",10.052,0)+IF('3-man'!C$20="H",IF('3-man'!$Z$10="Ayak",0,IF('3-man'!$Z$10="Swift blade",9.844,9.929)),0)+IF('3-man'!C$20="SB",18.815,0)</f>
        <v/>
      </c>
      <c r="E75">
        <f>IF('3-man'!D$20="S",26.708,0)+IF('3-man'!D$20="C",10.052,0)+IF('3-man'!D$20="H",IF('3-man'!$Z$10="Ayak",0,IF('3-man'!$Z$10="Swift blade",9.844,9.929)),0)+IF('3-man'!C$20="D",481.25,0)+IF('3-man'!C$20="B",1.257,0)+IF('3-man'!C$20="A",26.917,0)+IF('3-man'!C$20="E",1.275,0)+IF('3-man'!D$20="SB",18.815,0)+IF('3-man'!C$20="H",IF('3-man'!$Z$10="Ayak",1.276,0),0)</f>
        <v/>
      </c>
      <c r="F75">
        <f>IF('3-man'!E$20="S",26.708,0)+IF('3-man'!E$20="C",10.052,0)+IF('3-man'!E$20="H",IF('3-man'!$Z$10="Ayak",0,IF('3-man'!$Z$10="Swift blade",9.844,9.929)),0)+IF('3-man'!D$20="D",481.25,0)+IF('3-man'!D$20="B",1.257,0)+IF('3-man'!D$20="A",26.917,0)+IF('3-man'!C$20="T",1.29,0)+IF('3-man'!D$20="E",1.275,0)+IF('3-man'!E$20="SB",18.815,0)+IF('3-man'!D$20="H",IF('3-man'!$Z$10="Ayak",1.276,0),0)</f>
        <v/>
      </c>
      <c r="G75">
        <f>IF('3-man'!F$20="S",26.708,0)+IF('3-man'!F$20="C",10.052,0)+IF('3-man'!F$20="H",IF('3-man'!$Z$10="Ayak",0,IF('3-man'!$Z$10="Swift blade",9.844,9.929)),0)+IF('3-man'!E$20="D",481.25,0)+IF('3-man'!E$20="B",1.257,0)+IF('3-man'!E$20="A",26.917,0)+IF('3-man'!D$20="T",1.29,0)+IF('3-man'!E$20="E",1.275,0)+IF('3-man'!F$20="SB",18.815,0)+IF('3-man'!E$20="H",IF('3-man'!$Z$10="Ayak",1.276,0),0)</f>
        <v/>
      </c>
      <c r="H75">
        <f>IF('3-man'!G$20="S",26.708,0)+IF('3-man'!G$20="C",10.052,0)+IF('3-man'!G$20="H",IF('3-man'!$Z$10="Ayak",0,IF('3-man'!$Z$10="Swift blade",9.844,9.929)),0)+IF('3-man'!F$20="D",481.25,0)+IF('3-man'!F$20="B",1.257,0)+IF('3-man'!F$20="A",26.917,0)+IF('3-man'!E$20="T",1.29,0)+IF('3-man'!F$20="E",1.275,0)+IF('3-man'!G$20="SB",18.815,0)+IF('3-man'!F$20="H",IF('3-man'!$Z$10="Ayak",1.276,0),0)</f>
        <v/>
      </c>
      <c r="I75">
        <f>IF('3-man'!H$20="S",26.708,0)+IF('3-man'!H$20="C",10.052,0)+IF('3-man'!H$20="H",IF('3-man'!$Z$10="Ayak",0,IF('3-man'!$Z$10="Swift blade",9.844,9.929)),0)+IF('3-man'!G$20="D",481.25,0)+IF('3-man'!G$20="B",1.257,0)+IF('3-man'!G$20="A",26.917,0)+IF('3-man'!F$20="T",1.29,0)+IF('3-man'!G$20="E",1.275,0)+IF('3-man'!H$20="SB",18.815,0)+IF('3-man'!G$20="H",IF('3-man'!$Z$10="Ayak",1.276,0),0)</f>
        <v/>
      </c>
      <c r="J75">
        <f>IF('3-man'!I$20="S",26.708,0)+IF('3-man'!I$20="C",10.052,0)+IF('3-man'!I$20="H",IF('3-man'!$Z$10="Ayak",0,IF('3-man'!$Z$10="Swift blade",9.844,9.929)),0)+IF('3-man'!H$20="D",481.25,0)+IF('3-man'!H$20="B",1.257,0)+IF('3-man'!H$20="A",26.917,0)+IF('3-man'!G$20="T",1.29,0)+IF('3-man'!H$20="E",1.275,0)+IF('3-man'!I$20="SB",18.815,0)+IF('3-man'!H$20="H",IF('3-man'!$Z$10="Ayak",1.276,0),0)</f>
        <v/>
      </c>
      <c r="K75">
        <f>IF('3-man'!J$20="S",26.708,0)+IF('3-man'!J$20="C",10.052,0)+IF('3-man'!J$20="H",IF('3-man'!$Z$10="Ayak",0,IF('3-man'!$Z$10="Swift blade",9.844,9.929)),0)+IF('3-man'!I$20="D",481.25,0)+IF('3-man'!I$20="B",1.257,0)+IF('3-man'!I$20="A",26.917,0)+IF('3-man'!H$20="T",1.29,0)+IF('3-man'!I$20="E",1.275,0)+IF('3-man'!J$20="SB",18.815,0)+IF('3-man'!I$20="H",IF('3-man'!$Z$10="Ayak",1.276,0),0)</f>
        <v/>
      </c>
      <c r="L75">
        <f>IF('3-man'!K$20="S",26.708,0)+IF('3-man'!K$20="C",10.052,0)+IF('3-man'!K$20="H",IF('3-man'!$Z$10="Ayak",0,IF('3-man'!$Z$10="Swift blade",9.844,9.929)),0)+IF('3-man'!J$20="D",481.25,0)+IF('3-man'!J$20="B",1.257,0)+IF('3-man'!J$20="A",26.917,0)+IF('3-man'!I$20="T",1.29,0)+IF('3-man'!J$20="E",1.275,0)+IF('3-man'!K$20="SB",18.815,0)+IF('3-man'!J$20="H",IF('3-man'!$Z$10="Ayak",1.276,0),0)</f>
        <v/>
      </c>
      <c r="M75">
        <f>IF('3-man'!L$20="S",26.708,0)+IF('3-man'!L$20="C",10.052,0)+IF('3-man'!L$20="H",IF('3-man'!$Z$10="Ayak",0,IF('3-man'!$Z$10="Swift blade",9.844,9.929)),0)+IF('3-man'!K$20="D",481.25,0)+IF('3-man'!K$20="B",1.257,0)+IF('3-man'!K$20="A",26.917,0)+IF('3-man'!J$20="T",1.29,0)+IF('3-man'!K$20="E",1.275,0)+IF('3-man'!L$20="SB",18.815,0)+IF('3-man'!K$20="H",IF('3-man'!$Z$10="Ayak",1.276,0),0)</f>
        <v/>
      </c>
      <c r="N75">
        <f>IF('3-man'!M$20="S",26.708,0)+IF('3-man'!M$20="C",10.052,0)+IF('3-man'!M$20="H",IF('3-man'!$Z$10="Ayak",0,IF('3-man'!$Z$10="Swift blade",9.844,9.929)),0)+IF('3-man'!L$20="D",481.25,0)+IF('3-man'!L$20="B",1.257,0)+IF('3-man'!L$20="A",26.917,0)+IF('3-man'!K$20="T",1.29,0)+IF('3-man'!L$20="E",1.275,0)+IF('3-man'!M$20="SB",18.815,0)+IF('3-man'!L$20="H",IF('3-man'!$Z$10="Ayak",1.276,0),0)</f>
        <v/>
      </c>
      <c r="O75">
        <f>IF('3-man'!N$20="S",26.708,0)+IF('3-man'!N$20="C",10.052,0)+IF('3-man'!N$20="H",IF('3-man'!$Z$10="Ayak",0,IF('3-man'!$Z$10="Swift blade",9.844,9.929)),0)+IF('3-man'!M$20="D",481.25,0)+IF('3-man'!M$20="B",1.257,0)+IF('3-man'!M$20="A",26.917,0)+IF('3-man'!L$20="T",1.29,0)+IF('3-man'!M$20="E",1.275,0)+IF('3-man'!N$20="SB",18.815,0)+IF('3-man'!M$20="H",IF('3-man'!$Z$10="Ayak",1.276,0),0)</f>
        <v/>
      </c>
      <c r="P75">
        <f>IF('3-man'!O$20="S",26.708,0)+IF('3-man'!O$20="C",10.052,0)+IF('3-man'!O$20="H",IF('3-man'!$Z$10="Ayak",0,IF('3-man'!$Z$10="Swift blade",9.844,9.929)),0)+IF('3-man'!N$20="D",481.25,0)+IF('3-man'!N$20="B",1.257,0)+IF('3-man'!N$20="A",26.917,0)+IF('3-man'!M$20="T",1.29,0)+IF('3-man'!N$20="E",1.275,0)+IF('3-man'!O$20="SB",18.815,0)+IF('3-man'!N$20="H",IF('3-man'!$Z$10="Ayak",1.276,0),0)</f>
        <v/>
      </c>
      <c r="Q75">
        <f>IF('3-man'!P$20="S",26.708,0)+IF('3-man'!P$20="C",10.052,0)+IF('3-man'!P$20="H",IF('3-man'!$Z$10="Ayak",0,IF('3-man'!$Z$10="Swift blade",9.844,9.929)),0)+IF('3-man'!O$20="D",481.25,0)+IF('3-man'!O$20="B",1.257,0)+IF('3-man'!O$20="A",26.917,0)+IF('3-man'!N$20="T",1.29,0)+IF('3-man'!O$20="E",1.275,0)+IF('3-man'!P$20="SB",18.815,0)+IF('3-man'!O$20="H",IF('3-man'!$Z$10="Ayak",1.276,0),0)</f>
        <v/>
      </c>
      <c r="R75">
        <f>IF('3-man'!Q$20="S",26.708,0)+IF('3-man'!Q$20="C",10.052,0)+IF('3-man'!Q$20="H",IF('3-man'!$Z$10="Ayak",0,IF('3-man'!$Z$10="Swift blade",9.844,9.929)),0)+IF('3-man'!P$20="D",481.25,0)+IF('3-man'!P$20="B",1.257,0)+IF('3-man'!P$20="A",26.917,0)+IF('3-man'!O$20="T",1.29,0)+IF('3-man'!P$20="E",1.275,0)+IF('3-man'!Q$20="SB",18.815,0)+IF('3-man'!P$20="H",IF('3-man'!$Z$10="Ayak",1.276,0),0)</f>
        <v/>
      </c>
      <c r="S75">
        <f>IF('3-man'!R$20="S",26.708,0)+IF('3-man'!R$20="C",10.052,0)+IF('3-man'!R$20="H",IF('3-man'!$Z$10="Ayak",0,IF('3-man'!$Z$10="Swift blade",9.844,9.929)),0)+IF('3-man'!Q$20="D",481.25,0)+IF('3-man'!Q$20="B",1.257,0)+IF('3-man'!Q$20="A",26.917,0)+IF('3-man'!P$20="T",1.29,0)+IF('3-man'!Q$20="E",1.275,0)+IF('3-man'!R$20="SB",18.815,0)+IF('3-man'!Q$20="H",IF('3-man'!$Z$10="Ayak",1.276,0),0)</f>
        <v/>
      </c>
      <c r="T75">
        <f>IF('3-man'!S$20="S",26.708,0)+IF('3-man'!S$20="C",10.052,0)+IF('3-man'!S$20="H",IF('3-man'!$Z$10="Ayak",0,IF('3-man'!$Z$10="Swift blade",9.844,9.929)),0)+IF('3-man'!R$20="D",481.25,0)+IF('3-man'!R$20="B",1.257,0)+IF('3-man'!R$20="A",26.917,0)+IF('3-man'!Q$20="T",1.29,0)+IF('3-man'!R$20="E",1.275,0)+IF('3-man'!S$20="SB",18.815,0)+IF('3-man'!R$20="H",IF('3-man'!$Z$10="Ayak",1.276,0),0)</f>
        <v/>
      </c>
      <c r="U75">
        <f>IF('3-man'!T$20="S",26.708,0)+IF('3-man'!T$20="C",10.052,0)+IF('3-man'!T$20="H",IF('3-man'!$Z$10="Ayak",0,IF('3-man'!$Z$10="Swift blade",9.844,9.929)),0)+IF('3-man'!S$20="D",481.25,0)+IF('3-man'!S$20="B",1.257,0)+IF('3-man'!S$20="A",26.917,0)+IF('3-man'!R$20="T",1.29,0)+IF('3-man'!S$20="E",1.275,0)+IF('3-man'!T$20="SB",18.815,0)+IF('3-man'!S$20="H",IF('3-man'!$Z$10="Ayak",1.276,0),0)</f>
        <v/>
      </c>
      <c r="V75">
        <f>IF('3-man'!U$20="S",26.708,0)+IF('3-man'!U$20="C",10.052,0)+IF('3-man'!U$20="H",IF('3-man'!$Z$10="Ayak",0,IF('3-man'!$Z$10="Swift blade",9.844,9.929)),0)+IF('3-man'!T$20="D",481.25,0)+IF('3-man'!T$20="B",1.257,0)+IF('3-man'!T$20="A",26.917,0)+IF('3-man'!S$20="T",1.29,0)+IF('3-man'!T$20="E",1.275,0)+IF('3-man'!U$20="SB",18.815,0)+IF('3-man'!T$20="H",IF('3-man'!$Z$10="Ayak",1.276,0),0)</f>
        <v/>
      </c>
      <c r="W75">
        <f>IF('3-man'!V$20="S",26.708,0)+IF('3-man'!V$20="C",10.052,0)+IF('3-man'!V$20="H",IF('3-man'!$Z$10="Ayak",0,IF('3-man'!$Z$10="Swift blade",9.844,9.929)),0)+IF('3-man'!U$20="D",481.25,0)+IF('3-man'!U$20="B",1.257,0)+IF('3-man'!U$20="A",26.917,0)+IF('3-man'!T$20="T",1.29,0)+IF('3-man'!U$20="E",1.275,0)+IF('3-man'!V$20="SB",18.815,0)+IF('3-man'!U$20="H",IF('3-man'!$Z$10="Ayak",1.276,0),0)</f>
        <v/>
      </c>
      <c r="X75">
        <f>IF('3-man'!W$20="S",26.708,0)+IF('3-man'!W$20="C",10.052,0)+IF('3-man'!W$20="H",IF('3-man'!$Z$10="Ayak",0,IF('3-man'!$Z$10="Swift blade",9.844,9.929)),0)+IF('3-man'!V$20="D",481.25,0)+IF('3-man'!V$20="B",1.257,0)+IF('3-man'!V$20="A",26.917,0)+IF('3-man'!U$20="T",1.29,0)+IF('3-man'!V$20="E",1.275,0)+IF('3-man'!W$20="SB",18.815,0)+IF('3-man'!V$20="H",IF('3-man'!$Z$10="Ayak",1.276,0),0)</f>
        <v/>
      </c>
      <c r="Y75">
        <f>IF('3-man'!X$20="S",26.708,0)+IF('3-man'!X$20="C",10.052,0)+IF('3-man'!X$20="H",IF('3-man'!$Z$10="Ayak",0,IF('3-man'!$Z$10="Swift blade",9.844,9.929)),0)+IF('3-man'!W$20="D",481.25,0)+IF('3-man'!W$20="B",1.257,0)+IF('3-man'!W$20="A",26.917,0)+IF('3-man'!V$20="T",1.29,0)+IF('3-man'!W$20="E",1.275,0)+IF('3-man'!X$20="SB",18.815,0)+IF('3-man'!W$20="H",IF('3-man'!$Z$10="Ayak",1.276,0),0)</f>
        <v/>
      </c>
      <c r="Z75">
        <f>IF('3-man'!Y$20="S",26.708,0)+IF('3-man'!Y$20="C",10.052,0)+IF('3-man'!Y$20="H",IF('3-man'!$Z$10="Ayak",0,IF('3-man'!$Z$10="Swift blade",9.844,9.929)),0)+IF('3-man'!X$20="D",481.25,0)+IF('3-man'!X$20="B",1.257,0)+IF('3-man'!X$20="A",26.917,0)+IF('3-man'!W$20="T",1.29,0)+IF('3-man'!X$20="E",1.275,0)+IF('3-man'!Y$20="SB",18.815,0)+IF('3-man'!X$20="H",IF('3-man'!$Z$10="Ayak",1.276,0),0)</f>
        <v/>
      </c>
      <c r="AA75">
        <f>IF('3-man'!Z$20="S",26.708,0)+IF('3-man'!Z$20="C",10.052,0)+IF('3-man'!Z$20="H",IF('3-man'!$Z$10="Ayak",0,IF('3-man'!$Z$10="Swift blade",9.844,9.929)),0)+IF('3-man'!Y$20="D",481.25,0)+IF('3-man'!Y$20="B",1.257,0)+IF('3-man'!Y$20="A",26.917,0)+IF('3-man'!X$20="T",1.29,0)+IF('3-man'!Y$20="E",1.275,0)+IF('3-man'!Z$20="SB",18.815,0)+IF('3-man'!Y$20="H",IF('3-man'!$Z$10="Ayak",1.276,0),0)</f>
        <v/>
      </c>
      <c r="AB75">
        <f>IF('3-man'!AA$20="S",26.708,0)+IF('3-man'!AA$20="C",10.052,0)+IF('3-man'!AA$20="H",IF('3-man'!$Z$10="Ayak",0,IF('3-man'!$Z$10="Swift blade",9.844,9.929)),0)+IF('3-man'!Z$20="D",481.25,0)+IF('3-man'!Z$20="B",1.257,0)+IF('3-man'!Z$20="A",26.917,0)+IF('3-man'!Y$20="T",1.29,0)+IF('3-man'!Z$20="E",1.275,0)+IF('3-man'!AA$20="SB",18.815,0)+IF('3-man'!Z$20="H",IF('3-man'!$Z$10="Ayak",1.276,0),0)</f>
        <v/>
      </c>
      <c r="AC75">
        <f>IF('3-man'!AB$20="S",26.708,0)+IF('3-man'!AB$20="C",10.052,0)+IF('3-man'!AB$20="H",IF('3-man'!$Z$10="Ayak",0,IF('3-man'!$Z$10="Swift blade",9.844,9.929)),0)+IF('3-man'!AA$20="D",481.25,0)+IF('3-man'!AA$20="B",1.257,0)+IF('3-man'!AA$20="A",26.917,0)+IF('3-man'!Z$20="T",1.29,0)+IF('3-man'!AA$20="E",1.275,0)+IF('3-man'!AB$20="SB",18.815,0)+IF('3-man'!AA$20="H",IF('3-man'!$Z$10="Ayak",1.276,0),0)</f>
        <v/>
      </c>
      <c r="AD75">
        <f>IF('3-man'!AC$20="S",26.708,0)+IF('3-man'!AC$20="C",10.052,0)+IF('3-man'!AC$20="H",IF('3-man'!$Z$10="Ayak",0,IF('3-man'!$Z$10="Swift blade",9.844,9.929)),0)+IF('3-man'!AB$20="D",481.25,0)+IF('3-man'!AB$20="B",1.257,0)+IF('3-man'!AB$20="A",26.917,0)+IF('3-man'!AA$20="T",1.29,0)+IF('3-man'!AB$20="E",1.275,0)+IF('3-man'!AC$20="SB",18.815,0)+IF('3-man'!AB$20="H",IF('3-man'!$Z$10="Ayak",1.276,0),0)</f>
        <v/>
      </c>
      <c r="AE75">
        <f>IF('3-man'!AD$20="S",26.708,0)+IF('3-man'!AD$20="C",10.052,0)+IF('3-man'!AD$20="H",IF('3-man'!$Z$10="Ayak",0,IF('3-man'!$Z$10="Swift blade",9.844,9.929)),0)+IF('3-man'!AC$20="D",481.25,0)+IF('3-man'!AC$20="B",1.257,0)+IF('3-man'!AC$20="A",26.917,0)+IF('3-man'!AB$20="T",1.29,0)+IF('3-man'!AC$20="E",1.275,0)+IF('3-man'!AD$20="SB",18.815,0)+IF('3-man'!AC$20="H",IF('3-man'!$Z$10="Ayak",1.276,0),0)</f>
        <v/>
      </c>
      <c r="AF75">
        <f>IF('3-man'!AE$20="S",26.708,0)+IF('3-man'!AE$20="C",10.052,0)+IF('3-man'!AE$20="H",IF('3-man'!$Z$10="Ayak",0,IF('3-man'!$Z$10="Swift blade",9.844,9.929)),0)+IF('3-man'!AD$20="D",481.25,0)+IF('3-man'!AD$20="B",1.257,0)+IF('3-man'!AD$20="A",26.917,0)+IF('3-man'!AC$20="T",1.29,0)+IF('3-man'!AD$20="E",1.275,0)+IF('3-man'!AE$20="SB",18.815,0)+IF('3-man'!AD$20="H",IF('3-man'!$Z$10="Ayak",1.276,0),0)</f>
        <v/>
      </c>
      <c r="AG75">
        <f>IF('3-man'!AF$20="S",26.708,0)+IF('3-man'!AF$20="C",10.052,0)+IF('3-man'!AF$20="H",IF('3-man'!$Z$10="Ayak",0,IF('3-man'!$Z$10="Swift blade",9.844,9.929)),0)+IF('3-man'!AE$20="D",481.25,0)+IF('3-man'!AE$20="B",1.257,0)+IF('3-man'!AE$20="A",26.917,0)+IF('3-man'!AD$20="T",1.29,0)+IF('3-man'!AE$20="E",1.275,0)+IF('3-man'!AF$20="SB",18.815,0)+IF('3-man'!AE$20="H",IF('3-man'!$Z$10="Ayak",1.276,0),0)</f>
        <v/>
      </c>
      <c r="AH75">
        <f>IF('3-man'!AG$20="S",26.708,0)+IF('3-man'!AG$20="C",10.052,0)+IF('3-man'!AG$20="H",IF('3-man'!$Z$10="Ayak",0,IF('3-man'!$Z$10="Swift blade",9.844,9.929)),0)+IF('3-man'!AF$20="D",481.25,0)+IF('3-man'!AF$20="B",1.257,0)+IF('3-man'!AF$20="A",26.917,0)+IF('3-man'!AE$20="T",1.29,0)+IF('3-man'!AF$20="E",1.275,0)+IF('3-man'!AG$20="SB",18.815,0)+IF('3-man'!AF$20="H",IF('3-man'!$Z$10="Ayak",1.276,0),0)</f>
        <v/>
      </c>
      <c r="AI75">
        <f>IF('3-man'!AH$20="S",26.708,0)+IF('3-man'!AH$20="C",10.052,0)+IF('3-man'!AH$20="H",IF('3-man'!$Z$10="Ayak",0,IF('3-man'!$Z$10="Swift blade",9.844,9.929)),0)+IF('3-man'!AG$20="D",481.25,0)+IF('3-man'!AG$20="B",1.257,0)+IF('3-man'!AG$20="A",26.917,0)+IF('3-man'!AF$20="T",1.29,0)+IF('3-man'!AG$20="E",1.275,0)+IF('3-man'!AH$20="SB",18.815,0)+IF('3-man'!AG$20="H",IF('3-man'!$Z$10="Ayak",1.276,0),0)</f>
        <v/>
      </c>
      <c r="AJ75">
        <f>IF('3-man'!AI$20="S",26.708,0)+IF('3-man'!AI$20="C",10.052,0)+IF('3-man'!AI$20="H",IF('3-man'!$Z$10="Ayak",0,IF('3-man'!$Z$10="Swift blade",9.844,9.929)),0)+IF('3-man'!AH$20="D",481.25,0)+IF('3-man'!AH$20="B",1.257,0)+IF('3-man'!AH$20="A",26.917,0)+IF('3-man'!AG$20="T",1.29,0)+IF('3-man'!AH$20="E",1.275,0)+IF('3-man'!AI$20="SB",18.815,0)+IF('3-man'!AH$20="H",IF('3-man'!$Z$10="Ayak",1.276,0),0)</f>
        <v/>
      </c>
      <c r="AK75">
        <f>IF('3-man'!AJ$20="S",26.708,0)+IF('3-man'!AJ$20="C",10.052,0)+IF('3-man'!AJ$20="H",IF('3-man'!$Z$10="Ayak",0,IF('3-man'!$Z$10="Swift blade",9.844,9.929)),0)+IF('3-man'!AI$20="D",481.25,0)+IF('3-man'!AI$20="B",1.257,0)+IF('3-man'!AI$20="A",26.917,0)+IF('3-man'!AH$20="T",1.29,0)+IF('3-man'!AI$20="E",1.275,0)+IF('3-man'!AJ$20="SB",18.815,0)+IF('3-man'!AI$20="H",IF('3-man'!$Z$10="Ayak",1.276,0),0)</f>
        <v/>
      </c>
      <c r="AL75">
        <f>IF('3-man'!AK$20="S",26.708,0)+IF('3-man'!AK$20="C",10.052,0)+IF('3-man'!AK$20="H",IF('3-man'!$Z$10="Ayak",0,IF('3-man'!$Z$10="Swift blade",9.844,9.929)),0)+IF('3-man'!AJ$20="D",481.25,0)+IF('3-man'!AJ$20="B",1.257,0)+IF('3-man'!AJ$20="A",26.917,0)+IF('3-man'!AI$20="T",1.29,0)+IF('3-man'!AJ$20="E",1.275,0)+IF('3-man'!AK$20="SB",18.815,0)+IF('3-man'!AJ$20="H",IF('3-man'!$Z$10="Ayak",1.276,0),0)</f>
        <v/>
      </c>
      <c r="AM75">
        <f>IF('3-man'!AL$20="S",26.708,0)+IF('3-man'!AL$20="C",10.052,0)+IF('3-man'!AL$20="H",IF('3-man'!$Z$10="Ayak",0,IF('3-man'!$Z$10="Swift blade",9.844,9.929)),0)+IF('3-man'!AK$20="D",481.25,0)+IF('3-man'!AK$20="B",1.257,0)+IF('3-man'!AK$20="A",26.917,0)+IF('3-man'!AJ$20="T",1.29,0)+IF('3-man'!AK$20="E",1.275,0)+IF('3-man'!AL$20="SB",18.815,0)+IF('3-man'!AK$20="H",IF('3-man'!$Z$10="Ayak",1.276,0),0)</f>
        <v/>
      </c>
      <c r="AN75">
        <f>IF('3-man'!AM$20="S",26.708,0)+IF('3-man'!AM$20="C",10.052,0)+IF('3-man'!AM$20="H",IF('3-man'!$Z$10="Ayak",0,IF('3-man'!$Z$10="Swift blade",9.844,9.929)),0)+IF('3-man'!AL$20="D",481.25,0)+IF('3-man'!AL$20="B",1.257,0)+IF('3-man'!AL$20="A",26.917,0)+IF('3-man'!AK$20="T",1.29,0)+IF('3-man'!AL$20="E",1.275,0)+IF('3-man'!AM$20="SB",18.815,0)+IF('3-man'!AL$20="H",IF('3-man'!$Z$10="Ayak",1.276,0),0)</f>
        <v/>
      </c>
      <c r="AO75">
        <f>IF('3-man'!AN$20="S",26.708,0)+IF('3-man'!AN$20="C",10.052,0)+IF('3-man'!AN$20="H",IF('3-man'!$Z$10="Ayak",0,IF('3-man'!$Z$10="Swift blade",9.844,9.929)),0)+IF('3-man'!AM$20="D",481.25,0)+IF('3-man'!AM$20="B",1.257,0)+IF('3-man'!AM$20="A",26.917,0)+IF('3-man'!AL$20="T",1.29,0)+IF('3-man'!AM$20="E",1.275,0)+IF('3-man'!AN$20="SB",18.815,0)+IF('3-man'!AM$20="H",IF('3-man'!$Z$10="Ayak",1.276,0),0)</f>
        <v/>
      </c>
      <c r="AP75">
        <f>IF('3-man'!AO$20="S",26.708,0)+IF('3-man'!AO$20="C",10.052,0)+IF('3-man'!AO$20="H",IF('3-man'!$Z$10="Ayak",0,IF('3-man'!$Z$10="Swift blade",9.844,9.929)),0)+IF('3-man'!AN$20="D",481.25,0)+IF('3-man'!AN$20="B",1.257,0)+IF('3-man'!AN$20="A",26.917,0)+IF('3-man'!AM$20="T",1.29,0)+IF('3-man'!AN$20="E",1.275,0)+IF('3-man'!AO$20="SB",18.815,0)+IF('3-man'!AN$20="H",IF('3-man'!$Z$10="Ayak",1.276,0),0)</f>
        <v/>
      </c>
      <c r="AQ75">
        <f>IF('3-man'!AP$20="S",26.708,0)+IF('3-man'!AP$20="C",10.052,0)+IF('3-man'!AP$20="H",IF('3-man'!$Z$10="Ayak",0,IF('3-man'!$Z$10="Swift blade",9.844,9.929)),0)+IF('3-man'!AO$20="D",481.25,0)+IF('3-man'!AO$20="B",1.257,0)+IF('3-man'!AO$20="A",26.917,0)+IF('3-man'!AN$20="T",1.29,0)+IF('3-man'!AO$20="E",1.275,0)+IF('3-man'!AP$20="SB",18.815,0)+IF('3-man'!AO$20="H",IF('3-man'!$Z$10="Ayak",1.276,0),0)</f>
        <v/>
      </c>
      <c r="AR75">
        <f>IF('3-man'!AQ$20="S",26.708,0)+IF('3-man'!AQ$20="C",10.052,0)+IF('3-man'!AQ$20="H",IF('3-man'!$Z$10="Ayak",0,IF('3-man'!$Z$10="Swift blade",9.844,9.929)),0)+IF('3-man'!AP$20="D",481.25,0)+IF('3-man'!AP$20="B",1.257,0)+IF('3-man'!AP$20="A",26.917,0)+IF('3-man'!AO$20="T",1.29,0)+IF('3-man'!AP$20="E",1.275,0)+IF('3-man'!AQ$20="SB",18.815,0)+IF('3-man'!AP$20="H",IF('3-man'!$Z$10="Ayak",1.276,0),0)</f>
        <v/>
      </c>
      <c r="AS75">
        <f>IF('3-man'!AR$20="S",26.708,0)+IF('3-man'!AR$20="C",10.052,0)+IF('3-man'!AR$20="H",IF('3-man'!$Z$10="Ayak",0,IF('3-man'!$Z$10="Swift blade",9.844,9.929)),0)+IF('3-man'!AQ$20="D",481.25,0)+IF('3-man'!AQ$20="B",1.257,0)+IF('3-man'!AQ$20="A",26.917,0)+IF('3-man'!AP$20="T",1.29,0)+IF('3-man'!AQ$20="E",1.275,0)+IF('3-man'!AR$20="SB",18.815,0)+IF('3-man'!AQ$20="H",IF('3-man'!$Z$10="Ayak",1.276,0),0)</f>
        <v/>
      </c>
      <c r="AT75">
        <f>IF('3-man'!AS$20="S",26.708,0)+IF('3-man'!AS$20="C",10.052,0)+IF('3-man'!AS$20="H",IF('3-man'!$Z$10="Ayak",0,IF('3-man'!$Z$10="Swift blade",9.844,9.929)),0)+IF('3-man'!AR$20="D",481.25,0)+IF('3-man'!AR$20="B",1.257,0)+IF('3-man'!AR$20="A",26.917,0)+IF('3-man'!AQ$20="T",1.29,0)+IF('3-man'!AR$20="E",1.275,0)+IF('3-man'!AS$20="SB",18.815,0)+IF('3-man'!AR$20="H",IF('3-man'!$Z$10="Ayak",1.276,0),0)</f>
        <v/>
      </c>
      <c r="AU75">
        <f>IF('3-man'!AT$20="S",26.708,0)+IF('3-man'!AT$20="C",10.052,0)+IF('3-man'!AT$20="H",IF('3-man'!$Z$10="Ayak",0,IF('3-man'!$Z$10="Swift blade",9.844,9.929)),0)+IF('3-man'!AS$20="D",481.25,0)+IF('3-man'!AS$20="B",1.257,0)+IF('3-man'!AS$20="A",26.917,0)+IF('3-man'!AR$20="T",1.29,0)+IF('3-man'!AS$20="E",1.275,0)+IF('3-man'!AT$20="SB",18.815,0)+IF('3-man'!AS$20="H",IF('3-man'!$Z$10="Ayak",1.276,0),0)</f>
        <v/>
      </c>
      <c r="AV75">
        <f>IF('3-man'!AU$20="S",26.708,0)+IF('3-man'!AU$20="C",10.052,0)+IF('3-man'!AU$20="H",IF('3-man'!$Z$10="Ayak",0,IF('3-man'!$Z$10="Swift blade",9.844,9.929)),0)+IF('3-man'!AT$20="D",481.25,0)+IF('3-man'!AT$20="B",1.257,0)+IF('3-man'!AT$20="A",26.917,0)+IF('3-man'!AS$20="T",1.29,0)+IF('3-man'!AT$20="E",1.275,0)+IF('3-man'!AU$20="SB",18.815,0)+IF('3-man'!AT$20="H",IF('3-man'!$Z$10="Ayak",1.276,0),0)</f>
        <v/>
      </c>
      <c r="AW75">
        <f>IF('3-man'!AV$20="S",26.708,0)+IF('3-man'!AV$20="C",10.052,0)+IF('3-man'!AV$20="H",IF('3-man'!$Z$10="Ayak",0,IF('3-man'!$Z$10="Swift blade",9.844,9.929)),0)+IF('3-man'!AU$20="D",481.25,0)+IF('3-man'!AU$20="B",1.257,0)+IF('3-man'!AU$20="A",26.917,0)+IF('3-man'!AT$20="T",1.29,0)+IF('3-man'!AU$20="E",1.275,0)+IF('3-man'!AV$20="SB",18.815,0)+IF('3-man'!AU$20="H",IF('3-man'!$Z$10="Ayak",1.276,0),0)</f>
        <v/>
      </c>
      <c r="AX75">
        <f>IF('3-man'!AW$20="S",26.708,0)+IF('3-man'!AW$20="C",10.052,0)+IF('3-man'!AW$20="H",IF('3-man'!$Z$10="Ayak",0,IF('3-man'!$Z$10="Swift blade",9.844,9.929)),0)+IF('3-man'!AV$20="D",481.25,0)+IF('3-man'!AV$20="B",1.257,0)+IF('3-man'!AV$20="A",26.917,0)+IF('3-man'!AU$20="T",1.29,0)+IF('3-man'!AV$20="E",1.275,0)+IF('3-man'!AW$20="SB",18.815,0)+IF('3-man'!AV$20="H",IF('3-man'!$Z$10="Ayak",1.276,0),0)</f>
        <v/>
      </c>
      <c r="AY75">
        <f>IF('3-man'!AX$20="S",26.708,0)+IF('3-man'!AX$20="C",10.052,0)+IF('3-man'!AX$20="H",IF('3-man'!$Z$10="Ayak",0,IF('3-man'!$Z$10="Swift blade",9.844,9.929)),0)+IF('3-man'!AW$20="D",481.25,0)+IF('3-man'!AW$20="B",1.257,0)+IF('3-man'!AW$20="A",26.917,0)+IF('3-man'!AV$20="T",1.29,0)+IF('3-man'!AW$20="E",1.275,0)+IF('3-man'!AX$20="SB",18.815,0)+IF('3-man'!AW$20="H",IF('3-man'!$Z$10="Ayak",1.276,0),0)</f>
        <v/>
      </c>
      <c r="AZ75">
        <f>IF('3-man'!AY$20="S",26.708,0)+IF('3-man'!AY$20="C",10.052,0)+IF('3-man'!AY$20="H",IF('3-man'!$Z$10="Ayak",0,IF('3-man'!$Z$10="Swift blade",9.844,9.929)),0)+IF('3-man'!AX$20="D",481.25,0)+IF('3-man'!AX$20="B",1.257,0)+IF('3-man'!AX$20="A",26.917,0)+IF('3-man'!AW$20="T",1.29,0)+IF('3-man'!AX$20="E",1.275,0)+IF('3-man'!AY$20="SB",18.815,0)+IF('3-man'!AX$20="H",IF('3-man'!$Z$10="Ayak",1.276,0),0)</f>
        <v/>
      </c>
      <c r="BA75">
        <f>IF('3-man'!AZ$20="S",26.708,0)+IF('3-man'!AZ$20="C",10.052,0)+IF('3-man'!AZ$20="H",IF('3-man'!$Z$10="Ayak",0,IF('3-man'!$Z$10="Swift blade",9.844,9.929)),0)+IF('3-man'!AY$20="D",481.25,0)+IF('3-man'!AY$20="B",1.257,0)+IF('3-man'!AY$20="A",26.917,0)+IF('3-man'!AX$20="T",1.29,0)+IF('3-man'!AY$20="E",1.275,0)+IF('3-man'!AZ$20="SB",18.815,0)+IF('3-man'!AY$20="H",IF('3-man'!$Z$10="Ayak",1.276,0),0)</f>
        <v/>
      </c>
      <c r="BB75">
        <f>IF('3-man'!BA$20="S",26.708,0)+IF('3-man'!BA$20="C",10.052,0)+IF('3-man'!BA$20="H",IF('3-man'!$Z$10="Ayak",0,IF('3-man'!$Z$10="Swift blade",9.844,9.929)),0)+IF('3-man'!AZ$20="D",481.25,0)+IF('3-man'!AZ$20="B",1.257,0)+IF('3-man'!AZ$20="A",26.917,0)+IF('3-man'!AY$20="T",1.29,0)+IF('3-man'!AZ$20="E",1.275,0)+IF('3-man'!BA$20="SB",18.815,0)+IF('3-man'!AZ$20="H",IF('3-man'!$Z$10="Ayak",1.276,0),0)</f>
        <v/>
      </c>
      <c r="BC75">
        <f>IF('3-man'!BB$20="S",26.708,0)+IF('3-man'!BB$20="C",10.052,0)+IF('3-man'!BB$20="H",IF('3-man'!$Z$10="Ayak",0,IF('3-man'!$Z$10="Swift blade",9.844,9.929)),0)+IF('3-man'!BA$20="D",481.25,0)+IF('3-man'!BA$20="B",1.257,0)+IF('3-man'!BA$20="A",26.917,0)+IF('3-man'!AZ$20="T",1.29,0)+IF('3-man'!BA$20="E",1.275,0)+IF('3-man'!BB$20="SB",18.815,0)+IF('3-man'!BA$20="H",IF('3-man'!$Z$10="Ayak",1.276,0),0)</f>
        <v/>
      </c>
      <c r="BD75">
        <f>IF('3-man'!BC$20="S",26.708,0)+IF('3-man'!BC$20="C",10.052,0)+IF('3-man'!BC$20="H",IF('3-man'!$Z$10="Ayak",0,IF('3-man'!$Z$10="Swift blade",9.844,9.929)),0)+IF('3-man'!BB$20="D",481.25,0)+IF('3-man'!BB$20="B",1.257,0)+IF('3-man'!BB$20="A",26.917,0)+IF('3-man'!BA$20="T",1.29,0)+IF('3-man'!BB$20="E",1.275,0)+IF('3-man'!BC$20="SB",18.815,0)+IF('3-man'!BB$20="H",IF('3-man'!$Z$10="Ayak",1.276,0),0)</f>
        <v/>
      </c>
      <c r="BE75">
        <f>IF('3-man'!BD$20="S",26.708,0)+IF('3-man'!BD$20="C",10.052,0)+IF('3-man'!BD$20="H",IF('3-man'!$Z$10="Ayak",0,IF('3-man'!$Z$10="Swift blade",9.844,9.929)),0)+IF('3-man'!BC$20="D",481.25,0)+IF('3-man'!BC$20="B",1.257,0)+IF('3-man'!BC$20="A",26.917,0)+IF('3-man'!BB$20="T",1.29,0)+IF('3-man'!BC$20="E",1.275,0)+IF('3-man'!BD$20="SB",18.815,0)+IF('3-man'!BC$20="H",IF('3-man'!$Z$10="Ayak",1.276,0),0)</f>
        <v/>
      </c>
      <c r="BF75">
        <f>IF('3-man'!BE$20="S",26.708,0)+IF('3-man'!BE$20="C",10.052,0)+IF('3-man'!BE$20="H",IF('3-man'!$Z$10="Ayak",0,IF('3-man'!$Z$10="Swift blade",9.844,9.929)),0)+IF('3-man'!BD$20="D",481.25,0)+IF('3-man'!BD$20="B",1.257,0)+IF('3-man'!BD$20="A",26.917,0)+IF('3-man'!BC$20="T",1.29,0)+IF('3-man'!BD$20="E",1.275,0)+IF('3-man'!BE$20="SB",18.815,0)+IF('3-man'!BD$20="H",IF('3-man'!$Z$10="Ayak",1.276,0),0)</f>
        <v/>
      </c>
      <c r="BG75">
        <f>IF('3-man'!BF$20="S",26.708,0)+IF('3-man'!BF$20="C",10.052,0)+IF('3-man'!BF$20="H",IF('3-man'!$Z$10="Ayak",0,IF('3-man'!$Z$10="Swift blade",9.844,9.929)),0)+IF('3-man'!BE$20="D",481.25,0)+IF('3-man'!BE$20="B",1.257,0)+IF('3-man'!BE$20="A",26.917,0)+IF('3-man'!BD$20="T",1.29,0)+IF('3-man'!BE$20="E",1.275,0)+IF('3-man'!BF$20="SB",18.815,0)+IF('3-man'!BE$20="H",IF('3-man'!$Z$10="Ayak",1.276,0),0)</f>
        <v/>
      </c>
      <c r="BH75">
        <f>IF('3-man'!BG$20="S",26.708,0)+IF('3-man'!BG$20="C",10.052,0)+IF('3-man'!BG$20="H",IF('3-man'!$Z$10="Ayak",0,IF('3-man'!$Z$10="Swift blade",9.844,9.929)),0)+IF('3-man'!BF$20="D",481.25,0)+IF('3-man'!BF$20="B",1.257,0)+IF('3-man'!BF$20="A",26.917,0)+IF('3-man'!BE$20="T",1.29,0)+IF('3-man'!BF$20="E",1.275,0)+IF('3-man'!BG$20="SB",18.815,0)+IF('3-man'!BF$20="H",IF('3-man'!$Z$10="Ayak",1.276,0),0)</f>
        <v/>
      </c>
      <c r="BI75">
        <f>IF('3-man'!BH$20="S",26.708,0)+IF('3-man'!BH$20="C",10.052,0)+IF('3-man'!BH$20="H",IF('3-man'!$Z$10="Ayak",0,IF('3-man'!$Z$10="Swift blade",9.844,9.929)),0)+IF('3-man'!BG$20="D",481.25,0)+IF('3-man'!BG$20="B",1.257,0)+IF('3-man'!BG$20="A",26.917,0)+IF('3-man'!BF$20="T",1.29,0)+IF('3-man'!BG$20="E",1.275,0)+IF('3-man'!BH$20="SB",18.815,0)+IF('3-man'!BG$20="H",IF('3-man'!$Z$10="Ayak",1.276,0),0)</f>
        <v/>
      </c>
      <c r="BJ75">
        <f>IF('3-man'!BI$20="S",26.708,0)+IF('3-man'!BI$20="C",10.052,0)+IF('3-man'!BI$20="H",IF('3-man'!$Z$10="Ayak",0,IF('3-man'!$Z$10="Swift blade",9.844,9.929)),0)+IF('3-man'!BH$20="D",481.25,0)+IF('3-man'!BH$20="B",1.257,0)+IF('3-man'!BH$20="A",26.917,0)+IF('3-man'!BG$20="T",1.29,0)+IF('3-man'!BH$20="E",1.275,0)+IF('3-man'!BI$20="SB",18.815,0)+IF('3-man'!BH$20="H",IF('3-man'!$Z$10="Ayak",1.276,0),0)</f>
        <v/>
      </c>
      <c r="BK75">
        <f>IF('3-man'!BJ$20="S",26.708,0)+IF('3-man'!BJ$20="C",10.052,0)+IF('3-man'!BJ$20="H",IF('3-man'!$Z$10="Ayak",0,IF('3-man'!$Z$10="Swift blade",9.844,9.929)),0)+IF('3-man'!BI$20="D",481.25,0)+IF('3-man'!BI$20="B",1.257,0)+IF('3-man'!BI$20="A",26.917,0)+IF('3-man'!BH$20="T",1.29,0)+IF('3-man'!BI$20="E",1.275,0)+IF('3-man'!BJ$20="SB",18.815,0)+IF('3-man'!BI$20="H",IF('3-man'!$Z$10="Ayak",1.276,0),0)</f>
        <v/>
      </c>
      <c r="BL75">
        <f>IF('3-man'!BK$20="S",26.708,0)+IF('3-man'!BK$20="C",10.052,0)+IF('3-man'!BK$20="H",IF('3-man'!$Z$10="Ayak",0,IF('3-man'!$Z$10="Swift blade",9.844,9.929)),0)+IF('3-man'!BJ$20="D",481.25,0)+IF('3-man'!BJ$20="B",1.257,0)+IF('3-man'!BJ$20="A",26.917,0)+IF('3-man'!BI$20="T",1.29,0)+IF('3-man'!BJ$20="E",1.275,0)+IF('3-man'!BK$20="SB",18.815,0)+IF('3-man'!BJ$20="H",IF('3-man'!$Z$10="Ayak",1.276,0),0)</f>
        <v/>
      </c>
      <c r="BM75">
        <f>IF('3-man'!BL$20="S",26.708,0)+IF('3-man'!BL$20="C",10.052,0)+IF('3-man'!BL$20="H",IF('3-man'!$Z$10="Ayak",0,IF('3-man'!$Z$10="Swift blade",9.844,9.929)),0)+IF('3-man'!BK$20="D",481.25,0)+IF('3-man'!BK$20="B",1.257,0)+IF('3-man'!BK$20="A",26.917,0)+IF('3-man'!BJ$20="T",1.29,0)+IF('3-man'!BK$20="E",1.275,0)+IF('3-man'!BL$20="SB",18.815,0)+IF('3-man'!BK$20="H",IF('3-man'!$Z$10="Ayak",1.276,0),0)</f>
        <v/>
      </c>
      <c r="BN75">
        <f>IF('3-man'!BM$20="S",26.708,0)+IF('3-man'!BM$20="C",10.052,0)+IF('3-man'!BM$20="H",IF('3-man'!$Z$10="Ayak",0,IF('3-man'!$Z$10="Swift blade",9.844,9.929)),0)+IF('3-man'!BL$20="D",481.25,0)+IF('3-man'!BL$20="B",1.257,0)+IF('3-man'!BL$20="A",26.917,0)+IF('3-man'!BK$20="T",1.29,0)+IF('3-man'!BL$20="E",1.275,0)+IF('3-man'!BM$20="SB",18.815,0)+IF('3-man'!BL$20="H",IF('3-man'!$Z$10="Ayak",1.276,0),0)</f>
        <v/>
      </c>
      <c r="BO75">
        <f>IF('3-man'!BN$20="S",26.708,0)+IF('3-man'!BN$20="C",10.052,0)+IF('3-man'!BN$20="H",IF('3-man'!$Z$10="Ayak",0,IF('3-man'!$Z$10="Swift blade",9.844,9.929)),0)+IF('3-man'!BM$20="D",481.25,0)+IF('3-man'!BM$20="B",1.257,0)+IF('3-man'!BM$20="A",26.917,0)+IF('3-man'!BL$20="T",1.29,0)+IF('3-man'!BM$20="E",1.275,0)+IF('3-man'!BN$20="SB",18.815,0)+IF('3-man'!BM$20="H",IF('3-man'!$Z$10="Ayak",1.276,0),0)</f>
        <v/>
      </c>
      <c r="BP75">
        <f>IF('3-man'!BO$20="S",26.708,0)+IF('3-man'!BO$20="C",10.052,0)+IF('3-man'!BO$20="H",IF('3-man'!$Z$10="Ayak",0,IF('3-man'!$Z$10="Swift blade",9.844,9.929)),0)+IF('3-man'!BN$20="D",481.25,0)+IF('3-man'!BN$20="B",1.257,0)+IF('3-man'!BN$20="A",26.917,0)+IF('3-man'!BM$20="T",1.29,0)+IF('3-man'!BN$20="E",1.275,0)+IF('3-man'!BO$20="SB",18.815,0)+IF('3-man'!BN$20="H",IF('3-man'!$Z$10="Ayak",1.276,0),0)</f>
        <v/>
      </c>
      <c r="BQ75">
        <f>IF('3-man'!BP$20="S",26.708,0)+IF('3-man'!BP$20="C",10.052,0)+IF('3-man'!BP$20="H",IF('3-man'!$Z$10="Ayak",0,IF('3-man'!$Z$10="Swift blade",9.844,9.929)),0)+IF('3-man'!BO$20="D",481.25,0)+IF('3-man'!BO$20="B",1.257,0)+IF('3-man'!BO$20="A",26.917,0)+IF('3-man'!BN$20="T",1.29,0)+IF('3-man'!BO$20="E",1.275,0)+IF('3-man'!BP$20="SB",18.815,0)+IF('3-man'!BO$20="H",IF('3-man'!$Z$10="Ayak",1.276,0),0)</f>
        <v/>
      </c>
      <c r="BR75">
        <f>IF('3-man'!BQ$20="S",26.708,0)+IF('3-man'!BQ$20="C",10.052,0)+IF('3-man'!BQ$20="H",IF('3-man'!$Z$10="Ayak",0,IF('3-man'!$Z$10="Swift blade",9.844,9.929)),0)+IF('3-man'!BP$20="D",481.25,0)+IF('3-man'!BP$20="B",1.257,0)+IF('3-man'!BP$20="A",26.917,0)+IF('3-man'!BO$20="T",1.29,0)+IF('3-man'!BP$20="E",1.275,0)+IF('3-man'!BQ$20="SB",18.815,0)+IF('3-man'!BP$20="H",IF('3-man'!$Z$10="Ayak",1.276,0),0)</f>
        <v/>
      </c>
      <c r="BS75">
        <f>IF('3-man'!BR$20="S",26.708,0)+IF('3-man'!BR$20="C",10.052,0)+IF('3-man'!BR$20="H",IF('3-man'!$Z$10="Ayak",0,IF('3-man'!$Z$10="Swift blade",9.844,9.929)),0)+IF('3-man'!BQ$20="D",481.25,0)+IF('3-man'!BQ$20="B",1.257,0)+IF('3-man'!BQ$20="A",26.917,0)+IF('3-man'!BP$20="T",1.29,0)+IF('3-man'!BQ$20="E",1.275,0)+IF('3-man'!BR$20="SB",18.815,0)+IF('3-man'!BQ$20="H",IF('3-man'!$Z$10="Ayak",1.276,0),0)</f>
        <v/>
      </c>
      <c r="BT75">
        <f>IF('3-man'!BS$20="S",26.708,0)+IF('3-man'!BS$20="C",10.052,0)+IF('3-man'!BS$20="H",IF('3-man'!$Z$10="Ayak",0,IF('3-man'!$Z$10="Swift blade",9.844,9.929)),0)+IF('3-man'!BR$20="D",481.25,0)+IF('3-man'!BR$20="B",1.257,0)+IF('3-man'!BR$20="A",26.917,0)+IF('3-man'!BQ$20="T",1.29,0)+IF('3-man'!BR$20="E",1.275,0)+IF('3-man'!BS$20="SB",18.815,0)+IF('3-man'!BR$20="H",IF('3-man'!$Z$10="Ayak",1.276,0),0)</f>
        <v/>
      </c>
      <c r="BU75">
        <f>IF('3-man'!BT$20="S",26.708,0)+IF('3-man'!BT$20="C",10.052,0)+IF('3-man'!BT$20="H",IF('3-man'!$Z$10="Ayak",0,IF('3-man'!$Z$10="Swift blade",9.844,9.929)),0)+IF('3-man'!BS$20="D",481.25,0)+IF('3-man'!BS$20="B",1.257,0)+IF('3-man'!BS$20="A",26.917,0)+IF('3-man'!BR$20="T",1.29,0)+IF('3-man'!BS$20="E",1.275,0)+IF('3-man'!BT$20="SB",18.815,0)+IF('3-man'!BS$20="H",IF('3-man'!$Z$10="Ayak",1.276,0),0)</f>
        <v/>
      </c>
      <c r="BV75">
        <f>IF('3-man'!BU$20="S",26.708,0)+IF('3-man'!BU$20="C",10.052,0)+IF('3-man'!BU$20="H",IF('3-man'!$Z$10="Ayak",0,IF('3-man'!$Z$10="Swift blade",9.844,9.929)),0)+IF('3-man'!BT$20="D",481.25,0)+IF('3-man'!BT$20="B",1.257,0)+IF('3-man'!BT$20="A",26.917,0)+IF('3-man'!BS$20="T",1.29,0)+IF('3-man'!BT$20="E",1.275,0)+IF('3-man'!BU$20="SB",18.815,0)+IF('3-man'!BT$20="H",IF('3-man'!$Z$10="Ayak",1.276,0),0)</f>
        <v/>
      </c>
      <c r="BW75">
        <f>IF('3-man'!BV$20="S",26.708,0)+IF('3-man'!BV$20="C",10.052,0)+IF('3-man'!BV$20="H",IF('3-man'!$Z$10="Ayak",0,IF('3-man'!$Z$10="Swift blade",9.844,9.929)),0)+IF('3-man'!BU$20="D",481.25,0)+IF('3-man'!BU$20="B",1.257,0)+IF('3-man'!BU$20="A",26.917,0)+IF('3-man'!BT$20="T",1.29,0)+IF('3-man'!BU$20="E",1.275,0)+IF('3-man'!BV$20="SB",18.815,0)+IF('3-man'!BU$20="H",IF('3-man'!$Z$10="Ayak",1.276,0),0)</f>
        <v/>
      </c>
      <c r="BX75">
        <f>IF('3-man'!BW$20="S",26.708,0)+IF('3-man'!BW$20="C",10.052,0)+IF('3-man'!BW$20="H",IF('3-man'!$Z$10="Ayak",0,IF('3-man'!$Z$10="Swift blade",9.844,9.929)),0)+IF('3-man'!BV$20="D",481.25,0)+IF('3-man'!BV$20="B",1.257,0)+IF('3-man'!BV$20="A",26.917,0)+IF('3-man'!BU$20="T",1.29,0)+IF('3-man'!BV$20="E",1.275,0)+IF('3-man'!BW$20="SB",18.815,0)+IF('3-man'!BV$20="H",IF('3-man'!$Z$10="Ayak",1.276,0),0)</f>
        <v/>
      </c>
      <c r="BY75">
        <f>IF('3-man'!BX$20="S",26.708,0)+IF('3-man'!BX$20="C",10.052,0)+IF('3-man'!BX$20="H",IF('3-man'!$Z$10="Ayak",0,IF('3-man'!$Z$10="Swift blade",9.844,9.929)),0)+IF('3-man'!BW$20="D",481.25,0)+IF('3-man'!BW$20="B",1.257,0)+IF('3-man'!BW$20="A",26.917,0)+IF('3-man'!BV$20="T",1.29,0)+IF('3-man'!BW$20="E",1.275,0)+IF('3-man'!BX$20="SB",18.815,0)+IF('3-man'!BW$20="H",IF('3-man'!$Z$10="Ayak",1.276,0),0)</f>
        <v/>
      </c>
      <c r="BZ75">
        <f>IF('3-man'!BY$20="S",26.708,0)+IF('3-man'!BY$20="C",10.052,0)+IF('3-man'!BY$20="H",IF('3-man'!$Z$10="Ayak",0,IF('3-man'!$Z$10="Swift blade",9.844,9.929)),0)+IF('3-man'!BX$20="D",481.25,0)+IF('3-man'!BX$20="B",1.257,0)+IF('3-man'!BX$20="A",26.917,0)+IF('3-man'!BW$20="T",1.29,0)+IF('3-man'!BX$20="E",1.275,0)+IF('3-man'!BY$20="SB",18.815,0)+IF('3-man'!BX$20="H",IF('3-man'!$Z$10="Ayak",1.276,0),0)</f>
        <v/>
      </c>
      <c r="CA75">
        <f>IF('3-man'!BZ$20="S",26.708,0)+IF('3-man'!BZ$20="C",10.052,0)+IF('3-man'!BZ$20="H",IF('3-man'!$Z$10="Ayak",0,IF('3-man'!$Z$10="Swift blade",9.844,9.929)),0)+IF('3-man'!BY$20="D",481.25,0)+IF('3-man'!BY$20="B",1.257,0)+IF('3-man'!BY$20="A",26.917,0)+IF('3-man'!BX$20="T",1.29,0)+IF('3-man'!BY$20="E",1.275,0)+IF('3-man'!BZ$20="SB",18.815,0)+IF('3-man'!BY$20="H",IF('3-man'!$Z$10="Ayak",1.276,0),0)</f>
        <v/>
      </c>
      <c r="CB75">
        <f>IF('3-man'!CA$20="S",26.708,0)+IF('3-man'!CA$20="C",10.052,0)+IF('3-man'!CA$20="H",IF('3-man'!$Z$10="Ayak",0,IF('3-man'!$Z$10="Swift blade",9.844,9.929)),0)+IF('3-man'!BZ$20="D",481.25,0)+IF('3-man'!BZ$20="B",1.257,0)+IF('3-man'!BZ$20="A",26.917,0)+IF('3-man'!BY$20="T",1.29,0)+IF('3-man'!BZ$20="E",1.275,0)+IF('3-man'!CA$20="SB",18.815,0)+IF('3-man'!BZ$20="H",IF('3-man'!$Z$10="Ayak",1.276,0),0)</f>
        <v/>
      </c>
      <c r="CC75">
        <f>IF('3-man'!CB$20="S",26.708,0)+IF('3-man'!CB$20="C",10.052,0)+IF('3-man'!CB$20="H",IF('3-man'!$Z$10="Ayak",0,IF('3-man'!$Z$10="Swift blade",9.844,9.929)),0)+IF('3-man'!CA$20="D",481.25,0)+IF('3-man'!CA$20="B",1.257,0)+IF('3-man'!CA$20="A",26.917,0)+IF('3-man'!BZ$20="T",1.29,0)+IF('3-man'!CA$20="E",1.275,0)+IF('3-man'!CB$20="SB",18.815,0)+IF('3-man'!CA$20="H",IF('3-man'!$Z$10="Ayak",1.276,0),0)</f>
        <v/>
      </c>
      <c r="CD75">
        <f>IF('3-man'!CC$20="S",26.708,0)+IF('3-man'!CC$20="C",10.052,0)+IF('3-man'!CC$20="H",IF('3-man'!$Z$10="Ayak",0,IF('3-man'!$Z$10="Swift blade",9.844,9.929)),0)+IF('3-man'!CB$20="D",481.25,0)+IF('3-man'!CB$20="B",1.257,0)+IF('3-man'!CB$20="A",26.917,0)+IF('3-man'!CA$20="T",1.29,0)+IF('3-man'!CB$20="E",1.275,0)+IF('3-man'!CC$20="SB",18.815,0)+IF('3-man'!CB$20="H",IF('3-man'!$Z$10="Ayak",1.276,0),0)</f>
        <v/>
      </c>
    </row>
    <row r="76">
      <c r="A76" t="inlineStr">
        <is>
          <t>P2 misc</t>
        </is>
      </c>
      <c r="B76">
        <f>IF('3-man'!$BF$4="",MIN($C$90:$CD$90),'3-man'!$BF$4)</f>
        <v/>
      </c>
      <c r="C76">
        <f>MIN(100,INDEX($B$71:$CD$71,1,N76+1)+IF(AND(ISNUMBER(Q76),Q76&gt;N76),25,0))</f>
        <v/>
      </c>
      <c r="D76">
        <f>INDEX($B$72:$CD$72,1,N76+1)</f>
        <v/>
      </c>
      <c r="E76">
        <f>MIN(100,C76+IF(OR('3-man'!$L$5=TRUE,'3-man'!$L$5="TRUE",'3-man'!$L$5="Yes"),15,0))</f>
        <v/>
      </c>
      <c r="F76">
        <f>MAX(0,ROUNDUP((IF('3-man'!$AH$5="",IF('3-man'!$AE$5="",0,'3-man'!$AE$5),'3-man'!$AH$5)-E76)/10,0))</f>
        <v/>
      </c>
      <c r="G76">
        <f>IF(F76=0,I76,MAX(I76,N76+(IF(OR('3-man'!$F$5=TRUE,'3-man'!$F$5="TRUE",'3-man'!$F$5="Yes"),25,50)-D76)+IF(OR('3-man'!$F$5=TRUE,'3-man'!$F$5="TRUE",'3-man'!$F$5="Yes"),25,50)*(F76-1)))</f>
        <v/>
      </c>
      <c r="H76">
        <f>MIN(100,E76+10*F76)</f>
        <v/>
      </c>
      <c r="I76">
        <f>B76+IF('3-man'!$BF$4="",19,21)</f>
        <v/>
      </c>
      <c r="J76">
        <f>IF(G76-I76&lt;=0,0,4*INT((G76-I76)/21)+(MOD(G76-I76,21)&gt;0)+(MOD(G76-I76,21)&gt;6)+(MOD(G76-I76,21)&gt;11)+(MOD(G76-I76,21)&gt;16))</f>
        <v/>
      </c>
      <c r="K76">
        <f>IF(OR('3-man'!$F$5=TRUE,'3-man'!$F$5="TRUE",'3-man'!$F$5="Yes"),H76,E76)-IF('3-man'!$AE$5="",0,'3-man'!$AE$5)+15*(OR('3-man'!$O$5=TRUE,'3-man'!$O$5="TRUE",'3-man'!$O$5="Yes"))+15*(OR('3-man'!$R$5=TRUE,'3-man'!$R$5="TRUE",'3-man'!$R$5="Yes"))</f>
        <v/>
      </c>
      <c r="L76">
        <f>MAX(0,ROUNDUP((IF('3-man'!$AX$5="",30,'3-man'!$AX$5)-K76)/10,0))</f>
        <v/>
      </c>
      <c r="M76">
        <f>IF(OR('3-man'!$F$5=TRUE,'3-man'!$F$5="TRUE",'3-man'!$F$5="Yes"),G76+50*L76,IF(L76=0,N76,N76+(50-D76)+50*(L76-1)))</f>
        <v/>
      </c>
      <c r="N76">
        <f>MAX($C$77:$CD$77)</f>
        <v/>
      </c>
      <c r="O76">
        <f>MAX(0,ROUNDUP((IF('3-man'!$AE$5="",0,'3-man'!$AE$5)-H76)/10,0))</f>
        <v/>
      </c>
      <c r="P76">
        <f>G76+50*O76</f>
        <v/>
      </c>
      <c r="Q76">
        <f>IF(OR('3-man'!$V$5="",COUNTIF('3-man'!$C$20:'3-man'!$CD$20,"P")&gt;0),"",IFERROR(INT(IF(ISNUMBER('3-man'!$V$5),IF('3-man'!$V$5&lt;1,'3-man'!$V$5*86400,'3-man'!$V$5),VALUE(LEFT('3-man'!$V$5,FIND(":",'3-man'!$V$5)-1))*60+VALUE(MID('3-man'!$V$5,FIND(":",'3-man'!$V$5)+1,20)))/0.6+0.000001),""))</f>
        <v/>
      </c>
      <c r="R76">
        <f>IF(AND(IF('3-man'!$C$5="",100,'3-man'!$C$5)=95,COUNTIF('3-man'!$C$20:$CD$20,"R")=0,COUNTIF('3-man'!$C$20:$CD$20,"D")&gt;0),INDEX('3-man'!$C$18:$CD$18,1,MATCH("D",'3-man'!$C$20:$CD$20,0))+1,"")</f>
      </c>
    </row>
    <row r="77">
      <c r="A77" t="inlineStr">
        <is>
          <t>P2 act</t>
        </is>
      </c>
      <c r="C77">
        <f>IF(OR('3-man'!C$20="P",OR('3-man'!C$20="R",'3-man'!C$18=$R$76),AND('3-man'!C$18&lt;=IF('3-man'!$BF$4="",999,'3-man'!$BF$4),OR('3-man'!C$20="D",LEFT('3-man'!C$20,3)="ST&gt;",OR(AND('3-man'!C$19="ST&gt;2",C62&gt;=100),AND('3-man'!C$21="ST&gt;2",C78&gt;=100))))),'3-man'!C$18,0)</f>
        <v/>
      </c>
      <c r="D77">
        <f>IF(OR('3-man'!D$20="P",OR('3-man'!D$20="R",'3-man'!D$18=$R$76),AND('3-man'!D$18&lt;=IF('3-man'!$BF$4="",999,'3-man'!$BF$4),OR('3-man'!D$20="D",LEFT('3-man'!D$20,3)="ST&gt;",OR(AND('3-man'!D$19="ST&gt;2",D62&gt;=100),AND('3-man'!D$21="ST&gt;2",D78&gt;=100))))),'3-man'!D$18,0)</f>
        <v/>
      </c>
      <c r="E77">
        <f>IF(OR('3-man'!E$20="P",OR('3-man'!E$20="R",'3-man'!E$18=$R$76),AND('3-man'!E$18&lt;=IF('3-man'!$BF$4="",999,'3-man'!$BF$4),OR('3-man'!E$20="D",LEFT('3-man'!E$20,3)="ST&gt;",OR(AND('3-man'!E$19="ST&gt;2",E62&gt;=100),AND('3-man'!E$21="ST&gt;2",E78&gt;=100))))),'3-man'!E$18,0)</f>
        <v/>
      </c>
      <c r="F77">
        <f>IF(OR('3-man'!F$20="P",OR('3-man'!F$20="R",'3-man'!F$18=$R$76),AND('3-man'!F$18&lt;=IF('3-man'!$BF$4="",999,'3-man'!$BF$4),OR('3-man'!F$20="D",LEFT('3-man'!F$20,3)="ST&gt;",OR(AND('3-man'!F$19="ST&gt;2",F62&gt;=100),AND('3-man'!F$21="ST&gt;2",F78&gt;=100))))),'3-man'!F$18,0)</f>
        <v/>
      </c>
      <c r="G77">
        <f>IF(OR('3-man'!G$20="P",OR('3-man'!G$20="R",'3-man'!G$18=$R$76),AND('3-man'!G$18&lt;=IF('3-man'!$BF$4="",999,'3-man'!$BF$4),OR('3-man'!G$20="D",LEFT('3-man'!G$20,3)="ST&gt;",OR(AND('3-man'!G$19="ST&gt;2",G62&gt;=100),AND('3-man'!G$21="ST&gt;2",G78&gt;=100))))),'3-man'!G$18,0)</f>
        <v/>
      </c>
      <c r="H77">
        <f>IF(OR('3-man'!H$20="P",OR('3-man'!H$20="R",'3-man'!H$18=$R$76),AND('3-man'!H$18&lt;=IF('3-man'!$BF$4="",999,'3-man'!$BF$4),OR('3-man'!H$20="D",LEFT('3-man'!H$20,3)="ST&gt;",OR(AND('3-man'!H$19="ST&gt;2",H62&gt;=100),AND('3-man'!H$21="ST&gt;2",H78&gt;=100))))),'3-man'!H$18,0)</f>
        <v/>
      </c>
      <c r="I77">
        <f>IF(OR('3-man'!I$20="P",OR('3-man'!I$20="R",'3-man'!I$18=$R$76),AND('3-man'!I$18&lt;=IF('3-man'!$BF$4="",999,'3-man'!$BF$4),OR('3-man'!I$20="D",LEFT('3-man'!I$20,3)="ST&gt;",OR(AND('3-man'!I$19="ST&gt;2",I62&gt;=100),AND('3-man'!I$21="ST&gt;2",I78&gt;=100))))),'3-man'!I$18,0)</f>
        <v/>
      </c>
      <c r="J77">
        <f>IF(OR('3-man'!J$20="P",OR('3-man'!J$20="R",'3-man'!J$18=$R$76),AND('3-man'!J$18&lt;=IF('3-man'!$BF$4="",999,'3-man'!$BF$4),OR('3-man'!J$20="D",LEFT('3-man'!J$20,3)="ST&gt;",OR(AND('3-man'!J$19="ST&gt;2",J62&gt;=100),AND('3-man'!J$21="ST&gt;2",J78&gt;=100))))),'3-man'!J$18,0)</f>
        <v/>
      </c>
      <c r="K77">
        <f>IF(OR('3-man'!K$20="P",OR('3-man'!K$20="R",'3-man'!K$18=$R$76),AND('3-man'!K$18&lt;=IF('3-man'!$BF$4="",999,'3-man'!$BF$4),OR('3-man'!K$20="D",LEFT('3-man'!K$20,3)="ST&gt;",OR(AND('3-man'!K$19="ST&gt;2",K62&gt;=100),AND('3-man'!K$21="ST&gt;2",K78&gt;=100))))),'3-man'!K$18,0)</f>
        <v/>
      </c>
      <c r="L77">
        <f>IF(OR('3-man'!L$20="P",OR('3-man'!L$20="R",'3-man'!L$18=$R$76),AND('3-man'!L$18&lt;=IF('3-man'!$BF$4="",999,'3-man'!$BF$4),OR('3-man'!L$20="D",LEFT('3-man'!L$20,3)="ST&gt;",OR(AND('3-man'!L$19="ST&gt;2",L62&gt;=100),AND('3-man'!L$21="ST&gt;2",L78&gt;=100))))),'3-man'!L$18,0)</f>
        <v/>
      </c>
      <c r="M77">
        <f>IF(OR('3-man'!M$20="P",OR('3-man'!M$20="R",'3-man'!M$18=$R$76),AND('3-man'!M$18&lt;=IF('3-man'!$BF$4="",999,'3-man'!$BF$4),OR('3-man'!M$20="D",LEFT('3-man'!M$20,3)="ST&gt;",OR(AND('3-man'!M$19="ST&gt;2",M62&gt;=100),AND('3-man'!M$21="ST&gt;2",M78&gt;=100))))),'3-man'!M$18,0)</f>
        <v/>
      </c>
      <c r="N77">
        <f>IF(OR('3-man'!N$20="P",OR('3-man'!N$20="R",'3-man'!N$18=$R$76),AND('3-man'!N$18&lt;=IF('3-man'!$BF$4="",999,'3-man'!$BF$4),OR('3-man'!N$20="D",LEFT('3-man'!N$20,3)="ST&gt;",OR(AND('3-man'!N$19="ST&gt;2",N62&gt;=100),AND('3-man'!N$21="ST&gt;2",N78&gt;=100))))),'3-man'!N$18,0)</f>
        <v/>
      </c>
      <c r="O77">
        <f>IF(OR('3-man'!O$20="P",OR('3-man'!O$20="R",'3-man'!O$18=$R$76),AND('3-man'!O$18&lt;=IF('3-man'!$BF$4="",999,'3-man'!$BF$4),OR('3-man'!O$20="D",LEFT('3-man'!O$20,3)="ST&gt;",OR(AND('3-man'!O$19="ST&gt;2",O62&gt;=100),AND('3-man'!O$21="ST&gt;2",O78&gt;=100))))),'3-man'!O$18,0)</f>
        <v/>
      </c>
      <c r="P77">
        <f>IF(OR('3-man'!P$20="P",OR('3-man'!P$20="R",'3-man'!P$18=$R$76),AND('3-man'!P$18&lt;=IF('3-man'!$BF$4="",999,'3-man'!$BF$4),OR('3-man'!P$20="D",LEFT('3-man'!P$20,3)="ST&gt;",OR(AND('3-man'!P$19="ST&gt;2",P62&gt;=100),AND('3-man'!P$21="ST&gt;2",P78&gt;=100))))),'3-man'!P$18,0)</f>
        <v/>
      </c>
      <c r="Q77">
        <f>IF(OR('3-man'!Q$20="P",OR('3-man'!Q$20="R",'3-man'!Q$18=$R$76),AND('3-man'!Q$18&lt;=IF('3-man'!$BF$4="",999,'3-man'!$BF$4),OR('3-man'!Q$20="D",LEFT('3-man'!Q$20,3)="ST&gt;",OR(AND('3-man'!Q$19="ST&gt;2",Q62&gt;=100),AND('3-man'!Q$21="ST&gt;2",Q78&gt;=100))))),'3-man'!Q$18,0)</f>
        <v/>
      </c>
      <c r="R77">
        <f>IF(OR('3-man'!R$20="P",OR('3-man'!R$20="R",'3-man'!R$18=$R$76),AND('3-man'!R$18&lt;=IF('3-man'!$BF$4="",999,'3-man'!$BF$4),OR('3-man'!R$20="D",LEFT('3-man'!R$20,3)="ST&gt;",OR(AND('3-man'!R$19="ST&gt;2",R62&gt;=100),AND('3-man'!R$21="ST&gt;2",R78&gt;=100))))),'3-man'!R$18,0)</f>
        <v/>
      </c>
      <c r="S77">
        <f>IF(OR('3-man'!S$20="P",OR('3-man'!S$20="R",'3-man'!S$18=$R$76),AND('3-man'!S$18&lt;=IF('3-man'!$BF$4="",999,'3-man'!$BF$4),OR('3-man'!S$20="D",LEFT('3-man'!S$20,3)="ST&gt;",OR(AND('3-man'!S$19="ST&gt;2",S62&gt;=100),AND('3-man'!S$21="ST&gt;2",S78&gt;=100))))),'3-man'!S$18,0)</f>
        <v/>
      </c>
      <c r="T77">
        <f>IF(OR('3-man'!T$20="P",OR('3-man'!T$20="R",'3-man'!T$18=$R$76),AND('3-man'!T$18&lt;=IF('3-man'!$BF$4="",999,'3-man'!$BF$4),OR('3-man'!T$20="D",LEFT('3-man'!T$20,3)="ST&gt;",OR(AND('3-man'!T$19="ST&gt;2",T62&gt;=100),AND('3-man'!T$21="ST&gt;2",T78&gt;=100))))),'3-man'!T$18,0)</f>
        <v/>
      </c>
      <c r="U77">
        <f>IF(OR('3-man'!U$20="P",OR('3-man'!U$20="R",'3-man'!U$18=$R$76),AND('3-man'!U$18&lt;=IF('3-man'!$BF$4="",999,'3-man'!$BF$4),OR('3-man'!U$20="D",LEFT('3-man'!U$20,3)="ST&gt;",OR(AND('3-man'!U$19="ST&gt;2",U62&gt;=100),AND('3-man'!U$21="ST&gt;2",U78&gt;=100))))),'3-man'!U$18,0)</f>
        <v/>
      </c>
      <c r="V77">
        <f>IF(OR('3-man'!V$20="P",OR('3-man'!V$20="R",'3-man'!V$18=$R$76),AND('3-man'!V$18&lt;=IF('3-man'!$BF$4="",999,'3-man'!$BF$4),OR('3-man'!V$20="D",LEFT('3-man'!V$20,3)="ST&gt;",OR(AND('3-man'!V$19="ST&gt;2",V62&gt;=100),AND('3-man'!V$21="ST&gt;2",V78&gt;=100))))),'3-man'!V$18,0)</f>
        <v/>
      </c>
      <c r="W77">
        <f>IF(OR('3-man'!W$20="P",OR('3-man'!W$20="R",'3-man'!W$18=$R$76),AND('3-man'!W$18&lt;=IF('3-man'!$BF$4="",999,'3-man'!$BF$4),OR('3-man'!W$20="D",LEFT('3-man'!W$20,3)="ST&gt;",OR(AND('3-man'!W$19="ST&gt;2",W62&gt;=100),AND('3-man'!W$21="ST&gt;2",W78&gt;=100))))),'3-man'!W$18,0)</f>
        <v/>
      </c>
      <c r="X77">
        <f>IF(OR('3-man'!X$20="P",OR('3-man'!X$20="R",'3-man'!X$18=$R$76),AND('3-man'!X$18&lt;=IF('3-man'!$BF$4="",999,'3-man'!$BF$4),OR('3-man'!X$20="D",LEFT('3-man'!X$20,3)="ST&gt;",OR(AND('3-man'!X$19="ST&gt;2",X62&gt;=100),AND('3-man'!X$21="ST&gt;2",X78&gt;=100))))),'3-man'!X$18,0)</f>
        <v/>
      </c>
      <c r="Y77">
        <f>IF(OR('3-man'!Y$20="P",OR('3-man'!Y$20="R",'3-man'!Y$18=$R$76),AND('3-man'!Y$18&lt;=IF('3-man'!$BF$4="",999,'3-man'!$BF$4),OR('3-man'!Y$20="D",LEFT('3-man'!Y$20,3)="ST&gt;",OR(AND('3-man'!Y$19="ST&gt;2",Y62&gt;=100),AND('3-man'!Y$21="ST&gt;2",Y78&gt;=100))))),'3-man'!Y$18,0)</f>
        <v/>
      </c>
      <c r="Z77">
        <f>IF(OR('3-man'!Z$20="P",OR('3-man'!Z$20="R",'3-man'!Z$18=$R$76),AND('3-man'!Z$18&lt;=IF('3-man'!$BF$4="",999,'3-man'!$BF$4),OR('3-man'!Z$20="D",LEFT('3-man'!Z$20,3)="ST&gt;",OR(AND('3-man'!Z$19="ST&gt;2",Z62&gt;=100),AND('3-man'!Z$21="ST&gt;2",Z78&gt;=100))))),'3-man'!Z$18,0)</f>
        <v/>
      </c>
      <c r="AA77">
        <f>IF(OR('3-man'!AA$20="P",OR('3-man'!AA$20="R",'3-man'!AA$18=$R$76),AND('3-man'!AA$18&lt;=IF('3-man'!$BF$4="",999,'3-man'!$BF$4),OR('3-man'!AA$20="D",LEFT('3-man'!AA$20,3)="ST&gt;",OR(AND('3-man'!AA$19="ST&gt;2",AA62&gt;=100),AND('3-man'!AA$21="ST&gt;2",AA78&gt;=100))))),'3-man'!AA$18,0)</f>
        <v/>
      </c>
      <c r="AB77">
        <f>IF(OR('3-man'!AB$20="P",OR('3-man'!AB$20="R",'3-man'!AB$18=$R$76),AND('3-man'!AB$18&lt;=IF('3-man'!$BF$4="",999,'3-man'!$BF$4),OR('3-man'!AB$20="D",LEFT('3-man'!AB$20,3)="ST&gt;",OR(AND('3-man'!AB$19="ST&gt;2",AB62&gt;=100),AND('3-man'!AB$21="ST&gt;2",AB78&gt;=100))))),'3-man'!AB$18,0)</f>
        <v/>
      </c>
      <c r="AC77">
        <f>IF(OR('3-man'!AC$20="P",OR('3-man'!AC$20="R",'3-man'!AC$18=$R$76),AND('3-man'!AC$18&lt;=IF('3-man'!$BF$4="",999,'3-man'!$BF$4),OR('3-man'!AC$20="D",LEFT('3-man'!AC$20,3)="ST&gt;",OR(AND('3-man'!AC$19="ST&gt;2",AC62&gt;=100),AND('3-man'!AC$21="ST&gt;2",AC78&gt;=100))))),'3-man'!AC$18,0)</f>
        <v/>
      </c>
      <c r="AD77">
        <f>IF(OR('3-man'!AD$20="P",OR('3-man'!AD$20="R",'3-man'!AD$18=$R$76),AND('3-man'!AD$18&lt;=IF('3-man'!$BF$4="",999,'3-man'!$BF$4),OR('3-man'!AD$20="D",LEFT('3-man'!AD$20,3)="ST&gt;",OR(AND('3-man'!AD$19="ST&gt;2",AD62&gt;=100),AND('3-man'!AD$21="ST&gt;2",AD78&gt;=100))))),'3-man'!AD$18,0)</f>
        <v/>
      </c>
      <c r="AE77">
        <f>IF(OR('3-man'!AE$20="P",OR('3-man'!AE$20="R",'3-man'!AE$18=$R$76),AND('3-man'!AE$18&lt;=IF('3-man'!$BF$4="",999,'3-man'!$BF$4),OR('3-man'!AE$20="D",LEFT('3-man'!AE$20,3)="ST&gt;",OR(AND('3-man'!AE$19="ST&gt;2",AE62&gt;=100),AND('3-man'!AE$21="ST&gt;2",AE78&gt;=100))))),'3-man'!AE$18,0)</f>
        <v/>
      </c>
      <c r="AF77">
        <f>IF(OR('3-man'!AF$20="P",OR('3-man'!AF$20="R",'3-man'!AF$18=$R$76),AND('3-man'!AF$18&lt;=IF('3-man'!$BF$4="",999,'3-man'!$BF$4),OR('3-man'!AF$20="D",LEFT('3-man'!AF$20,3)="ST&gt;",OR(AND('3-man'!AF$19="ST&gt;2",AF62&gt;=100),AND('3-man'!AF$21="ST&gt;2",AF78&gt;=100))))),'3-man'!AF$18,0)</f>
        <v/>
      </c>
      <c r="AG77">
        <f>IF(OR('3-man'!AG$20="P",OR('3-man'!AG$20="R",'3-man'!AG$18=$R$76),AND('3-man'!AG$18&lt;=IF('3-man'!$BF$4="",999,'3-man'!$BF$4),OR('3-man'!AG$20="D",LEFT('3-man'!AG$20,3)="ST&gt;",OR(AND('3-man'!AG$19="ST&gt;2",AG62&gt;=100),AND('3-man'!AG$21="ST&gt;2",AG78&gt;=100))))),'3-man'!AG$18,0)</f>
        <v/>
      </c>
      <c r="AH77">
        <f>IF(OR('3-man'!AH$20="P",OR('3-man'!AH$20="R",'3-man'!AH$18=$R$76),AND('3-man'!AH$18&lt;=IF('3-man'!$BF$4="",999,'3-man'!$BF$4),OR('3-man'!AH$20="D",LEFT('3-man'!AH$20,3)="ST&gt;",OR(AND('3-man'!AH$19="ST&gt;2",AH62&gt;=100),AND('3-man'!AH$21="ST&gt;2",AH78&gt;=100))))),'3-man'!AH$18,0)</f>
        <v/>
      </c>
      <c r="AI77">
        <f>IF(OR('3-man'!AI$20="P",OR('3-man'!AI$20="R",'3-man'!AI$18=$R$76),AND('3-man'!AI$18&lt;=IF('3-man'!$BF$4="",999,'3-man'!$BF$4),OR('3-man'!AI$20="D",LEFT('3-man'!AI$20,3)="ST&gt;",OR(AND('3-man'!AI$19="ST&gt;2",AI62&gt;=100),AND('3-man'!AI$21="ST&gt;2",AI78&gt;=100))))),'3-man'!AI$18,0)</f>
        <v/>
      </c>
      <c r="AJ77">
        <f>IF(OR('3-man'!AJ$20="P",OR('3-man'!AJ$20="R",'3-man'!AJ$18=$R$76),AND('3-man'!AJ$18&lt;=IF('3-man'!$BF$4="",999,'3-man'!$BF$4),OR('3-man'!AJ$20="D",LEFT('3-man'!AJ$20,3)="ST&gt;",OR(AND('3-man'!AJ$19="ST&gt;2",AJ62&gt;=100),AND('3-man'!AJ$21="ST&gt;2",AJ78&gt;=100))))),'3-man'!AJ$18,0)</f>
        <v/>
      </c>
      <c r="AK77">
        <f>IF(OR('3-man'!AK$20="P",OR('3-man'!AK$20="R",'3-man'!AK$18=$R$76),AND('3-man'!AK$18&lt;=IF('3-man'!$BF$4="",999,'3-man'!$BF$4),OR('3-man'!AK$20="D",LEFT('3-man'!AK$20,3)="ST&gt;",OR(AND('3-man'!AK$19="ST&gt;2",AK62&gt;=100),AND('3-man'!AK$21="ST&gt;2",AK78&gt;=100))))),'3-man'!AK$18,0)</f>
        <v/>
      </c>
      <c r="AL77">
        <f>IF(OR('3-man'!AL$20="P",OR('3-man'!AL$20="R",'3-man'!AL$18=$R$76),AND('3-man'!AL$18&lt;=IF('3-man'!$BF$4="",999,'3-man'!$BF$4),OR('3-man'!AL$20="D",LEFT('3-man'!AL$20,3)="ST&gt;",OR(AND('3-man'!AL$19="ST&gt;2",AL62&gt;=100),AND('3-man'!AL$21="ST&gt;2",AL78&gt;=100))))),'3-man'!AL$18,0)</f>
        <v/>
      </c>
      <c r="AM77">
        <f>IF(OR('3-man'!AM$20="P",OR('3-man'!AM$20="R",'3-man'!AM$18=$R$76),AND('3-man'!AM$18&lt;=IF('3-man'!$BF$4="",999,'3-man'!$BF$4),OR('3-man'!AM$20="D",LEFT('3-man'!AM$20,3)="ST&gt;",OR(AND('3-man'!AM$19="ST&gt;2",AM62&gt;=100),AND('3-man'!AM$21="ST&gt;2",AM78&gt;=100))))),'3-man'!AM$18,0)</f>
        <v/>
      </c>
      <c r="AN77">
        <f>IF(OR('3-man'!AN$20="P",OR('3-man'!AN$20="R",'3-man'!AN$18=$R$76),AND('3-man'!AN$18&lt;=IF('3-man'!$BF$4="",999,'3-man'!$BF$4),OR('3-man'!AN$20="D",LEFT('3-man'!AN$20,3)="ST&gt;",OR(AND('3-man'!AN$19="ST&gt;2",AN62&gt;=100),AND('3-man'!AN$21="ST&gt;2",AN78&gt;=100))))),'3-man'!AN$18,0)</f>
        <v/>
      </c>
      <c r="AO77">
        <f>IF(OR('3-man'!AO$20="P",OR('3-man'!AO$20="R",'3-man'!AO$18=$R$76),AND('3-man'!AO$18&lt;=IF('3-man'!$BF$4="",999,'3-man'!$BF$4),OR('3-man'!AO$20="D",LEFT('3-man'!AO$20,3)="ST&gt;",OR(AND('3-man'!AO$19="ST&gt;2",AO62&gt;=100),AND('3-man'!AO$21="ST&gt;2",AO78&gt;=100))))),'3-man'!AO$18,0)</f>
        <v/>
      </c>
      <c r="AP77">
        <f>IF(OR('3-man'!AP$20="P",OR('3-man'!AP$20="R",'3-man'!AP$18=$R$76),AND('3-man'!AP$18&lt;=IF('3-man'!$BF$4="",999,'3-man'!$BF$4),OR('3-man'!AP$20="D",LEFT('3-man'!AP$20,3)="ST&gt;",OR(AND('3-man'!AP$19="ST&gt;2",AP62&gt;=100),AND('3-man'!AP$21="ST&gt;2",AP78&gt;=100))))),'3-man'!AP$18,0)</f>
        <v/>
      </c>
      <c r="AQ77">
        <f>IF(OR('3-man'!AQ$20="P",OR('3-man'!AQ$20="R",'3-man'!AQ$18=$R$76),AND('3-man'!AQ$18&lt;=IF('3-man'!$BF$4="",999,'3-man'!$BF$4),OR('3-man'!AQ$20="D",LEFT('3-man'!AQ$20,3)="ST&gt;",OR(AND('3-man'!AQ$19="ST&gt;2",AQ62&gt;=100),AND('3-man'!AQ$21="ST&gt;2",AQ78&gt;=100))))),'3-man'!AQ$18,0)</f>
        <v/>
      </c>
      <c r="AR77">
        <f>IF(OR('3-man'!AR$20="P",OR('3-man'!AR$20="R",'3-man'!AR$18=$R$76),AND('3-man'!AR$18&lt;=IF('3-man'!$BF$4="",999,'3-man'!$BF$4),OR('3-man'!AR$20="D",LEFT('3-man'!AR$20,3)="ST&gt;",OR(AND('3-man'!AR$19="ST&gt;2",AR62&gt;=100),AND('3-man'!AR$21="ST&gt;2",AR78&gt;=100))))),'3-man'!AR$18,0)</f>
        <v/>
      </c>
      <c r="AS77">
        <f>IF(OR('3-man'!AS$20="P",OR('3-man'!AS$20="R",'3-man'!AS$18=$R$76),AND('3-man'!AS$18&lt;=IF('3-man'!$BF$4="",999,'3-man'!$BF$4),OR('3-man'!AS$20="D",LEFT('3-man'!AS$20,3)="ST&gt;",OR(AND('3-man'!AS$19="ST&gt;2",AS62&gt;=100),AND('3-man'!AS$21="ST&gt;2",AS78&gt;=100))))),'3-man'!AS$18,0)</f>
        <v/>
      </c>
      <c r="AT77">
        <f>IF(OR('3-man'!AT$20="P",OR('3-man'!AT$20="R",'3-man'!AT$18=$R$76),AND('3-man'!AT$18&lt;=IF('3-man'!$BF$4="",999,'3-man'!$BF$4),OR('3-man'!AT$20="D",LEFT('3-man'!AT$20,3)="ST&gt;",OR(AND('3-man'!AT$19="ST&gt;2",AT62&gt;=100),AND('3-man'!AT$21="ST&gt;2",AT78&gt;=100))))),'3-man'!AT$18,0)</f>
        <v/>
      </c>
      <c r="AU77">
        <f>IF(OR('3-man'!AU$20="P",OR('3-man'!AU$20="R",'3-man'!AU$18=$R$76),AND('3-man'!AU$18&lt;=IF('3-man'!$BF$4="",999,'3-man'!$BF$4),OR('3-man'!AU$20="D",LEFT('3-man'!AU$20,3)="ST&gt;",OR(AND('3-man'!AU$19="ST&gt;2",AU62&gt;=100),AND('3-man'!AU$21="ST&gt;2",AU78&gt;=100))))),'3-man'!AU$18,0)</f>
        <v/>
      </c>
      <c r="AV77">
        <f>IF(OR('3-man'!AV$20="P",OR('3-man'!AV$20="R",'3-man'!AV$18=$R$76),AND('3-man'!AV$18&lt;=IF('3-man'!$BF$4="",999,'3-man'!$BF$4),OR('3-man'!AV$20="D",LEFT('3-man'!AV$20,3)="ST&gt;",OR(AND('3-man'!AV$19="ST&gt;2",AV62&gt;=100),AND('3-man'!AV$21="ST&gt;2",AV78&gt;=100))))),'3-man'!AV$18,0)</f>
        <v/>
      </c>
      <c r="AW77">
        <f>IF(OR('3-man'!AW$20="P",OR('3-man'!AW$20="R",'3-man'!AW$18=$R$76),AND('3-man'!AW$18&lt;=IF('3-man'!$BF$4="",999,'3-man'!$BF$4),OR('3-man'!AW$20="D",LEFT('3-man'!AW$20,3)="ST&gt;",OR(AND('3-man'!AW$19="ST&gt;2",AW62&gt;=100),AND('3-man'!AW$21="ST&gt;2",AW78&gt;=100))))),'3-man'!AW$18,0)</f>
        <v/>
      </c>
      <c r="AX77">
        <f>IF(OR('3-man'!AX$20="P",OR('3-man'!AX$20="R",'3-man'!AX$18=$R$76),AND('3-man'!AX$18&lt;=IF('3-man'!$BF$4="",999,'3-man'!$BF$4),OR('3-man'!AX$20="D",LEFT('3-man'!AX$20,3)="ST&gt;",OR(AND('3-man'!AX$19="ST&gt;2",AX62&gt;=100),AND('3-man'!AX$21="ST&gt;2",AX78&gt;=100))))),'3-man'!AX$18,0)</f>
        <v/>
      </c>
      <c r="AY77">
        <f>IF(OR('3-man'!AY$20="P",OR('3-man'!AY$20="R",'3-man'!AY$18=$R$76),AND('3-man'!AY$18&lt;=IF('3-man'!$BF$4="",999,'3-man'!$BF$4),OR('3-man'!AY$20="D",LEFT('3-man'!AY$20,3)="ST&gt;",OR(AND('3-man'!AY$19="ST&gt;2",AY62&gt;=100),AND('3-man'!AY$21="ST&gt;2",AY78&gt;=100))))),'3-man'!AY$18,0)</f>
        <v/>
      </c>
      <c r="AZ77">
        <f>IF(OR('3-man'!AZ$20="P",OR('3-man'!AZ$20="R",'3-man'!AZ$18=$R$76),AND('3-man'!AZ$18&lt;=IF('3-man'!$BF$4="",999,'3-man'!$BF$4),OR('3-man'!AZ$20="D",LEFT('3-man'!AZ$20,3)="ST&gt;",OR(AND('3-man'!AZ$19="ST&gt;2",AZ62&gt;=100),AND('3-man'!AZ$21="ST&gt;2",AZ78&gt;=100))))),'3-man'!AZ$18,0)</f>
        <v/>
      </c>
      <c r="BA77">
        <f>IF(OR('3-man'!BA$20="P",OR('3-man'!BA$20="R",'3-man'!BA$18=$R$76),AND('3-man'!BA$18&lt;=IF('3-man'!$BF$4="",999,'3-man'!$BF$4),OR('3-man'!BA$20="D",LEFT('3-man'!BA$20,3)="ST&gt;",OR(AND('3-man'!BA$19="ST&gt;2",BA62&gt;=100),AND('3-man'!BA$21="ST&gt;2",BA78&gt;=100))))),'3-man'!BA$18,0)</f>
        <v/>
      </c>
      <c r="BB77">
        <f>IF(OR('3-man'!BB$20="P",OR('3-man'!BB$20="R",'3-man'!BB$18=$R$76),AND('3-man'!BB$18&lt;=IF('3-man'!$BF$4="",999,'3-man'!$BF$4),OR('3-man'!BB$20="D",LEFT('3-man'!BB$20,3)="ST&gt;",OR(AND('3-man'!BB$19="ST&gt;2",BB62&gt;=100),AND('3-man'!BB$21="ST&gt;2",BB78&gt;=100))))),'3-man'!BB$18,0)</f>
        <v/>
      </c>
      <c r="BC77">
        <f>IF(OR('3-man'!BC$20="P",OR('3-man'!BC$20="R",'3-man'!BC$18=$R$76),AND('3-man'!BC$18&lt;=IF('3-man'!$BF$4="",999,'3-man'!$BF$4),OR('3-man'!BC$20="D",LEFT('3-man'!BC$20,3)="ST&gt;",OR(AND('3-man'!BC$19="ST&gt;2",BC62&gt;=100),AND('3-man'!BC$21="ST&gt;2",BC78&gt;=100))))),'3-man'!BC$18,0)</f>
        <v/>
      </c>
      <c r="BD77">
        <f>IF(OR('3-man'!BD$20="P",OR('3-man'!BD$20="R",'3-man'!BD$18=$R$76),AND('3-man'!BD$18&lt;=IF('3-man'!$BF$4="",999,'3-man'!$BF$4),OR('3-man'!BD$20="D",LEFT('3-man'!BD$20,3)="ST&gt;",OR(AND('3-man'!BD$19="ST&gt;2",BD62&gt;=100),AND('3-man'!BD$21="ST&gt;2",BD78&gt;=100))))),'3-man'!BD$18,0)</f>
        <v/>
      </c>
      <c r="BE77">
        <f>IF(OR('3-man'!BE$20="P",OR('3-man'!BE$20="R",'3-man'!BE$18=$R$76),AND('3-man'!BE$18&lt;=IF('3-man'!$BF$4="",999,'3-man'!$BF$4),OR('3-man'!BE$20="D",LEFT('3-man'!BE$20,3)="ST&gt;",OR(AND('3-man'!BE$19="ST&gt;2",BE62&gt;=100),AND('3-man'!BE$21="ST&gt;2",BE78&gt;=100))))),'3-man'!BE$18,0)</f>
        <v/>
      </c>
      <c r="BF77">
        <f>IF(OR('3-man'!BF$20="P",OR('3-man'!BF$20="R",'3-man'!BF$18=$R$76),AND('3-man'!BF$18&lt;=IF('3-man'!$BF$4="",999,'3-man'!$BF$4),OR('3-man'!BF$20="D",LEFT('3-man'!BF$20,3)="ST&gt;",OR(AND('3-man'!BF$19="ST&gt;2",BF62&gt;=100),AND('3-man'!BF$21="ST&gt;2",BF78&gt;=100))))),'3-man'!BF$18,0)</f>
        <v/>
      </c>
      <c r="BG77">
        <f>IF(OR('3-man'!BG$20="P",OR('3-man'!BG$20="R",'3-man'!BG$18=$R$76),AND('3-man'!BG$18&lt;=IF('3-man'!$BF$4="",999,'3-man'!$BF$4),OR('3-man'!BG$20="D",LEFT('3-man'!BG$20,3)="ST&gt;",OR(AND('3-man'!BG$19="ST&gt;2",BG62&gt;=100),AND('3-man'!BG$21="ST&gt;2",BG78&gt;=100))))),'3-man'!BG$18,0)</f>
        <v/>
      </c>
      <c r="BH77">
        <f>IF(OR('3-man'!BH$20="P",OR('3-man'!BH$20="R",'3-man'!BH$18=$R$76),AND('3-man'!BH$18&lt;=IF('3-man'!$BF$4="",999,'3-man'!$BF$4),OR('3-man'!BH$20="D",LEFT('3-man'!BH$20,3)="ST&gt;",OR(AND('3-man'!BH$19="ST&gt;2",BH62&gt;=100),AND('3-man'!BH$21="ST&gt;2",BH78&gt;=100))))),'3-man'!BH$18,0)</f>
        <v/>
      </c>
      <c r="BI77">
        <f>IF(OR('3-man'!BI$20="P",OR('3-man'!BI$20="R",'3-man'!BI$18=$R$76),AND('3-man'!BI$18&lt;=IF('3-man'!$BF$4="",999,'3-man'!$BF$4),OR('3-man'!BI$20="D",LEFT('3-man'!BI$20,3)="ST&gt;",OR(AND('3-man'!BI$19="ST&gt;2",BI62&gt;=100),AND('3-man'!BI$21="ST&gt;2",BI78&gt;=100))))),'3-man'!BI$18,0)</f>
        <v/>
      </c>
      <c r="BJ77">
        <f>IF(OR('3-man'!BJ$20="P",OR('3-man'!BJ$20="R",'3-man'!BJ$18=$R$76),AND('3-man'!BJ$18&lt;=IF('3-man'!$BF$4="",999,'3-man'!$BF$4),OR('3-man'!BJ$20="D",LEFT('3-man'!BJ$20,3)="ST&gt;",OR(AND('3-man'!BJ$19="ST&gt;2",BJ62&gt;=100),AND('3-man'!BJ$21="ST&gt;2",BJ78&gt;=100))))),'3-man'!BJ$18,0)</f>
        <v/>
      </c>
      <c r="BK77">
        <f>IF(OR('3-man'!BK$20="P",OR('3-man'!BK$20="R",'3-man'!BK$18=$R$76),AND('3-man'!BK$18&lt;=IF('3-man'!$BF$4="",999,'3-man'!$BF$4),OR('3-man'!BK$20="D",LEFT('3-man'!BK$20,3)="ST&gt;",OR(AND('3-man'!BK$19="ST&gt;2",BK62&gt;=100),AND('3-man'!BK$21="ST&gt;2",BK78&gt;=100))))),'3-man'!BK$18,0)</f>
        <v/>
      </c>
      <c r="BL77">
        <f>IF(OR('3-man'!BL$20="P",OR('3-man'!BL$20="R",'3-man'!BL$18=$R$76),AND('3-man'!BL$18&lt;=IF('3-man'!$BF$4="",999,'3-man'!$BF$4),OR('3-man'!BL$20="D",LEFT('3-man'!BL$20,3)="ST&gt;",OR(AND('3-man'!BL$19="ST&gt;2",BL62&gt;=100),AND('3-man'!BL$21="ST&gt;2",BL78&gt;=100))))),'3-man'!BL$18,0)</f>
        <v/>
      </c>
      <c r="BM77">
        <f>IF(OR('3-man'!BM$20="P",OR('3-man'!BM$20="R",'3-man'!BM$18=$R$76),AND('3-man'!BM$18&lt;=IF('3-man'!$BF$4="",999,'3-man'!$BF$4),OR('3-man'!BM$20="D",LEFT('3-man'!BM$20,3)="ST&gt;",OR(AND('3-man'!BM$19="ST&gt;2",BM62&gt;=100),AND('3-man'!BM$21="ST&gt;2",BM78&gt;=100))))),'3-man'!BM$18,0)</f>
        <v/>
      </c>
      <c r="BN77">
        <f>IF(OR('3-man'!BN$20="P",OR('3-man'!BN$20="R",'3-man'!BN$18=$R$76),AND('3-man'!BN$18&lt;=IF('3-man'!$BF$4="",999,'3-man'!$BF$4),OR('3-man'!BN$20="D",LEFT('3-man'!BN$20,3)="ST&gt;",OR(AND('3-man'!BN$19="ST&gt;2",BN62&gt;=100),AND('3-man'!BN$21="ST&gt;2",BN78&gt;=100))))),'3-man'!BN$18,0)</f>
        <v/>
      </c>
      <c r="BO77">
        <f>IF(OR('3-man'!BO$20="P",OR('3-man'!BO$20="R",'3-man'!BO$18=$R$76),AND('3-man'!BO$18&lt;=IF('3-man'!$BF$4="",999,'3-man'!$BF$4),OR('3-man'!BO$20="D",LEFT('3-man'!BO$20,3)="ST&gt;",OR(AND('3-man'!BO$19="ST&gt;2",BO62&gt;=100),AND('3-man'!BO$21="ST&gt;2",BO78&gt;=100))))),'3-man'!BO$18,0)</f>
        <v/>
      </c>
      <c r="BP77">
        <f>IF(OR('3-man'!BP$20="P",OR('3-man'!BP$20="R",'3-man'!BP$18=$R$76),AND('3-man'!BP$18&lt;=IF('3-man'!$BF$4="",999,'3-man'!$BF$4),OR('3-man'!BP$20="D",LEFT('3-man'!BP$20,3)="ST&gt;",OR(AND('3-man'!BP$19="ST&gt;2",BP62&gt;=100),AND('3-man'!BP$21="ST&gt;2",BP78&gt;=100))))),'3-man'!BP$18,0)</f>
        <v/>
      </c>
      <c r="BQ77">
        <f>IF(OR('3-man'!BQ$20="P",OR('3-man'!BQ$20="R",'3-man'!BQ$18=$R$76),AND('3-man'!BQ$18&lt;=IF('3-man'!$BF$4="",999,'3-man'!$BF$4),OR('3-man'!BQ$20="D",LEFT('3-man'!BQ$20,3)="ST&gt;",OR(AND('3-man'!BQ$19="ST&gt;2",BQ62&gt;=100),AND('3-man'!BQ$21="ST&gt;2",BQ78&gt;=100))))),'3-man'!BQ$18,0)</f>
        <v/>
      </c>
      <c r="BR77">
        <f>IF(OR('3-man'!BR$20="P",OR('3-man'!BR$20="R",'3-man'!BR$18=$R$76),AND('3-man'!BR$18&lt;=IF('3-man'!$BF$4="",999,'3-man'!$BF$4),OR('3-man'!BR$20="D",LEFT('3-man'!BR$20,3)="ST&gt;",OR(AND('3-man'!BR$19="ST&gt;2",BR62&gt;=100),AND('3-man'!BR$21="ST&gt;2",BR78&gt;=100))))),'3-man'!BR$18,0)</f>
        <v/>
      </c>
      <c r="BS77">
        <f>IF(OR('3-man'!BS$20="P",OR('3-man'!BS$20="R",'3-man'!BS$18=$R$76),AND('3-man'!BS$18&lt;=IF('3-man'!$BF$4="",999,'3-man'!$BF$4),OR('3-man'!BS$20="D",LEFT('3-man'!BS$20,3)="ST&gt;",OR(AND('3-man'!BS$19="ST&gt;2",BS62&gt;=100),AND('3-man'!BS$21="ST&gt;2",BS78&gt;=100))))),'3-man'!BS$18,0)</f>
        <v/>
      </c>
      <c r="BT77">
        <f>IF(OR('3-man'!BT$20="P",OR('3-man'!BT$20="R",'3-man'!BT$18=$R$76),AND('3-man'!BT$18&lt;=IF('3-man'!$BF$4="",999,'3-man'!$BF$4),OR('3-man'!BT$20="D",LEFT('3-man'!BT$20,3)="ST&gt;",OR(AND('3-man'!BT$19="ST&gt;2",BT62&gt;=100),AND('3-man'!BT$21="ST&gt;2",BT78&gt;=100))))),'3-man'!BT$18,0)</f>
        <v/>
      </c>
      <c r="BU77">
        <f>IF(OR('3-man'!BU$20="P",OR('3-man'!BU$20="R",'3-man'!BU$18=$R$76),AND('3-man'!BU$18&lt;=IF('3-man'!$BF$4="",999,'3-man'!$BF$4),OR('3-man'!BU$20="D",LEFT('3-man'!BU$20,3)="ST&gt;",OR(AND('3-man'!BU$19="ST&gt;2",BU62&gt;=100),AND('3-man'!BU$21="ST&gt;2",BU78&gt;=100))))),'3-man'!BU$18,0)</f>
        <v/>
      </c>
      <c r="BV77">
        <f>IF(OR('3-man'!BV$20="P",OR('3-man'!BV$20="R",'3-man'!BV$18=$R$76),AND('3-man'!BV$18&lt;=IF('3-man'!$BF$4="",999,'3-man'!$BF$4),OR('3-man'!BV$20="D",LEFT('3-man'!BV$20,3)="ST&gt;",OR(AND('3-man'!BV$19="ST&gt;2",BV62&gt;=100),AND('3-man'!BV$21="ST&gt;2",BV78&gt;=100))))),'3-man'!BV$18,0)</f>
        <v/>
      </c>
      <c r="BW77">
        <f>IF(OR('3-man'!BW$20="P",OR('3-man'!BW$20="R",'3-man'!BW$18=$R$76),AND('3-man'!BW$18&lt;=IF('3-man'!$BF$4="",999,'3-man'!$BF$4),OR('3-man'!BW$20="D",LEFT('3-man'!BW$20,3)="ST&gt;",OR(AND('3-man'!BW$19="ST&gt;2",BW62&gt;=100),AND('3-man'!BW$21="ST&gt;2",BW78&gt;=100))))),'3-man'!BW$18,0)</f>
        <v/>
      </c>
      <c r="BX77">
        <f>IF(OR('3-man'!BX$20="P",OR('3-man'!BX$20="R",'3-man'!BX$18=$R$76),AND('3-man'!BX$18&lt;=IF('3-man'!$BF$4="",999,'3-man'!$BF$4),OR('3-man'!BX$20="D",LEFT('3-man'!BX$20,3)="ST&gt;",OR(AND('3-man'!BX$19="ST&gt;2",BX62&gt;=100),AND('3-man'!BX$21="ST&gt;2",BX78&gt;=100))))),'3-man'!BX$18,0)</f>
        <v/>
      </c>
      <c r="BY77">
        <f>IF(OR('3-man'!BY$20="P",OR('3-man'!BY$20="R",'3-man'!BY$18=$R$76),AND('3-man'!BY$18&lt;=IF('3-man'!$BF$4="",999,'3-man'!$BF$4),OR('3-man'!BY$20="D",LEFT('3-man'!BY$20,3)="ST&gt;",OR(AND('3-man'!BY$19="ST&gt;2",BY62&gt;=100),AND('3-man'!BY$21="ST&gt;2",BY78&gt;=100))))),'3-man'!BY$18,0)</f>
        <v/>
      </c>
      <c r="BZ77">
        <f>IF(OR('3-man'!BZ$20="P",OR('3-man'!BZ$20="R",'3-man'!BZ$18=$R$76),AND('3-man'!BZ$18&lt;=IF('3-man'!$BF$4="",999,'3-man'!$BF$4),OR('3-man'!BZ$20="D",LEFT('3-man'!BZ$20,3)="ST&gt;",OR(AND('3-man'!BZ$19="ST&gt;2",BZ62&gt;=100),AND('3-man'!BZ$21="ST&gt;2",BZ78&gt;=100))))),'3-man'!BZ$18,0)</f>
        <v/>
      </c>
      <c r="CA77">
        <f>IF(OR('3-man'!CA$20="P",OR('3-man'!CA$20="R",'3-man'!CA$18=$R$76),AND('3-man'!CA$18&lt;=IF('3-man'!$BF$4="",999,'3-man'!$BF$4),OR('3-man'!CA$20="D",LEFT('3-man'!CA$20,3)="ST&gt;",OR(AND('3-man'!CA$19="ST&gt;2",CA62&gt;=100),AND('3-man'!CA$21="ST&gt;2",CA78&gt;=100))))),'3-man'!CA$18,0)</f>
        <v/>
      </c>
      <c r="CB77">
        <f>IF(OR('3-man'!CB$20="P",OR('3-man'!CB$20="R",'3-man'!CB$18=$R$76),AND('3-man'!CB$18&lt;=IF('3-man'!$BF$4="",999,'3-man'!$BF$4),OR('3-man'!CB$20="D",LEFT('3-man'!CB$20,3)="ST&gt;",OR(AND('3-man'!CB$19="ST&gt;2",CB62&gt;=100),AND('3-man'!CB$21="ST&gt;2",CB78&gt;=100))))),'3-man'!CB$18,0)</f>
        <v/>
      </c>
      <c r="CC77">
        <f>IF(OR('3-man'!CC$20="P",OR('3-man'!CC$20="R",'3-man'!CC$18=$R$76),AND('3-man'!CC$18&lt;=IF('3-man'!$BF$4="",999,'3-man'!$BF$4),OR('3-man'!CC$20="D",LEFT('3-man'!CC$20,3)="ST&gt;",OR(AND('3-man'!CC$19="ST&gt;2",CC62&gt;=100),AND('3-man'!CC$21="ST&gt;2",CC78&gt;=100))))),'3-man'!CC$18,0)</f>
        <v/>
      </c>
      <c r="CD77">
        <f>IF(OR('3-man'!CD$20="P",OR('3-man'!CD$20="R",'3-man'!CD$18=$R$76),AND('3-man'!CD$18&lt;=IF('3-man'!$BF$4="",999,'3-man'!$BF$4),OR('3-man'!CD$20="D",LEFT('3-man'!CD$20,3)="ST&gt;",OR(AND('3-man'!CD$19="ST&gt;2",CD62&gt;=100),AND('3-man'!CD$21="ST&gt;2",CD78&gt;=100))))),'3-man'!CD$18,0)</f>
        <v/>
      </c>
    </row>
    <row r="78">
      <c r="A78" t="inlineStr">
        <is>
          <t>P3 s1</t>
        </is>
      </c>
      <c r="C78">
        <f>MIN(100,B79+IF(AND(OR(NOT(ISNUMBER($R$84)),'3-man'!C$18&gt;$R$84),B79&lt;100,B80+1&gt;=IF(OR('3-man'!$F$6=TRUE,'3-man'!$F$6="TRUE",'3-man'!$F$6="Yes"),25,50)),10,0)+IF('3-man'!C$18=$Q$84,25,0))</f>
        <v/>
      </c>
      <c r="D78">
        <f>MIN(100,C79+IF(AND(OR(NOT(ISNUMBER($R$84)),'3-man'!D$18&gt;$R$84),C79&lt;100,C80+1&gt;=IF(OR('3-man'!$F$6=TRUE,'3-man'!$F$6="TRUE",'3-man'!$F$6="Yes"),25,50)),10,0)+IF('3-man'!D$18=$Q$84,25,0))</f>
        <v/>
      </c>
      <c r="E78">
        <f>MIN(100,D79+IF(AND(OR(NOT(ISNUMBER($R$84)),'3-man'!E$18&gt;$R$84),D79&lt;100,D80+1&gt;=IF(OR('3-man'!$F$6=TRUE,'3-man'!$F$6="TRUE",'3-man'!$F$6="Yes"),25,50)),10,0)+IF('3-man'!E$18=$Q$84,25,0))</f>
        <v/>
      </c>
      <c r="F78">
        <f>MIN(100,E79+IF(AND(OR(NOT(ISNUMBER($R$84)),'3-man'!F$18&gt;$R$84),E79&lt;100,E80+1&gt;=IF(OR('3-man'!$F$6=TRUE,'3-man'!$F$6="TRUE",'3-man'!$F$6="Yes"),25,50)),10,0)+IF('3-man'!F$18=$Q$84,25,0))</f>
        <v/>
      </c>
      <c r="G78">
        <f>MIN(100,F79+IF(AND(OR(NOT(ISNUMBER($R$84)),'3-man'!G$18&gt;$R$84),F79&lt;100,F80+1&gt;=IF(OR('3-man'!$F$6=TRUE,'3-man'!$F$6="TRUE",'3-man'!$F$6="Yes"),25,50)),10,0)+IF('3-man'!G$18=$Q$84,25,0))</f>
        <v/>
      </c>
      <c r="H78">
        <f>MIN(100,G79+IF(AND(OR(NOT(ISNUMBER($R$84)),'3-man'!H$18&gt;$R$84),G79&lt;100,G80+1&gt;=IF(OR('3-man'!$F$6=TRUE,'3-man'!$F$6="TRUE",'3-man'!$F$6="Yes"),25,50)),10,0)+IF('3-man'!H$18=$Q$84,25,0))</f>
        <v/>
      </c>
      <c r="I78">
        <f>MIN(100,H79+IF(AND(OR(NOT(ISNUMBER($R$84)),'3-man'!I$18&gt;$R$84),H79&lt;100,H80+1&gt;=IF(OR('3-man'!$F$6=TRUE,'3-man'!$F$6="TRUE",'3-man'!$F$6="Yes"),25,50)),10,0)+IF('3-man'!I$18=$Q$84,25,0))</f>
        <v/>
      </c>
      <c r="J78">
        <f>MIN(100,I79+IF(AND(OR(NOT(ISNUMBER($R$84)),'3-man'!J$18&gt;$R$84),I79&lt;100,I80+1&gt;=IF(OR('3-man'!$F$6=TRUE,'3-man'!$F$6="TRUE",'3-man'!$F$6="Yes"),25,50)),10,0)+IF('3-man'!J$18=$Q$84,25,0))</f>
        <v/>
      </c>
      <c r="K78">
        <f>MIN(100,J79+IF(AND(OR(NOT(ISNUMBER($R$84)),'3-man'!K$18&gt;$R$84),J79&lt;100,J80+1&gt;=IF(OR('3-man'!$F$6=TRUE,'3-man'!$F$6="TRUE",'3-man'!$F$6="Yes"),25,50)),10,0)+IF('3-man'!K$18=$Q$84,25,0))</f>
        <v/>
      </c>
      <c r="L78">
        <f>MIN(100,K79+IF(AND(OR(NOT(ISNUMBER($R$84)),'3-man'!L$18&gt;$R$84),K79&lt;100,K80+1&gt;=IF(OR('3-man'!$F$6=TRUE,'3-man'!$F$6="TRUE",'3-man'!$F$6="Yes"),25,50)),10,0)+IF('3-man'!L$18=$Q$84,25,0))</f>
        <v/>
      </c>
      <c r="M78">
        <f>MIN(100,L79+IF(AND(OR(NOT(ISNUMBER($R$84)),'3-man'!M$18&gt;$R$84),L79&lt;100,L80+1&gt;=IF(OR('3-man'!$F$6=TRUE,'3-man'!$F$6="TRUE",'3-man'!$F$6="Yes"),25,50)),10,0)+IF('3-man'!M$18=$Q$84,25,0))</f>
        <v/>
      </c>
      <c r="N78">
        <f>MIN(100,M79+IF(AND(OR(NOT(ISNUMBER($R$84)),'3-man'!N$18&gt;$R$84),M79&lt;100,M80+1&gt;=IF(OR('3-man'!$F$6=TRUE,'3-man'!$F$6="TRUE",'3-man'!$F$6="Yes"),25,50)),10,0)+IF('3-man'!N$18=$Q$84,25,0))</f>
        <v/>
      </c>
      <c r="O78">
        <f>MIN(100,N79+IF(AND(OR(NOT(ISNUMBER($R$84)),'3-man'!O$18&gt;$R$84),N79&lt;100,N80+1&gt;=IF(OR('3-man'!$F$6=TRUE,'3-man'!$F$6="TRUE",'3-man'!$F$6="Yes"),25,50)),10,0)+IF('3-man'!O$18=$Q$84,25,0))</f>
        <v/>
      </c>
      <c r="P78">
        <f>MIN(100,O79+IF(AND(OR(NOT(ISNUMBER($R$84)),'3-man'!P$18&gt;$R$84),O79&lt;100,O80+1&gt;=IF(OR('3-man'!$F$6=TRUE,'3-man'!$F$6="TRUE",'3-man'!$F$6="Yes"),25,50)),10,0)+IF('3-man'!P$18=$Q$84,25,0))</f>
        <v/>
      </c>
      <c r="Q78">
        <f>MIN(100,P79+IF(AND(OR(NOT(ISNUMBER($R$84)),'3-man'!Q$18&gt;$R$84),P79&lt;100,P80+1&gt;=IF(OR('3-man'!$F$6=TRUE,'3-man'!$F$6="TRUE",'3-man'!$F$6="Yes"),25,50)),10,0)+IF('3-man'!Q$18=$Q$84,25,0))</f>
        <v/>
      </c>
      <c r="R78">
        <f>MIN(100,Q79+IF(AND(OR(NOT(ISNUMBER($R$84)),'3-man'!R$18&gt;$R$84),Q79&lt;100,Q80+1&gt;=IF(OR('3-man'!$F$6=TRUE,'3-man'!$F$6="TRUE",'3-man'!$F$6="Yes"),25,50)),10,0)+IF('3-man'!R$18=$Q$84,25,0))</f>
        <v/>
      </c>
      <c r="S78">
        <f>MIN(100,R79+IF(AND(OR(NOT(ISNUMBER($R$84)),'3-man'!S$18&gt;$R$84),R79&lt;100,R80+1&gt;=IF(OR('3-man'!$F$6=TRUE,'3-man'!$F$6="TRUE",'3-man'!$F$6="Yes"),25,50)),10,0)+IF('3-man'!S$18=$Q$84,25,0))</f>
        <v/>
      </c>
      <c r="T78">
        <f>MIN(100,S79+IF(AND(OR(NOT(ISNUMBER($R$84)),'3-man'!T$18&gt;$R$84),S79&lt;100,S80+1&gt;=IF(OR('3-man'!$F$6=TRUE,'3-man'!$F$6="TRUE",'3-man'!$F$6="Yes"),25,50)),10,0)+IF('3-man'!T$18=$Q$84,25,0))</f>
        <v/>
      </c>
      <c r="U78">
        <f>MIN(100,T79+IF(AND(OR(NOT(ISNUMBER($R$84)),'3-man'!U$18&gt;$R$84),T79&lt;100,T80+1&gt;=IF(OR('3-man'!$F$6=TRUE,'3-man'!$F$6="TRUE",'3-man'!$F$6="Yes"),25,50)),10,0)+IF('3-man'!U$18=$Q$84,25,0))</f>
        <v/>
      </c>
      <c r="V78">
        <f>MIN(100,U79+IF(AND(OR(NOT(ISNUMBER($R$84)),'3-man'!V$18&gt;$R$84),U79&lt;100,U80+1&gt;=IF(OR('3-man'!$F$6=TRUE,'3-man'!$F$6="TRUE",'3-man'!$F$6="Yes"),25,50)),10,0)+IF('3-man'!V$18=$Q$84,25,0))</f>
        <v/>
      </c>
      <c r="W78">
        <f>MIN(100,V79+IF(AND(OR(NOT(ISNUMBER($R$84)),'3-man'!W$18&gt;$R$84),V79&lt;100,V80+1&gt;=IF(OR('3-man'!$F$6=TRUE,'3-man'!$F$6="TRUE",'3-man'!$F$6="Yes"),25,50)),10,0)+IF('3-man'!W$18=$Q$84,25,0))</f>
        <v/>
      </c>
      <c r="X78">
        <f>MIN(100,W79+IF(AND(OR(NOT(ISNUMBER($R$84)),'3-man'!X$18&gt;$R$84),W79&lt;100,W80+1&gt;=IF(OR('3-man'!$F$6=TRUE,'3-man'!$F$6="TRUE",'3-man'!$F$6="Yes"),25,50)),10,0)+IF('3-man'!X$18=$Q$84,25,0))</f>
        <v/>
      </c>
      <c r="Y78">
        <f>MIN(100,X79+IF(AND(OR(NOT(ISNUMBER($R$84)),'3-man'!Y$18&gt;$R$84),X79&lt;100,X80+1&gt;=IF(OR('3-man'!$F$6=TRUE,'3-man'!$F$6="TRUE",'3-man'!$F$6="Yes"),25,50)),10,0)+IF('3-man'!Y$18=$Q$84,25,0))</f>
        <v/>
      </c>
      <c r="Z78">
        <f>MIN(100,Y79+IF(AND(OR(NOT(ISNUMBER($R$84)),'3-man'!Z$18&gt;$R$84),Y79&lt;100,Y80+1&gt;=IF(OR('3-man'!$F$6=TRUE,'3-man'!$F$6="TRUE",'3-man'!$F$6="Yes"),25,50)),10,0)+IF('3-man'!Z$18=$Q$84,25,0))</f>
        <v/>
      </c>
      <c r="AA78">
        <f>MIN(100,Z79+IF(AND(OR(NOT(ISNUMBER($R$84)),'3-man'!AA$18&gt;$R$84),Z79&lt;100,Z80+1&gt;=IF(OR('3-man'!$F$6=TRUE,'3-man'!$F$6="TRUE",'3-man'!$F$6="Yes"),25,50)),10,0)+IF('3-man'!AA$18=$Q$84,25,0))</f>
        <v/>
      </c>
      <c r="AB78">
        <f>MIN(100,AA79+IF(AND(OR(NOT(ISNUMBER($R$84)),'3-man'!AB$18&gt;$R$84),AA79&lt;100,AA80+1&gt;=IF(OR('3-man'!$F$6=TRUE,'3-man'!$F$6="TRUE",'3-man'!$F$6="Yes"),25,50)),10,0)+IF('3-man'!AB$18=$Q$84,25,0))</f>
        <v/>
      </c>
      <c r="AC78">
        <f>MIN(100,AB79+IF(AND(OR(NOT(ISNUMBER($R$84)),'3-man'!AC$18&gt;$R$84),AB79&lt;100,AB80+1&gt;=IF(OR('3-man'!$F$6=TRUE,'3-man'!$F$6="TRUE",'3-man'!$F$6="Yes"),25,50)),10,0)+IF('3-man'!AC$18=$Q$84,25,0))</f>
        <v/>
      </c>
      <c r="AD78">
        <f>MIN(100,AC79+IF(AND(OR(NOT(ISNUMBER($R$84)),'3-man'!AD$18&gt;$R$84),AC79&lt;100,AC80+1&gt;=IF(OR('3-man'!$F$6=TRUE,'3-man'!$F$6="TRUE",'3-man'!$F$6="Yes"),25,50)),10,0)+IF('3-man'!AD$18=$Q$84,25,0))</f>
        <v/>
      </c>
      <c r="AE78">
        <f>MIN(100,AD79+IF(AND(OR(NOT(ISNUMBER($R$84)),'3-man'!AE$18&gt;$R$84),AD79&lt;100,AD80+1&gt;=IF(OR('3-man'!$F$6=TRUE,'3-man'!$F$6="TRUE",'3-man'!$F$6="Yes"),25,50)),10,0)+IF('3-man'!AE$18=$Q$84,25,0))</f>
        <v/>
      </c>
      <c r="AF78">
        <f>MIN(100,AE79+IF(AND(OR(NOT(ISNUMBER($R$84)),'3-man'!AF$18&gt;$R$84),AE79&lt;100,AE80+1&gt;=IF(OR('3-man'!$F$6=TRUE,'3-man'!$F$6="TRUE",'3-man'!$F$6="Yes"),25,50)),10,0)+IF('3-man'!AF$18=$Q$84,25,0))</f>
        <v/>
      </c>
      <c r="AG78">
        <f>MIN(100,AF79+IF(AND(OR(NOT(ISNUMBER($R$84)),'3-man'!AG$18&gt;$R$84),AF79&lt;100,AF80+1&gt;=IF(OR('3-man'!$F$6=TRUE,'3-man'!$F$6="TRUE",'3-man'!$F$6="Yes"),25,50)),10,0)+IF('3-man'!AG$18=$Q$84,25,0))</f>
        <v/>
      </c>
      <c r="AH78">
        <f>MIN(100,AG79+IF(AND(OR(NOT(ISNUMBER($R$84)),'3-man'!AH$18&gt;$R$84),AG79&lt;100,AG80+1&gt;=IF(OR('3-man'!$F$6=TRUE,'3-man'!$F$6="TRUE",'3-man'!$F$6="Yes"),25,50)),10,0)+IF('3-man'!AH$18=$Q$84,25,0))</f>
        <v/>
      </c>
      <c r="AI78">
        <f>MIN(100,AH79+IF(AND(OR(NOT(ISNUMBER($R$84)),'3-man'!AI$18&gt;$R$84),AH79&lt;100,AH80+1&gt;=IF(OR('3-man'!$F$6=TRUE,'3-man'!$F$6="TRUE",'3-man'!$F$6="Yes"),25,50)),10,0)+IF('3-man'!AI$18=$Q$84,25,0))</f>
        <v/>
      </c>
      <c r="AJ78">
        <f>MIN(100,AI79+IF(AND(OR(NOT(ISNUMBER($R$84)),'3-man'!AJ$18&gt;$R$84),AI79&lt;100,AI80+1&gt;=IF(OR('3-man'!$F$6=TRUE,'3-man'!$F$6="TRUE",'3-man'!$F$6="Yes"),25,50)),10,0)+IF('3-man'!AJ$18=$Q$84,25,0))</f>
        <v/>
      </c>
      <c r="AK78">
        <f>MIN(100,AJ79+IF(AND(OR(NOT(ISNUMBER($R$84)),'3-man'!AK$18&gt;$R$84),AJ79&lt;100,AJ80+1&gt;=IF(OR('3-man'!$F$6=TRUE,'3-man'!$F$6="TRUE",'3-man'!$F$6="Yes"),25,50)),10,0)+IF('3-man'!AK$18=$Q$84,25,0))</f>
        <v/>
      </c>
      <c r="AL78">
        <f>MIN(100,AK79+IF(AND(OR(NOT(ISNUMBER($R$84)),'3-man'!AL$18&gt;$R$84),AK79&lt;100,AK80+1&gt;=IF(OR('3-man'!$F$6=TRUE,'3-man'!$F$6="TRUE",'3-man'!$F$6="Yes"),25,50)),10,0)+IF('3-man'!AL$18=$Q$84,25,0))</f>
        <v/>
      </c>
      <c r="AM78">
        <f>MIN(100,AL79+IF(AND(OR(NOT(ISNUMBER($R$84)),'3-man'!AM$18&gt;$R$84),AL79&lt;100,AL80+1&gt;=IF(OR('3-man'!$F$6=TRUE,'3-man'!$F$6="TRUE",'3-man'!$F$6="Yes"),25,50)),10,0)+IF('3-man'!AM$18=$Q$84,25,0))</f>
        <v/>
      </c>
      <c r="AN78">
        <f>MIN(100,AM79+IF(AND(OR(NOT(ISNUMBER($R$84)),'3-man'!AN$18&gt;$R$84),AM79&lt;100,AM80+1&gt;=IF(OR('3-man'!$F$6=TRUE,'3-man'!$F$6="TRUE",'3-man'!$F$6="Yes"),25,50)),10,0)+IF('3-man'!AN$18=$Q$84,25,0))</f>
        <v/>
      </c>
      <c r="AO78">
        <f>MIN(100,AN79+IF(AND(OR(NOT(ISNUMBER($R$84)),'3-man'!AO$18&gt;$R$84),AN79&lt;100,AN80+1&gt;=IF(OR('3-man'!$F$6=TRUE,'3-man'!$F$6="TRUE",'3-man'!$F$6="Yes"),25,50)),10,0)+IF('3-man'!AO$18=$Q$84,25,0))</f>
        <v/>
      </c>
      <c r="AP78">
        <f>MIN(100,AO79+IF(AND(OR(NOT(ISNUMBER($R$84)),'3-man'!AP$18&gt;$R$84),AO79&lt;100,AO80+1&gt;=IF(OR('3-man'!$F$6=TRUE,'3-man'!$F$6="TRUE",'3-man'!$F$6="Yes"),25,50)),10,0)+IF('3-man'!AP$18=$Q$84,25,0))</f>
        <v/>
      </c>
      <c r="AQ78">
        <f>MIN(100,AP79+IF(AND(OR(NOT(ISNUMBER($R$84)),'3-man'!AQ$18&gt;$R$84),AP79&lt;100,AP80+1&gt;=IF(OR('3-man'!$F$6=TRUE,'3-man'!$F$6="TRUE",'3-man'!$F$6="Yes"),25,50)),10,0)+IF('3-man'!AQ$18=$Q$84,25,0))</f>
        <v/>
      </c>
      <c r="AR78">
        <f>MIN(100,AQ79+IF(AND(OR(NOT(ISNUMBER($R$84)),'3-man'!AR$18&gt;$R$84),AQ79&lt;100,AQ80+1&gt;=IF(OR('3-man'!$F$6=TRUE,'3-man'!$F$6="TRUE",'3-man'!$F$6="Yes"),25,50)),10,0)+IF('3-man'!AR$18=$Q$84,25,0))</f>
        <v/>
      </c>
      <c r="AS78">
        <f>MIN(100,AR79+IF(AND(OR(NOT(ISNUMBER($R$84)),'3-man'!AS$18&gt;$R$84),AR79&lt;100,AR80+1&gt;=IF(OR('3-man'!$F$6=TRUE,'3-man'!$F$6="TRUE",'3-man'!$F$6="Yes"),25,50)),10,0)+IF('3-man'!AS$18=$Q$84,25,0))</f>
        <v/>
      </c>
      <c r="AT78">
        <f>MIN(100,AS79+IF(AND(OR(NOT(ISNUMBER($R$84)),'3-man'!AT$18&gt;$R$84),AS79&lt;100,AS80+1&gt;=IF(OR('3-man'!$F$6=TRUE,'3-man'!$F$6="TRUE",'3-man'!$F$6="Yes"),25,50)),10,0)+IF('3-man'!AT$18=$Q$84,25,0))</f>
        <v/>
      </c>
      <c r="AU78">
        <f>MIN(100,AT79+IF(AND(OR(NOT(ISNUMBER($R$84)),'3-man'!AU$18&gt;$R$84),AT79&lt;100,AT80+1&gt;=IF(OR('3-man'!$F$6=TRUE,'3-man'!$F$6="TRUE",'3-man'!$F$6="Yes"),25,50)),10,0)+IF('3-man'!AU$18=$Q$84,25,0))</f>
        <v/>
      </c>
      <c r="AV78">
        <f>MIN(100,AU79+IF(AND(OR(NOT(ISNUMBER($R$84)),'3-man'!AV$18&gt;$R$84),AU79&lt;100,AU80+1&gt;=IF(OR('3-man'!$F$6=TRUE,'3-man'!$F$6="TRUE",'3-man'!$F$6="Yes"),25,50)),10,0)+IF('3-man'!AV$18=$Q$84,25,0))</f>
        <v/>
      </c>
      <c r="AW78">
        <f>MIN(100,AV79+IF(AND(OR(NOT(ISNUMBER($R$84)),'3-man'!AW$18&gt;$R$84),AV79&lt;100,AV80+1&gt;=IF(OR('3-man'!$F$6=TRUE,'3-man'!$F$6="TRUE",'3-man'!$F$6="Yes"),25,50)),10,0)+IF('3-man'!AW$18=$Q$84,25,0))</f>
        <v/>
      </c>
      <c r="AX78">
        <f>MIN(100,AW79+IF(AND(OR(NOT(ISNUMBER($R$84)),'3-man'!AX$18&gt;$R$84),AW79&lt;100,AW80+1&gt;=IF(OR('3-man'!$F$6=TRUE,'3-man'!$F$6="TRUE",'3-man'!$F$6="Yes"),25,50)),10,0)+IF('3-man'!AX$18=$Q$84,25,0))</f>
        <v/>
      </c>
      <c r="AY78">
        <f>MIN(100,AX79+IF(AND(OR(NOT(ISNUMBER($R$84)),'3-man'!AY$18&gt;$R$84),AX79&lt;100,AX80+1&gt;=IF(OR('3-man'!$F$6=TRUE,'3-man'!$F$6="TRUE",'3-man'!$F$6="Yes"),25,50)),10,0)+IF('3-man'!AY$18=$Q$84,25,0))</f>
        <v/>
      </c>
      <c r="AZ78">
        <f>MIN(100,AY79+IF(AND(OR(NOT(ISNUMBER($R$84)),'3-man'!AZ$18&gt;$R$84),AY79&lt;100,AY80+1&gt;=IF(OR('3-man'!$F$6=TRUE,'3-man'!$F$6="TRUE",'3-man'!$F$6="Yes"),25,50)),10,0)+IF('3-man'!AZ$18=$Q$84,25,0))</f>
        <v/>
      </c>
      <c r="BA78">
        <f>MIN(100,AZ79+IF(AND(OR(NOT(ISNUMBER($R$84)),'3-man'!BA$18&gt;$R$84),AZ79&lt;100,AZ80+1&gt;=IF(OR('3-man'!$F$6=TRUE,'3-man'!$F$6="TRUE",'3-man'!$F$6="Yes"),25,50)),10,0)+IF('3-man'!BA$18=$Q$84,25,0))</f>
        <v/>
      </c>
      <c r="BB78">
        <f>MIN(100,BA79+IF(AND(OR(NOT(ISNUMBER($R$84)),'3-man'!BB$18&gt;$R$84),BA79&lt;100,BA80+1&gt;=IF(OR('3-man'!$F$6=TRUE,'3-man'!$F$6="TRUE",'3-man'!$F$6="Yes"),25,50)),10,0)+IF('3-man'!BB$18=$Q$84,25,0))</f>
        <v/>
      </c>
      <c r="BC78">
        <f>MIN(100,BB79+IF(AND(OR(NOT(ISNUMBER($R$84)),'3-man'!BC$18&gt;$R$84),BB79&lt;100,BB80+1&gt;=IF(OR('3-man'!$F$6=TRUE,'3-man'!$F$6="TRUE",'3-man'!$F$6="Yes"),25,50)),10,0)+IF('3-man'!BC$18=$Q$84,25,0))</f>
        <v/>
      </c>
      <c r="BD78">
        <f>MIN(100,BC79+IF(AND(OR(NOT(ISNUMBER($R$84)),'3-man'!BD$18&gt;$R$84),BC79&lt;100,BC80+1&gt;=IF(OR('3-man'!$F$6=TRUE,'3-man'!$F$6="TRUE",'3-man'!$F$6="Yes"),25,50)),10,0)+IF('3-man'!BD$18=$Q$84,25,0))</f>
        <v/>
      </c>
      <c r="BE78">
        <f>MIN(100,BD79+IF(AND(OR(NOT(ISNUMBER($R$84)),'3-man'!BE$18&gt;$R$84),BD79&lt;100,BD80+1&gt;=IF(OR('3-man'!$F$6=TRUE,'3-man'!$F$6="TRUE",'3-man'!$F$6="Yes"),25,50)),10,0)+IF('3-man'!BE$18=$Q$84,25,0))</f>
        <v/>
      </c>
      <c r="BF78">
        <f>MIN(100,BE79+IF(AND(OR(NOT(ISNUMBER($R$84)),'3-man'!BF$18&gt;$R$84),BE79&lt;100,BE80+1&gt;=IF(OR('3-man'!$F$6=TRUE,'3-man'!$F$6="TRUE",'3-man'!$F$6="Yes"),25,50)),10,0)+IF('3-man'!BF$18=$Q$84,25,0))</f>
        <v/>
      </c>
      <c r="BG78">
        <f>MIN(100,BF79+IF(AND(OR(NOT(ISNUMBER($R$84)),'3-man'!BG$18&gt;$R$84),BF79&lt;100,BF80+1&gt;=IF(OR('3-man'!$F$6=TRUE,'3-man'!$F$6="TRUE",'3-man'!$F$6="Yes"),25,50)),10,0)+IF('3-man'!BG$18=$Q$84,25,0))</f>
        <v/>
      </c>
      <c r="BH78">
        <f>MIN(100,BG79+IF(AND(OR(NOT(ISNUMBER($R$84)),'3-man'!BH$18&gt;$R$84),BG79&lt;100,BG80+1&gt;=IF(OR('3-man'!$F$6=TRUE,'3-man'!$F$6="TRUE",'3-man'!$F$6="Yes"),25,50)),10,0)+IF('3-man'!BH$18=$Q$84,25,0))</f>
        <v/>
      </c>
      <c r="BI78">
        <f>MIN(100,BH79+IF(AND(OR(NOT(ISNUMBER($R$84)),'3-man'!BI$18&gt;$R$84),BH79&lt;100,BH80+1&gt;=IF(OR('3-man'!$F$6=TRUE,'3-man'!$F$6="TRUE",'3-man'!$F$6="Yes"),25,50)),10,0)+IF('3-man'!BI$18=$Q$84,25,0))</f>
        <v/>
      </c>
      <c r="BJ78">
        <f>MIN(100,BI79+IF(AND(OR(NOT(ISNUMBER($R$84)),'3-man'!BJ$18&gt;$R$84),BI79&lt;100,BI80+1&gt;=IF(OR('3-man'!$F$6=TRUE,'3-man'!$F$6="TRUE",'3-man'!$F$6="Yes"),25,50)),10,0)+IF('3-man'!BJ$18=$Q$84,25,0))</f>
        <v/>
      </c>
      <c r="BK78">
        <f>MIN(100,BJ79+IF(AND(OR(NOT(ISNUMBER($R$84)),'3-man'!BK$18&gt;$R$84),BJ79&lt;100,BJ80+1&gt;=IF(OR('3-man'!$F$6=TRUE,'3-man'!$F$6="TRUE",'3-man'!$F$6="Yes"),25,50)),10,0)+IF('3-man'!BK$18=$Q$84,25,0))</f>
        <v/>
      </c>
      <c r="BL78">
        <f>MIN(100,BK79+IF(AND(OR(NOT(ISNUMBER($R$84)),'3-man'!BL$18&gt;$R$84),BK79&lt;100,BK80+1&gt;=IF(OR('3-man'!$F$6=TRUE,'3-man'!$F$6="TRUE",'3-man'!$F$6="Yes"),25,50)),10,0)+IF('3-man'!BL$18=$Q$84,25,0))</f>
        <v/>
      </c>
      <c r="BM78">
        <f>MIN(100,BL79+IF(AND(OR(NOT(ISNUMBER($R$84)),'3-man'!BM$18&gt;$R$84),BL79&lt;100,BL80+1&gt;=IF(OR('3-man'!$F$6=TRUE,'3-man'!$F$6="TRUE",'3-man'!$F$6="Yes"),25,50)),10,0)+IF('3-man'!BM$18=$Q$84,25,0))</f>
        <v/>
      </c>
      <c r="BN78">
        <f>MIN(100,BM79+IF(AND(OR(NOT(ISNUMBER($R$84)),'3-man'!BN$18&gt;$R$84),BM79&lt;100,BM80+1&gt;=IF(OR('3-man'!$F$6=TRUE,'3-man'!$F$6="TRUE",'3-man'!$F$6="Yes"),25,50)),10,0)+IF('3-man'!BN$18=$Q$84,25,0))</f>
        <v/>
      </c>
      <c r="BO78">
        <f>MIN(100,BN79+IF(AND(OR(NOT(ISNUMBER($R$84)),'3-man'!BO$18&gt;$R$84),BN79&lt;100,BN80+1&gt;=IF(OR('3-man'!$F$6=TRUE,'3-man'!$F$6="TRUE",'3-man'!$F$6="Yes"),25,50)),10,0)+IF('3-man'!BO$18=$Q$84,25,0))</f>
        <v/>
      </c>
      <c r="BP78">
        <f>MIN(100,BO79+IF(AND(OR(NOT(ISNUMBER($R$84)),'3-man'!BP$18&gt;$R$84),BO79&lt;100,BO80+1&gt;=IF(OR('3-man'!$F$6=TRUE,'3-man'!$F$6="TRUE",'3-man'!$F$6="Yes"),25,50)),10,0)+IF('3-man'!BP$18=$Q$84,25,0))</f>
        <v/>
      </c>
      <c r="BQ78">
        <f>MIN(100,BP79+IF(AND(OR(NOT(ISNUMBER($R$84)),'3-man'!BQ$18&gt;$R$84),BP79&lt;100,BP80+1&gt;=IF(OR('3-man'!$F$6=TRUE,'3-man'!$F$6="TRUE",'3-man'!$F$6="Yes"),25,50)),10,0)+IF('3-man'!BQ$18=$Q$84,25,0))</f>
        <v/>
      </c>
      <c r="BR78">
        <f>MIN(100,BQ79+IF(AND(OR(NOT(ISNUMBER($R$84)),'3-man'!BR$18&gt;$R$84),BQ79&lt;100,BQ80+1&gt;=IF(OR('3-man'!$F$6=TRUE,'3-man'!$F$6="TRUE",'3-man'!$F$6="Yes"),25,50)),10,0)+IF('3-man'!BR$18=$Q$84,25,0))</f>
        <v/>
      </c>
      <c r="BS78">
        <f>MIN(100,BR79+IF(AND(OR(NOT(ISNUMBER($R$84)),'3-man'!BS$18&gt;$R$84),BR79&lt;100,BR80+1&gt;=IF(OR('3-man'!$F$6=TRUE,'3-man'!$F$6="TRUE",'3-man'!$F$6="Yes"),25,50)),10,0)+IF('3-man'!BS$18=$Q$84,25,0))</f>
        <v/>
      </c>
      <c r="BT78">
        <f>MIN(100,BS79+IF(AND(OR(NOT(ISNUMBER($R$84)),'3-man'!BT$18&gt;$R$84),BS79&lt;100,BS80+1&gt;=IF(OR('3-man'!$F$6=TRUE,'3-man'!$F$6="TRUE",'3-man'!$F$6="Yes"),25,50)),10,0)+IF('3-man'!BT$18=$Q$84,25,0))</f>
        <v/>
      </c>
      <c r="BU78">
        <f>MIN(100,BT79+IF(AND(OR(NOT(ISNUMBER($R$84)),'3-man'!BU$18&gt;$R$84),BT79&lt;100,BT80+1&gt;=IF(OR('3-man'!$F$6=TRUE,'3-man'!$F$6="TRUE",'3-man'!$F$6="Yes"),25,50)),10,0)+IF('3-man'!BU$18=$Q$84,25,0))</f>
        <v/>
      </c>
      <c r="BV78">
        <f>MIN(100,BU79+IF(AND(OR(NOT(ISNUMBER($R$84)),'3-man'!BV$18&gt;$R$84),BU79&lt;100,BU80+1&gt;=IF(OR('3-man'!$F$6=TRUE,'3-man'!$F$6="TRUE",'3-man'!$F$6="Yes"),25,50)),10,0)+IF('3-man'!BV$18=$Q$84,25,0))</f>
        <v/>
      </c>
      <c r="BW78">
        <f>MIN(100,BV79+IF(AND(OR(NOT(ISNUMBER($R$84)),'3-man'!BW$18&gt;$R$84),BV79&lt;100,BV80+1&gt;=IF(OR('3-man'!$F$6=TRUE,'3-man'!$F$6="TRUE",'3-man'!$F$6="Yes"),25,50)),10,0)+IF('3-man'!BW$18=$Q$84,25,0))</f>
        <v/>
      </c>
      <c r="BX78">
        <f>MIN(100,BW79+IF(AND(OR(NOT(ISNUMBER($R$84)),'3-man'!BX$18&gt;$R$84),BW79&lt;100,BW80+1&gt;=IF(OR('3-man'!$F$6=TRUE,'3-man'!$F$6="TRUE",'3-man'!$F$6="Yes"),25,50)),10,0)+IF('3-man'!BX$18=$Q$84,25,0))</f>
        <v/>
      </c>
      <c r="BY78">
        <f>MIN(100,BX79+IF(AND(OR(NOT(ISNUMBER($R$84)),'3-man'!BY$18&gt;$R$84),BX79&lt;100,BX80+1&gt;=IF(OR('3-man'!$F$6=TRUE,'3-man'!$F$6="TRUE",'3-man'!$F$6="Yes"),25,50)),10,0)+IF('3-man'!BY$18=$Q$84,25,0))</f>
        <v/>
      </c>
      <c r="BZ78">
        <f>MIN(100,BY79+IF(AND(OR(NOT(ISNUMBER($R$84)),'3-man'!BZ$18&gt;$R$84),BY79&lt;100,BY80+1&gt;=IF(OR('3-man'!$F$6=TRUE,'3-man'!$F$6="TRUE",'3-man'!$F$6="Yes"),25,50)),10,0)+IF('3-man'!BZ$18=$Q$84,25,0))</f>
        <v/>
      </c>
      <c r="CA78">
        <f>MIN(100,BZ79+IF(AND(OR(NOT(ISNUMBER($R$84)),'3-man'!CA$18&gt;$R$84),BZ79&lt;100,BZ80+1&gt;=IF(OR('3-man'!$F$6=TRUE,'3-man'!$F$6="TRUE",'3-man'!$F$6="Yes"),25,50)),10,0)+IF('3-man'!CA$18=$Q$84,25,0))</f>
        <v/>
      </c>
      <c r="CB78">
        <f>MIN(100,CA79+IF(AND(OR(NOT(ISNUMBER($R$84)),'3-man'!CB$18&gt;$R$84),CA79&lt;100,CA80+1&gt;=IF(OR('3-man'!$F$6=TRUE,'3-man'!$F$6="TRUE",'3-man'!$F$6="Yes"),25,50)),10,0)+IF('3-man'!CB$18=$Q$84,25,0))</f>
        <v/>
      </c>
      <c r="CC78">
        <f>MIN(100,CB79+IF(AND(OR(NOT(ISNUMBER($R$84)),'3-man'!CC$18&gt;$R$84),CB79&lt;100,CB80+1&gt;=IF(OR('3-man'!$F$6=TRUE,'3-man'!$F$6="TRUE",'3-man'!$F$6="Yes"),25,50)),10,0)+IF('3-man'!CC$18=$Q$84,25,0))</f>
        <v/>
      </c>
      <c r="CD78">
        <f>MIN(100,CC79+IF(AND(OR(NOT(ISNUMBER($R$84)),'3-man'!CD$18&gt;$R$84),CC79&lt;100,CC80+1&gt;=IF(OR('3-man'!$F$6=TRUE,'3-man'!$F$6="TRUE",'3-man'!$F$6="Yes"),25,50)),10,0)+IF('3-man'!CD$18=$Q$84,25,0))</f>
        <v/>
      </c>
    </row>
    <row r="79">
      <c r="A79" t="inlineStr">
        <is>
          <t>P3 spec</t>
        </is>
      </c>
      <c r="B79">
        <f>IF('3-man'!$C$6="",100,'3-man'!$C$6)</f>
        <v/>
      </c>
      <c r="C79">
        <f>IF(OR('3-man'!C$21="R",'3-man'!C$18=$R$84),MIN(100,C78+10),IF('3-man'!C$21="P",MIN(100,C78+25),IF(AND('3-man'!C$21="D",C78&gt;=35,'3-man'!C$18&lt;=IF('3-man'!$BF$4="",999,'3-man'!$BF$4)),C78-35,IF(AND(LEFT('3-man'!C$21,3)="ST&gt;",C78&gt;=100,'3-man'!C$18&lt;=IF('3-man'!$BF$4="",999,'3-man'!$BF$4)),0,IF(AND(OR(AND('3-man'!C$19="ST&gt;3",C62&gt;=100),AND('3-man'!C$20="ST&gt;3",C70&gt;=100)),'3-man'!C$18&lt;=IF('3-man'!$BF$4="",999,'3-man'!$BF$4)),100,C78)))))</f>
        <v/>
      </c>
      <c r="D79">
        <f>IF(OR('3-man'!D$21="R",'3-man'!D$18=$R$84),MIN(100,D78+10),IF('3-man'!D$21="P",MIN(100,D78+25),IF(AND('3-man'!D$21="D",D78&gt;=35,'3-man'!D$18&lt;=IF('3-man'!$BF$4="",999,'3-man'!$BF$4)),D78-35,IF(AND(LEFT('3-man'!D$21,3)="ST&gt;",D78&gt;=100,'3-man'!D$18&lt;=IF('3-man'!$BF$4="",999,'3-man'!$BF$4)),0,IF(AND(OR(AND('3-man'!D$19="ST&gt;3",D62&gt;=100),AND('3-man'!D$20="ST&gt;3",D70&gt;=100)),'3-man'!D$18&lt;=IF('3-man'!$BF$4="",999,'3-man'!$BF$4)),100,D78)))))</f>
        <v/>
      </c>
      <c r="E79">
        <f>IF(OR('3-man'!E$21="R",'3-man'!E$18=$R$84),MIN(100,E78+10),IF('3-man'!E$21="P",MIN(100,E78+25),IF(AND('3-man'!E$21="D",E78&gt;=35,'3-man'!E$18&lt;=IF('3-man'!$BF$4="",999,'3-man'!$BF$4)),E78-35,IF(AND(LEFT('3-man'!E$21,3)="ST&gt;",E78&gt;=100,'3-man'!E$18&lt;=IF('3-man'!$BF$4="",999,'3-man'!$BF$4)),0,IF(AND(OR(AND('3-man'!E$19="ST&gt;3",E62&gt;=100),AND('3-man'!E$20="ST&gt;3",E70&gt;=100)),'3-man'!E$18&lt;=IF('3-man'!$BF$4="",999,'3-man'!$BF$4)),100,E78)))))</f>
        <v/>
      </c>
      <c r="F79">
        <f>IF(OR('3-man'!F$21="R",'3-man'!F$18=$R$84),MIN(100,F78+10),IF('3-man'!F$21="P",MIN(100,F78+25),IF(AND('3-man'!F$21="D",F78&gt;=35,'3-man'!F$18&lt;=IF('3-man'!$BF$4="",999,'3-man'!$BF$4)),F78-35,IF(AND(LEFT('3-man'!F$21,3)="ST&gt;",F78&gt;=100,'3-man'!F$18&lt;=IF('3-man'!$BF$4="",999,'3-man'!$BF$4)),0,IF(AND(OR(AND('3-man'!F$19="ST&gt;3",F62&gt;=100),AND('3-man'!F$20="ST&gt;3",F70&gt;=100)),'3-man'!F$18&lt;=IF('3-man'!$BF$4="",999,'3-man'!$BF$4)),100,F78)))))</f>
        <v/>
      </c>
      <c r="G79">
        <f>IF(OR('3-man'!G$21="R",'3-man'!G$18=$R$84),MIN(100,G78+10),IF('3-man'!G$21="P",MIN(100,G78+25),IF(AND('3-man'!G$21="D",G78&gt;=35,'3-man'!G$18&lt;=IF('3-man'!$BF$4="",999,'3-man'!$BF$4)),G78-35,IF(AND(LEFT('3-man'!G$21,3)="ST&gt;",G78&gt;=100,'3-man'!G$18&lt;=IF('3-man'!$BF$4="",999,'3-man'!$BF$4)),0,IF(AND(OR(AND('3-man'!G$19="ST&gt;3",G62&gt;=100),AND('3-man'!G$20="ST&gt;3",G70&gt;=100)),'3-man'!G$18&lt;=IF('3-man'!$BF$4="",999,'3-man'!$BF$4)),100,G78)))))</f>
        <v/>
      </c>
      <c r="H79">
        <f>IF(OR('3-man'!H$21="R",'3-man'!H$18=$R$84),MIN(100,H78+10),IF('3-man'!H$21="P",MIN(100,H78+25),IF(AND('3-man'!H$21="D",H78&gt;=35,'3-man'!H$18&lt;=IF('3-man'!$BF$4="",999,'3-man'!$BF$4)),H78-35,IF(AND(LEFT('3-man'!H$21,3)="ST&gt;",H78&gt;=100,'3-man'!H$18&lt;=IF('3-man'!$BF$4="",999,'3-man'!$BF$4)),0,IF(AND(OR(AND('3-man'!H$19="ST&gt;3",H62&gt;=100),AND('3-man'!H$20="ST&gt;3",H70&gt;=100)),'3-man'!H$18&lt;=IF('3-man'!$BF$4="",999,'3-man'!$BF$4)),100,H78)))))</f>
        <v/>
      </c>
      <c r="I79">
        <f>IF(OR('3-man'!I$21="R",'3-man'!I$18=$R$84),MIN(100,I78+10),IF('3-man'!I$21="P",MIN(100,I78+25),IF(AND('3-man'!I$21="D",I78&gt;=35,'3-man'!I$18&lt;=IF('3-man'!$BF$4="",999,'3-man'!$BF$4)),I78-35,IF(AND(LEFT('3-man'!I$21,3)="ST&gt;",I78&gt;=100,'3-man'!I$18&lt;=IF('3-man'!$BF$4="",999,'3-man'!$BF$4)),0,IF(AND(OR(AND('3-man'!I$19="ST&gt;3",I62&gt;=100),AND('3-man'!I$20="ST&gt;3",I70&gt;=100)),'3-man'!I$18&lt;=IF('3-man'!$BF$4="",999,'3-man'!$BF$4)),100,I78)))))</f>
        <v/>
      </c>
      <c r="J79">
        <f>IF(OR('3-man'!J$21="R",'3-man'!J$18=$R$84),MIN(100,J78+10),IF('3-man'!J$21="P",MIN(100,J78+25),IF(AND('3-man'!J$21="D",J78&gt;=35,'3-man'!J$18&lt;=IF('3-man'!$BF$4="",999,'3-man'!$BF$4)),J78-35,IF(AND(LEFT('3-man'!J$21,3)="ST&gt;",J78&gt;=100,'3-man'!J$18&lt;=IF('3-man'!$BF$4="",999,'3-man'!$BF$4)),0,IF(AND(OR(AND('3-man'!J$19="ST&gt;3",J62&gt;=100),AND('3-man'!J$20="ST&gt;3",J70&gt;=100)),'3-man'!J$18&lt;=IF('3-man'!$BF$4="",999,'3-man'!$BF$4)),100,J78)))))</f>
        <v/>
      </c>
      <c r="K79">
        <f>IF(OR('3-man'!K$21="R",'3-man'!K$18=$R$84),MIN(100,K78+10),IF('3-man'!K$21="P",MIN(100,K78+25),IF(AND('3-man'!K$21="D",K78&gt;=35,'3-man'!K$18&lt;=IF('3-man'!$BF$4="",999,'3-man'!$BF$4)),K78-35,IF(AND(LEFT('3-man'!K$21,3)="ST&gt;",K78&gt;=100,'3-man'!K$18&lt;=IF('3-man'!$BF$4="",999,'3-man'!$BF$4)),0,IF(AND(OR(AND('3-man'!K$19="ST&gt;3",K62&gt;=100),AND('3-man'!K$20="ST&gt;3",K70&gt;=100)),'3-man'!K$18&lt;=IF('3-man'!$BF$4="",999,'3-man'!$BF$4)),100,K78)))))</f>
        <v/>
      </c>
      <c r="L79">
        <f>IF(OR('3-man'!L$21="R",'3-man'!L$18=$R$84),MIN(100,L78+10),IF('3-man'!L$21="P",MIN(100,L78+25),IF(AND('3-man'!L$21="D",L78&gt;=35,'3-man'!L$18&lt;=IF('3-man'!$BF$4="",999,'3-man'!$BF$4)),L78-35,IF(AND(LEFT('3-man'!L$21,3)="ST&gt;",L78&gt;=100,'3-man'!L$18&lt;=IF('3-man'!$BF$4="",999,'3-man'!$BF$4)),0,IF(AND(OR(AND('3-man'!L$19="ST&gt;3",L62&gt;=100),AND('3-man'!L$20="ST&gt;3",L70&gt;=100)),'3-man'!L$18&lt;=IF('3-man'!$BF$4="",999,'3-man'!$BF$4)),100,L78)))))</f>
        <v/>
      </c>
      <c r="M79">
        <f>IF(OR('3-man'!M$21="R",'3-man'!M$18=$R$84),MIN(100,M78+10),IF('3-man'!M$21="P",MIN(100,M78+25),IF(AND('3-man'!M$21="D",M78&gt;=35,'3-man'!M$18&lt;=IF('3-man'!$BF$4="",999,'3-man'!$BF$4)),M78-35,IF(AND(LEFT('3-man'!M$21,3)="ST&gt;",M78&gt;=100,'3-man'!M$18&lt;=IF('3-man'!$BF$4="",999,'3-man'!$BF$4)),0,IF(AND(OR(AND('3-man'!M$19="ST&gt;3",M62&gt;=100),AND('3-man'!M$20="ST&gt;3",M70&gt;=100)),'3-man'!M$18&lt;=IF('3-man'!$BF$4="",999,'3-man'!$BF$4)),100,M78)))))</f>
        <v/>
      </c>
      <c r="N79">
        <f>IF(OR('3-man'!N$21="R",'3-man'!N$18=$R$84),MIN(100,N78+10),IF('3-man'!N$21="P",MIN(100,N78+25),IF(AND('3-man'!N$21="D",N78&gt;=35,'3-man'!N$18&lt;=IF('3-man'!$BF$4="",999,'3-man'!$BF$4)),N78-35,IF(AND(LEFT('3-man'!N$21,3)="ST&gt;",N78&gt;=100,'3-man'!N$18&lt;=IF('3-man'!$BF$4="",999,'3-man'!$BF$4)),0,IF(AND(OR(AND('3-man'!N$19="ST&gt;3",N62&gt;=100),AND('3-man'!N$20="ST&gt;3",N70&gt;=100)),'3-man'!N$18&lt;=IF('3-man'!$BF$4="",999,'3-man'!$BF$4)),100,N78)))))</f>
        <v/>
      </c>
      <c r="O79">
        <f>IF(OR('3-man'!O$21="R",'3-man'!O$18=$R$84),MIN(100,O78+10),IF('3-man'!O$21="P",MIN(100,O78+25),IF(AND('3-man'!O$21="D",O78&gt;=35,'3-man'!O$18&lt;=IF('3-man'!$BF$4="",999,'3-man'!$BF$4)),O78-35,IF(AND(LEFT('3-man'!O$21,3)="ST&gt;",O78&gt;=100,'3-man'!O$18&lt;=IF('3-man'!$BF$4="",999,'3-man'!$BF$4)),0,IF(AND(OR(AND('3-man'!O$19="ST&gt;3",O62&gt;=100),AND('3-man'!O$20="ST&gt;3",O70&gt;=100)),'3-man'!O$18&lt;=IF('3-man'!$BF$4="",999,'3-man'!$BF$4)),100,O78)))))</f>
        <v/>
      </c>
      <c r="P79">
        <f>IF(OR('3-man'!P$21="R",'3-man'!P$18=$R$84),MIN(100,P78+10),IF('3-man'!P$21="P",MIN(100,P78+25),IF(AND('3-man'!P$21="D",P78&gt;=35,'3-man'!P$18&lt;=IF('3-man'!$BF$4="",999,'3-man'!$BF$4)),P78-35,IF(AND(LEFT('3-man'!P$21,3)="ST&gt;",P78&gt;=100,'3-man'!P$18&lt;=IF('3-man'!$BF$4="",999,'3-man'!$BF$4)),0,IF(AND(OR(AND('3-man'!P$19="ST&gt;3",P62&gt;=100),AND('3-man'!P$20="ST&gt;3",P70&gt;=100)),'3-man'!P$18&lt;=IF('3-man'!$BF$4="",999,'3-man'!$BF$4)),100,P78)))))</f>
        <v/>
      </c>
      <c r="Q79">
        <f>IF(OR('3-man'!Q$21="R",'3-man'!Q$18=$R$84),MIN(100,Q78+10),IF('3-man'!Q$21="P",MIN(100,Q78+25),IF(AND('3-man'!Q$21="D",Q78&gt;=35,'3-man'!Q$18&lt;=IF('3-man'!$BF$4="",999,'3-man'!$BF$4)),Q78-35,IF(AND(LEFT('3-man'!Q$21,3)="ST&gt;",Q78&gt;=100,'3-man'!Q$18&lt;=IF('3-man'!$BF$4="",999,'3-man'!$BF$4)),0,IF(AND(OR(AND('3-man'!Q$19="ST&gt;3",Q62&gt;=100),AND('3-man'!Q$20="ST&gt;3",Q70&gt;=100)),'3-man'!Q$18&lt;=IF('3-man'!$BF$4="",999,'3-man'!$BF$4)),100,Q78)))))</f>
        <v/>
      </c>
      <c r="R79">
        <f>IF(OR('3-man'!R$21="R",'3-man'!R$18=$R$84),MIN(100,R78+10),IF('3-man'!R$21="P",MIN(100,R78+25),IF(AND('3-man'!R$21="D",R78&gt;=35,'3-man'!R$18&lt;=IF('3-man'!$BF$4="",999,'3-man'!$BF$4)),R78-35,IF(AND(LEFT('3-man'!R$21,3)="ST&gt;",R78&gt;=100,'3-man'!R$18&lt;=IF('3-man'!$BF$4="",999,'3-man'!$BF$4)),0,IF(AND(OR(AND('3-man'!R$19="ST&gt;3",R62&gt;=100),AND('3-man'!R$20="ST&gt;3",R70&gt;=100)),'3-man'!R$18&lt;=IF('3-man'!$BF$4="",999,'3-man'!$BF$4)),100,R78)))))</f>
        <v/>
      </c>
      <c r="S79">
        <f>IF(OR('3-man'!S$21="R",'3-man'!S$18=$R$84),MIN(100,S78+10),IF('3-man'!S$21="P",MIN(100,S78+25),IF(AND('3-man'!S$21="D",S78&gt;=35,'3-man'!S$18&lt;=IF('3-man'!$BF$4="",999,'3-man'!$BF$4)),S78-35,IF(AND(LEFT('3-man'!S$21,3)="ST&gt;",S78&gt;=100,'3-man'!S$18&lt;=IF('3-man'!$BF$4="",999,'3-man'!$BF$4)),0,IF(AND(OR(AND('3-man'!S$19="ST&gt;3",S62&gt;=100),AND('3-man'!S$20="ST&gt;3",S70&gt;=100)),'3-man'!S$18&lt;=IF('3-man'!$BF$4="",999,'3-man'!$BF$4)),100,S78)))))</f>
        <v/>
      </c>
      <c r="T79">
        <f>IF(OR('3-man'!T$21="R",'3-man'!T$18=$R$84),MIN(100,T78+10),IF('3-man'!T$21="P",MIN(100,T78+25),IF(AND('3-man'!T$21="D",T78&gt;=35,'3-man'!T$18&lt;=IF('3-man'!$BF$4="",999,'3-man'!$BF$4)),T78-35,IF(AND(LEFT('3-man'!T$21,3)="ST&gt;",T78&gt;=100,'3-man'!T$18&lt;=IF('3-man'!$BF$4="",999,'3-man'!$BF$4)),0,IF(AND(OR(AND('3-man'!T$19="ST&gt;3",T62&gt;=100),AND('3-man'!T$20="ST&gt;3",T70&gt;=100)),'3-man'!T$18&lt;=IF('3-man'!$BF$4="",999,'3-man'!$BF$4)),100,T78)))))</f>
        <v/>
      </c>
      <c r="U79">
        <f>IF(OR('3-man'!U$21="R",'3-man'!U$18=$R$84),MIN(100,U78+10),IF('3-man'!U$21="P",MIN(100,U78+25),IF(AND('3-man'!U$21="D",U78&gt;=35,'3-man'!U$18&lt;=IF('3-man'!$BF$4="",999,'3-man'!$BF$4)),U78-35,IF(AND(LEFT('3-man'!U$21,3)="ST&gt;",U78&gt;=100,'3-man'!U$18&lt;=IF('3-man'!$BF$4="",999,'3-man'!$BF$4)),0,IF(AND(OR(AND('3-man'!U$19="ST&gt;3",U62&gt;=100),AND('3-man'!U$20="ST&gt;3",U70&gt;=100)),'3-man'!U$18&lt;=IF('3-man'!$BF$4="",999,'3-man'!$BF$4)),100,U78)))))</f>
        <v/>
      </c>
      <c r="V79">
        <f>IF(OR('3-man'!V$21="R",'3-man'!V$18=$R$84),MIN(100,V78+10),IF('3-man'!V$21="P",MIN(100,V78+25),IF(AND('3-man'!V$21="D",V78&gt;=35,'3-man'!V$18&lt;=IF('3-man'!$BF$4="",999,'3-man'!$BF$4)),V78-35,IF(AND(LEFT('3-man'!V$21,3)="ST&gt;",V78&gt;=100,'3-man'!V$18&lt;=IF('3-man'!$BF$4="",999,'3-man'!$BF$4)),0,IF(AND(OR(AND('3-man'!V$19="ST&gt;3",V62&gt;=100),AND('3-man'!V$20="ST&gt;3",V70&gt;=100)),'3-man'!V$18&lt;=IF('3-man'!$BF$4="",999,'3-man'!$BF$4)),100,V78)))))</f>
        <v/>
      </c>
      <c r="W79">
        <f>IF(OR('3-man'!W$21="R",'3-man'!W$18=$R$84),MIN(100,W78+10),IF('3-man'!W$21="P",MIN(100,W78+25),IF(AND('3-man'!W$21="D",W78&gt;=35,'3-man'!W$18&lt;=IF('3-man'!$BF$4="",999,'3-man'!$BF$4)),W78-35,IF(AND(LEFT('3-man'!W$21,3)="ST&gt;",W78&gt;=100,'3-man'!W$18&lt;=IF('3-man'!$BF$4="",999,'3-man'!$BF$4)),0,IF(AND(OR(AND('3-man'!W$19="ST&gt;3",W62&gt;=100),AND('3-man'!W$20="ST&gt;3",W70&gt;=100)),'3-man'!W$18&lt;=IF('3-man'!$BF$4="",999,'3-man'!$BF$4)),100,W78)))))</f>
        <v/>
      </c>
      <c r="X79">
        <f>IF(OR('3-man'!X$21="R",'3-man'!X$18=$R$84),MIN(100,X78+10),IF('3-man'!X$21="P",MIN(100,X78+25),IF(AND('3-man'!X$21="D",X78&gt;=35,'3-man'!X$18&lt;=IF('3-man'!$BF$4="",999,'3-man'!$BF$4)),X78-35,IF(AND(LEFT('3-man'!X$21,3)="ST&gt;",X78&gt;=100,'3-man'!X$18&lt;=IF('3-man'!$BF$4="",999,'3-man'!$BF$4)),0,IF(AND(OR(AND('3-man'!X$19="ST&gt;3",X62&gt;=100),AND('3-man'!X$20="ST&gt;3",X70&gt;=100)),'3-man'!X$18&lt;=IF('3-man'!$BF$4="",999,'3-man'!$BF$4)),100,X78)))))</f>
        <v/>
      </c>
      <c r="Y79">
        <f>IF(OR('3-man'!Y$21="R",'3-man'!Y$18=$R$84),MIN(100,Y78+10),IF('3-man'!Y$21="P",MIN(100,Y78+25),IF(AND('3-man'!Y$21="D",Y78&gt;=35,'3-man'!Y$18&lt;=IF('3-man'!$BF$4="",999,'3-man'!$BF$4)),Y78-35,IF(AND(LEFT('3-man'!Y$21,3)="ST&gt;",Y78&gt;=100,'3-man'!Y$18&lt;=IF('3-man'!$BF$4="",999,'3-man'!$BF$4)),0,IF(AND(OR(AND('3-man'!Y$19="ST&gt;3",Y62&gt;=100),AND('3-man'!Y$20="ST&gt;3",Y70&gt;=100)),'3-man'!Y$18&lt;=IF('3-man'!$BF$4="",999,'3-man'!$BF$4)),100,Y78)))))</f>
        <v/>
      </c>
      <c r="Z79">
        <f>IF(OR('3-man'!Z$21="R",'3-man'!Z$18=$R$84),MIN(100,Z78+10),IF('3-man'!Z$21="P",MIN(100,Z78+25),IF(AND('3-man'!Z$21="D",Z78&gt;=35,'3-man'!Z$18&lt;=IF('3-man'!$BF$4="",999,'3-man'!$BF$4)),Z78-35,IF(AND(LEFT('3-man'!Z$21,3)="ST&gt;",Z78&gt;=100,'3-man'!Z$18&lt;=IF('3-man'!$BF$4="",999,'3-man'!$BF$4)),0,IF(AND(OR(AND('3-man'!Z$19="ST&gt;3",Z62&gt;=100),AND('3-man'!Z$20="ST&gt;3",Z70&gt;=100)),'3-man'!Z$18&lt;=IF('3-man'!$BF$4="",999,'3-man'!$BF$4)),100,Z78)))))</f>
        <v/>
      </c>
      <c r="AA79">
        <f>IF(OR('3-man'!AA$21="R",'3-man'!AA$18=$R$84),MIN(100,AA78+10),IF('3-man'!AA$21="P",MIN(100,AA78+25),IF(AND('3-man'!AA$21="D",AA78&gt;=35,'3-man'!AA$18&lt;=IF('3-man'!$BF$4="",999,'3-man'!$BF$4)),AA78-35,IF(AND(LEFT('3-man'!AA$21,3)="ST&gt;",AA78&gt;=100,'3-man'!AA$18&lt;=IF('3-man'!$BF$4="",999,'3-man'!$BF$4)),0,IF(AND(OR(AND('3-man'!AA$19="ST&gt;3",AA62&gt;=100),AND('3-man'!AA$20="ST&gt;3",AA70&gt;=100)),'3-man'!AA$18&lt;=IF('3-man'!$BF$4="",999,'3-man'!$BF$4)),100,AA78)))))</f>
        <v/>
      </c>
      <c r="AB79">
        <f>IF(OR('3-man'!AB$21="R",'3-man'!AB$18=$R$84),MIN(100,AB78+10),IF('3-man'!AB$21="P",MIN(100,AB78+25),IF(AND('3-man'!AB$21="D",AB78&gt;=35,'3-man'!AB$18&lt;=IF('3-man'!$BF$4="",999,'3-man'!$BF$4)),AB78-35,IF(AND(LEFT('3-man'!AB$21,3)="ST&gt;",AB78&gt;=100,'3-man'!AB$18&lt;=IF('3-man'!$BF$4="",999,'3-man'!$BF$4)),0,IF(AND(OR(AND('3-man'!AB$19="ST&gt;3",AB62&gt;=100),AND('3-man'!AB$20="ST&gt;3",AB70&gt;=100)),'3-man'!AB$18&lt;=IF('3-man'!$BF$4="",999,'3-man'!$BF$4)),100,AB78)))))</f>
        <v/>
      </c>
      <c r="AC79">
        <f>IF(OR('3-man'!AC$21="R",'3-man'!AC$18=$R$84),MIN(100,AC78+10),IF('3-man'!AC$21="P",MIN(100,AC78+25),IF(AND('3-man'!AC$21="D",AC78&gt;=35,'3-man'!AC$18&lt;=IF('3-man'!$BF$4="",999,'3-man'!$BF$4)),AC78-35,IF(AND(LEFT('3-man'!AC$21,3)="ST&gt;",AC78&gt;=100,'3-man'!AC$18&lt;=IF('3-man'!$BF$4="",999,'3-man'!$BF$4)),0,IF(AND(OR(AND('3-man'!AC$19="ST&gt;3",AC62&gt;=100),AND('3-man'!AC$20="ST&gt;3",AC70&gt;=100)),'3-man'!AC$18&lt;=IF('3-man'!$BF$4="",999,'3-man'!$BF$4)),100,AC78)))))</f>
        <v/>
      </c>
      <c r="AD79">
        <f>IF(OR('3-man'!AD$21="R",'3-man'!AD$18=$R$84),MIN(100,AD78+10),IF('3-man'!AD$21="P",MIN(100,AD78+25),IF(AND('3-man'!AD$21="D",AD78&gt;=35,'3-man'!AD$18&lt;=IF('3-man'!$BF$4="",999,'3-man'!$BF$4)),AD78-35,IF(AND(LEFT('3-man'!AD$21,3)="ST&gt;",AD78&gt;=100,'3-man'!AD$18&lt;=IF('3-man'!$BF$4="",999,'3-man'!$BF$4)),0,IF(AND(OR(AND('3-man'!AD$19="ST&gt;3",AD62&gt;=100),AND('3-man'!AD$20="ST&gt;3",AD70&gt;=100)),'3-man'!AD$18&lt;=IF('3-man'!$BF$4="",999,'3-man'!$BF$4)),100,AD78)))))</f>
        <v/>
      </c>
      <c r="AE79">
        <f>IF(OR('3-man'!AE$21="R",'3-man'!AE$18=$R$84),MIN(100,AE78+10),IF('3-man'!AE$21="P",MIN(100,AE78+25),IF(AND('3-man'!AE$21="D",AE78&gt;=35,'3-man'!AE$18&lt;=IF('3-man'!$BF$4="",999,'3-man'!$BF$4)),AE78-35,IF(AND(LEFT('3-man'!AE$21,3)="ST&gt;",AE78&gt;=100,'3-man'!AE$18&lt;=IF('3-man'!$BF$4="",999,'3-man'!$BF$4)),0,IF(AND(OR(AND('3-man'!AE$19="ST&gt;3",AE62&gt;=100),AND('3-man'!AE$20="ST&gt;3",AE70&gt;=100)),'3-man'!AE$18&lt;=IF('3-man'!$BF$4="",999,'3-man'!$BF$4)),100,AE78)))))</f>
        <v/>
      </c>
      <c r="AF79">
        <f>IF(OR('3-man'!AF$21="R",'3-man'!AF$18=$R$84),MIN(100,AF78+10),IF('3-man'!AF$21="P",MIN(100,AF78+25),IF(AND('3-man'!AF$21="D",AF78&gt;=35,'3-man'!AF$18&lt;=IF('3-man'!$BF$4="",999,'3-man'!$BF$4)),AF78-35,IF(AND(LEFT('3-man'!AF$21,3)="ST&gt;",AF78&gt;=100,'3-man'!AF$18&lt;=IF('3-man'!$BF$4="",999,'3-man'!$BF$4)),0,IF(AND(OR(AND('3-man'!AF$19="ST&gt;3",AF62&gt;=100),AND('3-man'!AF$20="ST&gt;3",AF70&gt;=100)),'3-man'!AF$18&lt;=IF('3-man'!$BF$4="",999,'3-man'!$BF$4)),100,AF78)))))</f>
        <v/>
      </c>
      <c r="AG79">
        <f>IF(OR('3-man'!AG$21="R",'3-man'!AG$18=$R$84),MIN(100,AG78+10),IF('3-man'!AG$21="P",MIN(100,AG78+25),IF(AND('3-man'!AG$21="D",AG78&gt;=35,'3-man'!AG$18&lt;=IF('3-man'!$BF$4="",999,'3-man'!$BF$4)),AG78-35,IF(AND(LEFT('3-man'!AG$21,3)="ST&gt;",AG78&gt;=100,'3-man'!AG$18&lt;=IF('3-man'!$BF$4="",999,'3-man'!$BF$4)),0,IF(AND(OR(AND('3-man'!AG$19="ST&gt;3",AG62&gt;=100),AND('3-man'!AG$20="ST&gt;3",AG70&gt;=100)),'3-man'!AG$18&lt;=IF('3-man'!$BF$4="",999,'3-man'!$BF$4)),100,AG78)))))</f>
        <v/>
      </c>
      <c r="AH79">
        <f>IF(OR('3-man'!AH$21="R",'3-man'!AH$18=$R$84),MIN(100,AH78+10),IF('3-man'!AH$21="P",MIN(100,AH78+25),IF(AND('3-man'!AH$21="D",AH78&gt;=35,'3-man'!AH$18&lt;=IF('3-man'!$BF$4="",999,'3-man'!$BF$4)),AH78-35,IF(AND(LEFT('3-man'!AH$21,3)="ST&gt;",AH78&gt;=100,'3-man'!AH$18&lt;=IF('3-man'!$BF$4="",999,'3-man'!$BF$4)),0,IF(AND(OR(AND('3-man'!AH$19="ST&gt;3",AH62&gt;=100),AND('3-man'!AH$20="ST&gt;3",AH70&gt;=100)),'3-man'!AH$18&lt;=IF('3-man'!$BF$4="",999,'3-man'!$BF$4)),100,AH78)))))</f>
        <v/>
      </c>
      <c r="AI79">
        <f>IF(OR('3-man'!AI$21="R",'3-man'!AI$18=$R$84),MIN(100,AI78+10),IF('3-man'!AI$21="P",MIN(100,AI78+25),IF(AND('3-man'!AI$21="D",AI78&gt;=35,'3-man'!AI$18&lt;=IF('3-man'!$BF$4="",999,'3-man'!$BF$4)),AI78-35,IF(AND(LEFT('3-man'!AI$21,3)="ST&gt;",AI78&gt;=100,'3-man'!AI$18&lt;=IF('3-man'!$BF$4="",999,'3-man'!$BF$4)),0,IF(AND(OR(AND('3-man'!AI$19="ST&gt;3",AI62&gt;=100),AND('3-man'!AI$20="ST&gt;3",AI70&gt;=100)),'3-man'!AI$18&lt;=IF('3-man'!$BF$4="",999,'3-man'!$BF$4)),100,AI78)))))</f>
        <v/>
      </c>
      <c r="AJ79">
        <f>IF(OR('3-man'!AJ$21="R",'3-man'!AJ$18=$R$84),MIN(100,AJ78+10),IF('3-man'!AJ$21="P",MIN(100,AJ78+25),IF(AND('3-man'!AJ$21="D",AJ78&gt;=35,'3-man'!AJ$18&lt;=IF('3-man'!$BF$4="",999,'3-man'!$BF$4)),AJ78-35,IF(AND(LEFT('3-man'!AJ$21,3)="ST&gt;",AJ78&gt;=100,'3-man'!AJ$18&lt;=IF('3-man'!$BF$4="",999,'3-man'!$BF$4)),0,IF(AND(OR(AND('3-man'!AJ$19="ST&gt;3",AJ62&gt;=100),AND('3-man'!AJ$20="ST&gt;3",AJ70&gt;=100)),'3-man'!AJ$18&lt;=IF('3-man'!$BF$4="",999,'3-man'!$BF$4)),100,AJ78)))))</f>
        <v/>
      </c>
      <c r="AK79">
        <f>IF(OR('3-man'!AK$21="R",'3-man'!AK$18=$R$84),MIN(100,AK78+10),IF('3-man'!AK$21="P",MIN(100,AK78+25),IF(AND('3-man'!AK$21="D",AK78&gt;=35,'3-man'!AK$18&lt;=IF('3-man'!$BF$4="",999,'3-man'!$BF$4)),AK78-35,IF(AND(LEFT('3-man'!AK$21,3)="ST&gt;",AK78&gt;=100,'3-man'!AK$18&lt;=IF('3-man'!$BF$4="",999,'3-man'!$BF$4)),0,IF(AND(OR(AND('3-man'!AK$19="ST&gt;3",AK62&gt;=100),AND('3-man'!AK$20="ST&gt;3",AK70&gt;=100)),'3-man'!AK$18&lt;=IF('3-man'!$BF$4="",999,'3-man'!$BF$4)),100,AK78)))))</f>
        <v/>
      </c>
      <c r="AL79">
        <f>IF(OR('3-man'!AL$21="R",'3-man'!AL$18=$R$84),MIN(100,AL78+10),IF('3-man'!AL$21="P",MIN(100,AL78+25),IF(AND('3-man'!AL$21="D",AL78&gt;=35,'3-man'!AL$18&lt;=IF('3-man'!$BF$4="",999,'3-man'!$BF$4)),AL78-35,IF(AND(LEFT('3-man'!AL$21,3)="ST&gt;",AL78&gt;=100,'3-man'!AL$18&lt;=IF('3-man'!$BF$4="",999,'3-man'!$BF$4)),0,IF(AND(OR(AND('3-man'!AL$19="ST&gt;3",AL62&gt;=100),AND('3-man'!AL$20="ST&gt;3",AL70&gt;=100)),'3-man'!AL$18&lt;=IF('3-man'!$BF$4="",999,'3-man'!$BF$4)),100,AL78)))))</f>
        <v/>
      </c>
      <c r="AM79">
        <f>IF(OR('3-man'!AM$21="R",'3-man'!AM$18=$R$84),MIN(100,AM78+10),IF('3-man'!AM$21="P",MIN(100,AM78+25),IF(AND('3-man'!AM$21="D",AM78&gt;=35,'3-man'!AM$18&lt;=IF('3-man'!$BF$4="",999,'3-man'!$BF$4)),AM78-35,IF(AND(LEFT('3-man'!AM$21,3)="ST&gt;",AM78&gt;=100,'3-man'!AM$18&lt;=IF('3-man'!$BF$4="",999,'3-man'!$BF$4)),0,IF(AND(OR(AND('3-man'!AM$19="ST&gt;3",AM62&gt;=100),AND('3-man'!AM$20="ST&gt;3",AM70&gt;=100)),'3-man'!AM$18&lt;=IF('3-man'!$BF$4="",999,'3-man'!$BF$4)),100,AM78)))))</f>
        <v/>
      </c>
      <c r="AN79">
        <f>IF(OR('3-man'!AN$21="R",'3-man'!AN$18=$R$84),MIN(100,AN78+10),IF('3-man'!AN$21="P",MIN(100,AN78+25),IF(AND('3-man'!AN$21="D",AN78&gt;=35,'3-man'!AN$18&lt;=IF('3-man'!$BF$4="",999,'3-man'!$BF$4)),AN78-35,IF(AND(LEFT('3-man'!AN$21,3)="ST&gt;",AN78&gt;=100,'3-man'!AN$18&lt;=IF('3-man'!$BF$4="",999,'3-man'!$BF$4)),0,IF(AND(OR(AND('3-man'!AN$19="ST&gt;3",AN62&gt;=100),AND('3-man'!AN$20="ST&gt;3",AN70&gt;=100)),'3-man'!AN$18&lt;=IF('3-man'!$BF$4="",999,'3-man'!$BF$4)),100,AN78)))))</f>
        <v/>
      </c>
      <c r="AO79">
        <f>IF(OR('3-man'!AO$21="R",'3-man'!AO$18=$R$84),MIN(100,AO78+10),IF('3-man'!AO$21="P",MIN(100,AO78+25),IF(AND('3-man'!AO$21="D",AO78&gt;=35,'3-man'!AO$18&lt;=IF('3-man'!$BF$4="",999,'3-man'!$BF$4)),AO78-35,IF(AND(LEFT('3-man'!AO$21,3)="ST&gt;",AO78&gt;=100,'3-man'!AO$18&lt;=IF('3-man'!$BF$4="",999,'3-man'!$BF$4)),0,IF(AND(OR(AND('3-man'!AO$19="ST&gt;3",AO62&gt;=100),AND('3-man'!AO$20="ST&gt;3",AO70&gt;=100)),'3-man'!AO$18&lt;=IF('3-man'!$BF$4="",999,'3-man'!$BF$4)),100,AO78)))))</f>
        <v/>
      </c>
      <c r="AP79">
        <f>IF(OR('3-man'!AP$21="R",'3-man'!AP$18=$R$84),MIN(100,AP78+10),IF('3-man'!AP$21="P",MIN(100,AP78+25),IF(AND('3-man'!AP$21="D",AP78&gt;=35,'3-man'!AP$18&lt;=IF('3-man'!$BF$4="",999,'3-man'!$BF$4)),AP78-35,IF(AND(LEFT('3-man'!AP$21,3)="ST&gt;",AP78&gt;=100,'3-man'!AP$18&lt;=IF('3-man'!$BF$4="",999,'3-man'!$BF$4)),0,IF(AND(OR(AND('3-man'!AP$19="ST&gt;3",AP62&gt;=100),AND('3-man'!AP$20="ST&gt;3",AP70&gt;=100)),'3-man'!AP$18&lt;=IF('3-man'!$BF$4="",999,'3-man'!$BF$4)),100,AP78)))))</f>
        <v/>
      </c>
      <c r="AQ79">
        <f>IF(OR('3-man'!AQ$21="R",'3-man'!AQ$18=$R$84),MIN(100,AQ78+10),IF('3-man'!AQ$21="P",MIN(100,AQ78+25),IF(AND('3-man'!AQ$21="D",AQ78&gt;=35,'3-man'!AQ$18&lt;=IF('3-man'!$BF$4="",999,'3-man'!$BF$4)),AQ78-35,IF(AND(LEFT('3-man'!AQ$21,3)="ST&gt;",AQ78&gt;=100,'3-man'!AQ$18&lt;=IF('3-man'!$BF$4="",999,'3-man'!$BF$4)),0,IF(AND(OR(AND('3-man'!AQ$19="ST&gt;3",AQ62&gt;=100),AND('3-man'!AQ$20="ST&gt;3",AQ70&gt;=100)),'3-man'!AQ$18&lt;=IF('3-man'!$BF$4="",999,'3-man'!$BF$4)),100,AQ78)))))</f>
        <v/>
      </c>
      <c r="AR79">
        <f>IF(OR('3-man'!AR$21="R",'3-man'!AR$18=$R$84),MIN(100,AR78+10),IF('3-man'!AR$21="P",MIN(100,AR78+25),IF(AND('3-man'!AR$21="D",AR78&gt;=35,'3-man'!AR$18&lt;=IF('3-man'!$BF$4="",999,'3-man'!$BF$4)),AR78-35,IF(AND(LEFT('3-man'!AR$21,3)="ST&gt;",AR78&gt;=100,'3-man'!AR$18&lt;=IF('3-man'!$BF$4="",999,'3-man'!$BF$4)),0,IF(AND(OR(AND('3-man'!AR$19="ST&gt;3",AR62&gt;=100),AND('3-man'!AR$20="ST&gt;3",AR70&gt;=100)),'3-man'!AR$18&lt;=IF('3-man'!$BF$4="",999,'3-man'!$BF$4)),100,AR78)))))</f>
        <v/>
      </c>
      <c r="AS79">
        <f>IF(OR('3-man'!AS$21="R",'3-man'!AS$18=$R$84),MIN(100,AS78+10),IF('3-man'!AS$21="P",MIN(100,AS78+25),IF(AND('3-man'!AS$21="D",AS78&gt;=35,'3-man'!AS$18&lt;=IF('3-man'!$BF$4="",999,'3-man'!$BF$4)),AS78-35,IF(AND(LEFT('3-man'!AS$21,3)="ST&gt;",AS78&gt;=100,'3-man'!AS$18&lt;=IF('3-man'!$BF$4="",999,'3-man'!$BF$4)),0,IF(AND(OR(AND('3-man'!AS$19="ST&gt;3",AS62&gt;=100),AND('3-man'!AS$20="ST&gt;3",AS70&gt;=100)),'3-man'!AS$18&lt;=IF('3-man'!$BF$4="",999,'3-man'!$BF$4)),100,AS78)))))</f>
        <v/>
      </c>
      <c r="AT79">
        <f>IF(OR('3-man'!AT$21="R",'3-man'!AT$18=$R$84),MIN(100,AT78+10),IF('3-man'!AT$21="P",MIN(100,AT78+25),IF(AND('3-man'!AT$21="D",AT78&gt;=35,'3-man'!AT$18&lt;=IF('3-man'!$BF$4="",999,'3-man'!$BF$4)),AT78-35,IF(AND(LEFT('3-man'!AT$21,3)="ST&gt;",AT78&gt;=100,'3-man'!AT$18&lt;=IF('3-man'!$BF$4="",999,'3-man'!$BF$4)),0,IF(AND(OR(AND('3-man'!AT$19="ST&gt;3",AT62&gt;=100),AND('3-man'!AT$20="ST&gt;3",AT70&gt;=100)),'3-man'!AT$18&lt;=IF('3-man'!$BF$4="",999,'3-man'!$BF$4)),100,AT78)))))</f>
        <v/>
      </c>
      <c r="AU79">
        <f>IF(OR('3-man'!AU$21="R",'3-man'!AU$18=$R$84),MIN(100,AU78+10),IF('3-man'!AU$21="P",MIN(100,AU78+25),IF(AND('3-man'!AU$21="D",AU78&gt;=35,'3-man'!AU$18&lt;=IF('3-man'!$BF$4="",999,'3-man'!$BF$4)),AU78-35,IF(AND(LEFT('3-man'!AU$21,3)="ST&gt;",AU78&gt;=100,'3-man'!AU$18&lt;=IF('3-man'!$BF$4="",999,'3-man'!$BF$4)),0,IF(AND(OR(AND('3-man'!AU$19="ST&gt;3",AU62&gt;=100),AND('3-man'!AU$20="ST&gt;3",AU70&gt;=100)),'3-man'!AU$18&lt;=IF('3-man'!$BF$4="",999,'3-man'!$BF$4)),100,AU78)))))</f>
        <v/>
      </c>
      <c r="AV79">
        <f>IF(OR('3-man'!AV$21="R",'3-man'!AV$18=$R$84),MIN(100,AV78+10),IF('3-man'!AV$21="P",MIN(100,AV78+25),IF(AND('3-man'!AV$21="D",AV78&gt;=35,'3-man'!AV$18&lt;=IF('3-man'!$BF$4="",999,'3-man'!$BF$4)),AV78-35,IF(AND(LEFT('3-man'!AV$21,3)="ST&gt;",AV78&gt;=100,'3-man'!AV$18&lt;=IF('3-man'!$BF$4="",999,'3-man'!$BF$4)),0,IF(AND(OR(AND('3-man'!AV$19="ST&gt;3",AV62&gt;=100),AND('3-man'!AV$20="ST&gt;3",AV70&gt;=100)),'3-man'!AV$18&lt;=IF('3-man'!$BF$4="",999,'3-man'!$BF$4)),100,AV78)))))</f>
        <v/>
      </c>
      <c r="AW79">
        <f>IF(OR('3-man'!AW$21="R",'3-man'!AW$18=$R$84),MIN(100,AW78+10),IF('3-man'!AW$21="P",MIN(100,AW78+25),IF(AND('3-man'!AW$21="D",AW78&gt;=35,'3-man'!AW$18&lt;=IF('3-man'!$BF$4="",999,'3-man'!$BF$4)),AW78-35,IF(AND(LEFT('3-man'!AW$21,3)="ST&gt;",AW78&gt;=100,'3-man'!AW$18&lt;=IF('3-man'!$BF$4="",999,'3-man'!$BF$4)),0,IF(AND(OR(AND('3-man'!AW$19="ST&gt;3",AW62&gt;=100),AND('3-man'!AW$20="ST&gt;3",AW70&gt;=100)),'3-man'!AW$18&lt;=IF('3-man'!$BF$4="",999,'3-man'!$BF$4)),100,AW78)))))</f>
        <v/>
      </c>
      <c r="AX79">
        <f>IF(OR('3-man'!AX$21="R",'3-man'!AX$18=$R$84),MIN(100,AX78+10),IF('3-man'!AX$21="P",MIN(100,AX78+25),IF(AND('3-man'!AX$21="D",AX78&gt;=35,'3-man'!AX$18&lt;=IF('3-man'!$BF$4="",999,'3-man'!$BF$4)),AX78-35,IF(AND(LEFT('3-man'!AX$21,3)="ST&gt;",AX78&gt;=100,'3-man'!AX$18&lt;=IF('3-man'!$BF$4="",999,'3-man'!$BF$4)),0,IF(AND(OR(AND('3-man'!AX$19="ST&gt;3",AX62&gt;=100),AND('3-man'!AX$20="ST&gt;3",AX70&gt;=100)),'3-man'!AX$18&lt;=IF('3-man'!$BF$4="",999,'3-man'!$BF$4)),100,AX78)))))</f>
        <v/>
      </c>
      <c r="AY79">
        <f>IF(OR('3-man'!AY$21="R",'3-man'!AY$18=$R$84),MIN(100,AY78+10),IF('3-man'!AY$21="P",MIN(100,AY78+25),IF(AND('3-man'!AY$21="D",AY78&gt;=35,'3-man'!AY$18&lt;=IF('3-man'!$BF$4="",999,'3-man'!$BF$4)),AY78-35,IF(AND(LEFT('3-man'!AY$21,3)="ST&gt;",AY78&gt;=100,'3-man'!AY$18&lt;=IF('3-man'!$BF$4="",999,'3-man'!$BF$4)),0,IF(AND(OR(AND('3-man'!AY$19="ST&gt;3",AY62&gt;=100),AND('3-man'!AY$20="ST&gt;3",AY70&gt;=100)),'3-man'!AY$18&lt;=IF('3-man'!$BF$4="",999,'3-man'!$BF$4)),100,AY78)))))</f>
        <v/>
      </c>
      <c r="AZ79">
        <f>IF(OR('3-man'!AZ$21="R",'3-man'!AZ$18=$R$84),MIN(100,AZ78+10),IF('3-man'!AZ$21="P",MIN(100,AZ78+25),IF(AND('3-man'!AZ$21="D",AZ78&gt;=35,'3-man'!AZ$18&lt;=IF('3-man'!$BF$4="",999,'3-man'!$BF$4)),AZ78-35,IF(AND(LEFT('3-man'!AZ$21,3)="ST&gt;",AZ78&gt;=100,'3-man'!AZ$18&lt;=IF('3-man'!$BF$4="",999,'3-man'!$BF$4)),0,IF(AND(OR(AND('3-man'!AZ$19="ST&gt;3",AZ62&gt;=100),AND('3-man'!AZ$20="ST&gt;3",AZ70&gt;=100)),'3-man'!AZ$18&lt;=IF('3-man'!$BF$4="",999,'3-man'!$BF$4)),100,AZ78)))))</f>
        <v/>
      </c>
      <c r="BA79">
        <f>IF(OR('3-man'!BA$21="R",'3-man'!BA$18=$R$84),MIN(100,BA78+10),IF('3-man'!BA$21="P",MIN(100,BA78+25),IF(AND('3-man'!BA$21="D",BA78&gt;=35,'3-man'!BA$18&lt;=IF('3-man'!$BF$4="",999,'3-man'!$BF$4)),BA78-35,IF(AND(LEFT('3-man'!BA$21,3)="ST&gt;",BA78&gt;=100,'3-man'!BA$18&lt;=IF('3-man'!$BF$4="",999,'3-man'!$BF$4)),0,IF(AND(OR(AND('3-man'!BA$19="ST&gt;3",BA62&gt;=100),AND('3-man'!BA$20="ST&gt;3",BA70&gt;=100)),'3-man'!BA$18&lt;=IF('3-man'!$BF$4="",999,'3-man'!$BF$4)),100,BA78)))))</f>
        <v/>
      </c>
      <c r="BB79">
        <f>IF(OR('3-man'!BB$21="R",'3-man'!BB$18=$R$84),MIN(100,BB78+10),IF('3-man'!BB$21="P",MIN(100,BB78+25),IF(AND('3-man'!BB$21="D",BB78&gt;=35,'3-man'!BB$18&lt;=IF('3-man'!$BF$4="",999,'3-man'!$BF$4)),BB78-35,IF(AND(LEFT('3-man'!BB$21,3)="ST&gt;",BB78&gt;=100,'3-man'!BB$18&lt;=IF('3-man'!$BF$4="",999,'3-man'!$BF$4)),0,IF(AND(OR(AND('3-man'!BB$19="ST&gt;3",BB62&gt;=100),AND('3-man'!BB$20="ST&gt;3",BB70&gt;=100)),'3-man'!BB$18&lt;=IF('3-man'!$BF$4="",999,'3-man'!$BF$4)),100,BB78)))))</f>
        <v/>
      </c>
      <c r="BC79">
        <f>IF(OR('3-man'!BC$21="R",'3-man'!BC$18=$R$84),MIN(100,BC78+10),IF('3-man'!BC$21="P",MIN(100,BC78+25),IF(AND('3-man'!BC$21="D",BC78&gt;=35,'3-man'!BC$18&lt;=IF('3-man'!$BF$4="",999,'3-man'!$BF$4)),BC78-35,IF(AND(LEFT('3-man'!BC$21,3)="ST&gt;",BC78&gt;=100,'3-man'!BC$18&lt;=IF('3-man'!$BF$4="",999,'3-man'!$BF$4)),0,IF(AND(OR(AND('3-man'!BC$19="ST&gt;3",BC62&gt;=100),AND('3-man'!BC$20="ST&gt;3",BC70&gt;=100)),'3-man'!BC$18&lt;=IF('3-man'!$BF$4="",999,'3-man'!$BF$4)),100,BC78)))))</f>
        <v/>
      </c>
      <c r="BD79">
        <f>IF(OR('3-man'!BD$21="R",'3-man'!BD$18=$R$84),MIN(100,BD78+10),IF('3-man'!BD$21="P",MIN(100,BD78+25),IF(AND('3-man'!BD$21="D",BD78&gt;=35,'3-man'!BD$18&lt;=IF('3-man'!$BF$4="",999,'3-man'!$BF$4)),BD78-35,IF(AND(LEFT('3-man'!BD$21,3)="ST&gt;",BD78&gt;=100,'3-man'!BD$18&lt;=IF('3-man'!$BF$4="",999,'3-man'!$BF$4)),0,IF(AND(OR(AND('3-man'!BD$19="ST&gt;3",BD62&gt;=100),AND('3-man'!BD$20="ST&gt;3",BD70&gt;=100)),'3-man'!BD$18&lt;=IF('3-man'!$BF$4="",999,'3-man'!$BF$4)),100,BD78)))))</f>
        <v/>
      </c>
      <c r="BE79">
        <f>IF(OR('3-man'!BE$21="R",'3-man'!BE$18=$R$84),MIN(100,BE78+10),IF('3-man'!BE$21="P",MIN(100,BE78+25),IF(AND('3-man'!BE$21="D",BE78&gt;=35,'3-man'!BE$18&lt;=IF('3-man'!$BF$4="",999,'3-man'!$BF$4)),BE78-35,IF(AND(LEFT('3-man'!BE$21,3)="ST&gt;",BE78&gt;=100,'3-man'!BE$18&lt;=IF('3-man'!$BF$4="",999,'3-man'!$BF$4)),0,IF(AND(OR(AND('3-man'!BE$19="ST&gt;3",BE62&gt;=100),AND('3-man'!BE$20="ST&gt;3",BE70&gt;=100)),'3-man'!BE$18&lt;=IF('3-man'!$BF$4="",999,'3-man'!$BF$4)),100,BE78)))))</f>
        <v/>
      </c>
      <c r="BF79">
        <f>IF(OR('3-man'!BF$21="R",'3-man'!BF$18=$R$84),MIN(100,BF78+10),IF('3-man'!BF$21="P",MIN(100,BF78+25),IF(AND('3-man'!BF$21="D",BF78&gt;=35,'3-man'!BF$18&lt;=IF('3-man'!$BF$4="",999,'3-man'!$BF$4)),BF78-35,IF(AND(LEFT('3-man'!BF$21,3)="ST&gt;",BF78&gt;=100,'3-man'!BF$18&lt;=IF('3-man'!$BF$4="",999,'3-man'!$BF$4)),0,IF(AND(OR(AND('3-man'!BF$19="ST&gt;3",BF62&gt;=100),AND('3-man'!BF$20="ST&gt;3",BF70&gt;=100)),'3-man'!BF$18&lt;=IF('3-man'!$BF$4="",999,'3-man'!$BF$4)),100,BF78)))))</f>
        <v/>
      </c>
      <c r="BG79">
        <f>IF(OR('3-man'!BG$21="R",'3-man'!BG$18=$R$84),MIN(100,BG78+10),IF('3-man'!BG$21="P",MIN(100,BG78+25),IF(AND('3-man'!BG$21="D",BG78&gt;=35,'3-man'!BG$18&lt;=IF('3-man'!$BF$4="",999,'3-man'!$BF$4)),BG78-35,IF(AND(LEFT('3-man'!BG$21,3)="ST&gt;",BG78&gt;=100,'3-man'!BG$18&lt;=IF('3-man'!$BF$4="",999,'3-man'!$BF$4)),0,IF(AND(OR(AND('3-man'!BG$19="ST&gt;3",BG62&gt;=100),AND('3-man'!BG$20="ST&gt;3",BG70&gt;=100)),'3-man'!BG$18&lt;=IF('3-man'!$BF$4="",999,'3-man'!$BF$4)),100,BG78)))))</f>
        <v/>
      </c>
      <c r="BH79">
        <f>IF(OR('3-man'!BH$21="R",'3-man'!BH$18=$R$84),MIN(100,BH78+10),IF('3-man'!BH$21="P",MIN(100,BH78+25),IF(AND('3-man'!BH$21="D",BH78&gt;=35,'3-man'!BH$18&lt;=IF('3-man'!$BF$4="",999,'3-man'!$BF$4)),BH78-35,IF(AND(LEFT('3-man'!BH$21,3)="ST&gt;",BH78&gt;=100,'3-man'!BH$18&lt;=IF('3-man'!$BF$4="",999,'3-man'!$BF$4)),0,IF(AND(OR(AND('3-man'!BH$19="ST&gt;3",BH62&gt;=100),AND('3-man'!BH$20="ST&gt;3",BH70&gt;=100)),'3-man'!BH$18&lt;=IF('3-man'!$BF$4="",999,'3-man'!$BF$4)),100,BH78)))))</f>
        <v/>
      </c>
      <c r="BI79">
        <f>IF(OR('3-man'!BI$21="R",'3-man'!BI$18=$R$84),MIN(100,BI78+10),IF('3-man'!BI$21="P",MIN(100,BI78+25),IF(AND('3-man'!BI$21="D",BI78&gt;=35,'3-man'!BI$18&lt;=IF('3-man'!$BF$4="",999,'3-man'!$BF$4)),BI78-35,IF(AND(LEFT('3-man'!BI$21,3)="ST&gt;",BI78&gt;=100,'3-man'!BI$18&lt;=IF('3-man'!$BF$4="",999,'3-man'!$BF$4)),0,IF(AND(OR(AND('3-man'!BI$19="ST&gt;3",BI62&gt;=100),AND('3-man'!BI$20="ST&gt;3",BI70&gt;=100)),'3-man'!BI$18&lt;=IF('3-man'!$BF$4="",999,'3-man'!$BF$4)),100,BI78)))))</f>
        <v/>
      </c>
      <c r="BJ79">
        <f>IF(OR('3-man'!BJ$21="R",'3-man'!BJ$18=$R$84),MIN(100,BJ78+10),IF('3-man'!BJ$21="P",MIN(100,BJ78+25),IF(AND('3-man'!BJ$21="D",BJ78&gt;=35,'3-man'!BJ$18&lt;=IF('3-man'!$BF$4="",999,'3-man'!$BF$4)),BJ78-35,IF(AND(LEFT('3-man'!BJ$21,3)="ST&gt;",BJ78&gt;=100,'3-man'!BJ$18&lt;=IF('3-man'!$BF$4="",999,'3-man'!$BF$4)),0,IF(AND(OR(AND('3-man'!BJ$19="ST&gt;3",BJ62&gt;=100),AND('3-man'!BJ$20="ST&gt;3",BJ70&gt;=100)),'3-man'!BJ$18&lt;=IF('3-man'!$BF$4="",999,'3-man'!$BF$4)),100,BJ78)))))</f>
        <v/>
      </c>
      <c r="BK79">
        <f>IF(OR('3-man'!BK$21="R",'3-man'!BK$18=$R$84),MIN(100,BK78+10),IF('3-man'!BK$21="P",MIN(100,BK78+25),IF(AND('3-man'!BK$21="D",BK78&gt;=35,'3-man'!BK$18&lt;=IF('3-man'!$BF$4="",999,'3-man'!$BF$4)),BK78-35,IF(AND(LEFT('3-man'!BK$21,3)="ST&gt;",BK78&gt;=100,'3-man'!BK$18&lt;=IF('3-man'!$BF$4="",999,'3-man'!$BF$4)),0,IF(AND(OR(AND('3-man'!BK$19="ST&gt;3",BK62&gt;=100),AND('3-man'!BK$20="ST&gt;3",BK70&gt;=100)),'3-man'!BK$18&lt;=IF('3-man'!$BF$4="",999,'3-man'!$BF$4)),100,BK78)))))</f>
        <v/>
      </c>
      <c r="BL79">
        <f>IF(OR('3-man'!BL$21="R",'3-man'!BL$18=$R$84),MIN(100,BL78+10),IF('3-man'!BL$21="P",MIN(100,BL78+25),IF(AND('3-man'!BL$21="D",BL78&gt;=35,'3-man'!BL$18&lt;=IF('3-man'!$BF$4="",999,'3-man'!$BF$4)),BL78-35,IF(AND(LEFT('3-man'!BL$21,3)="ST&gt;",BL78&gt;=100,'3-man'!BL$18&lt;=IF('3-man'!$BF$4="",999,'3-man'!$BF$4)),0,IF(AND(OR(AND('3-man'!BL$19="ST&gt;3",BL62&gt;=100),AND('3-man'!BL$20="ST&gt;3",BL70&gt;=100)),'3-man'!BL$18&lt;=IF('3-man'!$BF$4="",999,'3-man'!$BF$4)),100,BL78)))))</f>
        <v/>
      </c>
      <c r="BM79">
        <f>IF(OR('3-man'!BM$21="R",'3-man'!BM$18=$R$84),MIN(100,BM78+10),IF('3-man'!BM$21="P",MIN(100,BM78+25),IF(AND('3-man'!BM$21="D",BM78&gt;=35,'3-man'!BM$18&lt;=IF('3-man'!$BF$4="",999,'3-man'!$BF$4)),BM78-35,IF(AND(LEFT('3-man'!BM$21,3)="ST&gt;",BM78&gt;=100,'3-man'!BM$18&lt;=IF('3-man'!$BF$4="",999,'3-man'!$BF$4)),0,IF(AND(OR(AND('3-man'!BM$19="ST&gt;3",BM62&gt;=100),AND('3-man'!BM$20="ST&gt;3",BM70&gt;=100)),'3-man'!BM$18&lt;=IF('3-man'!$BF$4="",999,'3-man'!$BF$4)),100,BM78)))))</f>
        <v/>
      </c>
      <c r="BN79">
        <f>IF(OR('3-man'!BN$21="R",'3-man'!BN$18=$R$84),MIN(100,BN78+10),IF('3-man'!BN$21="P",MIN(100,BN78+25),IF(AND('3-man'!BN$21="D",BN78&gt;=35,'3-man'!BN$18&lt;=IF('3-man'!$BF$4="",999,'3-man'!$BF$4)),BN78-35,IF(AND(LEFT('3-man'!BN$21,3)="ST&gt;",BN78&gt;=100,'3-man'!BN$18&lt;=IF('3-man'!$BF$4="",999,'3-man'!$BF$4)),0,IF(AND(OR(AND('3-man'!BN$19="ST&gt;3",BN62&gt;=100),AND('3-man'!BN$20="ST&gt;3",BN70&gt;=100)),'3-man'!BN$18&lt;=IF('3-man'!$BF$4="",999,'3-man'!$BF$4)),100,BN78)))))</f>
        <v/>
      </c>
      <c r="BO79">
        <f>IF(OR('3-man'!BO$21="R",'3-man'!BO$18=$R$84),MIN(100,BO78+10),IF('3-man'!BO$21="P",MIN(100,BO78+25),IF(AND('3-man'!BO$21="D",BO78&gt;=35,'3-man'!BO$18&lt;=IF('3-man'!$BF$4="",999,'3-man'!$BF$4)),BO78-35,IF(AND(LEFT('3-man'!BO$21,3)="ST&gt;",BO78&gt;=100,'3-man'!BO$18&lt;=IF('3-man'!$BF$4="",999,'3-man'!$BF$4)),0,IF(AND(OR(AND('3-man'!BO$19="ST&gt;3",BO62&gt;=100),AND('3-man'!BO$20="ST&gt;3",BO70&gt;=100)),'3-man'!BO$18&lt;=IF('3-man'!$BF$4="",999,'3-man'!$BF$4)),100,BO78)))))</f>
        <v/>
      </c>
      <c r="BP79">
        <f>IF(OR('3-man'!BP$21="R",'3-man'!BP$18=$R$84),MIN(100,BP78+10),IF('3-man'!BP$21="P",MIN(100,BP78+25),IF(AND('3-man'!BP$21="D",BP78&gt;=35,'3-man'!BP$18&lt;=IF('3-man'!$BF$4="",999,'3-man'!$BF$4)),BP78-35,IF(AND(LEFT('3-man'!BP$21,3)="ST&gt;",BP78&gt;=100,'3-man'!BP$18&lt;=IF('3-man'!$BF$4="",999,'3-man'!$BF$4)),0,IF(AND(OR(AND('3-man'!BP$19="ST&gt;3",BP62&gt;=100),AND('3-man'!BP$20="ST&gt;3",BP70&gt;=100)),'3-man'!BP$18&lt;=IF('3-man'!$BF$4="",999,'3-man'!$BF$4)),100,BP78)))))</f>
        <v/>
      </c>
      <c r="BQ79">
        <f>IF(OR('3-man'!BQ$21="R",'3-man'!BQ$18=$R$84),MIN(100,BQ78+10),IF('3-man'!BQ$21="P",MIN(100,BQ78+25),IF(AND('3-man'!BQ$21="D",BQ78&gt;=35,'3-man'!BQ$18&lt;=IF('3-man'!$BF$4="",999,'3-man'!$BF$4)),BQ78-35,IF(AND(LEFT('3-man'!BQ$21,3)="ST&gt;",BQ78&gt;=100,'3-man'!BQ$18&lt;=IF('3-man'!$BF$4="",999,'3-man'!$BF$4)),0,IF(AND(OR(AND('3-man'!BQ$19="ST&gt;3",BQ62&gt;=100),AND('3-man'!BQ$20="ST&gt;3",BQ70&gt;=100)),'3-man'!BQ$18&lt;=IF('3-man'!$BF$4="",999,'3-man'!$BF$4)),100,BQ78)))))</f>
        <v/>
      </c>
      <c r="BR79">
        <f>IF(OR('3-man'!BR$21="R",'3-man'!BR$18=$R$84),MIN(100,BR78+10),IF('3-man'!BR$21="P",MIN(100,BR78+25),IF(AND('3-man'!BR$21="D",BR78&gt;=35,'3-man'!BR$18&lt;=IF('3-man'!$BF$4="",999,'3-man'!$BF$4)),BR78-35,IF(AND(LEFT('3-man'!BR$21,3)="ST&gt;",BR78&gt;=100,'3-man'!BR$18&lt;=IF('3-man'!$BF$4="",999,'3-man'!$BF$4)),0,IF(AND(OR(AND('3-man'!BR$19="ST&gt;3",BR62&gt;=100),AND('3-man'!BR$20="ST&gt;3",BR70&gt;=100)),'3-man'!BR$18&lt;=IF('3-man'!$BF$4="",999,'3-man'!$BF$4)),100,BR78)))))</f>
        <v/>
      </c>
      <c r="BS79">
        <f>IF(OR('3-man'!BS$21="R",'3-man'!BS$18=$R$84),MIN(100,BS78+10),IF('3-man'!BS$21="P",MIN(100,BS78+25),IF(AND('3-man'!BS$21="D",BS78&gt;=35,'3-man'!BS$18&lt;=IF('3-man'!$BF$4="",999,'3-man'!$BF$4)),BS78-35,IF(AND(LEFT('3-man'!BS$21,3)="ST&gt;",BS78&gt;=100,'3-man'!BS$18&lt;=IF('3-man'!$BF$4="",999,'3-man'!$BF$4)),0,IF(AND(OR(AND('3-man'!BS$19="ST&gt;3",BS62&gt;=100),AND('3-man'!BS$20="ST&gt;3",BS70&gt;=100)),'3-man'!BS$18&lt;=IF('3-man'!$BF$4="",999,'3-man'!$BF$4)),100,BS78)))))</f>
        <v/>
      </c>
      <c r="BT79">
        <f>IF(OR('3-man'!BT$21="R",'3-man'!BT$18=$R$84),MIN(100,BT78+10),IF('3-man'!BT$21="P",MIN(100,BT78+25),IF(AND('3-man'!BT$21="D",BT78&gt;=35,'3-man'!BT$18&lt;=IF('3-man'!$BF$4="",999,'3-man'!$BF$4)),BT78-35,IF(AND(LEFT('3-man'!BT$21,3)="ST&gt;",BT78&gt;=100,'3-man'!BT$18&lt;=IF('3-man'!$BF$4="",999,'3-man'!$BF$4)),0,IF(AND(OR(AND('3-man'!BT$19="ST&gt;3",BT62&gt;=100),AND('3-man'!BT$20="ST&gt;3",BT70&gt;=100)),'3-man'!BT$18&lt;=IF('3-man'!$BF$4="",999,'3-man'!$BF$4)),100,BT78)))))</f>
        <v/>
      </c>
      <c r="BU79">
        <f>IF(OR('3-man'!BU$21="R",'3-man'!BU$18=$R$84),MIN(100,BU78+10),IF('3-man'!BU$21="P",MIN(100,BU78+25),IF(AND('3-man'!BU$21="D",BU78&gt;=35,'3-man'!BU$18&lt;=IF('3-man'!$BF$4="",999,'3-man'!$BF$4)),BU78-35,IF(AND(LEFT('3-man'!BU$21,3)="ST&gt;",BU78&gt;=100,'3-man'!BU$18&lt;=IF('3-man'!$BF$4="",999,'3-man'!$BF$4)),0,IF(AND(OR(AND('3-man'!BU$19="ST&gt;3",BU62&gt;=100),AND('3-man'!BU$20="ST&gt;3",BU70&gt;=100)),'3-man'!BU$18&lt;=IF('3-man'!$BF$4="",999,'3-man'!$BF$4)),100,BU78)))))</f>
        <v/>
      </c>
      <c r="BV79">
        <f>IF(OR('3-man'!BV$21="R",'3-man'!BV$18=$R$84),MIN(100,BV78+10),IF('3-man'!BV$21="P",MIN(100,BV78+25),IF(AND('3-man'!BV$21="D",BV78&gt;=35,'3-man'!BV$18&lt;=IF('3-man'!$BF$4="",999,'3-man'!$BF$4)),BV78-35,IF(AND(LEFT('3-man'!BV$21,3)="ST&gt;",BV78&gt;=100,'3-man'!BV$18&lt;=IF('3-man'!$BF$4="",999,'3-man'!$BF$4)),0,IF(AND(OR(AND('3-man'!BV$19="ST&gt;3",BV62&gt;=100),AND('3-man'!BV$20="ST&gt;3",BV70&gt;=100)),'3-man'!BV$18&lt;=IF('3-man'!$BF$4="",999,'3-man'!$BF$4)),100,BV78)))))</f>
        <v/>
      </c>
      <c r="BW79">
        <f>IF(OR('3-man'!BW$21="R",'3-man'!BW$18=$R$84),MIN(100,BW78+10),IF('3-man'!BW$21="P",MIN(100,BW78+25),IF(AND('3-man'!BW$21="D",BW78&gt;=35,'3-man'!BW$18&lt;=IF('3-man'!$BF$4="",999,'3-man'!$BF$4)),BW78-35,IF(AND(LEFT('3-man'!BW$21,3)="ST&gt;",BW78&gt;=100,'3-man'!BW$18&lt;=IF('3-man'!$BF$4="",999,'3-man'!$BF$4)),0,IF(AND(OR(AND('3-man'!BW$19="ST&gt;3",BW62&gt;=100),AND('3-man'!BW$20="ST&gt;3",BW70&gt;=100)),'3-man'!BW$18&lt;=IF('3-man'!$BF$4="",999,'3-man'!$BF$4)),100,BW78)))))</f>
        <v/>
      </c>
      <c r="BX79">
        <f>IF(OR('3-man'!BX$21="R",'3-man'!BX$18=$R$84),MIN(100,BX78+10),IF('3-man'!BX$21="P",MIN(100,BX78+25),IF(AND('3-man'!BX$21="D",BX78&gt;=35,'3-man'!BX$18&lt;=IF('3-man'!$BF$4="",999,'3-man'!$BF$4)),BX78-35,IF(AND(LEFT('3-man'!BX$21,3)="ST&gt;",BX78&gt;=100,'3-man'!BX$18&lt;=IF('3-man'!$BF$4="",999,'3-man'!$BF$4)),0,IF(AND(OR(AND('3-man'!BX$19="ST&gt;3",BX62&gt;=100),AND('3-man'!BX$20="ST&gt;3",BX70&gt;=100)),'3-man'!BX$18&lt;=IF('3-man'!$BF$4="",999,'3-man'!$BF$4)),100,BX78)))))</f>
        <v/>
      </c>
      <c r="BY79">
        <f>IF(OR('3-man'!BY$21="R",'3-man'!BY$18=$R$84),MIN(100,BY78+10),IF('3-man'!BY$21="P",MIN(100,BY78+25),IF(AND('3-man'!BY$21="D",BY78&gt;=35,'3-man'!BY$18&lt;=IF('3-man'!$BF$4="",999,'3-man'!$BF$4)),BY78-35,IF(AND(LEFT('3-man'!BY$21,3)="ST&gt;",BY78&gt;=100,'3-man'!BY$18&lt;=IF('3-man'!$BF$4="",999,'3-man'!$BF$4)),0,IF(AND(OR(AND('3-man'!BY$19="ST&gt;3",BY62&gt;=100),AND('3-man'!BY$20="ST&gt;3",BY70&gt;=100)),'3-man'!BY$18&lt;=IF('3-man'!$BF$4="",999,'3-man'!$BF$4)),100,BY78)))))</f>
        <v/>
      </c>
      <c r="BZ79">
        <f>IF(OR('3-man'!BZ$21="R",'3-man'!BZ$18=$R$84),MIN(100,BZ78+10),IF('3-man'!BZ$21="P",MIN(100,BZ78+25),IF(AND('3-man'!BZ$21="D",BZ78&gt;=35,'3-man'!BZ$18&lt;=IF('3-man'!$BF$4="",999,'3-man'!$BF$4)),BZ78-35,IF(AND(LEFT('3-man'!BZ$21,3)="ST&gt;",BZ78&gt;=100,'3-man'!BZ$18&lt;=IF('3-man'!$BF$4="",999,'3-man'!$BF$4)),0,IF(AND(OR(AND('3-man'!BZ$19="ST&gt;3",BZ62&gt;=100),AND('3-man'!BZ$20="ST&gt;3",BZ70&gt;=100)),'3-man'!BZ$18&lt;=IF('3-man'!$BF$4="",999,'3-man'!$BF$4)),100,BZ78)))))</f>
        <v/>
      </c>
      <c r="CA79">
        <f>IF(OR('3-man'!CA$21="R",'3-man'!CA$18=$R$84),MIN(100,CA78+10),IF('3-man'!CA$21="P",MIN(100,CA78+25),IF(AND('3-man'!CA$21="D",CA78&gt;=35,'3-man'!CA$18&lt;=IF('3-man'!$BF$4="",999,'3-man'!$BF$4)),CA78-35,IF(AND(LEFT('3-man'!CA$21,3)="ST&gt;",CA78&gt;=100,'3-man'!CA$18&lt;=IF('3-man'!$BF$4="",999,'3-man'!$BF$4)),0,IF(AND(OR(AND('3-man'!CA$19="ST&gt;3",CA62&gt;=100),AND('3-man'!CA$20="ST&gt;3",CA70&gt;=100)),'3-man'!CA$18&lt;=IF('3-man'!$BF$4="",999,'3-man'!$BF$4)),100,CA78)))))</f>
        <v/>
      </c>
      <c r="CB79">
        <f>IF(OR('3-man'!CB$21="R",'3-man'!CB$18=$R$84),MIN(100,CB78+10),IF('3-man'!CB$21="P",MIN(100,CB78+25),IF(AND('3-man'!CB$21="D",CB78&gt;=35,'3-man'!CB$18&lt;=IF('3-man'!$BF$4="",999,'3-man'!$BF$4)),CB78-35,IF(AND(LEFT('3-man'!CB$21,3)="ST&gt;",CB78&gt;=100,'3-man'!CB$18&lt;=IF('3-man'!$BF$4="",999,'3-man'!$BF$4)),0,IF(AND(OR(AND('3-man'!CB$19="ST&gt;3",CB62&gt;=100),AND('3-man'!CB$20="ST&gt;3",CB70&gt;=100)),'3-man'!CB$18&lt;=IF('3-man'!$BF$4="",999,'3-man'!$BF$4)),100,CB78)))))</f>
        <v/>
      </c>
      <c r="CC79">
        <f>IF(OR('3-man'!CC$21="R",'3-man'!CC$18=$R$84),MIN(100,CC78+10),IF('3-man'!CC$21="P",MIN(100,CC78+25),IF(AND('3-man'!CC$21="D",CC78&gt;=35,'3-man'!CC$18&lt;=IF('3-man'!$BF$4="",999,'3-man'!$BF$4)),CC78-35,IF(AND(LEFT('3-man'!CC$21,3)="ST&gt;",CC78&gt;=100,'3-man'!CC$18&lt;=IF('3-man'!$BF$4="",999,'3-man'!$BF$4)),0,IF(AND(OR(AND('3-man'!CC$19="ST&gt;3",CC62&gt;=100),AND('3-man'!CC$20="ST&gt;3",CC70&gt;=100)),'3-man'!CC$18&lt;=IF('3-man'!$BF$4="",999,'3-man'!$BF$4)),100,CC78)))))</f>
        <v/>
      </c>
      <c r="CD79">
        <f>IF(OR('3-man'!CD$21="R",'3-man'!CD$18=$R$84),MIN(100,CD78+10),IF('3-man'!CD$21="P",MIN(100,CD78+25),IF(AND('3-man'!CD$21="D",CD78&gt;=35,'3-man'!CD$18&lt;=IF('3-man'!$BF$4="",999,'3-man'!$BF$4)),CD78-35,IF(AND(LEFT('3-man'!CD$21,3)="ST&gt;",CD78&gt;=100,'3-man'!CD$18&lt;=IF('3-man'!$BF$4="",999,'3-man'!$BF$4)),0,IF(AND(OR(AND('3-man'!CD$19="ST&gt;3",CD62&gt;=100),AND('3-man'!CD$20="ST&gt;3",CD70&gt;=100)),'3-man'!CD$18&lt;=IF('3-man'!$BF$4="",999,'3-man'!$BF$4)),100,CD78)))))</f>
        <v/>
      </c>
    </row>
    <row r="80">
      <c r="A80" t="inlineStr">
        <is>
          <t>P3 timer</t>
        </is>
      </c>
      <c r="B80" t="n">
        <v>0</v>
      </c>
      <c r="C80">
        <f>IF(OR('3-man'!C$21="R",'3-man'!C$18=$R$84,AND(ISNUMBER($R$84),'3-man'!C$18&lt;$R$84)),0,IF(B79&gt;=100,0,IF(B80+1&gt;=IF(OR('3-man'!$F$6=TRUE,'3-man'!$F$6="TRUE",'3-man'!$F$6="Yes"),25,50),0,B80+1)))</f>
        <v/>
      </c>
      <c r="D80">
        <f>IF(OR('3-man'!D$21="R",'3-man'!D$18=$R$84,AND(ISNUMBER($R$84),'3-man'!D$18&lt;$R$84)),0,IF(C79&gt;=100,0,IF(C80+1&gt;=IF(OR('3-man'!$F$6=TRUE,'3-man'!$F$6="TRUE",'3-man'!$F$6="Yes"),25,50),0,C80+1)))</f>
        <v/>
      </c>
      <c r="E80">
        <f>IF(OR('3-man'!E$21="R",'3-man'!E$18=$R$84,AND(ISNUMBER($R$84),'3-man'!E$18&lt;$R$84)),0,IF(D79&gt;=100,0,IF(D80+1&gt;=IF(OR('3-man'!$F$6=TRUE,'3-man'!$F$6="TRUE",'3-man'!$F$6="Yes"),25,50),0,D80+1)))</f>
        <v/>
      </c>
      <c r="F80">
        <f>IF(OR('3-man'!F$21="R",'3-man'!F$18=$R$84,AND(ISNUMBER($R$84),'3-man'!F$18&lt;$R$84)),0,IF(E79&gt;=100,0,IF(E80+1&gt;=IF(OR('3-man'!$F$6=TRUE,'3-man'!$F$6="TRUE",'3-man'!$F$6="Yes"),25,50),0,E80+1)))</f>
        <v/>
      </c>
      <c r="G80">
        <f>IF(OR('3-man'!G$21="R",'3-man'!G$18=$R$84,AND(ISNUMBER($R$84),'3-man'!G$18&lt;$R$84)),0,IF(F79&gt;=100,0,IF(F80+1&gt;=IF(OR('3-man'!$F$6=TRUE,'3-man'!$F$6="TRUE",'3-man'!$F$6="Yes"),25,50),0,F80+1)))</f>
        <v/>
      </c>
      <c r="H80">
        <f>IF(OR('3-man'!H$21="R",'3-man'!H$18=$R$84,AND(ISNUMBER($R$84),'3-man'!H$18&lt;$R$84)),0,IF(G79&gt;=100,0,IF(G80+1&gt;=IF(OR('3-man'!$F$6=TRUE,'3-man'!$F$6="TRUE",'3-man'!$F$6="Yes"),25,50),0,G80+1)))</f>
        <v/>
      </c>
      <c r="I80">
        <f>IF(OR('3-man'!I$21="R",'3-man'!I$18=$R$84,AND(ISNUMBER($R$84),'3-man'!I$18&lt;$R$84)),0,IF(H79&gt;=100,0,IF(H80+1&gt;=IF(OR('3-man'!$F$6=TRUE,'3-man'!$F$6="TRUE",'3-man'!$F$6="Yes"),25,50),0,H80+1)))</f>
        <v/>
      </c>
      <c r="J80">
        <f>IF(OR('3-man'!J$21="R",'3-man'!J$18=$R$84,AND(ISNUMBER($R$84),'3-man'!J$18&lt;$R$84)),0,IF(I79&gt;=100,0,IF(I80+1&gt;=IF(OR('3-man'!$F$6=TRUE,'3-man'!$F$6="TRUE",'3-man'!$F$6="Yes"),25,50),0,I80+1)))</f>
        <v/>
      </c>
      <c r="K80">
        <f>IF(OR('3-man'!K$21="R",'3-man'!K$18=$R$84,AND(ISNUMBER($R$84),'3-man'!K$18&lt;$R$84)),0,IF(J79&gt;=100,0,IF(J80+1&gt;=IF(OR('3-man'!$F$6=TRUE,'3-man'!$F$6="TRUE",'3-man'!$F$6="Yes"),25,50),0,J80+1)))</f>
        <v/>
      </c>
      <c r="L80">
        <f>IF(OR('3-man'!L$21="R",'3-man'!L$18=$R$84,AND(ISNUMBER($R$84),'3-man'!L$18&lt;$R$84)),0,IF(K79&gt;=100,0,IF(K80+1&gt;=IF(OR('3-man'!$F$6=TRUE,'3-man'!$F$6="TRUE",'3-man'!$F$6="Yes"),25,50),0,K80+1)))</f>
        <v/>
      </c>
      <c r="M80">
        <f>IF(OR('3-man'!M$21="R",'3-man'!M$18=$R$84,AND(ISNUMBER($R$84),'3-man'!M$18&lt;$R$84)),0,IF(L79&gt;=100,0,IF(L80+1&gt;=IF(OR('3-man'!$F$6=TRUE,'3-man'!$F$6="TRUE",'3-man'!$F$6="Yes"),25,50),0,L80+1)))</f>
        <v/>
      </c>
      <c r="N80">
        <f>IF(OR('3-man'!N$21="R",'3-man'!N$18=$R$84,AND(ISNUMBER($R$84),'3-man'!N$18&lt;$R$84)),0,IF(M79&gt;=100,0,IF(M80+1&gt;=IF(OR('3-man'!$F$6=TRUE,'3-man'!$F$6="TRUE",'3-man'!$F$6="Yes"),25,50),0,M80+1)))</f>
        <v/>
      </c>
      <c r="O80">
        <f>IF(OR('3-man'!O$21="R",'3-man'!O$18=$R$84,AND(ISNUMBER($R$84),'3-man'!O$18&lt;$R$84)),0,IF(N79&gt;=100,0,IF(N80+1&gt;=IF(OR('3-man'!$F$6=TRUE,'3-man'!$F$6="TRUE",'3-man'!$F$6="Yes"),25,50),0,N80+1)))</f>
        <v/>
      </c>
      <c r="P80">
        <f>IF(OR('3-man'!P$21="R",'3-man'!P$18=$R$84,AND(ISNUMBER($R$84),'3-man'!P$18&lt;$R$84)),0,IF(O79&gt;=100,0,IF(O80+1&gt;=IF(OR('3-man'!$F$6=TRUE,'3-man'!$F$6="TRUE",'3-man'!$F$6="Yes"),25,50),0,O80+1)))</f>
        <v/>
      </c>
      <c r="Q80">
        <f>IF(OR('3-man'!Q$21="R",'3-man'!Q$18=$R$84,AND(ISNUMBER($R$84),'3-man'!Q$18&lt;$R$84)),0,IF(P79&gt;=100,0,IF(P80+1&gt;=IF(OR('3-man'!$F$6=TRUE,'3-man'!$F$6="TRUE",'3-man'!$F$6="Yes"),25,50),0,P80+1)))</f>
        <v/>
      </c>
      <c r="R80">
        <f>IF(OR('3-man'!R$21="R",'3-man'!R$18=$R$84,AND(ISNUMBER($R$84),'3-man'!R$18&lt;$R$84)),0,IF(Q79&gt;=100,0,IF(Q80+1&gt;=IF(OR('3-man'!$F$6=TRUE,'3-man'!$F$6="TRUE",'3-man'!$F$6="Yes"),25,50),0,Q80+1)))</f>
        <v/>
      </c>
      <c r="S80">
        <f>IF(OR('3-man'!S$21="R",'3-man'!S$18=$R$84,AND(ISNUMBER($R$84),'3-man'!S$18&lt;$R$84)),0,IF(R79&gt;=100,0,IF(R80+1&gt;=IF(OR('3-man'!$F$6=TRUE,'3-man'!$F$6="TRUE",'3-man'!$F$6="Yes"),25,50),0,R80+1)))</f>
        <v/>
      </c>
      <c r="T80">
        <f>IF(OR('3-man'!T$21="R",'3-man'!T$18=$R$84,AND(ISNUMBER($R$84),'3-man'!T$18&lt;$R$84)),0,IF(S79&gt;=100,0,IF(S80+1&gt;=IF(OR('3-man'!$F$6=TRUE,'3-man'!$F$6="TRUE",'3-man'!$F$6="Yes"),25,50),0,S80+1)))</f>
        <v/>
      </c>
      <c r="U80">
        <f>IF(OR('3-man'!U$21="R",'3-man'!U$18=$R$84,AND(ISNUMBER($R$84),'3-man'!U$18&lt;$R$84)),0,IF(T79&gt;=100,0,IF(T80+1&gt;=IF(OR('3-man'!$F$6=TRUE,'3-man'!$F$6="TRUE",'3-man'!$F$6="Yes"),25,50),0,T80+1)))</f>
        <v/>
      </c>
      <c r="V80">
        <f>IF(OR('3-man'!V$21="R",'3-man'!V$18=$R$84,AND(ISNUMBER($R$84),'3-man'!V$18&lt;$R$84)),0,IF(U79&gt;=100,0,IF(U80+1&gt;=IF(OR('3-man'!$F$6=TRUE,'3-man'!$F$6="TRUE",'3-man'!$F$6="Yes"),25,50),0,U80+1)))</f>
        <v/>
      </c>
      <c r="W80">
        <f>IF(OR('3-man'!W$21="R",'3-man'!W$18=$R$84,AND(ISNUMBER($R$84),'3-man'!W$18&lt;$R$84)),0,IF(V79&gt;=100,0,IF(V80+1&gt;=IF(OR('3-man'!$F$6=TRUE,'3-man'!$F$6="TRUE",'3-man'!$F$6="Yes"),25,50),0,V80+1)))</f>
        <v/>
      </c>
      <c r="X80">
        <f>IF(OR('3-man'!X$21="R",'3-man'!X$18=$R$84,AND(ISNUMBER($R$84),'3-man'!X$18&lt;$R$84)),0,IF(W79&gt;=100,0,IF(W80+1&gt;=IF(OR('3-man'!$F$6=TRUE,'3-man'!$F$6="TRUE",'3-man'!$F$6="Yes"),25,50),0,W80+1)))</f>
        <v/>
      </c>
      <c r="Y80">
        <f>IF(OR('3-man'!Y$21="R",'3-man'!Y$18=$R$84,AND(ISNUMBER($R$84),'3-man'!Y$18&lt;$R$84)),0,IF(X79&gt;=100,0,IF(X80+1&gt;=IF(OR('3-man'!$F$6=TRUE,'3-man'!$F$6="TRUE",'3-man'!$F$6="Yes"),25,50),0,X80+1)))</f>
        <v/>
      </c>
      <c r="Z80">
        <f>IF(OR('3-man'!Z$21="R",'3-man'!Z$18=$R$84,AND(ISNUMBER($R$84),'3-man'!Z$18&lt;$R$84)),0,IF(Y79&gt;=100,0,IF(Y80+1&gt;=IF(OR('3-man'!$F$6=TRUE,'3-man'!$F$6="TRUE",'3-man'!$F$6="Yes"),25,50),0,Y80+1)))</f>
        <v/>
      </c>
      <c r="AA80">
        <f>IF(OR('3-man'!AA$21="R",'3-man'!AA$18=$R$84,AND(ISNUMBER($R$84),'3-man'!AA$18&lt;$R$84)),0,IF(Z79&gt;=100,0,IF(Z80+1&gt;=IF(OR('3-man'!$F$6=TRUE,'3-man'!$F$6="TRUE",'3-man'!$F$6="Yes"),25,50),0,Z80+1)))</f>
        <v/>
      </c>
      <c r="AB80">
        <f>IF(OR('3-man'!AB$21="R",'3-man'!AB$18=$R$84,AND(ISNUMBER($R$84),'3-man'!AB$18&lt;$R$84)),0,IF(AA79&gt;=100,0,IF(AA80+1&gt;=IF(OR('3-man'!$F$6=TRUE,'3-man'!$F$6="TRUE",'3-man'!$F$6="Yes"),25,50),0,AA80+1)))</f>
        <v/>
      </c>
      <c r="AC80">
        <f>IF(OR('3-man'!AC$21="R",'3-man'!AC$18=$R$84,AND(ISNUMBER($R$84),'3-man'!AC$18&lt;$R$84)),0,IF(AB79&gt;=100,0,IF(AB80+1&gt;=IF(OR('3-man'!$F$6=TRUE,'3-man'!$F$6="TRUE",'3-man'!$F$6="Yes"),25,50),0,AB80+1)))</f>
        <v/>
      </c>
      <c r="AD80">
        <f>IF(OR('3-man'!AD$21="R",'3-man'!AD$18=$R$84,AND(ISNUMBER($R$84),'3-man'!AD$18&lt;$R$84)),0,IF(AC79&gt;=100,0,IF(AC80+1&gt;=IF(OR('3-man'!$F$6=TRUE,'3-man'!$F$6="TRUE",'3-man'!$F$6="Yes"),25,50),0,AC80+1)))</f>
        <v/>
      </c>
      <c r="AE80">
        <f>IF(OR('3-man'!AE$21="R",'3-man'!AE$18=$R$84,AND(ISNUMBER($R$84),'3-man'!AE$18&lt;$R$84)),0,IF(AD79&gt;=100,0,IF(AD80+1&gt;=IF(OR('3-man'!$F$6=TRUE,'3-man'!$F$6="TRUE",'3-man'!$F$6="Yes"),25,50),0,AD80+1)))</f>
        <v/>
      </c>
      <c r="AF80">
        <f>IF(OR('3-man'!AF$21="R",'3-man'!AF$18=$R$84,AND(ISNUMBER($R$84),'3-man'!AF$18&lt;$R$84)),0,IF(AE79&gt;=100,0,IF(AE80+1&gt;=IF(OR('3-man'!$F$6=TRUE,'3-man'!$F$6="TRUE",'3-man'!$F$6="Yes"),25,50),0,AE80+1)))</f>
        <v/>
      </c>
      <c r="AG80">
        <f>IF(OR('3-man'!AG$21="R",'3-man'!AG$18=$R$84,AND(ISNUMBER($R$84),'3-man'!AG$18&lt;$R$84)),0,IF(AF79&gt;=100,0,IF(AF80+1&gt;=IF(OR('3-man'!$F$6=TRUE,'3-man'!$F$6="TRUE",'3-man'!$F$6="Yes"),25,50),0,AF80+1)))</f>
        <v/>
      </c>
      <c r="AH80">
        <f>IF(OR('3-man'!AH$21="R",'3-man'!AH$18=$R$84,AND(ISNUMBER($R$84),'3-man'!AH$18&lt;$R$84)),0,IF(AG79&gt;=100,0,IF(AG80+1&gt;=IF(OR('3-man'!$F$6=TRUE,'3-man'!$F$6="TRUE",'3-man'!$F$6="Yes"),25,50),0,AG80+1)))</f>
        <v/>
      </c>
      <c r="AI80">
        <f>IF(OR('3-man'!AI$21="R",'3-man'!AI$18=$R$84,AND(ISNUMBER($R$84),'3-man'!AI$18&lt;$R$84)),0,IF(AH79&gt;=100,0,IF(AH80+1&gt;=IF(OR('3-man'!$F$6=TRUE,'3-man'!$F$6="TRUE",'3-man'!$F$6="Yes"),25,50),0,AH80+1)))</f>
        <v/>
      </c>
      <c r="AJ80">
        <f>IF(OR('3-man'!AJ$21="R",'3-man'!AJ$18=$R$84,AND(ISNUMBER($R$84),'3-man'!AJ$18&lt;$R$84)),0,IF(AI79&gt;=100,0,IF(AI80+1&gt;=IF(OR('3-man'!$F$6=TRUE,'3-man'!$F$6="TRUE",'3-man'!$F$6="Yes"),25,50),0,AI80+1)))</f>
        <v/>
      </c>
      <c r="AK80">
        <f>IF(OR('3-man'!AK$21="R",'3-man'!AK$18=$R$84,AND(ISNUMBER($R$84),'3-man'!AK$18&lt;$R$84)),0,IF(AJ79&gt;=100,0,IF(AJ80+1&gt;=IF(OR('3-man'!$F$6=TRUE,'3-man'!$F$6="TRUE",'3-man'!$F$6="Yes"),25,50),0,AJ80+1)))</f>
        <v/>
      </c>
      <c r="AL80">
        <f>IF(OR('3-man'!AL$21="R",'3-man'!AL$18=$R$84,AND(ISNUMBER($R$84),'3-man'!AL$18&lt;$R$84)),0,IF(AK79&gt;=100,0,IF(AK80+1&gt;=IF(OR('3-man'!$F$6=TRUE,'3-man'!$F$6="TRUE",'3-man'!$F$6="Yes"),25,50),0,AK80+1)))</f>
        <v/>
      </c>
      <c r="AM80">
        <f>IF(OR('3-man'!AM$21="R",'3-man'!AM$18=$R$84,AND(ISNUMBER($R$84),'3-man'!AM$18&lt;$R$84)),0,IF(AL79&gt;=100,0,IF(AL80+1&gt;=IF(OR('3-man'!$F$6=TRUE,'3-man'!$F$6="TRUE",'3-man'!$F$6="Yes"),25,50),0,AL80+1)))</f>
        <v/>
      </c>
      <c r="AN80">
        <f>IF(OR('3-man'!AN$21="R",'3-man'!AN$18=$R$84,AND(ISNUMBER($R$84),'3-man'!AN$18&lt;$R$84)),0,IF(AM79&gt;=100,0,IF(AM80+1&gt;=IF(OR('3-man'!$F$6=TRUE,'3-man'!$F$6="TRUE",'3-man'!$F$6="Yes"),25,50),0,AM80+1)))</f>
        <v/>
      </c>
      <c r="AO80">
        <f>IF(OR('3-man'!AO$21="R",'3-man'!AO$18=$R$84,AND(ISNUMBER($R$84),'3-man'!AO$18&lt;$R$84)),0,IF(AN79&gt;=100,0,IF(AN80+1&gt;=IF(OR('3-man'!$F$6=TRUE,'3-man'!$F$6="TRUE",'3-man'!$F$6="Yes"),25,50),0,AN80+1)))</f>
        <v/>
      </c>
      <c r="AP80">
        <f>IF(OR('3-man'!AP$21="R",'3-man'!AP$18=$R$84,AND(ISNUMBER($R$84),'3-man'!AP$18&lt;$R$84)),0,IF(AO79&gt;=100,0,IF(AO80+1&gt;=IF(OR('3-man'!$F$6=TRUE,'3-man'!$F$6="TRUE",'3-man'!$F$6="Yes"),25,50),0,AO80+1)))</f>
        <v/>
      </c>
      <c r="AQ80">
        <f>IF(OR('3-man'!AQ$21="R",'3-man'!AQ$18=$R$84,AND(ISNUMBER($R$84),'3-man'!AQ$18&lt;$R$84)),0,IF(AP79&gt;=100,0,IF(AP80+1&gt;=IF(OR('3-man'!$F$6=TRUE,'3-man'!$F$6="TRUE",'3-man'!$F$6="Yes"),25,50),0,AP80+1)))</f>
        <v/>
      </c>
      <c r="AR80">
        <f>IF(OR('3-man'!AR$21="R",'3-man'!AR$18=$R$84,AND(ISNUMBER($R$84),'3-man'!AR$18&lt;$R$84)),0,IF(AQ79&gt;=100,0,IF(AQ80+1&gt;=IF(OR('3-man'!$F$6=TRUE,'3-man'!$F$6="TRUE",'3-man'!$F$6="Yes"),25,50),0,AQ80+1)))</f>
        <v/>
      </c>
      <c r="AS80">
        <f>IF(OR('3-man'!AS$21="R",'3-man'!AS$18=$R$84,AND(ISNUMBER($R$84),'3-man'!AS$18&lt;$R$84)),0,IF(AR79&gt;=100,0,IF(AR80+1&gt;=IF(OR('3-man'!$F$6=TRUE,'3-man'!$F$6="TRUE",'3-man'!$F$6="Yes"),25,50),0,AR80+1)))</f>
        <v/>
      </c>
      <c r="AT80">
        <f>IF(OR('3-man'!AT$21="R",'3-man'!AT$18=$R$84,AND(ISNUMBER($R$84),'3-man'!AT$18&lt;$R$84)),0,IF(AS79&gt;=100,0,IF(AS80+1&gt;=IF(OR('3-man'!$F$6=TRUE,'3-man'!$F$6="TRUE",'3-man'!$F$6="Yes"),25,50),0,AS80+1)))</f>
        <v/>
      </c>
      <c r="AU80">
        <f>IF(OR('3-man'!AU$21="R",'3-man'!AU$18=$R$84,AND(ISNUMBER($R$84),'3-man'!AU$18&lt;$R$84)),0,IF(AT79&gt;=100,0,IF(AT80+1&gt;=IF(OR('3-man'!$F$6=TRUE,'3-man'!$F$6="TRUE",'3-man'!$F$6="Yes"),25,50),0,AT80+1)))</f>
        <v/>
      </c>
      <c r="AV80">
        <f>IF(OR('3-man'!AV$21="R",'3-man'!AV$18=$R$84,AND(ISNUMBER($R$84),'3-man'!AV$18&lt;$R$84)),0,IF(AU79&gt;=100,0,IF(AU80+1&gt;=IF(OR('3-man'!$F$6=TRUE,'3-man'!$F$6="TRUE",'3-man'!$F$6="Yes"),25,50),0,AU80+1)))</f>
        <v/>
      </c>
      <c r="AW80">
        <f>IF(OR('3-man'!AW$21="R",'3-man'!AW$18=$R$84,AND(ISNUMBER($R$84),'3-man'!AW$18&lt;$R$84)),0,IF(AV79&gt;=100,0,IF(AV80+1&gt;=IF(OR('3-man'!$F$6=TRUE,'3-man'!$F$6="TRUE",'3-man'!$F$6="Yes"),25,50),0,AV80+1)))</f>
        <v/>
      </c>
      <c r="AX80">
        <f>IF(OR('3-man'!AX$21="R",'3-man'!AX$18=$R$84,AND(ISNUMBER($R$84),'3-man'!AX$18&lt;$R$84)),0,IF(AW79&gt;=100,0,IF(AW80+1&gt;=IF(OR('3-man'!$F$6=TRUE,'3-man'!$F$6="TRUE",'3-man'!$F$6="Yes"),25,50),0,AW80+1)))</f>
        <v/>
      </c>
      <c r="AY80">
        <f>IF(OR('3-man'!AY$21="R",'3-man'!AY$18=$R$84,AND(ISNUMBER($R$84),'3-man'!AY$18&lt;$R$84)),0,IF(AX79&gt;=100,0,IF(AX80+1&gt;=IF(OR('3-man'!$F$6=TRUE,'3-man'!$F$6="TRUE",'3-man'!$F$6="Yes"),25,50),0,AX80+1)))</f>
        <v/>
      </c>
      <c r="AZ80">
        <f>IF(OR('3-man'!AZ$21="R",'3-man'!AZ$18=$R$84,AND(ISNUMBER($R$84),'3-man'!AZ$18&lt;$R$84)),0,IF(AY79&gt;=100,0,IF(AY80+1&gt;=IF(OR('3-man'!$F$6=TRUE,'3-man'!$F$6="TRUE",'3-man'!$F$6="Yes"),25,50),0,AY80+1)))</f>
        <v/>
      </c>
      <c r="BA80">
        <f>IF(OR('3-man'!BA$21="R",'3-man'!BA$18=$R$84,AND(ISNUMBER($R$84),'3-man'!BA$18&lt;$R$84)),0,IF(AZ79&gt;=100,0,IF(AZ80+1&gt;=IF(OR('3-man'!$F$6=TRUE,'3-man'!$F$6="TRUE",'3-man'!$F$6="Yes"),25,50),0,AZ80+1)))</f>
        <v/>
      </c>
      <c r="BB80">
        <f>IF(OR('3-man'!BB$21="R",'3-man'!BB$18=$R$84,AND(ISNUMBER($R$84),'3-man'!BB$18&lt;$R$84)),0,IF(BA79&gt;=100,0,IF(BA80+1&gt;=IF(OR('3-man'!$F$6=TRUE,'3-man'!$F$6="TRUE",'3-man'!$F$6="Yes"),25,50),0,BA80+1)))</f>
        <v/>
      </c>
      <c r="BC80">
        <f>IF(OR('3-man'!BC$21="R",'3-man'!BC$18=$R$84,AND(ISNUMBER($R$84),'3-man'!BC$18&lt;$R$84)),0,IF(BB79&gt;=100,0,IF(BB80+1&gt;=IF(OR('3-man'!$F$6=TRUE,'3-man'!$F$6="TRUE",'3-man'!$F$6="Yes"),25,50),0,BB80+1)))</f>
        <v/>
      </c>
      <c r="BD80">
        <f>IF(OR('3-man'!BD$21="R",'3-man'!BD$18=$R$84,AND(ISNUMBER($R$84),'3-man'!BD$18&lt;$R$84)),0,IF(BC79&gt;=100,0,IF(BC80+1&gt;=IF(OR('3-man'!$F$6=TRUE,'3-man'!$F$6="TRUE",'3-man'!$F$6="Yes"),25,50),0,BC80+1)))</f>
        <v/>
      </c>
      <c r="BE80">
        <f>IF(OR('3-man'!BE$21="R",'3-man'!BE$18=$R$84,AND(ISNUMBER($R$84),'3-man'!BE$18&lt;$R$84)),0,IF(BD79&gt;=100,0,IF(BD80+1&gt;=IF(OR('3-man'!$F$6=TRUE,'3-man'!$F$6="TRUE",'3-man'!$F$6="Yes"),25,50),0,BD80+1)))</f>
        <v/>
      </c>
      <c r="BF80">
        <f>IF(OR('3-man'!BF$21="R",'3-man'!BF$18=$R$84,AND(ISNUMBER($R$84),'3-man'!BF$18&lt;$R$84)),0,IF(BE79&gt;=100,0,IF(BE80+1&gt;=IF(OR('3-man'!$F$6=TRUE,'3-man'!$F$6="TRUE",'3-man'!$F$6="Yes"),25,50),0,BE80+1)))</f>
        <v/>
      </c>
      <c r="BG80">
        <f>IF(OR('3-man'!BG$21="R",'3-man'!BG$18=$R$84,AND(ISNUMBER($R$84),'3-man'!BG$18&lt;$R$84)),0,IF(BF79&gt;=100,0,IF(BF80+1&gt;=IF(OR('3-man'!$F$6=TRUE,'3-man'!$F$6="TRUE",'3-man'!$F$6="Yes"),25,50),0,BF80+1)))</f>
        <v/>
      </c>
      <c r="BH80">
        <f>IF(OR('3-man'!BH$21="R",'3-man'!BH$18=$R$84,AND(ISNUMBER($R$84),'3-man'!BH$18&lt;$R$84)),0,IF(BG79&gt;=100,0,IF(BG80+1&gt;=IF(OR('3-man'!$F$6=TRUE,'3-man'!$F$6="TRUE",'3-man'!$F$6="Yes"),25,50),0,BG80+1)))</f>
        <v/>
      </c>
      <c r="BI80">
        <f>IF(OR('3-man'!BI$21="R",'3-man'!BI$18=$R$84,AND(ISNUMBER($R$84),'3-man'!BI$18&lt;$R$84)),0,IF(BH79&gt;=100,0,IF(BH80+1&gt;=IF(OR('3-man'!$F$6=TRUE,'3-man'!$F$6="TRUE",'3-man'!$F$6="Yes"),25,50),0,BH80+1)))</f>
        <v/>
      </c>
      <c r="BJ80">
        <f>IF(OR('3-man'!BJ$21="R",'3-man'!BJ$18=$R$84,AND(ISNUMBER($R$84),'3-man'!BJ$18&lt;$R$84)),0,IF(BI79&gt;=100,0,IF(BI80+1&gt;=IF(OR('3-man'!$F$6=TRUE,'3-man'!$F$6="TRUE",'3-man'!$F$6="Yes"),25,50),0,BI80+1)))</f>
        <v/>
      </c>
      <c r="BK80">
        <f>IF(OR('3-man'!BK$21="R",'3-man'!BK$18=$R$84,AND(ISNUMBER($R$84),'3-man'!BK$18&lt;$R$84)),0,IF(BJ79&gt;=100,0,IF(BJ80+1&gt;=IF(OR('3-man'!$F$6=TRUE,'3-man'!$F$6="TRUE",'3-man'!$F$6="Yes"),25,50),0,BJ80+1)))</f>
        <v/>
      </c>
      <c r="BL80">
        <f>IF(OR('3-man'!BL$21="R",'3-man'!BL$18=$R$84,AND(ISNUMBER($R$84),'3-man'!BL$18&lt;$R$84)),0,IF(BK79&gt;=100,0,IF(BK80+1&gt;=IF(OR('3-man'!$F$6=TRUE,'3-man'!$F$6="TRUE",'3-man'!$F$6="Yes"),25,50),0,BK80+1)))</f>
        <v/>
      </c>
      <c r="BM80">
        <f>IF(OR('3-man'!BM$21="R",'3-man'!BM$18=$R$84,AND(ISNUMBER($R$84),'3-man'!BM$18&lt;$R$84)),0,IF(BL79&gt;=100,0,IF(BL80+1&gt;=IF(OR('3-man'!$F$6=TRUE,'3-man'!$F$6="TRUE",'3-man'!$F$6="Yes"),25,50),0,BL80+1)))</f>
        <v/>
      </c>
      <c r="BN80">
        <f>IF(OR('3-man'!BN$21="R",'3-man'!BN$18=$R$84,AND(ISNUMBER($R$84),'3-man'!BN$18&lt;$R$84)),0,IF(BM79&gt;=100,0,IF(BM80+1&gt;=IF(OR('3-man'!$F$6=TRUE,'3-man'!$F$6="TRUE",'3-man'!$F$6="Yes"),25,50),0,BM80+1)))</f>
        <v/>
      </c>
      <c r="BO80">
        <f>IF(OR('3-man'!BO$21="R",'3-man'!BO$18=$R$84,AND(ISNUMBER($R$84),'3-man'!BO$18&lt;$R$84)),0,IF(BN79&gt;=100,0,IF(BN80+1&gt;=IF(OR('3-man'!$F$6=TRUE,'3-man'!$F$6="TRUE",'3-man'!$F$6="Yes"),25,50),0,BN80+1)))</f>
        <v/>
      </c>
      <c r="BP80">
        <f>IF(OR('3-man'!BP$21="R",'3-man'!BP$18=$R$84,AND(ISNUMBER($R$84),'3-man'!BP$18&lt;$R$84)),0,IF(BO79&gt;=100,0,IF(BO80+1&gt;=IF(OR('3-man'!$F$6=TRUE,'3-man'!$F$6="TRUE",'3-man'!$F$6="Yes"),25,50),0,BO80+1)))</f>
        <v/>
      </c>
      <c r="BQ80">
        <f>IF(OR('3-man'!BQ$21="R",'3-man'!BQ$18=$R$84,AND(ISNUMBER($R$84),'3-man'!BQ$18&lt;$R$84)),0,IF(BP79&gt;=100,0,IF(BP80+1&gt;=IF(OR('3-man'!$F$6=TRUE,'3-man'!$F$6="TRUE",'3-man'!$F$6="Yes"),25,50),0,BP80+1)))</f>
        <v/>
      </c>
      <c r="BR80">
        <f>IF(OR('3-man'!BR$21="R",'3-man'!BR$18=$R$84,AND(ISNUMBER($R$84),'3-man'!BR$18&lt;$R$84)),0,IF(BQ79&gt;=100,0,IF(BQ80+1&gt;=IF(OR('3-man'!$F$6=TRUE,'3-man'!$F$6="TRUE",'3-man'!$F$6="Yes"),25,50),0,BQ80+1)))</f>
        <v/>
      </c>
      <c r="BS80">
        <f>IF(OR('3-man'!BS$21="R",'3-man'!BS$18=$R$84,AND(ISNUMBER($R$84),'3-man'!BS$18&lt;$R$84)),0,IF(BR79&gt;=100,0,IF(BR80+1&gt;=IF(OR('3-man'!$F$6=TRUE,'3-man'!$F$6="TRUE",'3-man'!$F$6="Yes"),25,50),0,BR80+1)))</f>
        <v/>
      </c>
      <c r="BT80">
        <f>IF(OR('3-man'!BT$21="R",'3-man'!BT$18=$R$84,AND(ISNUMBER($R$84),'3-man'!BT$18&lt;$R$84)),0,IF(BS79&gt;=100,0,IF(BS80+1&gt;=IF(OR('3-man'!$F$6=TRUE,'3-man'!$F$6="TRUE",'3-man'!$F$6="Yes"),25,50),0,BS80+1)))</f>
        <v/>
      </c>
      <c r="BU80">
        <f>IF(OR('3-man'!BU$21="R",'3-man'!BU$18=$R$84,AND(ISNUMBER($R$84),'3-man'!BU$18&lt;$R$84)),0,IF(BT79&gt;=100,0,IF(BT80+1&gt;=IF(OR('3-man'!$F$6=TRUE,'3-man'!$F$6="TRUE",'3-man'!$F$6="Yes"),25,50),0,BT80+1)))</f>
        <v/>
      </c>
      <c r="BV80">
        <f>IF(OR('3-man'!BV$21="R",'3-man'!BV$18=$R$84,AND(ISNUMBER($R$84),'3-man'!BV$18&lt;$R$84)),0,IF(BU79&gt;=100,0,IF(BU80+1&gt;=IF(OR('3-man'!$F$6=TRUE,'3-man'!$F$6="TRUE",'3-man'!$F$6="Yes"),25,50),0,BU80+1)))</f>
        <v/>
      </c>
      <c r="BW80">
        <f>IF(OR('3-man'!BW$21="R",'3-man'!BW$18=$R$84,AND(ISNUMBER($R$84),'3-man'!BW$18&lt;$R$84)),0,IF(BV79&gt;=100,0,IF(BV80+1&gt;=IF(OR('3-man'!$F$6=TRUE,'3-man'!$F$6="TRUE",'3-man'!$F$6="Yes"),25,50),0,BV80+1)))</f>
        <v/>
      </c>
      <c r="BX80">
        <f>IF(OR('3-man'!BX$21="R",'3-man'!BX$18=$R$84,AND(ISNUMBER($R$84),'3-man'!BX$18&lt;$R$84)),0,IF(BW79&gt;=100,0,IF(BW80+1&gt;=IF(OR('3-man'!$F$6=TRUE,'3-man'!$F$6="TRUE",'3-man'!$F$6="Yes"),25,50),0,BW80+1)))</f>
        <v/>
      </c>
      <c r="BY80">
        <f>IF(OR('3-man'!BY$21="R",'3-man'!BY$18=$R$84,AND(ISNUMBER($R$84),'3-man'!BY$18&lt;$R$84)),0,IF(BX79&gt;=100,0,IF(BX80+1&gt;=IF(OR('3-man'!$F$6=TRUE,'3-man'!$F$6="TRUE",'3-man'!$F$6="Yes"),25,50),0,BX80+1)))</f>
        <v/>
      </c>
      <c r="BZ80">
        <f>IF(OR('3-man'!BZ$21="R",'3-man'!BZ$18=$R$84,AND(ISNUMBER($R$84),'3-man'!BZ$18&lt;$R$84)),0,IF(BY79&gt;=100,0,IF(BY80+1&gt;=IF(OR('3-man'!$F$6=TRUE,'3-man'!$F$6="TRUE",'3-man'!$F$6="Yes"),25,50),0,BY80+1)))</f>
        <v/>
      </c>
      <c r="CA80">
        <f>IF(OR('3-man'!CA$21="R",'3-man'!CA$18=$R$84,AND(ISNUMBER($R$84),'3-man'!CA$18&lt;$R$84)),0,IF(BZ79&gt;=100,0,IF(BZ80+1&gt;=IF(OR('3-man'!$F$6=TRUE,'3-man'!$F$6="TRUE",'3-man'!$F$6="Yes"),25,50),0,BZ80+1)))</f>
        <v/>
      </c>
      <c r="CB80">
        <f>IF(OR('3-man'!CB$21="R",'3-man'!CB$18=$R$84,AND(ISNUMBER($R$84),'3-man'!CB$18&lt;$R$84)),0,IF(CA79&gt;=100,0,IF(CA80+1&gt;=IF(OR('3-man'!$F$6=TRUE,'3-man'!$F$6="TRUE",'3-man'!$F$6="Yes"),25,50),0,CA80+1)))</f>
        <v/>
      </c>
      <c r="CC80">
        <f>IF(OR('3-man'!CC$21="R",'3-man'!CC$18=$R$84,AND(ISNUMBER($R$84),'3-man'!CC$18&lt;$R$84)),0,IF(CB79&gt;=100,0,IF(CB80+1&gt;=IF(OR('3-man'!$F$6=TRUE,'3-man'!$F$6="TRUE",'3-man'!$F$6="Yes"),25,50),0,CB80+1)))</f>
        <v/>
      </c>
      <c r="CD80">
        <f>IF(OR('3-man'!CD$21="R",'3-man'!CD$18=$R$84,AND(ISNUMBER($R$84),'3-man'!CD$18&lt;$R$84)),0,IF(CC79&gt;=100,0,IF(CC80+1&gt;=IF(OR('3-man'!$F$6=TRUE,'3-man'!$F$6="TRUE",'3-man'!$F$6="Yes"),25,50),0,CC80+1)))</f>
        <v/>
      </c>
    </row>
    <row r="81">
      <c r="A81" t="inlineStr">
        <is>
          <t>P3 flag</t>
        </is>
      </c>
      <c r="B81" t="n">
        <v>0</v>
      </c>
      <c r="C81">
        <f>IF(OR(B81=1,OR('3-man'!C$21="D",'3-man'!C$21="A",'3-man'!C$21="S",'3-man'!C$21="C",'3-man'!C$21="H",'3-man'!C$21="B",'3-man'!C$21="T",'3-man'!C$21="E",'3-man'!C$21="SB")),1,0)</f>
        <v/>
      </c>
      <c r="D81">
        <f>IF(OR(C81=1,OR('3-man'!D$21="D",'3-man'!D$21="A",'3-man'!D$21="S",'3-man'!D$21="C",'3-man'!D$21="H",'3-man'!D$21="B",'3-man'!D$21="T",'3-man'!D$21="E",'3-man'!D$21="SB")),1,0)</f>
        <v/>
      </c>
      <c r="E81">
        <f>IF(OR(D81=1,OR('3-man'!E$21="D",'3-man'!E$21="A",'3-man'!E$21="S",'3-man'!E$21="C",'3-man'!E$21="H",'3-man'!E$21="B",'3-man'!E$21="T",'3-man'!E$21="E",'3-man'!E$21="SB")),1,0)</f>
        <v/>
      </c>
      <c r="F81">
        <f>IF(OR(E81=1,OR('3-man'!F$21="D",'3-man'!F$21="A",'3-man'!F$21="S",'3-man'!F$21="C",'3-man'!F$21="H",'3-man'!F$21="B",'3-man'!F$21="T",'3-man'!F$21="E",'3-man'!F$21="SB")),1,0)</f>
        <v/>
      </c>
      <c r="G81">
        <f>IF(OR(F81=1,OR('3-man'!G$21="D",'3-man'!G$21="A",'3-man'!G$21="S",'3-man'!G$21="C",'3-man'!G$21="H",'3-man'!G$21="B",'3-man'!G$21="T",'3-man'!G$21="E",'3-man'!G$21="SB")),1,0)</f>
        <v/>
      </c>
      <c r="H81">
        <f>IF(OR(G81=1,OR('3-man'!H$21="D",'3-man'!H$21="A",'3-man'!H$21="S",'3-man'!H$21="C",'3-man'!H$21="H",'3-man'!H$21="B",'3-man'!H$21="T",'3-man'!H$21="E",'3-man'!H$21="SB")),1,0)</f>
        <v/>
      </c>
      <c r="I81">
        <f>IF(OR(H81=1,OR('3-man'!I$21="D",'3-man'!I$21="A",'3-man'!I$21="S",'3-man'!I$21="C",'3-man'!I$21="H",'3-man'!I$21="B",'3-man'!I$21="T",'3-man'!I$21="E",'3-man'!I$21="SB")),1,0)</f>
        <v/>
      </c>
      <c r="J81">
        <f>IF(OR(I81=1,OR('3-man'!J$21="D",'3-man'!J$21="A",'3-man'!J$21="S",'3-man'!J$21="C",'3-man'!J$21="H",'3-man'!J$21="B",'3-man'!J$21="T",'3-man'!J$21="E",'3-man'!J$21="SB")),1,0)</f>
        <v/>
      </c>
      <c r="K81">
        <f>IF(OR(J81=1,OR('3-man'!K$21="D",'3-man'!K$21="A",'3-man'!K$21="S",'3-man'!K$21="C",'3-man'!K$21="H",'3-man'!K$21="B",'3-man'!K$21="T",'3-man'!K$21="E",'3-man'!K$21="SB")),1,0)</f>
        <v/>
      </c>
      <c r="L81">
        <f>IF(OR(K81=1,OR('3-man'!L$21="D",'3-man'!L$21="A",'3-man'!L$21="S",'3-man'!L$21="C",'3-man'!L$21="H",'3-man'!L$21="B",'3-man'!L$21="T",'3-man'!L$21="E",'3-man'!L$21="SB")),1,0)</f>
        <v/>
      </c>
      <c r="M81">
        <f>IF(OR(L81=1,OR('3-man'!M$21="D",'3-man'!M$21="A",'3-man'!M$21="S",'3-man'!M$21="C",'3-man'!M$21="H",'3-man'!M$21="B",'3-man'!M$21="T",'3-man'!M$21="E",'3-man'!M$21="SB")),1,0)</f>
        <v/>
      </c>
      <c r="N81">
        <f>IF(OR(M81=1,OR('3-man'!N$21="D",'3-man'!N$21="A",'3-man'!N$21="S",'3-man'!N$21="C",'3-man'!N$21="H",'3-man'!N$21="B",'3-man'!N$21="T",'3-man'!N$21="E",'3-man'!N$21="SB")),1,0)</f>
        <v/>
      </c>
      <c r="O81">
        <f>IF(OR(N81=1,OR('3-man'!O$21="D",'3-man'!O$21="A",'3-man'!O$21="S",'3-man'!O$21="C",'3-man'!O$21="H",'3-man'!O$21="B",'3-man'!O$21="T",'3-man'!O$21="E",'3-man'!O$21="SB")),1,0)</f>
        <v/>
      </c>
      <c r="P81">
        <f>IF(OR(O81=1,OR('3-man'!P$21="D",'3-man'!P$21="A",'3-man'!P$21="S",'3-man'!P$21="C",'3-man'!P$21="H",'3-man'!P$21="B",'3-man'!P$21="T",'3-man'!P$21="E",'3-man'!P$21="SB")),1,0)</f>
        <v/>
      </c>
      <c r="Q81">
        <f>IF(OR(P81=1,OR('3-man'!Q$21="D",'3-man'!Q$21="A",'3-man'!Q$21="S",'3-man'!Q$21="C",'3-man'!Q$21="H",'3-man'!Q$21="B",'3-man'!Q$21="T",'3-man'!Q$21="E",'3-man'!Q$21="SB")),1,0)</f>
        <v/>
      </c>
      <c r="R81">
        <f>IF(OR(Q81=1,OR('3-man'!R$21="D",'3-man'!R$21="A",'3-man'!R$21="S",'3-man'!R$21="C",'3-man'!R$21="H",'3-man'!R$21="B",'3-man'!R$21="T",'3-man'!R$21="E",'3-man'!R$21="SB")),1,0)</f>
        <v/>
      </c>
      <c r="S81">
        <f>IF(OR(R81=1,OR('3-man'!S$21="D",'3-man'!S$21="A",'3-man'!S$21="S",'3-man'!S$21="C",'3-man'!S$21="H",'3-man'!S$21="B",'3-man'!S$21="T",'3-man'!S$21="E",'3-man'!S$21="SB")),1,0)</f>
        <v/>
      </c>
      <c r="T81">
        <f>IF(OR(S81=1,OR('3-man'!T$21="D",'3-man'!T$21="A",'3-man'!T$21="S",'3-man'!T$21="C",'3-man'!T$21="H",'3-man'!T$21="B",'3-man'!T$21="T",'3-man'!T$21="E",'3-man'!T$21="SB")),1,0)</f>
        <v/>
      </c>
      <c r="U81">
        <f>IF(OR(T81=1,OR('3-man'!U$21="D",'3-man'!U$21="A",'3-man'!U$21="S",'3-man'!U$21="C",'3-man'!U$21="H",'3-man'!U$21="B",'3-man'!U$21="T",'3-man'!U$21="E",'3-man'!U$21="SB")),1,0)</f>
        <v/>
      </c>
      <c r="V81">
        <f>IF(OR(U81=1,OR('3-man'!V$21="D",'3-man'!V$21="A",'3-man'!V$21="S",'3-man'!V$21="C",'3-man'!V$21="H",'3-man'!V$21="B",'3-man'!V$21="T",'3-man'!V$21="E",'3-man'!V$21="SB")),1,0)</f>
        <v/>
      </c>
      <c r="W81">
        <f>IF(OR(V81=1,OR('3-man'!W$21="D",'3-man'!W$21="A",'3-man'!W$21="S",'3-man'!W$21="C",'3-man'!W$21="H",'3-man'!W$21="B",'3-man'!W$21="T",'3-man'!W$21="E",'3-man'!W$21="SB")),1,0)</f>
        <v/>
      </c>
      <c r="X81">
        <f>IF(OR(W81=1,OR('3-man'!X$21="D",'3-man'!X$21="A",'3-man'!X$21="S",'3-man'!X$21="C",'3-man'!X$21="H",'3-man'!X$21="B",'3-man'!X$21="T",'3-man'!X$21="E",'3-man'!X$21="SB")),1,0)</f>
        <v/>
      </c>
      <c r="Y81">
        <f>IF(OR(X81=1,OR('3-man'!Y$21="D",'3-man'!Y$21="A",'3-man'!Y$21="S",'3-man'!Y$21="C",'3-man'!Y$21="H",'3-man'!Y$21="B",'3-man'!Y$21="T",'3-man'!Y$21="E",'3-man'!Y$21="SB")),1,0)</f>
        <v/>
      </c>
      <c r="Z81">
        <f>IF(OR(Y81=1,OR('3-man'!Z$21="D",'3-man'!Z$21="A",'3-man'!Z$21="S",'3-man'!Z$21="C",'3-man'!Z$21="H",'3-man'!Z$21="B",'3-man'!Z$21="T",'3-man'!Z$21="E",'3-man'!Z$21="SB")),1,0)</f>
        <v/>
      </c>
      <c r="AA81">
        <f>IF(OR(Z81=1,OR('3-man'!AA$21="D",'3-man'!AA$21="A",'3-man'!AA$21="S",'3-man'!AA$21="C",'3-man'!AA$21="H",'3-man'!AA$21="B",'3-man'!AA$21="T",'3-man'!AA$21="E",'3-man'!AA$21="SB")),1,0)</f>
        <v/>
      </c>
      <c r="AB81">
        <f>IF(OR(AA81=1,OR('3-man'!AB$21="D",'3-man'!AB$21="A",'3-man'!AB$21="S",'3-man'!AB$21="C",'3-man'!AB$21="H",'3-man'!AB$21="B",'3-man'!AB$21="T",'3-man'!AB$21="E",'3-man'!AB$21="SB")),1,0)</f>
        <v/>
      </c>
      <c r="AC81">
        <f>IF(OR(AB81=1,OR('3-man'!AC$21="D",'3-man'!AC$21="A",'3-man'!AC$21="S",'3-man'!AC$21="C",'3-man'!AC$21="H",'3-man'!AC$21="B",'3-man'!AC$21="T",'3-man'!AC$21="E",'3-man'!AC$21="SB")),1,0)</f>
        <v/>
      </c>
      <c r="AD81">
        <f>IF(OR(AC81=1,OR('3-man'!AD$21="D",'3-man'!AD$21="A",'3-man'!AD$21="S",'3-man'!AD$21="C",'3-man'!AD$21="H",'3-man'!AD$21="B",'3-man'!AD$21="T",'3-man'!AD$21="E",'3-man'!AD$21="SB")),1,0)</f>
        <v/>
      </c>
      <c r="AE81">
        <f>IF(OR(AD81=1,OR('3-man'!AE$21="D",'3-man'!AE$21="A",'3-man'!AE$21="S",'3-man'!AE$21="C",'3-man'!AE$21="H",'3-man'!AE$21="B",'3-man'!AE$21="T",'3-man'!AE$21="E",'3-man'!AE$21="SB")),1,0)</f>
        <v/>
      </c>
      <c r="AF81">
        <f>IF(OR(AE81=1,OR('3-man'!AF$21="D",'3-man'!AF$21="A",'3-man'!AF$21="S",'3-man'!AF$21="C",'3-man'!AF$21="H",'3-man'!AF$21="B",'3-man'!AF$21="T",'3-man'!AF$21="E",'3-man'!AF$21="SB")),1,0)</f>
        <v/>
      </c>
      <c r="AG81">
        <f>IF(OR(AF81=1,OR('3-man'!AG$21="D",'3-man'!AG$21="A",'3-man'!AG$21="S",'3-man'!AG$21="C",'3-man'!AG$21="H",'3-man'!AG$21="B",'3-man'!AG$21="T",'3-man'!AG$21="E",'3-man'!AG$21="SB")),1,0)</f>
        <v/>
      </c>
      <c r="AH81">
        <f>IF(OR(AG81=1,OR('3-man'!AH$21="D",'3-man'!AH$21="A",'3-man'!AH$21="S",'3-man'!AH$21="C",'3-man'!AH$21="H",'3-man'!AH$21="B",'3-man'!AH$21="T",'3-man'!AH$21="E",'3-man'!AH$21="SB")),1,0)</f>
        <v/>
      </c>
      <c r="AI81">
        <f>IF(OR(AH81=1,OR('3-man'!AI$21="D",'3-man'!AI$21="A",'3-man'!AI$21="S",'3-man'!AI$21="C",'3-man'!AI$21="H",'3-man'!AI$21="B",'3-man'!AI$21="T",'3-man'!AI$21="E",'3-man'!AI$21="SB")),1,0)</f>
        <v/>
      </c>
      <c r="AJ81">
        <f>IF(OR(AI81=1,OR('3-man'!AJ$21="D",'3-man'!AJ$21="A",'3-man'!AJ$21="S",'3-man'!AJ$21="C",'3-man'!AJ$21="H",'3-man'!AJ$21="B",'3-man'!AJ$21="T",'3-man'!AJ$21="E",'3-man'!AJ$21="SB")),1,0)</f>
        <v/>
      </c>
      <c r="AK81">
        <f>IF(OR(AJ81=1,OR('3-man'!AK$21="D",'3-man'!AK$21="A",'3-man'!AK$21="S",'3-man'!AK$21="C",'3-man'!AK$21="H",'3-man'!AK$21="B",'3-man'!AK$21="T",'3-man'!AK$21="E",'3-man'!AK$21="SB")),1,0)</f>
        <v/>
      </c>
      <c r="AL81">
        <f>IF(OR(AK81=1,OR('3-man'!AL$21="D",'3-man'!AL$21="A",'3-man'!AL$21="S",'3-man'!AL$21="C",'3-man'!AL$21="H",'3-man'!AL$21="B",'3-man'!AL$21="T",'3-man'!AL$21="E",'3-man'!AL$21="SB")),1,0)</f>
        <v/>
      </c>
      <c r="AM81">
        <f>IF(OR(AL81=1,OR('3-man'!AM$21="D",'3-man'!AM$21="A",'3-man'!AM$21="S",'3-man'!AM$21="C",'3-man'!AM$21="H",'3-man'!AM$21="B",'3-man'!AM$21="T",'3-man'!AM$21="E",'3-man'!AM$21="SB")),1,0)</f>
        <v/>
      </c>
      <c r="AN81">
        <f>IF(OR(AM81=1,OR('3-man'!AN$21="D",'3-man'!AN$21="A",'3-man'!AN$21="S",'3-man'!AN$21="C",'3-man'!AN$21="H",'3-man'!AN$21="B",'3-man'!AN$21="T",'3-man'!AN$21="E",'3-man'!AN$21="SB")),1,0)</f>
        <v/>
      </c>
      <c r="AO81">
        <f>IF(OR(AN81=1,OR('3-man'!AO$21="D",'3-man'!AO$21="A",'3-man'!AO$21="S",'3-man'!AO$21="C",'3-man'!AO$21="H",'3-man'!AO$21="B",'3-man'!AO$21="T",'3-man'!AO$21="E",'3-man'!AO$21="SB")),1,0)</f>
        <v/>
      </c>
      <c r="AP81">
        <f>IF(OR(AO81=1,OR('3-man'!AP$21="D",'3-man'!AP$21="A",'3-man'!AP$21="S",'3-man'!AP$21="C",'3-man'!AP$21="H",'3-man'!AP$21="B",'3-man'!AP$21="T",'3-man'!AP$21="E",'3-man'!AP$21="SB")),1,0)</f>
        <v/>
      </c>
      <c r="AQ81">
        <f>IF(OR(AP81=1,OR('3-man'!AQ$21="D",'3-man'!AQ$21="A",'3-man'!AQ$21="S",'3-man'!AQ$21="C",'3-man'!AQ$21="H",'3-man'!AQ$21="B",'3-man'!AQ$21="T",'3-man'!AQ$21="E",'3-man'!AQ$21="SB")),1,0)</f>
        <v/>
      </c>
      <c r="AR81">
        <f>IF(OR(AQ81=1,OR('3-man'!AR$21="D",'3-man'!AR$21="A",'3-man'!AR$21="S",'3-man'!AR$21="C",'3-man'!AR$21="H",'3-man'!AR$21="B",'3-man'!AR$21="T",'3-man'!AR$21="E",'3-man'!AR$21="SB")),1,0)</f>
        <v/>
      </c>
      <c r="AS81">
        <f>IF(OR(AR81=1,OR('3-man'!AS$21="D",'3-man'!AS$21="A",'3-man'!AS$21="S",'3-man'!AS$21="C",'3-man'!AS$21="H",'3-man'!AS$21="B",'3-man'!AS$21="T",'3-man'!AS$21="E",'3-man'!AS$21="SB")),1,0)</f>
        <v/>
      </c>
      <c r="AT81">
        <f>IF(OR(AS81=1,OR('3-man'!AT$21="D",'3-man'!AT$21="A",'3-man'!AT$21="S",'3-man'!AT$21="C",'3-man'!AT$21="H",'3-man'!AT$21="B",'3-man'!AT$21="T",'3-man'!AT$21="E",'3-man'!AT$21="SB")),1,0)</f>
        <v/>
      </c>
      <c r="AU81">
        <f>IF(OR(AT81=1,OR('3-man'!AU$21="D",'3-man'!AU$21="A",'3-man'!AU$21="S",'3-man'!AU$21="C",'3-man'!AU$21="H",'3-man'!AU$21="B",'3-man'!AU$21="T",'3-man'!AU$21="E",'3-man'!AU$21="SB")),1,0)</f>
        <v/>
      </c>
      <c r="AV81">
        <f>IF(OR(AU81=1,OR('3-man'!AV$21="D",'3-man'!AV$21="A",'3-man'!AV$21="S",'3-man'!AV$21="C",'3-man'!AV$21="H",'3-man'!AV$21="B",'3-man'!AV$21="T",'3-man'!AV$21="E",'3-man'!AV$21="SB")),1,0)</f>
        <v/>
      </c>
      <c r="AW81">
        <f>IF(OR(AV81=1,OR('3-man'!AW$21="D",'3-man'!AW$21="A",'3-man'!AW$21="S",'3-man'!AW$21="C",'3-man'!AW$21="H",'3-man'!AW$21="B",'3-man'!AW$21="T",'3-man'!AW$21="E",'3-man'!AW$21="SB")),1,0)</f>
        <v/>
      </c>
      <c r="AX81">
        <f>IF(OR(AW81=1,OR('3-man'!AX$21="D",'3-man'!AX$21="A",'3-man'!AX$21="S",'3-man'!AX$21="C",'3-man'!AX$21="H",'3-man'!AX$21="B",'3-man'!AX$21="T",'3-man'!AX$21="E",'3-man'!AX$21="SB")),1,0)</f>
        <v/>
      </c>
      <c r="AY81">
        <f>IF(OR(AX81=1,OR('3-man'!AY$21="D",'3-man'!AY$21="A",'3-man'!AY$21="S",'3-man'!AY$21="C",'3-man'!AY$21="H",'3-man'!AY$21="B",'3-man'!AY$21="T",'3-man'!AY$21="E",'3-man'!AY$21="SB")),1,0)</f>
        <v/>
      </c>
      <c r="AZ81">
        <f>IF(OR(AY81=1,OR('3-man'!AZ$21="D",'3-man'!AZ$21="A",'3-man'!AZ$21="S",'3-man'!AZ$21="C",'3-man'!AZ$21="H",'3-man'!AZ$21="B",'3-man'!AZ$21="T",'3-man'!AZ$21="E",'3-man'!AZ$21="SB")),1,0)</f>
        <v/>
      </c>
      <c r="BA81">
        <f>IF(OR(AZ81=1,OR('3-man'!BA$21="D",'3-man'!BA$21="A",'3-man'!BA$21="S",'3-man'!BA$21="C",'3-man'!BA$21="H",'3-man'!BA$21="B",'3-man'!BA$21="T",'3-man'!BA$21="E",'3-man'!BA$21="SB")),1,0)</f>
        <v/>
      </c>
      <c r="BB81">
        <f>IF(OR(BA81=1,OR('3-man'!BB$21="D",'3-man'!BB$21="A",'3-man'!BB$21="S",'3-man'!BB$21="C",'3-man'!BB$21="H",'3-man'!BB$21="B",'3-man'!BB$21="T",'3-man'!BB$21="E",'3-man'!BB$21="SB")),1,0)</f>
        <v/>
      </c>
      <c r="BC81">
        <f>IF(OR(BB81=1,OR('3-man'!BC$21="D",'3-man'!BC$21="A",'3-man'!BC$21="S",'3-man'!BC$21="C",'3-man'!BC$21="H",'3-man'!BC$21="B",'3-man'!BC$21="T",'3-man'!BC$21="E",'3-man'!BC$21="SB")),1,0)</f>
        <v/>
      </c>
      <c r="BD81">
        <f>IF(OR(BC81=1,OR('3-man'!BD$21="D",'3-man'!BD$21="A",'3-man'!BD$21="S",'3-man'!BD$21="C",'3-man'!BD$21="H",'3-man'!BD$21="B",'3-man'!BD$21="T",'3-man'!BD$21="E",'3-man'!BD$21="SB")),1,0)</f>
        <v/>
      </c>
      <c r="BE81">
        <f>IF(OR(BD81=1,OR('3-man'!BE$21="D",'3-man'!BE$21="A",'3-man'!BE$21="S",'3-man'!BE$21="C",'3-man'!BE$21="H",'3-man'!BE$21="B",'3-man'!BE$21="T",'3-man'!BE$21="E",'3-man'!BE$21="SB")),1,0)</f>
        <v/>
      </c>
      <c r="BF81">
        <f>IF(OR(BE81=1,OR('3-man'!BF$21="D",'3-man'!BF$21="A",'3-man'!BF$21="S",'3-man'!BF$21="C",'3-man'!BF$21="H",'3-man'!BF$21="B",'3-man'!BF$21="T",'3-man'!BF$21="E",'3-man'!BF$21="SB")),1,0)</f>
        <v/>
      </c>
      <c r="BG81">
        <f>IF(OR(BF81=1,OR('3-man'!BG$21="D",'3-man'!BG$21="A",'3-man'!BG$21="S",'3-man'!BG$21="C",'3-man'!BG$21="H",'3-man'!BG$21="B",'3-man'!BG$21="T",'3-man'!BG$21="E",'3-man'!BG$21="SB")),1,0)</f>
        <v/>
      </c>
      <c r="BH81">
        <f>IF(OR(BG81=1,OR('3-man'!BH$21="D",'3-man'!BH$21="A",'3-man'!BH$21="S",'3-man'!BH$21="C",'3-man'!BH$21="H",'3-man'!BH$21="B",'3-man'!BH$21="T",'3-man'!BH$21="E",'3-man'!BH$21="SB")),1,0)</f>
        <v/>
      </c>
      <c r="BI81">
        <f>IF(OR(BH81=1,OR('3-man'!BI$21="D",'3-man'!BI$21="A",'3-man'!BI$21="S",'3-man'!BI$21="C",'3-man'!BI$21="H",'3-man'!BI$21="B",'3-man'!BI$21="T",'3-man'!BI$21="E",'3-man'!BI$21="SB")),1,0)</f>
        <v/>
      </c>
      <c r="BJ81">
        <f>IF(OR(BI81=1,OR('3-man'!BJ$21="D",'3-man'!BJ$21="A",'3-man'!BJ$21="S",'3-man'!BJ$21="C",'3-man'!BJ$21="H",'3-man'!BJ$21="B",'3-man'!BJ$21="T",'3-man'!BJ$21="E",'3-man'!BJ$21="SB")),1,0)</f>
        <v/>
      </c>
      <c r="BK81">
        <f>IF(OR(BJ81=1,OR('3-man'!BK$21="D",'3-man'!BK$21="A",'3-man'!BK$21="S",'3-man'!BK$21="C",'3-man'!BK$21="H",'3-man'!BK$21="B",'3-man'!BK$21="T",'3-man'!BK$21="E",'3-man'!BK$21="SB")),1,0)</f>
        <v/>
      </c>
      <c r="BL81">
        <f>IF(OR(BK81=1,OR('3-man'!BL$21="D",'3-man'!BL$21="A",'3-man'!BL$21="S",'3-man'!BL$21="C",'3-man'!BL$21="H",'3-man'!BL$21="B",'3-man'!BL$21="T",'3-man'!BL$21="E",'3-man'!BL$21="SB")),1,0)</f>
        <v/>
      </c>
      <c r="BM81">
        <f>IF(OR(BL81=1,OR('3-man'!BM$21="D",'3-man'!BM$21="A",'3-man'!BM$21="S",'3-man'!BM$21="C",'3-man'!BM$21="H",'3-man'!BM$21="B",'3-man'!BM$21="T",'3-man'!BM$21="E",'3-man'!BM$21="SB")),1,0)</f>
        <v/>
      </c>
      <c r="BN81">
        <f>IF(OR(BM81=1,OR('3-man'!BN$21="D",'3-man'!BN$21="A",'3-man'!BN$21="S",'3-man'!BN$21="C",'3-man'!BN$21="H",'3-man'!BN$21="B",'3-man'!BN$21="T",'3-man'!BN$21="E",'3-man'!BN$21="SB")),1,0)</f>
        <v/>
      </c>
      <c r="BO81">
        <f>IF(OR(BN81=1,OR('3-man'!BO$21="D",'3-man'!BO$21="A",'3-man'!BO$21="S",'3-man'!BO$21="C",'3-man'!BO$21="H",'3-man'!BO$21="B",'3-man'!BO$21="T",'3-man'!BO$21="E",'3-man'!BO$21="SB")),1,0)</f>
        <v/>
      </c>
      <c r="BP81">
        <f>IF(OR(BO81=1,OR('3-man'!BP$21="D",'3-man'!BP$21="A",'3-man'!BP$21="S",'3-man'!BP$21="C",'3-man'!BP$21="H",'3-man'!BP$21="B",'3-man'!BP$21="T",'3-man'!BP$21="E",'3-man'!BP$21="SB")),1,0)</f>
        <v/>
      </c>
      <c r="BQ81">
        <f>IF(OR(BP81=1,OR('3-man'!BQ$21="D",'3-man'!BQ$21="A",'3-man'!BQ$21="S",'3-man'!BQ$21="C",'3-man'!BQ$21="H",'3-man'!BQ$21="B",'3-man'!BQ$21="T",'3-man'!BQ$21="E",'3-man'!BQ$21="SB")),1,0)</f>
        <v/>
      </c>
      <c r="BR81">
        <f>IF(OR(BQ81=1,OR('3-man'!BR$21="D",'3-man'!BR$21="A",'3-man'!BR$21="S",'3-man'!BR$21="C",'3-man'!BR$21="H",'3-man'!BR$21="B",'3-man'!BR$21="T",'3-man'!BR$21="E",'3-man'!BR$21="SB")),1,0)</f>
        <v/>
      </c>
      <c r="BS81">
        <f>IF(OR(BR81=1,OR('3-man'!BS$21="D",'3-man'!BS$21="A",'3-man'!BS$21="S",'3-man'!BS$21="C",'3-man'!BS$21="H",'3-man'!BS$21="B",'3-man'!BS$21="T",'3-man'!BS$21="E",'3-man'!BS$21="SB")),1,0)</f>
        <v/>
      </c>
      <c r="BT81">
        <f>IF(OR(BS81=1,OR('3-man'!BT$21="D",'3-man'!BT$21="A",'3-man'!BT$21="S",'3-man'!BT$21="C",'3-man'!BT$21="H",'3-man'!BT$21="B",'3-man'!BT$21="T",'3-man'!BT$21="E",'3-man'!BT$21="SB")),1,0)</f>
        <v/>
      </c>
      <c r="BU81">
        <f>IF(OR(BT81=1,OR('3-man'!BU$21="D",'3-man'!BU$21="A",'3-man'!BU$21="S",'3-man'!BU$21="C",'3-man'!BU$21="H",'3-man'!BU$21="B",'3-man'!BU$21="T",'3-man'!BU$21="E",'3-man'!BU$21="SB")),1,0)</f>
        <v/>
      </c>
      <c r="BV81">
        <f>IF(OR(BU81=1,OR('3-man'!BV$21="D",'3-man'!BV$21="A",'3-man'!BV$21="S",'3-man'!BV$21="C",'3-man'!BV$21="H",'3-man'!BV$21="B",'3-man'!BV$21="T",'3-man'!BV$21="E",'3-man'!BV$21="SB")),1,0)</f>
        <v/>
      </c>
      <c r="BW81">
        <f>IF(OR(BV81=1,OR('3-man'!BW$21="D",'3-man'!BW$21="A",'3-man'!BW$21="S",'3-man'!BW$21="C",'3-man'!BW$21="H",'3-man'!BW$21="B",'3-man'!BW$21="T",'3-man'!BW$21="E",'3-man'!BW$21="SB")),1,0)</f>
        <v/>
      </c>
      <c r="BX81">
        <f>IF(OR(BW81=1,OR('3-man'!BX$21="D",'3-man'!BX$21="A",'3-man'!BX$21="S",'3-man'!BX$21="C",'3-man'!BX$21="H",'3-man'!BX$21="B",'3-man'!BX$21="T",'3-man'!BX$21="E",'3-man'!BX$21="SB")),1,0)</f>
        <v/>
      </c>
      <c r="BY81">
        <f>IF(OR(BX81=1,OR('3-man'!BY$21="D",'3-man'!BY$21="A",'3-man'!BY$21="S",'3-man'!BY$21="C",'3-man'!BY$21="H",'3-man'!BY$21="B",'3-man'!BY$21="T",'3-man'!BY$21="E",'3-man'!BY$21="SB")),1,0)</f>
        <v/>
      </c>
      <c r="BZ81">
        <f>IF(OR(BY81=1,OR('3-man'!BZ$21="D",'3-man'!BZ$21="A",'3-man'!BZ$21="S",'3-man'!BZ$21="C",'3-man'!BZ$21="H",'3-man'!BZ$21="B",'3-man'!BZ$21="T",'3-man'!BZ$21="E",'3-man'!BZ$21="SB")),1,0)</f>
        <v/>
      </c>
      <c r="CA81">
        <f>IF(OR(BZ81=1,OR('3-man'!CA$21="D",'3-man'!CA$21="A",'3-man'!CA$21="S",'3-man'!CA$21="C",'3-man'!CA$21="H",'3-man'!CA$21="B",'3-man'!CA$21="T",'3-man'!CA$21="E",'3-man'!CA$21="SB")),1,0)</f>
        <v/>
      </c>
      <c r="CB81">
        <f>IF(OR(CA81=1,OR('3-man'!CB$21="D",'3-man'!CB$21="A",'3-man'!CB$21="S",'3-man'!CB$21="C",'3-man'!CB$21="H",'3-man'!CB$21="B",'3-man'!CB$21="T",'3-man'!CB$21="E",'3-man'!CB$21="SB")),1,0)</f>
        <v/>
      </c>
      <c r="CC81">
        <f>IF(OR(CB81=1,OR('3-man'!CC$21="D",'3-man'!CC$21="A",'3-man'!CC$21="S",'3-man'!CC$21="C",'3-man'!CC$21="H",'3-man'!CC$21="B",'3-man'!CC$21="T",'3-man'!CC$21="E",'3-man'!CC$21="SB")),1,0)</f>
        <v/>
      </c>
      <c r="CD81">
        <f>IF(OR(CC81=1,OR('3-man'!CD$21="D",'3-man'!CD$21="A",'3-man'!CD$21="S",'3-man'!CD$21="C",'3-man'!CD$21="H",'3-man'!CD$21="B",'3-man'!CD$21="T",'3-man'!CD$21="E",'3-man'!CD$21="SB")),1,0)</f>
        <v/>
      </c>
    </row>
    <row r="82">
      <c r="A82" t="inlineStr">
        <is>
          <t>P3 mean</t>
        </is>
      </c>
      <c r="C82">
        <f>0</f>
        <v/>
      </c>
      <c r="D82">
        <f>IF('3-man'!C$21="S",12.021,0)+IF('3-man'!C$21="C",4.395,0)+IF('3-man'!C$21="H",IF('3-man'!$Z$11="Ayak",0,IF('3-man'!$Z$11="Swift blade",4.141,4.382)),0)+IF('3-man'!C$21="SB",8.187,0)</f>
        <v/>
      </c>
      <c r="E82">
        <f>IF('3-man'!D$21="S",12.021,0)+IF('3-man'!D$21="C",4.395,0)+IF('3-man'!D$21="H",IF('3-man'!$Z$11="Ayak",0,IF('3-man'!$Z$11="Swift blade",4.141,4.382)),0)+IF('3-man'!C$21="D",112.5,0)+IF('3-man'!C$21="B",1.087,0)+IF('3-man'!C$21="A",8.5,0)+IF('3-man'!C$21="E",1.254,0)+IF('3-man'!D$21="SB",8.187,0)+IF('3-man'!C$21="H",IF('3-man'!$Z$11="Ayak",1.255,0),0)</f>
        <v/>
      </c>
      <c r="F82">
        <f>IF('3-man'!E$21="S",12.021,0)+IF('3-man'!E$21="C",4.395,0)+IF('3-man'!E$21="H",IF('3-man'!$Z$11="Ayak",0,IF('3-man'!$Z$11="Swift blade",4.141,4.382)),0)+IF('3-man'!D$21="D",112.5,0)+IF('3-man'!D$21="B",1.087,0)+IF('3-man'!D$21="A",8.5,0)+IF('3-man'!C$21="T",1.252,0)+IF('3-man'!D$21="E",1.254,0)+IF('3-man'!E$21="SB",8.187,0)+IF('3-man'!D$21="H",IF('3-man'!$Z$11="Ayak",1.255,0),0)</f>
        <v/>
      </c>
      <c r="G82">
        <f>IF('3-man'!F$21="S",12.021,0)+IF('3-man'!F$21="C",4.395,0)+IF('3-man'!F$21="H",IF('3-man'!$Z$11="Ayak",0,IF('3-man'!$Z$11="Swift blade",4.141,4.382)),0)+IF('3-man'!E$21="D",112.5,0)+IF('3-man'!E$21="B",1.087,0)+IF('3-man'!E$21="A",8.5,0)+IF('3-man'!D$21="T",1.252,0)+IF('3-man'!E$21="E",1.254,0)+IF('3-man'!F$21="SB",8.187,0)+IF('3-man'!E$21="H",IF('3-man'!$Z$11="Ayak",1.255,0),0)</f>
        <v/>
      </c>
      <c r="H82">
        <f>IF('3-man'!G$21="S",12.021,0)+IF('3-man'!G$21="C",4.395,0)+IF('3-man'!G$21="H",IF('3-man'!$Z$11="Ayak",0,IF('3-man'!$Z$11="Swift blade",4.141,4.382)),0)+IF('3-man'!F$21="D",112.5,0)+IF('3-man'!F$21="B",1.087,0)+IF('3-man'!F$21="A",8.5,0)+IF('3-man'!E$21="T",1.252,0)+IF('3-man'!F$21="E",1.254,0)+IF('3-man'!G$21="SB",8.187,0)+IF('3-man'!F$21="H",IF('3-man'!$Z$11="Ayak",1.255,0),0)</f>
        <v/>
      </c>
      <c r="I82">
        <f>IF('3-man'!H$21="S",12.021,0)+IF('3-man'!H$21="C",4.395,0)+IF('3-man'!H$21="H",IF('3-man'!$Z$11="Ayak",0,IF('3-man'!$Z$11="Swift blade",4.141,4.382)),0)+IF('3-man'!G$21="D",112.5,0)+IF('3-man'!G$21="B",1.087,0)+IF('3-man'!G$21="A",8.5,0)+IF('3-man'!F$21="T",1.252,0)+IF('3-man'!G$21="E",1.254,0)+IF('3-man'!H$21="SB",8.187,0)+IF('3-man'!G$21="H",IF('3-man'!$Z$11="Ayak",1.255,0),0)</f>
        <v/>
      </c>
      <c r="J82">
        <f>IF('3-man'!I$21="S",12.021,0)+IF('3-man'!I$21="C",4.395,0)+IF('3-man'!I$21="H",IF('3-man'!$Z$11="Ayak",0,IF('3-man'!$Z$11="Swift blade",4.141,4.382)),0)+IF('3-man'!H$21="D",112.5,0)+IF('3-man'!H$21="B",1.087,0)+IF('3-man'!H$21="A",8.5,0)+IF('3-man'!G$21="T",1.252,0)+IF('3-man'!H$21="E",1.254,0)+IF('3-man'!I$21="SB",8.187,0)+IF('3-man'!H$21="H",IF('3-man'!$Z$11="Ayak",1.255,0),0)</f>
        <v/>
      </c>
      <c r="K82">
        <f>IF('3-man'!J$21="S",12.021,0)+IF('3-man'!J$21="C",4.395,0)+IF('3-man'!J$21="H",IF('3-man'!$Z$11="Ayak",0,IF('3-man'!$Z$11="Swift blade",4.141,4.382)),0)+IF('3-man'!I$21="D",112.5,0)+IF('3-man'!I$21="B",1.087,0)+IF('3-man'!I$21="A",8.5,0)+IF('3-man'!H$21="T",1.252,0)+IF('3-man'!I$21="E",1.254,0)+IF('3-man'!J$21="SB",8.187,0)+IF('3-man'!I$21="H",IF('3-man'!$Z$11="Ayak",1.255,0),0)</f>
        <v/>
      </c>
      <c r="L82">
        <f>IF('3-man'!K$21="S",12.021,0)+IF('3-man'!K$21="C",4.395,0)+IF('3-man'!K$21="H",IF('3-man'!$Z$11="Ayak",0,IF('3-man'!$Z$11="Swift blade",4.141,4.382)),0)+IF('3-man'!J$21="D",112.5,0)+IF('3-man'!J$21="B",1.087,0)+IF('3-man'!J$21="A",8.5,0)+IF('3-man'!I$21="T",1.252,0)+IF('3-man'!J$21="E",1.254,0)+IF('3-man'!K$21="SB",8.187,0)+IF('3-man'!J$21="H",IF('3-man'!$Z$11="Ayak",1.255,0),0)</f>
        <v/>
      </c>
      <c r="M82">
        <f>IF('3-man'!L$21="S",12.021,0)+IF('3-man'!L$21="C",4.395,0)+IF('3-man'!L$21="H",IF('3-man'!$Z$11="Ayak",0,IF('3-man'!$Z$11="Swift blade",4.141,4.382)),0)+IF('3-man'!K$21="D",112.5,0)+IF('3-man'!K$21="B",1.087,0)+IF('3-man'!K$21="A",8.5,0)+IF('3-man'!J$21="T",1.252,0)+IF('3-man'!K$21="E",1.254,0)+IF('3-man'!L$21="SB",8.187,0)+IF('3-man'!K$21="H",IF('3-man'!$Z$11="Ayak",1.255,0),0)</f>
        <v/>
      </c>
      <c r="N82">
        <f>IF('3-man'!M$21="S",12.021,0)+IF('3-man'!M$21="C",4.395,0)+IF('3-man'!M$21="H",IF('3-man'!$Z$11="Ayak",0,IF('3-man'!$Z$11="Swift blade",4.141,4.382)),0)+IF('3-man'!L$21="D",112.5,0)+IF('3-man'!L$21="B",1.087,0)+IF('3-man'!L$21="A",8.5,0)+IF('3-man'!K$21="T",1.252,0)+IF('3-man'!L$21="E",1.254,0)+IF('3-man'!M$21="SB",8.187,0)+IF('3-man'!L$21="H",IF('3-man'!$Z$11="Ayak",1.255,0),0)</f>
        <v/>
      </c>
      <c r="O82">
        <f>IF('3-man'!N$21="S",12.021,0)+IF('3-man'!N$21="C",4.395,0)+IF('3-man'!N$21="H",IF('3-man'!$Z$11="Ayak",0,IF('3-man'!$Z$11="Swift blade",4.141,4.382)),0)+IF('3-man'!M$21="D",112.5,0)+IF('3-man'!M$21="B",1.087,0)+IF('3-man'!M$21="A",8.5,0)+IF('3-man'!L$21="T",1.252,0)+IF('3-man'!M$21="E",1.254,0)+IF('3-man'!N$21="SB",8.187,0)+IF('3-man'!M$21="H",IF('3-man'!$Z$11="Ayak",1.255,0),0)</f>
        <v/>
      </c>
      <c r="P82">
        <f>IF('3-man'!O$21="S",12.021,0)+IF('3-man'!O$21="C",4.395,0)+IF('3-man'!O$21="H",IF('3-man'!$Z$11="Ayak",0,IF('3-man'!$Z$11="Swift blade",4.141,4.382)),0)+IF('3-man'!N$21="D",112.5,0)+IF('3-man'!N$21="B",1.087,0)+IF('3-man'!N$21="A",8.5,0)+IF('3-man'!M$21="T",1.252,0)+IF('3-man'!N$21="E",1.254,0)+IF('3-man'!O$21="SB",8.187,0)+IF('3-man'!N$21="H",IF('3-man'!$Z$11="Ayak",1.255,0),0)</f>
        <v/>
      </c>
      <c r="Q82">
        <f>IF('3-man'!P$21="S",12.021,0)+IF('3-man'!P$21="C",4.395,0)+IF('3-man'!P$21="H",IF('3-man'!$Z$11="Ayak",0,IF('3-man'!$Z$11="Swift blade",4.141,4.382)),0)+IF('3-man'!O$21="D",112.5,0)+IF('3-man'!O$21="B",1.087,0)+IF('3-man'!O$21="A",8.5,0)+IF('3-man'!N$21="T",1.252,0)+IF('3-man'!O$21="E",1.254,0)+IF('3-man'!P$21="SB",8.187,0)+IF('3-man'!O$21="H",IF('3-man'!$Z$11="Ayak",1.255,0),0)</f>
        <v/>
      </c>
      <c r="R82">
        <f>IF('3-man'!Q$21="S",12.021,0)+IF('3-man'!Q$21="C",4.395,0)+IF('3-man'!Q$21="H",IF('3-man'!$Z$11="Ayak",0,IF('3-man'!$Z$11="Swift blade",4.141,4.382)),0)+IF('3-man'!P$21="D",112.5,0)+IF('3-man'!P$21="B",1.087,0)+IF('3-man'!P$21="A",8.5,0)+IF('3-man'!O$21="T",1.252,0)+IF('3-man'!P$21="E",1.254,0)+IF('3-man'!Q$21="SB",8.187,0)+IF('3-man'!P$21="H",IF('3-man'!$Z$11="Ayak",1.255,0),0)</f>
        <v/>
      </c>
      <c r="S82">
        <f>IF('3-man'!R$21="S",12.021,0)+IF('3-man'!R$21="C",4.395,0)+IF('3-man'!R$21="H",IF('3-man'!$Z$11="Ayak",0,IF('3-man'!$Z$11="Swift blade",4.141,4.382)),0)+IF('3-man'!Q$21="D",112.5,0)+IF('3-man'!Q$21="B",1.087,0)+IF('3-man'!Q$21="A",8.5,0)+IF('3-man'!P$21="T",1.252,0)+IF('3-man'!Q$21="E",1.254,0)+IF('3-man'!R$21="SB",8.187,0)+IF('3-man'!Q$21="H",IF('3-man'!$Z$11="Ayak",1.255,0),0)</f>
        <v/>
      </c>
      <c r="T82">
        <f>IF('3-man'!S$21="S",12.021,0)+IF('3-man'!S$21="C",4.395,0)+IF('3-man'!S$21="H",IF('3-man'!$Z$11="Ayak",0,IF('3-man'!$Z$11="Swift blade",4.141,4.382)),0)+IF('3-man'!R$21="D",112.5,0)+IF('3-man'!R$21="B",1.087,0)+IF('3-man'!R$21="A",8.5,0)+IF('3-man'!Q$21="T",1.252,0)+IF('3-man'!R$21="E",1.254,0)+IF('3-man'!S$21="SB",8.187,0)+IF('3-man'!R$21="H",IF('3-man'!$Z$11="Ayak",1.255,0),0)</f>
        <v/>
      </c>
      <c r="U82">
        <f>IF('3-man'!T$21="S",12.021,0)+IF('3-man'!T$21="C",4.395,0)+IF('3-man'!T$21="H",IF('3-man'!$Z$11="Ayak",0,IF('3-man'!$Z$11="Swift blade",4.141,4.382)),0)+IF('3-man'!S$21="D",112.5,0)+IF('3-man'!S$21="B",1.087,0)+IF('3-man'!S$21="A",8.5,0)+IF('3-man'!R$21="T",1.252,0)+IF('3-man'!S$21="E",1.254,0)+IF('3-man'!T$21="SB",8.187,0)+IF('3-man'!S$21="H",IF('3-man'!$Z$11="Ayak",1.255,0),0)</f>
        <v/>
      </c>
      <c r="V82">
        <f>IF('3-man'!U$21="S",12.021,0)+IF('3-man'!U$21="C",4.395,0)+IF('3-man'!U$21="H",IF('3-man'!$Z$11="Ayak",0,IF('3-man'!$Z$11="Swift blade",4.141,4.382)),0)+IF('3-man'!T$21="D",112.5,0)+IF('3-man'!T$21="B",1.087,0)+IF('3-man'!T$21="A",8.5,0)+IF('3-man'!S$21="T",1.252,0)+IF('3-man'!T$21="E",1.254,0)+IF('3-man'!U$21="SB",8.187,0)+IF('3-man'!T$21="H",IF('3-man'!$Z$11="Ayak",1.255,0),0)</f>
        <v/>
      </c>
      <c r="W82">
        <f>IF('3-man'!V$21="S",12.021,0)+IF('3-man'!V$21="C",4.395,0)+IF('3-man'!V$21="H",IF('3-man'!$Z$11="Ayak",0,IF('3-man'!$Z$11="Swift blade",4.141,4.382)),0)+IF('3-man'!U$21="D",112.5,0)+IF('3-man'!U$21="B",1.087,0)+IF('3-man'!U$21="A",8.5,0)+IF('3-man'!T$21="T",1.252,0)+IF('3-man'!U$21="E",1.254,0)+IF('3-man'!V$21="SB",8.187,0)+IF('3-man'!U$21="H",IF('3-man'!$Z$11="Ayak",1.255,0),0)</f>
        <v/>
      </c>
      <c r="X82">
        <f>IF('3-man'!W$21="S",12.021,0)+IF('3-man'!W$21="C",4.395,0)+IF('3-man'!W$21="H",IF('3-man'!$Z$11="Ayak",0,IF('3-man'!$Z$11="Swift blade",4.141,4.382)),0)+IF('3-man'!V$21="D",112.5,0)+IF('3-man'!V$21="B",1.087,0)+IF('3-man'!V$21="A",8.5,0)+IF('3-man'!U$21="T",1.252,0)+IF('3-man'!V$21="E",1.254,0)+IF('3-man'!W$21="SB",8.187,0)+IF('3-man'!V$21="H",IF('3-man'!$Z$11="Ayak",1.255,0),0)</f>
        <v/>
      </c>
      <c r="Y82">
        <f>IF('3-man'!X$21="S",12.021,0)+IF('3-man'!X$21="C",4.395,0)+IF('3-man'!X$21="H",IF('3-man'!$Z$11="Ayak",0,IF('3-man'!$Z$11="Swift blade",4.141,4.382)),0)+IF('3-man'!W$21="D",112.5,0)+IF('3-man'!W$21="B",1.087,0)+IF('3-man'!W$21="A",8.5,0)+IF('3-man'!V$21="T",1.252,0)+IF('3-man'!W$21="E",1.254,0)+IF('3-man'!X$21="SB",8.187,0)+IF('3-man'!W$21="H",IF('3-man'!$Z$11="Ayak",1.255,0),0)</f>
        <v/>
      </c>
      <c r="Z82">
        <f>IF('3-man'!Y$21="S",12.021,0)+IF('3-man'!Y$21="C",4.395,0)+IF('3-man'!Y$21="H",IF('3-man'!$Z$11="Ayak",0,IF('3-man'!$Z$11="Swift blade",4.141,4.382)),0)+IF('3-man'!X$21="D",112.5,0)+IF('3-man'!X$21="B",1.087,0)+IF('3-man'!X$21="A",8.5,0)+IF('3-man'!W$21="T",1.252,0)+IF('3-man'!X$21="E",1.254,0)+IF('3-man'!Y$21="SB",8.187,0)+IF('3-man'!X$21="H",IF('3-man'!$Z$11="Ayak",1.255,0),0)</f>
        <v/>
      </c>
      <c r="AA82">
        <f>IF('3-man'!Z$21="S",12.021,0)+IF('3-man'!Z$21="C",4.395,0)+IF('3-man'!Z$21="H",IF('3-man'!$Z$11="Ayak",0,IF('3-man'!$Z$11="Swift blade",4.141,4.382)),0)+IF('3-man'!Y$21="D",112.5,0)+IF('3-man'!Y$21="B",1.087,0)+IF('3-man'!Y$21="A",8.5,0)+IF('3-man'!X$21="T",1.252,0)+IF('3-man'!Y$21="E",1.254,0)+IF('3-man'!Z$21="SB",8.187,0)+IF('3-man'!Y$21="H",IF('3-man'!$Z$11="Ayak",1.255,0),0)</f>
        <v/>
      </c>
      <c r="AB82">
        <f>IF('3-man'!AA$21="S",12.021,0)+IF('3-man'!AA$21="C",4.395,0)+IF('3-man'!AA$21="H",IF('3-man'!$Z$11="Ayak",0,IF('3-man'!$Z$11="Swift blade",4.141,4.382)),0)+IF('3-man'!Z$21="D",112.5,0)+IF('3-man'!Z$21="B",1.087,0)+IF('3-man'!Z$21="A",8.5,0)+IF('3-man'!Y$21="T",1.252,0)+IF('3-man'!Z$21="E",1.254,0)+IF('3-man'!AA$21="SB",8.187,0)+IF('3-man'!Z$21="H",IF('3-man'!$Z$11="Ayak",1.255,0),0)</f>
        <v/>
      </c>
      <c r="AC82">
        <f>IF('3-man'!AB$21="S",12.021,0)+IF('3-man'!AB$21="C",4.395,0)+IF('3-man'!AB$21="H",IF('3-man'!$Z$11="Ayak",0,IF('3-man'!$Z$11="Swift blade",4.141,4.382)),0)+IF('3-man'!AA$21="D",112.5,0)+IF('3-man'!AA$21="B",1.087,0)+IF('3-man'!AA$21="A",8.5,0)+IF('3-man'!Z$21="T",1.252,0)+IF('3-man'!AA$21="E",1.254,0)+IF('3-man'!AB$21="SB",8.187,0)+IF('3-man'!AA$21="H",IF('3-man'!$Z$11="Ayak",1.255,0),0)</f>
        <v/>
      </c>
      <c r="AD82">
        <f>IF('3-man'!AC$21="S",12.021,0)+IF('3-man'!AC$21="C",4.395,0)+IF('3-man'!AC$21="H",IF('3-man'!$Z$11="Ayak",0,IF('3-man'!$Z$11="Swift blade",4.141,4.382)),0)+IF('3-man'!AB$21="D",112.5,0)+IF('3-man'!AB$21="B",1.087,0)+IF('3-man'!AB$21="A",8.5,0)+IF('3-man'!AA$21="T",1.252,0)+IF('3-man'!AB$21="E",1.254,0)+IF('3-man'!AC$21="SB",8.187,0)+IF('3-man'!AB$21="H",IF('3-man'!$Z$11="Ayak",1.255,0),0)</f>
        <v/>
      </c>
      <c r="AE82">
        <f>IF('3-man'!AD$21="S",12.021,0)+IF('3-man'!AD$21="C",4.395,0)+IF('3-man'!AD$21="H",IF('3-man'!$Z$11="Ayak",0,IF('3-man'!$Z$11="Swift blade",4.141,4.382)),0)+IF('3-man'!AC$21="D",112.5,0)+IF('3-man'!AC$21="B",1.087,0)+IF('3-man'!AC$21="A",8.5,0)+IF('3-man'!AB$21="T",1.252,0)+IF('3-man'!AC$21="E",1.254,0)+IF('3-man'!AD$21="SB",8.187,0)+IF('3-man'!AC$21="H",IF('3-man'!$Z$11="Ayak",1.255,0),0)</f>
        <v/>
      </c>
      <c r="AF82">
        <f>IF('3-man'!AE$21="S",12.021,0)+IF('3-man'!AE$21="C",4.395,0)+IF('3-man'!AE$21="H",IF('3-man'!$Z$11="Ayak",0,IF('3-man'!$Z$11="Swift blade",4.141,4.382)),0)+IF('3-man'!AD$21="D",112.5,0)+IF('3-man'!AD$21="B",1.087,0)+IF('3-man'!AD$21="A",8.5,0)+IF('3-man'!AC$21="T",1.252,0)+IF('3-man'!AD$21="E",1.254,0)+IF('3-man'!AE$21="SB",8.187,0)+IF('3-man'!AD$21="H",IF('3-man'!$Z$11="Ayak",1.255,0),0)</f>
        <v/>
      </c>
      <c r="AG82">
        <f>IF('3-man'!AF$21="S",12.021,0)+IF('3-man'!AF$21="C",4.395,0)+IF('3-man'!AF$21="H",IF('3-man'!$Z$11="Ayak",0,IF('3-man'!$Z$11="Swift blade",4.141,4.382)),0)+IF('3-man'!AE$21="D",112.5,0)+IF('3-man'!AE$21="B",1.087,0)+IF('3-man'!AE$21="A",8.5,0)+IF('3-man'!AD$21="T",1.252,0)+IF('3-man'!AE$21="E",1.254,0)+IF('3-man'!AF$21="SB",8.187,0)+IF('3-man'!AE$21="H",IF('3-man'!$Z$11="Ayak",1.255,0),0)</f>
        <v/>
      </c>
      <c r="AH82">
        <f>IF('3-man'!AG$21="S",12.021,0)+IF('3-man'!AG$21="C",4.395,0)+IF('3-man'!AG$21="H",IF('3-man'!$Z$11="Ayak",0,IF('3-man'!$Z$11="Swift blade",4.141,4.382)),0)+IF('3-man'!AF$21="D",112.5,0)+IF('3-man'!AF$21="B",1.087,0)+IF('3-man'!AF$21="A",8.5,0)+IF('3-man'!AE$21="T",1.252,0)+IF('3-man'!AF$21="E",1.254,0)+IF('3-man'!AG$21="SB",8.187,0)+IF('3-man'!AF$21="H",IF('3-man'!$Z$11="Ayak",1.255,0),0)</f>
        <v/>
      </c>
      <c r="AI82">
        <f>IF('3-man'!AH$21="S",12.021,0)+IF('3-man'!AH$21="C",4.395,0)+IF('3-man'!AH$21="H",IF('3-man'!$Z$11="Ayak",0,IF('3-man'!$Z$11="Swift blade",4.141,4.382)),0)+IF('3-man'!AG$21="D",112.5,0)+IF('3-man'!AG$21="B",1.087,0)+IF('3-man'!AG$21="A",8.5,0)+IF('3-man'!AF$21="T",1.252,0)+IF('3-man'!AG$21="E",1.254,0)+IF('3-man'!AH$21="SB",8.187,0)+IF('3-man'!AG$21="H",IF('3-man'!$Z$11="Ayak",1.255,0),0)</f>
        <v/>
      </c>
      <c r="AJ82">
        <f>IF('3-man'!AI$21="S",12.021,0)+IF('3-man'!AI$21="C",4.395,0)+IF('3-man'!AI$21="H",IF('3-man'!$Z$11="Ayak",0,IF('3-man'!$Z$11="Swift blade",4.141,4.382)),0)+IF('3-man'!AH$21="D",112.5,0)+IF('3-man'!AH$21="B",1.087,0)+IF('3-man'!AH$21="A",8.5,0)+IF('3-man'!AG$21="T",1.252,0)+IF('3-man'!AH$21="E",1.254,0)+IF('3-man'!AI$21="SB",8.187,0)+IF('3-man'!AH$21="H",IF('3-man'!$Z$11="Ayak",1.255,0),0)</f>
        <v/>
      </c>
      <c r="AK82">
        <f>IF('3-man'!AJ$21="S",12.021,0)+IF('3-man'!AJ$21="C",4.395,0)+IF('3-man'!AJ$21="H",IF('3-man'!$Z$11="Ayak",0,IF('3-man'!$Z$11="Swift blade",4.141,4.382)),0)+IF('3-man'!AI$21="D",112.5,0)+IF('3-man'!AI$21="B",1.087,0)+IF('3-man'!AI$21="A",8.5,0)+IF('3-man'!AH$21="T",1.252,0)+IF('3-man'!AI$21="E",1.254,0)+IF('3-man'!AJ$21="SB",8.187,0)+IF('3-man'!AI$21="H",IF('3-man'!$Z$11="Ayak",1.255,0),0)</f>
        <v/>
      </c>
      <c r="AL82">
        <f>IF('3-man'!AK$21="S",12.021,0)+IF('3-man'!AK$21="C",4.395,0)+IF('3-man'!AK$21="H",IF('3-man'!$Z$11="Ayak",0,IF('3-man'!$Z$11="Swift blade",4.141,4.382)),0)+IF('3-man'!AJ$21="D",112.5,0)+IF('3-man'!AJ$21="B",1.087,0)+IF('3-man'!AJ$21="A",8.5,0)+IF('3-man'!AI$21="T",1.252,0)+IF('3-man'!AJ$21="E",1.254,0)+IF('3-man'!AK$21="SB",8.187,0)+IF('3-man'!AJ$21="H",IF('3-man'!$Z$11="Ayak",1.255,0),0)</f>
        <v/>
      </c>
      <c r="AM82">
        <f>IF('3-man'!AL$21="S",12.021,0)+IF('3-man'!AL$21="C",4.395,0)+IF('3-man'!AL$21="H",IF('3-man'!$Z$11="Ayak",0,IF('3-man'!$Z$11="Swift blade",4.141,4.382)),0)+IF('3-man'!AK$21="D",112.5,0)+IF('3-man'!AK$21="B",1.087,0)+IF('3-man'!AK$21="A",8.5,0)+IF('3-man'!AJ$21="T",1.252,0)+IF('3-man'!AK$21="E",1.254,0)+IF('3-man'!AL$21="SB",8.187,0)+IF('3-man'!AK$21="H",IF('3-man'!$Z$11="Ayak",1.255,0),0)</f>
        <v/>
      </c>
      <c r="AN82">
        <f>IF('3-man'!AM$21="S",12.021,0)+IF('3-man'!AM$21="C",4.395,0)+IF('3-man'!AM$21="H",IF('3-man'!$Z$11="Ayak",0,IF('3-man'!$Z$11="Swift blade",4.141,4.382)),0)+IF('3-man'!AL$21="D",112.5,0)+IF('3-man'!AL$21="B",1.087,0)+IF('3-man'!AL$21="A",8.5,0)+IF('3-man'!AK$21="T",1.252,0)+IF('3-man'!AL$21="E",1.254,0)+IF('3-man'!AM$21="SB",8.187,0)+IF('3-man'!AL$21="H",IF('3-man'!$Z$11="Ayak",1.255,0),0)</f>
        <v/>
      </c>
      <c r="AO82">
        <f>IF('3-man'!AN$21="S",12.021,0)+IF('3-man'!AN$21="C",4.395,0)+IF('3-man'!AN$21="H",IF('3-man'!$Z$11="Ayak",0,IF('3-man'!$Z$11="Swift blade",4.141,4.382)),0)+IF('3-man'!AM$21="D",112.5,0)+IF('3-man'!AM$21="B",1.087,0)+IF('3-man'!AM$21="A",8.5,0)+IF('3-man'!AL$21="T",1.252,0)+IF('3-man'!AM$21="E",1.254,0)+IF('3-man'!AN$21="SB",8.187,0)+IF('3-man'!AM$21="H",IF('3-man'!$Z$11="Ayak",1.255,0),0)</f>
        <v/>
      </c>
      <c r="AP82">
        <f>IF('3-man'!AO$21="S",12.021,0)+IF('3-man'!AO$21="C",4.395,0)+IF('3-man'!AO$21="H",IF('3-man'!$Z$11="Ayak",0,IF('3-man'!$Z$11="Swift blade",4.141,4.382)),0)+IF('3-man'!AN$21="D",112.5,0)+IF('3-man'!AN$21="B",1.087,0)+IF('3-man'!AN$21="A",8.5,0)+IF('3-man'!AM$21="T",1.252,0)+IF('3-man'!AN$21="E",1.254,0)+IF('3-man'!AO$21="SB",8.187,0)+IF('3-man'!AN$21="H",IF('3-man'!$Z$11="Ayak",1.255,0),0)</f>
        <v/>
      </c>
      <c r="AQ82">
        <f>IF('3-man'!AP$21="S",12.021,0)+IF('3-man'!AP$21="C",4.395,0)+IF('3-man'!AP$21="H",IF('3-man'!$Z$11="Ayak",0,IF('3-man'!$Z$11="Swift blade",4.141,4.382)),0)+IF('3-man'!AO$21="D",112.5,0)+IF('3-man'!AO$21="B",1.087,0)+IF('3-man'!AO$21="A",8.5,0)+IF('3-man'!AN$21="T",1.252,0)+IF('3-man'!AO$21="E",1.254,0)+IF('3-man'!AP$21="SB",8.187,0)+IF('3-man'!AO$21="H",IF('3-man'!$Z$11="Ayak",1.255,0),0)</f>
        <v/>
      </c>
      <c r="AR82">
        <f>IF('3-man'!AQ$21="S",12.021,0)+IF('3-man'!AQ$21="C",4.395,0)+IF('3-man'!AQ$21="H",IF('3-man'!$Z$11="Ayak",0,IF('3-man'!$Z$11="Swift blade",4.141,4.382)),0)+IF('3-man'!AP$21="D",112.5,0)+IF('3-man'!AP$21="B",1.087,0)+IF('3-man'!AP$21="A",8.5,0)+IF('3-man'!AO$21="T",1.252,0)+IF('3-man'!AP$21="E",1.254,0)+IF('3-man'!AQ$21="SB",8.187,0)+IF('3-man'!AP$21="H",IF('3-man'!$Z$11="Ayak",1.255,0),0)</f>
        <v/>
      </c>
      <c r="AS82">
        <f>IF('3-man'!AR$21="S",12.021,0)+IF('3-man'!AR$21="C",4.395,0)+IF('3-man'!AR$21="H",IF('3-man'!$Z$11="Ayak",0,IF('3-man'!$Z$11="Swift blade",4.141,4.382)),0)+IF('3-man'!AQ$21="D",112.5,0)+IF('3-man'!AQ$21="B",1.087,0)+IF('3-man'!AQ$21="A",8.5,0)+IF('3-man'!AP$21="T",1.252,0)+IF('3-man'!AQ$21="E",1.254,0)+IF('3-man'!AR$21="SB",8.187,0)+IF('3-man'!AQ$21="H",IF('3-man'!$Z$11="Ayak",1.255,0),0)</f>
        <v/>
      </c>
      <c r="AT82">
        <f>IF('3-man'!AS$21="S",12.021,0)+IF('3-man'!AS$21="C",4.395,0)+IF('3-man'!AS$21="H",IF('3-man'!$Z$11="Ayak",0,IF('3-man'!$Z$11="Swift blade",4.141,4.382)),0)+IF('3-man'!AR$21="D",112.5,0)+IF('3-man'!AR$21="B",1.087,0)+IF('3-man'!AR$21="A",8.5,0)+IF('3-man'!AQ$21="T",1.252,0)+IF('3-man'!AR$21="E",1.254,0)+IF('3-man'!AS$21="SB",8.187,0)+IF('3-man'!AR$21="H",IF('3-man'!$Z$11="Ayak",1.255,0),0)</f>
        <v/>
      </c>
      <c r="AU82">
        <f>IF('3-man'!AT$21="S",12.021,0)+IF('3-man'!AT$21="C",4.395,0)+IF('3-man'!AT$21="H",IF('3-man'!$Z$11="Ayak",0,IF('3-man'!$Z$11="Swift blade",4.141,4.382)),0)+IF('3-man'!AS$21="D",112.5,0)+IF('3-man'!AS$21="B",1.087,0)+IF('3-man'!AS$21="A",8.5,0)+IF('3-man'!AR$21="T",1.252,0)+IF('3-man'!AS$21="E",1.254,0)+IF('3-man'!AT$21="SB",8.187,0)+IF('3-man'!AS$21="H",IF('3-man'!$Z$11="Ayak",1.255,0),0)</f>
        <v/>
      </c>
      <c r="AV82">
        <f>IF('3-man'!AU$21="S",12.021,0)+IF('3-man'!AU$21="C",4.395,0)+IF('3-man'!AU$21="H",IF('3-man'!$Z$11="Ayak",0,IF('3-man'!$Z$11="Swift blade",4.141,4.382)),0)+IF('3-man'!AT$21="D",112.5,0)+IF('3-man'!AT$21="B",1.087,0)+IF('3-man'!AT$21="A",8.5,0)+IF('3-man'!AS$21="T",1.252,0)+IF('3-man'!AT$21="E",1.254,0)+IF('3-man'!AU$21="SB",8.187,0)+IF('3-man'!AT$21="H",IF('3-man'!$Z$11="Ayak",1.255,0),0)</f>
        <v/>
      </c>
      <c r="AW82">
        <f>IF('3-man'!AV$21="S",12.021,0)+IF('3-man'!AV$21="C",4.395,0)+IF('3-man'!AV$21="H",IF('3-man'!$Z$11="Ayak",0,IF('3-man'!$Z$11="Swift blade",4.141,4.382)),0)+IF('3-man'!AU$21="D",112.5,0)+IF('3-man'!AU$21="B",1.087,0)+IF('3-man'!AU$21="A",8.5,0)+IF('3-man'!AT$21="T",1.252,0)+IF('3-man'!AU$21="E",1.254,0)+IF('3-man'!AV$21="SB",8.187,0)+IF('3-man'!AU$21="H",IF('3-man'!$Z$11="Ayak",1.255,0),0)</f>
        <v/>
      </c>
      <c r="AX82">
        <f>IF('3-man'!AW$21="S",12.021,0)+IF('3-man'!AW$21="C",4.395,0)+IF('3-man'!AW$21="H",IF('3-man'!$Z$11="Ayak",0,IF('3-man'!$Z$11="Swift blade",4.141,4.382)),0)+IF('3-man'!AV$21="D",112.5,0)+IF('3-man'!AV$21="B",1.087,0)+IF('3-man'!AV$21="A",8.5,0)+IF('3-man'!AU$21="T",1.252,0)+IF('3-man'!AV$21="E",1.254,0)+IF('3-man'!AW$21="SB",8.187,0)+IF('3-man'!AV$21="H",IF('3-man'!$Z$11="Ayak",1.255,0),0)</f>
        <v/>
      </c>
      <c r="AY82">
        <f>IF('3-man'!AX$21="S",12.021,0)+IF('3-man'!AX$21="C",4.395,0)+IF('3-man'!AX$21="H",IF('3-man'!$Z$11="Ayak",0,IF('3-man'!$Z$11="Swift blade",4.141,4.382)),0)+IF('3-man'!AW$21="D",112.5,0)+IF('3-man'!AW$21="B",1.087,0)+IF('3-man'!AW$21="A",8.5,0)+IF('3-man'!AV$21="T",1.252,0)+IF('3-man'!AW$21="E",1.254,0)+IF('3-man'!AX$21="SB",8.187,0)+IF('3-man'!AW$21="H",IF('3-man'!$Z$11="Ayak",1.255,0),0)</f>
        <v/>
      </c>
      <c r="AZ82">
        <f>IF('3-man'!AY$21="S",12.021,0)+IF('3-man'!AY$21="C",4.395,0)+IF('3-man'!AY$21="H",IF('3-man'!$Z$11="Ayak",0,IF('3-man'!$Z$11="Swift blade",4.141,4.382)),0)+IF('3-man'!AX$21="D",112.5,0)+IF('3-man'!AX$21="B",1.087,0)+IF('3-man'!AX$21="A",8.5,0)+IF('3-man'!AW$21="T",1.252,0)+IF('3-man'!AX$21="E",1.254,0)+IF('3-man'!AY$21="SB",8.187,0)+IF('3-man'!AX$21="H",IF('3-man'!$Z$11="Ayak",1.255,0),0)</f>
        <v/>
      </c>
      <c r="BA82">
        <f>IF('3-man'!AZ$21="S",12.021,0)+IF('3-man'!AZ$21="C",4.395,0)+IF('3-man'!AZ$21="H",IF('3-man'!$Z$11="Ayak",0,IF('3-man'!$Z$11="Swift blade",4.141,4.382)),0)+IF('3-man'!AY$21="D",112.5,0)+IF('3-man'!AY$21="B",1.087,0)+IF('3-man'!AY$21="A",8.5,0)+IF('3-man'!AX$21="T",1.252,0)+IF('3-man'!AY$21="E",1.254,0)+IF('3-man'!AZ$21="SB",8.187,0)+IF('3-man'!AY$21="H",IF('3-man'!$Z$11="Ayak",1.255,0),0)</f>
        <v/>
      </c>
      <c r="BB82">
        <f>IF('3-man'!BA$21="S",12.021,0)+IF('3-man'!BA$21="C",4.395,0)+IF('3-man'!BA$21="H",IF('3-man'!$Z$11="Ayak",0,IF('3-man'!$Z$11="Swift blade",4.141,4.382)),0)+IF('3-man'!AZ$21="D",112.5,0)+IF('3-man'!AZ$21="B",1.087,0)+IF('3-man'!AZ$21="A",8.5,0)+IF('3-man'!AY$21="T",1.252,0)+IF('3-man'!AZ$21="E",1.254,0)+IF('3-man'!BA$21="SB",8.187,0)+IF('3-man'!AZ$21="H",IF('3-man'!$Z$11="Ayak",1.255,0),0)</f>
        <v/>
      </c>
      <c r="BC82">
        <f>IF('3-man'!BB$21="S",12.021,0)+IF('3-man'!BB$21="C",4.395,0)+IF('3-man'!BB$21="H",IF('3-man'!$Z$11="Ayak",0,IF('3-man'!$Z$11="Swift blade",4.141,4.382)),0)+IF('3-man'!BA$21="D",112.5,0)+IF('3-man'!BA$21="B",1.087,0)+IF('3-man'!BA$21="A",8.5,0)+IF('3-man'!AZ$21="T",1.252,0)+IF('3-man'!BA$21="E",1.254,0)+IF('3-man'!BB$21="SB",8.187,0)+IF('3-man'!BA$21="H",IF('3-man'!$Z$11="Ayak",1.255,0),0)</f>
        <v/>
      </c>
      <c r="BD82">
        <f>IF('3-man'!BC$21="S",12.021,0)+IF('3-man'!BC$21="C",4.395,0)+IF('3-man'!BC$21="H",IF('3-man'!$Z$11="Ayak",0,IF('3-man'!$Z$11="Swift blade",4.141,4.382)),0)+IF('3-man'!BB$21="D",112.5,0)+IF('3-man'!BB$21="B",1.087,0)+IF('3-man'!BB$21="A",8.5,0)+IF('3-man'!BA$21="T",1.252,0)+IF('3-man'!BB$21="E",1.254,0)+IF('3-man'!BC$21="SB",8.187,0)+IF('3-man'!BB$21="H",IF('3-man'!$Z$11="Ayak",1.255,0),0)</f>
        <v/>
      </c>
      <c r="BE82">
        <f>IF('3-man'!BD$21="S",12.021,0)+IF('3-man'!BD$21="C",4.395,0)+IF('3-man'!BD$21="H",IF('3-man'!$Z$11="Ayak",0,IF('3-man'!$Z$11="Swift blade",4.141,4.382)),0)+IF('3-man'!BC$21="D",112.5,0)+IF('3-man'!BC$21="B",1.087,0)+IF('3-man'!BC$21="A",8.5,0)+IF('3-man'!BB$21="T",1.252,0)+IF('3-man'!BC$21="E",1.254,0)+IF('3-man'!BD$21="SB",8.187,0)+IF('3-man'!BC$21="H",IF('3-man'!$Z$11="Ayak",1.255,0),0)</f>
        <v/>
      </c>
      <c r="BF82">
        <f>IF('3-man'!BE$21="S",12.021,0)+IF('3-man'!BE$21="C",4.395,0)+IF('3-man'!BE$21="H",IF('3-man'!$Z$11="Ayak",0,IF('3-man'!$Z$11="Swift blade",4.141,4.382)),0)+IF('3-man'!BD$21="D",112.5,0)+IF('3-man'!BD$21="B",1.087,0)+IF('3-man'!BD$21="A",8.5,0)+IF('3-man'!BC$21="T",1.252,0)+IF('3-man'!BD$21="E",1.254,0)+IF('3-man'!BE$21="SB",8.187,0)+IF('3-man'!BD$21="H",IF('3-man'!$Z$11="Ayak",1.255,0),0)</f>
        <v/>
      </c>
      <c r="BG82">
        <f>IF('3-man'!BF$21="S",12.021,0)+IF('3-man'!BF$21="C",4.395,0)+IF('3-man'!BF$21="H",IF('3-man'!$Z$11="Ayak",0,IF('3-man'!$Z$11="Swift blade",4.141,4.382)),0)+IF('3-man'!BE$21="D",112.5,0)+IF('3-man'!BE$21="B",1.087,0)+IF('3-man'!BE$21="A",8.5,0)+IF('3-man'!BD$21="T",1.252,0)+IF('3-man'!BE$21="E",1.254,0)+IF('3-man'!BF$21="SB",8.187,0)+IF('3-man'!BE$21="H",IF('3-man'!$Z$11="Ayak",1.255,0),0)</f>
        <v/>
      </c>
      <c r="BH82">
        <f>IF('3-man'!BG$21="S",12.021,0)+IF('3-man'!BG$21="C",4.395,0)+IF('3-man'!BG$21="H",IF('3-man'!$Z$11="Ayak",0,IF('3-man'!$Z$11="Swift blade",4.141,4.382)),0)+IF('3-man'!BF$21="D",112.5,0)+IF('3-man'!BF$21="B",1.087,0)+IF('3-man'!BF$21="A",8.5,0)+IF('3-man'!BE$21="T",1.252,0)+IF('3-man'!BF$21="E",1.254,0)+IF('3-man'!BG$21="SB",8.187,0)+IF('3-man'!BF$21="H",IF('3-man'!$Z$11="Ayak",1.255,0),0)</f>
        <v/>
      </c>
      <c r="BI82">
        <f>IF('3-man'!BH$21="S",12.021,0)+IF('3-man'!BH$21="C",4.395,0)+IF('3-man'!BH$21="H",IF('3-man'!$Z$11="Ayak",0,IF('3-man'!$Z$11="Swift blade",4.141,4.382)),0)+IF('3-man'!BG$21="D",112.5,0)+IF('3-man'!BG$21="B",1.087,0)+IF('3-man'!BG$21="A",8.5,0)+IF('3-man'!BF$21="T",1.252,0)+IF('3-man'!BG$21="E",1.254,0)+IF('3-man'!BH$21="SB",8.187,0)+IF('3-man'!BG$21="H",IF('3-man'!$Z$11="Ayak",1.255,0),0)</f>
        <v/>
      </c>
      <c r="BJ82">
        <f>IF('3-man'!BI$21="S",12.021,0)+IF('3-man'!BI$21="C",4.395,0)+IF('3-man'!BI$21="H",IF('3-man'!$Z$11="Ayak",0,IF('3-man'!$Z$11="Swift blade",4.141,4.382)),0)+IF('3-man'!BH$21="D",112.5,0)+IF('3-man'!BH$21="B",1.087,0)+IF('3-man'!BH$21="A",8.5,0)+IF('3-man'!BG$21="T",1.252,0)+IF('3-man'!BH$21="E",1.254,0)+IF('3-man'!BI$21="SB",8.187,0)+IF('3-man'!BH$21="H",IF('3-man'!$Z$11="Ayak",1.255,0),0)</f>
        <v/>
      </c>
      <c r="BK82">
        <f>IF('3-man'!BJ$21="S",12.021,0)+IF('3-man'!BJ$21="C",4.395,0)+IF('3-man'!BJ$21="H",IF('3-man'!$Z$11="Ayak",0,IF('3-man'!$Z$11="Swift blade",4.141,4.382)),0)+IF('3-man'!BI$21="D",112.5,0)+IF('3-man'!BI$21="B",1.087,0)+IF('3-man'!BI$21="A",8.5,0)+IF('3-man'!BH$21="T",1.252,0)+IF('3-man'!BI$21="E",1.254,0)+IF('3-man'!BJ$21="SB",8.187,0)+IF('3-man'!BI$21="H",IF('3-man'!$Z$11="Ayak",1.255,0),0)</f>
        <v/>
      </c>
      <c r="BL82">
        <f>IF('3-man'!BK$21="S",12.021,0)+IF('3-man'!BK$21="C",4.395,0)+IF('3-man'!BK$21="H",IF('3-man'!$Z$11="Ayak",0,IF('3-man'!$Z$11="Swift blade",4.141,4.382)),0)+IF('3-man'!BJ$21="D",112.5,0)+IF('3-man'!BJ$21="B",1.087,0)+IF('3-man'!BJ$21="A",8.5,0)+IF('3-man'!BI$21="T",1.252,0)+IF('3-man'!BJ$21="E",1.254,0)+IF('3-man'!BK$21="SB",8.187,0)+IF('3-man'!BJ$21="H",IF('3-man'!$Z$11="Ayak",1.255,0),0)</f>
        <v/>
      </c>
      <c r="BM82">
        <f>IF('3-man'!BL$21="S",12.021,0)+IF('3-man'!BL$21="C",4.395,0)+IF('3-man'!BL$21="H",IF('3-man'!$Z$11="Ayak",0,IF('3-man'!$Z$11="Swift blade",4.141,4.382)),0)+IF('3-man'!BK$21="D",112.5,0)+IF('3-man'!BK$21="B",1.087,0)+IF('3-man'!BK$21="A",8.5,0)+IF('3-man'!BJ$21="T",1.252,0)+IF('3-man'!BK$21="E",1.254,0)+IF('3-man'!BL$21="SB",8.187,0)+IF('3-man'!BK$21="H",IF('3-man'!$Z$11="Ayak",1.255,0),0)</f>
        <v/>
      </c>
      <c r="BN82">
        <f>IF('3-man'!BM$21="S",12.021,0)+IF('3-man'!BM$21="C",4.395,0)+IF('3-man'!BM$21="H",IF('3-man'!$Z$11="Ayak",0,IF('3-man'!$Z$11="Swift blade",4.141,4.382)),0)+IF('3-man'!BL$21="D",112.5,0)+IF('3-man'!BL$21="B",1.087,0)+IF('3-man'!BL$21="A",8.5,0)+IF('3-man'!BK$21="T",1.252,0)+IF('3-man'!BL$21="E",1.254,0)+IF('3-man'!BM$21="SB",8.187,0)+IF('3-man'!BL$21="H",IF('3-man'!$Z$11="Ayak",1.255,0),0)</f>
        <v/>
      </c>
      <c r="BO82">
        <f>IF('3-man'!BN$21="S",12.021,0)+IF('3-man'!BN$21="C",4.395,0)+IF('3-man'!BN$21="H",IF('3-man'!$Z$11="Ayak",0,IF('3-man'!$Z$11="Swift blade",4.141,4.382)),0)+IF('3-man'!BM$21="D",112.5,0)+IF('3-man'!BM$21="B",1.087,0)+IF('3-man'!BM$21="A",8.5,0)+IF('3-man'!BL$21="T",1.252,0)+IF('3-man'!BM$21="E",1.254,0)+IF('3-man'!BN$21="SB",8.187,0)+IF('3-man'!BM$21="H",IF('3-man'!$Z$11="Ayak",1.255,0),0)</f>
        <v/>
      </c>
      <c r="BP82">
        <f>IF('3-man'!BO$21="S",12.021,0)+IF('3-man'!BO$21="C",4.395,0)+IF('3-man'!BO$21="H",IF('3-man'!$Z$11="Ayak",0,IF('3-man'!$Z$11="Swift blade",4.141,4.382)),0)+IF('3-man'!BN$21="D",112.5,0)+IF('3-man'!BN$21="B",1.087,0)+IF('3-man'!BN$21="A",8.5,0)+IF('3-man'!BM$21="T",1.252,0)+IF('3-man'!BN$21="E",1.254,0)+IF('3-man'!BO$21="SB",8.187,0)+IF('3-man'!BN$21="H",IF('3-man'!$Z$11="Ayak",1.255,0),0)</f>
        <v/>
      </c>
      <c r="BQ82">
        <f>IF('3-man'!BP$21="S",12.021,0)+IF('3-man'!BP$21="C",4.395,0)+IF('3-man'!BP$21="H",IF('3-man'!$Z$11="Ayak",0,IF('3-man'!$Z$11="Swift blade",4.141,4.382)),0)+IF('3-man'!BO$21="D",112.5,0)+IF('3-man'!BO$21="B",1.087,0)+IF('3-man'!BO$21="A",8.5,0)+IF('3-man'!BN$21="T",1.252,0)+IF('3-man'!BO$21="E",1.254,0)+IF('3-man'!BP$21="SB",8.187,0)+IF('3-man'!BO$21="H",IF('3-man'!$Z$11="Ayak",1.255,0),0)</f>
        <v/>
      </c>
      <c r="BR82">
        <f>IF('3-man'!BQ$21="S",12.021,0)+IF('3-man'!BQ$21="C",4.395,0)+IF('3-man'!BQ$21="H",IF('3-man'!$Z$11="Ayak",0,IF('3-man'!$Z$11="Swift blade",4.141,4.382)),0)+IF('3-man'!BP$21="D",112.5,0)+IF('3-man'!BP$21="B",1.087,0)+IF('3-man'!BP$21="A",8.5,0)+IF('3-man'!BO$21="T",1.252,0)+IF('3-man'!BP$21="E",1.254,0)+IF('3-man'!BQ$21="SB",8.187,0)+IF('3-man'!BP$21="H",IF('3-man'!$Z$11="Ayak",1.255,0),0)</f>
        <v/>
      </c>
      <c r="BS82">
        <f>IF('3-man'!BR$21="S",12.021,0)+IF('3-man'!BR$21="C",4.395,0)+IF('3-man'!BR$21="H",IF('3-man'!$Z$11="Ayak",0,IF('3-man'!$Z$11="Swift blade",4.141,4.382)),0)+IF('3-man'!BQ$21="D",112.5,0)+IF('3-man'!BQ$21="B",1.087,0)+IF('3-man'!BQ$21="A",8.5,0)+IF('3-man'!BP$21="T",1.252,0)+IF('3-man'!BQ$21="E",1.254,0)+IF('3-man'!BR$21="SB",8.187,0)+IF('3-man'!BQ$21="H",IF('3-man'!$Z$11="Ayak",1.255,0),0)</f>
        <v/>
      </c>
      <c r="BT82">
        <f>IF('3-man'!BS$21="S",12.021,0)+IF('3-man'!BS$21="C",4.395,0)+IF('3-man'!BS$21="H",IF('3-man'!$Z$11="Ayak",0,IF('3-man'!$Z$11="Swift blade",4.141,4.382)),0)+IF('3-man'!BR$21="D",112.5,0)+IF('3-man'!BR$21="B",1.087,0)+IF('3-man'!BR$21="A",8.5,0)+IF('3-man'!BQ$21="T",1.252,0)+IF('3-man'!BR$21="E",1.254,0)+IF('3-man'!BS$21="SB",8.187,0)+IF('3-man'!BR$21="H",IF('3-man'!$Z$11="Ayak",1.255,0),0)</f>
        <v/>
      </c>
      <c r="BU82">
        <f>IF('3-man'!BT$21="S",12.021,0)+IF('3-man'!BT$21="C",4.395,0)+IF('3-man'!BT$21="H",IF('3-man'!$Z$11="Ayak",0,IF('3-man'!$Z$11="Swift blade",4.141,4.382)),0)+IF('3-man'!BS$21="D",112.5,0)+IF('3-man'!BS$21="B",1.087,0)+IF('3-man'!BS$21="A",8.5,0)+IF('3-man'!BR$21="T",1.252,0)+IF('3-man'!BS$21="E",1.254,0)+IF('3-man'!BT$21="SB",8.187,0)+IF('3-man'!BS$21="H",IF('3-man'!$Z$11="Ayak",1.255,0),0)</f>
        <v/>
      </c>
      <c r="BV82">
        <f>IF('3-man'!BU$21="S",12.021,0)+IF('3-man'!BU$21="C",4.395,0)+IF('3-man'!BU$21="H",IF('3-man'!$Z$11="Ayak",0,IF('3-man'!$Z$11="Swift blade",4.141,4.382)),0)+IF('3-man'!BT$21="D",112.5,0)+IF('3-man'!BT$21="B",1.087,0)+IF('3-man'!BT$21="A",8.5,0)+IF('3-man'!BS$21="T",1.252,0)+IF('3-man'!BT$21="E",1.254,0)+IF('3-man'!BU$21="SB",8.187,0)+IF('3-man'!BT$21="H",IF('3-man'!$Z$11="Ayak",1.255,0),0)</f>
        <v/>
      </c>
      <c r="BW82">
        <f>IF('3-man'!BV$21="S",12.021,0)+IF('3-man'!BV$21="C",4.395,0)+IF('3-man'!BV$21="H",IF('3-man'!$Z$11="Ayak",0,IF('3-man'!$Z$11="Swift blade",4.141,4.382)),0)+IF('3-man'!BU$21="D",112.5,0)+IF('3-man'!BU$21="B",1.087,0)+IF('3-man'!BU$21="A",8.5,0)+IF('3-man'!BT$21="T",1.252,0)+IF('3-man'!BU$21="E",1.254,0)+IF('3-man'!BV$21="SB",8.187,0)+IF('3-man'!BU$21="H",IF('3-man'!$Z$11="Ayak",1.255,0),0)</f>
        <v/>
      </c>
      <c r="BX82">
        <f>IF('3-man'!BW$21="S",12.021,0)+IF('3-man'!BW$21="C",4.395,0)+IF('3-man'!BW$21="H",IF('3-man'!$Z$11="Ayak",0,IF('3-man'!$Z$11="Swift blade",4.141,4.382)),0)+IF('3-man'!BV$21="D",112.5,0)+IF('3-man'!BV$21="B",1.087,0)+IF('3-man'!BV$21="A",8.5,0)+IF('3-man'!BU$21="T",1.252,0)+IF('3-man'!BV$21="E",1.254,0)+IF('3-man'!BW$21="SB",8.187,0)+IF('3-man'!BV$21="H",IF('3-man'!$Z$11="Ayak",1.255,0),0)</f>
        <v/>
      </c>
      <c r="BY82">
        <f>IF('3-man'!BX$21="S",12.021,0)+IF('3-man'!BX$21="C",4.395,0)+IF('3-man'!BX$21="H",IF('3-man'!$Z$11="Ayak",0,IF('3-man'!$Z$11="Swift blade",4.141,4.382)),0)+IF('3-man'!BW$21="D",112.5,0)+IF('3-man'!BW$21="B",1.087,0)+IF('3-man'!BW$21="A",8.5,0)+IF('3-man'!BV$21="T",1.252,0)+IF('3-man'!BW$21="E",1.254,0)+IF('3-man'!BX$21="SB",8.187,0)+IF('3-man'!BW$21="H",IF('3-man'!$Z$11="Ayak",1.255,0),0)</f>
        <v/>
      </c>
      <c r="BZ82">
        <f>IF('3-man'!BY$21="S",12.021,0)+IF('3-man'!BY$21="C",4.395,0)+IF('3-man'!BY$21="H",IF('3-man'!$Z$11="Ayak",0,IF('3-man'!$Z$11="Swift blade",4.141,4.382)),0)+IF('3-man'!BX$21="D",112.5,0)+IF('3-man'!BX$21="B",1.087,0)+IF('3-man'!BX$21="A",8.5,0)+IF('3-man'!BW$21="T",1.252,0)+IF('3-man'!BX$21="E",1.254,0)+IF('3-man'!BY$21="SB",8.187,0)+IF('3-man'!BX$21="H",IF('3-man'!$Z$11="Ayak",1.255,0),0)</f>
        <v/>
      </c>
      <c r="CA82">
        <f>IF('3-man'!BZ$21="S",12.021,0)+IF('3-man'!BZ$21="C",4.395,0)+IF('3-man'!BZ$21="H",IF('3-man'!$Z$11="Ayak",0,IF('3-man'!$Z$11="Swift blade",4.141,4.382)),0)+IF('3-man'!BY$21="D",112.5,0)+IF('3-man'!BY$21="B",1.087,0)+IF('3-man'!BY$21="A",8.5,0)+IF('3-man'!BX$21="T",1.252,0)+IF('3-man'!BY$21="E",1.254,0)+IF('3-man'!BZ$21="SB",8.187,0)+IF('3-man'!BY$21="H",IF('3-man'!$Z$11="Ayak",1.255,0),0)</f>
        <v/>
      </c>
      <c r="CB82">
        <f>IF('3-man'!CA$21="S",12.021,0)+IF('3-man'!CA$21="C",4.395,0)+IF('3-man'!CA$21="H",IF('3-man'!$Z$11="Ayak",0,IF('3-man'!$Z$11="Swift blade",4.141,4.382)),0)+IF('3-man'!BZ$21="D",112.5,0)+IF('3-man'!BZ$21="B",1.087,0)+IF('3-man'!BZ$21="A",8.5,0)+IF('3-man'!BY$21="T",1.252,0)+IF('3-man'!BZ$21="E",1.254,0)+IF('3-man'!CA$21="SB",8.187,0)+IF('3-man'!BZ$21="H",IF('3-man'!$Z$11="Ayak",1.255,0),0)</f>
        <v/>
      </c>
      <c r="CC82">
        <f>IF('3-man'!CB$21="S",12.021,0)+IF('3-man'!CB$21="C",4.395,0)+IF('3-man'!CB$21="H",IF('3-man'!$Z$11="Ayak",0,IF('3-man'!$Z$11="Swift blade",4.141,4.382)),0)+IF('3-man'!CA$21="D",112.5,0)+IF('3-man'!CA$21="B",1.087,0)+IF('3-man'!CA$21="A",8.5,0)+IF('3-man'!BZ$21="T",1.252,0)+IF('3-man'!CA$21="E",1.254,0)+IF('3-man'!CB$21="SB",8.187,0)+IF('3-man'!CA$21="H",IF('3-man'!$Z$11="Ayak",1.255,0),0)</f>
        <v/>
      </c>
      <c r="CD82">
        <f>IF('3-man'!CC$21="S",12.021,0)+IF('3-man'!CC$21="C",4.395,0)+IF('3-man'!CC$21="H",IF('3-man'!$Z$11="Ayak",0,IF('3-man'!$Z$11="Swift blade",4.141,4.382)),0)+IF('3-man'!CB$21="D",112.5,0)+IF('3-man'!CB$21="B",1.087,0)+IF('3-man'!CB$21="A",8.5,0)+IF('3-man'!CA$21="T",1.252,0)+IF('3-man'!CB$21="E",1.254,0)+IF('3-man'!CC$21="SB",8.187,0)+IF('3-man'!CB$21="H",IF('3-man'!$Z$11="Ayak",1.255,0),0)</f>
        <v/>
      </c>
    </row>
    <row r="83">
      <c r="A83" t="inlineStr">
        <is>
          <t>P3 var</t>
        </is>
      </c>
      <c r="C83">
        <f>0</f>
        <v/>
      </c>
      <c r="D83">
        <f>IF('3-man'!C$21="S",26.708,0)+IF('3-man'!C$21="C",10.052,0)+IF('3-man'!C$21="H",IF('3-man'!$Z$11="Ayak",0,IF('3-man'!$Z$11="Swift blade",9.844,9.929)),0)+IF('3-man'!C$21="SB",18.815,0)</f>
        <v/>
      </c>
      <c r="E83">
        <f>IF('3-man'!D$21="S",26.708,0)+IF('3-man'!D$21="C",10.052,0)+IF('3-man'!D$21="H",IF('3-man'!$Z$11="Ayak",0,IF('3-man'!$Z$11="Swift blade",9.844,9.929)),0)+IF('3-man'!C$21="D",481.25,0)+IF('3-man'!C$21="B",1.257,0)+IF('3-man'!C$21="A",26.917,0)+IF('3-man'!C$21="E",1.275,0)+IF('3-man'!D$21="SB",18.815,0)+IF('3-man'!C$21="H",IF('3-man'!$Z$11="Ayak",1.276,0),0)</f>
        <v/>
      </c>
      <c r="F83">
        <f>IF('3-man'!E$21="S",26.708,0)+IF('3-man'!E$21="C",10.052,0)+IF('3-man'!E$21="H",IF('3-man'!$Z$11="Ayak",0,IF('3-man'!$Z$11="Swift blade",9.844,9.929)),0)+IF('3-man'!D$21="D",481.25,0)+IF('3-man'!D$21="B",1.257,0)+IF('3-man'!D$21="A",26.917,0)+IF('3-man'!C$21="T",1.29,0)+IF('3-man'!D$21="E",1.275,0)+IF('3-man'!E$21="SB",18.815,0)+IF('3-man'!D$21="H",IF('3-man'!$Z$11="Ayak",1.276,0),0)</f>
        <v/>
      </c>
      <c r="G83">
        <f>IF('3-man'!F$21="S",26.708,0)+IF('3-man'!F$21="C",10.052,0)+IF('3-man'!F$21="H",IF('3-man'!$Z$11="Ayak",0,IF('3-man'!$Z$11="Swift blade",9.844,9.929)),0)+IF('3-man'!E$21="D",481.25,0)+IF('3-man'!E$21="B",1.257,0)+IF('3-man'!E$21="A",26.917,0)+IF('3-man'!D$21="T",1.29,0)+IF('3-man'!E$21="E",1.275,0)+IF('3-man'!F$21="SB",18.815,0)+IF('3-man'!E$21="H",IF('3-man'!$Z$11="Ayak",1.276,0),0)</f>
        <v/>
      </c>
      <c r="H83">
        <f>IF('3-man'!G$21="S",26.708,0)+IF('3-man'!G$21="C",10.052,0)+IF('3-man'!G$21="H",IF('3-man'!$Z$11="Ayak",0,IF('3-man'!$Z$11="Swift blade",9.844,9.929)),0)+IF('3-man'!F$21="D",481.25,0)+IF('3-man'!F$21="B",1.257,0)+IF('3-man'!F$21="A",26.917,0)+IF('3-man'!E$21="T",1.29,0)+IF('3-man'!F$21="E",1.275,0)+IF('3-man'!G$21="SB",18.815,0)+IF('3-man'!F$21="H",IF('3-man'!$Z$11="Ayak",1.276,0),0)</f>
        <v/>
      </c>
      <c r="I83">
        <f>IF('3-man'!H$21="S",26.708,0)+IF('3-man'!H$21="C",10.052,0)+IF('3-man'!H$21="H",IF('3-man'!$Z$11="Ayak",0,IF('3-man'!$Z$11="Swift blade",9.844,9.929)),0)+IF('3-man'!G$21="D",481.25,0)+IF('3-man'!G$21="B",1.257,0)+IF('3-man'!G$21="A",26.917,0)+IF('3-man'!F$21="T",1.29,0)+IF('3-man'!G$21="E",1.275,0)+IF('3-man'!H$21="SB",18.815,0)+IF('3-man'!G$21="H",IF('3-man'!$Z$11="Ayak",1.276,0),0)</f>
        <v/>
      </c>
      <c r="J83">
        <f>IF('3-man'!I$21="S",26.708,0)+IF('3-man'!I$21="C",10.052,0)+IF('3-man'!I$21="H",IF('3-man'!$Z$11="Ayak",0,IF('3-man'!$Z$11="Swift blade",9.844,9.929)),0)+IF('3-man'!H$21="D",481.25,0)+IF('3-man'!H$21="B",1.257,0)+IF('3-man'!H$21="A",26.917,0)+IF('3-man'!G$21="T",1.29,0)+IF('3-man'!H$21="E",1.275,0)+IF('3-man'!I$21="SB",18.815,0)+IF('3-man'!H$21="H",IF('3-man'!$Z$11="Ayak",1.276,0),0)</f>
        <v/>
      </c>
      <c r="K83">
        <f>IF('3-man'!J$21="S",26.708,0)+IF('3-man'!J$21="C",10.052,0)+IF('3-man'!J$21="H",IF('3-man'!$Z$11="Ayak",0,IF('3-man'!$Z$11="Swift blade",9.844,9.929)),0)+IF('3-man'!I$21="D",481.25,0)+IF('3-man'!I$21="B",1.257,0)+IF('3-man'!I$21="A",26.917,0)+IF('3-man'!H$21="T",1.29,0)+IF('3-man'!I$21="E",1.275,0)+IF('3-man'!J$21="SB",18.815,0)+IF('3-man'!I$21="H",IF('3-man'!$Z$11="Ayak",1.276,0),0)</f>
        <v/>
      </c>
      <c r="L83">
        <f>IF('3-man'!K$21="S",26.708,0)+IF('3-man'!K$21="C",10.052,0)+IF('3-man'!K$21="H",IF('3-man'!$Z$11="Ayak",0,IF('3-man'!$Z$11="Swift blade",9.844,9.929)),0)+IF('3-man'!J$21="D",481.25,0)+IF('3-man'!J$21="B",1.257,0)+IF('3-man'!J$21="A",26.917,0)+IF('3-man'!I$21="T",1.29,0)+IF('3-man'!J$21="E",1.275,0)+IF('3-man'!K$21="SB",18.815,0)+IF('3-man'!J$21="H",IF('3-man'!$Z$11="Ayak",1.276,0),0)</f>
        <v/>
      </c>
      <c r="M83">
        <f>IF('3-man'!L$21="S",26.708,0)+IF('3-man'!L$21="C",10.052,0)+IF('3-man'!L$21="H",IF('3-man'!$Z$11="Ayak",0,IF('3-man'!$Z$11="Swift blade",9.844,9.929)),0)+IF('3-man'!K$21="D",481.25,0)+IF('3-man'!K$21="B",1.257,0)+IF('3-man'!K$21="A",26.917,0)+IF('3-man'!J$21="T",1.29,0)+IF('3-man'!K$21="E",1.275,0)+IF('3-man'!L$21="SB",18.815,0)+IF('3-man'!K$21="H",IF('3-man'!$Z$11="Ayak",1.276,0),0)</f>
        <v/>
      </c>
      <c r="N83">
        <f>IF('3-man'!M$21="S",26.708,0)+IF('3-man'!M$21="C",10.052,0)+IF('3-man'!M$21="H",IF('3-man'!$Z$11="Ayak",0,IF('3-man'!$Z$11="Swift blade",9.844,9.929)),0)+IF('3-man'!L$21="D",481.25,0)+IF('3-man'!L$21="B",1.257,0)+IF('3-man'!L$21="A",26.917,0)+IF('3-man'!K$21="T",1.29,0)+IF('3-man'!L$21="E",1.275,0)+IF('3-man'!M$21="SB",18.815,0)+IF('3-man'!L$21="H",IF('3-man'!$Z$11="Ayak",1.276,0),0)</f>
        <v/>
      </c>
      <c r="O83">
        <f>IF('3-man'!N$21="S",26.708,0)+IF('3-man'!N$21="C",10.052,0)+IF('3-man'!N$21="H",IF('3-man'!$Z$11="Ayak",0,IF('3-man'!$Z$11="Swift blade",9.844,9.929)),0)+IF('3-man'!M$21="D",481.25,0)+IF('3-man'!M$21="B",1.257,0)+IF('3-man'!M$21="A",26.917,0)+IF('3-man'!L$21="T",1.29,0)+IF('3-man'!M$21="E",1.275,0)+IF('3-man'!N$21="SB",18.815,0)+IF('3-man'!M$21="H",IF('3-man'!$Z$11="Ayak",1.276,0),0)</f>
        <v/>
      </c>
      <c r="P83">
        <f>IF('3-man'!O$21="S",26.708,0)+IF('3-man'!O$21="C",10.052,0)+IF('3-man'!O$21="H",IF('3-man'!$Z$11="Ayak",0,IF('3-man'!$Z$11="Swift blade",9.844,9.929)),0)+IF('3-man'!N$21="D",481.25,0)+IF('3-man'!N$21="B",1.257,0)+IF('3-man'!N$21="A",26.917,0)+IF('3-man'!M$21="T",1.29,0)+IF('3-man'!N$21="E",1.275,0)+IF('3-man'!O$21="SB",18.815,0)+IF('3-man'!N$21="H",IF('3-man'!$Z$11="Ayak",1.276,0),0)</f>
        <v/>
      </c>
      <c r="Q83">
        <f>IF('3-man'!P$21="S",26.708,0)+IF('3-man'!P$21="C",10.052,0)+IF('3-man'!P$21="H",IF('3-man'!$Z$11="Ayak",0,IF('3-man'!$Z$11="Swift blade",9.844,9.929)),0)+IF('3-man'!O$21="D",481.25,0)+IF('3-man'!O$21="B",1.257,0)+IF('3-man'!O$21="A",26.917,0)+IF('3-man'!N$21="T",1.29,0)+IF('3-man'!O$21="E",1.275,0)+IF('3-man'!P$21="SB",18.815,0)+IF('3-man'!O$21="H",IF('3-man'!$Z$11="Ayak",1.276,0),0)</f>
        <v/>
      </c>
      <c r="R83">
        <f>IF('3-man'!Q$21="S",26.708,0)+IF('3-man'!Q$21="C",10.052,0)+IF('3-man'!Q$21="H",IF('3-man'!$Z$11="Ayak",0,IF('3-man'!$Z$11="Swift blade",9.844,9.929)),0)+IF('3-man'!P$21="D",481.25,0)+IF('3-man'!P$21="B",1.257,0)+IF('3-man'!P$21="A",26.917,0)+IF('3-man'!O$21="T",1.29,0)+IF('3-man'!P$21="E",1.275,0)+IF('3-man'!Q$21="SB",18.815,0)+IF('3-man'!P$21="H",IF('3-man'!$Z$11="Ayak",1.276,0),0)</f>
        <v/>
      </c>
      <c r="S83">
        <f>IF('3-man'!R$21="S",26.708,0)+IF('3-man'!R$21="C",10.052,0)+IF('3-man'!R$21="H",IF('3-man'!$Z$11="Ayak",0,IF('3-man'!$Z$11="Swift blade",9.844,9.929)),0)+IF('3-man'!Q$21="D",481.25,0)+IF('3-man'!Q$21="B",1.257,0)+IF('3-man'!Q$21="A",26.917,0)+IF('3-man'!P$21="T",1.29,0)+IF('3-man'!Q$21="E",1.275,0)+IF('3-man'!R$21="SB",18.815,0)+IF('3-man'!Q$21="H",IF('3-man'!$Z$11="Ayak",1.276,0),0)</f>
        <v/>
      </c>
      <c r="T83">
        <f>IF('3-man'!S$21="S",26.708,0)+IF('3-man'!S$21="C",10.052,0)+IF('3-man'!S$21="H",IF('3-man'!$Z$11="Ayak",0,IF('3-man'!$Z$11="Swift blade",9.844,9.929)),0)+IF('3-man'!R$21="D",481.25,0)+IF('3-man'!R$21="B",1.257,0)+IF('3-man'!R$21="A",26.917,0)+IF('3-man'!Q$21="T",1.29,0)+IF('3-man'!R$21="E",1.275,0)+IF('3-man'!S$21="SB",18.815,0)+IF('3-man'!R$21="H",IF('3-man'!$Z$11="Ayak",1.276,0),0)</f>
        <v/>
      </c>
      <c r="U83">
        <f>IF('3-man'!T$21="S",26.708,0)+IF('3-man'!T$21="C",10.052,0)+IF('3-man'!T$21="H",IF('3-man'!$Z$11="Ayak",0,IF('3-man'!$Z$11="Swift blade",9.844,9.929)),0)+IF('3-man'!S$21="D",481.25,0)+IF('3-man'!S$21="B",1.257,0)+IF('3-man'!S$21="A",26.917,0)+IF('3-man'!R$21="T",1.29,0)+IF('3-man'!S$21="E",1.275,0)+IF('3-man'!T$21="SB",18.815,0)+IF('3-man'!S$21="H",IF('3-man'!$Z$11="Ayak",1.276,0),0)</f>
        <v/>
      </c>
      <c r="V83">
        <f>IF('3-man'!U$21="S",26.708,0)+IF('3-man'!U$21="C",10.052,0)+IF('3-man'!U$21="H",IF('3-man'!$Z$11="Ayak",0,IF('3-man'!$Z$11="Swift blade",9.844,9.929)),0)+IF('3-man'!T$21="D",481.25,0)+IF('3-man'!T$21="B",1.257,0)+IF('3-man'!T$21="A",26.917,0)+IF('3-man'!S$21="T",1.29,0)+IF('3-man'!T$21="E",1.275,0)+IF('3-man'!U$21="SB",18.815,0)+IF('3-man'!T$21="H",IF('3-man'!$Z$11="Ayak",1.276,0),0)</f>
        <v/>
      </c>
      <c r="W83">
        <f>IF('3-man'!V$21="S",26.708,0)+IF('3-man'!V$21="C",10.052,0)+IF('3-man'!V$21="H",IF('3-man'!$Z$11="Ayak",0,IF('3-man'!$Z$11="Swift blade",9.844,9.929)),0)+IF('3-man'!U$21="D",481.25,0)+IF('3-man'!U$21="B",1.257,0)+IF('3-man'!U$21="A",26.917,0)+IF('3-man'!T$21="T",1.29,0)+IF('3-man'!U$21="E",1.275,0)+IF('3-man'!V$21="SB",18.815,0)+IF('3-man'!U$21="H",IF('3-man'!$Z$11="Ayak",1.276,0),0)</f>
        <v/>
      </c>
      <c r="X83">
        <f>IF('3-man'!W$21="S",26.708,0)+IF('3-man'!W$21="C",10.052,0)+IF('3-man'!W$21="H",IF('3-man'!$Z$11="Ayak",0,IF('3-man'!$Z$11="Swift blade",9.844,9.929)),0)+IF('3-man'!V$21="D",481.25,0)+IF('3-man'!V$21="B",1.257,0)+IF('3-man'!V$21="A",26.917,0)+IF('3-man'!U$21="T",1.29,0)+IF('3-man'!V$21="E",1.275,0)+IF('3-man'!W$21="SB",18.815,0)+IF('3-man'!V$21="H",IF('3-man'!$Z$11="Ayak",1.276,0),0)</f>
        <v/>
      </c>
      <c r="Y83">
        <f>IF('3-man'!X$21="S",26.708,0)+IF('3-man'!X$21="C",10.052,0)+IF('3-man'!X$21="H",IF('3-man'!$Z$11="Ayak",0,IF('3-man'!$Z$11="Swift blade",9.844,9.929)),0)+IF('3-man'!W$21="D",481.25,0)+IF('3-man'!W$21="B",1.257,0)+IF('3-man'!W$21="A",26.917,0)+IF('3-man'!V$21="T",1.29,0)+IF('3-man'!W$21="E",1.275,0)+IF('3-man'!X$21="SB",18.815,0)+IF('3-man'!W$21="H",IF('3-man'!$Z$11="Ayak",1.276,0),0)</f>
        <v/>
      </c>
      <c r="Z83">
        <f>IF('3-man'!Y$21="S",26.708,0)+IF('3-man'!Y$21="C",10.052,0)+IF('3-man'!Y$21="H",IF('3-man'!$Z$11="Ayak",0,IF('3-man'!$Z$11="Swift blade",9.844,9.929)),0)+IF('3-man'!X$21="D",481.25,0)+IF('3-man'!X$21="B",1.257,0)+IF('3-man'!X$21="A",26.917,0)+IF('3-man'!W$21="T",1.29,0)+IF('3-man'!X$21="E",1.275,0)+IF('3-man'!Y$21="SB",18.815,0)+IF('3-man'!X$21="H",IF('3-man'!$Z$11="Ayak",1.276,0),0)</f>
        <v/>
      </c>
      <c r="AA83">
        <f>IF('3-man'!Z$21="S",26.708,0)+IF('3-man'!Z$21="C",10.052,0)+IF('3-man'!Z$21="H",IF('3-man'!$Z$11="Ayak",0,IF('3-man'!$Z$11="Swift blade",9.844,9.929)),0)+IF('3-man'!Y$21="D",481.25,0)+IF('3-man'!Y$21="B",1.257,0)+IF('3-man'!Y$21="A",26.917,0)+IF('3-man'!X$21="T",1.29,0)+IF('3-man'!Y$21="E",1.275,0)+IF('3-man'!Z$21="SB",18.815,0)+IF('3-man'!Y$21="H",IF('3-man'!$Z$11="Ayak",1.276,0),0)</f>
        <v/>
      </c>
      <c r="AB83">
        <f>IF('3-man'!AA$21="S",26.708,0)+IF('3-man'!AA$21="C",10.052,0)+IF('3-man'!AA$21="H",IF('3-man'!$Z$11="Ayak",0,IF('3-man'!$Z$11="Swift blade",9.844,9.929)),0)+IF('3-man'!Z$21="D",481.25,0)+IF('3-man'!Z$21="B",1.257,0)+IF('3-man'!Z$21="A",26.917,0)+IF('3-man'!Y$21="T",1.29,0)+IF('3-man'!Z$21="E",1.275,0)+IF('3-man'!AA$21="SB",18.815,0)+IF('3-man'!Z$21="H",IF('3-man'!$Z$11="Ayak",1.276,0),0)</f>
        <v/>
      </c>
      <c r="AC83">
        <f>IF('3-man'!AB$21="S",26.708,0)+IF('3-man'!AB$21="C",10.052,0)+IF('3-man'!AB$21="H",IF('3-man'!$Z$11="Ayak",0,IF('3-man'!$Z$11="Swift blade",9.844,9.929)),0)+IF('3-man'!AA$21="D",481.25,0)+IF('3-man'!AA$21="B",1.257,0)+IF('3-man'!AA$21="A",26.917,0)+IF('3-man'!Z$21="T",1.29,0)+IF('3-man'!AA$21="E",1.275,0)+IF('3-man'!AB$21="SB",18.815,0)+IF('3-man'!AA$21="H",IF('3-man'!$Z$11="Ayak",1.276,0),0)</f>
        <v/>
      </c>
      <c r="AD83">
        <f>IF('3-man'!AC$21="S",26.708,0)+IF('3-man'!AC$21="C",10.052,0)+IF('3-man'!AC$21="H",IF('3-man'!$Z$11="Ayak",0,IF('3-man'!$Z$11="Swift blade",9.844,9.929)),0)+IF('3-man'!AB$21="D",481.25,0)+IF('3-man'!AB$21="B",1.257,0)+IF('3-man'!AB$21="A",26.917,0)+IF('3-man'!AA$21="T",1.29,0)+IF('3-man'!AB$21="E",1.275,0)+IF('3-man'!AC$21="SB",18.815,0)+IF('3-man'!AB$21="H",IF('3-man'!$Z$11="Ayak",1.276,0),0)</f>
        <v/>
      </c>
      <c r="AE83">
        <f>IF('3-man'!AD$21="S",26.708,0)+IF('3-man'!AD$21="C",10.052,0)+IF('3-man'!AD$21="H",IF('3-man'!$Z$11="Ayak",0,IF('3-man'!$Z$11="Swift blade",9.844,9.929)),0)+IF('3-man'!AC$21="D",481.25,0)+IF('3-man'!AC$21="B",1.257,0)+IF('3-man'!AC$21="A",26.917,0)+IF('3-man'!AB$21="T",1.29,0)+IF('3-man'!AC$21="E",1.275,0)+IF('3-man'!AD$21="SB",18.815,0)+IF('3-man'!AC$21="H",IF('3-man'!$Z$11="Ayak",1.276,0),0)</f>
        <v/>
      </c>
      <c r="AF83">
        <f>IF('3-man'!AE$21="S",26.708,0)+IF('3-man'!AE$21="C",10.052,0)+IF('3-man'!AE$21="H",IF('3-man'!$Z$11="Ayak",0,IF('3-man'!$Z$11="Swift blade",9.844,9.929)),0)+IF('3-man'!AD$21="D",481.25,0)+IF('3-man'!AD$21="B",1.257,0)+IF('3-man'!AD$21="A",26.917,0)+IF('3-man'!AC$21="T",1.29,0)+IF('3-man'!AD$21="E",1.275,0)+IF('3-man'!AE$21="SB",18.815,0)+IF('3-man'!AD$21="H",IF('3-man'!$Z$11="Ayak",1.276,0),0)</f>
        <v/>
      </c>
      <c r="AG83">
        <f>IF('3-man'!AF$21="S",26.708,0)+IF('3-man'!AF$21="C",10.052,0)+IF('3-man'!AF$21="H",IF('3-man'!$Z$11="Ayak",0,IF('3-man'!$Z$11="Swift blade",9.844,9.929)),0)+IF('3-man'!AE$21="D",481.25,0)+IF('3-man'!AE$21="B",1.257,0)+IF('3-man'!AE$21="A",26.917,0)+IF('3-man'!AD$21="T",1.29,0)+IF('3-man'!AE$21="E",1.275,0)+IF('3-man'!AF$21="SB",18.815,0)+IF('3-man'!AE$21="H",IF('3-man'!$Z$11="Ayak",1.276,0),0)</f>
        <v/>
      </c>
      <c r="AH83">
        <f>IF('3-man'!AG$21="S",26.708,0)+IF('3-man'!AG$21="C",10.052,0)+IF('3-man'!AG$21="H",IF('3-man'!$Z$11="Ayak",0,IF('3-man'!$Z$11="Swift blade",9.844,9.929)),0)+IF('3-man'!AF$21="D",481.25,0)+IF('3-man'!AF$21="B",1.257,0)+IF('3-man'!AF$21="A",26.917,0)+IF('3-man'!AE$21="T",1.29,0)+IF('3-man'!AF$21="E",1.275,0)+IF('3-man'!AG$21="SB",18.815,0)+IF('3-man'!AF$21="H",IF('3-man'!$Z$11="Ayak",1.276,0),0)</f>
        <v/>
      </c>
      <c r="AI83">
        <f>IF('3-man'!AH$21="S",26.708,0)+IF('3-man'!AH$21="C",10.052,0)+IF('3-man'!AH$21="H",IF('3-man'!$Z$11="Ayak",0,IF('3-man'!$Z$11="Swift blade",9.844,9.929)),0)+IF('3-man'!AG$21="D",481.25,0)+IF('3-man'!AG$21="B",1.257,0)+IF('3-man'!AG$21="A",26.917,0)+IF('3-man'!AF$21="T",1.29,0)+IF('3-man'!AG$21="E",1.275,0)+IF('3-man'!AH$21="SB",18.815,0)+IF('3-man'!AG$21="H",IF('3-man'!$Z$11="Ayak",1.276,0),0)</f>
        <v/>
      </c>
      <c r="AJ83">
        <f>IF('3-man'!AI$21="S",26.708,0)+IF('3-man'!AI$21="C",10.052,0)+IF('3-man'!AI$21="H",IF('3-man'!$Z$11="Ayak",0,IF('3-man'!$Z$11="Swift blade",9.844,9.929)),0)+IF('3-man'!AH$21="D",481.25,0)+IF('3-man'!AH$21="B",1.257,0)+IF('3-man'!AH$21="A",26.917,0)+IF('3-man'!AG$21="T",1.29,0)+IF('3-man'!AH$21="E",1.275,0)+IF('3-man'!AI$21="SB",18.815,0)+IF('3-man'!AH$21="H",IF('3-man'!$Z$11="Ayak",1.276,0),0)</f>
        <v/>
      </c>
      <c r="AK83">
        <f>IF('3-man'!AJ$21="S",26.708,0)+IF('3-man'!AJ$21="C",10.052,0)+IF('3-man'!AJ$21="H",IF('3-man'!$Z$11="Ayak",0,IF('3-man'!$Z$11="Swift blade",9.844,9.929)),0)+IF('3-man'!AI$21="D",481.25,0)+IF('3-man'!AI$21="B",1.257,0)+IF('3-man'!AI$21="A",26.917,0)+IF('3-man'!AH$21="T",1.29,0)+IF('3-man'!AI$21="E",1.275,0)+IF('3-man'!AJ$21="SB",18.815,0)+IF('3-man'!AI$21="H",IF('3-man'!$Z$11="Ayak",1.276,0),0)</f>
        <v/>
      </c>
      <c r="AL83">
        <f>IF('3-man'!AK$21="S",26.708,0)+IF('3-man'!AK$21="C",10.052,0)+IF('3-man'!AK$21="H",IF('3-man'!$Z$11="Ayak",0,IF('3-man'!$Z$11="Swift blade",9.844,9.929)),0)+IF('3-man'!AJ$21="D",481.25,0)+IF('3-man'!AJ$21="B",1.257,0)+IF('3-man'!AJ$21="A",26.917,0)+IF('3-man'!AI$21="T",1.29,0)+IF('3-man'!AJ$21="E",1.275,0)+IF('3-man'!AK$21="SB",18.815,0)+IF('3-man'!AJ$21="H",IF('3-man'!$Z$11="Ayak",1.276,0),0)</f>
        <v/>
      </c>
      <c r="AM83">
        <f>IF('3-man'!AL$21="S",26.708,0)+IF('3-man'!AL$21="C",10.052,0)+IF('3-man'!AL$21="H",IF('3-man'!$Z$11="Ayak",0,IF('3-man'!$Z$11="Swift blade",9.844,9.929)),0)+IF('3-man'!AK$21="D",481.25,0)+IF('3-man'!AK$21="B",1.257,0)+IF('3-man'!AK$21="A",26.917,0)+IF('3-man'!AJ$21="T",1.29,0)+IF('3-man'!AK$21="E",1.275,0)+IF('3-man'!AL$21="SB",18.815,0)+IF('3-man'!AK$21="H",IF('3-man'!$Z$11="Ayak",1.276,0),0)</f>
        <v/>
      </c>
      <c r="AN83">
        <f>IF('3-man'!AM$21="S",26.708,0)+IF('3-man'!AM$21="C",10.052,0)+IF('3-man'!AM$21="H",IF('3-man'!$Z$11="Ayak",0,IF('3-man'!$Z$11="Swift blade",9.844,9.929)),0)+IF('3-man'!AL$21="D",481.25,0)+IF('3-man'!AL$21="B",1.257,0)+IF('3-man'!AL$21="A",26.917,0)+IF('3-man'!AK$21="T",1.29,0)+IF('3-man'!AL$21="E",1.275,0)+IF('3-man'!AM$21="SB",18.815,0)+IF('3-man'!AL$21="H",IF('3-man'!$Z$11="Ayak",1.276,0),0)</f>
        <v/>
      </c>
      <c r="AO83">
        <f>IF('3-man'!AN$21="S",26.708,0)+IF('3-man'!AN$21="C",10.052,0)+IF('3-man'!AN$21="H",IF('3-man'!$Z$11="Ayak",0,IF('3-man'!$Z$11="Swift blade",9.844,9.929)),0)+IF('3-man'!AM$21="D",481.25,0)+IF('3-man'!AM$21="B",1.257,0)+IF('3-man'!AM$21="A",26.917,0)+IF('3-man'!AL$21="T",1.29,0)+IF('3-man'!AM$21="E",1.275,0)+IF('3-man'!AN$21="SB",18.815,0)+IF('3-man'!AM$21="H",IF('3-man'!$Z$11="Ayak",1.276,0),0)</f>
        <v/>
      </c>
      <c r="AP83">
        <f>IF('3-man'!AO$21="S",26.708,0)+IF('3-man'!AO$21="C",10.052,0)+IF('3-man'!AO$21="H",IF('3-man'!$Z$11="Ayak",0,IF('3-man'!$Z$11="Swift blade",9.844,9.929)),0)+IF('3-man'!AN$21="D",481.25,0)+IF('3-man'!AN$21="B",1.257,0)+IF('3-man'!AN$21="A",26.917,0)+IF('3-man'!AM$21="T",1.29,0)+IF('3-man'!AN$21="E",1.275,0)+IF('3-man'!AO$21="SB",18.815,0)+IF('3-man'!AN$21="H",IF('3-man'!$Z$11="Ayak",1.276,0),0)</f>
        <v/>
      </c>
      <c r="AQ83">
        <f>IF('3-man'!AP$21="S",26.708,0)+IF('3-man'!AP$21="C",10.052,0)+IF('3-man'!AP$21="H",IF('3-man'!$Z$11="Ayak",0,IF('3-man'!$Z$11="Swift blade",9.844,9.929)),0)+IF('3-man'!AO$21="D",481.25,0)+IF('3-man'!AO$21="B",1.257,0)+IF('3-man'!AO$21="A",26.917,0)+IF('3-man'!AN$21="T",1.29,0)+IF('3-man'!AO$21="E",1.275,0)+IF('3-man'!AP$21="SB",18.815,0)+IF('3-man'!AO$21="H",IF('3-man'!$Z$11="Ayak",1.276,0),0)</f>
        <v/>
      </c>
      <c r="AR83">
        <f>IF('3-man'!AQ$21="S",26.708,0)+IF('3-man'!AQ$21="C",10.052,0)+IF('3-man'!AQ$21="H",IF('3-man'!$Z$11="Ayak",0,IF('3-man'!$Z$11="Swift blade",9.844,9.929)),0)+IF('3-man'!AP$21="D",481.25,0)+IF('3-man'!AP$21="B",1.257,0)+IF('3-man'!AP$21="A",26.917,0)+IF('3-man'!AO$21="T",1.29,0)+IF('3-man'!AP$21="E",1.275,0)+IF('3-man'!AQ$21="SB",18.815,0)+IF('3-man'!AP$21="H",IF('3-man'!$Z$11="Ayak",1.276,0),0)</f>
        <v/>
      </c>
      <c r="AS83">
        <f>IF('3-man'!AR$21="S",26.708,0)+IF('3-man'!AR$21="C",10.052,0)+IF('3-man'!AR$21="H",IF('3-man'!$Z$11="Ayak",0,IF('3-man'!$Z$11="Swift blade",9.844,9.929)),0)+IF('3-man'!AQ$21="D",481.25,0)+IF('3-man'!AQ$21="B",1.257,0)+IF('3-man'!AQ$21="A",26.917,0)+IF('3-man'!AP$21="T",1.29,0)+IF('3-man'!AQ$21="E",1.275,0)+IF('3-man'!AR$21="SB",18.815,0)+IF('3-man'!AQ$21="H",IF('3-man'!$Z$11="Ayak",1.276,0),0)</f>
        <v/>
      </c>
      <c r="AT83">
        <f>IF('3-man'!AS$21="S",26.708,0)+IF('3-man'!AS$21="C",10.052,0)+IF('3-man'!AS$21="H",IF('3-man'!$Z$11="Ayak",0,IF('3-man'!$Z$11="Swift blade",9.844,9.929)),0)+IF('3-man'!AR$21="D",481.25,0)+IF('3-man'!AR$21="B",1.257,0)+IF('3-man'!AR$21="A",26.917,0)+IF('3-man'!AQ$21="T",1.29,0)+IF('3-man'!AR$21="E",1.275,0)+IF('3-man'!AS$21="SB",18.815,0)+IF('3-man'!AR$21="H",IF('3-man'!$Z$11="Ayak",1.276,0),0)</f>
        <v/>
      </c>
      <c r="AU83">
        <f>IF('3-man'!AT$21="S",26.708,0)+IF('3-man'!AT$21="C",10.052,0)+IF('3-man'!AT$21="H",IF('3-man'!$Z$11="Ayak",0,IF('3-man'!$Z$11="Swift blade",9.844,9.929)),0)+IF('3-man'!AS$21="D",481.25,0)+IF('3-man'!AS$21="B",1.257,0)+IF('3-man'!AS$21="A",26.917,0)+IF('3-man'!AR$21="T",1.29,0)+IF('3-man'!AS$21="E",1.275,0)+IF('3-man'!AT$21="SB",18.815,0)+IF('3-man'!AS$21="H",IF('3-man'!$Z$11="Ayak",1.276,0),0)</f>
        <v/>
      </c>
      <c r="AV83">
        <f>IF('3-man'!AU$21="S",26.708,0)+IF('3-man'!AU$21="C",10.052,0)+IF('3-man'!AU$21="H",IF('3-man'!$Z$11="Ayak",0,IF('3-man'!$Z$11="Swift blade",9.844,9.929)),0)+IF('3-man'!AT$21="D",481.25,0)+IF('3-man'!AT$21="B",1.257,0)+IF('3-man'!AT$21="A",26.917,0)+IF('3-man'!AS$21="T",1.29,0)+IF('3-man'!AT$21="E",1.275,0)+IF('3-man'!AU$21="SB",18.815,0)+IF('3-man'!AT$21="H",IF('3-man'!$Z$11="Ayak",1.276,0),0)</f>
        <v/>
      </c>
      <c r="AW83">
        <f>IF('3-man'!AV$21="S",26.708,0)+IF('3-man'!AV$21="C",10.052,0)+IF('3-man'!AV$21="H",IF('3-man'!$Z$11="Ayak",0,IF('3-man'!$Z$11="Swift blade",9.844,9.929)),0)+IF('3-man'!AU$21="D",481.25,0)+IF('3-man'!AU$21="B",1.257,0)+IF('3-man'!AU$21="A",26.917,0)+IF('3-man'!AT$21="T",1.29,0)+IF('3-man'!AU$21="E",1.275,0)+IF('3-man'!AV$21="SB",18.815,0)+IF('3-man'!AU$21="H",IF('3-man'!$Z$11="Ayak",1.276,0),0)</f>
        <v/>
      </c>
      <c r="AX83">
        <f>IF('3-man'!AW$21="S",26.708,0)+IF('3-man'!AW$21="C",10.052,0)+IF('3-man'!AW$21="H",IF('3-man'!$Z$11="Ayak",0,IF('3-man'!$Z$11="Swift blade",9.844,9.929)),0)+IF('3-man'!AV$21="D",481.25,0)+IF('3-man'!AV$21="B",1.257,0)+IF('3-man'!AV$21="A",26.917,0)+IF('3-man'!AU$21="T",1.29,0)+IF('3-man'!AV$21="E",1.275,0)+IF('3-man'!AW$21="SB",18.815,0)+IF('3-man'!AV$21="H",IF('3-man'!$Z$11="Ayak",1.276,0),0)</f>
        <v/>
      </c>
      <c r="AY83">
        <f>IF('3-man'!AX$21="S",26.708,0)+IF('3-man'!AX$21="C",10.052,0)+IF('3-man'!AX$21="H",IF('3-man'!$Z$11="Ayak",0,IF('3-man'!$Z$11="Swift blade",9.844,9.929)),0)+IF('3-man'!AW$21="D",481.25,0)+IF('3-man'!AW$21="B",1.257,0)+IF('3-man'!AW$21="A",26.917,0)+IF('3-man'!AV$21="T",1.29,0)+IF('3-man'!AW$21="E",1.275,0)+IF('3-man'!AX$21="SB",18.815,0)+IF('3-man'!AW$21="H",IF('3-man'!$Z$11="Ayak",1.276,0),0)</f>
        <v/>
      </c>
      <c r="AZ83">
        <f>IF('3-man'!AY$21="S",26.708,0)+IF('3-man'!AY$21="C",10.052,0)+IF('3-man'!AY$21="H",IF('3-man'!$Z$11="Ayak",0,IF('3-man'!$Z$11="Swift blade",9.844,9.929)),0)+IF('3-man'!AX$21="D",481.25,0)+IF('3-man'!AX$21="B",1.257,0)+IF('3-man'!AX$21="A",26.917,0)+IF('3-man'!AW$21="T",1.29,0)+IF('3-man'!AX$21="E",1.275,0)+IF('3-man'!AY$21="SB",18.815,0)+IF('3-man'!AX$21="H",IF('3-man'!$Z$11="Ayak",1.276,0),0)</f>
        <v/>
      </c>
      <c r="BA83">
        <f>IF('3-man'!AZ$21="S",26.708,0)+IF('3-man'!AZ$21="C",10.052,0)+IF('3-man'!AZ$21="H",IF('3-man'!$Z$11="Ayak",0,IF('3-man'!$Z$11="Swift blade",9.844,9.929)),0)+IF('3-man'!AY$21="D",481.25,0)+IF('3-man'!AY$21="B",1.257,0)+IF('3-man'!AY$21="A",26.917,0)+IF('3-man'!AX$21="T",1.29,0)+IF('3-man'!AY$21="E",1.275,0)+IF('3-man'!AZ$21="SB",18.815,0)+IF('3-man'!AY$21="H",IF('3-man'!$Z$11="Ayak",1.276,0),0)</f>
        <v/>
      </c>
      <c r="BB83">
        <f>IF('3-man'!BA$21="S",26.708,0)+IF('3-man'!BA$21="C",10.052,0)+IF('3-man'!BA$21="H",IF('3-man'!$Z$11="Ayak",0,IF('3-man'!$Z$11="Swift blade",9.844,9.929)),0)+IF('3-man'!AZ$21="D",481.25,0)+IF('3-man'!AZ$21="B",1.257,0)+IF('3-man'!AZ$21="A",26.917,0)+IF('3-man'!AY$21="T",1.29,0)+IF('3-man'!AZ$21="E",1.275,0)+IF('3-man'!BA$21="SB",18.815,0)+IF('3-man'!AZ$21="H",IF('3-man'!$Z$11="Ayak",1.276,0),0)</f>
        <v/>
      </c>
      <c r="BC83">
        <f>IF('3-man'!BB$21="S",26.708,0)+IF('3-man'!BB$21="C",10.052,0)+IF('3-man'!BB$21="H",IF('3-man'!$Z$11="Ayak",0,IF('3-man'!$Z$11="Swift blade",9.844,9.929)),0)+IF('3-man'!BA$21="D",481.25,0)+IF('3-man'!BA$21="B",1.257,0)+IF('3-man'!BA$21="A",26.917,0)+IF('3-man'!AZ$21="T",1.29,0)+IF('3-man'!BA$21="E",1.275,0)+IF('3-man'!BB$21="SB",18.815,0)+IF('3-man'!BA$21="H",IF('3-man'!$Z$11="Ayak",1.276,0),0)</f>
        <v/>
      </c>
      <c r="BD83">
        <f>IF('3-man'!BC$21="S",26.708,0)+IF('3-man'!BC$21="C",10.052,0)+IF('3-man'!BC$21="H",IF('3-man'!$Z$11="Ayak",0,IF('3-man'!$Z$11="Swift blade",9.844,9.929)),0)+IF('3-man'!BB$21="D",481.25,0)+IF('3-man'!BB$21="B",1.257,0)+IF('3-man'!BB$21="A",26.917,0)+IF('3-man'!BA$21="T",1.29,0)+IF('3-man'!BB$21="E",1.275,0)+IF('3-man'!BC$21="SB",18.815,0)+IF('3-man'!BB$21="H",IF('3-man'!$Z$11="Ayak",1.276,0),0)</f>
        <v/>
      </c>
      <c r="BE83">
        <f>IF('3-man'!BD$21="S",26.708,0)+IF('3-man'!BD$21="C",10.052,0)+IF('3-man'!BD$21="H",IF('3-man'!$Z$11="Ayak",0,IF('3-man'!$Z$11="Swift blade",9.844,9.929)),0)+IF('3-man'!BC$21="D",481.25,0)+IF('3-man'!BC$21="B",1.257,0)+IF('3-man'!BC$21="A",26.917,0)+IF('3-man'!BB$21="T",1.29,0)+IF('3-man'!BC$21="E",1.275,0)+IF('3-man'!BD$21="SB",18.815,0)+IF('3-man'!BC$21="H",IF('3-man'!$Z$11="Ayak",1.276,0),0)</f>
        <v/>
      </c>
      <c r="BF83">
        <f>IF('3-man'!BE$21="S",26.708,0)+IF('3-man'!BE$21="C",10.052,0)+IF('3-man'!BE$21="H",IF('3-man'!$Z$11="Ayak",0,IF('3-man'!$Z$11="Swift blade",9.844,9.929)),0)+IF('3-man'!BD$21="D",481.25,0)+IF('3-man'!BD$21="B",1.257,0)+IF('3-man'!BD$21="A",26.917,0)+IF('3-man'!BC$21="T",1.29,0)+IF('3-man'!BD$21="E",1.275,0)+IF('3-man'!BE$21="SB",18.815,0)+IF('3-man'!BD$21="H",IF('3-man'!$Z$11="Ayak",1.276,0),0)</f>
        <v/>
      </c>
      <c r="BG83">
        <f>IF('3-man'!BF$21="S",26.708,0)+IF('3-man'!BF$21="C",10.052,0)+IF('3-man'!BF$21="H",IF('3-man'!$Z$11="Ayak",0,IF('3-man'!$Z$11="Swift blade",9.844,9.929)),0)+IF('3-man'!BE$21="D",481.25,0)+IF('3-man'!BE$21="B",1.257,0)+IF('3-man'!BE$21="A",26.917,0)+IF('3-man'!BD$21="T",1.29,0)+IF('3-man'!BE$21="E",1.275,0)+IF('3-man'!BF$21="SB",18.815,0)+IF('3-man'!BE$21="H",IF('3-man'!$Z$11="Ayak",1.276,0),0)</f>
        <v/>
      </c>
      <c r="BH83">
        <f>IF('3-man'!BG$21="S",26.708,0)+IF('3-man'!BG$21="C",10.052,0)+IF('3-man'!BG$21="H",IF('3-man'!$Z$11="Ayak",0,IF('3-man'!$Z$11="Swift blade",9.844,9.929)),0)+IF('3-man'!BF$21="D",481.25,0)+IF('3-man'!BF$21="B",1.257,0)+IF('3-man'!BF$21="A",26.917,0)+IF('3-man'!BE$21="T",1.29,0)+IF('3-man'!BF$21="E",1.275,0)+IF('3-man'!BG$21="SB",18.815,0)+IF('3-man'!BF$21="H",IF('3-man'!$Z$11="Ayak",1.276,0),0)</f>
        <v/>
      </c>
      <c r="BI83">
        <f>IF('3-man'!BH$21="S",26.708,0)+IF('3-man'!BH$21="C",10.052,0)+IF('3-man'!BH$21="H",IF('3-man'!$Z$11="Ayak",0,IF('3-man'!$Z$11="Swift blade",9.844,9.929)),0)+IF('3-man'!BG$21="D",481.25,0)+IF('3-man'!BG$21="B",1.257,0)+IF('3-man'!BG$21="A",26.917,0)+IF('3-man'!BF$21="T",1.29,0)+IF('3-man'!BG$21="E",1.275,0)+IF('3-man'!BH$21="SB",18.815,0)+IF('3-man'!BG$21="H",IF('3-man'!$Z$11="Ayak",1.276,0),0)</f>
        <v/>
      </c>
      <c r="BJ83">
        <f>IF('3-man'!BI$21="S",26.708,0)+IF('3-man'!BI$21="C",10.052,0)+IF('3-man'!BI$21="H",IF('3-man'!$Z$11="Ayak",0,IF('3-man'!$Z$11="Swift blade",9.844,9.929)),0)+IF('3-man'!BH$21="D",481.25,0)+IF('3-man'!BH$21="B",1.257,0)+IF('3-man'!BH$21="A",26.917,0)+IF('3-man'!BG$21="T",1.29,0)+IF('3-man'!BH$21="E",1.275,0)+IF('3-man'!BI$21="SB",18.815,0)+IF('3-man'!BH$21="H",IF('3-man'!$Z$11="Ayak",1.276,0),0)</f>
        <v/>
      </c>
      <c r="BK83">
        <f>IF('3-man'!BJ$21="S",26.708,0)+IF('3-man'!BJ$21="C",10.052,0)+IF('3-man'!BJ$21="H",IF('3-man'!$Z$11="Ayak",0,IF('3-man'!$Z$11="Swift blade",9.844,9.929)),0)+IF('3-man'!BI$21="D",481.25,0)+IF('3-man'!BI$21="B",1.257,0)+IF('3-man'!BI$21="A",26.917,0)+IF('3-man'!BH$21="T",1.29,0)+IF('3-man'!BI$21="E",1.275,0)+IF('3-man'!BJ$21="SB",18.815,0)+IF('3-man'!BI$21="H",IF('3-man'!$Z$11="Ayak",1.276,0),0)</f>
        <v/>
      </c>
      <c r="BL83">
        <f>IF('3-man'!BK$21="S",26.708,0)+IF('3-man'!BK$21="C",10.052,0)+IF('3-man'!BK$21="H",IF('3-man'!$Z$11="Ayak",0,IF('3-man'!$Z$11="Swift blade",9.844,9.929)),0)+IF('3-man'!BJ$21="D",481.25,0)+IF('3-man'!BJ$21="B",1.257,0)+IF('3-man'!BJ$21="A",26.917,0)+IF('3-man'!BI$21="T",1.29,0)+IF('3-man'!BJ$21="E",1.275,0)+IF('3-man'!BK$21="SB",18.815,0)+IF('3-man'!BJ$21="H",IF('3-man'!$Z$11="Ayak",1.276,0),0)</f>
        <v/>
      </c>
      <c r="BM83">
        <f>IF('3-man'!BL$21="S",26.708,0)+IF('3-man'!BL$21="C",10.052,0)+IF('3-man'!BL$21="H",IF('3-man'!$Z$11="Ayak",0,IF('3-man'!$Z$11="Swift blade",9.844,9.929)),0)+IF('3-man'!BK$21="D",481.25,0)+IF('3-man'!BK$21="B",1.257,0)+IF('3-man'!BK$21="A",26.917,0)+IF('3-man'!BJ$21="T",1.29,0)+IF('3-man'!BK$21="E",1.275,0)+IF('3-man'!BL$21="SB",18.815,0)+IF('3-man'!BK$21="H",IF('3-man'!$Z$11="Ayak",1.276,0),0)</f>
        <v/>
      </c>
      <c r="BN83">
        <f>IF('3-man'!BM$21="S",26.708,0)+IF('3-man'!BM$21="C",10.052,0)+IF('3-man'!BM$21="H",IF('3-man'!$Z$11="Ayak",0,IF('3-man'!$Z$11="Swift blade",9.844,9.929)),0)+IF('3-man'!BL$21="D",481.25,0)+IF('3-man'!BL$21="B",1.257,0)+IF('3-man'!BL$21="A",26.917,0)+IF('3-man'!BK$21="T",1.29,0)+IF('3-man'!BL$21="E",1.275,0)+IF('3-man'!BM$21="SB",18.815,0)+IF('3-man'!BL$21="H",IF('3-man'!$Z$11="Ayak",1.276,0),0)</f>
        <v/>
      </c>
      <c r="BO83">
        <f>IF('3-man'!BN$21="S",26.708,0)+IF('3-man'!BN$21="C",10.052,0)+IF('3-man'!BN$21="H",IF('3-man'!$Z$11="Ayak",0,IF('3-man'!$Z$11="Swift blade",9.844,9.929)),0)+IF('3-man'!BM$21="D",481.25,0)+IF('3-man'!BM$21="B",1.257,0)+IF('3-man'!BM$21="A",26.917,0)+IF('3-man'!BL$21="T",1.29,0)+IF('3-man'!BM$21="E",1.275,0)+IF('3-man'!BN$21="SB",18.815,0)+IF('3-man'!BM$21="H",IF('3-man'!$Z$11="Ayak",1.276,0),0)</f>
        <v/>
      </c>
      <c r="BP83">
        <f>IF('3-man'!BO$21="S",26.708,0)+IF('3-man'!BO$21="C",10.052,0)+IF('3-man'!BO$21="H",IF('3-man'!$Z$11="Ayak",0,IF('3-man'!$Z$11="Swift blade",9.844,9.929)),0)+IF('3-man'!BN$21="D",481.25,0)+IF('3-man'!BN$21="B",1.257,0)+IF('3-man'!BN$21="A",26.917,0)+IF('3-man'!BM$21="T",1.29,0)+IF('3-man'!BN$21="E",1.275,0)+IF('3-man'!BO$21="SB",18.815,0)+IF('3-man'!BN$21="H",IF('3-man'!$Z$11="Ayak",1.276,0),0)</f>
        <v/>
      </c>
      <c r="BQ83">
        <f>IF('3-man'!BP$21="S",26.708,0)+IF('3-man'!BP$21="C",10.052,0)+IF('3-man'!BP$21="H",IF('3-man'!$Z$11="Ayak",0,IF('3-man'!$Z$11="Swift blade",9.844,9.929)),0)+IF('3-man'!BO$21="D",481.25,0)+IF('3-man'!BO$21="B",1.257,0)+IF('3-man'!BO$21="A",26.917,0)+IF('3-man'!BN$21="T",1.29,0)+IF('3-man'!BO$21="E",1.275,0)+IF('3-man'!BP$21="SB",18.815,0)+IF('3-man'!BO$21="H",IF('3-man'!$Z$11="Ayak",1.276,0),0)</f>
        <v/>
      </c>
      <c r="BR83">
        <f>IF('3-man'!BQ$21="S",26.708,0)+IF('3-man'!BQ$21="C",10.052,0)+IF('3-man'!BQ$21="H",IF('3-man'!$Z$11="Ayak",0,IF('3-man'!$Z$11="Swift blade",9.844,9.929)),0)+IF('3-man'!BP$21="D",481.25,0)+IF('3-man'!BP$21="B",1.257,0)+IF('3-man'!BP$21="A",26.917,0)+IF('3-man'!BO$21="T",1.29,0)+IF('3-man'!BP$21="E",1.275,0)+IF('3-man'!BQ$21="SB",18.815,0)+IF('3-man'!BP$21="H",IF('3-man'!$Z$11="Ayak",1.276,0),0)</f>
        <v/>
      </c>
      <c r="BS83">
        <f>IF('3-man'!BR$21="S",26.708,0)+IF('3-man'!BR$21="C",10.052,0)+IF('3-man'!BR$21="H",IF('3-man'!$Z$11="Ayak",0,IF('3-man'!$Z$11="Swift blade",9.844,9.929)),0)+IF('3-man'!BQ$21="D",481.25,0)+IF('3-man'!BQ$21="B",1.257,0)+IF('3-man'!BQ$21="A",26.917,0)+IF('3-man'!BP$21="T",1.29,0)+IF('3-man'!BQ$21="E",1.275,0)+IF('3-man'!BR$21="SB",18.815,0)+IF('3-man'!BQ$21="H",IF('3-man'!$Z$11="Ayak",1.276,0),0)</f>
        <v/>
      </c>
      <c r="BT83">
        <f>IF('3-man'!BS$21="S",26.708,0)+IF('3-man'!BS$21="C",10.052,0)+IF('3-man'!BS$21="H",IF('3-man'!$Z$11="Ayak",0,IF('3-man'!$Z$11="Swift blade",9.844,9.929)),0)+IF('3-man'!BR$21="D",481.25,0)+IF('3-man'!BR$21="B",1.257,0)+IF('3-man'!BR$21="A",26.917,0)+IF('3-man'!BQ$21="T",1.29,0)+IF('3-man'!BR$21="E",1.275,0)+IF('3-man'!BS$21="SB",18.815,0)+IF('3-man'!BR$21="H",IF('3-man'!$Z$11="Ayak",1.276,0),0)</f>
        <v/>
      </c>
      <c r="BU83">
        <f>IF('3-man'!BT$21="S",26.708,0)+IF('3-man'!BT$21="C",10.052,0)+IF('3-man'!BT$21="H",IF('3-man'!$Z$11="Ayak",0,IF('3-man'!$Z$11="Swift blade",9.844,9.929)),0)+IF('3-man'!BS$21="D",481.25,0)+IF('3-man'!BS$21="B",1.257,0)+IF('3-man'!BS$21="A",26.917,0)+IF('3-man'!BR$21="T",1.29,0)+IF('3-man'!BS$21="E",1.275,0)+IF('3-man'!BT$21="SB",18.815,0)+IF('3-man'!BS$21="H",IF('3-man'!$Z$11="Ayak",1.276,0),0)</f>
        <v/>
      </c>
      <c r="BV83">
        <f>IF('3-man'!BU$21="S",26.708,0)+IF('3-man'!BU$21="C",10.052,0)+IF('3-man'!BU$21="H",IF('3-man'!$Z$11="Ayak",0,IF('3-man'!$Z$11="Swift blade",9.844,9.929)),0)+IF('3-man'!BT$21="D",481.25,0)+IF('3-man'!BT$21="B",1.257,0)+IF('3-man'!BT$21="A",26.917,0)+IF('3-man'!BS$21="T",1.29,0)+IF('3-man'!BT$21="E",1.275,0)+IF('3-man'!BU$21="SB",18.815,0)+IF('3-man'!BT$21="H",IF('3-man'!$Z$11="Ayak",1.276,0),0)</f>
        <v/>
      </c>
      <c r="BW83">
        <f>IF('3-man'!BV$21="S",26.708,0)+IF('3-man'!BV$21="C",10.052,0)+IF('3-man'!BV$21="H",IF('3-man'!$Z$11="Ayak",0,IF('3-man'!$Z$11="Swift blade",9.844,9.929)),0)+IF('3-man'!BU$21="D",481.25,0)+IF('3-man'!BU$21="B",1.257,0)+IF('3-man'!BU$21="A",26.917,0)+IF('3-man'!BT$21="T",1.29,0)+IF('3-man'!BU$21="E",1.275,0)+IF('3-man'!BV$21="SB",18.815,0)+IF('3-man'!BU$21="H",IF('3-man'!$Z$11="Ayak",1.276,0),0)</f>
        <v/>
      </c>
      <c r="BX83">
        <f>IF('3-man'!BW$21="S",26.708,0)+IF('3-man'!BW$21="C",10.052,0)+IF('3-man'!BW$21="H",IF('3-man'!$Z$11="Ayak",0,IF('3-man'!$Z$11="Swift blade",9.844,9.929)),0)+IF('3-man'!BV$21="D",481.25,0)+IF('3-man'!BV$21="B",1.257,0)+IF('3-man'!BV$21="A",26.917,0)+IF('3-man'!BU$21="T",1.29,0)+IF('3-man'!BV$21="E",1.275,0)+IF('3-man'!BW$21="SB",18.815,0)+IF('3-man'!BV$21="H",IF('3-man'!$Z$11="Ayak",1.276,0),0)</f>
        <v/>
      </c>
      <c r="BY83">
        <f>IF('3-man'!BX$21="S",26.708,0)+IF('3-man'!BX$21="C",10.052,0)+IF('3-man'!BX$21="H",IF('3-man'!$Z$11="Ayak",0,IF('3-man'!$Z$11="Swift blade",9.844,9.929)),0)+IF('3-man'!BW$21="D",481.25,0)+IF('3-man'!BW$21="B",1.257,0)+IF('3-man'!BW$21="A",26.917,0)+IF('3-man'!BV$21="T",1.29,0)+IF('3-man'!BW$21="E",1.275,0)+IF('3-man'!BX$21="SB",18.815,0)+IF('3-man'!BW$21="H",IF('3-man'!$Z$11="Ayak",1.276,0),0)</f>
        <v/>
      </c>
      <c r="BZ83">
        <f>IF('3-man'!BY$21="S",26.708,0)+IF('3-man'!BY$21="C",10.052,0)+IF('3-man'!BY$21="H",IF('3-man'!$Z$11="Ayak",0,IF('3-man'!$Z$11="Swift blade",9.844,9.929)),0)+IF('3-man'!BX$21="D",481.25,0)+IF('3-man'!BX$21="B",1.257,0)+IF('3-man'!BX$21="A",26.917,0)+IF('3-man'!BW$21="T",1.29,0)+IF('3-man'!BX$21="E",1.275,0)+IF('3-man'!BY$21="SB",18.815,0)+IF('3-man'!BX$21="H",IF('3-man'!$Z$11="Ayak",1.276,0),0)</f>
        <v/>
      </c>
      <c r="CA83">
        <f>IF('3-man'!BZ$21="S",26.708,0)+IF('3-man'!BZ$21="C",10.052,0)+IF('3-man'!BZ$21="H",IF('3-man'!$Z$11="Ayak",0,IF('3-man'!$Z$11="Swift blade",9.844,9.929)),0)+IF('3-man'!BY$21="D",481.25,0)+IF('3-man'!BY$21="B",1.257,0)+IF('3-man'!BY$21="A",26.917,0)+IF('3-man'!BX$21="T",1.29,0)+IF('3-man'!BY$21="E",1.275,0)+IF('3-man'!BZ$21="SB",18.815,0)+IF('3-man'!BY$21="H",IF('3-man'!$Z$11="Ayak",1.276,0),0)</f>
        <v/>
      </c>
      <c r="CB83">
        <f>IF('3-man'!CA$21="S",26.708,0)+IF('3-man'!CA$21="C",10.052,0)+IF('3-man'!CA$21="H",IF('3-man'!$Z$11="Ayak",0,IF('3-man'!$Z$11="Swift blade",9.844,9.929)),0)+IF('3-man'!BZ$21="D",481.25,0)+IF('3-man'!BZ$21="B",1.257,0)+IF('3-man'!BZ$21="A",26.917,0)+IF('3-man'!BY$21="T",1.29,0)+IF('3-man'!BZ$21="E",1.275,0)+IF('3-man'!CA$21="SB",18.815,0)+IF('3-man'!BZ$21="H",IF('3-man'!$Z$11="Ayak",1.276,0),0)</f>
        <v/>
      </c>
      <c r="CC83">
        <f>IF('3-man'!CB$21="S",26.708,0)+IF('3-man'!CB$21="C",10.052,0)+IF('3-man'!CB$21="H",IF('3-man'!$Z$11="Ayak",0,IF('3-man'!$Z$11="Swift blade",9.844,9.929)),0)+IF('3-man'!CA$21="D",481.25,0)+IF('3-man'!CA$21="B",1.257,0)+IF('3-man'!CA$21="A",26.917,0)+IF('3-man'!BZ$21="T",1.29,0)+IF('3-man'!CA$21="E",1.275,0)+IF('3-man'!CB$21="SB",18.815,0)+IF('3-man'!CA$21="H",IF('3-man'!$Z$11="Ayak",1.276,0),0)</f>
        <v/>
      </c>
      <c r="CD83">
        <f>IF('3-man'!CC$21="S",26.708,0)+IF('3-man'!CC$21="C",10.052,0)+IF('3-man'!CC$21="H",IF('3-man'!$Z$11="Ayak",0,IF('3-man'!$Z$11="Swift blade",9.844,9.929)),0)+IF('3-man'!CB$21="D",481.25,0)+IF('3-man'!CB$21="B",1.257,0)+IF('3-man'!CB$21="A",26.917,0)+IF('3-man'!CA$21="T",1.29,0)+IF('3-man'!CB$21="E",1.275,0)+IF('3-man'!CC$21="SB",18.815,0)+IF('3-man'!CB$21="H",IF('3-man'!$Z$11="Ayak",1.276,0),0)</f>
        <v/>
      </c>
    </row>
    <row r="84">
      <c r="A84" t="inlineStr">
        <is>
          <t>P3 misc</t>
        </is>
      </c>
      <c r="B84">
        <f>IF('3-man'!$BF$4="",MIN($C$90:$CD$90),'3-man'!$BF$4)</f>
        <v/>
      </c>
      <c r="C84">
        <f>MIN(100,INDEX($B$79:$CD$79,1,N84+1)+IF(AND(ISNUMBER(Q84),Q84&gt;N84),25,0))</f>
        <v/>
      </c>
      <c r="D84">
        <f>INDEX($B$80:$CD$80,1,N84+1)</f>
        <v/>
      </c>
      <c r="E84">
        <f>MIN(100,C84+IF(OR('3-man'!$L$6=TRUE,'3-man'!$L$6="TRUE",'3-man'!$L$6="Yes"),15,0))</f>
        <v/>
      </c>
      <c r="F84">
        <f>MAX(0,ROUNDUP((IF('3-man'!$AH$6="",IF('3-man'!$AE$6="",0,'3-man'!$AE$6),'3-man'!$AH$6)-E84)/10,0))</f>
        <v/>
      </c>
      <c r="G84">
        <f>IF(F84=0,I84,MAX(I84,N84+(IF(OR('3-man'!$F$6=TRUE,'3-man'!$F$6="TRUE",'3-man'!$F$6="Yes"),25,50)-D84)+IF(OR('3-man'!$F$6=TRUE,'3-man'!$F$6="TRUE",'3-man'!$F$6="Yes"),25,50)*(F84-1)))</f>
        <v/>
      </c>
      <c r="H84">
        <f>MIN(100,E84+10*F84)</f>
        <v/>
      </c>
      <c r="I84">
        <f>B84+IF('3-man'!$BF$4="",19,21)</f>
        <v/>
      </c>
      <c r="J84">
        <f>IF(G84-I84&lt;=0,0,4*INT((G84-I84)/21)+(MOD(G84-I84,21)&gt;0)+(MOD(G84-I84,21)&gt;6)+(MOD(G84-I84,21)&gt;11)+(MOD(G84-I84,21)&gt;16))</f>
        <v/>
      </c>
      <c r="K84">
        <f>IF(OR('3-man'!$F$6=TRUE,'3-man'!$F$6="TRUE",'3-man'!$F$6="Yes"),H84,E84)-IF('3-man'!$AE$6="",0,'3-man'!$AE$6)+15*(OR('3-man'!$O$6=TRUE,'3-man'!$O$6="TRUE",'3-man'!$O$6="Yes"))+15*(OR('3-man'!$R$6=TRUE,'3-man'!$R$6="TRUE",'3-man'!$R$6="Yes"))</f>
        <v/>
      </c>
      <c r="L84">
        <f>MAX(0,ROUNDUP((IF('3-man'!$AX$6="",30,'3-man'!$AX$6)-K84)/10,0))</f>
        <v/>
      </c>
      <c r="M84">
        <f>IF(OR('3-man'!$F$6=TRUE,'3-man'!$F$6="TRUE",'3-man'!$F$6="Yes"),G84+50*L84,IF(L84=0,N84,N84+(50-D84)+50*(L84-1)))</f>
        <v/>
      </c>
      <c r="N84">
        <f>MAX($C$85:$CD$85)</f>
        <v/>
      </c>
      <c r="O84">
        <f>MAX(0,ROUNDUP((IF('3-man'!$AE$6="",0,'3-man'!$AE$6)-H84)/10,0))</f>
        <v/>
      </c>
      <c r="P84">
        <f>G84+50*O84</f>
        <v/>
      </c>
      <c r="Q84">
        <f>IF(OR('3-man'!$V$6="",COUNTIF('3-man'!$C$21:'3-man'!$CD$21,"P")&gt;0),"",IFERROR(INT(IF(ISNUMBER('3-man'!$V$6),IF('3-man'!$V$6&lt;1,'3-man'!$V$6*86400,'3-man'!$V$6),VALUE(LEFT('3-man'!$V$6,FIND(":",'3-man'!$V$6)-1))*60+VALUE(MID('3-man'!$V$6,FIND(":",'3-man'!$V$6)+1,20)))/0.6+0.000001),""))</f>
        <v/>
      </c>
      <c r="R84">
        <f>IF(AND(IF('3-man'!$C$6="",100,'3-man'!$C$6)=95,COUNTIF('3-man'!$C$21:$CD$21,"R")=0,COUNTIF('3-man'!$C$21:$CD$21,"D")&gt;0),INDEX('3-man'!$C$18:$CD$18,1,MATCH("D",'3-man'!$C$21:$CD$21,0))+1,"")</f>
      </c>
    </row>
    <row r="85">
      <c r="A85" t="inlineStr">
        <is>
          <t>P3 act</t>
        </is>
      </c>
      <c r="C85">
        <f>IF(OR('3-man'!C$21="P",OR('3-man'!C$21="R",'3-man'!C$18=$R$84),AND('3-man'!C$18&lt;=IF('3-man'!$BF$4="",999,'3-man'!$BF$4),OR('3-man'!C$21="D",LEFT('3-man'!C$21,3)="ST&gt;",OR(AND('3-man'!C$19="ST&gt;3",C62&gt;=100),AND('3-man'!C$20="ST&gt;3",C70&gt;=100))))),'3-man'!C$18,0)</f>
        <v/>
      </c>
      <c r="D85">
        <f>IF(OR('3-man'!D$21="P",OR('3-man'!D$21="R",'3-man'!D$18=$R$84),AND('3-man'!D$18&lt;=IF('3-man'!$BF$4="",999,'3-man'!$BF$4),OR('3-man'!D$21="D",LEFT('3-man'!D$21,3)="ST&gt;",OR(AND('3-man'!D$19="ST&gt;3",D62&gt;=100),AND('3-man'!D$20="ST&gt;3",D70&gt;=100))))),'3-man'!D$18,0)</f>
        <v/>
      </c>
      <c r="E85">
        <f>IF(OR('3-man'!E$21="P",OR('3-man'!E$21="R",'3-man'!E$18=$R$84),AND('3-man'!E$18&lt;=IF('3-man'!$BF$4="",999,'3-man'!$BF$4),OR('3-man'!E$21="D",LEFT('3-man'!E$21,3)="ST&gt;",OR(AND('3-man'!E$19="ST&gt;3",E62&gt;=100),AND('3-man'!E$20="ST&gt;3",E70&gt;=100))))),'3-man'!E$18,0)</f>
        <v/>
      </c>
      <c r="F85">
        <f>IF(OR('3-man'!F$21="P",OR('3-man'!F$21="R",'3-man'!F$18=$R$84),AND('3-man'!F$18&lt;=IF('3-man'!$BF$4="",999,'3-man'!$BF$4),OR('3-man'!F$21="D",LEFT('3-man'!F$21,3)="ST&gt;",OR(AND('3-man'!F$19="ST&gt;3",F62&gt;=100),AND('3-man'!F$20="ST&gt;3",F70&gt;=100))))),'3-man'!F$18,0)</f>
        <v/>
      </c>
      <c r="G85">
        <f>IF(OR('3-man'!G$21="P",OR('3-man'!G$21="R",'3-man'!G$18=$R$84),AND('3-man'!G$18&lt;=IF('3-man'!$BF$4="",999,'3-man'!$BF$4),OR('3-man'!G$21="D",LEFT('3-man'!G$21,3)="ST&gt;",OR(AND('3-man'!G$19="ST&gt;3",G62&gt;=100),AND('3-man'!G$20="ST&gt;3",G70&gt;=100))))),'3-man'!G$18,0)</f>
        <v/>
      </c>
      <c r="H85">
        <f>IF(OR('3-man'!H$21="P",OR('3-man'!H$21="R",'3-man'!H$18=$R$84),AND('3-man'!H$18&lt;=IF('3-man'!$BF$4="",999,'3-man'!$BF$4),OR('3-man'!H$21="D",LEFT('3-man'!H$21,3)="ST&gt;",OR(AND('3-man'!H$19="ST&gt;3",H62&gt;=100),AND('3-man'!H$20="ST&gt;3",H70&gt;=100))))),'3-man'!H$18,0)</f>
        <v/>
      </c>
      <c r="I85">
        <f>IF(OR('3-man'!I$21="P",OR('3-man'!I$21="R",'3-man'!I$18=$R$84),AND('3-man'!I$18&lt;=IF('3-man'!$BF$4="",999,'3-man'!$BF$4),OR('3-man'!I$21="D",LEFT('3-man'!I$21,3)="ST&gt;",OR(AND('3-man'!I$19="ST&gt;3",I62&gt;=100),AND('3-man'!I$20="ST&gt;3",I70&gt;=100))))),'3-man'!I$18,0)</f>
        <v/>
      </c>
      <c r="J85">
        <f>IF(OR('3-man'!J$21="P",OR('3-man'!J$21="R",'3-man'!J$18=$R$84),AND('3-man'!J$18&lt;=IF('3-man'!$BF$4="",999,'3-man'!$BF$4),OR('3-man'!J$21="D",LEFT('3-man'!J$21,3)="ST&gt;",OR(AND('3-man'!J$19="ST&gt;3",J62&gt;=100),AND('3-man'!J$20="ST&gt;3",J70&gt;=100))))),'3-man'!J$18,0)</f>
        <v/>
      </c>
      <c r="K85">
        <f>IF(OR('3-man'!K$21="P",OR('3-man'!K$21="R",'3-man'!K$18=$R$84),AND('3-man'!K$18&lt;=IF('3-man'!$BF$4="",999,'3-man'!$BF$4),OR('3-man'!K$21="D",LEFT('3-man'!K$21,3)="ST&gt;",OR(AND('3-man'!K$19="ST&gt;3",K62&gt;=100),AND('3-man'!K$20="ST&gt;3",K70&gt;=100))))),'3-man'!K$18,0)</f>
        <v/>
      </c>
      <c r="L85">
        <f>IF(OR('3-man'!L$21="P",OR('3-man'!L$21="R",'3-man'!L$18=$R$84),AND('3-man'!L$18&lt;=IF('3-man'!$BF$4="",999,'3-man'!$BF$4),OR('3-man'!L$21="D",LEFT('3-man'!L$21,3)="ST&gt;",OR(AND('3-man'!L$19="ST&gt;3",L62&gt;=100),AND('3-man'!L$20="ST&gt;3",L70&gt;=100))))),'3-man'!L$18,0)</f>
        <v/>
      </c>
      <c r="M85">
        <f>IF(OR('3-man'!M$21="P",OR('3-man'!M$21="R",'3-man'!M$18=$R$84),AND('3-man'!M$18&lt;=IF('3-man'!$BF$4="",999,'3-man'!$BF$4),OR('3-man'!M$21="D",LEFT('3-man'!M$21,3)="ST&gt;",OR(AND('3-man'!M$19="ST&gt;3",M62&gt;=100),AND('3-man'!M$20="ST&gt;3",M70&gt;=100))))),'3-man'!M$18,0)</f>
        <v/>
      </c>
      <c r="N85">
        <f>IF(OR('3-man'!N$21="P",OR('3-man'!N$21="R",'3-man'!N$18=$R$84),AND('3-man'!N$18&lt;=IF('3-man'!$BF$4="",999,'3-man'!$BF$4),OR('3-man'!N$21="D",LEFT('3-man'!N$21,3)="ST&gt;",OR(AND('3-man'!N$19="ST&gt;3",N62&gt;=100),AND('3-man'!N$20="ST&gt;3",N70&gt;=100))))),'3-man'!N$18,0)</f>
        <v/>
      </c>
      <c r="O85">
        <f>IF(OR('3-man'!O$21="P",OR('3-man'!O$21="R",'3-man'!O$18=$R$84),AND('3-man'!O$18&lt;=IF('3-man'!$BF$4="",999,'3-man'!$BF$4),OR('3-man'!O$21="D",LEFT('3-man'!O$21,3)="ST&gt;",OR(AND('3-man'!O$19="ST&gt;3",O62&gt;=100),AND('3-man'!O$20="ST&gt;3",O70&gt;=100))))),'3-man'!O$18,0)</f>
        <v/>
      </c>
      <c r="P85">
        <f>IF(OR('3-man'!P$21="P",OR('3-man'!P$21="R",'3-man'!P$18=$R$84),AND('3-man'!P$18&lt;=IF('3-man'!$BF$4="",999,'3-man'!$BF$4),OR('3-man'!P$21="D",LEFT('3-man'!P$21,3)="ST&gt;",OR(AND('3-man'!P$19="ST&gt;3",P62&gt;=100),AND('3-man'!P$20="ST&gt;3",P70&gt;=100))))),'3-man'!P$18,0)</f>
        <v/>
      </c>
      <c r="Q85">
        <f>IF(OR('3-man'!Q$21="P",OR('3-man'!Q$21="R",'3-man'!Q$18=$R$84),AND('3-man'!Q$18&lt;=IF('3-man'!$BF$4="",999,'3-man'!$BF$4),OR('3-man'!Q$21="D",LEFT('3-man'!Q$21,3)="ST&gt;",OR(AND('3-man'!Q$19="ST&gt;3",Q62&gt;=100),AND('3-man'!Q$20="ST&gt;3",Q70&gt;=100))))),'3-man'!Q$18,0)</f>
        <v/>
      </c>
      <c r="R85">
        <f>IF(OR('3-man'!R$21="P",OR('3-man'!R$21="R",'3-man'!R$18=$R$84),AND('3-man'!R$18&lt;=IF('3-man'!$BF$4="",999,'3-man'!$BF$4),OR('3-man'!R$21="D",LEFT('3-man'!R$21,3)="ST&gt;",OR(AND('3-man'!R$19="ST&gt;3",R62&gt;=100),AND('3-man'!R$20="ST&gt;3",R70&gt;=100))))),'3-man'!R$18,0)</f>
        <v/>
      </c>
      <c r="S85">
        <f>IF(OR('3-man'!S$21="P",OR('3-man'!S$21="R",'3-man'!S$18=$R$84),AND('3-man'!S$18&lt;=IF('3-man'!$BF$4="",999,'3-man'!$BF$4),OR('3-man'!S$21="D",LEFT('3-man'!S$21,3)="ST&gt;",OR(AND('3-man'!S$19="ST&gt;3",S62&gt;=100),AND('3-man'!S$20="ST&gt;3",S70&gt;=100))))),'3-man'!S$18,0)</f>
        <v/>
      </c>
      <c r="T85">
        <f>IF(OR('3-man'!T$21="P",OR('3-man'!T$21="R",'3-man'!T$18=$R$84),AND('3-man'!T$18&lt;=IF('3-man'!$BF$4="",999,'3-man'!$BF$4),OR('3-man'!T$21="D",LEFT('3-man'!T$21,3)="ST&gt;",OR(AND('3-man'!T$19="ST&gt;3",T62&gt;=100),AND('3-man'!T$20="ST&gt;3",T70&gt;=100))))),'3-man'!T$18,0)</f>
        <v/>
      </c>
      <c r="U85">
        <f>IF(OR('3-man'!U$21="P",OR('3-man'!U$21="R",'3-man'!U$18=$R$84),AND('3-man'!U$18&lt;=IF('3-man'!$BF$4="",999,'3-man'!$BF$4),OR('3-man'!U$21="D",LEFT('3-man'!U$21,3)="ST&gt;",OR(AND('3-man'!U$19="ST&gt;3",U62&gt;=100),AND('3-man'!U$20="ST&gt;3",U70&gt;=100))))),'3-man'!U$18,0)</f>
        <v/>
      </c>
      <c r="V85">
        <f>IF(OR('3-man'!V$21="P",OR('3-man'!V$21="R",'3-man'!V$18=$R$84),AND('3-man'!V$18&lt;=IF('3-man'!$BF$4="",999,'3-man'!$BF$4),OR('3-man'!V$21="D",LEFT('3-man'!V$21,3)="ST&gt;",OR(AND('3-man'!V$19="ST&gt;3",V62&gt;=100),AND('3-man'!V$20="ST&gt;3",V70&gt;=100))))),'3-man'!V$18,0)</f>
        <v/>
      </c>
      <c r="W85">
        <f>IF(OR('3-man'!W$21="P",OR('3-man'!W$21="R",'3-man'!W$18=$R$84),AND('3-man'!W$18&lt;=IF('3-man'!$BF$4="",999,'3-man'!$BF$4),OR('3-man'!W$21="D",LEFT('3-man'!W$21,3)="ST&gt;",OR(AND('3-man'!W$19="ST&gt;3",W62&gt;=100),AND('3-man'!W$20="ST&gt;3",W70&gt;=100))))),'3-man'!W$18,0)</f>
        <v/>
      </c>
      <c r="X85">
        <f>IF(OR('3-man'!X$21="P",OR('3-man'!X$21="R",'3-man'!X$18=$R$84),AND('3-man'!X$18&lt;=IF('3-man'!$BF$4="",999,'3-man'!$BF$4),OR('3-man'!X$21="D",LEFT('3-man'!X$21,3)="ST&gt;",OR(AND('3-man'!X$19="ST&gt;3",X62&gt;=100),AND('3-man'!X$20="ST&gt;3",X70&gt;=100))))),'3-man'!X$18,0)</f>
        <v/>
      </c>
      <c r="Y85">
        <f>IF(OR('3-man'!Y$21="P",OR('3-man'!Y$21="R",'3-man'!Y$18=$R$84),AND('3-man'!Y$18&lt;=IF('3-man'!$BF$4="",999,'3-man'!$BF$4),OR('3-man'!Y$21="D",LEFT('3-man'!Y$21,3)="ST&gt;",OR(AND('3-man'!Y$19="ST&gt;3",Y62&gt;=100),AND('3-man'!Y$20="ST&gt;3",Y70&gt;=100))))),'3-man'!Y$18,0)</f>
        <v/>
      </c>
      <c r="Z85">
        <f>IF(OR('3-man'!Z$21="P",OR('3-man'!Z$21="R",'3-man'!Z$18=$R$84),AND('3-man'!Z$18&lt;=IF('3-man'!$BF$4="",999,'3-man'!$BF$4),OR('3-man'!Z$21="D",LEFT('3-man'!Z$21,3)="ST&gt;",OR(AND('3-man'!Z$19="ST&gt;3",Z62&gt;=100),AND('3-man'!Z$20="ST&gt;3",Z70&gt;=100))))),'3-man'!Z$18,0)</f>
        <v/>
      </c>
      <c r="AA85">
        <f>IF(OR('3-man'!AA$21="P",OR('3-man'!AA$21="R",'3-man'!AA$18=$R$84),AND('3-man'!AA$18&lt;=IF('3-man'!$BF$4="",999,'3-man'!$BF$4),OR('3-man'!AA$21="D",LEFT('3-man'!AA$21,3)="ST&gt;",OR(AND('3-man'!AA$19="ST&gt;3",AA62&gt;=100),AND('3-man'!AA$20="ST&gt;3",AA70&gt;=100))))),'3-man'!AA$18,0)</f>
        <v/>
      </c>
      <c r="AB85">
        <f>IF(OR('3-man'!AB$21="P",OR('3-man'!AB$21="R",'3-man'!AB$18=$R$84),AND('3-man'!AB$18&lt;=IF('3-man'!$BF$4="",999,'3-man'!$BF$4),OR('3-man'!AB$21="D",LEFT('3-man'!AB$21,3)="ST&gt;",OR(AND('3-man'!AB$19="ST&gt;3",AB62&gt;=100),AND('3-man'!AB$20="ST&gt;3",AB70&gt;=100))))),'3-man'!AB$18,0)</f>
        <v/>
      </c>
      <c r="AC85">
        <f>IF(OR('3-man'!AC$21="P",OR('3-man'!AC$21="R",'3-man'!AC$18=$R$84),AND('3-man'!AC$18&lt;=IF('3-man'!$BF$4="",999,'3-man'!$BF$4),OR('3-man'!AC$21="D",LEFT('3-man'!AC$21,3)="ST&gt;",OR(AND('3-man'!AC$19="ST&gt;3",AC62&gt;=100),AND('3-man'!AC$20="ST&gt;3",AC70&gt;=100))))),'3-man'!AC$18,0)</f>
        <v/>
      </c>
      <c r="AD85">
        <f>IF(OR('3-man'!AD$21="P",OR('3-man'!AD$21="R",'3-man'!AD$18=$R$84),AND('3-man'!AD$18&lt;=IF('3-man'!$BF$4="",999,'3-man'!$BF$4),OR('3-man'!AD$21="D",LEFT('3-man'!AD$21,3)="ST&gt;",OR(AND('3-man'!AD$19="ST&gt;3",AD62&gt;=100),AND('3-man'!AD$20="ST&gt;3",AD70&gt;=100))))),'3-man'!AD$18,0)</f>
        <v/>
      </c>
      <c r="AE85">
        <f>IF(OR('3-man'!AE$21="P",OR('3-man'!AE$21="R",'3-man'!AE$18=$R$84),AND('3-man'!AE$18&lt;=IF('3-man'!$BF$4="",999,'3-man'!$BF$4),OR('3-man'!AE$21="D",LEFT('3-man'!AE$21,3)="ST&gt;",OR(AND('3-man'!AE$19="ST&gt;3",AE62&gt;=100),AND('3-man'!AE$20="ST&gt;3",AE70&gt;=100))))),'3-man'!AE$18,0)</f>
        <v/>
      </c>
      <c r="AF85">
        <f>IF(OR('3-man'!AF$21="P",OR('3-man'!AF$21="R",'3-man'!AF$18=$R$84),AND('3-man'!AF$18&lt;=IF('3-man'!$BF$4="",999,'3-man'!$BF$4),OR('3-man'!AF$21="D",LEFT('3-man'!AF$21,3)="ST&gt;",OR(AND('3-man'!AF$19="ST&gt;3",AF62&gt;=100),AND('3-man'!AF$20="ST&gt;3",AF70&gt;=100))))),'3-man'!AF$18,0)</f>
        <v/>
      </c>
      <c r="AG85">
        <f>IF(OR('3-man'!AG$21="P",OR('3-man'!AG$21="R",'3-man'!AG$18=$R$84),AND('3-man'!AG$18&lt;=IF('3-man'!$BF$4="",999,'3-man'!$BF$4),OR('3-man'!AG$21="D",LEFT('3-man'!AG$21,3)="ST&gt;",OR(AND('3-man'!AG$19="ST&gt;3",AG62&gt;=100),AND('3-man'!AG$20="ST&gt;3",AG70&gt;=100))))),'3-man'!AG$18,0)</f>
        <v/>
      </c>
      <c r="AH85">
        <f>IF(OR('3-man'!AH$21="P",OR('3-man'!AH$21="R",'3-man'!AH$18=$R$84),AND('3-man'!AH$18&lt;=IF('3-man'!$BF$4="",999,'3-man'!$BF$4),OR('3-man'!AH$21="D",LEFT('3-man'!AH$21,3)="ST&gt;",OR(AND('3-man'!AH$19="ST&gt;3",AH62&gt;=100),AND('3-man'!AH$20="ST&gt;3",AH70&gt;=100))))),'3-man'!AH$18,0)</f>
        <v/>
      </c>
      <c r="AI85">
        <f>IF(OR('3-man'!AI$21="P",OR('3-man'!AI$21="R",'3-man'!AI$18=$R$84),AND('3-man'!AI$18&lt;=IF('3-man'!$BF$4="",999,'3-man'!$BF$4),OR('3-man'!AI$21="D",LEFT('3-man'!AI$21,3)="ST&gt;",OR(AND('3-man'!AI$19="ST&gt;3",AI62&gt;=100),AND('3-man'!AI$20="ST&gt;3",AI70&gt;=100))))),'3-man'!AI$18,0)</f>
        <v/>
      </c>
      <c r="AJ85">
        <f>IF(OR('3-man'!AJ$21="P",OR('3-man'!AJ$21="R",'3-man'!AJ$18=$R$84),AND('3-man'!AJ$18&lt;=IF('3-man'!$BF$4="",999,'3-man'!$BF$4),OR('3-man'!AJ$21="D",LEFT('3-man'!AJ$21,3)="ST&gt;",OR(AND('3-man'!AJ$19="ST&gt;3",AJ62&gt;=100),AND('3-man'!AJ$20="ST&gt;3",AJ70&gt;=100))))),'3-man'!AJ$18,0)</f>
        <v/>
      </c>
      <c r="AK85">
        <f>IF(OR('3-man'!AK$21="P",OR('3-man'!AK$21="R",'3-man'!AK$18=$R$84),AND('3-man'!AK$18&lt;=IF('3-man'!$BF$4="",999,'3-man'!$BF$4),OR('3-man'!AK$21="D",LEFT('3-man'!AK$21,3)="ST&gt;",OR(AND('3-man'!AK$19="ST&gt;3",AK62&gt;=100),AND('3-man'!AK$20="ST&gt;3",AK70&gt;=100))))),'3-man'!AK$18,0)</f>
        <v/>
      </c>
      <c r="AL85">
        <f>IF(OR('3-man'!AL$21="P",OR('3-man'!AL$21="R",'3-man'!AL$18=$R$84),AND('3-man'!AL$18&lt;=IF('3-man'!$BF$4="",999,'3-man'!$BF$4),OR('3-man'!AL$21="D",LEFT('3-man'!AL$21,3)="ST&gt;",OR(AND('3-man'!AL$19="ST&gt;3",AL62&gt;=100),AND('3-man'!AL$20="ST&gt;3",AL70&gt;=100))))),'3-man'!AL$18,0)</f>
        <v/>
      </c>
      <c r="AM85">
        <f>IF(OR('3-man'!AM$21="P",OR('3-man'!AM$21="R",'3-man'!AM$18=$R$84),AND('3-man'!AM$18&lt;=IF('3-man'!$BF$4="",999,'3-man'!$BF$4),OR('3-man'!AM$21="D",LEFT('3-man'!AM$21,3)="ST&gt;",OR(AND('3-man'!AM$19="ST&gt;3",AM62&gt;=100),AND('3-man'!AM$20="ST&gt;3",AM70&gt;=100))))),'3-man'!AM$18,0)</f>
        <v/>
      </c>
      <c r="AN85">
        <f>IF(OR('3-man'!AN$21="P",OR('3-man'!AN$21="R",'3-man'!AN$18=$R$84),AND('3-man'!AN$18&lt;=IF('3-man'!$BF$4="",999,'3-man'!$BF$4),OR('3-man'!AN$21="D",LEFT('3-man'!AN$21,3)="ST&gt;",OR(AND('3-man'!AN$19="ST&gt;3",AN62&gt;=100),AND('3-man'!AN$20="ST&gt;3",AN70&gt;=100))))),'3-man'!AN$18,0)</f>
        <v/>
      </c>
      <c r="AO85">
        <f>IF(OR('3-man'!AO$21="P",OR('3-man'!AO$21="R",'3-man'!AO$18=$R$84),AND('3-man'!AO$18&lt;=IF('3-man'!$BF$4="",999,'3-man'!$BF$4),OR('3-man'!AO$21="D",LEFT('3-man'!AO$21,3)="ST&gt;",OR(AND('3-man'!AO$19="ST&gt;3",AO62&gt;=100),AND('3-man'!AO$20="ST&gt;3",AO70&gt;=100))))),'3-man'!AO$18,0)</f>
        <v/>
      </c>
      <c r="AP85">
        <f>IF(OR('3-man'!AP$21="P",OR('3-man'!AP$21="R",'3-man'!AP$18=$R$84),AND('3-man'!AP$18&lt;=IF('3-man'!$BF$4="",999,'3-man'!$BF$4),OR('3-man'!AP$21="D",LEFT('3-man'!AP$21,3)="ST&gt;",OR(AND('3-man'!AP$19="ST&gt;3",AP62&gt;=100),AND('3-man'!AP$20="ST&gt;3",AP70&gt;=100))))),'3-man'!AP$18,0)</f>
        <v/>
      </c>
      <c r="AQ85">
        <f>IF(OR('3-man'!AQ$21="P",OR('3-man'!AQ$21="R",'3-man'!AQ$18=$R$84),AND('3-man'!AQ$18&lt;=IF('3-man'!$BF$4="",999,'3-man'!$BF$4),OR('3-man'!AQ$21="D",LEFT('3-man'!AQ$21,3)="ST&gt;",OR(AND('3-man'!AQ$19="ST&gt;3",AQ62&gt;=100),AND('3-man'!AQ$20="ST&gt;3",AQ70&gt;=100))))),'3-man'!AQ$18,0)</f>
        <v/>
      </c>
      <c r="AR85">
        <f>IF(OR('3-man'!AR$21="P",OR('3-man'!AR$21="R",'3-man'!AR$18=$R$84),AND('3-man'!AR$18&lt;=IF('3-man'!$BF$4="",999,'3-man'!$BF$4),OR('3-man'!AR$21="D",LEFT('3-man'!AR$21,3)="ST&gt;",OR(AND('3-man'!AR$19="ST&gt;3",AR62&gt;=100),AND('3-man'!AR$20="ST&gt;3",AR70&gt;=100))))),'3-man'!AR$18,0)</f>
        <v/>
      </c>
      <c r="AS85">
        <f>IF(OR('3-man'!AS$21="P",OR('3-man'!AS$21="R",'3-man'!AS$18=$R$84),AND('3-man'!AS$18&lt;=IF('3-man'!$BF$4="",999,'3-man'!$BF$4),OR('3-man'!AS$21="D",LEFT('3-man'!AS$21,3)="ST&gt;",OR(AND('3-man'!AS$19="ST&gt;3",AS62&gt;=100),AND('3-man'!AS$20="ST&gt;3",AS70&gt;=100))))),'3-man'!AS$18,0)</f>
        <v/>
      </c>
      <c r="AT85">
        <f>IF(OR('3-man'!AT$21="P",OR('3-man'!AT$21="R",'3-man'!AT$18=$R$84),AND('3-man'!AT$18&lt;=IF('3-man'!$BF$4="",999,'3-man'!$BF$4),OR('3-man'!AT$21="D",LEFT('3-man'!AT$21,3)="ST&gt;",OR(AND('3-man'!AT$19="ST&gt;3",AT62&gt;=100),AND('3-man'!AT$20="ST&gt;3",AT70&gt;=100))))),'3-man'!AT$18,0)</f>
        <v/>
      </c>
      <c r="AU85">
        <f>IF(OR('3-man'!AU$21="P",OR('3-man'!AU$21="R",'3-man'!AU$18=$R$84),AND('3-man'!AU$18&lt;=IF('3-man'!$BF$4="",999,'3-man'!$BF$4),OR('3-man'!AU$21="D",LEFT('3-man'!AU$21,3)="ST&gt;",OR(AND('3-man'!AU$19="ST&gt;3",AU62&gt;=100),AND('3-man'!AU$20="ST&gt;3",AU70&gt;=100))))),'3-man'!AU$18,0)</f>
        <v/>
      </c>
      <c r="AV85">
        <f>IF(OR('3-man'!AV$21="P",OR('3-man'!AV$21="R",'3-man'!AV$18=$R$84),AND('3-man'!AV$18&lt;=IF('3-man'!$BF$4="",999,'3-man'!$BF$4),OR('3-man'!AV$21="D",LEFT('3-man'!AV$21,3)="ST&gt;",OR(AND('3-man'!AV$19="ST&gt;3",AV62&gt;=100),AND('3-man'!AV$20="ST&gt;3",AV70&gt;=100))))),'3-man'!AV$18,0)</f>
        <v/>
      </c>
      <c r="AW85">
        <f>IF(OR('3-man'!AW$21="P",OR('3-man'!AW$21="R",'3-man'!AW$18=$R$84),AND('3-man'!AW$18&lt;=IF('3-man'!$BF$4="",999,'3-man'!$BF$4),OR('3-man'!AW$21="D",LEFT('3-man'!AW$21,3)="ST&gt;",OR(AND('3-man'!AW$19="ST&gt;3",AW62&gt;=100),AND('3-man'!AW$20="ST&gt;3",AW70&gt;=100))))),'3-man'!AW$18,0)</f>
        <v/>
      </c>
      <c r="AX85">
        <f>IF(OR('3-man'!AX$21="P",OR('3-man'!AX$21="R",'3-man'!AX$18=$R$84),AND('3-man'!AX$18&lt;=IF('3-man'!$BF$4="",999,'3-man'!$BF$4),OR('3-man'!AX$21="D",LEFT('3-man'!AX$21,3)="ST&gt;",OR(AND('3-man'!AX$19="ST&gt;3",AX62&gt;=100),AND('3-man'!AX$20="ST&gt;3",AX70&gt;=100))))),'3-man'!AX$18,0)</f>
        <v/>
      </c>
      <c r="AY85">
        <f>IF(OR('3-man'!AY$21="P",OR('3-man'!AY$21="R",'3-man'!AY$18=$R$84),AND('3-man'!AY$18&lt;=IF('3-man'!$BF$4="",999,'3-man'!$BF$4),OR('3-man'!AY$21="D",LEFT('3-man'!AY$21,3)="ST&gt;",OR(AND('3-man'!AY$19="ST&gt;3",AY62&gt;=100),AND('3-man'!AY$20="ST&gt;3",AY70&gt;=100))))),'3-man'!AY$18,0)</f>
        <v/>
      </c>
      <c r="AZ85">
        <f>IF(OR('3-man'!AZ$21="P",OR('3-man'!AZ$21="R",'3-man'!AZ$18=$R$84),AND('3-man'!AZ$18&lt;=IF('3-man'!$BF$4="",999,'3-man'!$BF$4),OR('3-man'!AZ$21="D",LEFT('3-man'!AZ$21,3)="ST&gt;",OR(AND('3-man'!AZ$19="ST&gt;3",AZ62&gt;=100),AND('3-man'!AZ$20="ST&gt;3",AZ70&gt;=100))))),'3-man'!AZ$18,0)</f>
        <v/>
      </c>
      <c r="BA85">
        <f>IF(OR('3-man'!BA$21="P",OR('3-man'!BA$21="R",'3-man'!BA$18=$R$84),AND('3-man'!BA$18&lt;=IF('3-man'!$BF$4="",999,'3-man'!$BF$4),OR('3-man'!BA$21="D",LEFT('3-man'!BA$21,3)="ST&gt;",OR(AND('3-man'!BA$19="ST&gt;3",BA62&gt;=100),AND('3-man'!BA$20="ST&gt;3",BA70&gt;=100))))),'3-man'!BA$18,0)</f>
        <v/>
      </c>
      <c r="BB85">
        <f>IF(OR('3-man'!BB$21="P",OR('3-man'!BB$21="R",'3-man'!BB$18=$R$84),AND('3-man'!BB$18&lt;=IF('3-man'!$BF$4="",999,'3-man'!$BF$4),OR('3-man'!BB$21="D",LEFT('3-man'!BB$21,3)="ST&gt;",OR(AND('3-man'!BB$19="ST&gt;3",BB62&gt;=100),AND('3-man'!BB$20="ST&gt;3",BB70&gt;=100))))),'3-man'!BB$18,0)</f>
        <v/>
      </c>
      <c r="BC85">
        <f>IF(OR('3-man'!BC$21="P",OR('3-man'!BC$21="R",'3-man'!BC$18=$R$84),AND('3-man'!BC$18&lt;=IF('3-man'!$BF$4="",999,'3-man'!$BF$4),OR('3-man'!BC$21="D",LEFT('3-man'!BC$21,3)="ST&gt;",OR(AND('3-man'!BC$19="ST&gt;3",BC62&gt;=100),AND('3-man'!BC$20="ST&gt;3",BC70&gt;=100))))),'3-man'!BC$18,0)</f>
        <v/>
      </c>
      <c r="BD85">
        <f>IF(OR('3-man'!BD$21="P",OR('3-man'!BD$21="R",'3-man'!BD$18=$R$84),AND('3-man'!BD$18&lt;=IF('3-man'!$BF$4="",999,'3-man'!$BF$4),OR('3-man'!BD$21="D",LEFT('3-man'!BD$21,3)="ST&gt;",OR(AND('3-man'!BD$19="ST&gt;3",BD62&gt;=100),AND('3-man'!BD$20="ST&gt;3",BD70&gt;=100))))),'3-man'!BD$18,0)</f>
        <v/>
      </c>
      <c r="BE85">
        <f>IF(OR('3-man'!BE$21="P",OR('3-man'!BE$21="R",'3-man'!BE$18=$R$84),AND('3-man'!BE$18&lt;=IF('3-man'!$BF$4="",999,'3-man'!$BF$4),OR('3-man'!BE$21="D",LEFT('3-man'!BE$21,3)="ST&gt;",OR(AND('3-man'!BE$19="ST&gt;3",BE62&gt;=100),AND('3-man'!BE$20="ST&gt;3",BE70&gt;=100))))),'3-man'!BE$18,0)</f>
        <v/>
      </c>
      <c r="BF85">
        <f>IF(OR('3-man'!BF$21="P",OR('3-man'!BF$21="R",'3-man'!BF$18=$R$84),AND('3-man'!BF$18&lt;=IF('3-man'!$BF$4="",999,'3-man'!$BF$4),OR('3-man'!BF$21="D",LEFT('3-man'!BF$21,3)="ST&gt;",OR(AND('3-man'!BF$19="ST&gt;3",BF62&gt;=100),AND('3-man'!BF$20="ST&gt;3",BF70&gt;=100))))),'3-man'!BF$18,0)</f>
        <v/>
      </c>
      <c r="BG85">
        <f>IF(OR('3-man'!BG$21="P",OR('3-man'!BG$21="R",'3-man'!BG$18=$R$84),AND('3-man'!BG$18&lt;=IF('3-man'!$BF$4="",999,'3-man'!$BF$4),OR('3-man'!BG$21="D",LEFT('3-man'!BG$21,3)="ST&gt;",OR(AND('3-man'!BG$19="ST&gt;3",BG62&gt;=100),AND('3-man'!BG$20="ST&gt;3",BG70&gt;=100))))),'3-man'!BG$18,0)</f>
        <v/>
      </c>
      <c r="BH85">
        <f>IF(OR('3-man'!BH$21="P",OR('3-man'!BH$21="R",'3-man'!BH$18=$R$84),AND('3-man'!BH$18&lt;=IF('3-man'!$BF$4="",999,'3-man'!$BF$4),OR('3-man'!BH$21="D",LEFT('3-man'!BH$21,3)="ST&gt;",OR(AND('3-man'!BH$19="ST&gt;3",BH62&gt;=100),AND('3-man'!BH$20="ST&gt;3",BH70&gt;=100))))),'3-man'!BH$18,0)</f>
        <v/>
      </c>
      <c r="BI85">
        <f>IF(OR('3-man'!BI$21="P",OR('3-man'!BI$21="R",'3-man'!BI$18=$R$84),AND('3-man'!BI$18&lt;=IF('3-man'!$BF$4="",999,'3-man'!$BF$4),OR('3-man'!BI$21="D",LEFT('3-man'!BI$21,3)="ST&gt;",OR(AND('3-man'!BI$19="ST&gt;3",BI62&gt;=100),AND('3-man'!BI$20="ST&gt;3",BI70&gt;=100))))),'3-man'!BI$18,0)</f>
        <v/>
      </c>
      <c r="BJ85">
        <f>IF(OR('3-man'!BJ$21="P",OR('3-man'!BJ$21="R",'3-man'!BJ$18=$R$84),AND('3-man'!BJ$18&lt;=IF('3-man'!$BF$4="",999,'3-man'!$BF$4),OR('3-man'!BJ$21="D",LEFT('3-man'!BJ$21,3)="ST&gt;",OR(AND('3-man'!BJ$19="ST&gt;3",BJ62&gt;=100),AND('3-man'!BJ$20="ST&gt;3",BJ70&gt;=100))))),'3-man'!BJ$18,0)</f>
        <v/>
      </c>
      <c r="BK85">
        <f>IF(OR('3-man'!BK$21="P",OR('3-man'!BK$21="R",'3-man'!BK$18=$R$84),AND('3-man'!BK$18&lt;=IF('3-man'!$BF$4="",999,'3-man'!$BF$4),OR('3-man'!BK$21="D",LEFT('3-man'!BK$21,3)="ST&gt;",OR(AND('3-man'!BK$19="ST&gt;3",BK62&gt;=100),AND('3-man'!BK$20="ST&gt;3",BK70&gt;=100))))),'3-man'!BK$18,0)</f>
        <v/>
      </c>
      <c r="BL85">
        <f>IF(OR('3-man'!BL$21="P",OR('3-man'!BL$21="R",'3-man'!BL$18=$R$84),AND('3-man'!BL$18&lt;=IF('3-man'!$BF$4="",999,'3-man'!$BF$4),OR('3-man'!BL$21="D",LEFT('3-man'!BL$21,3)="ST&gt;",OR(AND('3-man'!BL$19="ST&gt;3",BL62&gt;=100),AND('3-man'!BL$20="ST&gt;3",BL70&gt;=100))))),'3-man'!BL$18,0)</f>
        <v/>
      </c>
      <c r="BM85">
        <f>IF(OR('3-man'!BM$21="P",OR('3-man'!BM$21="R",'3-man'!BM$18=$R$84),AND('3-man'!BM$18&lt;=IF('3-man'!$BF$4="",999,'3-man'!$BF$4),OR('3-man'!BM$21="D",LEFT('3-man'!BM$21,3)="ST&gt;",OR(AND('3-man'!BM$19="ST&gt;3",BM62&gt;=100),AND('3-man'!BM$20="ST&gt;3",BM70&gt;=100))))),'3-man'!BM$18,0)</f>
        <v/>
      </c>
      <c r="BN85">
        <f>IF(OR('3-man'!BN$21="P",OR('3-man'!BN$21="R",'3-man'!BN$18=$R$84),AND('3-man'!BN$18&lt;=IF('3-man'!$BF$4="",999,'3-man'!$BF$4),OR('3-man'!BN$21="D",LEFT('3-man'!BN$21,3)="ST&gt;",OR(AND('3-man'!BN$19="ST&gt;3",BN62&gt;=100),AND('3-man'!BN$20="ST&gt;3",BN70&gt;=100))))),'3-man'!BN$18,0)</f>
        <v/>
      </c>
      <c r="BO85">
        <f>IF(OR('3-man'!BO$21="P",OR('3-man'!BO$21="R",'3-man'!BO$18=$R$84),AND('3-man'!BO$18&lt;=IF('3-man'!$BF$4="",999,'3-man'!$BF$4),OR('3-man'!BO$21="D",LEFT('3-man'!BO$21,3)="ST&gt;",OR(AND('3-man'!BO$19="ST&gt;3",BO62&gt;=100),AND('3-man'!BO$20="ST&gt;3",BO70&gt;=100))))),'3-man'!BO$18,0)</f>
        <v/>
      </c>
      <c r="BP85">
        <f>IF(OR('3-man'!BP$21="P",OR('3-man'!BP$21="R",'3-man'!BP$18=$R$84),AND('3-man'!BP$18&lt;=IF('3-man'!$BF$4="",999,'3-man'!$BF$4),OR('3-man'!BP$21="D",LEFT('3-man'!BP$21,3)="ST&gt;",OR(AND('3-man'!BP$19="ST&gt;3",BP62&gt;=100),AND('3-man'!BP$20="ST&gt;3",BP70&gt;=100))))),'3-man'!BP$18,0)</f>
        <v/>
      </c>
      <c r="BQ85">
        <f>IF(OR('3-man'!BQ$21="P",OR('3-man'!BQ$21="R",'3-man'!BQ$18=$R$84),AND('3-man'!BQ$18&lt;=IF('3-man'!$BF$4="",999,'3-man'!$BF$4),OR('3-man'!BQ$21="D",LEFT('3-man'!BQ$21,3)="ST&gt;",OR(AND('3-man'!BQ$19="ST&gt;3",BQ62&gt;=100),AND('3-man'!BQ$20="ST&gt;3",BQ70&gt;=100))))),'3-man'!BQ$18,0)</f>
        <v/>
      </c>
      <c r="BR85">
        <f>IF(OR('3-man'!BR$21="P",OR('3-man'!BR$21="R",'3-man'!BR$18=$R$84),AND('3-man'!BR$18&lt;=IF('3-man'!$BF$4="",999,'3-man'!$BF$4),OR('3-man'!BR$21="D",LEFT('3-man'!BR$21,3)="ST&gt;",OR(AND('3-man'!BR$19="ST&gt;3",BR62&gt;=100),AND('3-man'!BR$20="ST&gt;3",BR70&gt;=100))))),'3-man'!BR$18,0)</f>
        <v/>
      </c>
      <c r="BS85">
        <f>IF(OR('3-man'!BS$21="P",OR('3-man'!BS$21="R",'3-man'!BS$18=$R$84),AND('3-man'!BS$18&lt;=IF('3-man'!$BF$4="",999,'3-man'!$BF$4),OR('3-man'!BS$21="D",LEFT('3-man'!BS$21,3)="ST&gt;",OR(AND('3-man'!BS$19="ST&gt;3",BS62&gt;=100),AND('3-man'!BS$20="ST&gt;3",BS70&gt;=100))))),'3-man'!BS$18,0)</f>
        <v/>
      </c>
      <c r="BT85">
        <f>IF(OR('3-man'!BT$21="P",OR('3-man'!BT$21="R",'3-man'!BT$18=$R$84),AND('3-man'!BT$18&lt;=IF('3-man'!$BF$4="",999,'3-man'!$BF$4),OR('3-man'!BT$21="D",LEFT('3-man'!BT$21,3)="ST&gt;",OR(AND('3-man'!BT$19="ST&gt;3",BT62&gt;=100),AND('3-man'!BT$20="ST&gt;3",BT70&gt;=100))))),'3-man'!BT$18,0)</f>
        <v/>
      </c>
      <c r="BU85">
        <f>IF(OR('3-man'!BU$21="P",OR('3-man'!BU$21="R",'3-man'!BU$18=$R$84),AND('3-man'!BU$18&lt;=IF('3-man'!$BF$4="",999,'3-man'!$BF$4),OR('3-man'!BU$21="D",LEFT('3-man'!BU$21,3)="ST&gt;",OR(AND('3-man'!BU$19="ST&gt;3",BU62&gt;=100),AND('3-man'!BU$20="ST&gt;3",BU70&gt;=100))))),'3-man'!BU$18,0)</f>
        <v/>
      </c>
      <c r="BV85">
        <f>IF(OR('3-man'!BV$21="P",OR('3-man'!BV$21="R",'3-man'!BV$18=$R$84),AND('3-man'!BV$18&lt;=IF('3-man'!$BF$4="",999,'3-man'!$BF$4),OR('3-man'!BV$21="D",LEFT('3-man'!BV$21,3)="ST&gt;",OR(AND('3-man'!BV$19="ST&gt;3",BV62&gt;=100),AND('3-man'!BV$20="ST&gt;3",BV70&gt;=100))))),'3-man'!BV$18,0)</f>
        <v/>
      </c>
      <c r="BW85">
        <f>IF(OR('3-man'!BW$21="P",OR('3-man'!BW$21="R",'3-man'!BW$18=$R$84),AND('3-man'!BW$18&lt;=IF('3-man'!$BF$4="",999,'3-man'!$BF$4),OR('3-man'!BW$21="D",LEFT('3-man'!BW$21,3)="ST&gt;",OR(AND('3-man'!BW$19="ST&gt;3",BW62&gt;=100),AND('3-man'!BW$20="ST&gt;3",BW70&gt;=100))))),'3-man'!BW$18,0)</f>
        <v/>
      </c>
      <c r="BX85">
        <f>IF(OR('3-man'!BX$21="P",OR('3-man'!BX$21="R",'3-man'!BX$18=$R$84),AND('3-man'!BX$18&lt;=IF('3-man'!$BF$4="",999,'3-man'!$BF$4),OR('3-man'!BX$21="D",LEFT('3-man'!BX$21,3)="ST&gt;",OR(AND('3-man'!BX$19="ST&gt;3",BX62&gt;=100),AND('3-man'!BX$20="ST&gt;3",BX70&gt;=100))))),'3-man'!BX$18,0)</f>
        <v/>
      </c>
      <c r="BY85">
        <f>IF(OR('3-man'!BY$21="P",OR('3-man'!BY$21="R",'3-man'!BY$18=$R$84),AND('3-man'!BY$18&lt;=IF('3-man'!$BF$4="",999,'3-man'!$BF$4),OR('3-man'!BY$21="D",LEFT('3-man'!BY$21,3)="ST&gt;",OR(AND('3-man'!BY$19="ST&gt;3",BY62&gt;=100),AND('3-man'!BY$20="ST&gt;3",BY70&gt;=100))))),'3-man'!BY$18,0)</f>
        <v/>
      </c>
      <c r="BZ85">
        <f>IF(OR('3-man'!BZ$21="P",OR('3-man'!BZ$21="R",'3-man'!BZ$18=$R$84),AND('3-man'!BZ$18&lt;=IF('3-man'!$BF$4="",999,'3-man'!$BF$4),OR('3-man'!BZ$21="D",LEFT('3-man'!BZ$21,3)="ST&gt;",OR(AND('3-man'!BZ$19="ST&gt;3",BZ62&gt;=100),AND('3-man'!BZ$20="ST&gt;3",BZ70&gt;=100))))),'3-man'!BZ$18,0)</f>
        <v/>
      </c>
      <c r="CA85">
        <f>IF(OR('3-man'!CA$21="P",OR('3-man'!CA$21="R",'3-man'!CA$18=$R$84),AND('3-man'!CA$18&lt;=IF('3-man'!$BF$4="",999,'3-man'!$BF$4),OR('3-man'!CA$21="D",LEFT('3-man'!CA$21,3)="ST&gt;",OR(AND('3-man'!CA$19="ST&gt;3",CA62&gt;=100),AND('3-man'!CA$20="ST&gt;3",CA70&gt;=100))))),'3-man'!CA$18,0)</f>
        <v/>
      </c>
      <c r="CB85">
        <f>IF(OR('3-man'!CB$21="P",OR('3-man'!CB$21="R",'3-man'!CB$18=$R$84),AND('3-man'!CB$18&lt;=IF('3-man'!$BF$4="",999,'3-man'!$BF$4),OR('3-man'!CB$21="D",LEFT('3-man'!CB$21,3)="ST&gt;",OR(AND('3-man'!CB$19="ST&gt;3",CB62&gt;=100),AND('3-man'!CB$20="ST&gt;3",CB70&gt;=100))))),'3-man'!CB$18,0)</f>
        <v/>
      </c>
      <c r="CC85">
        <f>IF(OR('3-man'!CC$21="P",OR('3-man'!CC$21="R",'3-man'!CC$18=$R$84),AND('3-man'!CC$18&lt;=IF('3-man'!$BF$4="",999,'3-man'!$BF$4),OR('3-man'!CC$21="D",LEFT('3-man'!CC$21,3)="ST&gt;",OR(AND('3-man'!CC$19="ST&gt;3",CC62&gt;=100),AND('3-man'!CC$20="ST&gt;3",CC70&gt;=100))))),'3-man'!CC$18,0)</f>
        <v/>
      </c>
      <c r="CD85">
        <f>IF(OR('3-man'!CD$21="P",OR('3-man'!CD$21="R",'3-man'!CD$18=$R$84),AND('3-man'!CD$18&lt;=IF('3-man'!$BF$4="",999,'3-man'!$BF$4),OR('3-man'!CD$21="D",LEFT('3-man'!CD$21,3)="ST&gt;",OR(AND('3-man'!CD$19="ST&gt;3",CD62&gt;=100),AND('3-man'!CD$20="ST&gt;3",CD70&gt;=100))))),'3-man'!CD$18,0)</f>
        <v/>
      </c>
    </row>
    <row r="86">
      <c r="A86" t="inlineStr">
        <is>
          <t>cum mean</t>
        </is>
      </c>
      <c r="B86" t="n">
        <v>0</v>
      </c>
      <c r="C86">
        <f>B86+C66+C74+C82+(0)*1.2727/4</f>
        <v/>
      </c>
      <c r="D86">
        <f>C86+D66+D74+D82+(B65+B73+B81)*1.2727/4</f>
        <v/>
      </c>
      <c r="E86">
        <f>D86+E66+E74+E82+(C65+C73+C81)*1.2727/4</f>
        <v/>
      </c>
      <c r="F86">
        <f>E86+F66+F74+F82+(D65+D73+D81)*1.2727/4</f>
        <v/>
      </c>
      <c r="G86">
        <f>F86+G66+G74+G82+(E65+E73+E81)*1.2727/4</f>
        <v/>
      </c>
      <c r="H86">
        <f>G86+H66+H74+H82+(F65+F73+F81)*1.2727/4</f>
        <v/>
      </c>
      <c r="I86">
        <f>H86+I66+I74+I82+(G65+G73+G81)*1.2727/4</f>
        <v/>
      </c>
      <c r="J86">
        <f>I86+J66+J74+J82+(H65+H73+H81)*1.2727/4</f>
        <v/>
      </c>
      <c r="K86">
        <f>J86+K66+K74+K82+(I65+I73+I81)*1.2727/4</f>
        <v/>
      </c>
      <c r="L86">
        <f>K86+L66+L74+L82+(J65+J73+J81)*1.2727/4</f>
        <v/>
      </c>
      <c r="M86">
        <f>L86+M66+M74+M82+(K65+K73+K81)*1.2727/4</f>
        <v/>
      </c>
      <c r="N86">
        <f>M86+N66+N74+N82+(L65+L73+L81)*1.2727/4</f>
        <v/>
      </c>
      <c r="O86">
        <f>N86+O66+O74+O82+(M65+M73+M81)*1.2727/4</f>
        <v/>
      </c>
      <c r="P86">
        <f>O86+P66+P74+P82+(N65+N73+N81)*1.2727/4</f>
        <v/>
      </c>
      <c r="Q86">
        <f>P86+Q66+Q74+Q82+(O65+O73+O81)*1.2727/4</f>
        <v/>
      </c>
      <c r="R86">
        <f>Q86+R66+R74+R82+(P65+P73+P81)*1.2727/4</f>
        <v/>
      </c>
      <c r="S86">
        <f>R86+S66+S74+S82+(Q65+Q73+Q81)*1.2727/4</f>
        <v/>
      </c>
      <c r="T86">
        <f>S86+T66+T74+T82+(R65+R73+R81)*1.2727/4</f>
        <v/>
      </c>
      <c r="U86">
        <f>T86+U66+U74+U82+(S65+S73+S81)*1.2727/4</f>
        <v/>
      </c>
      <c r="V86">
        <f>U86+V66+V74+V82+(T65+T73+T81)*1.2727/4</f>
        <v/>
      </c>
      <c r="W86">
        <f>V86+W66+W74+W82+(U65+U73+U81)*1.2727/4</f>
        <v/>
      </c>
      <c r="X86">
        <f>W86+X66+X74+X82+(V65+V73+V81)*1.2727/4</f>
        <v/>
      </c>
      <c r="Y86">
        <f>X86+Y66+Y74+Y82+(W65+W73+W81)*1.2727/4</f>
        <v/>
      </c>
      <c r="Z86">
        <f>Y86+Z66+Z74+Z82+(X65+X73+X81)*1.2727/4</f>
        <v/>
      </c>
      <c r="AA86">
        <f>Z86+AA66+AA74+AA82+(Y65+Y73+Y81)*1.2727/4</f>
        <v/>
      </c>
      <c r="AB86">
        <f>AA86+AB66+AB74+AB82+(Z65+Z73+Z81)*1.2727/4</f>
        <v/>
      </c>
      <c r="AC86">
        <f>AB86+AC66+AC74+AC82+(AA65+AA73+AA81)*1.2727/4</f>
        <v/>
      </c>
      <c r="AD86">
        <f>AC86+AD66+AD74+AD82+(AB65+AB73+AB81)*1.2727/4</f>
        <v/>
      </c>
      <c r="AE86">
        <f>AD86+AE66+AE74+AE82+(AC65+AC73+AC81)*1.2727/4</f>
        <v/>
      </c>
      <c r="AF86">
        <f>AE86+AF66+AF74+AF82+(AD65+AD73+AD81)*1.2727/4</f>
        <v/>
      </c>
      <c r="AG86">
        <f>AF86+AG66+AG74+AG82+(AE65+AE73+AE81)*1.2727/4</f>
        <v/>
      </c>
      <c r="AH86">
        <f>AG86+AH66+AH74+AH82+(AF65+AF73+AF81)*1.2727/4</f>
        <v/>
      </c>
      <c r="AI86">
        <f>AH86+AI66+AI74+AI82+(AG65+AG73+AG81)*1.2727/4</f>
        <v/>
      </c>
      <c r="AJ86">
        <f>AI86+AJ66+AJ74+AJ82+(AH65+AH73+AH81)*1.2727/4</f>
        <v/>
      </c>
      <c r="AK86">
        <f>AJ86+AK66+AK74+AK82+(AI65+AI73+AI81)*1.2727/4</f>
        <v/>
      </c>
      <c r="AL86">
        <f>AK86+AL66+AL74+AL82+(AJ65+AJ73+AJ81)*1.2727/4</f>
        <v/>
      </c>
      <c r="AM86">
        <f>AL86+AM66+AM74+AM82+(AK65+AK73+AK81)*1.2727/4</f>
        <v/>
      </c>
      <c r="AN86">
        <f>AM86+AN66+AN74+AN82+(AL65+AL73+AL81)*1.2727/4</f>
        <v/>
      </c>
      <c r="AO86">
        <f>AN86+AO66+AO74+AO82+(AM65+AM73+AM81)*1.2727/4</f>
        <v/>
      </c>
      <c r="AP86">
        <f>AO86+AP66+AP74+AP82+(AN65+AN73+AN81)*1.2727/4</f>
        <v/>
      </c>
      <c r="AQ86">
        <f>AP86+AQ66+AQ74+AQ82+(AO65+AO73+AO81)*1.2727/4</f>
        <v/>
      </c>
      <c r="AR86">
        <f>AQ86+AR66+AR74+AR82+(AP65+AP73+AP81)*1.2727/4</f>
        <v/>
      </c>
      <c r="AS86">
        <f>AR86+AS66+AS74+AS82+(AQ65+AQ73+AQ81)*1.2727/4</f>
        <v/>
      </c>
      <c r="AT86">
        <f>AS86+AT66+AT74+AT82+(AR65+AR73+AR81)*1.2727/4</f>
        <v/>
      </c>
      <c r="AU86">
        <f>AT86+AU66+AU74+AU82+(AS65+AS73+AS81)*1.2727/4</f>
        <v/>
      </c>
      <c r="AV86">
        <f>AU86+AV66+AV74+AV82+(AT65+AT73+AT81)*1.2727/4</f>
        <v/>
      </c>
      <c r="AW86">
        <f>AV86+AW66+AW74+AW82+(AU65+AU73+AU81)*1.2727/4</f>
        <v/>
      </c>
      <c r="AX86">
        <f>AW86+AX66+AX74+AX82+(AV65+AV73+AV81)*1.2727/4</f>
        <v/>
      </c>
      <c r="AY86">
        <f>AX86+AY66+AY74+AY82+(AW65+AW73+AW81)*1.2727/4</f>
        <v/>
      </c>
      <c r="AZ86">
        <f>AY86+AZ66+AZ74+AZ82+(AX65+AX73+AX81)*1.2727/4</f>
        <v/>
      </c>
      <c r="BA86">
        <f>AZ86+BA66+BA74+BA82+(AY65+AY73+AY81)*1.2727/4</f>
        <v/>
      </c>
      <c r="BB86">
        <f>BA86+BB66+BB74+BB82+(AZ65+AZ73+AZ81)*1.2727/4</f>
        <v/>
      </c>
      <c r="BC86">
        <f>BB86+BC66+BC74+BC82+(BA65+BA73+BA81)*1.2727/4</f>
        <v/>
      </c>
      <c r="BD86">
        <f>BC86+BD66+BD74+BD82+(BB65+BB73+BB81)*1.2727/4</f>
        <v/>
      </c>
      <c r="BE86">
        <f>BD86+BE66+BE74+BE82+(BC65+BC73+BC81)*1.2727/4</f>
        <v/>
      </c>
      <c r="BF86">
        <f>BE86+BF66+BF74+BF82+(BD65+BD73+BD81)*1.2727/4</f>
        <v/>
      </c>
      <c r="BG86">
        <f>BF86+BG66+BG74+BG82+(BE65+BE73+BE81)*1.2727/4</f>
        <v/>
      </c>
      <c r="BH86">
        <f>BG86+BH66+BH74+BH82+(BF65+BF73+BF81)*1.2727/4</f>
        <v/>
      </c>
      <c r="BI86">
        <f>BH86+BI66+BI74+BI82+(BG65+BG73+BG81)*1.2727/4</f>
        <v/>
      </c>
      <c r="BJ86">
        <f>BI86+BJ66+BJ74+BJ82+(BH65+BH73+BH81)*1.2727/4</f>
        <v/>
      </c>
      <c r="BK86">
        <f>BJ86+BK66+BK74+BK82+(BI65+BI73+BI81)*1.2727/4</f>
        <v/>
      </c>
      <c r="BL86">
        <f>BK86+BL66+BL74+BL82+(BJ65+BJ73+BJ81)*1.2727/4</f>
        <v/>
      </c>
      <c r="BM86">
        <f>BL86+BM66+BM74+BM82+(BK65+BK73+BK81)*1.2727/4</f>
        <v/>
      </c>
      <c r="BN86">
        <f>BM86+BN66+BN74+BN82+(BL65+BL73+BL81)*1.2727/4</f>
        <v/>
      </c>
      <c r="BO86">
        <f>BN86+BO66+BO74+BO82+(BM65+BM73+BM81)*1.2727/4</f>
        <v/>
      </c>
      <c r="BP86">
        <f>BO86+BP66+BP74+BP82+(BN65+BN73+BN81)*1.2727/4</f>
        <v/>
      </c>
      <c r="BQ86">
        <f>BP86+BQ66+BQ74+BQ82+(BO65+BO73+BO81)*1.2727/4</f>
        <v/>
      </c>
      <c r="BR86">
        <f>BQ86+BR66+BR74+BR82+(BP65+BP73+BP81)*1.2727/4</f>
        <v/>
      </c>
      <c r="BS86">
        <f>BR86+BS66+BS74+BS82+(BQ65+BQ73+BQ81)*1.2727/4</f>
        <v/>
      </c>
      <c r="BT86">
        <f>BS86+BT66+BT74+BT82+(BR65+BR73+BR81)*1.2727/4</f>
        <v/>
      </c>
      <c r="BU86">
        <f>BT86+BU66+BU74+BU82+(BS65+BS73+BS81)*1.2727/4</f>
        <v/>
      </c>
      <c r="BV86">
        <f>BU86+BV66+BV74+BV82+(BT65+BT73+BT81)*1.2727/4</f>
        <v/>
      </c>
      <c r="BW86">
        <f>BV86+BW66+BW74+BW82+(BU65+BU73+BU81)*1.2727/4</f>
        <v/>
      </c>
      <c r="BX86">
        <f>BW86+BX66+BX74+BX82+(BV65+BV73+BV81)*1.2727/4</f>
        <v/>
      </c>
      <c r="BY86">
        <f>BX86+BY66+BY74+BY82+(BW65+BW73+BW81)*1.2727/4</f>
        <v/>
      </c>
      <c r="BZ86">
        <f>BY86+BZ66+BZ74+BZ82+(BX65+BX73+BX81)*1.2727/4</f>
        <v/>
      </c>
      <c r="CA86">
        <f>BZ86+CA66+CA74+CA82+(BY65+BY73+BY81)*1.2727/4</f>
        <v/>
      </c>
      <c r="CB86">
        <f>CA86+CB66+CB74+CB82+(BZ65+BZ73+BZ81)*1.2727/4</f>
        <v/>
      </c>
      <c r="CC86">
        <f>CB86+CC66+CC74+CC82+(CA65+CA73+CA81)*1.2727/4</f>
        <v/>
      </c>
      <c r="CD86">
        <f>CC86+CD66+CD74+CD82+(CB65+CB73+CB81)*1.2727/4</f>
        <v/>
      </c>
    </row>
    <row r="87">
      <c r="A87" t="inlineStr">
        <is>
          <t>cum var</t>
        </is>
      </c>
      <c r="B87" t="n">
        <v>0</v>
      </c>
      <c r="C87">
        <f>B87+C67+C75+C83+(0)*1.1983/4</f>
        <v/>
      </c>
      <c r="D87">
        <f>C87+D67+D75+D83+(B65+B73+B81)*1.1983/4</f>
        <v/>
      </c>
      <c r="E87">
        <f>D87+E67+E75+E83+(C65+C73+C81)*1.1983/4</f>
        <v/>
      </c>
      <c r="F87">
        <f>E87+F67+F75+F83+(D65+D73+D81)*1.1983/4</f>
        <v/>
      </c>
      <c r="G87">
        <f>F87+G67+G75+G83+(E65+E73+E81)*1.1983/4</f>
        <v/>
      </c>
      <c r="H87">
        <f>G87+H67+H75+H83+(F65+F73+F81)*1.1983/4</f>
        <v/>
      </c>
      <c r="I87">
        <f>H87+I67+I75+I83+(G65+G73+G81)*1.1983/4</f>
        <v/>
      </c>
      <c r="J87">
        <f>I87+J67+J75+J83+(H65+H73+H81)*1.1983/4</f>
        <v/>
      </c>
      <c r="K87">
        <f>J87+K67+K75+K83+(I65+I73+I81)*1.1983/4</f>
        <v/>
      </c>
      <c r="L87">
        <f>K87+L67+L75+L83+(J65+J73+J81)*1.1983/4</f>
        <v/>
      </c>
      <c r="M87">
        <f>L87+M67+M75+M83+(K65+K73+K81)*1.1983/4</f>
        <v/>
      </c>
      <c r="N87">
        <f>M87+N67+N75+N83+(L65+L73+L81)*1.1983/4</f>
        <v/>
      </c>
      <c r="O87">
        <f>N87+O67+O75+O83+(M65+M73+M81)*1.1983/4</f>
        <v/>
      </c>
      <c r="P87">
        <f>O87+P67+P75+P83+(N65+N73+N81)*1.1983/4</f>
        <v/>
      </c>
      <c r="Q87">
        <f>P87+Q67+Q75+Q83+(O65+O73+O81)*1.1983/4</f>
        <v/>
      </c>
      <c r="R87">
        <f>Q87+R67+R75+R83+(P65+P73+P81)*1.1983/4</f>
        <v/>
      </c>
      <c r="S87">
        <f>R87+S67+S75+S83+(Q65+Q73+Q81)*1.1983/4</f>
        <v/>
      </c>
      <c r="T87">
        <f>S87+T67+T75+T83+(R65+R73+R81)*1.1983/4</f>
        <v/>
      </c>
      <c r="U87">
        <f>T87+U67+U75+U83+(S65+S73+S81)*1.1983/4</f>
        <v/>
      </c>
      <c r="V87">
        <f>U87+V67+V75+V83+(T65+T73+T81)*1.1983/4</f>
        <v/>
      </c>
      <c r="W87">
        <f>V87+W67+W75+W83+(U65+U73+U81)*1.1983/4</f>
        <v/>
      </c>
      <c r="X87">
        <f>W87+X67+X75+X83+(V65+V73+V81)*1.1983/4</f>
        <v/>
      </c>
      <c r="Y87">
        <f>X87+Y67+Y75+Y83+(W65+W73+W81)*1.1983/4</f>
        <v/>
      </c>
      <c r="Z87">
        <f>Y87+Z67+Z75+Z83+(X65+X73+X81)*1.1983/4</f>
        <v/>
      </c>
      <c r="AA87">
        <f>Z87+AA67+AA75+AA83+(Y65+Y73+Y81)*1.1983/4</f>
        <v/>
      </c>
      <c r="AB87">
        <f>AA87+AB67+AB75+AB83+(Z65+Z73+Z81)*1.1983/4</f>
        <v/>
      </c>
      <c r="AC87">
        <f>AB87+AC67+AC75+AC83+(AA65+AA73+AA81)*1.1983/4</f>
        <v/>
      </c>
      <c r="AD87">
        <f>AC87+AD67+AD75+AD83+(AB65+AB73+AB81)*1.1983/4</f>
        <v/>
      </c>
      <c r="AE87">
        <f>AD87+AE67+AE75+AE83+(AC65+AC73+AC81)*1.1983/4</f>
        <v/>
      </c>
      <c r="AF87">
        <f>AE87+AF67+AF75+AF83+(AD65+AD73+AD81)*1.1983/4</f>
        <v/>
      </c>
      <c r="AG87">
        <f>AF87+AG67+AG75+AG83+(AE65+AE73+AE81)*1.1983/4</f>
        <v/>
      </c>
      <c r="AH87">
        <f>AG87+AH67+AH75+AH83+(AF65+AF73+AF81)*1.1983/4</f>
        <v/>
      </c>
      <c r="AI87">
        <f>AH87+AI67+AI75+AI83+(AG65+AG73+AG81)*1.1983/4</f>
        <v/>
      </c>
      <c r="AJ87">
        <f>AI87+AJ67+AJ75+AJ83+(AH65+AH73+AH81)*1.1983/4</f>
        <v/>
      </c>
      <c r="AK87">
        <f>AJ87+AK67+AK75+AK83+(AI65+AI73+AI81)*1.1983/4</f>
        <v/>
      </c>
      <c r="AL87">
        <f>AK87+AL67+AL75+AL83+(AJ65+AJ73+AJ81)*1.1983/4</f>
        <v/>
      </c>
      <c r="AM87">
        <f>AL87+AM67+AM75+AM83+(AK65+AK73+AK81)*1.1983/4</f>
        <v/>
      </c>
      <c r="AN87">
        <f>AM87+AN67+AN75+AN83+(AL65+AL73+AL81)*1.1983/4</f>
        <v/>
      </c>
      <c r="AO87">
        <f>AN87+AO67+AO75+AO83+(AM65+AM73+AM81)*1.1983/4</f>
        <v/>
      </c>
      <c r="AP87">
        <f>AO87+AP67+AP75+AP83+(AN65+AN73+AN81)*1.1983/4</f>
        <v/>
      </c>
      <c r="AQ87">
        <f>AP87+AQ67+AQ75+AQ83+(AO65+AO73+AO81)*1.1983/4</f>
        <v/>
      </c>
      <c r="AR87">
        <f>AQ87+AR67+AR75+AR83+(AP65+AP73+AP81)*1.1983/4</f>
        <v/>
      </c>
      <c r="AS87">
        <f>AR87+AS67+AS75+AS83+(AQ65+AQ73+AQ81)*1.1983/4</f>
        <v/>
      </c>
      <c r="AT87">
        <f>AS87+AT67+AT75+AT83+(AR65+AR73+AR81)*1.1983/4</f>
        <v/>
      </c>
      <c r="AU87">
        <f>AT87+AU67+AU75+AU83+(AS65+AS73+AS81)*1.1983/4</f>
        <v/>
      </c>
      <c r="AV87">
        <f>AU87+AV67+AV75+AV83+(AT65+AT73+AT81)*1.1983/4</f>
        <v/>
      </c>
      <c r="AW87">
        <f>AV87+AW67+AW75+AW83+(AU65+AU73+AU81)*1.1983/4</f>
        <v/>
      </c>
      <c r="AX87">
        <f>AW87+AX67+AX75+AX83+(AV65+AV73+AV81)*1.1983/4</f>
        <v/>
      </c>
      <c r="AY87">
        <f>AX87+AY67+AY75+AY83+(AW65+AW73+AW81)*1.1983/4</f>
        <v/>
      </c>
      <c r="AZ87">
        <f>AY87+AZ67+AZ75+AZ83+(AX65+AX73+AX81)*1.1983/4</f>
        <v/>
      </c>
      <c r="BA87">
        <f>AZ87+BA67+BA75+BA83+(AY65+AY73+AY81)*1.1983/4</f>
        <v/>
      </c>
      <c r="BB87">
        <f>BA87+BB67+BB75+BB83+(AZ65+AZ73+AZ81)*1.1983/4</f>
        <v/>
      </c>
      <c r="BC87">
        <f>BB87+BC67+BC75+BC83+(BA65+BA73+BA81)*1.1983/4</f>
        <v/>
      </c>
      <c r="BD87">
        <f>BC87+BD67+BD75+BD83+(BB65+BB73+BB81)*1.1983/4</f>
        <v/>
      </c>
      <c r="BE87">
        <f>BD87+BE67+BE75+BE83+(BC65+BC73+BC81)*1.1983/4</f>
        <v/>
      </c>
      <c r="BF87">
        <f>BE87+BF67+BF75+BF83+(BD65+BD73+BD81)*1.1983/4</f>
        <v/>
      </c>
      <c r="BG87">
        <f>BF87+BG67+BG75+BG83+(BE65+BE73+BE81)*1.1983/4</f>
        <v/>
      </c>
      <c r="BH87">
        <f>BG87+BH67+BH75+BH83+(BF65+BF73+BF81)*1.1983/4</f>
        <v/>
      </c>
      <c r="BI87">
        <f>BH87+BI67+BI75+BI83+(BG65+BG73+BG81)*1.1983/4</f>
        <v/>
      </c>
      <c r="BJ87">
        <f>BI87+BJ67+BJ75+BJ83+(BH65+BH73+BH81)*1.1983/4</f>
        <v/>
      </c>
      <c r="BK87">
        <f>BJ87+BK67+BK75+BK83+(BI65+BI73+BI81)*1.1983/4</f>
        <v/>
      </c>
      <c r="BL87">
        <f>BK87+BL67+BL75+BL83+(BJ65+BJ73+BJ81)*1.1983/4</f>
        <v/>
      </c>
      <c r="BM87">
        <f>BL87+BM67+BM75+BM83+(BK65+BK73+BK81)*1.1983/4</f>
        <v/>
      </c>
      <c r="BN87">
        <f>BM87+BN67+BN75+BN83+(BL65+BL73+BL81)*1.1983/4</f>
        <v/>
      </c>
      <c r="BO87">
        <f>BN87+BO67+BO75+BO83+(BM65+BM73+BM81)*1.1983/4</f>
        <v/>
      </c>
      <c r="BP87">
        <f>BO87+BP67+BP75+BP83+(BN65+BN73+BN81)*1.1983/4</f>
        <v/>
      </c>
      <c r="BQ87">
        <f>BP87+BQ67+BQ75+BQ83+(BO65+BO73+BO81)*1.1983/4</f>
        <v/>
      </c>
      <c r="BR87">
        <f>BQ87+BR67+BR75+BR83+(BP65+BP73+BP81)*1.1983/4</f>
        <v/>
      </c>
      <c r="BS87">
        <f>BR87+BS67+BS75+BS83+(BQ65+BQ73+BQ81)*1.1983/4</f>
        <v/>
      </c>
      <c r="BT87">
        <f>BS87+BT67+BT75+BT83+(BR65+BR73+BR81)*1.1983/4</f>
        <v/>
      </c>
      <c r="BU87">
        <f>BT87+BU67+BU75+BU83+(BS65+BS73+BS81)*1.1983/4</f>
        <v/>
      </c>
      <c r="BV87">
        <f>BU87+BV67+BV75+BV83+(BT65+BT73+BT81)*1.1983/4</f>
        <v/>
      </c>
      <c r="BW87">
        <f>BV87+BW67+BW75+BW83+(BU65+BU73+BU81)*1.1983/4</f>
        <v/>
      </c>
      <c r="BX87">
        <f>BW87+BX67+BX75+BX83+(BV65+BV73+BV81)*1.1983/4</f>
        <v/>
      </c>
      <c r="BY87">
        <f>BX87+BY67+BY75+BY83+(BW65+BW73+BW81)*1.1983/4</f>
        <v/>
      </c>
      <c r="BZ87">
        <f>BY87+BZ67+BZ75+BZ83+(BX65+BX73+BX81)*1.1983/4</f>
        <v/>
      </c>
      <c r="CA87">
        <f>BZ87+CA67+CA75+CA83+(BY65+BY73+BY81)*1.1983/4</f>
        <v/>
      </c>
      <c r="CB87">
        <f>CA87+CB67+CB75+CB83+(BZ65+BZ73+BZ81)*1.1983/4</f>
        <v/>
      </c>
      <c r="CC87">
        <f>CB87+CC67+CC75+CC83+(CA65+CA73+CA81)*1.1983/4</f>
        <v/>
      </c>
      <c r="CD87">
        <f>CC87+CD67+CD75+CD83+(CB65+CB73+CB81)*1.1983/4</f>
        <v/>
      </c>
    </row>
    <row r="88">
      <c r="A88" t="inlineStr">
        <is>
          <t>kill chance</t>
        </is>
      </c>
      <c r="C88">
        <f>IF(C87&lt;=0,IF(C86&gt;=1500,1,0),1-NORMDIST(1500-0.5,C86,SQRT(C87),TRUE))</f>
        <v/>
      </c>
      <c r="D88">
        <f>IF(D87&lt;=0,IF(D86&gt;=1500,1,0),1-NORMDIST(1500-0.5,D86,SQRT(D87),TRUE))</f>
        <v/>
      </c>
      <c r="E88">
        <f>IF(E87&lt;=0,IF(E86&gt;=1500,1,0),1-NORMDIST(1500-0.5,E86,SQRT(E87),TRUE))</f>
        <v/>
      </c>
      <c r="F88">
        <f>IF(F87&lt;=0,IF(F86&gt;=1500,1,0),1-NORMDIST(1500-0.5,F86,SQRT(F87),TRUE))</f>
        <v/>
      </c>
      <c r="G88">
        <f>IF(G87&lt;=0,IF(G86&gt;=1500,1,0),1-NORMDIST(1500-0.5,G86,SQRT(G87),TRUE))</f>
        <v/>
      </c>
      <c r="H88">
        <f>IF(H87&lt;=0,IF(H86&gt;=1500,1,0),1-NORMDIST(1500-0.5,H86,SQRT(H87),TRUE))</f>
        <v/>
      </c>
      <c r="I88">
        <f>IF(I87&lt;=0,IF(I86&gt;=1500,1,0),1-NORMDIST(1500-0.5,I86,SQRT(I87),TRUE))</f>
        <v/>
      </c>
      <c r="J88">
        <f>IF(J87&lt;=0,IF(J86&gt;=1500,1,0),1-NORMDIST(1500-0.5,J86,SQRT(J87),TRUE))</f>
        <v/>
      </c>
      <c r="K88">
        <f>IF(K87&lt;=0,IF(K86&gt;=1500,1,0),1-NORMDIST(1500-0.5,K86,SQRT(K87),TRUE))</f>
        <v/>
      </c>
      <c r="L88">
        <f>IF(L87&lt;=0,IF(L86&gt;=1500,1,0),1-NORMDIST(1500-0.5,L86,SQRT(L87),TRUE))</f>
        <v/>
      </c>
      <c r="M88">
        <f>IF(M87&lt;=0,IF(M86&gt;=1500,1,0),1-NORMDIST(1500-0.5,M86,SQRT(M87),TRUE))</f>
        <v/>
      </c>
      <c r="N88">
        <f>IF(N87&lt;=0,IF(N86&gt;=1500,1,0),1-NORMDIST(1500-0.5,N86,SQRT(N87),TRUE))</f>
        <v/>
      </c>
      <c r="O88">
        <f>IF(O87&lt;=0,IF(O86&gt;=1500,1,0),1-NORMDIST(1500-0.5,O86,SQRT(O87),TRUE))</f>
        <v/>
      </c>
      <c r="P88">
        <f>IF(P87&lt;=0,IF(P86&gt;=1500,1,0),1-NORMDIST(1500-0.5,P86,SQRT(P87),TRUE))</f>
        <v/>
      </c>
      <c r="Q88">
        <f>IF(Q87&lt;=0,IF(Q86&gt;=1500,1,0),1-NORMDIST(1500-0.5,Q86,SQRT(Q87),TRUE))</f>
        <v/>
      </c>
      <c r="R88">
        <f>IF(R87&lt;=0,IF(R86&gt;=1500,1,0),1-NORMDIST(1500-0.5,R86,SQRT(R87),TRUE))</f>
        <v/>
      </c>
      <c r="S88">
        <f>IF(S87&lt;=0,IF(S86&gt;=1500,1,0),1-NORMDIST(1500-0.5,S86,SQRT(S87),TRUE))</f>
        <v/>
      </c>
      <c r="T88">
        <f>IF(T87&lt;=0,IF(T86&gt;=1500,1,0),1-NORMDIST(1500-0.5,T86,SQRT(T87),TRUE))</f>
        <v/>
      </c>
      <c r="U88">
        <f>IF(U87&lt;=0,IF(U86&gt;=1500,1,0),1-NORMDIST(1500-0.5,U86,SQRT(U87),TRUE))</f>
        <v/>
      </c>
      <c r="V88">
        <f>IF(V87&lt;=0,IF(V86&gt;=1500,1,0),1-NORMDIST(1500-0.5,V86,SQRT(V87),TRUE))</f>
        <v/>
      </c>
      <c r="W88">
        <f>IF(W87&lt;=0,IF(W86&gt;=1500,1,0),1-NORMDIST(1500-0.5,W86,SQRT(W87),TRUE))</f>
        <v/>
      </c>
      <c r="X88">
        <f>IF(X87&lt;=0,IF(X86&gt;=1500,1,0),1-NORMDIST(1500-0.5,X86,SQRT(X87),TRUE))</f>
        <v/>
      </c>
      <c r="Y88">
        <f>IF(Y87&lt;=0,IF(Y86&gt;=1500,1,0),1-NORMDIST(1500-0.5,Y86,SQRT(Y87),TRUE))</f>
        <v/>
      </c>
      <c r="Z88">
        <f>IF(Z87&lt;=0,IF(Z86&gt;=1500,1,0),1-NORMDIST(1500-0.5,Z86,SQRT(Z87),TRUE))</f>
        <v/>
      </c>
      <c r="AA88">
        <f>IF(AA87&lt;=0,IF(AA86&gt;=1500,1,0),1-NORMDIST(1500-0.5,AA86,SQRT(AA87),TRUE))</f>
        <v/>
      </c>
      <c r="AB88">
        <f>IF(AB87&lt;=0,IF(AB86&gt;=1500,1,0),1-NORMDIST(1500-0.5,AB86,SQRT(AB87),TRUE))</f>
        <v/>
      </c>
      <c r="AC88">
        <f>IF(AC87&lt;=0,IF(AC86&gt;=1500,1,0),1-NORMDIST(1500-0.5,AC86,SQRT(AC87),TRUE))</f>
        <v/>
      </c>
      <c r="AD88">
        <f>IF(AD87&lt;=0,IF(AD86&gt;=1500,1,0),1-NORMDIST(1500-0.5,AD86,SQRT(AD87),TRUE))</f>
        <v/>
      </c>
      <c r="AE88">
        <f>IF(AE87&lt;=0,IF(AE86&gt;=1500,1,0),1-NORMDIST(1500-0.5,AE86,SQRT(AE87),TRUE))</f>
        <v/>
      </c>
      <c r="AF88">
        <f>IF(AF87&lt;=0,IF(AF86&gt;=1500,1,0),1-NORMDIST(1500-0.5,AF86,SQRT(AF87),TRUE))</f>
        <v/>
      </c>
      <c r="AG88">
        <f>IF(AG87&lt;=0,IF(AG86&gt;=1500,1,0),1-NORMDIST(1500-0.5,AG86,SQRT(AG87),TRUE))</f>
        <v/>
      </c>
      <c r="AH88">
        <f>IF(AH87&lt;=0,IF(AH86&gt;=1500,1,0),1-NORMDIST(1500-0.5,AH86,SQRT(AH87),TRUE))</f>
        <v/>
      </c>
      <c r="AI88">
        <f>IF(AI87&lt;=0,IF(AI86&gt;=1500,1,0),1-NORMDIST(1500-0.5,AI86,SQRT(AI87),TRUE))</f>
        <v/>
      </c>
      <c r="AJ88">
        <f>IF(AJ87&lt;=0,IF(AJ86&gt;=1500,1,0),1-NORMDIST(1500-0.5,AJ86,SQRT(AJ87),TRUE))</f>
        <v/>
      </c>
      <c r="AK88">
        <f>IF(AK87&lt;=0,IF(AK86&gt;=1500,1,0),1-NORMDIST(1500-0.5,AK86,SQRT(AK87),TRUE))</f>
        <v/>
      </c>
      <c r="AL88">
        <f>IF(AL87&lt;=0,IF(AL86&gt;=1500,1,0),1-NORMDIST(1500-0.5,AL86,SQRT(AL87),TRUE))</f>
        <v/>
      </c>
      <c r="AM88">
        <f>IF(AM87&lt;=0,IF(AM86&gt;=1500,1,0),1-NORMDIST(1500-0.5,AM86,SQRT(AM87),TRUE))</f>
        <v/>
      </c>
      <c r="AN88">
        <f>IF(AN87&lt;=0,IF(AN86&gt;=1500,1,0),1-NORMDIST(1500-0.5,AN86,SQRT(AN87),TRUE))</f>
        <v/>
      </c>
      <c r="AO88">
        <f>IF(AO87&lt;=0,IF(AO86&gt;=1500,1,0),1-NORMDIST(1500-0.5,AO86,SQRT(AO87),TRUE))</f>
        <v/>
      </c>
      <c r="AP88">
        <f>IF(AP87&lt;=0,IF(AP86&gt;=1500,1,0),1-NORMDIST(1500-0.5,AP86,SQRT(AP87),TRUE))</f>
        <v/>
      </c>
      <c r="AQ88">
        <f>IF(AQ87&lt;=0,IF(AQ86&gt;=1500,1,0),1-NORMDIST(1500-0.5,AQ86,SQRT(AQ87),TRUE))</f>
        <v/>
      </c>
      <c r="AR88">
        <f>IF(AR87&lt;=0,IF(AR86&gt;=1500,1,0),1-NORMDIST(1500-0.5,AR86,SQRT(AR87),TRUE))</f>
        <v/>
      </c>
      <c r="AS88">
        <f>IF(AS87&lt;=0,IF(AS86&gt;=1500,1,0),1-NORMDIST(1500-0.5,AS86,SQRT(AS87),TRUE))</f>
        <v/>
      </c>
      <c r="AT88">
        <f>IF(AT87&lt;=0,IF(AT86&gt;=1500,1,0),1-NORMDIST(1500-0.5,AT86,SQRT(AT87),TRUE))</f>
        <v/>
      </c>
      <c r="AU88">
        <f>IF(AU87&lt;=0,IF(AU86&gt;=1500,1,0),1-NORMDIST(1500-0.5,AU86,SQRT(AU87),TRUE))</f>
        <v/>
      </c>
      <c r="AV88">
        <f>IF(AV87&lt;=0,IF(AV86&gt;=1500,1,0),1-NORMDIST(1500-0.5,AV86,SQRT(AV87),TRUE))</f>
        <v/>
      </c>
      <c r="AW88">
        <f>IF(AW87&lt;=0,IF(AW86&gt;=1500,1,0),1-NORMDIST(1500-0.5,AW86,SQRT(AW87),TRUE))</f>
        <v/>
      </c>
      <c r="AX88">
        <f>IF(AX87&lt;=0,IF(AX86&gt;=1500,1,0),1-NORMDIST(1500-0.5,AX86,SQRT(AX87),TRUE))</f>
        <v/>
      </c>
      <c r="AY88">
        <f>IF(AY87&lt;=0,IF(AY86&gt;=1500,1,0),1-NORMDIST(1500-0.5,AY86,SQRT(AY87),TRUE))</f>
        <v/>
      </c>
      <c r="AZ88">
        <f>IF(AZ87&lt;=0,IF(AZ86&gt;=1500,1,0),1-NORMDIST(1500-0.5,AZ86,SQRT(AZ87),TRUE))</f>
        <v/>
      </c>
      <c r="BA88">
        <f>IF(BA87&lt;=0,IF(BA86&gt;=1500,1,0),1-NORMDIST(1500-0.5,BA86,SQRT(BA87),TRUE))</f>
        <v/>
      </c>
      <c r="BB88">
        <f>IF(BB87&lt;=0,IF(BB86&gt;=1500,1,0),1-NORMDIST(1500-0.5,BB86,SQRT(BB87),TRUE))</f>
        <v/>
      </c>
      <c r="BC88">
        <f>IF(BC87&lt;=0,IF(BC86&gt;=1500,1,0),1-NORMDIST(1500-0.5,BC86,SQRT(BC87),TRUE))</f>
        <v/>
      </c>
      <c r="BD88">
        <f>IF(BD87&lt;=0,IF(BD86&gt;=1500,1,0),1-NORMDIST(1500-0.5,BD86,SQRT(BD87),TRUE))</f>
        <v/>
      </c>
      <c r="BE88">
        <f>IF(BE87&lt;=0,IF(BE86&gt;=1500,1,0),1-NORMDIST(1500-0.5,BE86,SQRT(BE87),TRUE))</f>
        <v/>
      </c>
      <c r="BF88">
        <f>IF(BF87&lt;=0,IF(BF86&gt;=1500,1,0),1-NORMDIST(1500-0.5,BF86,SQRT(BF87),TRUE))</f>
        <v/>
      </c>
      <c r="BG88">
        <f>IF(BG87&lt;=0,IF(BG86&gt;=1500,1,0),1-NORMDIST(1500-0.5,BG86,SQRT(BG87),TRUE))</f>
        <v/>
      </c>
      <c r="BH88">
        <f>IF(BH87&lt;=0,IF(BH86&gt;=1500,1,0),1-NORMDIST(1500-0.5,BH86,SQRT(BH87),TRUE))</f>
        <v/>
      </c>
      <c r="BI88">
        <f>IF(BI87&lt;=0,IF(BI86&gt;=1500,1,0),1-NORMDIST(1500-0.5,BI86,SQRT(BI87),TRUE))</f>
        <v/>
      </c>
      <c r="BJ88">
        <f>IF(BJ87&lt;=0,IF(BJ86&gt;=1500,1,0),1-NORMDIST(1500-0.5,BJ86,SQRT(BJ87),TRUE))</f>
        <v/>
      </c>
      <c r="BK88">
        <f>IF(BK87&lt;=0,IF(BK86&gt;=1500,1,0),1-NORMDIST(1500-0.5,BK86,SQRT(BK87),TRUE))</f>
        <v/>
      </c>
      <c r="BL88">
        <f>IF(BL87&lt;=0,IF(BL86&gt;=1500,1,0),1-NORMDIST(1500-0.5,BL86,SQRT(BL87),TRUE))</f>
        <v/>
      </c>
      <c r="BM88">
        <f>IF(BM87&lt;=0,IF(BM86&gt;=1500,1,0),1-NORMDIST(1500-0.5,BM86,SQRT(BM87),TRUE))</f>
        <v/>
      </c>
      <c r="BN88">
        <f>IF(BN87&lt;=0,IF(BN86&gt;=1500,1,0),1-NORMDIST(1500-0.5,BN86,SQRT(BN87),TRUE))</f>
        <v/>
      </c>
      <c r="BO88">
        <f>IF(BO87&lt;=0,IF(BO86&gt;=1500,1,0),1-NORMDIST(1500-0.5,BO86,SQRT(BO87),TRUE))</f>
        <v/>
      </c>
      <c r="BP88">
        <f>IF(BP87&lt;=0,IF(BP86&gt;=1500,1,0),1-NORMDIST(1500-0.5,BP86,SQRT(BP87),TRUE))</f>
        <v/>
      </c>
      <c r="BQ88">
        <f>IF(BQ87&lt;=0,IF(BQ86&gt;=1500,1,0),1-NORMDIST(1500-0.5,BQ86,SQRT(BQ87),TRUE))</f>
        <v/>
      </c>
      <c r="BR88">
        <f>IF(BR87&lt;=0,IF(BR86&gt;=1500,1,0),1-NORMDIST(1500-0.5,BR86,SQRT(BR87),TRUE))</f>
        <v/>
      </c>
      <c r="BS88">
        <f>IF(BS87&lt;=0,IF(BS86&gt;=1500,1,0),1-NORMDIST(1500-0.5,BS86,SQRT(BS87),TRUE))</f>
        <v/>
      </c>
      <c r="BT88">
        <f>IF(BT87&lt;=0,IF(BT86&gt;=1500,1,0),1-NORMDIST(1500-0.5,BT86,SQRT(BT87),TRUE))</f>
        <v/>
      </c>
      <c r="BU88">
        <f>IF(BU87&lt;=0,IF(BU86&gt;=1500,1,0),1-NORMDIST(1500-0.5,BU86,SQRT(BU87),TRUE))</f>
        <v/>
      </c>
      <c r="BV88">
        <f>IF(BV87&lt;=0,IF(BV86&gt;=1500,1,0),1-NORMDIST(1500-0.5,BV86,SQRT(BV87),TRUE))</f>
        <v/>
      </c>
      <c r="BW88">
        <f>IF(BW87&lt;=0,IF(BW86&gt;=1500,1,0),1-NORMDIST(1500-0.5,BW86,SQRT(BW87),TRUE))</f>
        <v/>
      </c>
      <c r="BX88">
        <f>IF(BX87&lt;=0,IF(BX86&gt;=1500,1,0),1-NORMDIST(1500-0.5,BX86,SQRT(BX87),TRUE))</f>
        <v/>
      </c>
      <c r="BY88">
        <f>IF(BY87&lt;=0,IF(BY86&gt;=1500,1,0),1-NORMDIST(1500-0.5,BY86,SQRT(BY87),TRUE))</f>
        <v/>
      </c>
      <c r="BZ88">
        <f>IF(BZ87&lt;=0,IF(BZ86&gt;=1500,1,0),1-NORMDIST(1500-0.5,BZ86,SQRT(BZ87),TRUE))</f>
        <v/>
      </c>
      <c r="CA88">
        <f>IF(CA87&lt;=0,IF(CA86&gt;=1500,1,0),1-NORMDIST(1500-0.5,CA86,SQRT(CA87),TRUE))</f>
        <v/>
      </c>
      <c r="CB88">
        <f>IF(CB87&lt;=0,IF(CB86&gt;=1500,1,0),1-NORMDIST(1500-0.5,CB86,SQRT(CB87),TRUE))</f>
        <v/>
      </c>
      <c r="CC88">
        <f>IF(CC87&lt;=0,IF(CC86&gt;=1500,1,0),1-NORMDIST(1500-0.5,CC86,SQRT(CC87),TRUE))</f>
        <v/>
      </c>
      <c r="CD88">
        <f>IF(CD87&lt;=0,IF(CD86&gt;=1500,1,0),1-NORMDIST(1500-0.5,CD86,SQRT(CD87),TRUE))</f>
        <v/>
      </c>
    </row>
    <row r="89">
      <c r="A89" t="inlineStr">
        <is>
          <t>kill tick cand</t>
        </is>
      </c>
      <c r="C89">
        <f>IF(C88&gt;=0.05,'3-man'!C$18,999)</f>
        <v/>
      </c>
      <c r="D89">
        <f>IF(D88&gt;=0.05,'3-man'!D$18,999)</f>
        <v/>
      </c>
      <c r="E89">
        <f>IF(E88&gt;=0.05,'3-man'!E$18,999)</f>
        <v/>
      </c>
      <c r="F89">
        <f>IF(F88&gt;=0.05,'3-man'!F$18,999)</f>
        <v/>
      </c>
      <c r="G89">
        <f>IF(G88&gt;=0.05,'3-man'!G$18,999)</f>
        <v/>
      </c>
      <c r="H89">
        <f>IF(H88&gt;=0.05,'3-man'!H$18,999)</f>
        <v/>
      </c>
      <c r="I89">
        <f>IF(I88&gt;=0.05,'3-man'!I$18,999)</f>
        <v/>
      </c>
      <c r="J89">
        <f>IF(J88&gt;=0.05,'3-man'!J$18,999)</f>
        <v/>
      </c>
      <c r="K89">
        <f>IF(K88&gt;=0.05,'3-man'!K$18,999)</f>
        <v/>
      </c>
      <c r="L89">
        <f>IF(L88&gt;=0.05,'3-man'!L$18,999)</f>
        <v/>
      </c>
      <c r="M89">
        <f>IF(M88&gt;=0.05,'3-man'!M$18,999)</f>
        <v/>
      </c>
      <c r="N89">
        <f>IF(N88&gt;=0.05,'3-man'!N$18,999)</f>
        <v/>
      </c>
      <c r="O89">
        <f>IF(O88&gt;=0.05,'3-man'!O$18,999)</f>
        <v/>
      </c>
      <c r="P89">
        <f>IF(P88&gt;=0.05,'3-man'!P$18,999)</f>
        <v/>
      </c>
      <c r="Q89">
        <f>IF(Q88&gt;=0.05,'3-man'!Q$18,999)</f>
        <v/>
      </c>
      <c r="R89">
        <f>IF(R88&gt;=0.05,'3-man'!R$18,999)</f>
        <v/>
      </c>
      <c r="S89">
        <f>IF(S88&gt;=0.05,'3-man'!S$18,999)</f>
        <v/>
      </c>
      <c r="T89">
        <f>IF(T88&gt;=0.05,'3-man'!T$18,999)</f>
        <v/>
      </c>
      <c r="U89">
        <f>IF(U88&gt;=0.05,'3-man'!U$18,999)</f>
        <v/>
      </c>
      <c r="V89">
        <f>IF(V88&gt;=0.05,'3-man'!V$18,999)</f>
        <v/>
      </c>
      <c r="W89">
        <f>IF(W88&gt;=0.05,'3-man'!W$18,999)</f>
        <v/>
      </c>
      <c r="X89">
        <f>IF(X88&gt;=0.05,'3-man'!X$18,999)</f>
        <v/>
      </c>
      <c r="Y89">
        <f>IF(Y88&gt;=0.05,'3-man'!Y$18,999)</f>
        <v/>
      </c>
      <c r="Z89">
        <f>IF(Z88&gt;=0.05,'3-man'!Z$18,999)</f>
        <v/>
      </c>
      <c r="AA89">
        <f>IF(AA88&gt;=0.05,'3-man'!AA$18,999)</f>
        <v/>
      </c>
      <c r="AB89">
        <f>IF(AB88&gt;=0.05,'3-man'!AB$18,999)</f>
        <v/>
      </c>
      <c r="AC89">
        <f>IF(AC88&gt;=0.05,'3-man'!AC$18,999)</f>
        <v/>
      </c>
      <c r="AD89">
        <f>IF(AD88&gt;=0.05,'3-man'!AD$18,999)</f>
        <v/>
      </c>
      <c r="AE89">
        <f>IF(AE88&gt;=0.05,'3-man'!AE$18,999)</f>
        <v/>
      </c>
      <c r="AF89">
        <f>IF(AF88&gt;=0.05,'3-man'!AF$18,999)</f>
        <v/>
      </c>
      <c r="AG89">
        <f>IF(AG88&gt;=0.05,'3-man'!AG$18,999)</f>
        <v/>
      </c>
      <c r="AH89">
        <f>IF(AH88&gt;=0.05,'3-man'!AH$18,999)</f>
        <v/>
      </c>
      <c r="AI89">
        <f>IF(AI88&gt;=0.05,'3-man'!AI$18,999)</f>
        <v/>
      </c>
      <c r="AJ89">
        <f>IF(AJ88&gt;=0.05,'3-man'!AJ$18,999)</f>
        <v/>
      </c>
      <c r="AK89">
        <f>IF(AK88&gt;=0.05,'3-man'!AK$18,999)</f>
        <v/>
      </c>
      <c r="AL89">
        <f>IF(AL88&gt;=0.05,'3-man'!AL$18,999)</f>
        <v/>
      </c>
      <c r="AM89">
        <f>IF(AM88&gt;=0.05,'3-man'!AM$18,999)</f>
        <v/>
      </c>
      <c r="AN89">
        <f>IF(AN88&gt;=0.05,'3-man'!AN$18,999)</f>
        <v/>
      </c>
      <c r="AO89">
        <f>IF(AO88&gt;=0.05,'3-man'!AO$18,999)</f>
        <v/>
      </c>
      <c r="AP89">
        <f>IF(AP88&gt;=0.05,'3-man'!AP$18,999)</f>
        <v/>
      </c>
      <c r="AQ89">
        <f>IF(AQ88&gt;=0.05,'3-man'!AQ$18,999)</f>
        <v/>
      </c>
      <c r="AR89">
        <f>IF(AR88&gt;=0.05,'3-man'!AR$18,999)</f>
        <v/>
      </c>
      <c r="AS89">
        <f>IF(AS88&gt;=0.05,'3-man'!AS$18,999)</f>
        <v/>
      </c>
      <c r="AT89">
        <f>IF(AT88&gt;=0.05,'3-man'!AT$18,999)</f>
        <v/>
      </c>
      <c r="AU89">
        <f>IF(AU88&gt;=0.05,'3-man'!AU$18,999)</f>
        <v/>
      </c>
      <c r="AV89">
        <f>IF(AV88&gt;=0.05,'3-man'!AV$18,999)</f>
        <v/>
      </c>
      <c r="AW89">
        <f>IF(AW88&gt;=0.05,'3-man'!AW$18,999)</f>
        <v/>
      </c>
      <c r="AX89">
        <f>IF(AX88&gt;=0.05,'3-man'!AX$18,999)</f>
        <v/>
      </c>
      <c r="AY89">
        <f>IF(AY88&gt;=0.05,'3-man'!AY$18,999)</f>
        <v/>
      </c>
      <c r="AZ89">
        <f>IF(AZ88&gt;=0.05,'3-man'!AZ$18,999)</f>
        <v/>
      </c>
      <c r="BA89">
        <f>IF(BA88&gt;=0.05,'3-man'!BA$18,999)</f>
        <v/>
      </c>
      <c r="BB89">
        <f>IF(BB88&gt;=0.05,'3-man'!BB$18,999)</f>
        <v/>
      </c>
      <c r="BC89">
        <f>IF(BC88&gt;=0.05,'3-man'!BC$18,999)</f>
        <v/>
      </c>
      <c r="BD89">
        <f>IF(BD88&gt;=0.05,'3-man'!BD$18,999)</f>
        <v/>
      </c>
      <c r="BE89">
        <f>IF(BE88&gt;=0.05,'3-man'!BE$18,999)</f>
        <v/>
      </c>
      <c r="BF89">
        <f>IF(BF88&gt;=0.05,'3-man'!BF$18,999)</f>
        <v/>
      </c>
      <c r="BG89">
        <f>IF(BG88&gt;=0.05,'3-man'!BG$18,999)</f>
        <v/>
      </c>
      <c r="BH89">
        <f>IF(BH88&gt;=0.05,'3-man'!BH$18,999)</f>
        <v/>
      </c>
      <c r="BI89">
        <f>IF(BI88&gt;=0.05,'3-man'!BI$18,999)</f>
        <v/>
      </c>
      <c r="BJ89">
        <f>IF(BJ88&gt;=0.05,'3-man'!BJ$18,999)</f>
        <v/>
      </c>
      <c r="BK89">
        <f>IF(BK88&gt;=0.05,'3-man'!BK$18,999)</f>
        <v/>
      </c>
      <c r="BL89">
        <f>IF(BL88&gt;=0.05,'3-man'!BL$18,999)</f>
        <v/>
      </c>
      <c r="BM89">
        <f>IF(BM88&gt;=0.05,'3-man'!BM$18,999)</f>
        <v/>
      </c>
      <c r="BN89">
        <f>IF(BN88&gt;=0.05,'3-man'!BN$18,999)</f>
        <v/>
      </c>
      <c r="BO89">
        <f>IF(BO88&gt;=0.05,'3-man'!BO$18,999)</f>
        <v/>
      </c>
      <c r="BP89">
        <f>IF(BP88&gt;=0.05,'3-man'!BP$18,999)</f>
        <v/>
      </c>
      <c r="BQ89">
        <f>IF(BQ88&gt;=0.05,'3-man'!BQ$18,999)</f>
        <v/>
      </c>
      <c r="BR89">
        <f>IF(BR88&gt;=0.05,'3-man'!BR$18,999)</f>
        <v/>
      </c>
      <c r="BS89">
        <f>IF(BS88&gt;=0.05,'3-man'!BS$18,999)</f>
        <v/>
      </c>
      <c r="BT89">
        <f>IF(BT88&gt;=0.05,'3-man'!BT$18,999)</f>
        <v/>
      </c>
      <c r="BU89">
        <f>IF(BU88&gt;=0.05,'3-man'!BU$18,999)</f>
        <v/>
      </c>
      <c r="BV89">
        <f>IF(BV88&gt;=0.05,'3-man'!BV$18,999)</f>
        <v/>
      </c>
      <c r="BW89">
        <f>IF(BW88&gt;=0.05,'3-man'!BW$18,999)</f>
        <v/>
      </c>
      <c r="BX89">
        <f>IF(BX88&gt;=0.05,'3-man'!BX$18,999)</f>
        <v/>
      </c>
      <c r="BY89">
        <f>IF(BY88&gt;=0.05,'3-man'!BY$18,999)</f>
        <v/>
      </c>
      <c r="BZ89">
        <f>IF(BZ88&gt;=0.05,'3-man'!BZ$18,999)</f>
        <v/>
      </c>
      <c r="CA89">
        <f>IF(CA88&gt;=0.05,'3-man'!CA$18,999)</f>
        <v/>
      </c>
      <c r="CB89">
        <f>IF(CB88&gt;=0.05,'3-man'!CB$18,999)</f>
        <v/>
      </c>
      <c r="CC89">
        <f>IF(CC88&gt;=0.05,'3-man'!CC$18,999)</f>
        <v/>
      </c>
      <c r="CD89">
        <f>IF(CD88&gt;=0.05,'3-man'!CD$18,999)</f>
        <v/>
      </c>
    </row>
    <row r="90">
      <c r="A90" t="inlineStr">
        <is>
          <t>kill tick 50%</t>
        </is>
      </c>
      <c r="C90">
        <f>IF(C88&gt;=0.5,'3-man'!C$18,999)</f>
        <v/>
      </c>
      <c r="D90">
        <f>IF(D88&gt;=0.5,'3-man'!D$18,999)</f>
        <v/>
      </c>
      <c r="E90">
        <f>IF(E88&gt;=0.5,'3-man'!E$18,999)</f>
        <v/>
      </c>
      <c r="F90">
        <f>IF(F88&gt;=0.5,'3-man'!F$18,999)</f>
        <v/>
      </c>
      <c r="G90">
        <f>IF(G88&gt;=0.5,'3-man'!G$18,999)</f>
        <v/>
      </c>
      <c r="H90">
        <f>IF(H88&gt;=0.5,'3-man'!H$18,999)</f>
        <v/>
      </c>
      <c r="I90">
        <f>IF(I88&gt;=0.5,'3-man'!I$18,999)</f>
        <v/>
      </c>
      <c r="J90">
        <f>IF(J88&gt;=0.5,'3-man'!J$18,999)</f>
        <v/>
      </c>
      <c r="K90">
        <f>IF(K88&gt;=0.5,'3-man'!K$18,999)</f>
        <v/>
      </c>
      <c r="L90">
        <f>IF(L88&gt;=0.5,'3-man'!L$18,999)</f>
        <v/>
      </c>
      <c r="M90">
        <f>IF(M88&gt;=0.5,'3-man'!M$18,999)</f>
        <v/>
      </c>
      <c r="N90">
        <f>IF(N88&gt;=0.5,'3-man'!N$18,999)</f>
        <v/>
      </c>
      <c r="O90">
        <f>IF(O88&gt;=0.5,'3-man'!O$18,999)</f>
        <v/>
      </c>
      <c r="P90">
        <f>IF(P88&gt;=0.5,'3-man'!P$18,999)</f>
        <v/>
      </c>
      <c r="Q90">
        <f>IF(Q88&gt;=0.5,'3-man'!Q$18,999)</f>
        <v/>
      </c>
      <c r="R90">
        <f>IF(R88&gt;=0.5,'3-man'!R$18,999)</f>
        <v/>
      </c>
      <c r="S90">
        <f>IF(S88&gt;=0.5,'3-man'!S$18,999)</f>
        <v/>
      </c>
      <c r="T90">
        <f>IF(T88&gt;=0.5,'3-man'!T$18,999)</f>
        <v/>
      </c>
      <c r="U90">
        <f>IF(U88&gt;=0.5,'3-man'!U$18,999)</f>
        <v/>
      </c>
      <c r="V90">
        <f>IF(V88&gt;=0.5,'3-man'!V$18,999)</f>
        <v/>
      </c>
      <c r="W90">
        <f>IF(W88&gt;=0.5,'3-man'!W$18,999)</f>
        <v/>
      </c>
      <c r="X90">
        <f>IF(X88&gt;=0.5,'3-man'!X$18,999)</f>
        <v/>
      </c>
      <c r="Y90">
        <f>IF(Y88&gt;=0.5,'3-man'!Y$18,999)</f>
        <v/>
      </c>
      <c r="Z90">
        <f>IF(Z88&gt;=0.5,'3-man'!Z$18,999)</f>
        <v/>
      </c>
      <c r="AA90">
        <f>IF(AA88&gt;=0.5,'3-man'!AA$18,999)</f>
        <v/>
      </c>
      <c r="AB90">
        <f>IF(AB88&gt;=0.5,'3-man'!AB$18,999)</f>
        <v/>
      </c>
      <c r="AC90">
        <f>IF(AC88&gt;=0.5,'3-man'!AC$18,999)</f>
        <v/>
      </c>
      <c r="AD90">
        <f>IF(AD88&gt;=0.5,'3-man'!AD$18,999)</f>
        <v/>
      </c>
      <c r="AE90">
        <f>IF(AE88&gt;=0.5,'3-man'!AE$18,999)</f>
        <v/>
      </c>
      <c r="AF90">
        <f>IF(AF88&gt;=0.5,'3-man'!AF$18,999)</f>
        <v/>
      </c>
      <c r="AG90">
        <f>IF(AG88&gt;=0.5,'3-man'!AG$18,999)</f>
        <v/>
      </c>
      <c r="AH90">
        <f>IF(AH88&gt;=0.5,'3-man'!AH$18,999)</f>
        <v/>
      </c>
      <c r="AI90">
        <f>IF(AI88&gt;=0.5,'3-man'!AI$18,999)</f>
        <v/>
      </c>
      <c r="AJ90">
        <f>IF(AJ88&gt;=0.5,'3-man'!AJ$18,999)</f>
        <v/>
      </c>
      <c r="AK90">
        <f>IF(AK88&gt;=0.5,'3-man'!AK$18,999)</f>
        <v/>
      </c>
      <c r="AL90">
        <f>IF(AL88&gt;=0.5,'3-man'!AL$18,999)</f>
        <v/>
      </c>
      <c r="AM90">
        <f>IF(AM88&gt;=0.5,'3-man'!AM$18,999)</f>
        <v/>
      </c>
      <c r="AN90">
        <f>IF(AN88&gt;=0.5,'3-man'!AN$18,999)</f>
        <v/>
      </c>
      <c r="AO90">
        <f>IF(AO88&gt;=0.5,'3-man'!AO$18,999)</f>
        <v/>
      </c>
      <c r="AP90">
        <f>IF(AP88&gt;=0.5,'3-man'!AP$18,999)</f>
        <v/>
      </c>
      <c r="AQ90">
        <f>IF(AQ88&gt;=0.5,'3-man'!AQ$18,999)</f>
        <v/>
      </c>
      <c r="AR90">
        <f>IF(AR88&gt;=0.5,'3-man'!AR$18,999)</f>
        <v/>
      </c>
      <c r="AS90">
        <f>IF(AS88&gt;=0.5,'3-man'!AS$18,999)</f>
        <v/>
      </c>
      <c r="AT90">
        <f>IF(AT88&gt;=0.5,'3-man'!AT$18,999)</f>
        <v/>
      </c>
      <c r="AU90">
        <f>IF(AU88&gt;=0.5,'3-man'!AU$18,999)</f>
        <v/>
      </c>
      <c r="AV90">
        <f>IF(AV88&gt;=0.5,'3-man'!AV$18,999)</f>
        <v/>
      </c>
      <c r="AW90">
        <f>IF(AW88&gt;=0.5,'3-man'!AW$18,999)</f>
        <v/>
      </c>
      <c r="AX90">
        <f>IF(AX88&gt;=0.5,'3-man'!AX$18,999)</f>
        <v/>
      </c>
      <c r="AY90">
        <f>IF(AY88&gt;=0.5,'3-man'!AY$18,999)</f>
        <v/>
      </c>
      <c r="AZ90">
        <f>IF(AZ88&gt;=0.5,'3-man'!AZ$18,999)</f>
        <v/>
      </c>
      <c r="BA90">
        <f>IF(BA88&gt;=0.5,'3-man'!BA$18,999)</f>
        <v/>
      </c>
      <c r="BB90">
        <f>IF(BB88&gt;=0.5,'3-man'!BB$18,999)</f>
        <v/>
      </c>
      <c r="BC90">
        <f>IF(BC88&gt;=0.5,'3-man'!BC$18,999)</f>
        <v/>
      </c>
      <c r="BD90">
        <f>IF(BD88&gt;=0.5,'3-man'!BD$18,999)</f>
        <v/>
      </c>
      <c r="BE90">
        <f>IF(BE88&gt;=0.5,'3-man'!BE$18,999)</f>
        <v/>
      </c>
      <c r="BF90">
        <f>IF(BF88&gt;=0.5,'3-man'!BF$18,999)</f>
        <v/>
      </c>
      <c r="BG90">
        <f>IF(BG88&gt;=0.5,'3-man'!BG$18,999)</f>
        <v/>
      </c>
      <c r="BH90">
        <f>IF(BH88&gt;=0.5,'3-man'!BH$18,999)</f>
        <v/>
      </c>
      <c r="BI90">
        <f>IF(BI88&gt;=0.5,'3-man'!BI$18,999)</f>
        <v/>
      </c>
      <c r="BJ90">
        <f>IF(BJ88&gt;=0.5,'3-man'!BJ$18,999)</f>
        <v/>
      </c>
      <c r="BK90">
        <f>IF(BK88&gt;=0.5,'3-man'!BK$18,999)</f>
        <v/>
      </c>
      <c r="BL90">
        <f>IF(BL88&gt;=0.5,'3-man'!BL$18,999)</f>
        <v/>
      </c>
      <c r="BM90">
        <f>IF(BM88&gt;=0.5,'3-man'!BM$18,999)</f>
        <v/>
      </c>
      <c r="BN90">
        <f>IF(BN88&gt;=0.5,'3-man'!BN$18,999)</f>
        <v/>
      </c>
      <c r="BO90">
        <f>IF(BO88&gt;=0.5,'3-man'!BO$18,999)</f>
        <v/>
      </c>
      <c r="BP90">
        <f>IF(BP88&gt;=0.5,'3-man'!BP$18,999)</f>
        <v/>
      </c>
      <c r="BQ90">
        <f>IF(BQ88&gt;=0.5,'3-man'!BQ$18,999)</f>
        <v/>
      </c>
      <c r="BR90">
        <f>IF(BR88&gt;=0.5,'3-man'!BR$18,999)</f>
        <v/>
      </c>
      <c r="BS90">
        <f>IF(BS88&gt;=0.5,'3-man'!BS$18,999)</f>
        <v/>
      </c>
      <c r="BT90">
        <f>IF(BT88&gt;=0.5,'3-man'!BT$18,999)</f>
        <v/>
      </c>
      <c r="BU90">
        <f>IF(BU88&gt;=0.5,'3-man'!BU$18,999)</f>
        <v/>
      </c>
      <c r="BV90">
        <f>IF(BV88&gt;=0.5,'3-man'!BV$18,999)</f>
        <v/>
      </c>
      <c r="BW90">
        <f>IF(BW88&gt;=0.5,'3-man'!BW$18,999)</f>
        <v/>
      </c>
      <c r="BX90">
        <f>IF(BX88&gt;=0.5,'3-man'!BX$18,999)</f>
        <v/>
      </c>
      <c r="BY90">
        <f>IF(BY88&gt;=0.5,'3-man'!BY$18,999)</f>
        <v/>
      </c>
      <c r="BZ90">
        <f>IF(BZ88&gt;=0.5,'3-man'!BZ$18,999)</f>
        <v/>
      </c>
      <c r="CA90">
        <f>IF(CA88&gt;=0.5,'3-man'!CA$18,999)</f>
        <v/>
      </c>
      <c r="CB90">
        <f>IF(CB88&gt;=0.5,'3-man'!CB$18,999)</f>
        <v/>
      </c>
      <c r="CC90">
        <f>IF(CC88&gt;=0.5,'3-man'!CC$18,999)</f>
        <v/>
      </c>
      <c r="CD90">
        <f>IF(CD88&gt;=0.5,'3-man'!CD$18,999)</f>
        <v/>
      </c>
    </row>
    <row r="91">
      <c r="A91" t="inlineStr">
        <is>
          <t>kill tick 100%</t>
        </is>
      </c>
      <c r="C91">
        <f>IF(C88&gt;=0.9985,'3-man'!C$18,999)</f>
        <v/>
      </c>
      <c r="D91">
        <f>IF(D88&gt;=0.9985,'3-man'!D$18,999)</f>
        <v/>
      </c>
      <c r="E91">
        <f>IF(E88&gt;=0.9985,'3-man'!E$18,999)</f>
        <v/>
      </c>
      <c r="F91">
        <f>IF(F88&gt;=0.9985,'3-man'!F$18,999)</f>
        <v/>
      </c>
      <c r="G91">
        <f>IF(G88&gt;=0.9985,'3-man'!G$18,999)</f>
        <v/>
      </c>
      <c r="H91">
        <f>IF(H88&gt;=0.9985,'3-man'!H$18,999)</f>
        <v/>
      </c>
      <c r="I91">
        <f>IF(I88&gt;=0.9985,'3-man'!I$18,999)</f>
        <v/>
      </c>
      <c r="J91">
        <f>IF(J88&gt;=0.9985,'3-man'!J$18,999)</f>
        <v/>
      </c>
      <c r="K91">
        <f>IF(K88&gt;=0.9985,'3-man'!K$18,999)</f>
        <v/>
      </c>
      <c r="L91">
        <f>IF(L88&gt;=0.9985,'3-man'!L$18,999)</f>
        <v/>
      </c>
      <c r="M91">
        <f>IF(M88&gt;=0.9985,'3-man'!M$18,999)</f>
        <v/>
      </c>
      <c r="N91">
        <f>IF(N88&gt;=0.9985,'3-man'!N$18,999)</f>
        <v/>
      </c>
      <c r="O91">
        <f>IF(O88&gt;=0.9985,'3-man'!O$18,999)</f>
        <v/>
      </c>
      <c r="P91">
        <f>IF(P88&gt;=0.9985,'3-man'!P$18,999)</f>
        <v/>
      </c>
      <c r="Q91">
        <f>IF(Q88&gt;=0.9985,'3-man'!Q$18,999)</f>
        <v/>
      </c>
      <c r="R91">
        <f>IF(R88&gt;=0.9985,'3-man'!R$18,999)</f>
        <v/>
      </c>
      <c r="S91">
        <f>IF(S88&gt;=0.9985,'3-man'!S$18,999)</f>
        <v/>
      </c>
      <c r="T91">
        <f>IF(T88&gt;=0.9985,'3-man'!T$18,999)</f>
        <v/>
      </c>
      <c r="U91">
        <f>IF(U88&gt;=0.9985,'3-man'!U$18,999)</f>
        <v/>
      </c>
      <c r="V91">
        <f>IF(V88&gt;=0.9985,'3-man'!V$18,999)</f>
        <v/>
      </c>
      <c r="W91">
        <f>IF(W88&gt;=0.9985,'3-man'!W$18,999)</f>
        <v/>
      </c>
      <c r="X91">
        <f>IF(X88&gt;=0.9985,'3-man'!X$18,999)</f>
        <v/>
      </c>
      <c r="Y91">
        <f>IF(Y88&gt;=0.9985,'3-man'!Y$18,999)</f>
        <v/>
      </c>
      <c r="Z91">
        <f>IF(Z88&gt;=0.9985,'3-man'!Z$18,999)</f>
        <v/>
      </c>
      <c r="AA91">
        <f>IF(AA88&gt;=0.9985,'3-man'!AA$18,999)</f>
        <v/>
      </c>
      <c r="AB91">
        <f>IF(AB88&gt;=0.9985,'3-man'!AB$18,999)</f>
        <v/>
      </c>
      <c r="AC91">
        <f>IF(AC88&gt;=0.9985,'3-man'!AC$18,999)</f>
        <v/>
      </c>
      <c r="AD91">
        <f>IF(AD88&gt;=0.9985,'3-man'!AD$18,999)</f>
        <v/>
      </c>
      <c r="AE91">
        <f>IF(AE88&gt;=0.9985,'3-man'!AE$18,999)</f>
        <v/>
      </c>
      <c r="AF91">
        <f>IF(AF88&gt;=0.9985,'3-man'!AF$18,999)</f>
        <v/>
      </c>
      <c r="AG91">
        <f>IF(AG88&gt;=0.9985,'3-man'!AG$18,999)</f>
        <v/>
      </c>
      <c r="AH91">
        <f>IF(AH88&gt;=0.9985,'3-man'!AH$18,999)</f>
        <v/>
      </c>
      <c r="AI91">
        <f>IF(AI88&gt;=0.9985,'3-man'!AI$18,999)</f>
        <v/>
      </c>
      <c r="AJ91">
        <f>IF(AJ88&gt;=0.9985,'3-man'!AJ$18,999)</f>
        <v/>
      </c>
      <c r="AK91">
        <f>IF(AK88&gt;=0.9985,'3-man'!AK$18,999)</f>
        <v/>
      </c>
      <c r="AL91">
        <f>IF(AL88&gt;=0.9985,'3-man'!AL$18,999)</f>
        <v/>
      </c>
      <c r="AM91">
        <f>IF(AM88&gt;=0.9985,'3-man'!AM$18,999)</f>
        <v/>
      </c>
      <c r="AN91">
        <f>IF(AN88&gt;=0.9985,'3-man'!AN$18,999)</f>
        <v/>
      </c>
      <c r="AO91">
        <f>IF(AO88&gt;=0.9985,'3-man'!AO$18,999)</f>
        <v/>
      </c>
      <c r="AP91">
        <f>IF(AP88&gt;=0.9985,'3-man'!AP$18,999)</f>
        <v/>
      </c>
      <c r="AQ91">
        <f>IF(AQ88&gt;=0.9985,'3-man'!AQ$18,999)</f>
        <v/>
      </c>
      <c r="AR91">
        <f>IF(AR88&gt;=0.9985,'3-man'!AR$18,999)</f>
        <v/>
      </c>
      <c r="AS91">
        <f>IF(AS88&gt;=0.9985,'3-man'!AS$18,999)</f>
        <v/>
      </c>
      <c r="AT91">
        <f>IF(AT88&gt;=0.9985,'3-man'!AT$18,999)</f>
        <v/>
      </c>
      <c r="AU91">
        <f>IF(AU88&gt;=0.9985,'3-man'!AU$18,999)</f>
        <v/>
      </c>
      <c r="AV91">
        <f>IF(AV88&gt;=0.9985,'3-man'!AV$18,999)</f>
        <v/>
      </c>
      <c r="AW91">
        <f>IF(AW88&gt;=0.9985,'3-man'!AW$18,999)</f>
        <v/>
      </c>
      <c r="AX91">
        <f>IF(AX88&gt;=0.9985,'3-man'!AX$18,999)</f>
        <v/>
      </c>
      <c r="AY91">
        <f>IF(AY88&gt;=0.9985,'3-man'!AY$18,999)</f>
        <v/>
      </c>
      <c r="AZ91">
        <f>IF(AZ88&gt;=0.9985,'3-man'!AZ$18,999)</f>
        <v/>
      </c>
      <c r="BA91">
        <f>IF(BA88&gt;=0.9985,'3-man'!BA$18,999)</f>
        <v/>
      </c>
      <c r="BB91">
        <f>IF(BB88&gt;=0.9985,'3-man'!BB$18,999)</f>
        <v/>
      </c>
      <c r="BC91">
        <f>IF(BC88&gt;=0.9985,'3-man'!BC$18,999)</f>
        <v/>
      </c>
      <c r="BD91">
        <f>IF(BD88&gt;=0.9985,'3-man'!BD$18,999)</f>
        <v/>
      </c>
      <c r="BE91">
        <f>IF(BE88&gt;=0.9985,'3-man'!BE$18,999)</f>
        <v/>
      </c>
      <c r="BF91">
        <f>IF(BF88&gt;=0.9985,'3-man'!BF$18,999)</f>
        <v/>
      </c>
      <c r="BG91">
        <f>IF(BG88&gt;=0.9985,'3-man'!BG$18,999)</f>
        <v/>
      </c>
      <c r="BH91">
        <f>IF(BH88&gt;=0.9985,'3-man'!BH$18,999)</f>
        <v/>
      </c>
      <c r="BI91">
        <f>IF(BI88&gt;=0.9985,'3-man'!BI$18,999)</f>
        <v/>
      </c>
      <c r="BJ91">
        <f>IF(BJ88&gt;=0.9985,'3-man'!BJ$18,999)</f>
        <v/>
      </c>
      <c r="BK91">
        <f>IF(BK88&gt;=0.9985,'3-man'!BK$18,999)</f>
        <v/>
      </c>
      <c r="BL91">
        <f>IF(BL88&gt;=0.9985,'3-man'!BL$18,999)</f>
        <v/>
      </c>
      <c r="BM91">
        <f>IF(BM88&gt;=0.9985,'3-man'!BM$18,999)</f>
        <v/>
      </c>
      <c r="BN91">
        <f>IF(BN88&gt;=0.9985,'3-man'!BN$18,999)</f>
        <v/>
      </c>
      <c r="BO91">
        <f>IF(BO88&gt;=0.9985,'3-man'!BO$18,999)</f>
        <v/>
      </c>
      <c r="BP91">
        <f>IF(BP88&gt;=0.9985,'3-man'!BP$18,999)</f>
        <v/>
      </c>
      <c r="BQ91">
        <f>IF(BQ88&gt;=0.9985,'3-man'!BQ$18,999)</f>
        <v/>
      </c>
      <c r="BR91">
        <f>IF(BR88&gt;=0.9985,'3-man'!BR$18,999)</f>
        <v/>
      </c>
      <c r="BS91">
        <f>IF(BS88&gt;=0.9985,'3-man'!BS$18,999)</f>
        <v/>
      </c>
      <c r="BT91">
        <f>IF(BT88&gt;=0.9985,'3-man'!BT$18,999)</f>
        <v/>
      </c>
      <c r="BU91">
        <f>IF(BU88&gt;=0.9985,'3-man'!BU$18,999)</f>
        <v/>
      </c>
      <c r="BV91">
        <f>IF(BV88&gt;=0.9985,'3-man'!BV$18,999)</f>
        <v/>
      </c>
      <c r="BW91">
        <f>IF(BW88&gt;=0.9985,'3-man'!BW$18,999)</f>
        <v/>
      </c>
      <c r="BX91">
        <f>IF(BX88&gt;=0.9985,'3-man'!BX$18,999)</f>
        <v/>
      </c>
      <c r="BY91">
        <f>IF(BY88&gt;=0.9985,'3-man'!BY$18,999)</f>
        <v/>
      </c>
      <c r="BZ91">
        <f>IF(BZ88&gt;=0.9985,'3-man'!BZ$18,999)</f>
        <v/>
      </c>
      <c r="CA91">
        <f>IF(CA88&gt;=0.9985,'3-man'!CA$18,999)</f>
        <v/>
      </c>
      <c r="CB91">
        <f>IF(CB88&gt;=0.9985,'3-man'!CB$18,999)</f>
        <v/>
      </c>
      <c r="CC91">
        <f>IF(CC88&gt;=0.9985,'3-man'!CC$18,999)</f>
        <v/>
      </c>
      <c r="CD91">
        <f>IF(CD88&gt;=0.9985,'3-man'!CD$18,999)</f>
        <v/>
      </c>
    </row>
    <row r="94">
      <c r="A94" t="inlineStr">
        <is>
          <t>P1 s1</t>
        </is>
      </c>
      <c r="C94">
        <f>MIN(100,B95+IF(AND(OR(NOT(ISNUMBER($R$100)),'3-man'!C$46&gt;$R$100),B95&lt;100,B96+1&gt;=IF(OR('3-man'!$F$32=TRUE,'3-man'!$F$32="TRUE",'3-man'!$F$32="Yes"),25,50)),10,0)+IF('3-man'!C$46=$Q$100,25,0))</f>
        <v/>
      </c>
      <c r="D94">
        <f>MIN(100,C95+IF(AND(OR(NOT(ISNUMBER($R$100)),'3-man'!D$46&gt;$R$100),C95&lt;100,C96+1&gt;=IF(OR('3-man'!$F$32=TRUE,'3-man'!$F$32="TRUE",'3-man'!$F$32="Yes"),25,50)),10,0)+IF('3-man'!D$46=$Q$100,25,0))</f>
        <v/>
      </c>
      <c r="E94">
        <f>MIN(100,D95+IF(AND(OR(NOT(ISNUMBER($R$100)),'3-man'!E$46&gt;$R$100),D95&lt;100,D96+1&gt;=IF(OR('3-man'!$F$32=TRUE,'3-man'!$F$32="TRUE",'3-man'!$F$32="Yes"),25,50)),10,0)+IF('3-man'!E$46=$Q$100,25,0))</f>
        <v/>
      </c>
      <c r="F94">
        <f>MIN(100,E95+IF(AND(OR(NOT(ISNUMBER($R$100)),'3-man'!F$46&gt;$R$100),E95&lt;100,E96+1&gt;=IF(OR('3-man'!$F$32=TRUE,'3-man'!$F$32="TRUE",'3-man'!$F$32="Yes"),25,50)),10,0)+IF('3-man'!F$46=$Q$100,25,0))</f>
        <v/>
      </c>
      <c r="G94">
        <f>MIN(100,F95+IF(AND(OR(NOT(ISNUMBER($R$100)),'3-man'!G$46&gt;$R$100),F95&lt;100,F96+1&gt;=IF(OR('3-man'!$F$32=TRUE,'3-man'!$F$32="TRUE",'3-man'!$F$32="Yes"),25,50)),10,0)+IF('3-man'!G$46=$Q$100,25,0))</f>
        <v/>
      </c>
      <c r="H94">
        <f>MIN(100,G95+IF(AND(OR(NOT(ISNUMBER($R$100)),'3-man'!H$46&gt;$R$100),G95&lt;100,G96+1&gt;=IF(OR('3-man'!$F$32=TRUE,'3-man'!$F$32="TRUE",'3-man'!$F$32="Yes"),25,50)),10,0)+IF('3-man'!H$46=$Q$100,25,0))</f>
        <v/>
      </c>
      <c r="I94">
        <f>MIN(100,H95+IF(AND(OR(NOT(ISNUMBER($R$100)),'3-man'!I$46&gt;$R$100),H95&lt;100,H96+1&gt;=IF(OR('3-man'!$F$32=TRUE,'3-man'!$F$32="TRUE",'3-man'!$F$32="Yes"),25,50)),10,0)+IF('3-man'!I$46=$Q$100,25,0))</f>
        <v/>
      </c>
      <c r="J94">
        <f>MIN(100,I95+IF(AND(OR(NOT(ISNUMBER($R$100)),'3-man'!J$46&gt;$R$100),I95&lt;100,I96+1&gt;=IF(OR('3-man'!$F$32=TRUE,'3-man'!$F$32="TRUE",'3-man'!$F$32="Yes"),25,50)),10,0)+IF('3-man'!J$46=$Q$100,25,0))</f>
        <v/>
      </c>
      <c r="K94">
        <f>MIN(100,J95+IF(AND(OR(NOT(ISNUMBER($R$100)),'3-man'!K$46&gt;$R$100),J95&lt;100,J96+1&gt;=IF(OR('3-man'!$F$32=TRUE,'3-man'!$F$32="TRUE",'3-man'!$F$32="Yes"),25,50)),10,0)+IF('3-man'!K$46=$Q$100,25,0))</f>
        <v/>
      </c>
      <c r="L94">
        <f>MIN(100,K95+IF(AND(OR(NOT(ISNUMBER($R$100)),'3-man'!L$46&gt;$R$100),K95&lt;100,K96+1&gt;=IF(OR('3-man'!$F$32=TRUE,'3-man'!$F$32="TRUE",'3-man'!$F$32="Yes"),25,50)),10,0)+IF('3-man'!L$46=$Q$100,25,0))</f>
        <v/>
      </c>
      <c r="M94">
        <f>MIN(100,L95+IF(AND(OR(NOT(ISNUMBER($R$100)),'3-man'!M$46&gt;$R$100),L95&lt;100,L96+1&gt;=IF(OR('3-man'!$F$32=TRUE,'3-man'!$F$32="TRUE",'3-man'!$F$32="Yes"),25,50)),10,0)+IF('3-man'!M$46=$Q$100,25,0))</f>
        <v/>
      </c>
      <c r="N94">
        <f>MIN(100,M95+IF(AND(OR(NOT(ISNUMBER($R$100)),'3-man'!N$46&gt;$R$100),M95&lt;100,M96+1&gt;=IF(OR('3-man'!$F$32=TRUE,'3-man'!$F$32="TRUE",'3-man'!$F$32="Yes"),25,50)),10,0)+IF('3-man'!N$46=$Q$100,25,0))</f>
        <v/>
      </c>
      <c r="O94">
        <f>MIN(100,N95+IF(AND(OR(NOT(ISNUMBER($R$100)),'3-man'!O$46&gt;$R$100),N95&lt;100,N96+1&gt;=IF(OR('3-man'!$F$32=TRUE,'3-man'!$F$32="TRUE",'3-man'!$F$32="Yes"),25,50)),10,0)+IF('3-man'!O$46=$Q$100,25,0))</f>
        <v/>
      </c>
      <c r="P94">
        <f>MIN(100,O95+IF(AND(OR(NOT(ISNUMBER($R$100)),'3-man'!P$46&gt;$R$100),O95&lt;100,O96+1&gt;=IF(OR('3-man'!$F$32=TRUE,'3-man'!$F$32="TRUE",'3-man'!$F$32="Yes"),25,50)),10,0)+IF('3-man'!P$46=$Q$100,25,0))</f>
        <v/>
      </c>
      <c r="Q94">
        <f>MIN(100,P95+IF(AND(OR(NOT(ISNUMBER($R$100)),'3-man'!Q$46&gt;$R$100),P95&lt;100,P96+1&gt;=IF(OR('3-man'!$F$32=TRUE,'3-man'!$F$32="TRUE",'3-man'!$F$32="Yes"),25,50)),10,0)+IF('3-man'!Q$46=$Q$100,25,0))</f>
        <v/>
      </c>
      <c r="R94">
        <f>MIN(100,Q95+IF(AND(OR(NOT(ISNUMBER($R$100)),'3-man'!R$46&gt;$R$100),Q95&lt;100,Q96+1&gt;=IF(OR('3-man'!$F$32=TRUE,'3-man'!$F$32="TRUE",'3-man'!$F$32="Yes"),25,50)),10,0)+IF('3-man'!R$46=$Q$100,25,0))</f>
        <v/>
      </c>
      <c r="S94">
        <f>MIN(100,R95+IF(AND(OR(NOT(ISNUMBER($R$100)),'3-man'!S$46&gt;$R$100),R95&lt;100,R96+1&gt;=IF(OR('3-man'!$F$32=TRUE,'3-man'!$F$32="TRUE",'3-man'!$F$32="Yes"),25,50)),10,0)+IF('3-man'!S$46=$Q$100,25,0))</f>
        <v/>
      </c>
      <c r="T94">
        <f>MIN(100,S95+IF(AND(OR(NOT(ISNUMBER($R$100)),'3-man'!T$46&gt;$R$100),S95&lt;100,S96+1&gt;=IF(OR('3-man'!$F$32=TRUE,'3-man'!$F$32="TRUE",'3-man'!$F$32="Yes"),25,50)),10,0)+IF('3-man'!T$46=$Q$100,25,0))</f>
        <v/>
      </c>
      <c r="U94">
        <f>MIN(100,T95+IF(AND(OR(NOT(ISNUMBER($R$100)),'3-man'!U$46&gt;$R$100),T95&lt;100,T96+1&gt;=IF(OR('3-man'!$F$32=TRUE,'3-man'!$F$32="TRUE",'3-man'!$F$32="Yes"),25,50)),10,0)+IF('3-man'!U$46=$Q$100,25,0))</f>
        <v/>
      </c>
      <c r="V94">
        <f>MIN(100,U95+IF(AND(OR(NOT(ISNUMBER($R$100)),'3-man'!V$46&gt;$R$100),U95&lt;100,U96+1&gt;=IF(OR('3-man'!$F$32=TRUE,'3-man'!$F$32="TRUE",'3-man'!$F$32="Yes"),25,50)),10,0)+IF('3-man'!V$46=$Q$100,25,0))</f>
        <v/>
      </c>
      <c r="W94">
        <f>MIN(100,V95+IF(AND(OR(NOT(ISNUMBER($R$100)),'3-man'!W$46&gt;$R$100),V95&lt;100,V96+1&gt;=IF(OR('3-man'!$F$32=TRUE,'3-man'!$F$32="TRUE",'3-man'!$F$32="Yes"),25,50)),10,0)+IF('3-man'!W$46=$Q$100,25,0))</f>
        <v/>
      </c>
      <c r="X94">
        <f>MIN(100,W95+IF(AND(OR(NOT(ISNUMBER($R$100)),'3-man'!X$46&gt;$R$100),W95&lt;100,W96+1&gt;=IF(OR('3-man'!$F$32=TRUE,'3-man'!$F$32="TRUE",'3-man'!$F$32="Yes"),25,50)),10,0)+IF('3-man'!X$46=$Q$100,25,0))</f>
        <v/>
      </c>
      <c r="Y94">
        <f>MIN(100,X95+IF(AND(OR(NOT(ISNUMBER($R$100)),'3-man'!Y$46&gt;$R$100),X95&lt;100,X96+1&gt;=IF(OR('3-man'!$F$32=TRUE,'3-man'!$F$32="TRUE",'3-man'!$F$32="Yes"),25,50)),10,0)+IF('3-man'!Y$46=$Q$100,25,0))</f>
        <v/>
      </c>
      <c r="Z94">
        <f>MIN(100,Y95+IF(AND(OR(NOT(ISNUMBER($R$100)),'3-man'!Z$46&gt;$R$100),Y95&lt;100,Y96+1&gt;=IF(OR('3-man'!$F$32=TRUE,'3-man'!$F$32="TRUE",'3-man'!$F$32="Yes"),25,50)),10,0)+IF('3-man'!Z$46=$Q$100,25,0))</f>
        <v/>
      </c>
      <c r="AA94">
        <f>MIN(100,Z95+IF(AND(OR(NOT(ISNUMBER($R$100)),'3-man'!AA$46&gt;$R$100),Z95&lt;100,Z96+1&gt;=IF(OR('3-man'!$F$32=TRUE,'3-man'!$F$32="TRUE",'3-man'!$F$32="Yes"),25,50)),10,0)+IF('3-man'!AA$46=$Q$100,25,0))</f>
        <v/>
      </c>
      <c r="AB94">
        <f>MIN(100,AA95+IF(AND(OR(NOT(ISNUMBER($R$100)),'3-man'!AB$46&gt;$R$100),AA95&lt;100,AA96+1&gt;=IF(OR('3-man'!$F$32=TRUE,'3-man'!$F$32="TRUE",'3-man'!$F$32="Yes"),25,50)),10,0)+IF('3-man'!AB$46=$Q$100,25,0))</f>
        <v/>
      </c>
      <c r="AC94">
        <f>MIN(100,AB95+IF(AND(OR(NOT(ISNUMBER($R$100)),'3-man'!AC$46&gt;$R$100),AB95&lt;100,AB96+1&gt;=IF(OR('3-man'!$F$32=TRUE,'3-man'!$F$32="TRUE",'3-man'!$F$32="Yes"),25,50)),10,0)+IF('3-man'!AC$46=$Q$100,25,0))</f>
        <v/>
      </c>
      <c r="AD94">
        <f>MIN(100,AC95+IF(AND(OR(NOT(ISNUMBER($R$100)),'3-man'!AD$46&gt;$R$100),AC95&lt;100,AC96+1&gt;=IF(OR('3-man'!$F$32=TRUE,'3-man'!$F$32="TRUE",'3-man'!$F$32="Yes"),25,50)),10,0)+IF('3-man'!AD$46=$Q$100,25,0))</f>
        <v/>
      </c>
      <c r="AE94">
        <f>MIN(100,AD95+IF(AND(OR(NOT(ISNUMBER($R$100)),'3-man'!AE$46&gt;$R$100),AD95&lt;100,AD96+1&gt;=IF(OR('3-man'!$F$32=TRUE,'3-man'!$F$32="TRUE",'3-man'!$F$32="Yes"),25,50)),10,0)+IF('3-man'!AE$46=$Q$100,25,0))</f>
        <v/>
      </c>
      <c r="AF94">
        <f>MIN(100,AE95+IF(AND(OR(NOT(ISNUMBER($R$100)),'3-man'!AF$46&gt;$R$100),AE95&lt;100,AE96+1&gt;=IF(OR('3-man'!$F$32=TRUE,'3-man'!$F$32="TRUE",'3-man'!$F$32="Yes"),25,50)),10,0)+IF('3-man'!AF$46=$Q$100,25,0))</f>
        <v/>
      </c>
      <c r="AG94">
        <f>MIN(100,AF95+IF(AND(OR(NOT(ISNUMBER($R$100)),'3-man'!AG$46&gt;$R$100),AF95&lt;100,AF96+1&gt;=IF(OR('3-man'!$F$32=TRUE,'3-man'!$F$32="TRUE",'3-man'!$F$32="Yes"),25,50)),10,0)+IF('3-man'!AG$46=$Q$100,25,0))</f>
        <v/>
      </c>
      <c r="AH94">
        <f>MIN(100,AG95+IF(AND(OR(NOT(ISNUMBER($R$100)),'3-man'!AH$46&gt;$R$100),AG95&lt;100,AG96+1&gt;=IF(OR('3-man'!$F$32=TRUE,'3-man'!$F$32="TRUE",'3-man'!$F$32="Yes"),25,50)),10,0)+IF('3-man'!AH$46=$Q$100,25,0))</f>
        <v/>
      </c>
      <c r="AI94">
        <f>MIN(100,AH95+IF(AND(OR(NOT(ISNUMBER($R$100)),'3-man'!AI$46&gt;$R$100),AH95&lt;100,AH96+1&gt;=IF(OR('3-man'!$F$32=TRUE,'3-man'!$F$32="TRUE",'3-man'!$F$32="Yes"),25,50)),10,0)+IF('3-man'!AI$46=$Q$100,25,0))</f>
        <v/>
      </c>
      <c r="AJ94">
        <f>MIN(100,AI95+IF(AND(OR(NOT(ISNUMBER($R$100)),'3-man'!AJ$46&gt;$R$100),AI95&lt;100,AI96+1&gt;=IF(OR('3-man'!$F$32=TRUE,'3-man'!$F$32="TRUE",'3-man'!$F$32="Yes"),25,50)),10,0)+IF('3-man'!AJ$46=$Q$100,25,0))</f>
        <v/>
      </c>
      <c r="AK94">
        <f>MIN(100,AJ95+IF(AND(OR(NOT(ISNUMBER($R$100)),'3-man'!AK$46&gt;$R$100),AJ95&lt;100,AJ96+1&gt;=IF(OR('3-man'!$F$32=TRUE,'3-man'!$F$32="TRUE",'3-man'!$F$32="Yes"),25,50)),10,0)+IF('3-man'!AK$46=$Q$100,25,0))</f>
        <v/>
      </c>
      <c r="AL94">
        <f>MIN(100,AK95+IF(AND(OR(NOT(ISNUMBER($R$100)),'3-man'!AL$46&gt;$R$100),AK95&lt;100,AK96+1&gt;=IF(OR('3-man'!$F$32=TRUE,'3-man'!$F$32="TRUE",'3-man'!$F$32="Yes"),25,50)),10,0)+IF('3-man'!AL$46=$Q$100,25,0))</f>
        <v/>
      </c>
      <c r="AM94">
        <f>MIN(100,AL95+IF(AND(OR(NOT(ISNUMBER($R$100)),'3-man'!AM$46&gt;$R$100),AL95&lt;100,AL96+1&gt;=IF(OR('3-man'!$F$32=TRUE,'3-man'!$F$32="TRUE",'3-man'!$F$32="Yes"),25,50)),10,0)+IF('3-man'!AM$46=$Q$100,25,0))</f>
        <v/>
      </c>
      <c r="AN94">
        <f>MIN(100,AM95+IF(AND(OR(NOT(ISNUMBER($R$100)),'3-man'!AN$46&gt;$R$100),AM95&lt;100,AM96+1&gt;=IF(OR('3-man'!$F$32=TRUE,'3-man'!$F$32="TRUE",'3-man'!$F$32="Yes"),25,50)),10,0)+IF('3-man'!AN$46=$Q$100,25,0))</f>
        <v/>
      </c>
      <c r="AO94">
        <f>MIN(100,AN95+IF(AND(OR(NOT(ISNUMBER($R$100)),'3-man'!AO$46&gt;$R$100),AN95&lt;100,AN96+1&gt;=IF(OR('3-man'!$F$32=TRUE,'3-man'!$F$32="TRUE",'3-man'!$F$32="Yes"),25,50)),10,0)+IF('3-man'!AO$46=$Q$100,25,0))</f>
        <v/>
      </c>
      <c r="AP94">
        <f>MIN(100,AO95+IF(AND(OR(NOT(ISNUMBER($R$100)),'3-man'!AP$46&gt;$R$100),AO95&lt;100,AO96+1&gt;=IF(OR('3-man'!$F$32=TRUE,'3-man'!$F$32="TRUE",'3-man'!$F$32="Yes"),25,50)),10,0)+IF('3-man'!AP$46=$Q$100,25,0))</f>
        <v/>
      </c>
      <c r="AQ94">
        <f>MIN(100,AP95+IF(AND(OR(NOT(ISNUMBER($R$100)),'3-man'!AQ$46&gt;$R$100),AP95&lt;100,AP96+1&gt;=IF(OR('3-man'!$F$32=TRUE,'3-man'!$F$32="TRUE",'3-man'!$F$32="Yes"),25,50)),10,0)+IF('3-man'!AQ$46=$Q$100,25,0))</f>
        <v/>
      </c>
      <c r="AR94">
        <f>MIN(100,AQ95+IF(AND(OR(NOT(ISNUMBER($R$100)),'3-man'!AR$46&gt;$R$100),AQ95&lt;100,AQ96+1&gt;=IF(OR('3-man'!$F$32=TRUE,'3-man'!$F$32="TRUE",'3-man'!$F$32="Yes"),25,50)),10,0)+IF('3-man'!AR$46=$Q$100,25,0))</f>
        <v/>
      </c>
      <c r="AS94">
        <f>MIN(100,AR95+IF(AND(OR(NOT(ISNUMBER($R$100)),'3-man'!AS$46&gt;$R$100),AR95&lt;100,AR96+1&gt;=IF(OR('3-man'!$F$32=TRUE,'3-man'!$F$32="TRUE",'3-man'!$F$32="Yes"),25,50)),10,0)+IF('3-man'!AS$46=$Q$100,25,0))</f>
        <v/>
      </c>
      <c r="AT94">
        <f>MIN(100,AS95+IF(AND(OR(NOT(ISNUMBER($R$100)),'3-man'!AT$46&gt;$R$100),AS95&lt;100,AS96+1&gt;=IF(OR('3-man'!$F$32=TRUE,'3-man'!$F$32="TRUE",'3-man'!$F$32="Yes"),25,50)),10,0)+IF('3-man'!AT$46=$Q$100,25,0))</f>
        <v/>
      </c>
      <c r="AU94">
        <f>MIN(100,AT95+IF(AND(OR(NOT(ISNUMBER($R$100)),'3-man'!AU$46&gt;$R$100),AT95&lt;100,AT96+1&gt;=IF(OR('3-man'!$F$32=TRUE,'3-man'!$F$32="TRUE",'3-man'!$F$32="Yes"),25,50)),10,0)+IF('3-man'!AU$46=$Q$100,25,0))</f>
        <v/>
      </c>
      <c r="AV94">
        <f>MIN(100,AU95+IF(AND(OR(NOT(ISNUMBER($R$100)),'3-man'!AV$46&gt;$R$100),AU95&lt;100,AU96+1&gt;=IF(OR('3-man'!$F$32=TRUE,'3-man'!$F$32="TRUE",'3-man'!$F$32="Yes"),25,50)),10,0)+IF('3-man'!AV$46=$Q$100,25,0))</f>
        <v/>
      </c>
      <c r="AW94">
        <f>MIN(100,AV95+IF(AND(OR(NOT(ISNUMBER($R$100)),'3-man'!AW$46&gt;$R$100),AV95&lt;100,AV96+1&gt;=IF(OR('3-man'!$F$32=TRUE,'3-man'!$F$32="TRUE",'3-man'!$F$32="Yes"),25,50)),10,0)+IF('3-man'!AW$46=$Q$100,25,0))</f>
        <v/>
      </c>
      <c r="AX94">
        <f>MIN(100,AW95+IF(AND(OR(NOT(ISNUMBER($R$100)),'3-man'!AX$46&gt;$R$100),AW95&lt;100,AW96+1&gt;=IF(OR('3-man'!$F$32=TRUE,'3-man'!$F$32="TRUE",'3-man'!$F$32="Yes"),25,50)),10,0)+IF('3-man'!AX$46=$Q$100,25,0))</f>
        <v/>
      </c>
      <c r="AY94">
        <f>MIN(100,AX95+IF(AND(OR(NOT(ISNUMBER($R$100)),'3-man'!AY$46&gt;$R$100),AX95&lt;100,AX96+1&gt;=IF(OR('3-man'!$F$32=TRUE,'3-man'!$F$32="TRUE",'3-man'!$F$32="Yes"),25,50)),10,0)+IF('3-man'!AY$46=$Q$100,25,0))</f>
        <v/>
      </c>
      <c r="AZ94">
        <f>MIN(100,AY95+IF(AND(OR(NOT(ISNUMBER($R$100)),'3-man'!AZ$46&gt;$R$100),AY95&lt;100,AY96+1&gt;=IF(OR('3-man'!$F$32=TRUE,'3-man'!$F$32="TRUE",'3-man'!$F$32="Yes"),25,50)),10,0)+IF('3-man'!AZ$46=$Q$100,25,0))</f>
        <v/>
      </c>
      <c r="BA94">
        <f>MIN(100,AZ95+IF(AND(OR(NOT(ISNUMBER($R$100)),'3-man'!BA$46&gt;$R$100),AZ95&lt;100,AZ96+1&gt;=IF(OR('3-man'!$F$32=TRUE,'3-man'!$F$32="TRUE",'3-man'!$F$32="Yes"),25,50)),10,0)+IF('3-man'!BA$46=$Q$100,25,0))</f>
        <v/>
      </c>
      <c r="BB94">
        <f>MIN(100,BA95+IF(AND(OR(NOT(ISNUMBER($R$100)),'3-man'!BB$46&gt;$R$100),BA95&lt;100,BA96+1&gt;=IF(OR('3-man'!$F$32=TRUE,'3-man'!$F$32="TRUE",'3-man'!$F$32="Yes"),25,50)),10,0)+IF('3-man'!BB$46=$Q$100,25,0))</f>
        <v/>
      </c>
      <c r="BC94">
        <f>MIN(100,BB95+IF(AND(OR(NOT(ISNUMBER($R$100)),'3-man'!BC$46&gt;$R$100),BB95&lt;100,BB96+1&gt;=IF(OR('3-man'!$F$32=TRUE,'3-man'!$F$32="TRUE",'3-man'!$F$32="Yes"),25,50)),10,0)+IF('3-man'!BC$46=$Q$100,25,0))</f>
        <v/>
      </c>
      <c r="BD94">
        <f>MIN(100,BC95+IF(AND(OR(NOT(ISNUMBER($R$100)),'3-man'!BD$46&gt;$R$100),BC95&lt;100,BC96+1&gt;=IF(OR('3-man'!$F$32=TRUE,'3-man'!$F$32="TRUE",'3-man'!$F$32="Yes"),25,50)),10,0)+IF('3-man'!BD$46=$Q$100,25,0))</f>
        <v/>
      </c>
      <c r="BE94">
        <f>MIN(100,BD95+IF(AND(OR(NOT(ISNUMBER($R$100)),'3-man'!BE$46&gt;$R$100),BD95&lt;100,BD96+1&gt;=IF(OR('3-man'!$F$32=TRUE,'3-man'!$F$32="TRUE",'3-man'!$F$32="Yes"),25,50)),10,0)+IF('3-man'!BE$46=$Q$100,25,0))</f>
        <v/>
      </c>
      <c r="BF94">
        <f>MIN(100,BE95+IF(AND(OR(NOT(ISNUMBER($R$100)),'3-man'!BF$46&gt;$R$100),BE95&lt;100,BE96+1&gt;=IF(OR('3-man'!$F$32=TRUE,'3-man'!$F$32="TRUE",'3-man'!$F$32="Yes"),25,50)),10,0)+IF('3-man'!BF$46=$Q$100,25,0))</f>
        <v/>
      </c>
      <c r="BG94">
        <f>MIN(100,BF95+IF(AND(OR(NOT(ISNUMBER($R$100)),'3-man'!BG$46&gt;$R$100),BF95&lt;100,BF96+1&gt;=IF(OR('3-man'!$F$32=TRUE,'3-man'!$F$32="TRUE",'3-man'!$F$32="Yes"),25,50)),10,0)+IF('3-man'!BG$46=$Q$100,25,0))</f>
        <v/>
      </c>
      <c r="BH94">
        <f>MIN(100,BG95+IF(AND(OR(NOT(ISNUMBER($R$100)),'3-man'!BH$46&gt;$R$100),BG95&lt;100,BG96+1&gt;=IF(OR('3-man'!$F$32=TRUE,'3-man'!$F$32="TRUE",'3-man'!$F$32="Yes"),25,50)),10,0)+IF('3-man'!BH$46=$Q$100,25,0))</f>
        <v/>
      </c>
      <c r="BI94">
        <f>MIN(100,BH95+IF(AND(OR(NOT(ISNUMBER($R$100)),'3-man'!BI$46&gt;$R$100),BH95&lt;100,BH96+1&gt;=IF(OR('3-man'!$F$32=TRUE,'3-man'!$F$32="TRUE",'3-man'!$F$32="Yes"),25,50)),10,0)+IF('3-man'!BI$46=$Q$100,25,0))</f>
        <v/>
      </c>
      <c r="BJ94">
        <f>MIN(100,BI95+IF(AND(OR(NOT(ISNUMBER($R$100)),'3-man'!BJ$46&gt;$R$100),BI95&lt;100,BI96+1&gt;=IF(OR('3-man'!$F$32=TRUE,'3-man'!$F$32="TRUE",'3-man'!$F$32="Yes"),25,50)),10,0)+IF('3-man'!BJ$46=$Q$100,25,0))</f>
        <v/>
      </c>
      <c r="BK94">
        <f>MIN(100,BJ95+IF(AND(OR(NOT(ISNUMBER($R$100)),'3-man'!BK$46&gt;$R$100),BJ95&lt;100,BJ96+1&gt;=IF(OR('3-man'!$F$32=TRUE,'3-man'!$F$32="TRUE",'3-man'!$F$32="Yes"),25,50)),10,0)+IF('3-man'!BK$46=$Q$100,25,0))</f>
        <v/>
      </c>
      <c r="BL94">
        <f>MIN(100,BK95+IF(AND(OR(NOT(ISNUMBER($R$100)),'3-man'!BL$46&gt;$R$100),BK95&lt;100,BK96+1&gt;=IF(OR('3-man'!$F$32=TRUE,'3-man'!$F$32="TRUE",'3-man'!$F$32="Yes"),25,50)),10,0)+IF('3-man'!BL$46=$Q$100,25,0))</f>
        <v/>
      </c>
      <c r="BM94">
        <f>MIN(100,BL95+IF(AND(OR(NOT(ISNUMBER($R$100)),'3-man'!BM$46&gt;$R$100),BL95&lt;100,BL96+1&gt;=IF(OR('3-man'!$F$32=TRUE,'3-man'!$F$32="TRUE",'3-man'!$F$32="Yes"),25,50)),10,0)+IF('3-man'!BM$46=$Q$100,25,0))</f>
        <v/>
      </c>
      <c r="BN94">
        <f>MIN(100,BM95+IF(AND(OR(NOT(ISNUMBER($R$100)),'3-man'!BN$46&gt;$R$100),BM95&lt;100,BM96+1&gt;=IF(OR('3-man'!$F$32=TRUE,'3-man'!$F$32="TRUE",'3-man'!$F$32="Yes"),25,50)),10,0)+IF('3-man'!BN$46=$Q$100,25,0))</f>
        <v/>
      </c>
      <c r="BO94">
        <f>MIN(100,BN95+IF(AND(OR(NOT(ISNUMBER($R$100)),'3-man'!BO$46&gt;$R$100),BN95&lt;100,BN96+1&gt;=IF(OR('3-man'!$F$32=TRUE,'3-man'!$F$32="TRUE",'3-man'!$F$32="Yes"),25,50)),10,0)+IF('3-man'!BO$46=$Q$100,25,0))</f>
        <v/>
      </c>
      <c r="BP94">
        <f>MIN(100,BO95+IF(AND(OR(NOT(ISNUMBER($R$100)),'3-man'!BP$46&gt;$R$100),BO95&lt;100,BO96+1&gt;=IF(OR('3-man'!$F$32=TRUE,'3-man'!$F$32="TRUE",'3-man'!$F$32="Yes"),25,50)),10,0)+IF('3-man'!BP$46=$Q$100,25,0))</f>
        <v/>
      </c>
      <c r="BQ94">
        <f>MIN(100,BP95+IF(AND(OR(NOT(ISNUMBER($R$100)),'3-man'!BQ$46&gt;$R$100),BP95&lt;100,BP96+1&gt;=IF(OR('3-man'!$F$32=TRUE,'3-man'!$F$32="TRUE",'3-man'!$F$32="Yes"),25,50)),10,0)+IF('3-man'!BQ$46=$Q$100,25,0))</f>
        <v/>
      </c>
      <c r="BR94">
        <f>MIN(100,BQ95+IF(AND(OR(NOT(ISNUMBER($R$100)),'3-man'!BR$46&gt;$R$100),BQ95&lt;100,BQ96+1&gt;=IF(OR('3-man'!$F$32=TRUE,'3-man'!$F$32="TRUE",'3-man'!$F$32="Yes"),25,50)),10,0)+IF('3-man'!BR$46=$Q$100,25,0))</f>
        <v/>
      </c>
      <c r="BS94">
        <f>MIN(100,BR95+IF(AND(OR(NOT(ISNUMBER($R$100)),'3-man'!BS$46&gt;$R$100),BR95&lt;100,BR96+1&gt;=IF(OR('3-man'!$F$32=TRUE,'3-man'!$F$32="TRUE",'3-man'!$F$32="Yes"),25,50)),10,0)+IF('3-man'!BS$46=$Q$100,25,0))</f>
        <v/>
      </c>
      <c r="BT94">
        <f>MIN(100,BS95+IF(AND(OR(NOT(ISNUMBER($R$100)),'3-man'!BT$46&gt;$R$100),BS95&lt;100,BS96+1&gt;=IF(OR('3-man'!$F$32=TRUE,'3-man'!$F$32="TRUE",'3-man'!$F$32="Yes"),25,50)),10,0)+IF('3-man'!BT$46=$Q$100,25,0))</f>
        <v/>
      </c>
      <c r="BU94">
        <f>MIN(100,BT95+IF(AND(OR(NOT(ISNUMBER($R$100)),'3-man'!BU$46&gt;$R$100),BT95&lt;100,BT96+1&gt;=IF(OR('3-man'!$F$32=TRUE,'3-man'!$F$32="TRUE",'3-man'!$F$32="Yes"),25,50)),10,0)+IF('3-man'!BU$46=$Q$100,25,0))</f>
        <v/>
      </c>
      <c r="BV94">
        <f>MIN(100,BU95+IF(AND(OR(NOT(ISNUMBER($R$100)),'3-man'!BV$46&gt;$R$100),BU95&lt;100,BU96+1&gt;=IF(OR('3-man'!$F$32=TRUE,'3-man'!$F$32="TRUE",'3-man'!$F$32="Yes"),25,50)),10,0)+IF('3-man'!BV$46=$Q$100,25,0))</f>
        <v/>
      </c>
      <c r="BW94">
        <f>MIN(100,BV95+IF(AND(OR(NOT(ISNUMBER($R$100)),'3-man'!BW$46&gt;$R$100),BV95&lt;100,BV96+1&gt;=IF(OR('3-man'!$F$32=TRUE,'3-man'!$F$32="TRUE",'3-man'!$F$32="Yes"),25,50)),10,0)+IF('3-man'!BW$46=$Q$100,25,0))</f>
        <v/>
      </c>
      <c r="BX94">
        <f>MIN(100,BW95+IF(AND(OR(NOT(ISNUMBER($R$100)),'3-man'!BX$46&gt;$R$100),BW95&lt;100,BW96+1&gt;=IF(OR('3-man'!$F$32=TRUE,'3-man'!$F$32="TRUE",'3-man'!$F$32="Yes"),25,50)),10,0)+IF('3-man'!BX$46=$Q$100,25,0))</f>
        <v/>
      </c>
      <c r="BY94">
        <f>MIN(100,BX95+IF(AND(OR(NOT(ISNUMBER($R$100)),'3-man'!BY$46&gt;$R$100),BX95&lt;100,BX96+1&gt;=IF(OR('3-man'!$F$32=TRUE,'3-man'!$F$32="TRUE",'3-man'!$F$32="Yes"),25,50)),10,0)+IF('3-man'!BY$46=$Q$100,25,0))</f>
        <v/>
      </c>
      <c r="BZ94">
        <f>MIN(100,BY95+IF(AND(OR(NOT(ISNUMBER($R$100)),'3-man'!BZ$46&gt;$R$100),BY95&lt;100,BY96+1&gt;=IF(OR('3-man'!$F$32=TRUE,'3-man'!$F$32="TRUE",'3-man'!$F$32="Yes"),25,50)),10,0)+IF('3-man'!BZ$46=$Q$100,25,0))</f>
        <v/>
      </c>
      <c r="CA94">
        <f>MIN(100,BZ95+IF(AND(OR(NOT(ISNUMBER($R$100)),'3-man'!CA$46&gt;$R$100),BZ95&lt;100,BZ96+1&gt;=IF(OR('3-man'!$F$32=TRUE,'3-man'!$F$32="TRUE",'3-man'!$F$32="Yes"),25,50)),10,0)+IF('3-man'!CA$46=$Q$100,25,0))</f>
        <v/>
      </c>
      <c r="CB94">
        <f>MIN(100,CA95+IF(AND(OR(NOT(ISNUMBER($R$100)),'3-man'!CB$46&gt;$R$100),CA95&lt;100,CA96+1&gt;=IF(OR('3-man'!$F$32=TRUE,'3-man'!$F$32="TRUE",'3-man'!$F$32="Yes"),25,50)),10,0)+IF('3-man'!CB$46=$Q$100,25,0))</f>
        <v/>
      </c>
      <c r="CC94">
        <f>MIN(100,CB95+IF(AND(OR(NOT(ISNUMBER($R$100)),'3-man'!CC$46&gt;$R$100),CB95&lt;100,CB96+1&gt;=IF(OR('3-man'!$F$32=TRUE,'3-man'!$F$32="TRUE",'3-man'!$F$32="Yes"),25,50)),10,0)+IF('3-man'!CC$46=$Q$100,25,0))</f>
        <v/>
      </c>
      <c r="CD94">
        <f>MIN(100,CC95+IF(AND(OR(NOT(ISNUMBER($R$100)),'3-man'!CD$46&gt;$R$100),CC95&lt;100,CC96+1&gt;=IF(OR('3-man'!$F$32=TRUE,'3-man'!$F$32="TRUE",'3-man'!$F$32="Yes"),25,50)),10,0)+IF('3-man'!CD$46=$Q$100,25,0))</f>
        <v/>
      </c>
    </row>
    <row r="95">
      <c r="A95" t="inlineStr">
        <is>
          <t>P1 spec</t>
        </is>
      </c>
      <c r="B95">
        <f>IF('3-man'!$C$32="",100,'3-man'!$C$32)</f>
        <v/>
      </c>
      <c r="C95">
        <f>IF(OR('3-man'!C$47="R",'3-man'!C$46=$R$100),MIN(100,C94+10),IF('3-man'!C$47="P",MIN(100,C94+25),IF(AND('3-man'!C$47="D",C94&gt;=35,'3-man'!C$46&lt;=IF('3-man'!$BF$32="",999,'3-man'!$BF$32)),C94-35,IF(AND(LEFT('3-man'!C$47,3)="ST&gt;",C94&gt;=100,'3-man'!C$46&lt;=IF('3-man'!$BF$32="",999,'3-man'!$BF$32)),0,IF(AND(OR(AND('3-man'!C$48="ST&gt;1",C102&gt;=100),AND('3-man'!C$49="ST&gt;1",C110&gt;=100)),'3-man'!C$46&lt;=IF('3-man'!$BF$32="",999,'3-man'!$BF$32)),100,C94)))))</f>
        <v/>
      </c>
      <c r="D95">
        <f>IF(OR('3-man'!D$47="R",'3-man'!D$46=$R$100),MIN(100,D94+10),IF('3-man'!D$47="P",MIN(100,D94+25),IF(AND('3-man'!D$47="D",D94&gt;=35,'3-man'!D$46&lt;=IF('3-man'!$BF$32="",999,'3-man'!$BF$32)),D94-35,IF(AND(LEFT('3-man'!D$47,3)="ST&gt;",D94&gt;=100,'3-man'!D$46&lt;=IF('3-man'!$BF$32="",999,'3-man'!$BF$32)),0,IF(AND(OR(AND('3-man'!D$48="ST&gt;1",D102&gt;=100),AND('3-man'!D$49="ST&gt;1",D110&gt;=100)),'3-man'!D$46&lt;=IF('3-man'!$BF$32="",999,'3-man'!$BF$32)),100,D94)))))</f>
        <v/>
      </c>
      <c r="E95">
        <f>IF(OR('3-man'!E$47="R",'3-man'!E$46=$R$100),MIN(100,E94+10),IF('3-man'!E$47="P",MIN(100,E94+25),IF(AND('3-man'!E$47="D",E94&gt;=35,'3-man'!E$46&lt;=IF('3-man'!$BF$32="",999,'3-man'!$BF$32)),E94-35,IF(AND(LEFT('3-man'!E$47,3)="ST&gt;",E94&gt;=100,'3-man'!E$46&lt;=IF('3-man'!$BF$32="",999,'3-man'!$BF$32)),0,IF(AND(OR(AND('3-man'!E$48="ST&gt;1",E102&gt;=100),AND('3-man'!E$49="ST&gt;1",E110&gt;=100)),'3-man'!E$46&lt;=IF('3-man'!$BF$32="",999,'3-man'!$BF$32)),100,E94)))))</f>
        <v/>
      </c>
      <c r="F95">
        <f>IF(OR('3-man'!F$47="R",'3-man'!F$46=$R$100),MIN(100,F94+10),IF('3-man'!F$47="P",MIN(100,F94+25),IF(AND('3-man'!F$47="D",F94&gt;=35,'3-man'!F$46&lt;=IF('3-man'!$BF$32="",999,'3-man'!$BF$32)),F94-35,IF(AND(LEFT('3-man'!F$47,3)="ST&gt;",F94&gt;=100,'3-man'!F$46&lt;=IF('3-man'!$BF$32="",999,'3-man'!$BF$32)),0,IF(AND(OR(AND('3-man'!F$48="ST&gt;1",F102&gt;=100),AND('3-man'!F$49="ST&gt;1",F110&gt;=100)),'3-man'!F$46&lt;=IF('3-man'!$BF$32="",999,'3-man'!$BF$32)),100,F94)))))</f>
        <v/>
      </c>
      <c r="G95">
        <f>IF(OR('3-man'!G$47="R",'3-man'!G$46=$R$100),MIN(100,G94+10),IF('3-man'!G$47="P",MIN(100,G94+25),IF(AND('3-man'!G$47="D",G94&gt;=35,'3-man'!G$46&lt;=IF('3-man'!$BF$32="",999,'3-man'!$BF$32)),G94-35,IF(AND(LEFT('3-man'!G$47,3)="ST&gt;",G94&gt;=100,'3-man'!G$46&lt;=IF('3-man'!$BF$32="",999,'3-man'!$BF$32)),0,IF(AND(OR(AND('3-man'!G$48="ST&gt;1",G102&gt;=100),AND('3-man'!G$49="ST&gt;1",G110&gt;=100)),'3-man'!G$46&lt;=IF('3-man'!$BF$32="",999,'3-man'!$BF$32)),100,G94)))))</f>
        <v/>
      </c>
      <c r="H95">
        <f>IF(OR('3-man'!H$47="R",'3-man'!H$46=$R$100),MIN(100,H94+10),IF('3-man'!H$47="P",MIN(100,H94+25),IF(AND('3-man'!H$47="D",H94&gt;=35,'3-man'!H$46&lt;=IF('3-man'!$BF$32="",999,'3-man'!$BF$32)),H94-35,IF(AND(LEFT('3-man'!H$47,3)="ST&gt;",H94&gt;=100,'3-man'!H$46&lt;=IF('3-man'!$BF$32="",999,'3-man'!$BF$32)),0,IF(AND(OR(AND('3-man'!H$48="ST&gt;1",H102&gt;=100),AND('3-man'!H$49="ST&gt;1",H110&gt;=100)),'3-man'!H$46&lt;=IF('3-man'!$BF$32="",999,'3-man'!$BF$32)),100,H94)))))</f>
        <v/>
      </c>
      <c r="I95">
        <f>IF(OR('3-man'!I$47="R",'3-man'!I$46=$R$100),MIN(100,I94+10),IF('3-man'!I$47="P",MIN(100,I94+25),IF(AND('3-man'!I$47="D",I94&gt;=35,'3-man'!I$46&lt;=IF('3-man'!$BF$32="",999,'3-man'!$BF$32)),I94-35,IF(AND(LEFT('3-man'!I$47,3)="ST&gt;",I94&gt;=100,'3-man'!I$46&lt;=IF('3-man'!$BF$32="",999,'3-man'!$BF$32)),0,IF(AND(OR(AND('3-man'!I$48="ST&gt;1",I102&gt;=100),AND('3-man'!I$49="ST&gt;1",I110&gt;=100)),'3-man'!I$46&lt;=IF('3-man'!$BF$32="",999,'3-man'!$BF$32)),100,I94)))))</f>
        <v/>
      </c>
      <c r="J95">
        <f>IF(OR('3-man'!J$47="R",'3-man'!J$46=$R$100),MIN(100,J94+10),IF('3-man'!J$47="P",MIN(100,J94+25),IF(AND('3-man'!J$47="D",J94&gt;=35,'3-man'!J$46&lt;=IF('3-man'!$BF$32="",999,'3-man'!$BF$32)),J94-35,IF(AND(LEFT('3-man'!J$47,3)="ST&gt;",J94&gt;=100,'3-man'!J$46&lt;=IF('3-man'!$BF$32="",999,'3-man'!$BF$32)),0,IF(AND(OR(AND('3-man'!J$48="ST&gt;1",J102&gt;=100),AND('3-man'!J$49="ST&gt;1",J110&gt;=100)),'3-man'!J$46&lt;=IF('3-man'!$BF$32="",999,'3-man'!$BF$32)),100,J94)))))</f>
        <v/>
      </c>
      <c r="K95">
        <f>IF(OR('3-man'!K$47="R",'3-man'!K$46=$R$100),MIN(100,K94+10),IF('3-man'!K$47="P",MIN(100,K94+25),IF(AND('3-man'!K$47="D",K94&gt;=35,'3-man'!K$46&lt;=IF('3-man'!$BF$32="",999,'3-man'!$BF$32)),K94-35,IF(AND(LEFT('3-man'!K$47,3)="ST&gt;",K94&gt;=100,'3-man'!K$46&lt;=IF('3-man'!$BF$32="",999,'3-man'!$BF$32)),0,IF(AND(OR(AND('3-man'!K$48="ST&gt;1",K102&gt;=100),AND('3-man'!K$49="ST&gt;1",K110&gt;=100)),'3-man'!K$46&lt;=IF('3-man'!$BF$32="",999,'3-man'!$BF$32)),100,K94)))))</f>
        <v/>
      </c>
      <c r="L95">
        <f>IF(OR('3-man'!L$47="R",'3-man'!L$46=$R$100),MIN(100,L94+10),IF('3-man'!L$47="P",MIN(100,L94+25),IF(AND('3-man'!L$47="D",L94&gt;=35,'3-man'!L$46&lt;=IF('3-man'!$BF$32="",999,'3-man'!$BF$32)),L94-35,IF(AND(LEFT('3-man'!L$47,3)="ST&gt;",L94&gt;=100,'3-man'!L$46&lt;=IF('3-man'!$BF$32="",999,'3-man'!$BF$32)),0,IF(AND(OR(AND('3-man'!L$48="ST&gt;1",L102&gt;=100),AND('3-man'!L$49="ST&gt;1",L110&gt;=100)),'3-man'!L$46&lt;=IF('3-man'!$BF$32="",999,'3-man'!$BF$32)),100,L94)))))</f>
        <v/>
      </c>
      <c r="M95">
        <f>IF(OR('3-man'!M$47="R",'3-man'!M$46=$R$100),MIN(100,M94+10),IF('3-man'!M$47="P",MIN(100,M94+25),IF(AND('3-man'!M$47="D",M94&gt;=35,'3-man'!M$46&lt;=IF('3-man'!$BF$32="",999,'3-man'!$BF$32)),M94-35,IF(AND(LEFT('3-man'!M$47,3)="ST&gt;",M94&gt;=100,'3-man'!M$46&lt;=IF('3-man'!$BF$32="",999,'3-man'!$BF$32)),0,IF(AND(OR(AND('3-man'!M$48="ST&gt;1",M102&gt;=100),AND('3-man'!M$49="ST&gt;1",M110&gt;=100)),'3-man'!M$46&lt;=IF('3-man'!$BF$32="",999,'3-man'!$BF$32)),100,M94)))))</f>
        <v/>
      </c>
      <c r="N95">
        <f>IF(OR('3-man'!N$47="R",'3-man'!N$46=$R$100),MIN(100,N94+10),IF('3-man'!N$47="P",MIN(100,N94+25),IF(AND('3-man'!N$47="D",N94&gt;=35,'3-man'!N$46&lt;=IF('3-man'!$BF$32="",999,'3-man'!$BF$32)),N94-35,IF(AND(LEFT('3-man'!N$47,3)="ST&gt;",N94&gt;=100,'3-man'!N$46&lt;=IF('3-man'!$BF$32="",999,'3-man'!$BF$32)),0,IF(AND(OR(AND('3-man'!N$48="ST&gt;1",N102&gt;=100),AND('3-man'!N$49="ST&gt;1",N110&gt;=100)),'3-man'!N$46&lt;=IF('3-man'!$BF$32="",999,'3-man'!$BF$32)),100,N94)))))</f>
        <v/>
      </c>
      <c r="O95">
        <f>IF(OR('3-man'!O$47="R",'3-man'!O$46=$R$100),MIN(100,O94+10),IF('3-man'!O$47="P",MIN(100,O94+25),IF(AND('3-man'!O$47="D",O94&gt;=35,'3-man'!O$46&lt;=IF('3-man'!$BF$32="",999,'3-man'!$BF$32)),O94-35,IF(AND(LEFT('3-man'!O$47,3)="ST&gt;",O94&gt;=100,'3-man'!O$46&lt;=IF('3-man'!$BF$32="",999,'3-man'!$BF$32)),0,IF(AND(OR(AND('3-man'!O$48="ST&gt;1",O102&gt;=100),AND('3-man'!O$49="ST&gt;1",O110&gt;=100)),'3-man'!O$46&lt;=IF('3-man'!$BF$32="",999,'3-man'!$BF$32)),100,O94)))))</f>
        <v/>
      </c>
      <c r="P95">
        <f>IF(OR('3-man'!P$47="R",'3-man'!P$46=$R$100),MIN(100,P94+10),IF('3-man'!P$47="P",MIN(100,P94+25),IF(AND('3-man'!P$47="D",P94&gt;=35,'3-man'!P$46&lt;=IF('3-man'!$BF$32="",999,'3-man'!$BF$32)),P94-35,IF(AND(LEFT('3-man'!P$47,3)="ST&gt;",P94&gt;=100,'3-man'!P$46&lt;=IF('3-man'!$BF$32="",999,'3-man'!$BF$32)),0,IF(AND(OR(AND('3-man'!P$48="ST&gt;1",P102&gt;=100),AND('3-man'!P$49="ST&gt;1",P110&gt;=100)),'3-man'!P$46&lt;=IF('3-man'!$BF$32="",999,'3-man'!$BF$32)),100,P94)))))</f>
        <v/>
      </c>
      <c r="Q95">
        <f>IF(OR('3-man'!Q$47="R",'3-man'!Q$46=$R$100),MIN(100,Q94+10),IF('3-man'!Q$47="P",MIN(100,Q94+25),IF(AND('3-man'!Q$47="D",Q94&gt;=35,'3-man'!Q$46&lt;=IF('3-man'!$BF$32="",999,'3-man'!$BF$32)),Q94-35,IF(AND(LEFT('3-man'!Q$47,3)="ST&gt;",Q94&gt;=100,'3-man'!Q$46&lt;=IF('3-man'!$BF$32="",999,'3-man'!$BF$32)),0,IF(AND(OR(AND('3-man'!Q$48="ST&gt;1",Q102&gt;=100),AND('3-man'!Q$49="ST&gt;1",Q110&gt;=100)),'3-man'!Q$46&lt;=IF('3-man'!$BF$32="",999,'3-man'!$BF$32)),100,Q94)))))</f>
        <v/>
      </c>
      <c r="R95">
        <f>IF(OR('3-man'!R$47="R",'3-man'!R$46=$R$100),MIN(100,R94+10),IF('3-man'!R$47="P",MIN(100,R94+25),IF(AND('3-man'!R$47="D",R94&gt;=35,'3-man'!R$46&lt;=IF('3-man'!$BF$32="",999,'3-man'!$BF$32)),R94-35,IF(AND(LEFT('3-man'!R$47,3)="ST&gt;",R94&gt;=100,'3-man'!R$46&lt;=IF('3-man'!$BF$32="",999,'3-man'!$BF$32)),0,IF(AND(OR(AND('3-man'!R$48="ST&gt;1",R102&gt;=100),AND('3-man'!R$49="ST&gt;1",R110&gt;=100)),'3-man'!R$46&lt;=IF('3-man'!$BF$32="",999,'3-man'!$BF$32)),100,R94)))))</f>
        <v/>
      </c>
      <c r="S95">
        <f>IF(OR('3-man'!S$47="R",'3-man'!S$46=$R$100),MIN(100,S94+10),IF('3-man'!S$47="P",MIN(100,S94+25),IF(AND('3-man'!S$47="D",S94&gt;=35,'3-man'!S$46&lt;=IF('3-man'!$BF$32="",999,'3-man'!$BF$32)),S94-35,IF(AND(LEFT('3-man'!S$47,3)="ST&gt;",S94&gt;=100,'3-man'!S$46&lt;=IF('3-man'!$BF$32="",999,'3-man'!$BF$32)),0,IF(AND(OR(AND('3-man'!S$48="ST&gt;1",S102&gt;=100),AND('3-man'!S$49="ST&gt;1",S110&gt;=100)),'3-man'!S$46&lt;=IF('3-man'!$BF$32="",999,'3-man'!$BF$32)),100,S94)))))</f>
        <v/>
      </c>
      <c r="T95">
        <f>IF(OR('3-man'!T$47="R",'3-man'!T$46=$R$100),MIN(100,T94+10),IF('3-man'!T$47="P",MIN(100,T94+25),IF(AND('3-man'!T$47="D",T94&gt;=35,'3-man'!T$46&lt;=IF('3-man'!$BF$32="",999,'3-man'!$BF$32)),T94-35,IF(AND(LEFT('3-man'!T$47,3)="ST&gt;",T94&gt;=100,'3-man'!T$46&lt;=IF('3-man'!$BF$32="",999,'3-man'!$BF$32)),0,IF(AND(OR(AND('3-man'!T$48="ST&gt;1",T102&gt;=100),AND('3-man'!T$49="ST&gt;1",T110&gt;=100)),'3-man'!T$46&lt;=IF('3-man'!$BF$32="",999,'3-man'!$BF$32)),100,T94)))))</f>
        <v/>
      </c>
      <c r="U95">
        <f>IF(OR('3-man'!U$47="R",'3-man'!U$46=$R$100),MIN(100,U94+10),IF('3-man'!U$47="P",MIN(100,U94+25),IF(AND('3-man'!U$47="D",U94&gt;=35,'3-man'!U$46&lt;=IF('3-man'!$BF$32="",999,'3-man'!$BF$32)),U94-35,IF(AND(LEFT('3-man'!U$47,3)="ST&gt;",U94&gt;=100,'3-man'!U$46&lt;=IF('3-man'!$BF$32="",999,'3-man'!$BF$32)),0,IF(AND(OR(AND('3-man'!U$48="ST&gt;1",U102&gt;=100),AND('3-man'!U$49="ST&gt;1",U110&gt;=100)),'3-man'!U$46&lt;=IF('3-man'!$BF$32="",999,'3-man'!$BF$32)),100,U94)))))</f>
        <v/>
      </c>
      <c r="V95">
        <f>IF(OR('3-man'!V$47="R",'3-man'!V$46=$R$100),MIN(100,V94+10),IF('3-man'!V$47="P",MIN(100,V94+25),IF(AND('3-man'!V$47="D",V94&gt;=35,'3-man'!V$46&lt;=IF('3-man'!$BF$32="",999,'3-man'!$BF$32)),V94-35,IF(AND(LEFT('3-man'!V$47,3)="ST&gt;",V94&gt;=100,'3-man'!V$46&lt;=IF('3-man'!$BF$32="",999,'3-man'!$BF$32)),0,IF(AND(OR(AND('3-man'!V$48="ST&gt;1",V102&gt;=100),AND('3-man'!V$49="ST&gt;1",V110&gt;=100)),'3-man'!V$46&lt;=IF('3-man'!$BF$32="",999,'3-man'!$BF$32)),100,V94)))))</f>
        <v/>
      </c>
      <c r="W95">
        <f>IF(OR('3-man'!W$47="R",'3-man'!W$46=$R$100),MIN(100,W94+10),IF('3-man'!W$47="P",MIN(100,W94+25),IF(AND('3-man'!W$47="D",W94&gt;=35,'3-man'!W$46&lt;=IF('3-man'!$BF$32="",999,'3-man'!$BF$32)),W94-35,IF(AND(LEFT('3-man'!W$47,3)="ST&gt;",W94&gt;=100,'3-man'!W$46&lt;=IF('3-man'!$BF$32="",999,'3-man'!$BF$32)),0,IF(AND(OR(AND('3-man'!W$48="ST&gt;1",W102&gt;=100),AND('3-man'!W$49="ST&gt;1",W110&gt;=100)),'3-man'!W$46&lt;=IF('3-man'!$BF$32="",999,'3-man'!$BF$32)),100,W94)))))</f>
        <v/>
      </c>
      <c r="X95">
        <f>IF(OR('3-man'!X$47="R",'3-man'!X$46=$R$100),MIN(100,X94+10),IF('3-man'!X$47="P",MIN(100,X94+25),IF(AND('3-man'!X$47="D",X94&gt;=35,'3-man'!X$46&lt;=IF('3-man'!$BF$32="",999,'3-man'!$BF$32)),X94-35,IF(AND(LEFT('3-man'!X$47,3)="ST&gt;",X94&gt;=100,'3-man'!X$46&lt;=IF('3-man'!$BF$32="",999,'3-man'!$BF$32)),0,IF(AND(OR(AND('3-man'!X$48="ST&gt;1",X102&gt;=100),AND('3-man'!X$49="ST&gt;1",X110&gt;=100)),'3-man'!X$46&lt;=IF('3-man'!$BF$32="",999,'3-man'!$BF$32)),100,X94)))))</f>
        <v/>
      </c>
      <c r="Y95">
        <f>IF(OR('3-man'!Y$47="R",'3-man'!Y$46=$R$100),MIN(100,Y94+10),IF('3-man'!Y$47="P",MIN(100,Y94+25),IF(AND('3-man'!Y$47="D",Y94&gt;=35,'3-man'!Y$46&lt;=IF('3-man'!$BF$32="",999,'3-man'!$BF$32)),Y94-35,IF(AND(LEFT('3-man'!Y$47,3)="ST&gt;",Y94&gt;=100,'3-man'!Y$46&lt;=IF('3-man'!$BF$32="",999,'3-man'!$BF$32)),0,IF(AND(OR(AND('3-man'!Y$48="ST&gt;1",Y102&gt;=100),AND('3-man'!Y$49="ST&gt;1",Y110&gt;=100)),'3-man'!Y$46&lt;=IF('3-man'!$BF$32="",999,'3-man'!$BF$32)),100,Y94)))))</f>
        <v/>
      </c>
      <c r="Z95">
        <f>IF(OR('3-man'!Z$47="R",'3-man'!Z$46=$R$100),MIN(100,Z94+10),IF('3-man'!Z$47="P",MIN(100,Z94+25),IF(AND('3-man'!Z$47="D",Z94&gt;=35,'3-man'!Z$46&lt;=IF('3-man'!$BF$32="",999,'3-man'!$BF$32)),Z94-35,IF(AND(LEFT('3-man'!Z$47,3)="ST&gt;",Z94&gt;=100,'3-man'!Z$46&lt;=IF('3-man'!$BF$32="",999,'3-man'!$BF$32)),0,IF(AND(OR(AND('3-man'!Z$48="ST&gt;1",Z102&gt;=100),AND('3-man'!Z$49="ST&gt;1",Z110&gt;=100)),'3-man'!Z$46&lt;=IF('3-man'!$BF$32="",999,'3-man'!$BF$32)),100,Z94)))))</f>
        <v/>
      </c>
      <c r="AA95">
        <f>IF(OR('3-man'!AA$47="R",'3-man'!AA$46=$R$100),MIN(100,AA94+10),IF('3-man'!AA$47="P",MIN(100,AA94+25),IF(AND('3-man'!AA$47="D",AA94&gt;=35,'3-man'!AA$46&lt;=IF('3-man'!$BF$32="",999,'3-man'!$BF$32)),AA94-35,IF(AND(LEFT('3-man'!AA$47,3)="ST&gt;",AA94&gt;=100,'3-man'!AA$46&lt;=IF('3-man'!$BF$32="",999,'3-man'!$BF$32)),0,IF(AND(OR(AND('3-man'!AA$48="ST&gt;1",AA102&gt;=100),AND('3-man'!AA$49="ST&gt;1",AA110&gt;=100)),'3-man'!AA$46&lt;=IF('3-man'!$BF$32="",999,'3-man'!$BF$32)),100,AA94)))))</f>
        <v/>
      </c>
      <c r="AB95">
        <f>IF(OR('3-man'!AB$47="R",'3-man'!AB$46=$R$100),MIN(100,AB94+10),IF('3-man'!AB$47="P",MIN(100,AB94+25),IF(AND('3-man'!AB$47="D",AB94&gt;=35,'3-man'!AB$46&lt;=IF('3-man'!$BF$32="",999,'3-man'!$BF$32)),AB94-35,IF(AND(LEFT('3-man'!AB$47,3)="ST&gt;",AB94&gt;=100,'3-man'!AB$46&lt;=IF('3-man'!$BF$32="",999,'3-man'!$BF$32)),0,IF(AND(OR(AND('3-man'!AB$48="ST&gt;1",AB102&gt;=100),AND('3-man'!AB$49="ST&gt;1",AB110&gt;=100)),'3-man'!AB$46&lt;=IF('3-man'!$BF$32="",999,'3-man'!$BF$32)),100,AB94)))))</f>
        <v/>
      </c>
      <c r="AC95">
        <f>IF(OR('3-man'!AC$47="R",'3-man'!AC$46=$R$100),MIN(100,AC94+10),IF('3-man'!AC$47="P",MIN(100,AC94+25),IF(AND('3-man'!AC$47="D",AC94&gt;=35,'3-man'!AC$46&lt;=IF('3-man'!$BF$32="",999,'3-man'!$BF$32)),AC94-35,IF(AND(LEFT('3-man'!AC$47,3)="ST&gt;",AC94&gt;=100,'3-man'!AC$46&lt;=IF('3-man'!$BF$32="",999,'3-man'!$BF$32)),0,IF(AND(OR(AND('3-man'!AC$48="ST&gt;1",AC102&gt;=100),AND('3-man'!AC$49="ST&gt;1",AC110&gt;=100)),'3-man'!AC$46&lt;=IF('3-man'!$BF$32="",999,'3-man'!$BF$32)),100,AC94)))))</f>
        <v/>
      </c>
      <c r="AD95">
        <f>IF(OR('3-man'!AD$47="R",'3-man'!AD$46=$R$100),MIN(100,AD94+10),IF('3-man'!AD$47="P",MIN(100,AD94+25),IF(AND('3-man'!AD$47="D",AD94&gt;=35,'3-man'!AD$46&lt;=IF('3-man'!$BF$32="",999,'3-man'!$BF$32)),AD94-35,IF(AND(LEFT('3-man'!AD$47,3)="ST&gt;",AD94&gt;=100,'3-man'!AD$46&lt;=IF('3-man'!$BF$32="",999,'3-man'!$BF$32)),0,IF(AND(OR(AND('3-man'!AD$48="ST&gt;1",AD102&gt;=100),AND('3-man'!AD$49="ST&gt;1",AD110&gt;=100)),'3-man'!AD$46&lt;=IF('3-man'!$BF$32="",999,'3-man'!$BF$32)),100,AD94)))))</f>
        <v/>
      </c>
      <c r="AE95">
        <f>IF(OR('3-man'!AE$47="R",'3-man'!AE$46=$R$100),MIN(100,AE94+10),IF('3-man'!AE$47="P",MIN(100,AE94+25),IF(AND('3-man'!AE$47="D",AE94&gt;=35,'3-man'!AE$46&lt;=IF('3-man'!$BF$32="",999,'3-man'!$BF$32)),AE94-35,IF(AND(LEFT('3-man'!AE$47,3)="ST&gt;",AE94&gt;=100,'3-man'!AE$46&lt;=IF('3-man'!$BF$32="",999,'3-man'!$BF$32)),0,IF(AND(OR(AND('3-man'!AE$48="ST&gt;1",AE102&gt;=100),AND('3-man'!AE$49="ST&gt;1",AE110&gt;=100)),'3-man'!AE$46&lt;=IF('3-man'!$BF$32="",999,'3-man'!$BF$32)),100,AE94)))))</f>
        <v/>
      </c>
      <c r="AF95">
        <f>IF(OR('3-man'!AF$47="R",'3-man'!AF$46=$R$100),MIN(100,AF94+10),IF('3-man'!AF$47="P",MIN(100,AF94+25),IF(AND('3-man'!AF$47="D",AF94&gt;=35,'3-man'!AF$46&lt;=IF('3-man'!$BF$32="",999,'3-man'!$BF$32)),AF94-35,IF(AND(LEFT('3-man'!AF$47,3)="ST&gt;",AF94&gt;=100,'3-man'!AF$46&lt;=IF('3-man'!$BF$32="",999,'3-man'!$BF$32)),0,IF(AND(OR(AND('3-man'!AF$48="ST&gt;1",AF102&gt;=100),AND('3-man'!AF$49="ST&gt;1",AF110&gt;=100)),'3-man'!AF$46&lt;=IF('3-man'!$BF$32="",999,'3-man'!$BF$32)),100,AF94)))))</f>
        <v/>
      </c>
      <c r="AG95">
        <f>IF(OR('3-man'!AG$47="R",'3-man'!AG$46=$R$100),MIN(100,AG94+10),IF('3-man'!AG$47="P",MIN(100,AG94+25),IF(AND('3-man'!AG$47="D",AG94&gt;=35,'3-man'!AG$46&lt;=IF('3-man'!$BF$32="",999,'3-man'!$BF$32)),AG94-35,IF(AND(LEFT('3-man'!AG$47,3)="ST&gt;",AG94&gt;=100,'3-man'!AG$46&lt;=IF('3-man'!$BF$32="",999,'3-man'!$BF$32)),0,IF(AND(OR(AND('3-man'!AG$48="ST&gt;1",AG102&gt;=100),AND('3-man'!AG$49="ST&gt;1",AG110&gt;=100)),'3-man'!AG$46&lt;=IF('3-man'!$BF$32="",999,'3-man'!$BF$32)),100,AG94)))))</f>
        <v/>
      </c>
      <c r="AH95">
        <f>IF(OR('3-man'!AH$47="R",'3-man'!AH$46=$R$100),MIN(100,AH94+10),IF('3-man'!AH$47="P",MIN(100,AH94+25),IF(AND('3-man'!AH$47="D",AH94&gt;=35,'3-man'!AH$46&lt;=IF('3-man'!$BF$32="",999,'3-man'!$BF$32)),AH94-35,IF(AND(LEFT('3-man'!AH$47,3)="ST&gt;",AH94&gt;=100,'3-man'!AH$46&lt;=IF('3-man'!$BF$32="",999,'3-man'!$BF$32)),0,IF(AND(OR(AND('3-man'!AH$48="ST&gt;1",AH102&gt;=100),AND('3-man'!AH$49="ST&gt;1",AH110&gt;=100)),'3-man'!AH$46&lt;=IF('3-man'!$BF$32="",999,'3-man'!$BF$32)),100,AH94)))))</f>
        <v/>
      </c>
      <c r="AI95">
        <f>IF(OR('3-man'!AI$47="R",'3-man'!AI$46=$R$100),MIN(100,AI94+10),IF('3-man'!AI$47="P",MIN(100,AI94+25),IF(AND('3-man'!AI$47="D",AI94&gt;=35,'3-man'!AI$46&lt;=IF('3-man'!$BF$32="",999,'3-man'!$BF$32)),AI94-35,IF(AND(LEFT('3-man'!AI$47,3)="ST&gt;",AI94&gt;=100,'3-man'!AI$46&lt;=IF('3-man'!$BF$32="",999,'3-man'!$BF$32)),0,IF(AND(OR(AND('3-man'!AI$48="ST&gt;1",AI102&gt;=100),AND('3-man'!AI$49="ST&gt;1",AI110&gt;=100)),'3-man'!AI$46&lt;=IF('3-man'!$BF$32="",999,'3-man'!$BF$32)),100,AI94)))))</f>
        <v/>
      </c>
      <c r="AJ95">
        <f>IF(OR('3-man'!AJ$47="R",'3-man'!AJ$46=$R$100),MIN(100,AJ94+10),IF('3-man'!AJ$47="P",MIN(100,AJ94+25),IF(AND('3-man'!AJ$47="D",AJ94&gt;=35,'3-man'!AJ$46&lt;=IF('3-man'!$BF$32="",999,'3-man'!$BF$32)),AJ94-35,IF(AND(LEFT('3-man'!AJ$47,3)="ST&gt;",AJ94&gt;=100,'3-man'!AJ$46&lt;=IF('3-man'!$BF$32="",999,'3-man'!$BF$32)),0,IF(AND(OR(AND('3-man'!AJ$48="ST&gt;1",AJ102&gt;=100),AND('3-man'!AJ$49="ST&gt;1",AJ110&gt;=100)),'3-man'!AJ$46&lt;=IF('3-man'!$BF$32="",999,'3-man'!$BF$32)),100,AJ94)))))</f>
        <v/>
      </c>
      <c r="AK95">
        <f>IF(OR('3-man'!AK$47="R",'3-man'!AK$46=$R$100),MIN(100,AK94+10),IF('3-man'!AK$47="P",MIN(100,AK94+25),IF(AND('3-man'!AK$47="D",AK94&gt;=35,'3-man'!AK$46&lt;=IF('3-man'!$BF$32="",999,'3-man'!$BF$32)),AK94-35,IF(AND(LEFT('3-man'!AK$47,3)="ST&gt;",AK94&gt;=100,'3-man'!AK$46&lt;=IF('3-man'!$BF$32="",999,'3-man'!$BF$32)),0,IF(AND(OR(AND('3-man'!AK$48="ST&gt;1",AK102&gt;=100),AND('3-man'!AK$49="ST&gt;1",AK110&gt;=100)),'3-man'!AK$46&lt;=IF('3-man'!$BF$32="",999,'3-man'!$BF$32)),100,AK94)))))</f>
        <v/>
      </c>
      <c r="AL95">
        <f>IF(OR('3-man'!AL$47="R",'3-man'!AL$46=$R$100),MIN(100,AL94+10),IF('3-man'!AL$47="P",MIN(100,AL94+25),IF(AND('3-man'!AL$47="D",AL94&gt;=35,'3-man'!AL$46&lt;=IF('3-man'!$BF$32="",999,'3-man'!$BF$32)),AL94-35,IF(AND(LEFT('3-man'!AL$47,3)="ST&gt;",AL94&gt;=100,'3-man'!AL$46&lt;=IF('3-man'!$BF$32="",999,'3-man'!$BF$32)),0,IF(AND(OR(AND('3-man'!AL$48="ST&gt;1",AL102&gt;=100),AND('3-man'!AL$49="ST&gt;1",AL110&gt;=100)),'3-man'!AL$46&lt;=IF('3-man'!$BF$32="",999,'3-man'!$BF$32)),100,AL94)))))</f>
        <v/>
      </c>
      <c r="AM95">
        <f>IF(OR('3-man'!AM$47="R",'3-man'!AM$46=$R$100),MIN(100,AM94+10),IF('3-man'!AM$47="P",MIN(100,AM94+25),IF(AND('3-man'!AM$47="D",AM94&gt;=35,'3-man'!AM$46&lt;=IF('3-man'!$BF$32="",999,'3-man'!$BF$32)),AM94-35,IF(AND(LEFT('3-man'!AM$47,3)="ST&gt;",AM94&gt;=100,'3-man'!AM$46&lt;=IF('3-man'!$BF$32="",999,'3-man'!$BF$32)),0,IF(AND(OR(AND('3-man'!AM$48="ST&gt;1",AM102&gt;=100),AND('3-man'!AM$49="ST&gt;1",AM110&gt;=100)),'3-man'!AM$46&lt;=IF('3-man'!$BF$32="",999,'3-man'!$BF$32)),100,AM94)))))</f>
        <v/>
      </c>
      <c r="AN95">
        <f>IF(OR('3-man'!AN$47="R",'3-man'!AN$46=$R$100),MIN(100,AN94+10),IF('3-man'!AN$47="P",MIN(100,AN94+25),IF(AND('3-man'!AN$47="D",AN94&gt;=35,'3-man'!AN$46&lt;=IF('3-man'!$BF$32="",999,'3-man'!$BF$32)),AN94-35,IF(AND(LEFT('3-man'!AN$47,3)="ST&gt;",AN94&gt;=100,'3-man'!AN$46&lt;=IF('3-man'!$BF$32="",999,'3-man'!$BF$32)),0,IF(AND(OR(AND('3-man'!AN$48="ST&gt;1",AN102&gt;=100),AND('3-man'!AN$49="ST&gt;1",AN110&gt;=100)),'3-man'!AN$46&lt;=IF('3-man'!$BF$32="",999,'3-man'!$BF$32)),100,AN94)))))</f>
        <v/>
      </c>
      <c r="AO95">
        <f>IF(OR('3-man'!AO$47="R",'3-man'!AO$46=$R$100),MIN(100,AO94+10),IF('3-man'!AO$47="P",MIN(100,AO94+25),IF(AND('3-man'!AO$47="D",AO94&gt;=35,'3-man'!AO$46&lt;=IF('3-man'!$BF$32="",999,'3-man'!$BF$32)),AO94-35,IF(AND(LEFT('3-man'!AO$47,3)="ST&gt;",AO94&gt;=100,'3-man'!AO$46&lt;=IF('3-man'!$BF$32="",999,'3-man'!$BF$32)),0,IF(AND(OR(AND('3-man'!AO$48="ST&gt;1",AO102&gt;=100),AND('3-man'!AO$49="ST&gt;1",AO110&gt;=100)),'3-man'!AO$46&lt;=IF('3-man'!$BF$32="",999,'3-man'!$BF$32)),100,AO94)))))</f>
        <v/>
      </c>
      <c r="AP95">
        <f>IF(OR('3-man'!AP$47="R",'3-man'!AP$46=$R$100),MIN(100,AP94+10),IF('3-man'!AP$47="P",MIN(100,AP94+25),IF(AND('3-man'!AP$47="D",AP94&gt;=35,'3-man'!AP$46&lt;=IF('3-man'!$BF$32="",999,'3-man'!$BF$32)),AP94-35,IF(AND(LEFT('3-man'!AP$47,3)="ST&gt;",AP94&gt;=100,'3-man'!AP$46&lt;=IF('3-man'!$BF$32="",999,'3-man'!$BF$32)),0,IF(AND(OR(AND('3-man'!AP$48="ST&gt;1",AP102&gt;=100),AND('3-man'!AP$49="ST&gt;1",AP110&gt;=100)),'3-man'!AP$46&lt;=IF('3-man'!$BF$32="",999,'3-man'!$BF$32)),100,AP94)))))</f>
        <v/>
      </c>
      <c r="AQ95">
        <f>IF(OR('3-man'!AQ$47="R",'3-man'!AQ$46=$R$100),MIN(100,AQ94+10),IF('3-man'!AQ$47="P",MIN(100,AQ94+25),IF(AND('3-man'!AQ$47="D",AQ94&gt;=35,'3-man'!AQ$46&lt;=IF('3-man'!$BF$32="",999,'3-man'!$BF$32)),AQ94-35,IF(AND(LEFT('3-man'!AQ$47,3)="ST&gt;",AQ94&gt;=100,'3-man'!AQ$46&lt;=IF('3-man'!$BF$32="",999,'3-man'!$BF$32)),0,IF(AND(OR(AND('3-man'!AQ$48="ST&gt;1",AQ102&gt;=100),AND('3-man'!AQ$49="ST&gt;1",AQ110&gt;=100)),'3-man'!AQ$46&lt;=IF('3-man'!$BF$32="",999,'3-man'!$BF$32)),100,AQ94)))))</f>
        <v/>
      </c>
      <c r="AR95">
        <f>IF(OR('3-man'!AR$47="R",'3-man'!AR$46=$R$100),MIN(100,AR94+10),IF('3-man'!AR$47="P",MIN(100,AR94+25),IF(AND('3-man'!AR$47="D",AR94&gt;=35,'3-man'!AR$46&lt;=IF('3-man'!$BF$32="",999,'3-man'!$BF$32)),AR94-35,IF(AND(LEFT('3-man'!AR$47,3)="ST&gt;",AR94&gt;=100,'3-man'!AR$46&lt;=IF('3-man'!$BF$32="",999,'3-man'!$BF$32)),0,IF(AND(OR(AND('3-man'!AR$48="ST&gt;1",AR102&gt;=100),AND('3-man'!AR$49="ST&gt;1",AR110&gt;=100)),'3-man'!AR$46&lt;=IF('3-man'!$BF$32="",999,'3-man'!$BF$32)),100,AR94)))))</f>
        <v/>
      </c>
      <c r="AS95">
        <f>IF(OR('3-man'!AS$47="R",'3-man'!AS$46=$R$100),MIN(100,AS94+10),IF('3-man'!AS$47="P",MIN(100,AS94+25),IF(AND('3-man'!AS$47="D",AS94&gt;=35,'3-man'!AS$46&lt;=IF('3-man'!$BF$32="",999,'3-man'!$BF$32)),AS94-35,IF(AND(LEFT('3-man'!AS$47,3)="ST&gt;",AS94&gt;=100,'3-man'!AS$46&lt;=IF('3-man'!$BF$32="",999,'3-man'!$BF$32)),0,IF(AND(OR(AND('3-man'!AS$48="ST&gt;1",AS102&gt;=100),AND('3-man'!AS$49="ST&gt;1",AS110&gt;=100)),'3-man'!AS$46&lt;=IF('3-man'!$BF$32="",999,'3-man'!$BF$32)),100,AS94)))))</f>
        <v/>
      </c>
      <c r="AT95">
        <f>IF(OR('3-man'!AT$47="R",'3-man'!AT$46=$R$100),MIN(100,AT94+10),IF('3-man'!AT$47="P",MIN(100,AT94+25),IF(AND('3-man'!AT$47="D",AT94&gt;=35,'3-man'!AT$46&lt;=IF('3-man'!$BF$32="",999,'3-man'!$BF$32)),AT94-35,IF(AND(LEFT('3-man'!AT$47,3)="ST&gt;",AT94&gt;=100,'3-man'!AT$46&lt;=IF('3-man'!$BF$32="",999,'3-man'!$BF$32)),0,IF(AND(OR(AND('3-man'!AT$48="ST&gt;1",AT102&gt;=100),AND('3-man'!AT$49="ST&gt;1",AT110&gt;=100)),'3-man'!AT$46&lt;=IF('3-man'!$BF$32="",999,'3-man'!$BF$32)),100,AT94)))))</f>
        <v/>
      </c>
      <c r="AU95">
        <f>IF(OR('3-man'!AU$47="R",'3-man'!AU$46=$R$100),MIN(100,AU94+10),IF('3-man'!AU$47="P",MIN(100,AU94+25),IF(AND('3-man'!AU$47="D",AU94&gt;=35,'3-man'!AU$46&lt;=IF('3-man'!$BF$32="",999,'3-man'!$BF$32)),AU94-35,IF(AND(LEFT('3-man'!AU$47,3)="ST&gt;",AU94&gt;=100,'3-man'!AU$46&lt;=IF('3-man'!$BF$32="",999,'3-man'!$BF$32)),0,IF(AND(OR(AND('3-man'!AU$48="ST&gt;1",AU102&gt;=100),AND('3-man'!AU$49="ST&gt;1",AU110&gt;=100)),'3-man'!AU$46&lt;=IF('3-man'!$BF$32="",999,'3-man'!$BF$32)),100,AU94)))))</f>
        <v/>
      </c>
      <c r="AV95">
        <f>IF(OR('3-man'!AV$47="R",'3-man'!AV$46=$R$100),MIN(100,AV94+10),IF('3-man'!AV$47="P",MIN(100,AV94+25),IF(AND('3-man'!AV$47="D",AV94&gt;=35,'3-man'!AV$46&lt;=IF('3-man'!$BF$32="",999,'3-man'!$BF$32)),AV94-35,IF(AND(LEFT('3-man'!AV$47,3)="ST&gt;",AV94&gt;=100,'3-man'!AV$46&lt;=IF('3-man'!$BF$32="",999,'3-man'!$BF$32)),0,IF(AND(OR(AND('3-man'!AV$48="ST&gt;1",AV102&gt;=100),AND('3-man'!AV$49="ST&gt;1",AV110&gt;=100)),'3-man'!AV$46&lt;=IF('3-man'!$BF$32="",999,'3-man'!$BF$32)),100,AV94)))))</f>
        <v/>
      </c>
      <c r="AW95">
        <f>IF(OR('3-man'!AW$47="R",'3-man'!AW$46=$R$100),MIN(100,AW94+10),IF('3-man'!AW$47="P",MIN(100,AW94+25),IF(AND('3-man'!AW$47="D",AW94&gt;=35,'3-man'!AW$46&lt;=IF('3-man'!$BF$32="",999,'3-man'!$BF$32)),AW94-35,IF(AND(LEFT('3-man'!AW$47,3)="ST&gt;",AW94&gt;=100,'3-man'!AW$46&lt;=IF('3-man'!$BF$32="",999,'3-man'!$BF$32)),0,IF(AND(OR(AND('3-man'!AW$48="ST&gt;1",AW102&gt;=100),AND('3-man'!AW$49="ST&gt;1",AW110&gt;=100)),'3-man'!AW$46&lt;=IF('3-man'!$BF$32="",999,'3-man'!$BF$32)),100,AW94)))))</f>
        <v/>
      </c>
      <c r="AX95">
        <f>IF(OR('3-man'!AX$47="R",'3-man'!AX$46=$R$100),MIN(100,AX94+10),IF('3-man'!AX$47="P",MIN(100,AX94+25),IF(AND('3-man'!AX$47="D",AX94&gt;=35,'3-man'!AX$46&lt;=IF('3-man'!$BF$32="",999,'3-man'!$BF$32)),AX94-35,IF(AND(LEFT('3-man'!AX$47,3)="ST&gt;",AX94&gt;=100,'3-man'!AX$46&lt;=IF('3-man'!$BF$32="",999,'3-man'!$BF$32)),0,IF(AND(OR(AND('3-man'!AX$48="ST&gt;1",AX102&gt;=100),AND('3-man'!AX$49="ST&gt;1",AX110&gt;=100)),'3-man'!AX$46&lt;=IF('3-man'!$BF$32="",999,'3-man'!$BF$32)),100,AX94)))))</f>
        <v/>
      </c>
      <c r="AY95">
        <f>IF(OR('3-man'!AY$47="R",'3-man'!AY$46=$R$100),MIN(100,AY94+10),IF('3-man'!AY$47="P",MIN(100,AY94+25),IF(AND('3-man'!AY$47="D",AY94&gt;=35,'3-man'!AY$46&lt;=IF('3-man'!$BF$32="",999,'3-man'!$BF$32)),AY94-35,IF(AND(LEFT('3-man'!AY$47,3)="ST&gt;",AY94&gt;=100,'3-man'!AY$46&lt;=IF('3-man'!$BF$32="",999,'3-man'!$BF$32)),0,IF(AND(OR(AND('3-man'!AY$48="ST&gt;1",AY102&gt;=100),AND('3-man'!AY$49="ST&gt;1",AY110&gt;=100)),'3-man'!AY$46&lt;=IF('3-man'!$BF$32="",999,'3-man'!$BF$32)),100,AY94)))))</f>
        <v/>
      </c>
      <c r="AZ95">
        <f>IF(OR('3-man'!AZ$47="R",'3-man'!AZ$46=$R$100),MIN(100,AZ94+10),IF('3-man'!AZ$47="P",MIN(100,AZ94+25),IF(AND('3-man'!AZ$47="D",AZ94&gt;=35,'3-man'!AZ$46&lt;=IF('3-man'!$BF$32="",999,'3-man'!$BF$32)),AZ94-35,IF(AND(LEFT('3-man'!AZ$47,3)="ST&gt;",AZ94&gt;=100,'3-man'!AZ$46&lt;=IF('3-man'!$BF$32="",999,'3-man'!$BF$32)),0,IF(AND(OR(AND('3-man'!AZ$48="ST&gt;1",AZ102&gt;=100),AND('3-man'!AZ$49="ST&gt;1",AZ110&gt;=100)),'3-man'!AZ$46&lt;=IF('3-man'!$BF$32="",999,'3-man'!$BF$32)),100,AZ94)))))</f>
        <v/>
      </c>
      <c r="BA95">
        <f>IF(OR('3-man'!BA$47="R",'3-man'!BA$46=$R$100),MIN(100,BA94+10),IF('3-man'!BA$47="P",MIN(100,BA94+25),IF(AND('3-man'!BA$47="D",BA94&gt;=35,'3-man'!BA$46&lt;=IF('3-man'!$BF$32="",999,'3-man'!$BF$32)),BA94-35,IF(AND(LEFT('3-man'!BA$47,3)="ST&gt;",BA94&gt;=100,'3-man'!BA$46&lt;=IF('3-man'!$BF$32="",999,'3-man'!$BF$32)),0,IF(AND(OR(AND('3-man'!BA$48="ST&gt;1",BA102&gt;=100),AND('3-man'!BA$49="ST&gt;1",BA110&gt;=100)),'3-man'!BA$46&lt;=IF('3-man'!$BF$32="",999,'3-man'!$BF$32)),100,BA94)))))</f>
        <v/>
      </c>
      <c r="BB95">
        <f>IF(OR('3-man'!BB$47="R",'3-man'!BB$46=$R$100),MIN(100,BB94+10),IF('3-man'!BB$47="P",MIN(100,BB94+25),IF(AND('3-man'!BB$47="D",BB94&gt;=35,'3-man'!BB$46&lt;=IF('3-man'!$BF$32="",999,'3-man'!$BF$32)),BB94-35,IF(AND(LEFT('3-man'!BB$47,3)="ST&gt;",BB94&gt;=100,'3-man'!BB$46&lt;=IF('3-man'!$BF$32="",999,'3-man'!$BF$32)),0,IF(AND(OR(AND('3-man'!BB$48="ST&gt;1",BB102&gt;=100),AND('3-man'!BB$49="ST&gt;1",BB110&gt;=100)),'3-man'!BB$46&lt;=IF('3-man'!$BF$32="",999,'3-man'!$BF$32)),100,BB94)))))</f>
        <v/>
      </c>
      <c r="BC95">
        <f>IF(OR('3-man'!BC$47="R",'3-man'!BC$46=$R$100),MIN(100,BC94+10),IF('3-man'!BC$47="P",MIN(100,BC94+25),IF(AND('3-man'!BC$47="D",BC94&gt;=35,'3-man'!BC$46&lt;=IF('3-man'!$BF$32="",999,'3-man'!$BF$32)),BC94-35,IF(AND(LEFT('3-man'!BC$47,3)="ST&gt;",BC94&gt;=100,'3-man'!BC$46&lt;=IF('3-man'!$BF$32="",999,'3-man'!$BF$32)),0,IF(AND(OR(AND('3-man'!BC$48="ST&gt;1",BC102&gt;=100),AND('3-man'!BC$49="ST&gt;1",BC110&gt;=100)),'3-man'!BC$46&lt;=IF('3-man'!$BF$32="",999,'3-man'!$BF$32)),100,BC94)))))</f>
        <v/>
      </c>
      <c r="BD95">
        <f>IF(OR('3-man'!BD$47="R",'3-man'!BD$46=$R$100),MIN(100,BD94+10),IF('3-man'!BD$47="P",MIN(100,BD94+25),IF(AND('3-man'!BD$47="D",BD94&gt;=35,'3-man'!BD$46&lt;=IF('3-man'!$BF$32="",999,'3-man'!$BF$32)),BD94-35,IF(AND(LEFT('3-man'!BD$47,3)="ST&gt;",BD94&gt;=100,'3-man'!BD$46&lt;=IF('3-man'!$BF$32="",999,'3-man'!$BF$32)),0,IF(AND(OR(AND('3-man'!BD$48="ST&gt;1",BD102&gt;=100),AND('3-man'!BD$49="ST&gt;1",BD110&gt;=100)),'3-man'!BD$46&lt;=IF('3-man'!$BF$32="",999,'3-man'!$BF$32)),100,BD94)))))</f>
        <v/>
      </c>
      <c r="BE95">
        <f>IF(OR('3-man'!BE$47="R",'3-man'!BE$46=$R$100),MIN(100,BE94+10),IF('3-man'!BE$47="P",MIN(100,BE94+25),IF(AND('3-man'!BE$47="D",BE94&gt;=35,'3-man'!BE$46&lt;=IF('3-man'!$BF$32="",999,'3-man'!$BF$32)),BE94-35,IF(AND(LEFT('3-man'!BE$47,3)="ST&gt;",BE94&gt;=100,'3-man'!BE$46&lt;=IF('3-man'!$BF$32="",999,'3-man'!$BF$32)),0,IF(AND(OR(AND('3-man'!BE$48="ST&gt;1",BE102&gt;=100),AND('3-man'!BE$49="ST&gt;1",BE110&gt;=100)),'3-man'!BE$46&lt;=IF('3-man'!$BF$32="",999,'3-man'!$BF$32)),100,BE94)))))</f>
        <v/>
      </c>
      <c r="BF95">
        <f>IF(OR('3-man'!BF$47="R",'3-man'!BF$46=$R$100),MIN(100,BF94+10),IF('3-man'!BF$47="P",MIN(100,BF94+25),IF(AND('3-man'!BF$47="D",BF94&gt;=35,'3-man'!BF$46&lt;=IF('3-man'!$BF$32="",999,'3-man'!$BF$32)),BF94-35,IF(AND(LEFT('3-man'!BF$47,3)="ST&gt;",BF94&gt;=100,'3-man'!BF$46&lt;=IF('3-man'!$BF$32="",999,'3-man'!$BF$32)),0,IF(AND(OR(AND('3-man'!BF$48="ST&gt;1",BF102&gt;=100),AND('3-man'!BF$49="ST&gt;1",BF110&gt;=100)),'3-man'!BF$46&lt;=IF('3-man'!$BF$32="",999,'3-man'!$BF$32)),100,BF94)))))</f>
        <v/>
      </c>
      <c r="BG95">
        <f>IF(OR('3-man'!BG$47="R",'3-man'!BG$46=$R$100),MIN(100,BG94+10),IF('3-man'!BG$47="P",MIN(100,BG94+25),IF(AND('3-man'!BG$47="D",BG94&gt;=35,'3-man'!BG$46&lt;=IF('3-man'!$BF$32="",999,'3-man'!$BF$32)),BG94-35,IF(AND(LEFT('3-man'!BG$47,3)="ST&gt;",BG94&gt;=100,'3-man'!BG$46&lt;=IF('3-man'!$BF$32="",999,'3-man'!$BF$32)),0,IF(AND(OR(AND('3-man'!BG$48="ST&gt;1",BG102&gt;=100),AND('3-man'!BG$49="ST&gt;1",BG110&gt;=100)),'3-man'!BG$46&lt;=IF('3-man'!$BF$32="",999,'3-man'!$BF$32)),100,BG94)))))</f>
        <v/>
      </c>
      <c r="BH95">
        <f>IF(OR('3-man'!BH$47="R",'3-man'!BH$46=$R$100),MIN(100,BH94+10),IF('3-man'!BH$47="P",MIN(100,BH94+25),IF(AND('3-man'!BH$47="D",BH94&gt;=35,'3-man'!BH$46&lt;=IF('3-man'!$BF$32="",999,'3-man'!$BF$32)),BH94-35,IF(AND(LEFT('3-man'!BH$47,3)="ST&gt;",BH94&gt;=100,'3-man'!BH$46&lt;=IF('3-man'!$BF$32="",999,'3-man'!$BF$32)),0,IF(AND(OR(AND('3-man'!BH$48="ST&gt;1",BH102&gt;=100),AND('3-man'!BH$49="ST&gt;1",BH110&gt;=100)),'3-man'!BH$46&lt;=IF('3-man'!$BF$32="",999,'3-man'!$BF$32)),100,BH94)))))</f>
        <v/>
      </c>
      <c r="BI95">
        <f>IF(OR('3-man'!BI$47="R",'3-man'!BI$46=$R$100),MIN(100,BI94+10),IF('3-man'!BI$47="P",MIN(100,BI94+25),IF(AND('3-man'!BI$47="D",BI94&gt;=35,'3-man'!BI$46&lt;=IF('3-man'!$BF$32="",999,'3-man'!$BF$32)),BI94-35,IF(AND(LEFT('3-man'!BI$47,3)="ST&gt;",BI94&gt;=100,'3-man'!BI$46&lt;=IF('3-man'!$BF$32="",999,'3-man'!$BF$32)),0,IF(AND(OR(AND('3-man'!BI$48="ST&gt;1",BI102&gt;=100),AND('3-man'!BI$49="ST&gt;1",BI110&gt;=100)),'3-man'!BI$46&lt;=IF('3-man'!$BF$32="",999,'3-man'!$BF$32)),100,BI94)))))</f>
        <v/>
      </c>
      <c r="BJ95">
        <f>IF(OR('3-man'!BJ$47="R",'3-man'!BJ$46=$R$100),MIN(100,BJ94+10),IF('3-man'!BJ$47="P",MIN(100,BJ94+25),IF(AND('3-man'!BJ$47="D",BJ94&gt;=35,'3-man'!BJ$46&lt;=IF('3-man'!$BF$32="",999,'3-man'!$BF$32)),BJ94-35,IF(AND(LEFT('3-man'!BJ$47,3)="ST&gt;",BJ94&gt;=100,'3-man'!BJ$46&lt;=IF('3-man'!$BF$32="",999,'3-man'!$BF$32)),0,IF(AND(OR(AND('3-man'!BJ$48="ST&gt;1",BJ102&gt;=100),AND('3-man'!BJ$49="ST&gt;1",BJ110&gt;=100)),'3-man'!BJ$46&lt;=IF('3-man'!$BF$32="",999,'3-man'!$BF$32)),100,BJ94)))))</f>
        <v/>
      </c>
      <c r="BK95">
        <f>IF(OR('3-man'!BK$47="R",'3-man'!BK$46=$R$100),MIN(100,BK94+10),IF('3-man'!BK$47="P",MIN(100,BK94+25),IF(AND('3-man'!BK$47="D",BK94&gt;=35,'3-man'!BK$46&lt;=IF('3-man'!$BF$32="",999,'3-man'!$BF$32)),BK94-35,IF(AND(LEFT('3-man'!BK$47,3)="ST&gt;",BK94&gt;=100,'3-man'!BK$46&lt;=IF('3-man'!$BF$32="",999,'3-man'!$BF$32)),0,IF(AND(OR(AND('3-man'!BK$48="ST&gt;1",BK102&gt;=100),AND('3-man'!BK$49="ST&gt;1",BK110&gt;=100)),'3-man'!BK$46&lt;=IF('3-man'!$BF$32="",999,'3-man'!$BF$32)),100,BK94)))))</f>
        <v/>
      </c>
      <c r="BL95">
        <f>IF(OR('3-man'!BL$47="R",'3-man'!BL$46=$R$100),MIN(100,BL94+10),IF('3-man'!BL$47="P",MIN(100,BL94+25),IF(AND('3-man'!BL$47="D",BL94&gt;=35,'3-man'!BL$46&lt;=IF('3-man'!$BF$32="",999,'3-man'!$BF$32)),BL94-35,IF(AND(LEFT('3-man'!BL$47,3)="ST&gt;",BL94&gt;=100,'3-man'!BL$46&lt;=IF('3-man'!$BF$32="",999,'3-man'!$BF$32)),0,IF(AND(OR(AND('3-man'!BL$48="ST&gt;1",BL102&gt;=100),AND('3-man'!BL$49="ST&gt;1",BL110&gt;=100)),'3-man'!BL$46&lt;=IF('3-man'!$BF$32="",999,'3-man'!$BF$32)),100,BL94)))))</f>
        <v/>
      </c>
      <c r="BM95">
        <f>IF(OR('3-man'!BM$47="R",'3-man'!BM$46=$R$100),MIN(100,BM94+10),IF('3-man'!BM$47="P",MIN(100,BM94+25),IF(AND('3-man'!BM$47="D",BM94&gt;=35,'3-man'!BM$46&lt;=IF('3-man'!$BF$32="",999,'3-man'!$BF$32)),BM94-35,IF(AND(LEFT('3-man'!BM$47,3)="ST&gt;",BM94&gt;=100,'3-man'!BM$46&lt;=IF('3-man'!$BF$32="",999,'3-man'!$BF$32)),0,IF(AND(OR(AND('3-man'!BM$48="ST&gt;1",BM102&gt;=100),AND('3-man'!BM$49="ST&gt;1",BM110&gt;=100)),'3-man'!BM$46&lt;=IF('3-man'!$BF$32="",999,'3-man'!$BF$32)),100,BM94)))))</f>
        <v/>
      </c>
      <c r="BN95">
        <f>IF(OR('3-man'!BN$47="R",'3-man'!BN$46=$R$100),MIN(100,BN94+10),IF('3-man'!BN$47="P",MIN(100,BN94+25),IF(AND('3-man'!BN$47="D",BN94&gt;=35,'3-man'!BN$46&lt;=IF('3-man'!$BF$32="",999,'3-man'!$BF$32)),BN94-35,IF(AND(LEFT('3-man'!BN$47,3)="ST&gt;",BN94&gt;=100,'3-man'!BN$46&lt;=IF('3-man'!$BF$32="",999,'3-man'!$BF$32)),0,IF(AND(OR(AND('3-man'!BN$48="ST&gt;1",BN102&gt;=100),AND('3-man'!BN$49="ST&gt;1",BN110&gt;=100)),'3-man'!BN$46&lt;=IF('3-man'!$BF$32="",999,'3-man'!$BF$32)),100,BN94)))))</f>
        <v/>
      </c>
      <c r="BO95">
        <f>IF(OR('3-man'!BO$47="R",'3-man'!BO$46=$R$100),MIN(100,BO94+10),IF('3-man'!BO$47="P",MIN(100,BO94+25),IF(AND('3-man'!BO$47="D",BO94&gt;=35,'3-man'!BO$46&lt;=IF('3-man'!$BF$32="",999,'3-man'!$BF$32)),BO94-35,IF(AND(LEFT('3-man'!BO$47,3)="ST&gt;",BO94&gt;=100,'3-man'!BO$46&lt;=IF('3-man'!$BF$32="",999,'3-man'!$BF$32)),0,IF(AND(OR(AND('3-man'!BO$48="ST&gt;1",BO102&gt;=100),AND('3-man'!BO$49="ST&gt;1",BO110&gt;=100)),'3-man'!BO$46&lt;=IF('3-man'!$BF$32="",999,'3-man'!$BF$32)),100,BO94)))))</f>
        <v/>
      </c>
      <c r="BP95">
        <f>IF(OR('3-man'!BP$47="R",'3-man'!BP$46=$R$100),MIN(100,BP94+10),IF('3-man'!BP$47="P",MIN(100,BP94+25),IF(AND('3-man'!BP$47="D",BP94&gt;=35,'3-man'!BP$46&lt;=IF('3-man'!$BF$32="",999,'3-man'!$BF$32)),BP94-35,IF(AND(LEFT('3-man'!BP$47,3)="ST&gt;",BP94&gt;=100,'3-man'!BP$46&lt;=IF('3-man'!$BF$32="",999,'3-man'!$BF$32)),0,IF(AND(OR(AND('3-man'!BP$48="ST&gt;1",BP102&gt;=100),AND('3-man'!BP$49="ST&gt;1",BP110&gt;=100)),'3-man'!BP$46&lt;=IF('3-man'!$BF$32="",999,'3-man'!$BF$32)),100,BP94)))))</f>
        <v/>
      </c>
      <c r="BQ95">
        <f>IF(OR('3-man'!BQ$47="R",'3-man'!BQ$46=$R$100),MIN(100,BQ94+10),IF('3-man'!BQ$47="P",MIN(100,BQ94+25),IF(AND('3-man'!BQ$47="D",BQ94&gt;=35,'3-man'!BQ$46&lt;=IF('3-man'!$BF$32="",999,'3-man'!$BF$32)),BQ94-35,IF(AND(LEFT('3-man'!BQ$47,3)="ST&gt;",BQ94&gt;=100,'3-man'!BQ$46&lt;=IF('3-man'!$BF$32="",999,'3-man'!$BF$32)),0,IF(AND(OR(AND('3-man'!BQ$48="ST&gt;1",BQ102&gt;=100),AND('3-man'!BQ$49="ST&gt;1",BQ110&gt;=100)),'3-man'!BQ$46&lt;=IF('3-man'!$BF$32="",999,'3-man'!$BF$32)),100,BQ94)))))</f>
        <v/>
      </c>
      <c r="BR95">
        <f>IF(OR('3-man'!BR$47="R",'3-man'!BR$46=$R$100),MIN(100,BR94+10),IF('3-man'!BR$47="P",MIN(100,BR94+25),IF(AND('3-man'!BR$47="D",BR94&gt;=35,'3-man'!BR$46&lt;=IF('3-man'!$BF$32="",999,'3-man'!$BF$32)),BR94-35,IF(AND(LEFT('3-man'!BR$47,3)="ST&gt;",BR94&gt;=100,'3-man'!BR$46&lt;=IF('3-man'!$BF$32="",999,'3-man'!$BF$32)),0,IF(AND(OR(AND('3-man'!BR$48="ST&gt;1",BR102&gt;=100),AND('3-man'!BR$49="ST&gt;1",BR110&gt;=100)),'3-man'!BR$46&lt;=IF('3-man'!$BF$32="",999,'3-man'!$BF$32)),100,BR94)))))</f>
        <v/>
      </c>
      <c r="BS95">
        <f>IF(OR('3-man'!BS$47="R",'3-man'!BS$46=$R$100),MIN(100,BS94+10),IF('3-man'!BS$47="P",MIN(100,BS94+25),IF(AND('3-man'!BS$47="D",BS94&gt;=35,'3-man'!BS$46&lt;=IF('3-man'!$BF$32="",999,'3-man'!$BF$32)),BS94-35,IF(AND(LEFT('3-man'!BS$47,3)="ST&gt;",BS94&gt;=100,'3-man'!BS$46&lt;=IF('3-man'!$BF$32="",999,'3-man'!$BF$32)),0,IF(AND(OR(AND('3-man'!BS$48="ST&gt;1",BS102&gt;=100),AND('3-man'!BS$49="ST&gt;1",BS110&gt;=100)),'3-man'!BS$46&lt;=IF('3-man'!$BF$32="",999,'3-man'!$BF$32)),100,BS94)))))</f>
        <v/>
      </c>
      <c r="BT95">
        <f>IF(OR('3-man'!BT$47="R",'3-man'!BT$46=$R$100),MIN(100,BT94+10),IF('3-man'!BT$47="P",MIN(100,BT94+25),IF(AND('3-man'!BT$47="D",BT94&gt;=35,'3-man'!BT$46&lt;=IF('3-man'!$BF$32="",999,'3-man'!$BF$32)),BT94-35,IF(AND(LEFT('3-man'!BT$47,3)="ST&gt;",BT94&gt;=100,'3-man'!BT$46&lt;=IF('3-man'!$BF$32="",999,'3-man'!$BF$32)),0,IF(AND(OR(AND('3-man'!BT$48="ST&gt;1",BT102&gt;=100),AND('3-man'!BT$49="ST&gt;1",BT110&gt;=100)),'3-man'!BT$46&lt;=IF('3-man'!$BF$32="",999,'3-man'!$BF$32)),100,BT94)))))</f>
        <v/>
      </c>
      <c r="BU95">
        <f>IF(OR('3-man'!BU$47="R",'3-man'!BU$46=$R$100),MIN(100,BU94+10),IF('3-man'!BU$47="P",MIN(100,BU94+25),IF(AND('3-man'!BU$47="D",BU94&gt;=35,'3-man'!BU$46&lt;=IF('3-man'!$BF$32="",999,'3-man'!$BF$32)),BU94-35,IF(AND(LEFT('3-man'!BU$47,3)="ST&gt;",BU94&gt;=100,'3-man'!BU$46&lt;=IF('3-man'!$BF$32="",999,'3-man'!$BF$32)),0,IF(AND(OR(AND('3-man'!BU$48="ST&gt;1",BU102&gt;=100),AND('3-man'!BU$49="ST&gt;1",BU110&gt;=100)),'3-man'!BU$46&lt;=IF('3-man'!$BF$32="",999,'3-man'!$BF$32)),100,BU94)))))</f>
        <v/>
      </c>
      <c r="BV95">
        <f>IF(OR('3-man'!BV$47="R",'3-man'!BV$46=$R$100),MIN(100,BV94+10),IF('3-man'!BV$47="P",MIN(100,BV94+25),IF(AND('3-man'!BV$47="D",BV94&gt;=35,'3-man'!BV$46&lt;=IF('3-man'!$BF$32="",999,'3-man'!$BF$32)),BV94-35,IF(AND(LEFT('3-man'!BV$47,3)="ST&gt;",BV94&gt;=100,'3-man'!BV$46&lt;=IF('3-man'!$BF$32="",999,'3-man'!$BF$32)),0,IF(AND(OR(AND('3-man'!BV$48="ST&gt;1",BV102&gt;=100),AND('3-man'!BV$49="ST&gt;1",BV110&gt;=100)),'3-man'!BV$46&lt;=IF('3-man'!$BF$32="",999,'3-man'!$BF$32)),100,BV94)))))</f>
        <v/>
      </c>
      <c r="BW95">
        <f>IF(OR('3-man'!BW$47="R",'3-man'!BW$46=$R$100),MIN(100,BW94+10),IF('3-man'!BW$47="P",MIN(100,BW94+25),IF(AND('3-man'!BW$47="D",BW94&gt;=35,'3-man'!BW$46&lt;=IF('3-man'!$BF$32="",999,'3-man'!$BF$32)),BW94-35,IF(AND(LEFT('3-man'!BW$47,3)="ST&gt;",BW94&gt;=100,'3-man'!BW$46&lt;=IF('3-man'!$BF$32="",999,'3-man'!$BF$32)),0,IF(AND(OR(AND('3-man'!BW$48="ST&gt;1",BW102&gt;=100),AND('3-man'!BW$49="ST&gt;1",BW110&gt;=100)),'3-man'!BW$46&lt;=IF('3-man'!$BF$32="",999,'3-man'!$BF$32)),100,BW94)))))</f>
        <v/>
      </c>
      <c r="BX95">
        <f>IF(OR('3-man'!BX$47="R",'3-man'!BX$46=$R$100),MIN(100,BX94+10),IF('3-man'!BX$47="P",MIN(100,BX94+25),IF(AND('3-man'!BX$47="D",BX94&gt;=35,'3-man'!BX$46&lt;=IF('3-man'!$BF$32="",999,'3-man'!$BF$32)),BX94-35,IF(AND(LEFT('3-man'!BX$47,3)="ST&gt;",BX94&gt;=100,'3-man'!BX$46&lt;=IF('3-man'!$BF$32="",999,'3-man'!$BF$32)),0,IF(AND(OR(AND('3-man'!BX$48="ST&gt;1",BX102&gt;=100),AND('3-man'!BX$49="ST&gt;1",BX110&gt;=100)),'3-man'!BX$46&lt;=IF('3-man'!$BF$32="",999,'3-man'!$BF$32)),100,BX94)))))</f>
        <v/>
      </c>
      <c r="BY95">
        <f>IF(OR('3-man'!BY$47="R",'3-man'!BY$46=$R$100),MIN(100,BY94+10),IF('3-man'!BY$47="P",MIN(100,BY94+25),IF(AND('3-man'!BY$47="D",BY94&gt;=35,'3-man'!BY$46&lt;=IF('3-man'!$BF$32="",999,'3-man'!$BF$32)),BY94-35,IF(AND(LEFT('3-man'!BY$47,3)="ST&gt;",BY94&gt;=100,'3-man'!BY$46&lt;=IF('3-man'!$BF$32="",999,'3-man'!$BF$32)),0,IF(AND(OR(AND('3-man'!BY$48="ST&gt;1",BY102&gt;=100),AND('3-man'!BY$49="ST&gt;1",BY110&gt;=100)),'3-man'!BY$46&lt;=IF('3-man'!$BF$32="",999,'3-man'!$BF$32)),100,BY94)))))</f>
        <v/>
      </c>
      <c r="BZ95">
        <f>IF(OR('3-man'!BZ$47="R",'3-man'!BZ$46=$R$100),MIN(100,BZ94+10),IF('3-man'!BZ$47="P",MIN(100,BZ94+25),IF(AND('3-man'!BZ$47="D",BZ94&gt;=35,'3-man'!BZ$46&lt;=IF('3-man'!$BF$32="",999,'3-man'!$BF$32)),BZ94-35,IF(AND(LEFT('3-man'!BZ$47,3)="ST&gt;",BZ94&gt;=100,'3-man'!BZ$46&lt;=IF('3-man'!$BF$32="",999,'3-man'!$BF$32)),0,IF(AND(OR(AND('3-man'!BZ$48="ST&gt;1",BZ102&gt;=100),AND('3-man'!BZ$49="ST&gt;1",BZ110&gt;=100)),'3-man'!BZ$46&lt;=IF('3-man'!$BF$32="",999,'3-man'!$BF$32)),100,BZ94)))))</f>
        <v/>
      </c>
      <c r="CA95">
        <f>IF(OR('3-man'!CA$47="R",'3-man'!CA$46=$R$100),MIN(100,CA94+10),IF('3-man'!CA$47="P",MIN(100,CA94+25),IF(AND('3-man'!CA$47="D",CA94&gt;=35,'3-man'!CA$46&lt;=IF('3-man'!$BF$32="",999,'3-man'!$BF$32)),CA94-35,IF(AND(LEFT('3-man'!CA$47,3)="ST&gt;",CA94&gt;=100,'3-man'!CA$46&lt;=IF('3-man'!$BF$32="",999,'3-man'!$BF$32)),0,IF(AND(OR(AND('3-man'!CA$48="ST&gt;1",CA102&gt;=100),AND('3-man'!CA$49="ST&gt;1",CA110&gt;=100)),'3-man'!CA$46&lt;=IF('3-man'!$BF$32="",999,'3-man'!$BF$32)),100,CA94)))))</f>
        <v/>
      </c>
      <c r="CB95">
        <f>IF(OR('3-man'!CB$47="R",'3-man'!CB$46=$R$100),MIN(100,CB94+10),IF('3-man'!CB$47="P",MIN(100,CB94+25),IF(AND('3-man'!CB$47="D",CB94&gt;=35,'3-man'!CB$46&lt;=IF('3-man'!$BF$32="",999,'3-man'!$BF$32)),CB94-35,IF(AND(LEFT('3-man'!CB$47,3)="ST&gt;",CB94&gt;=100,'3-man'!CB$46&lt;=IF('3-man'!$BF$32="",999,'3-man'!$BF$32)),0,IF(AND(OR(AND('3-man'!CB$48="ST&gt;1",CB102&gt;=100),AND('3-man'!CB$49="ST&gt;1",CB110&gt;=100)),'3-man'!CB$46&lt;=IF('3-man'!$BF$32="",999,'3-man'!$BF$32)),100,CB94)))))</f>
        <v/>
      </c>
      <c r="CC95">
        <f>IF(OR('3-man'!CC$47="R",'3-man'!CC$46=$R$100),MIN(100,CC94+10),IF('3-man'!CC$47="P",MIN(100,CC94+25),IF(AND('3-man'!CC$47="D",CC94&gt;=35,'3-man'!CC$46&lt;=IF('3-man'!$BF$32="",999,'3-man'!$BF$32)),CC94-35,IF(AND(LEFT('3-man'!CC$47,3)="ST&gt;",CC94&gt;=100,'3-man'!CC$46&lt;=IF('3-man'!$BF$32="",999,'3-man'!$BF$32)),0,IF(AND(OR(AND('3-man'!CC$48="ST&gt;1",CC102&gt;=100),AND('3-man'!CC$49="ST&gt;1",CC110&gt;=100)),'3-man'!CC$46&lt;=IF('3-man'!$BF$32="",999,'3-man'!$BF$32)),100,CC94)))))</f>
        <v/>
      </c>
      <c r="CD95">
        <f>IF(OR('3-man'!CD$47="R",'3-man'!CD$46=$R$100),MIN(100,CD94+10),IF('3-man'!CD$47="P",MIN(100,CD94+25),IF(AND('3-man'!CD$47="D",CD94&gt;=35,'3-man'!CD$46&lt;=IF('3-man'!$BF$32="",999,'3-man'!$BF$32)),CD94-35,IF(AND(LEFT('3-man'!CD$47,3)="ST&gt;",CD94&gt;=100,'3-man'!CD$46&lt;=IF('3-man'!$BF$32="",999,'3-man'!$BF$32)),0,IF(AND(OR(AND('3-man'!CD$48="ST&gt;1",CD102&gt;=100),AND('3-man'!CD$49="ST&gt;1",CD110&gt;=100)),'3-man'!CD$46&lt;=IF('3-man'!$BF$32="",999,'3-man'!$BF$32)),100,CD94)))))</f>
        <v/>
      </c>
    </row>
    <row r="96">
      <c r="A96" t="inlineStr">
        <is>
          <t>P1 timer</t>
        </is>
      </c>
      <c r="B96" t="n">
        <v>0</v>
      </c>
      <c r="C96">
        <f>IF(OR('3-man'!C$47="R",'3-man'!C$46=$R$100,AND(ISNUMBER($R$100),'3-man'!C$46&lt;$R$100)),0,IF(B95&gt;=100,0,IF(B96+1&gt;=IF(OR('3-man'!$F$32=TRUE,'3-man'!$F$32="TRUE",'3-man'!$F$32="Yes"),25,50),0,B96+1)))</f>
        <v/>
      </c>
      <c r="D96">
        <f>IF(OR('3-man'!D$47="R",'3-man'!D$46=$R$100,AND(ISNUMBER($R$100),'3-man'!D$46&lt;$R$100)),0,IF(C95&gt;=100,0,IF(C96+1&gt;=IF(OR('3-man'!$F$32=TRUE,'3-man'!$F$32="TRUE",'3-man'!$F$32="Yes"),25,50),0,C96+1)))</f>
        <v/>
      </c>
      <c r="E96">
        <f>IF(OR('3-man'!E$47="R",'3-man'!E$46=$R$100,AND(ISNUMBER($R$100),'3-man'!E$46&lt;$R$100)),0,IF(D95&gt;=100,0,IF(D96+1&gt;=IF(OR('3-man'!$F$32=TRUE,'3-man'!$F$32="TRUE",'3-man'!$F$32="Yes"),25,50),0,D96+1)))</f>
        <v/>
      </c>
      <c r="F96">
        <f>IF(OR('3-man'!F$47="R",'3-man'!F$46=$R$100,AND(ISNUMBER($R$100),'3-man'!F$46&lt;$R$100)),0,IF(E95&gt;=100,0,IF(E96+1&gt;=IF(OR('3-man'!$F$32=TRUE,'3-man'!$F$32="TRUE",'3-man'!$F$32="Yes"),25,50),0,E96+1)))</f>
        <v/>
      </c>
      <c r="G96">
        <f>IF(OR('3-man'!G$47="R",'3-man'!G$46=$R$100,AND(ISNUMBER($R$100),'3-man'!G$46&lt;$R$100)),0,IF(F95&gt;=100,0,IF(F96+1&gt;=IF(OR('3-man'!$F$32=TRUE,'3-man'!$F$32="TRUE",'3-man'!$F$32="Yes"),25,50),0,F96+1)))</f>
        <v/>
      </c>
      <c r="H96">
        <f>IF(OR('3-man'!H$47="R",'3-man'!H$46=$R$100,AND(ISNUMBER($R$100),'3-man'!H$46&lt;$R$100)),0,IF(G95&gt;=100,0,IF(G96+1&gt;=IF(OR('3-man'!$F$32=TRUE,'3-man'!$F$32="TRUE",'3-man'!$F$32="Yes"),25,50),0,G96+1)))</f>
        <v/>
      </c>
      <c r="I96">
        <f>IF(OR('3-man'!I$47="R",'3-man'!I$46=$R$100,AND(ISNUMBER($R$100),'3-man'!I$46&lt;$R$100)),0,IF(H95&gt;=100,0,IF(H96+1&gt;=IF(OR('3-man'!$F$32=TRUE,'3-man'!$F$32="TRUE",'3-man'!$F$32="Yes"),25,50),0,H96+1)))</f>
        <v/>
      </c>
      <c r="J96">
        <f>IF(OR('3-man'!J$47="R",'3-man'!J$46=$R$100,AND(ISNUMBER($R$100),'3-man'!J$46&lt;$R$100)),0,IF(I95&gt;=100,0,IF(I96+1&gt;=IF(OR('3-man'!$F$32=TRUE,'3-man'!$F$32="TRUE",'3-man'!$F$32="Yes"),25,50),0,I96+1)))</f>
        <v/>
      </c>
      <c r="K96">
        <f>IF(OR('3-man'!K$47="R",'3-man'!K$46=$R$100,AND(ISNUMBER($R$100),'3-man'!K$46&lt;$R$100)),0,IF(J95&gt;=100,0,IF(J96+1&gt;=IF(OR('3-man'!$F$32=TRUE,'3-man'!$F$32="TRUE",'3-man'!$F$32="Yes"),25,50),0,J96+1)))</f>
        <v/>
      </c>
      <c r="L96">
        <f>IF(OR('3-man'!L$47="R",'3-man'!L$46=$R$100,AND(ISNUMBER($R$100),'3-man'!L$46&lt;$R$100)),0,IF(K95&gt;=100,0,IF(K96+1&gt;=IF(OR('3-man'!$F$32=TRUE,'3-man'!$F$32="TRUE",'3-man'!$F$32="Yes"),25,50),0,K96+1)))</f>
        <v/>
      </c>
      <c r="M96">
        <f>IF(OR('3-man'!M$47="R",'3-man'!M$46=$R$100,AND(ISNUMBER($R$100),'3-man'!M$46&lt;$R$100)),0,IF(L95&gt;=100,0,IF(L96+1&gt;=IF(OR('3-man'!$F$32=TRUE,'3-man'!$F$32="TRUE",'3-man'!$F$32="Yes"),25,50),0,L96+1)))</f>
        <v/>
      </c>
      <c r="N96">
        <f>IF(OR('3-man'!N$47="R",'3-man'!N$46=$R$100,AND(ISNUMBER($R$100),'3-man'!N$46&lt;$R$100)),0,IF(M95&gt;=100,0,IF(M96+1&gt;=IF(OR('3-man'!$F$32=TRUE,'3-man'!$F$32="TRUE",'3-man'!$F$32="Yes"),25,50),0,M96+1)))</f>
        <v/>
      </c>
      <c r="O96">
        <f>IF(OR('3-man'!O$47="R",'3-man'!O$46=$R$100,AND(ISNUMBER($R$100),'3-man'!O$46&lt;$R$100)),0,IF(N95&gt;=100,0,IF(N96+1&gt;=IF(OR('3-man'!$F$32=TRUE,'3-man'!$F$32="TRUE",'3-man'!$F$32="Yes"),25,50),0,N96+1)))</f>
        <v/>
      </c>
      <c r="P96">
        <f>IF(OR('3-man'!P$47="R",'3-man'!P$46=$R$100,AND(ISNUMBER($R$100),'3-man'!P$46&lt;$R$100)),0,IF(O95&gt;=100,0,IF(O96+1&gt;=IF(OR('3-man'!$F$32=TRUE,'3-man'!$F$32="TRUE",'3-man'!$F$32="Yes"),25,50),0,O96+1)))</f>
        <v/>
      </c>
      <c r="Q96">
        <f>IF(OR('3-man'!Q$47="R",'3-man'!Q$46=$R$100,AND(ISNUMBER($R$100),'3-man'!Q$46&lt;$R$100)),0,IF(P95&gt;=100,0,IF(P96+1&gt;=IF(OR('3-man'!$F$32=TRUE,'3-man'!$F$32="TRUE",'3-man'!$F$32="Yes"),25,50),0,P96+1)))</f>
        <v/>
      </c>
      <c r="R96">
        <f>IF(OR('3-man'!R$47="R",'3-man'!R$46=$R$100,AND(ISNUMBER($R$100),'3-man'!R$46&lt;$R$100)),0,IF(Q95&gt;=100,0,IF(Q96+1&gt;=IF(OR('3-man'!$F$32=TRUE,'3-man'!$F$32="TRUE",'3-man'!$F$32="Yes"),25,50),0,Q96+1)))</f>
        <v/>
      </c>
      <c r="S96">
        <f>IF(OR('3-man'!S$47="R",'3-man'!S$46=$R$100,AND(ISNUMBER($R$100),'3-man'!S$46&lt;$R$100)),0,IF(R95&gt;=100,0,IF(R96+1&gt;=IF(OR('3-man'!$F$32=TRUE,'3-man'!$F$32="TRUE",'3-man'!$F$32="Yes"),25,50),0,R96+1)))</f>
        <v/>
      </c>
      <c r="T96">
        <f>IF(OR('3-man'!T$47="R",'3-man'!T$46=$R$100,AND(ISNUMBER($R$100),'3-man'!T$46&lt;$R$100)),0,IF(S95&gt;=100,0,IF(S96+1&gt;=IF(OR('3-man'!$F$32=TRUE,'3-man'!$F$32="TRUE",'3-man'!$F$32="Yes"),25,50),0,S96+1)))</f>
        <v/>
      </c>
      <c r="U96">
        <f>IF(OR('3-man'!U$47="R",'3-man'!U$46=$R$100,AND(ISNUMBER($R$100),'3-man'!U$46&lt;$R$100)),0,IF(T95&gt;=100,0,IF(T96+1&gt;=IF(OR('3-man'!$F$32=TRUE,'3-man'!$F$32="TRUE",'3-man'!$F$32="Yes"),25,50),0,T96+1)))</f>
        <v/>
      </c>
      <c r="V96">
        <f>IF(OR('3-man'!V$47="R",'3-man'!V$46=$R$100,AND(ISNUMBER($R$100),'3-man'!V$46&lt;$R$100)),0,IF(U95&gt;=100,0,IF(U96+1&gt;=IF(OR('3-man'!$F$32=TRUE,'3-man'!$F$32="TRUE",'3-man'!$F$32="Yes"),25,50),0,U96+1)))</f>
        <v/>
      </c>
      <c r="W96">
        <f>IF(OR('3-man'!W$47="R",'3-man'!W$46=$R$100,AND(ISNUMBER($R$100),'3-man'!W$46&lt;$R$100)),0,IF(V95&gt;=100,0,IF(V96+1&gt;=IF(OR('3-man'!$F$32=TRUE,'3-man'!$F$32="TRUE",'3-man'!$F$32="Yes"),25,50),0,V96+1)))</f>
        <v/>
      </c>
      <c r="X96">
        <f>IF(OR('3-man'!X$47="R",'3-man'!X$46=$R$100,AND(ISNUMBER($R$100),'3-man'!X$46&lt;$R$100)),0,IF(W95&gt;=100,0,IF(W96+1&gt;=IF(OR('3-man'!$F$32=TRUE,'3-man'!$F$32="TRUE",'3-man'!$F$32="Yes"),25,50),0,W96+1)))</f>
        <v/>
      </c>
      <c r="Y96">
        <f>IF(OR('3-man'!Y$47="R",'3-man'!Y$46=$R$100,AND(ISNUMBER($R$100),'3-man'!Y$46&lt;$R$100)),0,IF(X95&gt;=100,0,IF(X96+1&gt;=IF(OR('3-man'!$F$32=TRUE,'3-man'!$F$32="TRUE",'3-man'!$F$32="Yes"),25,50),0,X96+1)))</f>
        <v/>
      </c>
      <c r="Z96">
        <f>IF(OR('3-man'!Z$47="R",'3-man'!Z$46=$R$100,AND(ISNUMBER($R$100),'3-man'!Z$46&lt;$R$100)),0,IF(Y95&gt;=100,0,IF(Y96+1&gt;=IF(OR('3-man'!$F$32=TRUE,'3-man'!$F$32="TRUE",'3-man'!$F$32="Yes"),25,50),0,Y96+1)))</f>
        <v/>
      </c>
      <c r="AA96">
        <f>IF(OR('3-man'!AA$47="R",'3-man'!AA$46=$R$100,AND(ISNUMBER($R$100),'3-man'!AA$46&lt;$R$100)),0,IF(Z95&gt;=100,0,IF(Z96+1&gt;=IF(OR('3-man'!$F$32=TRUE,'3-man'!$F$32="TRUE",'3-man'!$F$32="Yes"),25,50),0,Z96+1)))</f>
        <v/>
      </c>
      <c r="AB96">
        <f>IF(OR('3-man'!AB$47="R",'3-man'!AB$46=$R$100,AND(ISNUMBER($R$100),'3-man'!AB$46&lt;$R$100)),0,IF(AA95&gt;=100,0,IF(AA96+1&gt;=IF(OR('3-man'!$F$32=TRUE,'3-man'!$F$32="TRUE",'3-man'!$F$32="Yes"),25,50),0,AA96+1)))</f>
        <v/>
      </c>
      <c r="AC96">
        <f>IF(OR('3-man'!AC$47="R",'3-man'!AC$46=$R$100,AND(ISNUMBER($R$100),'3-man'!AC$46&lt;$R$100)),0,IF(AB95&gt;=100,0,IF(AB96+1&gt;=IF(OR('3-man'!$F$32=TRUE,'3-man'!$F$32="TRUE",'3-man'!$F$32="Yes"),25,50),0,AB96+1)))</f>
        <v/>
      </c>
      <c r="AD96">
        <f>IF(OR('3-man'!AD$47="R",'3-man'!AD$46=$R$100,AND(ISNUMBER($R$100),'3-man'!AD$46&lt;$R$100)),0,IF(AC95&gt;=100,0,IF(AC96+1&gt;=IF(OR('3-man'!$F$32=TRUE,'3-man'!$F$32="TRUE",'3-man'!$F$32="Yes"),25,50),0,AC96+1)))</f>
        <v/>
      </c>
      <c r="AE96">
        <f>IF(OR('3-man'!AE$47="R",'3-man'!AE$46=$R$100,AND(ISNUMBER($R$100),'3-man'!AE$46&lt;$R$100)),0,IF(AD95&gt;=100,0,IF(AD96+1&gt;=IF(OR('3-man'!$F$32=TRUE,'3-man'!$F$32="TRUE",'3-man'!$F$32="Yes"),25,50),0,AD96+1)))</f>
        <v/>
      </c>
      <c r="AF96">
        <f>IF(OR('3-man'!AF$47="R",'3-man'!AF$46=$R$100,AND(ISNUMBER($R$100),'3-man'!AF$46&lt;$R$100)),0,IF(AE95&gt;=100,0,IF(AE96+1&gt;=IF(OR('3-man'!$F$32=TRUE,'3-man'!$F$32="TRUE",'3-man'!$F$32="Yes"),25,50),0,AE96+1)))</f>
        <v/>
      </c>
      <c r="AG96">
        <f>IF(OR('3-man'!AG$47="R",'3-man'!AG$46=$R$100,AND(ISNUMBER($R$100),'3-man'!AG$46&lt;$R$100)),0,IF(AF95&gt;=100,0,IF(AF96+1&gt;=IF(OR('3-man'!$F$32=TRUE,'3-man'!$F$32="TRUE",'3-man'!$F$32="Yes"),25,50),0,AF96+1)))</f>
        <v/>
      </c>
      <c r="AH96">
        <f>IF(OR('3-man'!AH$47="R",'3-man'!AH$46=$R$100,AND(ISNUMBER($R$100),'3-man'!AH$46&lt;$R$100)),0,IF(AG95&gt;=100,0,IF(AG96+1&gt;=IF(OR('3-man'!$F$32=TRUE,'3-man'!$F$32="TRUE",'3-man'!$F$32="Yes"),25,50),0,AG96+1)))</f>
        <v/>
      </c>
      <c r="AI96">
        <f>IF(OR('3-man'!AI$47="R",'3-man'!AI$46=$R$100,AND(ISNUMBER($R$100),'3-man'!AI$46&lt;$R$100)),0,IF(AH95&gt;=100,0,IF(AH96+1&gt;=IF(OR('3-man'!$F$32=TRUE,'3-man'!$F$32="TRUE",'3-man'!$F$32="Yes"),25,50),0,AH96+1)))</f>
        <v/>
      </c>
      <c r="AJ96">
        <f>IF(OR('3-man'!AJ$47="R",'3-man'!AJ$46=$R$100,AND(ISNUMBER($R$100),'3-man'!AJ$46&lt;$R$100)),0,IF(AI95&gt;=100,0,IF(AI96+1&gt;=IF(OR('3-man'!$F$32=TRUE,'3-man'!$F$32="TRUE",'3-man'!$F$32="Yes"),25,50),0,AI96+1)))</f>
        <v/>
      </c>
      <c r="AK96">
        <f>IF(OR('3-man'!AK$47="R",'3-man'!AK$46=$R$100,AND(ISNUMBER($R$100),'3-man'!AK$46&lt;$R$100)),0,IF(AJ95&gt;=100,0,IF(AJ96+1&gt;=IF(OR('3-man'!$F$32=TRUE,'3-man'!$F$32="TRUE",'3-man'!$F$32="Yes"),25,50),0,AJ96+1)))</f>
        <v/>
      </c>
      <c r="AL96">
        <f>IF(OR('3-man'!AL$47="R",'3-man'!AL$46=$R$100,AND(ISNUMBER($R$100),'3-man'!AL$46&lt;$R$100)),0,IF(AK95&gt;=100,0,IF(AK96+1&gt;=IF(OR('3-man'!$F$32=TRUE,'3-man'!$F$32="TRUE",'3-man'!$F$32="Yes"),25,50),0,AK96+1)))</f>
        <v/>
      </c>
      <c r="AM96">
        <f>IF(OR('3-man'!AM$47="R",'3-man'!AM$46=$R$100,AND(ISNUMBER($R$100),'3-man'!AM$46&lt;$R$100)),0,IF(AL95&gt;=100,0,IF(AL96+1&gt;=IF(OR('3-man'!$F$32=TRUE,'3-man'!$F$32="TRUE",'3-man'!$F$32="Yes"),25,50),0,AL96+1)))</f>
        <v/>
      </c>
      <c r="AN96">
        <f>IF(OR('3-man'!AN$47="R",'3-man'!AN$46=$R$100,AND(ISNUMBER($R$100),'3-man'!AN$46&lt;$R$100)),0,IF(AM95&gt;=100,0,IF(AM96+1&gt;=IF(OR('3-man'!$F$32=TRUE,'3-man'!$F$32="TRUE",'3-man'!$F$32="Yes"),25,50),0,AM96+1)))</f>
        <v/>
      </c>
      <c r="AO96">
        <f>IF(OR('3-man'!AO$47="R",'3-man'!AO$46=$R$100,AND(ISNUMBER($R$100),'3-man'!AO$46&lt;$R$100)),0,IF(AN95&gt;=100,0,IF(AN96+1&gt;=IF(OR('3-man'!$F$32=TRUE,'3-man'!$F$32="TRUE",'3-man'!$F$32="Yes"),25,50),0,AN96+1)))</f>
        <v/>
      </c>
      <c r="AP96">
        <f>IF(OR('3-man'!AP$47="R",'3-man'!AP$46=$R$100,AND(ISNUMBER($R$100),'3-man'!AP$46&lt;$R$100)),0,IF(AO95&gt;=100,0,IF(AO96+1&gt;=IF(OR('3-man'!$F$32=TRUE,'3-man'!$F$32="TRUE",'3-man'!$F$32="Yes"),25,50),0,AO96+1)))</f>
        <v/>
      </c>
      <c r="AQ96">
        <f>IF(OR('3-man'!AQ$47="R",'3-man'!AQ$46=$R$100,AND(ISNUMBER($R$100),'3-man'!AQ$46&lt;$R$100)),0,IF(AP95&gt;=100,0,IF(AP96+1&gt;=IF(OR('3-man'!$F$32=TRUE,'3-man'!$F$32="TRUE",'3-man'!$F$32="Yes"),25,50),0,AP96+1)))</f>
        <v/>
      </c>
      <c r="AR96">
        <f>IF(OR('3-man'!AR$47="R",'3-man'!AR$46=$R$100,AND(ISNUMBER($R$100),'3-man'!AR$46&lt;$R$100)),0,IF(AQ95&gt;=100,0,IF(AQ96+1&gt;=IF(OR('3-man'!$F$32=TRUE,'3-man'!$F$32="TRUE",'3-man'!$F$32="Yes"),25,50),0,AQ96+1)))</f>
        <v/>
      </c>
      <c r="AS96">
        <f>IF(OR('3-man'!AS$47="R",'3-man'!AS$46=$R$100,AND(ISNUMBER($R$100),'3-man'!AS$46&lt;$R$100)),0,IF(AR95&gt;=100,0,IF(AR96+1&gt;=IF(OR('3-man'!$F$32=TRUE,'3-man'!$F$32="TRUE",'3-man'!$F$32="Yes"),25,50),0,AR96+1)))</f>
        <v/>
      </c>
      <c r="AT96">
        <f>IF(OR('3-man'!AT$47="R",'3-man'!AT$46=$R$100,AND(ISNUMBER($R$100),'3-man'!AT$46&lt;$R$100)),0,IF(AS95&gt;=100,0,IF(AS96+1&gt;=IF(OR('3-man'!$F$32=TRUE,'3-man'!$F$32="TRUE",'3-man'!$F$32="Yes"),25,50),0,AS96+1)))</f>
        <v/>
      </c>
      <c r="AU96">
        <f>IF(OR('3-man'!AU$47="R",'3-man'!AU$46=$R$100,AND(ISNUMBER($R$100),'3-man'!AU$46&lt;$R$100)),0,IF(AT95&gt;=100,0,IF(AT96+1&gt;=IF(OR('3-man'!$F$32=TRUE,'3-man'!$F$32="TRUE",'3-man'!$F$32="Yes"),25,50),0,AT96+1)))</f>
        <v/>
      </c>
      <c r="AV96">
        <f>IF(OR('3-man'!AV$47="R",'3-man'!AV$46=$R$100,AND(ISNUMBER($R$100),'3-man'!AV$46&lt;$R$100)),0,IF(AU95&gt;=100,0,IF(AU96+1&gt;=IF(OR('3-man'!$F$32=TRUE,'3-man'!$F$32="TRUE",'3-man'!$F$32="Yes"),25,50),0,AU96+1)))</f>
        <v/>
      </c>
      <c r="AW96">
        <f>IF(OR('3-man'!AW$47="R",'3-man'!AW$46=$R$100,AND(ISNUMBER($R$100),'3-man'!AW$46&lt;$R$100)),0,IF(AV95&gt;=100,0,IF(AV96+1&gt;=IF(OR('3-man'!$F$32=TRUE,'3-man'!$F$32="TRUE",'3-man'!$F$32="Yes"),25,50),0,AV96+1)))</f>
        <v/>
      </c>
      <c r="AX96">
        <f>IF(OR('3-man'!AX$47="R",'3-man'!AX$46=$R$100,AND(ISNUMBER($R$100),'3-man'!AX$46&lt;$R$100)),0,IF(AW95&gt;=100,0,IF(AW96+1&gt;=IF(OR('3-man'!$F$32=TRUE,'3-man'!$F$32="TRUE",'3-man'!$F$32="Yes"),25,50),0,AW96+1)))</f>
        <v/>
      </c>
      <c r="AY96">
        <f>IF(OR('3-man'!AY$47="R",'3-man'!AY$46=$R$100,AND(ISNUMBER($R$100),'3-man'!AY$46&lt;$R$100)),0,IF(AX95&gt;=100,0,IF(AX96+1&gt;=IF(OR('3-man'!$F$32=TRUE,'3-man'!$F$32="TRUE",'3-man'!$F$32="Yes"),25,50),0,AX96+1)))</f>
        <v/>
      </c>
      <c r="AZ96">
        <f>IF(OR('3-man'!AZ$47="R",'3-man'!AZ$46=$R$100,AND(ISNUMBER($R$100),'3-man'!AZ$46&lt;$R$100)),0,IF(AY95&gt;=100,0,IF(AY96+1&gt;=IF(OR('3-man'!$F$32=TRUE,'3-man'!$F$32="TRUE",'3-man'!$F$32="Yes"),25,50),0,AY96+1)))</f>
        <v/>
      </c>
      <c r="BA96">
        <f>IF(OR('3-man'!BA$47="R",'3-man'!BA$46=$R$100,AND(ISNUMBER($R$100),'3-man'!BA$46&lt;$R$100)),0,IF(AZ95&gt;=100,0,IF(AZ96+1&gt;=IF(OR('3-man'!$F$32=TRUE,'3-man'!$F$32="TRUE",'3-man'!$F$32="Yes"),25,50),0,AZ96+1)))</f>
        <v/>
      </c>
      <c r="BB96">
        <f>IF(OR('3-man'!BB$47="R",'3-man'!BB$46=$R$100,AND(ISNUMBER($R$100),'3-man'!BB$46&lt;$R$100)),0,IF(BA95&gt;=100,0,IF(BA96+1&gt;=IF(OR('3-man'!$F$32=TRUE,'3-man'!$F$32="TRUE",'3-man'!$F$32="Yes"),25,50),0,BA96+1)))</f>
        <v/>
      </c>
      <c r="BC96">
        <f>IF(OR('3-man'!BC$47="R",'3-man'!BC$46=$R$100,AND(ISNUMBER($R$100),'3-man'!BC$46&lt;$R$100)),0,IF(BB95&gt;=100,0,IF(BB96+1&gt;=IF(OR('3-man'!$F$32=TRUE,'3-man'!$F$32="TRUE",'3-man'!$F$32="Yes"),25,50),0,BB96+1)))</f>
        <v/>
      </c>
      <c r="BD96">
        <f>IF(OR('3-man'!BD$47="R",'3-man'!BD$46=$R$100,AND(ISNUMBER($R$100),'3-man'!BD$46&lt;$R$100)),0,IF(BC95&gt;=100,0,IF(BC96+1&gt;=IF(OR('3-man'!$F$32=TRUE,'3-man'!$F$32="TRUE",'3-man'!$F$32="Yes"),25,50),0,BC96+1)))</f>
        <v/>
      </c>
      <c r="BE96">
        <f>IF(OR('3-man'!BE$47="R",'3-man'!BE$46=$R$100,AND(ISNUMBER($R$100),'3-man'!BE$46&lt;$R$100)),0,IF(BD95&gt;=100,0,IF(BD96+1&gt;=IF(OR('3-man'!$F$32=TRUE,'3-man'!$F$32="TRUE",'3-man'!$F$32="Yes"),25,50),0,BD96+1)))</f>
        <v/>
      </c>
      <c r="BF96">
        <f>IF(OR('3-man'!BF$47="R",'3-man'!BF$46=$R$100,AND(ISNUMBER($R$100),'3-man'!BF$46&lt;$R$100)),0,IF(BE95&gt;=100,0,IF(BE96+1&gt;=IF(OR('3-man'!$F$32=TRUE,'3-man'!$F$32="TRUE",'3-man'!$F$32="Yes"),25,50),0,BE96+1)))</f>
        <v/>
      </c>
      <c r="BG96">
        <f>IF(OR('3-man'!BG$47="R",'3-man'!BG$46=$R$100,AND(ISNUMBER($R$100),'3-man'!BG$46&lt;$R$100)),0,IF(BF95&gt;=100,0,IF(BF96+1&gt;=IF(OR('3-man'!$F$32=TRUE,'3-man'!$F$32="TRUE",'3-man'!$F$32="Yes"),25,50),0,BF96+1)))</f>
        <v/>
      </c>
      <c r="BH96">
        <f>IF(OR('3-man'!BH$47="R",'3-man'!BH$46=$R$100,AND(ISNUMBER($R$100),'3-man'!BH$46&lt;$R$100)),0,IF(BG95&gt;=100,0,IF(BG96+1&gt;=IF(OR('3-man'!$F$32=TRUE,'3-man'!$F$32="TRUE",'3-man'!$F$32="Yes"),25,50),0,BG96+1)))</f>
        <v/>
      </c>
      <c r="BI96">
        <f>IF(OR('3-man'!BI$47="R",'3-man'!BI$46=$R$100,AND(ISNUMBER($R$100),'3-man'!BI$46&lt;$R$100)),0,IF(BH95&gt;=100,0,IF(BH96+1&gt;=IF(OR('3-man'!$F$32=TRUE,'3-man'!$F$32="TRUE",'3-man'!$F$32="Yes"),25,50),0,BH96+1)))</f>
        <v/>
      </c>
      <c r="BJ96">
        <f>IF(OR('3-man'!BJ$47="R",'3-man'!BJ$46=$R$100,AND(ISNUMBER($R$100),'3-man'!BJ$46&lt;$R$100)),0,IF(BI95&gt;=100,0,IF(BI96+1&gt;=IF(OR('3-man'!$F$32=TRUE,'3-man'!$F$32="TRUE",'3-man'!$F$32="Yes"),25,50),0,BI96+1)))</f>
        <v/>
      </c>
      <c r="BK96">
        <f>IF(OR('3-man'!BK$47="R",'3-man'!BK$46=$R$100,AND(ISNUMBER($R$100),'3-man'!BK$46&lt;$R$100)),0,IF(BJ95&gt;=100,0,IF(BJ96+1&gt;=IF(OR('3-man'!$F$32=TRUE,'3-man'!$F$32="TRUE",'3-man'!$F$32="Yes"),25,50),0,BJ96+1)))</f>
        <v/>
      </c>
      <c r="BL96">
        <f>IF(OR('3-man'!BL$47="R",'3-man'!BL$46=$R$100,AND(ISNUMBER($R$100),'3-man'!BL$46&lt;$R$100)),0,IF(BK95&gt;=100,0,IF(BK96+1&gt;=IF(OR('3-man'!$F$32=TRUE,'3-man'!$F$32="TRUE",'3-man'!$F$32="Yes"),25,50),0,BK96+1)))</f>
        <v/>
      </c>
      <c r="BM96">
        <f>IF(OR('3-man'!BM$47="R",'3-man'!BM$46=$R$100,AND(ISNUMBER($R$100),'3-man'!BM$46&lt;$R$100)),0,IF(BL95&gt;=100,0,IF(BL96+1&gt;=IF(OR('3-man'!$F$32=TRUE,'3-man'!$F$32="TRUE",'3-man'!$F$32="Yes"),25,50),0,BL96+1)))</f>
        <v/>
      </c>
      <c r="BN96">
        <f>IF(OR('3-man'!BN$47="R",'3-man'!BN$46=$R$100,AND(ISNUMBER($R$100),'3-man'!BN$46&lt;$R$100)),0,IF(BM95&gt;=100,0,IF(BM96+1&gt;=IF(OR('3-man'!$F$32=TRUE,'3-man'!$F$32="TRUE",'3-man'!$F$32="Yes"),25,50),0,BM96+1)))</f>
        <v/>
      </c>
      <c r="BO96">
        <f>IF(OR('3-man'!BO$47="R",'3-man'!BO$46=$R$100,AND(ISNUMBER($R$100),'3-man'!BO$46&lt;$R$100)),0,IF(BN95&gt;=100,0,IF(BN96+1&gt;=IF(OR('3-man'!$F$32=TRUE,'3-man'!$F$32="TRUE",'3-man'!$F$32="Yes"),25,50),0,BN96+1)))</f>
        <v/>
      </c>
      <c r="BP96">
        <f>IF(OR('3-man'!BP$47="R",'3-man'!BP$46=$R$100,AND(ISNUMBER($R$100),'3-man'!BP$46&lt;$R$100)),0,IF(BO95&gt;=100,0,IF(BO96+1&gt;=IF(OR('3-man'!$F$32=TRUE,'3-man'!$F$32="TRUE",'3-man'!$F$32="Yes"),25,50),0,BO96+1)))</f>
        <v/>
      </c>
      <c r="BQ96">
        <f>IF(OR('3-man'!BQ$47="R",'3-man'!BQ$46=$R$100,AND(ISNUMBER($R$100),'3-man'!BQ$46&lt;$R$100)),0,IF(BP95&gt;=100,0,IF(BP96+1&gt;=IF(OR('3-man'!$F$32=TRUE,'3-man'!$F$32="TRUE",'3-man'!$F$32="Yes"),25,50),0,BP96+1)))</f>
        <v/>
      </c>
      <c r="BR96">
        <f>IF(OR('3-man'!BR$47="R",'3-man'!BR$46=$R$100,AND(ISNUMBER($R$100),'3-man'!BR$46&lt;$R$100)),0,IF(BQ95&gt;=100,0,IF(BQ96+1&gt;=IF(OR('3-man'!$F$32=TRUE,'3-man'!$F$32="TRUE",'3-man'!$F$32="Yes"),25,50),0,BQ96+1)))</f>
        <v/>
      </c>
      <c r="BS96">
        <f>IF(OR('3-man'!BS$47="R",'3-man'!BS$46=$R$100,AND(ISNUMBER($R$100),'3-man'!BS$46&lt;$R$100)),0,IF(BR95&gt;=100,0,IF(BR96+1&gt;=IF(OR('3-man'!$F$32=TRUE,'3-man'!$F$32="TRUE",'3-man'!$F$32="Yes"),25,50),0,BR96+1)))</f>
        <v/>
      </c>
      <c r="BT96">
        <f>IF(OR('3-man'!BT$47="R",'3-man'!BT$46=$R$100,AND(ISNUMBER($R$100),'3-man'!BT$46&lt;$R$100)),0,IF(BS95&gt;=100,0,IF(BS96+1&gt;=IF(OR('3-man'!$F$32=TRUE,'3-man'!$F$32="TRUE",'3-man'!$F$32="Yes"),25,50),0,BS96+1)))</f>
        <v/>
      </c>
      <c r="BU96">
        <f>IF(OR('3-man'!BU$47="R",'3-man'!BU$46=$R$100,AND(ISNUMBER($R$100),'3-man'!BU$46&lt;$R$100)),0,IF(BT95&gt;=100,0,IF(BT96+1&gt;=IF(OR('3-man'!$F$32=TRUE,'3-man'!$F$32="TRUE",'3-man'!$F$32="Yes"),25,50),0,BT96+1)))</f>
        <v/>
      </c>
      <c r="BV96">
        <f>IF(OR('3-man'!BV$47="R",'3-man'!BV$46=$R$100,AND(ISNUMBER($R$100),'3-man'!BV$46&lt;$R$100)),0,IF(BU95&gt;=100,0,IF(BU96+1&gt;=IF(OR('3-man'!$F$32=TRUE,'3-man'!$F$32="TRUE",'3-man'!$F$32="Yes"),25,50),0,BU96+1)))</f>
        <v/>
      </c>
      <c r="BW96">
        <f>IF(OR('3-man'!BW$47="R",'3-man'!BW$46=$R$100,AND(ISNUMBER($R$100),'3-man'!BW$46&lt;$R$100)),0,IF(BV95&gt;=100,0,IF(BV96+1&gt;=IF(OR('3-man'!$F$32=TRUE,'3-man'!$F$32="TRUE",'3-man'!$F$32="Yes"),25,50),0,BV96+1)))</f>
        <v/>
      </c>
      <c r="BX96">
        <f>IF(OR('3-man'!BX$47="R",'3-man'!BX$46=$R$100,AND(ISNUMBER($R$100),'3-man'!BX$46&lt;$R$100)),0,IF(BW95&gt;=100,0,IF(BW96+1&gt;=IF(OR('3-man'!$F$32=TRUE,'3-man'!$F$32="TRUE",'3-man'!$F$32="Yes"),25,50),0,BW96+1)))</f>
        <v/>
      </c>
      <c r="BY96">
        <f>IF(OR('3-man'!BY$47="R",'3-man'!BY$46=$R$100,AND(ISNUMBER($R$100),'3-man'!BY$46&lt;$R$100)),0,IF(BX95&gt;=100,0,IF(BX96+1&gt;=IF(OR('3-man'!$F$32=TRUE,'3-man'!$F$32="TRUE",'3-man'!$F$32="Yes"),25,50),0,BX96+1)))</f>
        <v/>
      </c>
      <c r="BZ96">
        <f>IF(OR('3-man'!BZ$47="R",'3-man'!BZ$46=$R$100,AND(ISNUMBER($R$100),'3-man'!BZ$46&lt;$R$100)),0,IF(BY95&gt;=100,0,IF(BY96+1&gt;=IF(OR('3-man'!$F$32=TRUE,'3-man'!$F$32="TRUE",'3-man'!$F$32="Yes"),25,50),0,BY96+1)))</f>
        <v/>
      </c>
      <c r="CA96">
        <f>IF(OR('3-man'!CA$47="R",'3-man'!CA$46=$R$100,AND(ISNUMBER($R$100),'3-man'!CA$46&lt;$R$100)),0,IF(BZ95&gt;=100,0,IF(BZ96+1&gt;=IF(OR('3-man'!$F$32=TRUE,'3-man'!$F$32="TRUE",'3-man'!$F$32="Yes"),25,50),0,BZ96+1)))</f>
        <v/>
      </c>
      <c r="CB96">
        <f>IF(OR('3-man'!CB$47="R",'3-man'!CB$46=$R$100,AND(ISNUMBER($R$100),'3-man'!CB$46&lt;$R$100)),0,IF(CA95&gt;=100,0,IF(CA96+1&gt;=IF(OR('3-man'!$F$32=TRUE,'3-man'!$F$32="TRUE",'3-man'!$F$32="Yes"),25,50),0,CA96+1)))</f>
        <v/>
      </c>
      <c r="CC96">
        <f>IF(OR('3-man'!CC$47="R",'3-man'!CC$46=$R$100,AND(ISNUMBER($R$100),'3-man'!CC$46&lt;$R$100)),0,IF(CB95&gt;=100,0,IF(CB96+1&gt;=IF(OR('3-man'!$F$32=TRUE,'3-man'!$F$32="TRUE",'3-man'!$F$32="Yes"),25,50),0,CB96+1)))</f>
        <v/>
      </c>
      <c r="CD96">
        <f>IF(OR('3-man'!CD$47="R",'3-man'!CD$46=$R$100,AND(ISNUMBER($R$100),'3-man'!CD$46&lt;$R$100)),0,IF(CC95&gt;=100,0,IF(CC96+1&gt;=IF(OR('3-man'!$F$32=TRUE,'3-man'!$F$32="TRUE",'3-man'!$F$32="Yes"),25,50),0,CC96+1)))</f>
        <v/>
      </c>
    </row>
    <row r="97">
      <c r="A97" t="inlineStr">
        <is>
          <t>P1 flag</t>
        </is>
      </c>
      <c r="B97" t="n">
        <v>0</v>
      </c>
      <c r="C97">
        <f>IF(OR(B97=1,OR('3-man'!C$47="D",'3-man'!C$47="A",'3-man'!C$47="S",'3-man'!C$47="C",'3-man'!C$47="H",'3-man'!C$47="B",'3-man'!C$47="T",'3-man'!C$47="E",'3-man'!C$47="SB")),1,0)</f>
        <v/>
      </c>
      <c r="D97">
        <f>IF(OR(C97=1,OR('3-man'!D$47="D",'3-man'!D$47="A",'3-man'!D$47="S",'3-man'!D$47="C",'3-man'!D$47="H",'3-man'!D$47="B",'3-man'!D$47="T",'3-man'!D$47="E",'3-man'!D$47="SB")),1,0)</f>
        <v/>
      </c>
      <c r="E97">
        <f>IF(OR(D97=1,OR('3-man'!E$47="D",'3-man'!E$47="A",'3-man'!E$47="S",'3-man'!E$47="C",'3-man'!E$47="H",'3-man'!E$47="B",'3-man'!E$47="T",'3-man'!E$47="E",'3-man'!E$47="SB")),1,0)</f>
        <v/>
      </c>
      <c r="F97">
        <f>IF(OR(E97=1,OR('3-man'!F$47="D",'3-man'!F$47="A",'3-man'!F$47="S",'3-man'!F$47="C",'3-man'!F$47="H",'3-man'!F$47="B",'3-man'!F$47="T",'3-man'!F$47="E",'3-man'!F$47="SB")),1,0)</f>
        <v/>
      </c>
      <c r="G97">
        <f>IF(OR(F97=1,OR('3-man'!G$47="D",'3-man'!G$47="A",'3-man'!G$47="S",'3-man'!G$47="C",'3-man'!G$47="H",'3-man'!G$47="B",'3-man'!G$47="T",'3-man'!G$47="E",'3-man'!G$47="SB")),1,0)</f>
        <v/>
      </c>
      <c r="H97">
        <f>IF(OR(G97=1,OR('3-man'!H$47="D",'3-man'!H$47="A",'3-man'!H$47="S",'3-man'!H$47="C",'3-man'!H$47="H",'3-man'!H$47="B",'3-man'!H$47="T",'3-man'!H$47="E",'3-man'!H$47="SB")),1,0)</f>
        <v/>
      </c>
      <c r="I97">
        <f>IF(OR(H97=1,OR('3-man'!I$47="D",'3-man'!I$47="A",'3-man'!I$47="S",'3-man'!I$47="C",'3-man'!I$47="H",'3-man'!I$47="B",'3-man'!I$47="T",'3-man'!I$47="E",'3-man'!I$47="SB")),1,0)</f>
        <v/>
      </c>
      <c r="J97">
        <f>IF(OR(I97=1,OR('3-man'!J$47="D",'3-man'!J$47="A",'3-man'!J$47="S",'3-man'!J$47="C",'3-man'!J$47="H",'3-man'!J$47="B",'3-man'!J$47="T",'3-man'!J$47="E",'3-man'!J$47="SB")),1,0)</f>
        <v/>
      </c>
      <c r="K97">
        <f>IF(OR(J97=1,OR('3-man'!K$47="D",'3-man'!K$47="A",'3-man'!K$47="S",'3-man'!K$47="C",'3-man'!K$47="H",'3-man'!K$47="B",'3-man'!K$47="T",'3-man'!K$47="E",'3-man'!K$47="SB")),1,0)</f>
        <v/>
      </c>
      <c r="L97">
        <f>IF(OR(K97=1,OR('3-man'!L$47="D",'3-man'!L$47="A",'3-man'!L$47="S",'3-man'!L$47="C",'3-man'!L$47="H",'3-man'!L$47="B",'3-man'!L$47="T",'3-man'!L$47="E",'3-man'!L$47="SB")),1,0)</f>
        <v/>
      </c>
      <c r="M97">
        <f>IF(OR(L97=1,OR('3-man'!M$47="D",'3-man'!M$47="A",'3-man'!M$47="S",'3-man'!M$47="C",'3-man'!M$47="H",'3-man'!M$47="B",'3-man'!M$47="T",'3-man'!M$47="E",'3-man'!M$47="SB")),1,0)</f>
        <v/>
      </c>
      <c r="N97">
        <f>IF(OR(M97=1,OR('3-man'!N$47="D",'3-man'!N$47="A",'3-man'!N$47="S",'3-man'!N$47="C",'3-man'!N$47="H",'3-man'!N$47="B",'3-man'!N$47="T",'3-man'!N$47="E",'3-man'!N$47="SB")),1,0)</f>
        <v/>
      </c>
      <c r="O97">
        <f>IF(OR(N97=1,OR('3-man'!O$47="D",'3-man'!O$47="A",'3-man'!O$47="S",'3-man'!O$47="C",'3-man'!O$47="H",'3-man'!O$47="B",'3-man'!O$47="T",'3-man'!O$47="E",'3-man'!O$47="SB")),1,0)</f>
        <v/>
      </c>
      <c r="P97">
        <f>IF(OR(O97=1,OR('3-man'!P$47="D",'3-man'!P$47="A",'3-man'!P$47="S",'3-man'!P$47="C",'3-man'!P$47="H",'3-man'!P$47="B",'3-man'!P$47="T",'3-man'!P$47="E",'3-man'!P$47="SB")),1,0)</f>
        <v/>
      </c>
      <c r="Q97">
        <f>IF(OR(P97=1,OR('3-man'!Q$47="D",'3-man'!Q$47="A",'3-man'!Q$47="S",'3-man'!Q$47="C",'3-man'!Q$47="H",'3-man'!Q$47="B",'3-man'!Q$47="T",'3-man'!Q$47="E",'3-man'!Q$47="SB")),1,0)</f>
        <v/>
      </c>
      <c r="R97">
        <f>IF(OR(Q97=1,OR('3-man'!R$47="D",'3-man'!R$47="A",'3-man'!R$47="S",'3-man'!R$47="C",'3-man'!R$47="H",'3-man'!R$47="B",'3-man'!R$47="T",'3-man'!R$47="E",'3-man'!R$47="SB")),1,0)</f>
        <v/>
      </c>
      <c r="S97">
        <f>IF(OR(R97=1,OR('3-man'!S$47="D",'3-man'!S$47="A",'3-man'!S$47="S",'3-man'!S$47="C",'3-man'!S$47="H",'3-man'!S$47="B",'3-man'!S$47="T",'3-man'!S$47="E",'3-man'!S$47="SB")),1,0)</f>
        <v/>
      </c>
      <c r="T97">
        <f>IF(OR(S97=1,OR('3-man'!T$47="D",'3-man'!T$47="A",'3-man'!T$47="S",'3-man'!T$47="C",'3-man'!T$47="H",'3-man'!T$47="B",'3-man'!T$47="T",'3-man'!T$47="E",'3-man'!T$47="SB")),1,0)</f>
        <v/>
      </c>
      <c r="U97">
        <f>IF(OR(T97=1,OR('3-man'!U$47="D",'3-man'!U$47="A",'3-man'!U$47="S",'3-man'!U$47="C",'3-man'!U$47="H",'3-man'!U$47="B",'3-man'!U$47="T",'3-man'!U$47="E",'3-man'!U$47="SB")),1,0)</f>
        <v/>
      </c>
      <c r="V97">
        <f>IF(OR(U97=1,OR('3-man'!V$47="D",'3-man'!V$47="A",'3-man'!V$47="S",'3-man'!V$47="C",'3-man'!V$47="H",'3-man'!V$47="B",'3-man'!V$47="T",'3-man'!V$47="E",'3-man'!V$47="SB")),1,0)</f>
        <v/>
      </c>
      <c r="W97">
        <f>IF(OR(V97=1,OR('3-man'!W$47="D",'3-man'!W$47="A",'3-man'!W$47="S",'3-man'!W$47="C",'3-man'!W$47="H",'3-man'!W$47="B",'3-man'!W$47="T",'3-man'!W$47="E",'3-man'!W$47="SB")),1,0)</f>
        <v/>
      </c>
      <c r="X97">
        <f>IF(OR(W97=1,OR('3-man'!X$47="D",'3-man'!X$47="A",'3-man'!X$47="S",'3-man'!X$47="C",'3-man'!X$47="H",'3-man'!X$47="B",'3-man'!X$47="T",'3-man'!X$47="E",'3-man'!X$47="SB")),1,0)</f>
        <v/>
      </c>
      <c r="Y97">
        <f>IF(OR(X97=1,OR('3-man'!Y$47="D",'3-man'!Y$47="A",'3-man'!Y$47="S",'3-man'!Y$47="C",'3-man'!Y$47="H",'3-man'!Y$47="B",'3-man'!Y$47="T",'3-man'!Y$47="E",'3-man'!Y$47="SB")),1,0)</f>
        <v/>
      </c>
      <c r="Z97">
        <f>IF(OR(Y97=1,OR('3-man'!Z$47="D",'3-man'!Z$47="A",'3-man'!Z$47="S",'3-man'!Z$47="C",'3-man'!Z$47="H",'3-man'!Z$47="B",'3-man'!Z$47="T",'3-man'!Z$47="E",'3-man'!Z$47="SB")),1,0)</f>
        <v/>
      </c>
      <c r="AA97">
        <f>IF(OR(Z97=1,OR('3-man'!AA$47="D",'3-man'!AA$47="A",'3-man'!AA$47="S",'3-man'!AA$47="C",'3-man'!AA$47="H",'3-man'!AA$47="B",'3-man'!AA$47="T",'3-man'!AA$47="E",'3-man'!AA$47="SB")),1,0)</f>
        <v/>
      </c>
      <c r="AB97">
        <f>IF(OR(AA97=1,OR('3-man'!AB$47="D",'3-man'!AB$47="A",'3-man'!AB$47="S",'3-man'!AB$47="C",'3-man'!AB$47="H",'3-man'!AB$47="B",'3-man'!AB$47="T",'3-man'!AB$47="E",'3-man'!AB$47="SB")),1,0)</f>
        <v/>
      </c>
      <c r="AC97">
        <f>IF(OR(AB97=1,OR('3-man'!AC$47="D",'3-man'!AC$47="A",'3-man'!AC$47="S",'3-man'!AC$47="C",'3-man'!AC$47="H",'3-man'!AC$47="B",'3-man'!AC$47="T",'3-man'!AC$47="E",'3-man'!AC$47="SB")),1,0)</f>
        <v/>
      </c>
      <c r="AD97">
        <f>IF(OR(AC97=1,OR('3-man'!AD$47="D",'3-man'!AD$47="A",'3-man'!AD$47="S",'3-man'!AD$47="C",'3-man'!AD$47="H",'3-man'!AD$47="B",'3-man'!AD$47="T",'3-man'!AD$47="E",'3-man'!AD$47="SB")),1,0)</f>
        <v/>
      </c>
      <c r="AE97">
        <f>IF(OR(AD97=1,OR('3-man'!AE$47="D",'3-man'!AE$47="A",'3-man'!AE$47="S",'3-man'!AE$47="C",'3-man'!AE$47="H",'3-man'!AE$47="B",'3-man'!AE$47="T",'3-man'!AE$47="E",'3-man'!AE$47="SB")),1,0)</f>
        <v/>
      </c>
      <c r="AF97">
        <f>IF(OR(AE97=1,OR('3-man'!AF$47="D",'3-man'!AF$47="A",'3-man'!AF$47="S",'3-man'!AF$47="C",'3-man'!AF$47="H",'3-man'!AF$47="B",'3-man'!AF$47="T",'3-man'!AF$47="E",'3-man'!AF$47="SB")),1,0)</f>
        <v/>
      </c>
      <c r="AG97">
        <f>IF(OR(AF97=1,OR('3-man'!AG$47="D",'3-man'!AG$47="A",'3-man'!AG$47="S",'3-man'!AG$47="C",'3-man'!AG$47="H",'3-man'!AG$47="B",'3-man'!AG$47="T",'3-man'!AG$47="E",'3-man'!AG$47="SB")),1,0)</f>
        <v/>
      </c>
      <c r="AH97">
        <f>IF(OR(AG97=1,OR('3-man'!AH$47="D",'3-man'!AH$47="A",'3-man'!AH$47="S",'3-man'!AH$47="C",'3-man'!AH$47="H",'3-man'!AH$47="B",'3-man'!AH$47="T",'3-man'!AH$47="E",'3-man'!AH$47="SB")),1,0)</f>
        <v/>
      </c>
      <c r="AI97">
        <f>IF(OR(AH97=1,OR('3-man'!AI$47="D",'3-man'!AI$47="A",'3-man'!AI$47="S",'3-man'!AI$47="C",'3-man'!AI$47="H",'3-man'!AI$47="B",'3-man'!AI$47="T",'3-man'!AI$47="E",'3-man'!AI$47="SB")),1,0)</f>
        <v/>
      </c>
      <c r="AJ97">
        <f>IF(OR(AI97=1,OR('3-man'!AJ$47="D",'3-man'!AJ$47="A",'3-man'!AJ$47="S",'3-man'!AJ$47="C",'3-man'!AJ$47="H",'3-man'!AJ$47="B",'3-man'!AJ$47="T",'3-man'!AJ$47="E",'3-man'!AJ$47="SB")),1,0)</f>
        <v/>
      </c>
      <c r="AK97">
        <f>IF(OR(AJ97=1,OR('3-man'!AK$47="D",'3-man'!AK$47="A",'3-man'!AK$47="S",'3-man'!AK$47="C",'3-man'!AK$47="H",'3-man'!AK$47="B",'3-man'!AK$47="T",'3-man'!AK$47="E",'3-man'!AK$47="SB")),1,0)</f>
        <v/>
      </c>
      <c r="AL97">
        <f>IF(OR(AK97=1,OR('3-man'!AL$47="D",'3-man'!AL$47="A",'3-man'!AL$47="S",'3-man'!AL$47="C",'3-man'!AL$47="H",'3-man'!AL$47="B",'3-man'!AL$47="T",'3-man'!AL$47="E",'3-man'!AL$47="SB")),1,0)</f>
        <v/>
      </c>
      <c r="AM97">
        <f>IF(OR(AL97=1,OR('3-man'!AM$47="D",'3-man'!AM$47="A",'3-man'!AM$47="S",'3-man'!AM$47="C",'3-man'!AM$47="H",'3-man'!AM$47="B",'3-man'!AM$47="T",'3-man'!AM$47="E",'3-man'!AM$47="SB")),1,0)</f>
        <v/>
      </c>
      <c r="AN97">
        <f>IF(OR(AM97=1,OR('3-man'!AN$47="D",'3-man'!AN$47="A",'3-man'!AN$47="S",'3-man'!AN$47="C",'3-man'!AN$47="H",'3-man'!AN$47="B",'3-man'!AN$47="T",'3-man'!AN$47="E",'3-man'!AN$47="SB")),1,0)</f>
        <v/>
      </c>
      <c r="AO97">
        <f>IF(OR(AN97=1,OR('3-man'!AO$47="D",'3-man'!AO$47="A",'3-man'!AO$47="S",'3-man'!AO$47="C",'3-man'!AO$47="H",'3-man'!AO$47="B",'3-man'!AO$47="T",'3-man'!AO$47="E",'3-man'!AO$47="SB")),1,0)</f>
        <v/>
      </c>
      <c r="AP97">
        <f>IF(OR(AO97=1,OR('3-man'!AP$47="D",'3-man'!AP$47="A",'3-man'!AP$47="S",'3-man'!AP$47="C",'3-man'!AP$47="H",'3-man'!AP$47="B",'3-man'!AP$47="T",'3-man'!AP$47="E",'3-man'!AP$47="SB")),1,0)</f>
        <v/>
      </c>
      <c r="AQ97">
        <f>IF(OR(AP97=1,OR('3-man'!AQ$47="D",'3-man'!AQ$47="A",'3-man'!AQ$47="S",'3-man'!AQ$47="C",'3-man'!AQ$47="H",'3-man'!AQ$47="B",'3-man'!AQ$47="T",'3-man'!AQ$47="E",'3-man'!AQ$47="SB")),1,0)</f>
        <v/>
      </c>
      <c r="AR97">
        <f>IF(OR(AQ97=1,OR('3-man'!AR$47="D",'3-man'!AR$47="A",'3-man'!AR$47="S",'3-man'!AR$47="C",'3-man'!AR$47="H",'3-man'!AR$47="B",'3-man'!AR$47="T",'3-man'!AR$47="E",'3-man'!AR$47="SB")),1,0)</f>
        <v/>
      </c>
      <c r="AS97">
        <f>IF(OR(AR97=1,OR('3-man'!AS$47="D",'3-man'!AS$47="A",'3-man'!AS$47="S",'3-man'!AS$47="C",'3-man'!AS$47="H",'3-man'!AS$47="B",'3-man'!AS$47="T",'3-man'!AS$47="E",'3-man'!AS$47="SB")),1,0)</f>
        <v/>
      </c>
      <c r="AT97">
        <f>IF(OR(AS97=1,OR('3-man'!AT$47="D",'3-man'!AT$47="A",'3-man'!AT$47="S",'3-man'!AT$47="C",'3-man'!AT$47="H",'3-man'!AT$47="B",'3-man'!AT$47="T",'3-man'!AT$47="E",'3-man'!AT$47="SB")),1,0)</f>
        <v/>
      </c>
      <c r="AU97">
        <f>IF(OR(AT97=1,OR('3-man'!AU$47="D",'3-man'!AU$47="A",'3-man'!AU$47="S",'3-man'!AU$47="C",'3-man'!AU$47="H",'3-man'!AU$47="B",'3-man'!AU$47="T",'3-man'!AU$47="E",'3-man'!AU$47="SB")),1,0)</f>
        <v/>
      </c>
      <c r="AV97">
        <f>IF(OR(AU97=1,OR('3-man'!AV$47="D",'3-man'!AV$47="A",'3-man'!AV$47="S",'3-man'!AV$47="C",'3-man'!AV$47="H",'3-man'!AV$47="B",'3-man'!AV$47="T",'3-man'!AV$47="E",'3-man'!AV$47="SB")),1,0)</f>
        <v/>
      </c>
      <c r="AW97">
        <f>IF(OR(AV97=1,OR('3-man'!AW$47="D",'3-man'!AW$47="A",'3-man'!AW$47="S",'3-man'!AW$47="C",'3-man'!AW$47="H",'3-man'!AW$47="B",'3-man'!AW$47="T",'3-man'!AW$47="E",'3-man'!AW$47="SB")),1,0)</f>
        <v/>
      </c>
      <c r="AX97">
        <f>IF(OR(AW97=1,OR('3-man'!AX$47="D",'3-man'!AX$47="A",'3-man'!AX$47="S",'3-man'!AX$47="C",'3-man'!AX$47="H",'3-man'!AX$47="B",'3-man'!AX$47="T",'3-man'!AX$47="E",'3-man'!AX$47="SB")),1,0)</f>
        <v/>
      </c>
      <c r="AY97">
        <f>IF(OR(AX97=1,OR('3-man'!AY$47="D",'3-man'!AY$47="A",'3-man'!AY$47="S",'3-man'!AY$47="C",'3-man'!AY$47="H",'3-man'!AY$47="B",'3-man'!AY$47="T",'3-man'!AY$47="E",'3-man'!AY$47="SB")),1,0)</f>
        <v/>
      </c>
      <c r="AZ97">
        <f>IF(OR(AY97=1,OR('3-man'!AZ$47="D",'3-man'!AZ$47="A",'3-man'!AZ$47="S",'3-man'!AZ$47="C",'3-man'!AZ$47="H",'3-man'!AZ$47="B",'3-man'!AZ$47="T",'3-man'!AZ$47="E",'3-man'!AZ$47="SB")),1,0)</f>
        <v/>
      </c>
      <c r="BA97">
        <f>IF(OR(AZ97=1,OR('3-man'!BA$47="D",'3-man'!BA$47="A",'3-man'!BA$47="S",'3-man'!BA$47="C",'3-man'!BA$47="H",'3-man'!BA$47="B",'3-man'!BA$47="T",'3-man'!BA$47="E",'3-man'!BA$47="SB")),1,0)</f>
        <v/>
      </c>
      <c r="BB97">
        <f>IF(OR(BA97=1,OR('3-man'!BB$47="D",'3-man'!BB$47="A",'3-man'!BB$47="S",'3-man'!BB$47="C",'3-man'!BB$47="H",'3-man'!BB$47="B",'3-man'!BB$47="T",'3-man'!BB$47="E",'3-man'!BB$47="SB")),1,0)</f>
        <v/>
      </c>
      <c r="BC97">
        <f>IF(OR(BB97=1,OR('3-man'!BC$47="D",'3-man'!BC$47="A",'3-man'!BC$47="S",'3-man'!BC$47="C",'3-man'!BC$47="H",'3-man'!BC$47="B",'3-man'!BC$47="T",'3-man'!BC$47="E",'3-man'!BC$47="SB")),1,0)</f>
        <v/>
      </c>
      <c r="BD97">
        <f>IF(OR(BC97=1,OR('3-man'!BD$47="D",'3-man'!BD$47="A",'3-man'!BD$47="S",'3-man'!BD$47="C",'3-man'!BD$47="H",'3-man'!BD$47="B",'3-man'!BD$47="T",'3-man'!BD$47="E",'3-man'!BD$47="SB")),1,0)</f>
        <v/>
      </c>
      <c r="BE97">
        <f>IF(OR(BD97=1,OR('3-man'!BE$47="D",'3-man'!BE$47="A",'3-man'!BE$47="S",'3-man'!BE$47="C",'3-man'!BE$47="H",'3-man'!BE$47="B",'3-man'!BE$47="T",'3-man'!BE$47="E",'3-man'!BE$47="SB")),1,0)</f>
        <v/>
      </c>
      <c r="BF97">
        <f>IF(OR(BE97=1,OR('3-man'!BF$47="D",'3-man'!BF$47="A",'3-man'!BF$47="S",'3-man'!BF$47="C",'3-man'!BF$47="H",'3-man'!BF$47="B",'3-man'!BF$47="T",'3-man'!BF$47="E",'3-man'!BF$47="SB")),1,0)</f>
        <v/>
      </c>
      <c r="BG97">
        <f>IF(OR(BF97=1,OR('3-man'!BG$47="D",'3-man'!BG$47="A",'3-man'!BG$47="S",'3-man'!BG$47="C",'3-man'!BG$47="H",'3-man'!BG$47="B",'3-man'!BG$47="T",'3-man'!BG$47="E",'3-man'!BG$47="SB")),1,0)</f>
        <v/>
      </c>
      <c r="BH97">
        <f>IF(OR(BG97=1,OR('3-man'!BH$47="D",'3-man'!BH$47="A",'3-man'!BH$47="S",'3-man'!BH$47="C",'3-man'!BH$47="H",'3-man'!BH$47="B",'3-man'!BH$47="T",'3-man'!BH$47="E",'3-man'!BH$47="SB")),1,0)</f>
        <v/>
      </c>
      <c r="BI97">
        <f>IF(OR(BH97=1,OR('3-man'!BI$47="D",'3-man'!BI$47="A",'3-man'!BI$47="S",'3-man'!BI$47="C",'3-man'!BI$47="H",'3-man'!BI$47="B",'3-man'!BI$47="T",'3-man'!BI$47="E",'3-man'!BI$47="SB")),1,0)</f>
        <v/>
      </c>
      <c r="BJ97">
        <f>IF(OR(BI97=1,OR('3-man'!BJ$47="D",'3-man'!BJ$47="A",'3-man'!BJ$47="S",'3-man'!BJ$47="C",'3-man'!BJ$47="H",'3-man'!BJ$47="B",'3-man'!BJ$47="T",'3-man'!BJ$47="E",'3-man'!BJ$47="SB")),1,0)</f>
        <v/>
      </c>
      <c r="BK97">
        <f>IF(OR(BJ97=1,OR('3-man'!BK$47="D",'3-man'!BK$47="A",'3-man'!BK$47="S",'3-man'!BK$47="C",'3-man'!BK$47="H",'3-man'!BK$47="B",'3-man'!BK$47="T",'3-man'!BK$47="E",'3-man'!BK$47="SB")),1,0)</f>
        <v/>
      </c>
      <c r="BL97">
        <f>IF(OR(BK97=1,OR('3-man'!BL$47="D",'3-man'!BL$47="A",'3-man'!BL$47="S",'3-man'!BL$47="C",'3-man'!BL$47="H",'3-man'!BL$47="B",'3-man'!BL$47="T",'3-man'!BL$47="E",'3-man'!BL$47="SB")),1,0)</f>
        <v/>
      </c>
      <c r="BM97">
        <f>IF(OR(BL97=1,OR('3-man'!BM$47="D",'3-man'!BM$47="A",'3-man'!BM$47="S",'3-man'!BM$47="C",'3-man'!BM$47="H",'3-man'!BM$47="B",'3-man'!BM$47="T",'3-man'!BM$47="E",'3-man'!BM$47="SB")),1,0)</f>
        <v/>
      </c>
      <c r="BN97">
        <f>IF(OR(BM97=1,OR('3-man'!BN$47="D",'3-man'!BN$47="A",'3-man'!BN$47="S",'3-man'!BN$47="C",'3-man'!BN$47="H",'3-man'!BN$47="B",'3-man'!BN$47="T",'3-man'!BN$47="E",'3-man'!BN$47="SB")),1,0)</f>
        <v/>
      </c>
      <c r="BO97">
        <f>IF(OR(BN97=1,OR('3-man'!BO$47="D",'3-man'!BO$47="A",'3-man'!BO$47="S",'3-man'!BO$47="C",'3-man'!BO$47="H",'3-man'!BO$47="B",'3-man'!BO$47="T",'3-man'!BO$47="E",'3-man'!BO$47="SB")),1,0)</f>
        <v/>
      </c>
      <c r="BP97">
        <f>IF(OR(BO97=1,OR('3-man'!BP$47="D",'3-man'!BP$47="A",'3-man'!BP$47="S",'3-man'!BP$47="C",'3-man'!BP$47="H",'3-man'!BP$47="B",'3-man'!BP$47="T",'3-man'!BP$47="E",'3-man'!BP$47="SB")),1,0)</f>
        <v/>
      </c>
      <c r="BQ97">
        <f>IF(OR(BP97=1,OR('3-man'!BQ$47="D",'3-man'!BQ$47="A",'3-man'!BQ$47="S",'3-man'!BQ$47="C",'3-man'!BQ$47="H",'3-man'!BQ$47="B",'3-man'!BQ$47="T",'3-man'!BQ$47="E",'3-man'!BQ$47="SB")),1,0)</f>
        <v/>
      </c>
      <c r="BR97">
        <f>IF(OR(BQ97=1,OR('3-man'!BR$47="D",'3-man'!BR$47="A",'3-man'!BR$47="S",'3-man'!BR$47="C",'3-man'!BR$47="H",'3-man'!BR$47="B",'3-man'!BR$47="T",'3-man'!BR$47="E",'3-man'!BR$47="SB")),1,0)</f>
        <v/>
      </c>
      <c r="BS97">
        <f>IF(OR(BR97=1,OR('3-man'!BS$47="D",'3-man'!BS$47="A",'3-man'!BS$47="S",'3-man'!BS$47="C",'3-man'!BS$47="H",'3-man'!BS$47="B",'3-man'!BS$47="T",'3-man'!BS$47="E",'3-man'!BS$47="SB")),1,0)</f>
        <v/>
      </c>
      <c r="BT97">
        <f>IF(OR(BS97=1,OR('3-man'!BT$47="D",'3-man'!BT$47="A",'3-man'!BT$47="S",'3-man'!BT$47="C",'3-man'!BT$47="H",'3-man'!BT$47="B",'3-man'!BT$47="T",'3-man'!BT$47="E",'3-man'!BT$47="SB")),1,0)</f>
        <v/>
      </c>
      <c r="BU97">
        <f>IF(OR(BT97=1,OR('3-man'!BU$47="D",'3-man'!BU$47="A",'3-man'!BU$47="S",'3-man'!BU$47="C",'3-man'!BU$47="H",'3-man'!BU$47="B",'3-man'!BU$47="T",'3-man'!BU$47="E",'3-man'!BU$47="SB")),1,0)</f>
        <v/>
      </c>
      <c r="BV97">
        <f>IF(OR(BU97=1,OR('3-man'!BV$47="D",'3-man'!BV$47="A",'3-man'!BV$47="S",'3-man'!BV$47="C",'3-man'!BV$47="H",'3-man'!BV$47="B",'3-man'!BV$47="T",'3-man'!BV$47="E",'3-man'!BV$47="SB")),1,0)</f>
        <v/>
      </c>
      <c r="BW97">
        <f>IF(OR(BV97=1,OR('3-man'!BW$47="D",'3-man'!BW$47="A",'3-man'!BW$47="S",'3-man'!BW$47="C",'3-man'!BW$47="H",'3-man'!BW$47="B",'3-man'!BW$47="T",'3-man'!BW$47="E",'3-man'!BW$47="SB")),1,0)</f>
        <v/>
      </c>
      <c r="BX97">
        <f>IF(OR(BW97=1,OR('3-man'!BX$47="D",'3-man'!BX$47="A",'3-man'!BX$47="S",'3-man'!BX$47="C",'3-man'!BX$47="H",'3-man'!BX$47="B",'3-man'!BX$47="T",'3-man'!BX$47="E",'3-man'!BX$47="SB")),1,0)</f>
        <v/>
      </c>
      <c r="BY97">
        <f>IF(OR(BX97=1,OR('3-man'!BY$47="D",'3-man'!BY$47="A",'3-man'!BY$47="S",'3-man'!BY$47="C",'3-man'!BY$47="H",'3-man'!BY$47="B",'3-man'!BY$47="T",'3-man'!BY$47="E",'3-man'!BY$47="SB")),1,0)</f>
        <v/>
      </c>
      <c r="BZ97">
        <f>IF(OR(BY97=1,OR('3-man'!BZ$47="D",'3-man'!BZ$47="A",'3-man'!BZ$47="S",'3-man'!BZ$47="C",'3-man'!BZ$47="H",'3-man'!BZ$47="B",'3-man'!BZ$47="T",'3-man'!BZ$47="E",'3-man'!BZ$47="SB")),1,0)</f>
        <v/>
      </c>
      <c r="CA97">
        <f>IF(OR(BZ97=1,OR('3-man'!CA$47="D",'3-man'!CA$47="A",'3-man'!CA$47="S",'3-man'!CA$47="C",'3-man'!CA$47="H",'3-man'!CA$47="B",'3-man'!CA$47="T",'3-man'!CA$47="E",'3-man'!CA$47="SB")),1,0)</f>
        <v/>
      </c>
      <c r="CB97">
        <f>IF(OR(CA97=1,OR('3-man'!CB$47="D",'3-man'!CB$47="A",'3-man'!CB$47="S",'3-man'!CB$47="C",'3-man'!CB$47="H",'3-man'!CB$47="B",'3-man'!CB$47="T",'3-man'!CB$47="E",'3-man'!CB$47="SB")),1,0)</f>
        <v/>
      </c>
      <c r="CC97">
        <f>IF(OR(CB97=1,OR('3-man'!CC$47="D",'3-man'!CC$47="A",'3-man'!CC$47="S",'3-man'!CC$47="C",'3-man'!CC$47="H",'3-man'!CC$47="B",'3-man'!CC$47="T",'3-man'!CC$47="E",'3-man'!CC$47="SB")),1,0)</f>
        <v/>
      </c>
      <c r="CD97">
        <f>IF(OR(CC97=1,OR('3-man'!CD$47="D",'3-man'!CD$47="A",'3-man'!CD$47="S",'3-man'!CD$47="C",'3-man'!CD$47="H",'3-man'!CD$47="B",'3-man'!CD$47="T",'3-man'!CD$47="E",'3-man'!CD$47="SB")),1,0)</f>
        <v/>
      </c>
    </row>
    <row r="98">
      <c r="A98" t="inlineStr">
        <is>
          <t>P1 mean</t>
        </is>
      </c>
      <c r="C98">
        <f>0</f>
        <v/>
      </c>
      <c r="D98">
        <f>IF('3-man'!C$47="S",12.021,0)+IF('3-man'!C$47="C",4.395,0)+IF('3-man'!C$47="H",IF('3-man'!$Z$37="Ayak",0,IF('3-man'!$Z$37="Swift blade",4.141,4.382)),0)+IF('3-man'!C$47="SB",8.187,0)</f>
        <v/>
      </c>
      <c r="E98">
        <f>IF('3-man'!D$47="S",12.021,0)+IF('3-man'!D$47="C",4.395,0)+IF('3-man'!D$47="H",IF('3-man'!$Z$37="Ayak",0,IF('3-man'!$Z$37="Swift blade",4.141,4.382)),0)+IF('3-man'!C$47="D",112.5,0)+IF('3-man'!C$47="B",1.087,0)+IF('3-man'!C$47="A",8.5,0)+IF('3-man'!C$47="E",1.254,0)+IF('3-man'!D$47="SB",8.187,0)+IF('3-man'!C$47="H",IF('3-man'!$Z$37="Ayak",1.255,0),0)</f>
        <v/>
      </c>
      <c r="F98">
        <f>IF('3-man'!E$47="S",12.021,0)+IF('3-man'!E$47="C",4.395,0)+IF('3-man'!E$47="H",IF('3-man'!$Z$37="Ayak",0,IF('3-man'!$Z$37="Swift blade",4.141,4.382)),0)+IF('3-man'!D$47="D",112.5,0)+IF('3-man'!D$47="B",1.087,0)+IF('3-man'!D$47="A",8.5,0)+IF('3-man'!C$47="T",1.252,0)+IF('3-man'!D$47="E",1.254,0)+IF('3-man'!E$47="SB",8.187,0)+IF('3-man'!D$47="H",IF('3-man'!$Z$37="Ayak",1.255,0),0)</f>
        <v/>
      </c>
      <c r="G98">
        <f>IF('3-man'!F$47="S",12.021,0)+IF('3-man'!F$47="C",4.395,0)+IF('3-man'!F$47="H",IF('3-man'!$Z$37="Ayak",0,IF('3-man'!$Z$37="Swift blade",4.141,4.382)),0)+IF('3-man'!E$47="D",112.5,0)+IF('3-man'!E$47="B",1.087,0)+IF('3-man'!E$47="A",8.5,0)+IF('3-man'!D$47="T",1.252,0)+IF('3-man'!E$47="E",1.254,0)+IF('3-man'!F$47="SB",8.187,0)+IF('3-man'!E$47="H",IF('3-man'!$Z$37="Ayak",1.255,0),0)</f>
        <v/>
      </c>
      <c r="H98">
        <f>IF('3-man'!G$47="S",12.021,0)+IF('3-man'!G$47="C",4.395,0)+IF('3-man'!G$47="H",IF('3-man'!$Z$37="Ayak",0,IF('3-man'!$Z$37="Swift blade",4.141,4.382)),0)+IF('3-man'!F$47="D",112.5,0)+IF('3-man'!F$47="B",1.087,0)+IF('3-man'!F$47="A",8.5,0)+IF('3-man'!E$47="T",1.252,0)+IF('3-man'!F$47="E",1.254,0)+IF('3-man'!G$47="SB",8.187,0)+IF('3-man'!F$47="H",IF('3-man'!$Z$37="Ayak",1.255,0),0)</f>
        <v/>
      </c>
      <c r="I98">
        <f>IF('3-man'!H$47="S",12.021,0)+IF('3-man'!H$47="C",4.395,0)+IF('3-man'!H$47="H",IF('3-man'!$Z$37="Ayak",0,IF('3-man'!$Z$37="Swift blade",4.141,4.382)),0)+IF('3-man'!G$47="D",112.5,0)+IF('3-man'!G$47="B",1.087,0)+IF('3-man'!G$47="A",8.5,0)+IF('3-man'!F$47="T",1.252,0)+IF('3-man'!G$47="E",1.254,0)+IF('3-man'!H$47="SB",8.187,0)+IF('3-man'!G$47="H",IF('3-man'!$Z$37="Ayak",1.255,0),0)</f>
        <v/>
      </c>
      <c r="J98">
        <f>IF('3-man'!I$47="S",12.021,0)+IF('3-man'!I$47="C",4.395,0)+IF('3-man'!I$47="H",IF('3-man'!$Z$37="Ayak",0,IF('3-man'!$Z$37="Swift blade",4.141,4.382)),0)+IF('3-man'!H$47="D",112.5,0)+IF('3-man'!H$47="B",1.087,0)+IF('3-man'!H$47="A",8.5,0)+IF('3-man'!G$47="T",1.252,0)+IF('3-man'!H$47="E",1.254,0)+IF('3-man'!I$47="SB",8.187,0)+IF('3-man'!H$47="H",IF('3-man'!$Z$37="Ayak",1.255,0),0)</f>
        <v/>
      </c>
      <c r="K98">
        <f>IF('3-man'!J$47="S",12.021,0)+IF('3-man'!J$47="C",4.395,0)+IF('3-man'!J$47="H",IF('3-man'!$Z$37="Ayak",0,IF('3-man'!$Z$37="Swift blade",4.141,4.382)),0)+IF('3-man'!I$47="D",112.5,0)+IF('3-man'!I$47="B",1.087,0)+IF('3-man'!I$47="A",8.5,0)+IF('3-man'!H$47="T",1.252,0)+IF('3-man'!I$47="E",1.254,0)+IF('3-man'!J$47="SB",8.187,0)+IF('3-man'!I$47="H",IF('3-man'!$Z$37="Ayak",1.255,0),0)</f>
        <v/>
      </c>
      <c r="L98">
        <f>IF('3-man'!K$47="S",12.021,0)+IF('3-man'!K$47="C",4.395,0)+IF('3-man'!K$47="H",IF('3-man'!$Z$37="Ayak",0,IF('3-man'!$Z$37="Swift blade",4.141,4.382)),0)+IF('3-man'!J$47="D",112.5,0)+IF('3-man'!J$47="B",1.087,0)+IF('3-man'!J$47="A",8.5,0)+IF('3-man'!I$47="T",1.252,0)+IF('3-man'!J$47="E",1.254,0)+IF('3-man'!K$47="SB",8.187,0)+IF('3-man'!J$47="H",IF('3-man'!$Z$37="Ayak",1.255,0),0)</f>
        <v/>
      </c>
      <c r="M98">
        <f>IF('3-man'!L$47="S",12.021,0)+IF('3-man'!L$47="C",4.395,0)+IF('3-man'!L$47="H",IF('3-man'!$Z$37="Ayak",0,IF('3-man'!$Z$37="Swift blade",4.141,4.382)),0)+IF('3-man'!K$47="D",112.5,0)+IF('3-man'!K$47="B",1.087,0)+IF('3-man'!K$47="A",8.5,0)+IF('3-man'!J$47="T",1.252,0)+IF('3-man'!K$47="E",1.254,0)+IF('3-man'!L$47="SB",8.187,0)+IF('3-man'!K$47="H",IF('3-man'!$Z$37="Ayak",1.255,0),0)</f>
        <v/>
      </c>
      <c r="N98">
        <f>IF('3-man'!M$47="S",12.021,0)+IF('3-man'!M$47="C",4.395,0)+IF('3-man'!M$47="H",IF('3-man'!$Z$37="Ayak",0,IF('3-man'!$Z$37="Swift blade",4.141,4.382)),0)+IF('3-man'!L$47="D",112.5,0)+IF('3-man'!L$47="B",1.087,0)+IF('3-man'!L$47="A",8.5,0)+IF('3-man'!K$47="T",1.252,0)+IF('3-man'!L$47="E",1.254,0)+IF('3-man'!M$47="SB",8.187,0)+IF('3-man'!L$47="H",IF('3-man'!$Z$37="Ayak",1.255,0),0)</f>
        <v/>
      </c>
      <c r="O98">
        <f>IF('3-man'!N$47="S",12.021,0)+IF('3-man'!N$47="C",4.395,0)+IF('3-man'!N$47="H",IF('3-man'!$Z$37="Ayak",0,IF('3-man'!$Z$37="Swift blade",4.141,4.382)),0)+IF('3-man'!M$47="D",112.5,0)+IF('3-man'!M$47="B",1.087,0)+IF('3-man'!M$47="A",8.5,0)+IF('3-man'!L$47="T",1.252,0)+IF('3-man'!M$47="E",1.254,0)+IF('3-man'!N$47="SB",8.187,0)+IF('3-man'!M$47="H",IF('3-man'!$Z$37="Ayak",1.255,0),0)</f>
        <v/>
      </c>
      <c r="P98">
        <f>IF('3-man'!O$47="S",12.021,0)+IF('3-man'!O$47="C",4.395,0)+IF('3-man'!O$47="H",IF('3-man'!$Z$37="Ayak",0,IF('3-man'!$Z$37="Swift blade",4.141,4.382)),0)+IF('3-man'!N$47="D",112.5,0)+IF('3-man'!N$47="B",1.087,0)+IF('3-man'!N$47="A",8.5,0)+IF('3-man'!M$47="T",1.252,0)+IF('3-man'!N$47="E",1.254,0)+IF('3-man'!O$47="SB",8.187,0)+IF('3-man'!N$47="H",IF('3-man'!$Z$37="Ayak",1.255,0),0)</f>
        <v/>
      </c>
      <c r="Q98">
        <f>IF('3-man'!P$47="S",12.021,0)+IF('3-man'!P$47="C",4.395,0)+IF('3-man'!P$47="H",IF('3-man'!$Z$37="Ayak",0,IF('3-man'!$Z$37="Swift blade",4.141,4.382)),0)+IF('3-man'!O$47="D",112.5,0)+IF('3-man'!O$47="B",1.087,0)+IF('3-man'!O$47="A",8.5,0)+IF('3-man'!N$47="T",1.252,0)+IF('3-man'!O$47="E",1.254,0)+IF('3-man'!P$47="SB",8.187,0)+IF('3-man'!O$47="H",IF('3-man'!$Z$37="Ayak",1.255,0),0)</f>
        <v/>
      </c>
      <c r="R98">
        <f>IF('3-man'!Q$47="S",12.021,0)+IF('3-man'!Q$47="C",4.395,0)+IF('3-man'!Q$47="H",IF('3-man'!$Z$37="Ayak",0,IF('3-man'!$Z$37="Swift blade",4.141,4.382)),0)+IF('3-man'!P$47="D",112.5,0)+IF('3-man'!P$47="B",1.087,0)+IF('3-man'!P$47="A",8.5,0)+IF('3-man'!O$47="T",1.252,0)+IF('3-man'!P$47="E",1.254,0)+IF('3-man'!Q$47="SB",8.187,0)+IF('3-man'!P$47="H",IF('3-man'!$Z$37="Ayak",1.255,0),0)</f>
        <v/>
      </c>
      <c r="S98">
        <f>IF('3-man'!R$47="S",12.021,0)+IF('3-man'!R$47="C",4.395,0)+IF('3-man'!R$47="H",IF('3-man'!$Z$37="Ayak",0,IF('3-man'!$Z$37="Swift blade",4.141,4.382)),0)+IF('3-man'!Q$47="D",112.5,0)+IF('3-man'!Q$47="B",1.087,0)+IF('3-man'!Q$47="A",8.5,0)+IF('3-man'!P$47="T",1.252,0)+IF('3-man'!Q$47="E",1.254,0)+IF('3-man'!R$47="SB",8.187,0)+IF('3-man'!Q$47="H",IF('3-man'!$Z$37="Ayak",1.255,0),0)</f>
        <v/>
      </c>
      <c r="T98">
        <f>IF('3-man'!S$47="S",12.021,0)+IF('3-man'!S$47="C",4.395,0)+IF('3-man'!S$47="H",IF('3-man'!$Z$37="Ayak",0,IF('3-man'!$Z$37="Swift blade",4.141,4.382)),0)+IF('3-man'!R$47="D",112.5,0)+IF('3-man'!R$47="B",1.087,0)+IF('3-man'!R$47="A",8.5,0)+IF('3-man'!Q$47="T",1.252,0)+IF('3-man'!R$47="E",1.254,0)+IF('3-man'!S$47="SB",8.187,0)+IF('3-man'!R$47="H",IF('3-man'!$Z$37="Ayak",1.255,0),0)</f>
        <v/>
      </c>
      <c r="U98">
        <f>IF('3-man'!T$47="S",12.021,0)+IF('3-man'!T$47="C",4.395,0)+IF('3-man'!T$47="H",IF('3-man'!$Z$37="Ayak",0,IF('3-man'!$Z$37="Swift blade",4.141,4.382)),0)+IF('3-man'!S$47="D",112.5,0)+IF('3-man'!S$47="B",1.087,0)+IF('3-man'!S$47="A",8.5,0)+IF('3-man'!R$47="T",1.252,0)+IF('3-man'!S$47="E",1.254,0)+IF('3-man'!T$47="SB",8.187,0)+IF('3-man'!S$47="H",IF('3-man'!$Z$37="Ayak",1.255,0),0)</f>
        <v/>
      </c>
      <c r="V98">
        <f>IF('3-man'!U$47="S",12.021,0)+IF('3-man'!U$47="C",4.395,0)+IF('3-man'!U$47="H",IF('3-man'!$Z$37="Ayak",0,IF('3-man'!$Z$37="Swift blade",4.141,4.382)),0)+IF('3-man'!T$47="D",112.5,0)+IF('3-man'!T$47="B",1.087,0)+IF('3-man'!T$47="A",8.5,0)+IF('3-man'!S$47="T",1.252,0)+IF('3-man'!T$47="E",1.254,0)+IF('3-man'!U$47="SB",8.187,0)+IF('3-man'!T$47="H",IF('3-man'!$Z$37="Ayak",1.255,0),0)</f>
        <v/>
      </c>
      <c r="W98">
        <f>IF('3-man'!V$47="S",12.021,0)+IF('3-man'!V$47="C",4.395,0)+IF('3-man'!V$47="H",IF('3-man'!$Z$37="Ayak",0,IF('3-man'!$Z$37="Swift blade",4.141,4.382)),0)+IF('3-man'!U$47="D",112.5,0)+IF('3-man'!U$47="B",1.087,0)+IF('3-man'!U$47="A",8.5,0)+IF('3-man'!T$47="T",1.252,0)+IF('3-man'!U$47="E",1.254,0)+IF('3-man'!V$47="SB",8.187,0)+IF('3-man'!U$47="H",IF('3-man'!$Z$37="Ayak",1.255,0),0)</f>
        <v/>
      </c>
      <c r="X98">
        <f>IF('3-man'!W$47="S",12.021,0)+IF('3-man'!W$47="C",4.395,0)+IF('3-man'!W$47="H",IF('3-man'!$Z$37="Ayak",0,IF('3-man'!$Z$37="Swift blade",4.141,4.382)),0)+IF('3-man'!V$47="D",112.5,0)+IF('3-man'!V$47="B",1.087,0)+IF('3-man'!V$47="A",8.5,0)+IF('3-man'!U$47="T",1.252,0)+IF('3-man'!V$47="E",1.254,0)+IF('3-man'!W$47="SB",8.187,0)+IF('3-man'!V$47="H",IF('3-man'!$Z$37="Ayak",1.255,0),0)</f>
        <v/>
      </c>
      <c r="Y98">
        <f>IF('3-man'!X$47="S",12.021,0)+IF('3-man'!X$47="C",4.395,0)+IF('3-man'!X$47="H",IF('3-man'!$Z$37="Ayak",0,IF('3-man'!$Z$37="Swift blade",4.141,4.382)),0)+IF('3-man'!W$47="D",112.5,0)+IF('3-man'!W$47="B",1.087,0)+IF('3-man'!W$47="A",8.5,0)+IF('3-man'!V$47="T",1.252,0)+IF('3-man'!W$47="E",1.254,0)+IF('3-man'!X$47="SB",8.187,0)+IF('3-man'!W$47="H",IF('3-man'!$Z$37="Ayak",1.255,0),0)</f>
        <v/>
      </c>
      <c r="Z98">
        <f>IF('3-man'!Y$47="S",12.021,0)+IF('3-man'!Y$47="C",4.395,0)+IF('3-man'!Y$47="H",IF('3-man'!$Z$37="Ayak",0,IF('3-man'!$Z$37="Swift blade",4.141,4.382)),0)+IF('3-man'!X$47="D",112.5,0)+IF('3-man'!X$47="B",1.087,0)+IF('3-man'!X$47="A",8.5,0)+IF('3-man'!W$47="T",1.252,0)+IF('3-man'!X$47="E",1.254,0)+IF('3-man'!Y$47="SB",8.187,0)+IF('3-man'!X$47="H",IF('3-man'!$Z$37="Ayak",1.255,0),0)</f>
        <v/>
      </c>
      <c r="AA98">
        <f>IF('3-man'!Z$47="S",12.021,0)+IF('3-man'!Z$47="C",4.395,0)+IF('3-man'!Z$47="H",IF('3-man'!$Z$37="Ayak",0,IF('3-man'!$Z$37="Swift blade",4.141,4.382)),0)+IF('3-man'!Y$47="D",112.5,0)+IF('3-man'!Y$47="B",1.087,0)+IF('3-man'!Y$47="A",8.5,0)+IF('3-man'!X$47="T",1.252,0)+IF('3-man'!Y$47="E",1.254,0)+IF('3-man'!Z$47="SB",8.187,0)+IF('3-man'!Y$47="H",IF('3-man'!$Z$37="Ayak",1.255,0),0)</f>
        <v/>
      </c>
      <c r="AB98">
        <f>IF('3-man'!AA$47="S",12.021,0)+IF('3-man'!AA$47="C",4.395,0)+IF('3-man'!AA$47="H",IF('3-man'!$Z$37="Ayak",0,IF('3-man'!$Z$37="Swift blade",4.141,4.382)),0)+IF('3-man'!Z$47="D",112.5,0)+IF('3-man'!Z$47="B",1.087,0)+IF('3-man'!Z$47="A",8.5,0)+IF('3-man'!Y$47="T",1.252,0)+IF('3-man'!Z$47="E",1.254,0)+IF('3-man'!AA$47="SB",8.187,0)+IF('3-man'!Z$47="H",IF('3-man'!$Z$37="Ayak",1.255,0),0)</f>
        <v/>
      </c>
      <c r="AC98">
        <f>IF('3-man'!AB$47="S",12.021,0)+IF('3-man'!AB$47="C",4.395,0)+IF('3-man'!AB$47="H",IF('3-man'!$Z$37="Ayak",0,IF('3-man'!$Z$37="Swift blade",4.141,4.382)),0)+IF('3-man'!AA$47="D",112.5,0)+IF('3-man'!AA$47="B",1.087,0)+IF('3-man'!AA$47="A",8.5,0)+IF('3-man'!Z$47="T",1.252,0)+IF('3-man'!AA$47="E",1.254,0)+IF('3-man'!AB$47="SB",8.187,0)+IF('3-man'!AA$47="H",IF('3-man'!$Z$37="Ayak",1.255,0),0)</f>
        <v/>
      </c>
      <c r="AD98">
        <f>IF('3-man'!AC$47="S",12.021,0)+IF('3-man'!AC$47="C",4.395,0)+IF('3-man'!AC$47="H",IF('3-man'!$Z$37="Ayak",0,IF('3-man'!$Z$37="Swift blade",4.141,4.382)),0)+IF('3-man'!AB$47="D",112.5,0)+IF('3-man'!AB$47="B",1.087,0)+IF('3-man'!AB$47="A",8.5,0)+IF('3-man'!AA$47="T",1.252,0)+IF('3-man'!AB$47="E",1.254,0)+IF('3-man'!AC$47="SB",8.187,0)+IF('3-man'!AB$47="H",IF('3-man'!$Z$37="Ayak",1.255,0),0)</f>
        <v/>
      </c>
      <c r="AE98">
        <f>IF('3-man'!AD$47="S",12.021,0)+IF('3-man'!AD$47="C",4.395,0)+IF('3-man'!AD$47="H",IF('3-man'!$Z$37="Ayak",0,IF('3-man'!$Z$37="Swift blade",4.141,4.382)),0)+IF('3-man'!AC$47="D",112.5,0)+IF('3-man'!AC$47="B",1.087,0)+IF('3-man'!AC$47="A",8.5,0)+IF('3-man'!AB$47="T",1.252,0)+IF('3-man'!AC$47="E",1.254,0)+IF('3-man'!AD$47="SB",8.187,0)+IF('3-man'!AC$47="H",IF('3-man'!$Z$37="Ayak",1.255,0),0)</f>
        <v/>
      </c>
      <c r="AF98">
        <f>IF('3-man'!AE$47="S",12.021,0)+IF('3-man'!AE$47="C",4.395,0)+IF('3-man'!AE$47="H",IF('3-man'!$Z$37="Ayak",0,IF('3-man'!$Z$37="Swift blade",4.141,4.382)),0)+IF('3-man'!AD$47="D",112.5,0)+IF('3-man'!AD$47="B",1.087,0)+IF('3-man'!AD$47="A",8.5,0)+IF('3-man'!AC$47="T",1.252,0)+IF('3-man'!AD$47="E",1.254,0)+IF('3-man'!AE$47="SB",8.187,0)+IF('3-man'!AD$47="H",IF('3-man'!$Z$37="Ayak",1.255,0),0)</f>
        <v/>
      </c>
      <c r="AG98">
        <f>IF('3-man'!AF$47="S",12.021,0)+IF('3-man'!AF$47="C",4.395,0)+IF('3-man'!AF$47="H",IF('3-man'!$Z$37="Ayak",0,IF('3-man'!$Z$37="Swift blade",4.141,4.382)),0)+IF('3-man'!AE$47="D",112.5,0)+IF('3-man'!AE$47="B",1.087,0)+IF('3-man'!AE$47="A",8.5,0)+IF('3-man'!AD$47="T",1.252,0)+IF('3-man'!AE$47="E",1.254,0)+IF('3-man'!AF$47="SB",8.187,0)+IF('3-man'!AE$47="H",IF('3-man'!$Z$37="Ayak",1.255,0),0)</f>
        <v/>
      </c>
      <c r="AH98">
        <f>IF('3-man'!AG$47="S",12.021,0)+IF('3-man'!AG$47="C",4.395,0)+IF('3-man'!AG$47="H",IF('3-man'!$Z$37="Ayak",0,IF('3-man'!$Z$37="Swift blade",4.141,4.382)),0)+IF('3-man'!AF$47="D",112.5,0)+IF('3-man'!AF$47="B",1.087,0)+IF('3-man'!AF$47="A",8.5,0)+IF('3-man'!AE$47="T",1.252,0)+IF('3-man'!AF$47="E",1.254,0)+IF('3-man'!AG$47="SB",8.187,0)+IF('3-man'!AF$47="H",IF('3-man'!$Z$37="Ayak",1.255,0),0)</f>
        <v/>
      </c>
      <c r="AI98">
        <f>IF('3-man'!AH$47="S",12.021,0)+IF('3-man'!AH$47="C",4.395,0)+IF('3-man'!AH$47="H",IF('3-man'!$Z$37="Ayak",0,IF('3-man'!$Z$37="Swift blade",4.141,4.382)),0)+IF('3-man'!AG$47="D",112.5,0)+IF('3-man'!AG$47="B",1.087,0)+IF('3-man'!AG$47="A",8.5,0)+IF('3-man'!AF$47="T",1.252,0)+IF('3-man'!AG$47="E",1.254,0)+IF('3-man'!AH$47="SB",8.187,0)+IF('3-man'!AG$47="H",IF('3-man'!$Z$37="Ayak",1.255,0),0)</f>
        <v/>
      </c>
      <c r="AJ98">
        <f>IF('3-man'!AI$47="S",12.021,0)+IF('3-man'!AI$47="C",4.395,0)+IF('3-man'!AI$47="H",IF('3-man'!$Z$37="Ayak",0,IF('3-man'!$Z$37="Swift blade",4.141,4.382)),0)+IF('3-man'!AH$47="D",112.5,0)+IF('3-man'!AH$47="B",1.087,0)+IF('3-man'!AH$47="A",8.5,0)+IF('3-man'!AG$47="T",1.252,0)+IF('3-man'!AH$47="E",1.254,0)+IF('3-man'!AI$47="SB",8.187,0)+IF('3-man'!AH$47="H",IF('3-man'!$Z$37="Ayak",1.255,0),0)</f>
        <v/>
      </c>
      <c r="AK98">
        <f>IF('3-man'!AJ$47="S",12.021,0)+IF('3-man'!AJ$47="C",4.395,0)+IF('3-man'!AJ$47="H",IF('3-man'!$Z$37="Ayak",0,IF('3-man'!$Z$37="Swift blade",4.141,4.382)),0)+IF('3-man'!AI$47="D",112.5,0)+IF('3-man'!AI$47="B",1.087,0)+IF('3-man'!AI$47="A",8.5,0)+IF('3-man'!AH$47="T",1.252,0)+IF('3-man'!AI$47="E",1.254,0)+IF('3-man'!AJ$47="SB",8.187,0)+IF('3-man'!AI$47="H",IF('3-man'!$Z$37="Ayak",1.255,0),0)</f>
        <v/>
      </c>
      <c r="AL98">
        <f>IF('3-man'!AK$47="S",12.021,0)+IF('3-man'!AK$47="C",4.395,0)+IF('3-man'!AK$47="H",IF('3-man'!$Z$37="Ayak",0,IF('3-man'!$Z$37="Swift blade",4.141,4.382)),0)+IF('3-man'!AJ$47="D",112.5,0)+IF('3-man'!AJ$47="B",1.087,0)+IF('3-man'!AJ$47="A",8.5,0)+IF('3-man'!AI$47="T",1.252,0)+IF('3-man'!AJ$47="E",1.254,0)+IF('3-man'!AK$47="SB",8.187,0)+IF('3-man'!AJ$47="H",IF('3-man'!$Z$37="Ayak",1.255,0),0)</f>
        <v/>
      </c>
      <c r="AM98">
        <f>IF('3-man'!AL$47="S",12.021,0)+IF('3-man'!AL$47="C",4.395,0)+IF('3-man'!AL$47="H",IF('3-man'!$Z$37="Ayak",0,IF('3-man'!$Z$37="Swift blade",4.141,4.382)),0)+IF('3-man'!AK$47="D",112.5,0)+IF('3-man'!AK$47="B",1.087,0)+IF('3-man'!AK$47="A",8.5,0)+IF('3-man'!AJ$47="T",1.252,0)+IF('3-man'!AK$47="E",1.254,0)+IF('3-man'!AL$47="SB",8.187,0)+IF('3-man'!AK$47="H",IF('3-man'!$Z$37="Ayak",1.255,0),0)</f>
        <v/>
      </c>
      <c r="AN98">
        <f>IF('3-man'!AM$47="S",12.021,0)+IF('3-man'!AM$47="C",4.395,0)+IF('3-man'!AM$47="H",IF('3-man'!$Z$37="Ayak",0,IF('3-man'!$Z$37="Swift blade",4.141,4.382)),0)+IF('3-man'!AL$47="D",112.5,0)+IF('3-man'!AL$47="B",1.087,0)+IF('3-man'!AL$47="A",8.5,0)+IF('3-man'!AK$47="T",1.252,0)+IF('3-man'!AL$47="E",1.254,0)+IF('3-man'!AM$47="SB",8.187,0)+IF('3-man'!AL$47="H",IF('3-man'!$Z$37="Ayak",1.255,0),0)</f>
        <v/>
      </c>
      <c r="AO98">
        <f>IF('3-man'!AN$47="S",12.021,0)+IF('3-man'!AN$47="C",4.395,0)+IF('3-man'!AN$47="H",IF('3-man'!$Z$37="Ayak",0,IF('3-man'!$Z$37="Swift blade",4.141,4.382)),0)+IF('3-man'!AM$47="D",112.5,0)+IF('3-man'!AM$47="B",1.087,0)+IF('3-man'!AM$47="A",8.5,0)+IF('3-man'!AL$47="T",1.252,0)+IF('3-man'!AM$47="E",1.254,0)+IF('3-man'!AN$47="SB",8.187,0)+IF('3-man'!AM$47="H",IF('3-man'!$Z$37="Ayak",1.255,0),0)</f>
        <v/>
      </c>
      <c r="AP98">
        <f>IF('3-man'!AO$47="S",12.021,0)+IF('3-man'!AO$47="C",4.395,0)+IF('3-man'!AO$47="H",IF('3-man'!$Z$37="Ayak",0,IF('3-man'!$Z$37="Swift blade",4.141,4.382)),0)+IF('3-man'!AN$47="D",112.5,0)+IF('3-man'!AN$47="B",1.087,0)+IF('3-man'!AN$47="A",8.5,0)+IF('3-man'!AM$47="T",1.252,0)+IF('3-man'!AN$47="E",1.254,0)+IF('3-man'!AO$47="SB",8.187,0)+IF('3-man'!AN$47="H",IF('3-man'!$Z$37="Ayak",1.255,0),0)</f>
        <v/>
      </c>
      <c r="AQ98">
        <f>IF('3-man'!AP$47="S",12.021,0)+IF('3-man'!AP$47="C",4.395,0)+IF('3-man'!AP$47="H",IF('3-man'!$Z$37="Ayak",0,IF('3-man'!$Z$37="Swift blade",4.141,4.382)),0)+IF('3-man'!AO$47="D",112.5,0)+IF('3-man'!AO$47="B",1.087,0)+IF('3-man'!AO$47="A",8.5,0)+IF('3-man'!AN$47="T",1.252,0)+IF('3-man'!AO$47="E",1.254,0)+IF('3-man'!AP$47="SB",8.187,0)+IF('3-man'!AO$47="H",IF('3-man'!$Z$37="Ayak",1.255,0),0)</f>
        <v/>
      </c>
      <c r="AR98">
        <f>IF('3-man'!AQ$47="S",12.021,0)+IF('3-man'!AQ$47="C",4.395,0)+IF('3-man'!AQ$47="H",IF('3-man'!$Z$37="Ayak",0,IF('3-man'!$Z$37="Swift blade",4.141,4.382)),0)+IF('3-man'!AP$47="D",112.5,0)+IF('3-man'!AP$47="B",1.087,0)+IF('3-man'!AP$47="A",8.5,0)+IF('3-man'!AO$47="T",1.252,0)+IF('3-man'!AP$47="E",1.254,0)+IF('3-man'!AQ$47="SB",8.187,0)+IF('3-man'!AP$47="H",IF('3-man'!$Z$37="Ayak",1.255,0),0)</f>
        <v/>
      </c>
      <c r="AS98">
        <f>IF('3-man'!AR$47="S",12.021,0)+IF('3-man'!AR$47="C",4.395,0)+IF('3-man'!AR$47="H",IF('3-man'!$Z$37="Ayak",0,IF('3-man'!$Z$37="Swift blade",4.141,4.382)),0)+IF('3-man'!AQ$47="D",112.5,0)+IF('3-man'!AQ$47="B",1.087,0)+IF('3-man'!AQ$47="A",8.5,0)+IF('3-man'!AP$47="T",1.252,0)+IF('3-man'!AQ$47="E",1.254,0)+IF('3-man'!AR$47="SB",8.187,0)+IF('3-man'!AQ$47="H",IF('3-man'!$Z$37="Ayak",1.255,0),0)</f>
        <v/>
      </c>
      <c r="AT98">
        <f>IF('3-man'!AS$47="S",12.021,0)+IF('3-man'!AS$47="C",4.395,0)+IF('3-man'!AS$47="H",IF('3-man'!$Z$37="Ayak",0,IF('3-man'!$Z$37="Swift blade",4.141,4.382)),0)+IF('3-man'!AR$47="D",112.5,0)+IF('3-man'!AR$47="B",1.087,0)+IF('3-man'!AR$47="A",8.5,0)+IF('3-man'!AQ$47="T",1.252,0)+IF('3-man'!AR$47="E",1.254,0)+IF('3-man'!AS$47="SB",8.187,0)+IF('3-man'!AR$47="H",IF('3-man'!$Z$37="Ayak",1.255,0),0)</f>
        <v/>
      </c>
      <c r="AU98">
        <f>IF('3-man'!AT$47="S",12.021,0)+IF('3-man'!AT$47="C",4.395,0)+IF('3-man'!AT$47="H",IF('3-man'!$Z$37="Ayak",0,IF('3-man'!$Z$37="Swift blade",4.141,4.382)),0)+IF('3-man'!AS$47="D",112.5,0)+IF('3-man'!AS$47="B",1.087,0)+IF('3-man'!AS$47="A",8.5,0)+IF('3-man'!AR$47="T",1.252,0)+IF('3-man'!AS$47="E",1.254,0)+IF('3-man'!AT$47="SB",8.187,0)+IF('3-man'!AS$47="H",IF('3-man'!$Z$37="Ayak",1.255,0),0)</f>
        <v/>
      </c>
      <c r="AV98">
        <f>IF('3-man'!AU$47="S",12.021,0)+IF('3-man'!AU$47="C",4.395,0)+IF('3-man'!AU$47="H",IF('3-man'!$Z$37="Ayak",0,IF('3-man'!$Z$37="Swift blade",4.141,4.382)),0)+IF('3-man'!AT$47="D",112.5,0)+IF('3-man'!AT$47="B",1.087,0)+IF('3-man'!AT$47="A",8.5,0)+IF('3-man'!AS$47="T",1.252,0)+IF('3-man'!AT$47="E",1.254,0)+IF('3-man'!AU$47="SB",8.187,0)+IF('3-man'!AT$47="H",IF('3-man'!$Z$37="Ayak",1.255,0),0)</f>
        <v/>
      </c>
      <c r="AW98">
        <f>IF('3-man'!AV$47="S",12.021,0)+IF('3-man'!AV$47="C",4.395,0)+IF('3-man'!AV$47="H",IF('3-man'!$Z$37="Ayak",0,IF('3-man'!$Z$37="Swift blade",4.141,4.382)),0)+IF('3-man'!AU$47="D",112.5,0)+IF('3-man'!AU$47="B",1.087,0)+IF('3-man'!AU$47="A",8.5,0)+IF('3-man'!AT$47="T",1.252,0)+IF('3-man'!AU$47="E",1.254,0)+IF('3-man'!AV$47="SB",8.187,0)+IF('3-man'!AU$47="H",IF('3-man'!$Z$37="Ayak",1.255,0),0)</f>
        <v/>
      </c>
      <c r="AX98">
        <f>IF('3-man'!AW$47="S",12.021,0)+IF('3-man'!AW$47="C",4.395,0)+IF('3-man'!AW$47="H",IF('3-man'!$Z$37="Ayak",0,IF('3-man'!$Z$37="Swift blade",4.141,4.382)),0)+IF('3-man'!AV$47="D",112.5,0)+IF('3-man'!AV$47="B",1.087,0)+IF('3-man'!AV$47="A",8.5,0)+IF('3-man'!AU$47="T",1.252,0)+IF('3-man'!AV$47="E",1.254,0)+IF('3-man'!AW$47="SB",8.187,0)+IF('3-man'!AV$47="H",IF('3-man'!$Z$37="Ayak",1.255,0),0)</f>
        <v/>
      </c>
      <c r="AY98">
        <f>IF('3-man'!AX$47="S",12.021,0)+IF('3-man'!AX$47="C",4.395,0)+IF('3-man'!AX$47="H",IF('3-man'!$Z$37="Ayak",0,IF('3-man'!$Z$37="Swift blade",4.141,4.382)),0)+IF('3-man'!AW$47="D",112.5,0)+IF('3-man'!AW$47="B",1.087,0)+IF('3-man'!AW$47="A",8.5,0)+IF('3-man'!AV$47="T",1.252,0)+IF('3-man'!AW$47="E",1.254,0)+IF('3-man'!AX$47="SB",8.187,0)+IF('3-man'!AW$47="H",IF('3-man'!$Z$37="Ayak",1.255,0),0)</f>
        <v/>
      </c>
      <c r="AZ98">
        <f>IF('3-man'!AY$47="S",12.021,0)+IF('3-man'!AY$47="C",4.395,0)+IF('3-man'!AY$47="H",IF('3-man'!$Z$37="Ayak",0,IF('3-man'!$Z$37="Swift blade",4.141,4.382)),0)+IF('3-man'!AX$47="D",112.5,0)+IF('3-man'!AX$47="B",1.087,0)+IF('3-man'!AX$47="A",8.5,0)+IF('3-man'!AW$47="T",1.252,0)+IF('3-man'!AX$47="E",1.254,0)+IF('3-man'!AY$47="SB",8.187,0)+IF('3-man'!AX$47="H",IF('3-man'!$Z$37="Ayak",1.255,0),0)</f>
        <v/>
      </c>
      <c r="BA98">
        <f>IF('3-man'!AZ$47="S",12.021,0)+IF('3-man'!AZ$47="C",4.395,0)+IF('3-man'!AZ$47="H",IF('3-man'!$Z$37="Ayak",0,IF('3-man'!$Z$37="Swift blade",4.141,4.382)),0)+IF('3-man'!AY$47="D",112.5,0)+IF('3-man'!AY$47="B",1.087,0)+IF('3-man'!AY$47="A",8.5,0)+IF('3-man'!AX$47="T",1.252,0)+IF('3-man'!AY$47="E",1.254,0)+IF('3-man'!AZ$47="SB",8.187,0)+IF('3-man'!AY$47="H",IF('3-man'!$Z$37="Ayak",1.255,0),0)</f>
        <v/>
      </c>
      <c r="BB98">
        <f>IF('3-man'!BA$47="S",12.021,0)+IF('3-man'!BA$47="C",4.395,0)+IF('3-man'!BA$47="H",IF('3-man'!$Z$37="Ayak",0,IF('3-man'!$Z$37="Swift blade",4.141,4.382)),0)+IF('3-man'!AZ$47="D",112.5,0)+IF('3-man'!AZ$47="B",1.087,0)+IF('3-man'!AZ$47="A",8.5,0)+IF('3-man'!AY$47="T",1.252,0)+IF('3-man'!AZ$47="E",1.254,0)+IF('3-man'!BA$47="SB",8.187,0)+IF('3-man'!AZ$47="H",IF('3-man'!$Z$37="Ayak",1.255,0),0)</f>
        <v/>
      </c>
      <c r="BC98">
        <f>IF('3-man'!BB$47="S",12.021,0)+IF('3-man'!BB$47="C",4.395,0)+IF('3-man'!BB$47="H",IF('3-man'!$Z$37="Ayak",0,IF('3-man'!$Z$37="Swift blade",4.141,4.382)),0)+IF('3-man'!BA$47="D",112.5,0)+IF('3-man'!BA$47="B",1.087,0)+IF('3-man'!BA$47="A",8.5,0)+IF('3-man'!AZ$47="T",1.252,0)+IF('3-man'!BA$47="E",1.254,0)+IF('3-man'!BB$47="SB",8.187,0)+IF('3-man'!BA$47="H",IF('3-man'!$Z$37="Ayak",1.255,0),0)</f>
        <v/>
      </c>
      <c r="BD98">
        <f>IF('3-man'!BC$47="S",12.021,0)+IF('3-man'!BC$47="C",4.395,0)+IF('3-man'!BC$47="H",IF('3-man'!$Z$37="Ayak",0,IF('3-man'!$Z$37="Swift blade",4.141,4.382)),0)+IF('3-man'!BB$47="D",112.5,0)+IF('3-man'!BB$47="B",1.087,0)+IF('3-man'!BB$47="A",8.5,0)+IF('3-man'!BA$47="T",1.252,0)+IF('3-man'!BB$47="E",1.254,0)+IF('3-man'!BC$47="SB",8.187,0)+IF('3-man'!BB$47="H",IF('3-man'!$Z$37="Ayak",1.255,0),0)</f>
        <v/>
      </c>
      <c r="BE98">
        <f>IF('3-man'!BD$47="S",12.021,0)+IF('3-man'!BD$47="C",4.395,0)+IF('3-man'!BD$47="H",IF('3-man'!$Z$37="Ayak",0,IF('3-man'!$Z$37="Swift blade",4.141,4.382)),0)+IF('3-man'!BC$47="D",112.5,0)+IF('3-man'!BC$47="B",1.087,0)+IF('3-man'!BC$47="A",8.5,0)+IF('3-man'!BB$47="T",1.252,0)+IF('3-man'!BC$47="E",1.254,0)+IF('3-man'!BD$47="SB",8.187,0)+IF('3-man'!BC$47="H",IF('3-man'!$Z$37="Ayak",1.255,0),0)</f>
        <v/>
      </c>
      <c r="BF98">
        <f>IF('3-man'!BE$47="S",12.021,0)+IF('3-man'!BE$47="C",4.395,0)+IF('3-man'!BE$47="H",IF('3-man'!$Z$37="Ayak",0,IF('3-man'!$Z$37="Swift blade",4.141,4.382)),0)+IF('3-man'!BD$47="D",112.5,0)+IF('3-man'!BD$47="B",1.087,0)+IF('3-man'!BD$47="A",8.5,0)+IF('3-man'!BC$47="T",1.252,0)+IF('3-man'!BD$47="E",1.254,0)+IF('3-man'!BE$47="SB",8.187,0)+IF('3-man'!BD$47="H",IF('3-man'!$Z$37="Ayak",1.255,0),0)</f>
        <v/>
      </c>
      <c r="BG98">
        <f>IF('3-man'!BF$47="S",12.021,0)+IF('3-man'!BF$47="C",4.395,0)+IF('3-man'!BF$47="H",IF('3-man'!$Z$37="Ayak",0,IF('3-man'!$Z$37="Swift blade",4.141,4.382)),0)+IF('3-man'!BE$47="D",112.5,0)+IF('3-man'!BE$47="B",1.087,0)+IF('3-man'!BE$47="A",8.5,0)+IF('3-man'!BD$47="T",1.252,0)+IF('3-man'!BE$47="E",1.254,0)+IF('3-man'!BF$47="SB",8.187,0)+IF('3-man'!BE$47="H",IF('3-man'!$Z$37="Ayak",1.255,0),0)</f>
        <v/>
      </c>
      <c r="BH98">
        <f>IF('3-man'!BG$47="S",12.021,0)+IF('3-man'!BG$47="C",4.395,0)+IF('3-man'!BG$47="H",IF('3-man'!$Z$37="Ayak",0,IF('3-man'!$Z$37="Swift blade",4.141,4.382)),0)+IF('3-man'!BF$47="D",112.5,0)+IF('3-man'!BF$47="B",1.087,0)+IF('3-man'!BF$47="A",8.5,0)+IF('3-man'!BE$47="T",1.252,0)+IF('3-man'!BF$47="E",1.254,0)+IF('3-man'!BG$47="SB",8.187,0)+IF('3-man'!BF$47="H",IF('3-man'!$Z$37="Ayak",1.255,0),0)</f>
        <v/>
      </c>
      <c r="BI98">
        <f>IF('3-man'!BH$47="S",12.021,0)+IF('3-man'!BH$47="C",4.395,0)+IF('3-man'!BH$47="H",IF('3-man'!$Z$37="Ayak",0,IF('3-man'!$Z$37="Swift blade",4.141,4.382)),0)+IF('3-man'!BG$47="D",112.5,0)+IF('3-man'!BG$47="B",1.087,0)+IF('3-man'!BG$47="A",8.5,0)+IF('3-man'!BF$47="T",1.252,0)+IF('3-man'!BG$47="E",1.254,0)+IF('3-man'!BH$47="SB",8.187,0)+IF('3-man'!BG$47="H",IF('3-man'!$Z$37="Ayak",1.255,0),0)</f>
        <v/>
      </c>
      <c r="BJ98">
        <f>IF('3-man'!BI$47="S",12.021,0)+IF('3-man'!BI$47="C",4.395,0)+IF('3-man'!BI$47="H",IF('3-man'!$Z$37="Ayak",0,IF('3-man'!$Z$37="Swift blade",4.141,4.382)),0)+IF('3-man'!BH$47="D",112.5,0)+IF('3-man'!BH$47="B",1.087,0)+IF('3-man'!BH$47="A",8.5,0)+IF('3-man'!BG$47="T",1.252,0)+IF('3-man'!BH$47="E",1.254,0)+IF('3-man'!BI$47="SB",8.187,0)+IF('3-man'!BH$47="H",IF('3-man'!$Z$37="Ayak",1.255,0),0)</f>
        <v/>
      </c>
      <c r="BK98">
        <f>IF('3-man'!BJ$47="S",12.021,0)+IF('3-man'!BJ$47="C",4.395,0)+IF('3-man'!BJ$47="H",IF('3-man'!$Z$37="Ayak",0,IF('3-man'!$Z$37="Swift blade",4.141,4.382)),0)+IF('3-man'!BI$47="D",112.5,0)+IF('3-man'!BI$47="B",1.087,0)+IF('3-man'!BI$47="A",8.5,0)+IF('3-man'!BH$47="T",1.252,0)+IF('3-man'!BI$47="E",1.254,0)+IF('3-man'!BJ$47="SB",8.187,0)+IF('3-man'!BI$47="H",IF('3-man'!$Z$37="Ayak",1.255,0),0)</f>
        <v/>
      </c>
      <c r="BL98">
        <f>IF('3-man'!BK$47="S",12.021,0)+IF('3-man'!BK$47="C",4.395,0)+IF('3-man'!BK$47="H",IF('3-man'!$Z$37="Ayak",0,IF('3-man'!$Z$37="Swift blade",4.141,4.382)),0)+IF('3-man'!BJ$47="D",112.5,0)+IF('3-man'!BJ$47="B",1.087,0)+IF('3-man'!BJ$47="A",8.5,0)+IF('3-man'!BI$47="T",1.252,0)+IF('3-man'!BJ$47="E",1.254,0)+IF('3-man'!BK$47="SB",8.187,0)+IF('3-man'!BJ$47="H",IF('3-man'!$Z$37="Ayak",1.255,0),0)</f>
        <v/>
      </c>
      <c r="BM98">
        <f>IF('3-man'!BL$47="S",12.021,0)+IF('3-man'!BL$47="C",4.395,0)+IF('3-man'!BL$47="H",IF('3-man'!$Z$37="Ayak",0,IF('3-man'!$Z$37="Swift blade",4.141,4.382)),0)+IF('3-man'!BK$47="D",112.5,0)+IF('3-man'!BK$47="B",1.087,0)+IF('3-man'!BK$47="A",8.5,0)+IF('3-man'!BJ$47="T",1.252,0)+IF('3-man'!BK$47="E",1.254,0)+IF('3-man'!BL$47="SB",8.187,0)+IF('3-man'!BK$47="H",IF('3-man'!$Z$37="Ayak",1.255,0),0)</f>
        <v/>
      </c>
      <c r="BN98">
        <f>IF('3-man'!BM$47="S",12.021,0)+IF('3-man'!BM$47="C",4.395,0)+IF('3-man'!BM$47="H",IF('3-man'!$Z$37="Ayak",0,IF('3-man'!$Z$37="Swift blade",4.141,4.382)),0)+IF('3-man'!BL$47="D",112.5,0)+IF('3-man'!BL$47="B",1.087,0)+IF('3-man'!BL$47="A",8.5,0)+IF('3-man'!BK$47="T",1.252,0)+IF('3-man'!BL$47="E",1.254,0)+IF('3-man'!BM$47="SB",8.187,0)+IF('3-man'!BL$47="H",IF('3-man'!$Z$37="Ayak",1.255,0),0)</f>
        <v/>
      </c>
      <c r="BO98">
        <f>IF('3-man'!BN$47="S",12.021,0)+IF('3-man'!BN$47="C",4.395,0)+IF('3-man'!BN$47="H",IF('3-man'!$Z$37="Ayak",0,IF('3-man'!$Z$37="Swift blade",4.141,4.382)),0)+IF('3-man'!BM$47="D",112.5,0)+IF('3-man'!BM$47="B",1.087,0)+IF('3-man'!BM$47="A",8.5,0)+IF('3-man'!BL$47="T",1.252,0)+IF('3-man'!BM$47="E",1.254,0)+IF('3-man'!BN$47="SB",8.187,0)+IF('3-man'!BM$47="H",IF('3-man'!$Z$37="Ayak",1.255,0),0)</f>
        <v/>
      </c>
      <c r="BP98">
        <f>IF('3-man'!BO$47="S",12.021,0)+IF('3-man'!BO$47="C",4.395,0)+IF('3-man'!BO$47="H",IF('3-man'!$Z$37="Ayak",0,IF('3-man'!$Z$37="Swift blade",4.141,4.382)),0)+IF('3-man'!BN$47="D",112.5,0)+IF('3-man'!BN$47="B",1.087,0)+IF('3-man'!BN$47="A",8.5,0)+IF('3-man'!BM$47="T",1.252,0)+IF('3-man'!BN$47="E",1.254,0)+IF('3-man'!BO$47="SB",8.187,0)+IF('3-man'!BN$47="H",IF('3-man'!$Z$37="Ayak",1.255,0),0)</f>
        <v/>
      </c>
      <c r="BQ98">
        <f>IF('3-man'!BP$47="S",12.021,0)+IF('3-man'!BP$47="C",4.395,0)+IF('3-man'!BP$47="H",IF('3-man'!$Z$37="Ayak",0,IF('3-man'!$Z$37="Swift blade",4.141,4.382)),0)+IF('3-man'!BO$47="D",112.5,0)+IF('3-man'!BO$47="B",1.087,0)+IF('3-man'!BO$47="A",8.5,0)+IF('3-man'!BN$47="T",1.252,0)+IF('3-man'!BO$47="E",1.254,0)+IF('3-man'!BP$47="SB",8.187,0)+IF('3-man'!BO$47="H",IF('3-man'!$Z$37="Ayak",1.255,0),0)</f>
        <v/>
      </c>
      <c r="BR98">
        <f>IF('3-man'!BQ$47="S",12.021,0)+IF('3-man'!BQ$47="C",4.395,0)+IF('3-man'!BQ$47="H",IF('3-man'!$Z$37="Ayak",0,IF('3-man'!$Z$37="Swift blade",4.141,4.382)),0)+IF('3-man'!BP$47="D",112.5,0)+IF('3-man'!BP$47="B",1.087,0)+IF('3-man'!BP$47="A",8.5,0)+IF('3-man'!BO$47="T",1.252,0)+IF('3-man'!BP$47="E",1.254,0)+IF('3-man'!BQ$47="SB",8.187,0)+IF('3-man'!BP$47="H",IF('3-man'!$Z$37="Ayak",1.255,0),0)</f>
        <v/>
      </c>
      <c r="BS98">
        <f>IF('3-man'!BR$47="S",12.021,0)+IF('3-man'!BR$47="C",4.395,0)+IF('3-man'!BR$47="H",IF('3-man'!$Z$37="Ayak",0,IF('3-man'!$Z$37="Swift blade",4.141,4.382)),0)+IF('3-man'!BQ$47="D",112.5,0)+IF('3-man'!BQ$47="B",1.087,0)+IF('3-man'!BQ$47="A",8.5,0)+IF('3-man'!BP$47="T",1.252,0)+IF('3-man'!BQ$47="E",1.254,0)+IF('3-man'!BR$47="SB",8.187,0)+IF('3-man'!BQ$47="H",IF('3-man'!$Z$37="Ayak",1.255,0),0)</f>
        <v/>
      </c>
      <c r="BT98">
        <f>IF('3-man'!BS$47="S",12.021,0)+IF('3-man'!BS$47="C",4.395,0)+IF('3-man'!BS$47="H",IF('3-man'!$Z$37="Ayak",0,IF('3-man'!$Z$37="Swift blade",4.141,4.382)),0)+IF('3-man'!BR$47="D",112.5,0)+IF('3-man'!BR$47="B",1.087,0)+IF('3-man'!BR$47="A",8.5,0)+IF('3-man'!BQ$47="T",1.252,0)+IF('3-man'!BR$47="E",1.254,0)+IF('3-man'!BS$47="SB",8.187,0)+IF('3-man'!BR$47="H",IF('3-man'!$Z$37="Ayak",1.255,0),0)</f>
        <v/>
      </c>
      <c r="BU98">
        <f>IF('3-man'!BT$47="S",12.021,0)+IF('3-man'!BT$47="C",4.395,0)+IF('3-man'!BT$47="H",IF('3-man'!$Z$37="Ayak",0,IF('3-man'!$Z$37="Swift blade",4.141,4.382)),0)+IF('3-man'!BS$47="D",112.5,0)+IF('3-man'!BS$47="B",1.087,0)+IF('3-man'!BS$47="A",8.5,0)+IF('3-man'!BR$47="T",1.252,0)+IF('3-man'!BS$47="E",1.254,0)+IF('3-man'!BT$47="SB",8.187,0)+IF('3-man'!BS$47="H",IF('3-man'!$Z$37="Ayak",1.255,0),0)</f>
        <v/>
      </c>
      <c r="BV98">
        <f>IF('3-man'!BU$47="S",12.021,0)+IF('3-man'!BU$47="C",4.395,0)+IF('3-man'!BU$47="H",IF('3-man'!$Z$37="Ayak",0,IF('3-man'!$Z$37="Swift blade",4.141,4.382)),0)+IF('3-man'!BT$47="D",112.5,0)+IF('3-man'!BT$47="B",1.087,0)+IF('3-man'!BT$47="A",8.5,0)+IF('3-man'!BS$47="T",1.252,0)+IF('3-man'!BT$47="E",1.254,0)+IF('3-man'!BU$47="SB",8.187,0)+IF('3-man'!BT$47="H",IF('3-man'!$Z$37="Ayak",1.255,0),0)</f>
        <v/>
      </c>
      <c r="BW98">
        <f>IF('3-man'!BV$47="S",12.021,0)+IF('3-man'!BV$47="C",4.395,0)+IF('3-man'!BV$47="H",IF('3-man'!$Z$37="Ayak",0,IF('3-man'!$Z$37="Swift blade",4.141,4.382)),0)+IF('3-man'!BU$47="D",112.5,0)+IF('3-man'!BU$47="B",1.087,0)+IF('3-man'!BU$47="A",8.5,0)+IF('3-man'!BT$47="T",1.252,0)+IF('3-man'!BU$47="E",1.254,0)+IF('3-man'!BV$47="SB",8.187,0)+IF('3-man'!BU$47="H",IF('3-man'!$Z$37="Ayak",1.255,0),0)</f>
        <v/>
      </c>
      <c r="BX98">
        <f>IF('3-man'!BW$47="S",12.021,0)+IF('3-man'!BW$47="C",4.395,0)+IF('3-man'!BW$47="H",IF('3-man'!$Z$37="Ayak",0,IF('3-man'!$Z$37="Swift blade",4.141,4.382)),0)+IF('3-man'!BV$47="D",112.5,0)+IF('3-man'!BV$47="B",1.087,0)+IF('3-man'!BV$47="A",8.5,0)+IF('3-man'!BU$47="T",1.252,0)+IF('3-man'!BV$47="E",1.254,0)+IF('3-man'!BW$47="SB",8.187,0)+IF('3-man'!BV$47="H",IF('3-man'!$Z$37="Ayak",1.255,0),0)</f>
        <v/>
      </c>
      <c r="BY98">
        <f>IF('3-man'!BX$47="S",12.021,0)+IF('3-man'!BX$47="C",4.395,0)+IF('3-man'!BX$47="H",IF('3-man'!$Z$37="Ayak",0,IF('3-man'!$Z$37="Swift blade",4.141,4.382)),0)+IF('3-man'!BW$47="D",112.5,0)+IF('3-man'!BW$47="B",1.087,0)+IF('3-man'!BW$47="A",8.5,0)+IF('3-man'!BV$47="T",1.252,0)+IF('3-man'!BW$47="E",1.254,0)+IF('3-man'!BX$47="SB",8.187,0)+IF('3-man'!BW$47="H",IF('3-man'!$Z$37="Ayak",1.255,0),0)</f>
        <v/>
      </c>
      <c r="BZ98">
        <f>IF('3-man'!BY$47="S",12.021,0)+IF('3-man'!BY$47="C",4.395,0)+IF('3-man'!BY$47="H",IF('3-man'!$Z$37="Ayak",0,IF('3-man'!$Z$37="Swift blade",4.141,4.382)),0)+IF('3-man'!BX$47="D",112.5,0)+IF('3-man'!BX$47="B",1.087,0)+IF('3-man'!BX$47="A",8.5,0)+IF('3-man'!BW$47="T",1.252,0)+IF('3-man'!BX$47="E",1.254,0)+IF('3-man'!BY$47="SB",8.187,0)+IF('3-man'!BX$47="H",IF('3-man'!$Z$37="Ayak",1.255,0),0)</f>
        <v/>
      </c>
      <c r="CA98">
        <f>IF('3-man'!BZ$47="S",12.021,0)+IF('3-man'!BZ$47="C",4.395,0)+IF('3-man'!BZ$47="H",IF('3-man'!$Z$37="Ayak",0,IF('3-man'!$Z$37="Swift blade",4.141,4.382)),0)+IF('3-man'!BY$47="D",112.5,0)+IF('3-man'!BY$47="B",1.087,0)+IF('3-man'!BY$47="A",8.5,0)+IF('3-man'!BX$47="T",1.252,0)+IF('3-man'!BY$47="E",1.254,0)+IF('3-man'!BZ$47="SB",8.187,0)+IF('3-man'!BY$47="H",IF('3-man'!$Z$37="Ayak",1.255,0),0)</f>
        <v/>
      </c>
      <c r="CB98">
        <f>IF('3-man'!CA$47="S",12.021,0)+IF('3-man'!CA$47="C",4.395,0)+IF('3-man'!CA$47="H",IF('3-man'!$Z$37="Ayak",0,IF('3-man'!$Z$37="Swift blade",4.141,4.382)),0)+IF('3-man'!BZ$47="D",112.5,0)+IF('3-man'!BZ$47="B",1.087,0)+IF('3-man'!BZ$47="A",8.5,0)+IF('3-man'!BY$47="T",1.252,0)+IF('3-man'!BZ$47="E",1.254,0)+IF('3-man'!CA$47="SB",8.187,0)+IF('3-man'!BZ$47="H",IF('3-man'!$Z$37="Ayak",1.255,0),0)</f>
        <v/>
      </c>
      <c r="CC98">
        <f>IF('3-man'!CB$47="S",12.021,0)+IF('3-man'!CB$47="C",4.395,0)+IF('3-man'!CB$47="H",IF('3-man'!$Z$37="Ayak",0,IF('3-man'!$Z$37="Swift blade",4.141,4.382)),0)+IF('3-man'!CA$47="D",112.5,0)+IF('3-man'!CA$47="B",1.087,0)+IF('3-man'!CA$47="A",8.5,0)+IF('3-man'!BZ$47="T",1.252,0)+IF('3-man'!CA$47="E",1.254,0)+IF('3-man'!CB$47="SB",8.187,0)+IF('3-man'!CA$47="H",IF('3-man'!$Z$37="Ayak",1.255,0),0)</f>
        <v/>
      </c>
      <c r="CD98">
        <f>IF('3-man'!CC$47="S",12.021,0)+IF('3-man'!CC$47="C",4.395,0)+IF('3-man'!CC$47="H",IF('3-man'!$Z$37="Ayak",0,IF('3-man'!$Z$37="Swift blade",4.141,4.382)),0)+IF('3-man'!CB$47="D",112.5,0)+IF('3-man'!CB$47="B",1.087,0)+IF('3-man'!CB$47="A",8.5,0)+IF('3-man'!CA$47="T",1.252,0)+IF('3-man'!CB$47="E",1.254,0)+IF('3-man'!CC$47="SB",8.187,0)+IF('3-man'!CB$47="H",IF('3-man'!$Z$37="Ayak",1.255,0),0)</f>
        <v/>
      </c>
    </row>
    <row r="99">
      <c r="A99" t="inlineStr">
        <is>
          <t>P1 var</t>
        </is>
      </c>
      <c r="C99">
        <f>0</f>
        <v/>
      </c>
      <c r="D99">
        <f>IF('3-man'!C$47="S",26.708,0)+IF('3-man'!C$47="C",10.052,0)+IF('3-man'!C$47="H",IF('3-man'!$Z$37="Ayak",0,IF('3-man'!$Z$37="Swift blade",9.844,9.929)),0)+IF('3-man'!C$47="SB",18.815,0)</f>
        <v/>
      </c>
      <c r="E99">
        <f>IF('3-man'!D$47="S",26.708,0)+IF('3-man'!D$47="C",10.052,0)+IF('3-man'!D$47="H",IF('3-man'!$Z$37="Ayak",0,IF('3-man'!$Z$37="Swift blade",9.844,9.929)),0)+IF('3-man'!C$47="D",481.25,0)+IF('3-man'!C$47="B",1.257,0)+IF('3-man'!C$47="A",26.917,0)+IF('3-man'!C$47="E",1.275,0)+IF('3-man'!D$47="SB",18.815,0)+IF('3-man'!C$47="H",IF('3-man'!$Z$37="Ayak",1.276,0),0)</f>
        <v/>
      </c>
      <c r="F99">
        <f>IF('3-man'!E$47="S",26.708,0)+IF('3-man'!E$47="C",10.052,0)+IF('3-man'!E$47="H",IF('3-man'!$Z$37="Ayak",0,IF('3-man'!$Z$37="Swift blade",9.844,9.929)),0)+IF('3-man'!D$47="D",481.25,0)+IF('3-man'!D$47="B",1.257,0)+IF('3-man'!D$47="A",26.917,0)+IF('3-man'!C$47="T",1.29,0)+IF('3-man'!D$47="E",1.275,0)+IF('3-man'!E$47="SB",18.815,0)+IF('3-man'!D$47="H",IF('3-man'!$Z$37="Ayak",1.276,0),0)</f>
        <v/>
      </c>
      <c r="G99">
        <f>IF('3-man'!F$47="S",26.708,0)+IF('3-man'!F$47="C",10.052,0)+IF('3-man'!F$47="H",IF('3-man'!$Z$37="Ayak",0,IF('3-man'!$Z$37="Swift blade",9.844,9.929)),0)+IF('3-man'!E$47="D",481.25,0)+IF('3-man'!E$47="B",1.257,0)+IF('3-man'!E$47="A",26.917,0)+IF('3-man'!D$47="T",1.29,0)+IF('3-man'!E$47="E",1.275,0)+IF('3-man'!F$47="SB",18.815,0)+IF('3-man'!E$47="H",IF('3-man'!$Z$37="Ayak",1.276,0),0)</f>
        <v/>
      </c>
      <c r="H99">
        <f>IF('3-man'!G$47="S",26.708,0)+IF('3-man'!G$47="C",10.052,0)+IF('3-man'!G$47="H",IF('3-man'!$Z$37="Ayak",0,IF('3-man'!$Z$37="Swift blade",9.844,9.929)),0)+IF('3-man'!F$47="D",481.25,0)+IF('3-man'!F$47="B",1.257,0)+IF('3-man'!F$47="A",26.917,0)+IF('3-man'!E$47="T",1.29,0)+IF('3-man'!F$47="E",1.275,0)+IF('3-man'!G$47="SB",18.815,0)+IF('3-man'!F$47="H",IF('3-man'!$Z$37="Ayak",1.276,0),0)</f>
        <v/>
      </c>
      <c r="I99">
        <f>IF('3-man'!H$47="S",26.708,0)+IF('3-man'!H$47="C",10.052,0)+IF('3-man'!H$47="H",IF('3-man'!$Z$37="Ayak",0,IF('3-man'!$Z$37="Swift blade",9.844,9.929)),0)+IF('3-man'!G$47="D",481.25,0)+IF('3-man'!G$47="B",1.257,0)+IF('3-man'!G$47="A",26.917,0)+IF('3-man'!F$47="T",1.29,0)+IF('3-man'!G$47="E",1.275,0)+IF('3-man'!H$47="SB",18.815,0)+IF('3-man'!G$47="H",IF('3-man'!$Z$37="Ayak",1.276,0),0)</f>
        <v/>
      </c>
      <c r="J99">
        <f>IF('3-man'!I$47="S",26.708,0)+IF('3-man'!I$47="C",10.052,0)+IF('3-man'!I$47="H",IF('3-man'!$Z$37="Ayak",0,IF('3-man'!$Z$37="Swift blade",9.844,9.929)),0)+IF('3-man'!H$47="D",481.25,0)+IF('3-man'!H$47="B",1.257,0)+IF('3-man'!H$47="A",26.917,0)+IF('3-man'!G$47="T",1.29,0)+IF('3-man'!H$47="E",1.275,0)+IF('3-man'!I$47="SB",18.815,0)+IF('3-man'!H$47="H",IF('3-man'!$Z$37="Ayak",1.276,0),0)</f>
        <v/>
      </c>
      <c r="K99">
        <f>IF('3-man'!J$47="S",26.708,0)+IF('3-man'!J$47="C",10.052,0)+IF('3-man'!J$47="H",IF('3-man'!$Z$37="Ayak",0,IF('3-man'!$Z$37="Swift blade",9.844,9.929)),0)+IF('3-man'!I$47="D",481.25,0)+IF('3-man'!I$47="B",1.257,0)+IF('3-man'!I$47="A",26.917,0)+IF('3-man'!H$47="T",1.29,0)+IF('3-man'!I$47="E",1.275,0)+IF('3-man'!J$47="SB",18.815,0)+IF('3-man'!I$47="H",IF('3-man'!$Z$37="Ayak",1.276,0),0)</f>
        <v/>
      </c>
      <c r="L99">
        <f>IF('3-man'!K$47="S",26.708,0)+IF('3-man'!K$47="C",10.052,0)+IF('3-man'!K$47="H",IF('3-man'!$Z$37="Ayak",0,IF('3-man'!$Z$37="Swift blade",9.844,9.929)),0)+IF('3-man'!J$47="D",481.25,0)+IF('3-man'!J$47="B",1.257,0)+IF('3-man'!J$47="A",26.917,0)+IF('3-man'!I$47="T",1.29,0)+IF('3-man'!J$47="E",1.275,0)+IF('3-man'!K$47="SB",18.815,0)+IF('3-man'!J$47="H",IF('3-man'!$Z$37="Ayak",1.276,0),0)</f>
        <v/>
      </c>
      <c r="M99">
        <f>IF('3-man'!L$47="S",26.708,0)+IF('3-man'!L$47="C",10.052,0)+IF('3-man'!L$47="H",IF('3-man'!$Z$37="Ayak",0,IF('3-man'!$Z$37="Swift blade",9.844,9.929)),0)+IF('3-man'!K$47="D",481.25,0)+IF('3-man'!K$47="B",1.257,0)+IF('3-man'!K$47="A",26.917,0)+IF('3-man'!J$47="T",1.29,0)+IF('3-man'!K$47="E",1.275,0)+IF('3-man'!L$47="SB",18.815,0)+IF('3-man'!K$47="H",IF('3-man'!$Z$37="Ayak",1.276,0),0)</f>
        <v/>
      </c>
      <c r="N99">
        <f>IF('3-man'!M$47="S",26.708,0)+IF('3-man'!M$47="C",10.052,0)+IF('3-man'!M$47="H",IF('3-man'!$Z$37="Ayak",0,IF('3-man'!$Z$37="Swift blade",9.844,9.929)),0)+IF('3-man'!L$47="D",481.25,0)+IF('3-man'!L$47="B",1.257,0)+IF('3-man'!L$47="A",26.917,0)+IF('3-man'!K$47="T",1.29,0)+IF('3-man'!L$47="E",1.275,0)+IF('3-man'!M$47="SB",18.815,0)+IF('3-man'!L$47="H",IF('3-man'!$Z$37="Ayak",1.276,0),0)</f>
        <v/>
      </c>
      <c r="O99">
        <f>IF('3-man'!N$47="S",26.708,0)+IF('3-man'!N$47="C",10.052,0)+IF('3-man'!N$47="H",IF('3-man'!$Z$37="Ayak",0,IF('3-man'!$Z$37="Swift blade",9.844,9.929)),0)+IF('3-man'!M$47="D",481.25,0)+IF('3-man'!M$47="B",1.257,0)+IF('3-man'!M$47="A",26.917,0)+IF('3-man'!L$47="T",1.29,0)+IF('3-man'!M$47="E",1.275,0)+IF('3-man'!N$47="SB",18.815,0)+IF('3-man'!M$47="H",IF('3-man'!$Z$37="Ayak",1.276,0),0)</f>
        <v/>
      </c>
      <c r="P99">
        <f>IF('3-man'!O$47="S",26.708,0)+IF('3-man'!O$47="C",10.052,0)+IF('3-man'!O$47="H",IF('3-man'!$Z$37="Ayak",0,IF('3-man'!$Z$37="Swift blade",9.844,9.929)),0)+IF('3-man'!N$47="D",481.25,0)+IF('3-man'!N$47="B",1.257,0)+IF('3-man'!N$47="A",26.917,0)+IF('3-man'!M$47="T",1.29,0)+IF('3-man'!N$47="E",1.275,0)+IF('3-man'!O$47="SB",18.815,0)+IF('3-man'!N$47="H",IF('3-man'!$Z$37="Ayak",1.276,0),0)</f>
        <v/>
      </c>
      <c r="Q99">
        <f>IF('3-man'!P$47="S",26.708,0)+IF('3-man'!P$47="C",10.052,0)+IF('3-man'!P$47="H",IF('3-man'!$Z$37="Ayak",0,IF('3-man'!$Z$37="Swift blade",9.844,9.929)),0)+IF('3-man'!O$47="D",481.25,0)+IF('3-man'!O$47="B",1.257,0)+IF('3-man'!O$47="A",26.917,0)+IF('3-man'!N$47="T",1.29,0)+IF('3-man'!O$47="E",1.275,0)+IF('3-man'!P$47="SB",18.815,0)+IF('3-man'!O$47="H",IF('3-man'!$Z$37="Ayak",1.276,0),0)</f>
        <v/>
      </c>
      <c r="R99">
        <f>IF('3-man'!Q$47="S",26.708,0)+IF('3-man'!Q$47="C",10.052,0)+IF('3-man'!Q$47="H",IF('3-man'!$Z$37="Ayak",0,IF('3-man'!$Z$37="Swift blade",9.844,9.929)),0)+IF('3-man'!P$47="D",481.25,0)+IF('3-man'!P$47="B",1.257,0)+IF('3-man'!P$47="A",26.917,0)+IF('3-man'!O$47="T",1.29,0)+IF('3-man'!P$47="E",1.275,0)+IF('3-man'!Q$47="SB",18.815,0)+IF('3-man'!P$47="H",IF('3-man'!$Z$37="Ayak",1.276,0),0)</f>
        <v/>
      </c>
      <c r="S99">
        <f>IF('3-man'!R$47="S",26.708,0)+IF('3-man'!R$47="C",10.052,0)+IF('3-man'!R$47="H",IF('3-man'!$Z$37="Ayak",0,IF('3-man'!$Z$37="Swift blade",9.844,9.929)),0)+IF('3-man'!Q$47="D",481.25,0)+IF('3-man'!Q$47="B",1.257,0)+IF('3-man'!Q$47="A",26.917,0)+IF('3-man'!P$47="T",1.29,0)+IF('3-man'!Q$47="E",1.275,0)+IF('3-man'!R$47="SB",18.815,0)+IF('3-man'!Q$47="H",IF('3-man'!$Z$37="Ayak",1.276,0),0)</f>
        <v/>
      </c>
      <c r="T99">
        <f>IF('3-man'!S$47="S",26.708,0)+IF('3-man'!S$47="C",10.052,0)+IF('3-man'!S$47="H",IF('3-man'!$Z$37="Ayak",0,IF('3-man'!$Z$37="Swift blade",9.844,9.929)),0)+IF('3-man'!R$47="D",481.25,0)+IF('3-man'!R$47="B",1.257,0)+IF('3-man'!R$47="A",26.917,0)+IF('3-man'!Q$47="T",1.29,0)+IF('3-man'!R$47="E",1.275,0)+IF('3-man'!S$47="SB",18.815,0)+IF('3-man'!R$47="H",IF('3-man'!$Z$37="Ayak",1.276,0),0)</f>
        <v/>
      </c>
      <c r="U99">
        <f>IF('3-man'!T$47="S",26.708,0)+IF('3-man'!T$47="C",10.052,0)+IF('3-man'!T$47="H",IF('3-man'!$Z$37="Ayak",0,IF('3-man'!$Z$37="Swift blade",9.844,9.929)),0)+IF('3-man'!S$47="D",481.25,0)+IF('3-man'!S$47="B",1.257,0)+IF('3-man'!S$47="A",26.917,0)+IF('3-man'!R$47="T",1.29,0)+IF('3-man'!S$47="E",1.275,0)+IF('3-man'!T$47="SB",18.815,0)+IF('3-man'!S$47="H",IF('3-man'!$Z$37="Ayak",1.276,0),0)</f>
        <v/>
      </c>
      <c r="V99">
        <f>IF('3-man'!U$47="S",26.708,0)+IF('3-man'!U$47="C",10.052,0)+IF('3-man'!U$47="H",IF('3-man'!$Z$37="Ayak",0,IF('3-man'!$Z$37="Swift blade",9.844,9.929)),0)+IF('3-man'!T$47="D",481.25,0)+IF('3-man'!T$47="B",1.257,0)+IF('3-man'!T$47="A",26.917,0)+IF('3-man'!S$47="T",1.29,0)+IF('3-man'!T$47="E",1.275,0)+IF('3-man'!U$47="SB",18.815,0)+IF('3-man'!T$47="H",IF('3-man'!$Z$37="Ayak",1.276,0),0)</f>
        <v/>
      </c>
      <c r="W99">
        <f>IF('3-man'!V$47="S",26.708,0)+IF('3-man'!V$47="C",10.052,0)+IF('3-man'!V$47="H",IF('3-man'!$Z$37="Ayak",0,IF('3-man'!$Z$37="Swift blade",9.844,9.929)),0)+IF('3-man'!U$47="D",481.25,0)+IF('3-man'!U$47="B",1.257,0)+IF('3-man'!U$47="A",26.917,0)+IF('3-man'!T$47="T",1.29,0)+IF('3-man'!U$47="E",1.275,0)+IF('3-man'!V$47="SB",18.815,0)+IF('3-man'!U$47="H",IF('3-man'!$Z$37="Ayak",1.276,0),0)</f>
        <v/>
      </c>
      <c r="X99">
        <f>IF('3-man'!W$47="S",26.708,0)+IF('3-man'!W$47="C",10.052,0)+IF('3-man'!W$47="H",IF('3-man'!$Z$37="Ayak",0,IF('3-man'!$Z$37="Swift blade",9.844,9.929)),0)+IF('3-man'!V$47="D",481.25,0)+IF('3-man'!V$47="B",1.257,0)+IF('3-man'!V$47="A",26.917,0)+IF('3-man'!U$47="T",1.29,0)+IF('3-man'!V$47="E",1.275,0)+IF('3-man'!W$47="SB",18.815,0)+IF('3-man'!V$47="H",IF('3-man'!$Z$37="Ayak",1.276,0),0)</f>
        <v/>
      </c>
      <c r="Y99">
        <f>IF('3-man'!X$47="S",26.708,0)+IF('3-man'!X$47="C",10.052,0)+IF('3-man'!X$47="H",IF('3-man'!$Z$37="Ayak",0,IF('3-man'!$Z$37="Swift blade",9.844,9.929)),0)+IF('3-man'!W$47="D",481.25,0)+IF('3-man'!W$47="B",1.257,0)+IF('3-man'!W$47="A",26.917,0)+IF('3-man'!V$47="T",1.29,0)+IF('3-man'!W$47="E",1.275,0)+IF('3-man'!X$47="SB",18.815,0)+IF('3-man'!W$47="H",IF('3-man'!$Z$37="Ayak",1.276,0),0)</f>
        <v/>
      </c>
      <c r="Z99">
        <f>IF('3-man'!Y$47="S",26.708,0)+IF('3-man'!Y$47="C",10.052,0)+IF('3-man'!Y$47="H",IF('3-man'!$Z$37="Ayak",0,IF('3-man'!$Z$37="Swift blade",9.844,9.929)),0)+IF('3-man'!X$47="D",481.25,0)+IF('3-man'!X$47="B",1.257,0)+IF('3-man'!X$47="A",26.917,0)+IF('3-man'!W$47="T",1.29,0)+IF('3-man'!X$47="E",1.275,0)+IF('3-man'!Y$47="SB",18.815,0)+IF('3-man'!X$47="H",IF('3-man'!$Z$37="Ayak",1.276,0),0)</f>
        <v/>
      </c>
      <c r="AA99">
        <f>IF('3-man'!Z$47="S",26.708,0)+IF('3-man'!Z$47="C",10.052,0)+IF('3-man'!Z$47="H",IF('3-man'!$Z$37="Ayak",0,IF('3-man'!$Z$37="Swift blade",9.844,9.929)),0)+IF('3-man'!Y$47="D",481.25,0)+IF('3-man'!Y$47="B",1.257,0)+IF('3-man'!Y$47="A",26.917,0)+IF('3-man'!X$47="T",1.29,0)+IF('3-man'!Y$47="E",1.275,0)+IF('3-man'!Z$47="SB",18.815,0)+IF('3-man'!Y$47="H",IF('3-man'!$Z$37="Ayak",1.276,0),0)</f>
        <v/>
      </c>
      <c r="AB99">
        <f>IF('3-man'!AA$47="S",26.708,0)+IF('3-man'!AA$47="C",10.052,0)+IF('3-man'!AA$47="H",IF('3-man'!$Z$37="Ayak",0,IF('3-man'!$Z$37="Swift blade",9.844,9.929)),0)+IF('3-man'!Z$47="D",481.25,0)+IF('3-man'!Z$47="B",1.257,0)+IF('3-man'!Z$47="A",26.917,0)+IF('3-man'!Y$47="T",1.29,0)+IF('3-man'!Z$47="E",1.275,0)+IF('3-man'!AA$47="SB",18.815,0)+IF('3-man'!Z$47="H",IF('3-man'!$Z$37="Ayak",1.276,0),0)</f>
        <v/>
      </c>
      <c r="AC99">
        <f>IF('3-man'!AB$47="S",26.708,0)+IF('3-man'!AB$47="C",10.052,0)+IF('3-man'!AB$47="H",IF('3-man'!$Z$37="Ayak",0,IF('3-man'!$Z$37="Swift blade",9.844,9.929)),0)+IF('3-man'!AA$47="D",481.25,0)+IF('3-man'!AA$47="B",1.257,0)+IF('3-man'!AA$47="A",26.917,0)+IF('3-man'!Z$47="T",1.29,0)+IF('3-man'!AA$47="E",1.275,0)+IF('3-man'!AB$47="SB",18.815,0)+IF('3-man'!AA$47="H",IF('3-man'!$Z$37="Ayak",1.276,0),0)</f>
        <v/>
      </c>
      <c r="AD99">
        <f>IF('3-man'!AC$47="S",26.708,0)+IF('3-man'!AC$47="C",10.052,0)+IF('3-man'!AC$47="H",IF('3-man'!$Z$37="Ayak",0,IF('3-man'!$Z$37="Swift blade",9.844,9.929)),0)+IF('3-man'!AB$47="D",481.25,0)+IF('3-man'!AB$47="B",1.257,0)+IF('3-man'!AB$47="A",26.917,0)+IF('3-man'!AA$47="T",1.29,0)+IF('3-man'!AB$47="E",1.275,0)+IF('3-man'!AC$47="SB",18.815,0)+IF('3-man'!AB$47="H",IF('3-man'!$Z$37="Ayak",1.276,0),0)</f>
        <v/>
      </c>
      <c r="AE99">
        <f>IF('3-man'!AD$47="S",26.708,0)+IF('3-man'!AD$47="C",10.052,0)+IF('3-man'!AD$47="H",IF('3-man'!$Z$37="Ayak",0,IF('3-man'!$Z$37="Swift blade",9.844,9.929)),0)+IF('3-man'!AC$47="D",481.25,0)+IF('3-man'!AC$47="B",1.257,0)+IF('3-man'!AC$47="A",26.917,0)+IF('3-man'!AB$47="T",1.29,0)+IF('3-man'!AC$47="E",1.275,0)+IF('3-man'!AD$47="SB",18.815,0)+IF('3-man'!AC$47="H",IF('3-man'!$Z$37="Ayak",1.276,0),0)</f>
        <v/>
      </c>
      <c r="AF99">
        <f>IF('3-man'!AE$47="S",26.708,0)+IF('3-man'!AE$47="C",10.052,0)+IF('3-man'!AE$47="H",IF('3-man'!$Z$37="Ayak",0,IF('3-man'!$Z$37="Swift blade",9.844,9.929)),0)+IF('3-man'!AD$47="D",481.25,0)+IF('3-man'!AD$47="B",1.257,0)+IF('3-man'!AD$47="A",26.917,0)+IF('3-man'!AC$47="T",1.29,0)+IF('3-man'!AD$47="E",1.275,0)+IF('3-man'!AE$47="SB",18.815,0)+IF('3-man'!AD$47="H",IF('3-man'!$Z$37="Ayak",1.276,0),0)</f>
        <v/>
      </c>
      <c r="AG99">
        <f>IF('3-man'!AF$47="S",26.708,0)+IF('3-man'!AF$47="C",10.052,0)+IF('3-man'!AF$47="H",IF('3-man'!$Z$37="Ayak",0,IF('3-man'!$Z$37="Swift blade",9.844,9.929)),0)+IF('3-man'!AE$47="D",481.25,0)+IF('3-man'!AE$47="B",1.257,0)+IF('3-man'!AE$47="A",26.917,0)+IF('3-man'!AD$47="T",1.29,0)+IF('3-man'!AE$47="E",1.275,0)+IF('3-man'!AF$47="SB",18.815,0)+IF('3-man'!AE$47="H",IF('3-man'!$Z$37="Ayak",1.276,0),0)</f>
        <v/>
      </c>
      <c r="AH99">
        <f>IF('3-man'!AG$47="S",26.708,0)+IF('3-man'!AG$47="C",10.052,0)+IF('3-man'!AG$47="H",IF('3-man'!$Z$37="Ayak",0,IF('3-man'!$Z$37="Swift blade",9.844,9.929)),0)+IF('3-man'!AF$47="D",481.25,0)+IF('3-man'!AF$47="B",1.257,0)+IF('3-man'!AF$47="A",26.917,0)+IF('3-man'!AE$47="T",1.29,0)+IF('3-man'!AF$47="E",1.275,0)+IF('3-man'!AG$47="SB",18.815,0)+IF('3-man'!AF$47="H",IF('3-man'!$Z$37="Ayak",1.276,0),0)</f>
        <v/>
      </c>
      <c r="AI99">
        <f>IF('3-man'!AH$47="S",26.708,0)+IF('3-man'!AH$47="C",10.052,0)+IF('3-man'!AH$47="H",IF('3-man'!$Z$37="Ayak",0,IF('3-man'!$Z$37="Swift blade",9.844,9.929)),0)+IF('3-man'!AG$47="D",481.25,0)+IF('3-man'!AG$47="B",1.257,0)+IF('3-man'!AG$47="A",26.917,0)+IF('3-man'!AF$47="T",1.29,0)+IF('3-man'!AG$47="E",1.275,0)+IF('3-man'!AH$47="SB",18.815,0)+IF('3-man'!AG$47="H",IF('3-man'!$Z$37="Ayak",1.276,0),0)</f>
        <v/>
      </c>
      <c r="AJ99">
        <f>IF('3-man'!AI$47="S",26.708,0)+IF('3-man'!AI$47="C",10.052,0)+IF('3-man'!AI$47="H",IF('3-man'!$Z$37="Ayak",0,IF('3-man'!$Z$37="Swift blade",9.844,9.929)),0)+IF('3-man'!AH$47="D",481.25,0)+IF('3-man'!AH$47="B",1.257,0)+IF('3-man'!AH$47="A",26.917,0)+IF('3-man'!AG$47="T",1.29,0)+IF('3-man'!AH$47="E",1.275,0)+IF('3-man'!AI$47="SB",18.815,0)+IF('3-man'!AH$47="H",IF('3-man'!$Z$37="Ayak",1.276,0),0)</f>
        <v/>
      </c>
      <c r="AK99">
        <f>IF('3-man'!AJ$47="S",26.708,0)+IF('3-man'!AJ$47="C",10.052,0)+IF('3-man'!AJ$47="H",IF('3-man'!$Z$37="Ayak",0,IF('3-man'!$Z$37="Swift blade",9.844,9.929)),0)+IF('3-man'!AI$47="D",481.25,0)+IF('3-man'!AI$47="B",1.257,0)+IF('3-man'!AI$47="A",26.917,0)+IF('3-man'!AH$47="T",1.29,0)+IF('3-man'!AI$47="E",1.275,0)+IF('3-man'!AJ$47="SB",18.815,0)+IF('3-man'!AI$47="H",IF('3-man'!$Z$37="Ayak",1.276,0),0)</f>
        <v/>
      </c>
      <c r="AL99">
        <f>IF('3-man'!AK$47="S",26.708,0)+IF('3-man'!AK$47="C",10.052,0)+IF('3-man'!AK$47="H",IF('3-man'!$Z$37="Ayak",0,IF('3-man'!$Z$37="Swift blade",9.844,9.929)),0)+IF('3-man'!AJ$47="D",481.25,0)+IF('3-man'!AJ$47="B",1.257,0)+IF('3-man'!AJ$47="A",26.917,0)+IF('3-man'!AI$47="T",1.29,0)+IF('3-man'!AJ$47="E",1.275,0)+IF('3-man'!AK$47="SB",18.815,0)+IF('3-man'!AJ$47="H",IF('3-man'!$Z$37="Ayak",1.276,0),0)</f>
        <v/>
      </c>
      <c r="AM99">
        <f>IF('3-man'!AL$47="S",26.708,0)+IF('3-man'!AL$47="C",10.052,0)+IF('3-man'!AL$47="H",IF('3-man'!$Z$37="Ayak",0,IF('3-man'!$Z$37="Swift blade",9.844,9.929)),0)+IF('3-man'!AK$47="D",481.25,0)+IF('3-man'!AK$47="B",1.257,0)+IF('3-man'!AK$47="A",26.917,0)+IF('3-man'!AJ$47="T",1.29,0)+IF('3-man'!AK$47="E",1.275,0)+IF('3-man'!AL$47="SB",18.815,0)+IF('3-man'!AK$47="H",IF('3-man'!$Z$37="Ayak",1.276,0),0)</f>
        <v/>
      </c>
      <c r="AN99">
        <f>IF('3-man'!AM$47="S",26.708,0)+IF('3-man'!AM$47="C",10.052,0)+IF('3-man'!AM$47="H",IF('3-man'!$Z$37="Ayak",0,IF('3-man'!$Z$37="Swift blade",9.844,9.929)),0)+IF('3-man'!AL$47="D",481.25,0)+IF('3-man'!AL$47="B",1.257,0)+IF('3-man'!AL$47="A",26.917,0)+IF('3-man'!AK$47="T",1.29,0)+IF('3-man'!AL$47="E",1.275,0)+IF('3-man'!AM$47="SB",18.815,0)+IF('3-man'!AL$47="H",IF('3-man'!$Z$37="Ayak",1.276,0),0)</f>
        <v/>
      </c>
      <c r="AO99">
        <f>IF('3-man'!AN$47="S",26.708,0)+IF('3-man'!AN$47="C",10.052,0)+IF('3-man'!AN$47="H",IF('3-man'!$Z$37="Ayak",0,IF('3-man'!$Z$37="Swift blade",9.844,9.929)),0)+IF('3-man'!AM$47="D",481.25,0)+IF('3-man'!AM$47="B",1.257,0)+IF('3-man'!AM$47="A",26.917,0)+IF('3-man'!AL$47="T",1.29,0)+IF('3-man'!AM$47="E",1.275,0)+IF('3-man'!AN$47="SB",18.815,0)+IF('3-man'!AM$47="H",IF('3-man'!$Z$37="Ayak",1.276,0),0)</f>
        <v/>
      </c>
      <c r="AP99">
        <f>IF('3-man'!AO$47="S",26.708,0)+IF('3-man'!AO$47="C",10.052,0)+IF('3-man'!AO$47="H",IF('3-man'!$Z$37="Ayak",0,IF('3-man'!$Z$37="Swift blade",9.844,9.929)),0)+IF('3-man'!AN$47="D",481.25,0)+IF('3-man'!AN$47="B",1.257,0)+IF('3-man'!AN$47="A",26.917,0)+IF('3-man'!AM$47="T",1.29,0)+IF('3-man'!AN$47="E",1.275,0)+IF('3-man'!AO$47="SB",18.815,0)+IF('3-man'!AN$47="H",IF('3-man'!$Z$37="Ayak",1.276,0),0)</f>
        <v/>
      </c>
      <c r="AQ99">
        <f>IF('3-man'!AP$47="S",26.708,0)+IF('3-man'!AP$47="C",10.052,0)+IF('3-man'!AP$47="H",IF('3-man'!$Z$37="Ayak",0,IF('3-man'!$Z$37="Swift blade",9.844,9.929)),0)+IF('3-man'!AO$47="D",481.25,0)+IF('3-man'!AO$47="B",1.257,0)+IF('3-man'!AO$47="A",26.917,0)+IF('3-man'!AN$47="T",1.29,0)+IF('3-man'!AO$47="E",1.275,0)+IF('3-man'!AP$47="SB",18.815,0)+IF('3-man'!AO$47="H",IF('3-man'!$Z$37="Ayak",1.276,0),0)</f>
        <v/>
      </c>
      <c r="AR99">
        <f>IF('3-man'!AQ$47="S",26.708,0)+IF('3-man'!AQ$47="C",10.052,0)+IF('3-man'!AQ$47="H",IF('3-man'!$Z$37="Ayak",0,IF('3-man'!$Z$37="Swift blade",9.844,9.929)),0)+IF('3-man'!AP$47="D",481.25,0)+IF('3-man'!AP$47="B",1.257,0)+IF('3-man'!AP$47="A",26.917,0)+IF('3-man'!AO$47="T",1.29,0)+IF('3-man'!AP$47="E",1.275,0)+IF('3-man'!AQ$47="SB",18.815,0)+IF('3-man'!AP$47="H",IF('3-man'!$Z$37="Ayak",1.276,0),0)</f>
        <v/>
      </c>
      <c r="AS99">
        <f>IF('3-man'!AR$47="S",26.708,0)+IF('3-man'!AR$47="C",10.052,0)+IF('3-man'!AR$47="H",IF('3-man'!$Z$37="Ayak",0,IF('3-man'!$Z$37="Swift blade",9.844,9.929)),0)+IF('3-man'!AQ$47="D",481.25,0)+IF('3-man'!AQ$47="B",1.257,0)+IF('3-man'!AQ$47="A",26.917,0)+IF('3-man'!AP$47="T",1.29,0)+IF('3-man'!AQ$47="E",1.275,0)+IF('3-man'!AR$47="SB",18.815,0)+IF('3-man'!AQ$47="H",IF('3-man'!$Z$37="Ayak",1.276,0),0)</f>
        <v/>
      </c>
      <c r="AT99">
        <f>IF('3-man'!AS$47="S",26.708,0)+IF('3-man'!AS$47="C",10.052,0)+IF('3-man'!AS$47="H",IF('3-man'!$Z$37="Ayak",0,IF('3-man'!$Z$37="Swift blade",9.844,9.929)),0)+IF('3-man'!AR$47="D",481.25,0)+IF('3-man'!AR$47="B",1.257,0)+IF('3-man'!AR$47="A",26.917,0)+IF('3-man'!AQ$47="T",1.29,0)+IF('3-man'!AR$47="E",1.275,0)+IF('3-man'!AS$47="SB",18.815,0)+IF('3-man'!AR$47="H",IF('3-man'!$Z$37="Ayak",1.276,0),0)</f>
        <v/>
      </c>
      <c r="AU99">
        <f>IF('3-man'!AT$47="S",26.708,0)+IF('3-man'!AT$47="C",10.052,0)+IF('3-man'!AT$47="H",IF('3-man'!$Z$37="Ayak",0,IF('3-man'!$Z$37="Swift blade",9.844,9.929)),0)+IF('3-man'!AS$47="D",481.25,0)+IF('3-man'!AS$47="B",1.257,0)+IF('3-man'!AS$47="A",26.917,0)+IF('3-man'!AR$47="T",1.29,0)+IF('3-man'!AS$47="E",1.275,0)+IF('3-man'!AT$47="SB",18.815,0)+IF('3-man'!AS$47="H",IF('3-man'!$Z$37="Ayak",1.276,0),0)</f>
        <v/>
      </c>
      <c r="AV99">
        <f>IF('3-man'!AU$47="S",26.708,0)+IF('3-man'!AU$47="C",10.052,0)+IF('3-man'!AU$47="H",IF('3-man'!$Z$37="Ayak",0,IF('3-man'!$Z$37="Swift blade",9.844,9.929)),0)+IF('3-man'!AT$47="D",481.25,0)+IF('3-man'!AT$47="B",1.257,0)+IF('3-man'!AT$47="A",26.917,0)+IF('3-man'!AS$47="T",1.29,0)+IF('3-man'!AT$47="E",1.275,0)+IF('3-man'!AU$47="SB",18.815,0)+IF('3-man'!AT$47="H",IF('3-man'!$Z$37="Ayak",1.276,0),0)</f>
        <v/>
      </c>
      <c r="AW99">
        <f>IF('3-man'!AV$47="S",26.708,0)+IF('3-man'!AV$47="C",10.052,0)+IF('3-man'!AV$47="H",IF('3-man'!$Z$37="Ayak",0,IF('3-man'!$Z$37="Swift blade",9.844,9.929)),0)+IF('3-man'!AU$47="D",481.25,0)+IF('3-man'!AU$47="B",1.257,0)+IF('3-man'!AU$47="A",26.917,0)+IF('3-man'!AT$47="T",1.29,0)+IF('3-man'!AU$47="E",1.275,0)+IF('3-man'!AV$47="SB",18.815,0)+IF('3-man'!AU$47="H",IF('3-man'!$Z$37="Ayak",1.276,0),0)</f>
        <v/>
      </c>
      <c r="AX99">
        <f>IF('3-man'!AW$47="S",26.708,0)+IF('3-man'!AW$47="C",10.052,0)+IF('3-man'!AW$47="H",IF('3-man'!$Z$37="Ayak",0,IF('3-man'!$Z$37="Swift blade",9.844,9.929)),0)+IF('3-man'!AV$47="D",481.25,0)+IF('3-man'!AV$47="B",1.257,0)+IF('3-man'!AV$47="A",26.917,0)+IF('3-man'!AU$47="T",1.29,0)+IF('3-man'!AV$47="E",1.275,0)+IF('3-man'!AW$47="SB",18.815,0)+IF('3-man'!AV$47="H",IF('3-man'!$Z$37="Ayak",1.276,0),0)</f>
        <v/>
      </c>
      <c r="AY99">
        <f>IF('3-man'!AX$47="S",26.708,0)+IF('3-man'!AX$47="C",10.052,0)+IF('3-man'!AX$47="H",IF('3-man'!$Z$37="Ayak",0,IF('3-man'!$Z$37="Swift blade",9.844,9.929)),0)+IF('3-man'!AW$47="D",481.25,0)+IF('3-man'!AW$47="B",1.257,0)+IF('3-man'!AW$47="A",26.917,0)+IF('3-man'!AV$47="T",1.29,0)+IF('3-man'!AW$47="E",1.275,0)+IF('3-man'!AX$47="SB",18.815,0)+IF('3-man'!AW$47="H",IF('3-man'!$Z$37="Ayak",1.276,0),0)</f>
        <v/>
      </c>
      <c r="AZ99">
        <f>IF('3-man'!AY$47="S",26.708,0)+IF('3-man'!AY$47="C",10.052,0)+IF('3-man'!AY$47="H",IF('3-man'!$Z$37="Ayak",0,IF('3-man'!$Z$37="Swift blade",9.844,9.929)),0)+IF('3-man'!AX$47="D",481.25,0)+IF('3-man'!AX$47="B",1.257,0)+IF('3-man'!AX$47="A",26.917,0)+IF('3-man'!AW$47="T",1.29,0)+IF('3-man'!AX$47="E",1.275,0)+IF('3-man'!AY$47="SB",18.815,0)+IF('3-man'!AX$47="H",IF('3-man'!$Z$37="Ayak",1.276,0),0)</f>
        <v/>
      </c>
      <c r="BA99">
        <f>IF('3-man'!AZ$47="S",26.708,0)+IF('3-man'!AZ$47="C",10.052,0)+IF('3-man'!AZ$47="H",IF('3-man'!$Z$37="Ayak",0,IF('3-man'!$Z$37="Swift blade",9.844,9.929)),0)+IF('3-man'!AY$47="D",481.25,0)+IF('3-man'!AY$47="B",1.257,0)+IF('3-man'!AY$47="A",26.917,0)+IF('3-man'!AX$47="T",1.29,0)+IF('3-man'!AY$47="E",1.275,0)+IF('3-man'!AZ$47="SB",18.815,0)+IF('3-man'!AY$47="H",IF('3-man'!$Z$37="Ayak",1.276,0),0)</f>
        <v/>
      </c>
      <c r="BB99">
        <f>IF('3-man'!BA$47="S",26.708,0)+IF('3-man'!BA$47="C",10.052,0)+IF('3-man'!BA$47="H",IF('3-man'!$Z$37="Ayak",0,IF('3-man'!$Z$37="Swift blade",9.844,9.929)),0)+IF('3-man'!AZ$47="D",481.25,0)+IF('3-man'!AZ$47="B",1.257,0)+IF('3-man'!AZ$47="A",26.917,0)+IF('3-man'!AY$47="T",1.29,0)+IF('3-man'!AZ$47="E",1.275,0)+IF('3-man'!BA$47="SB",18.815,0)+IF('3-man'!AZ$47="H",IF('3-man'!$Z$37="Ayak",1.276,0),0)</f>
        <v/>
      </c>
      <c r="BC99">
        <f>IF('3-man'!BB$47="S",26.708,0)+IF('3-man'!BB$47="C",10.052,0)+IF('3-man'!BB$47="H",IF('3-man'!$Z$37="Ayak",0,IF('3-man'!$Z$37="Swift blade",9.844,9.929)),0)+IF('3-man'!BA$47="D",481.25,0)+IF('3-man'!BA$47="B",1.257,0)+IF('3-man'!BA$47="A",26.917,0)+IF('3-man'!AZ$47="T",1.29,0)+IF('3-man'!BA$47="E",1.275,0)+IF('3-man'!BB$47="SB",18.815,0)+IF('3-man'!BA$47="H",IF('3-man'!$Z$37="Ayak",1.276,0),0)</f>
        <v/>
      </c>
      <c r="BD99">
        <f>IF('3-man'!BC$47="S",26.708,0)+IF('3-man'!BC$47="C",10.052,0)+IF('3-man'!BC$47="H",IF('3-man'!$Z$37="Ayak",0,IF('3-man'!$Z$37="Swift blade",9.844,9.929)),0)+IF('3-man'!BB$47="D",481.25,0)+IF('3-man'!BB$47="B",1.257,0)+IF('3-man'!BB$47="A",26.917,0)+IF('3-man'!BA$47="T",1.29,0)+IF('3-man'!BB$47="E",1.275,0)+IF('3-man'!BC$47="SB",18.815,0)+IF('3-man'!BB$47="H",IF('3-man'!$Z$37="Ayak",1.276,0),0)</f>
        <v/>
      </c>
      <c r="BE99">
        <f>IF('3-man'!BD$47="S",26.708,0)+IF('3-man'!BD$47="C",10.052,0)+IF('3-man'!BD$47="H",IF('3-man'!$Z$37="Ayak",0,IF('3-man'!$Z$37="Swift blade",9.844,9.929)),0)+IF('3-man'!BC$47="D",481.25,0)+IF('3-man'!BC$47="B",1.257,0)+IF('3-man'!BC$47="A",26.917,0)+IF('3-man'!BB$47="T",1.29,0)+IF('3-man'!BC$47="E",1.275,0)+IF('3-man'!BD$47="SB",18.815,0)+IF('3-man'!BC$47="H",IF('3-man'!$Z$37="Ayak",1.276,0),0)</f>
        <v/>
      </c>
      <c r="BF99">
        <f>IF('3-man'!BE$47="S",26.708,0)+IF('3-man'!BE$47="C",10.052,0)+IF('3-man'!BE$47="H",IF('3-man'!$Z$37="Ayak",0,IF('3-man'!$Z$37="Swift blade",9.844,9.929)),0)+IF('3-man'!BD$47="D",481.25,0)+IF('3-man'!BD$47="B",1.257,0)+IF('3-man'!BD$47="A",26.917,0)+IF('3-man'!BC$47="T",1.29,0)+IF('3-man'!BD$47="E",1.275,0)+IF('3-man'!BE$47="SB",18.815,0)+IF('3-man'!BD$47="H",IF('3-man'!$Z$37="Ayak",1.276,0),0)</f>
        <v/>
      </c>
      <c r="BG99">
        <f>IF('3-man'!BF$47="S",26.708,0)+IF('3-man'!BF$47="C",10.052,0)+IF('3-man'!BF$47="H",IF('3-man'!$Z$37="Ayak",0,IF('3-man'!$Z$37="Swift blade",9.844,9.929)),0)+IF('3-man'!BE$47="D",481.25,0)+IF('3-man'!BE$47="B",1.257,0)+IF('3-man'!BE$47="A",26.917,0)+IF('3-man'!BD$47="T",1.29,0)+IF('3-man'!BE$47="E",1.275,0)+IF('3-man'!BF$47="SB",18.815,0)+IF('3-man'!BE$47="H",IF('3-man'!$Z$37="Ayak",1.276,0),0)</f>
        <v/>
      </c>
      <c r="BH99">
        <f>IF('3-man'!BG$47="S",26.708,0)+IF('3-man'!BG$47="C",10.052,0)+IF('3-man'!BG$47="H",IF('3-man'!$Z$37="Ayak",0,IF('3-man'!$Z$37="Swift blade",9.844,9.929)),0)+IF('3-man'!BF$47="D",481.25,0)+IF('3-man'!BF$47="B",1.257,0)+IF('3-man'!BF$47="A",26.917,0)+IF('3-man'!BE$47="T",1.29,0)+IF('3-man'!BF$47="E",1.275,0)+IF('3-man'!BG$47="SB",18.815,0)+IF('3-man'!BF$47="H",IF('3-man'!$Z$37="Ayak",1.276,0),0)</f>
        <v/>
      </c>
      <c r="BI99">
        <f>IF('3-man'!BH$47="S",26.708,0)+IF('3-man'!BH$47="C",10.052,0)+IF('3-man'!BH$47="H",IF('3-man'!$Z$37="Ayak",0,IF('3-man'!$Z$37="Swift blade",9.844,9.929)),0)+IF('3-man'!BG$47="D",481.25,0)+IF('3-man'!BG$47="B",1.257,0)+IF('3-man'!BG$47="A",26.917,0)+IF('3-man'!BF$47="T",1.29,0)+IF('3-man'!BG$47="E",1.275,0)+IF('3-man'!BH$47="SB",18.815,0)+IF('3-man'!BG$47="H",IF('3-man'!$Z$37="Ayak",1.276,0),0)</f>
        <v/>
      </c>
      <c r="BJ99">
        <f>IF('3-man'!BI$47="S",26.708,0)+IF('3-man'!BI$47="C",10.052,0)+IF('3-man'!BI$47="H",IF('3-man'!$Z$37="Ayak",0,IF('3-man'!$Z$37="Swift blade",9.844,9.929)),0)+IF('3-man'!BH$47="D",481.25,0)+IF('3-man'!BH$47="B",1.257,0)+IF('3-man'!BH$47="A",26.917,0)+IF('3-man'!BG$47="T",1.29,0)+IF('3-man'!BH$47="E",1.275,0)+IF('3-man'!BI$47="SB",18.815,0)+IF('3-man'!BH$47="H",IF('3-man'!$Z$37="Ayak",1.276,0),0)</f>
        <v/>
      </c>
      <c r="BK99">
        <f>IF('3-man'!BJ$47="S",26.708,0)+IF('3-man'!BJ$47="C",10.052,0)+IF('3-man'!BJ$47="H",IF('3-man'!$Z$37="Ayak",0,IF('3-man'!$Z$37="Swift blade",9.844,9.929)),0)+IF('3-man'!BI$47="D",481.25,0)+IF('3-man'!BI$47="B",1.257,0)+IF('3-man'!BI$47="A",26.917,0)+IF('3-man'!BH$47="T",1.29,0)+IF('3-man'!BI$47="E",1.275,0)+IF('3-man'!BJ$47="SB",18.815,0)+IF('3-man'!BI$47="H",IF('3-man'!$Z$37="Ayak",1.276,0),0)</f>
        <v/>
      </c>
      <c r="BL99">
        <f>IF('3-man'!BK$47="S",26.708,0)+IF('3-man'!BK$47="C",10.052,0)+IF('3-man'!BK$47="H",IF('3-man'!$Z$37="Ayak",0,IF('3-man'!$Z$37="Swift blade",9.844,9.929)),0)+IF('3-man'!BJ$47="D",481.25,0)+IF('3-man'!BJ$47="B",1.257,0)+IF('3-man'!BJ$47="A",26.917,0)+IF('3-man'!BI$47="T",1.29,0)+IF('3-man'!BJ$47="E",1.275,0)+IF('3-man'!BK$47="SB",18.815,0)+IF('3-man'!BJ$47="H",IF('3-man'!$Z$37="Ayak",1.276,0),0)</f>
        <v/>
      </c>
      <c r="BM99">
        <f>IF('3-man'!BL$47="S",26.708,0)+IF('3-man'!BL$47="C",10.052,0)+IF('3-man'!BL$47="H",IF('3-man'!$Z$37="Ayak",0,IF('3-man'!$Z$37="Swift blade",9.844,9.929)),0)+IF('3-man'!BK$47="D",481.25,0)+IF('3-man'!BK$47="B",1.257,0)+IF('3-man'!BK$47="A",26.917,0)+IF('3-man'!BJ$47="T",1.29,0)+IF('3-man'!BK$47="E",1.275,0)+IF('3-man'!BL$47="SB",18.815,0)+IF('3-man'!BK$47="H",IF('3-man'!$Z$37="Ayak",1.276,0),0)</f>
        <v/>
      </c>
      <c r="BN99">
        <f>IF('3-man'!BM$47="S",26.708,0)+IF('3-man'!BM$47="C",10.052,0)+IF('3-man'!BM$47="H",IF('3-man'!$Z$37="Ayak",0,IF('3-man'!$Z$37="Swift blade",9.844,9.929)),0)+IF('3-man'!BL$47="D",481.25,0)+IF('3-man'!BL$47="B",1.257,0)+IF('3-man'!BL$47="A",26.917,0)+IF('3-man'!BK$47="T",1.29,0)+IF('3-man'!BL$47="E",1.275,0)+IF('3-man'!BM$47="SB",18.815,0)+IF('3-man'!BL$47="H",IF('3-man'!$Z$37="Ayak",1.276,0),0)</f>
        <v/>
      </c>
      <c r="BO99">
        <f>IF('3-man'!BN$47="S",26.708,0)+IF('3-man'!BN$47="C",10.052,0)+IF('3-man'!BN$47="H",IF('3-man'!$Z$37="Ayak",0,IF('3-man'!$Z$37="Swift blade",9.844,9.929)),0)+IF('3-man'!BM$47="D",481.25,0)+IF('3-man'!BM$47="B",1.257,0)+IF('3-man'!BM$47="A",26.917,0)+IF('3-man'!BL$47="T",1.29,0)+IF('3-man'!BM$47="E",1.275,0)+IF('3-man'!BN$47="SB",18.815,0)+IF('3-man'!BM$47="H",IF('3-man'!$Z$37="Ayak",1.276,0),0)</f>
        <v/>
      </c>
      <c r="BP99">
        <f>IF('3-man'!BO$47="S",26.708,0)+IF('3-man'!BO$47="C",10.052,0)+IF('3-man'!BO$47="H",IF('3-man'!$Z$37="Ayak",0,IF('3-man'!$Z$37="Swift blade",9.844,9.929)),0)+IF('3-man'!BN$47="D",481.25,0)+IF('3-man'!BN$47="B",1.257,0)+IF('3-man'!BN$47="A",26.917,0)+IF('3-man'!BM$47="T",1.29,0)+IF('3-man'!BN$47="E",1.275,0)+IF('3-man'!BO$47="SB",18.815,0)+IF('3-man'!BN$47="H",IF('3-man'!$Z$37="Ayak",1.276,0),0)</f>
        <v/>
      </c>
      <c r="BQ99">
        <f>IF('3-man'!BP$47="S",26.708,0)+IF('3-man'!BP$47="C",10.052,0)+IF('3-man'!BP$47="H",IF('3-man'!$Z$37="Ayak",0,IF('3-man'!$Z$37="Swift blade",9.844,9.929)),0)+IF('3-man'!BO$47="D",481.25,0)+IF('3-man'!BO$47="B",1.257,0)+IF('3-man'!BO$47="A",26.917,0)+IF('3-man'!BN$47="T",1.29,0)+IF('3-man'!BO$47="E",1.275,0)+IF('3-man'!BP$47="SB",18.815,0)+IF('3-man'!BO$47="H",IF('3-man'!$Z$37="Ayak",1.276,0),0)</f>
        <v/>
      </c>
      <c r="BR99">
        <f>IF('3-man'!BQ$47="S",26.708,0)+IF('3-man'!BQ$47="C",10.052,0)+IF('3-man'!BQ$47="H",IF('3-man'!$Z$37="Ayak",0,IF('3-man'!$Z$37="Swift blade",9.844,9.929)),0)+IF('3-man'!BP$47="D",481.25,0)+IF('3-man'!BP$47="B",1.257,0)+IF('3-man'!BP$47="A",26.917,0)+IF('3-man'!BO$47="T",1.29,0)+IF('3-man'!BP$47="E",1.275,0)+IF('3-man'!BQ$47="SB",18.815,0)+IF('3-man'!BP$47="H",IF('3-man'!$Z$37="Ayak",1.276,0),0)</f>
        <v/>
      </c>
      <c r="BS99">
        <f>IF('3-man'!BR$47="S",26.708,0)+IF('3-man'!BR$47="C",10.052,0)+IF('3-man'!BR$47="H",IF('3-man'!$Z$37="Ayak",0,IF('3-man'!$Z$37="Swift blade",9.844,9.929)),0)+IF('3-man'!BQ$47="D",481.25,0)+IF('3-man'!BQ$47="B",1.257,0)+IF('3-man'!BQ$47="A",26.917,0)+IF('3-man'!BP$47="T",1.29,0)+IF('3-man'!BQ$47="E",1.275,0)+IF('3-man'!BR$47="SB",18.815,0)+IF('3-man'!BQ$47="H",IF('3-man'!$Z$37="Ayak",1.276,0),0)</f>
        <v/>
      </c>
      <c r="BT99">
        <f>IF('3-man'!BS$47="S",26.708,0)+IF('3-man'!BS$47="C",10.052,0)+IF('3-man'!BS$47="H",IF('3-man'!$Z$37="Ayak",0,IF('3-man'!$Z$37="Swift blade",9.844,9.929)),0)+IF('3-man'!BR$47="D",481.25,0)+IF('3-man'!BR$47="B",1.257,0)+IF('3-man'!BR$47="A",26.917,0)+IF('3-man'!BQ$47="T",1.29,0)+IF('3-man'!BR$47="E",1.275,0)+IF('3-man'!BS$47="SB",18.815,0)+IF('3-man'!BR$47="H",IF('3-man'!$Z$37="Ayak",1.276,0),0)</f>
        <v/>
      </c>
      <c r="BU99">
        <f>IF('3-man'!BT$47="S",26.708,0)+IF('3-man'!BT$47="C",10.052,0)+IF('3-man'!BT$47="H",IF('3-man'!$Z$37="Ayak",0,IF('3-man'!$Z$37="Swift blade",9.844,9.929)),0)+IF('3-man'!BS$47="D",481.25,0)+IF('3-man'!BS$47="B",1.257,0)+IF('3-man'!BS$47="A",26.917,0)+IF('3-man'!BR$47="T",1.29,0)+IF('3-man'!BS$47="E",1.275,0)+IF('3-man'!BT$47="SB",18.815,0)+IF('3-man'!BS$47="H",IF('3-man'!$Z$37="Ayak",1.276,0),0)</f>
        <v/>
      </c>
      <c r="BV99">
        <f>IF('3-man'!BU$47="S",26.708,0)+IF('3-man'!BU$47="C",10.052,0)+IF('3-man'!BU$47="H",IF('3-man'!$Z$37="Ayak",0,IF('3-man'!$Z$37="Swift blade",9.844,9.929)),0)+IF('3-man'!BT$47="D",481.25,0)+IF('3-man'!BT$47="B",1.257,0)+IF('3-man'!BT$47="A",26.917,0)+IF('3-man'!BS$47="T",1.29,0)+IF('3-man'!BT$47="E",1.275,0)+IF('3-man'!BU$47="SB",18.815,0)+IF('3-man'!BT$47="H",IF('3-man'!$Z$37="Ayak",1.276,0),0)</f>
        <v/>
      </c>
      <c r="BW99">
        <f>IF('3-man'!BV$47="S",26.708,0)+IF('3-man'!BV$47="C",10.052,0)+IF('3-man'!BV$47="H",IF('3-man'!$Z$37="Ayak",0,IF('3-man'!$Z$37="Swift blade",9.844,9.929)),0)+IF('3-man'!BU$47="D",481.25,0)+IF('3-man'!BU$47="B",1.257,0)+IF('3-man'!BU$47="A",26.917,0)+IF('3-man'!BT$47="T",1.29,0)+IF('3-man'!BU$47="E",1.275,0)+IF('3-man'!BV$47="SB",18.815,0)+IF('3-man'!BU$47="H",IF('3-man'!$Z$37="Ayak",1.276,0),0)</f>
        <v/>
      </c>
      <c r="BX99">
        <f>IF('3-man'!BW$47="S",26.708,0)+IF('3-man'!BW$47="C",10.052,0)+IF('3-man'!BW$47="H",IF('3-man'!$Z$37="Ayak",0,IF('3-man'!$Z$37="Swift blade",9.844,9.929)),0)+IF('3-man'!BV$47="D",481.25,0)+IF('3-man'!BV$47="B",1.257,0)+IF('3-man'!BV$47="A",26.917,0)+IF('3-man'!BU$47="T",1.29,0)+IF('3-man'!BV$47="E",1.275,0)+IF('3-man'!BW$47="SB",18.815,0)+IF('3-man'!BV$47="H",IF('3-man'!$Z$37="Ayak",1.276,0),0)</f>
        <v/>
      </c>
      <c r="BY99">
        <f>IF('3-man'!BX$47="S",26.708,0)+IF('3-man'!BX$47="C",10.052,0)+IF('3-man'!BX$47="H",IF('3-man'!$Z$37="Ayak",0,IF('3-man'!$Z$37="Swift blade",9.844,9.929)),0)+IF('3-man'!BW$47="D",481.25,0)+IF('3-man'!BW$47="B",1.257,0)+IF('3-man'!BW$47="A",26.917,0)+IF('3-man'!BV$47="T",1.29,0)+IF('3-man'!BW$47="E",1.275,0)+IF('3-man'!BX$47="SB",18.815,0)+IF('3-man'!BW$47="H",IF('3-man'!$Z$37="Ayak",1.276,0),0)</f>
        <v/>
      </c>
      <c r="BZ99">
        <f>IF('3-man'!BY$47="S",26.708,0)+IF('3-man'!BY$47="C",10.052,0)+IF('3-man'!BY$47="H",IF('3-man'!$Z$37="Ayak",0,IF('3-man'!$Z$37="Swift blade",9.844,9.929)),0)+IF('3-man'!BX$47="D",481.25,0)+IF('3-man'!BX$47="B",1.257,0)+IF('3-man'!BX$47="A",26.917,0)+IF('3-man'!BW$47="T",1.29,0)+IF('3-man'!BX$47="E",1.275,0)+IF('3-man'!BY$47="SB",18.815,0)+IF('3-man'!BX$47="H",IF('3-man'!$Z$37="Ayak",1.276,0),0)</f>
        <v/>
      </c>
      <c r="CA99">
        <f>IF('3-man'!BZ$47="S",26.708,0)+IF('3-man'!BZ$47="C",10.052,0)+IF('3-man'!BZ$47="H",IF('3-man'!$Z$37="Ayak",0,IF('3-man'!$Z$37="Swift blade",9.844,9.929)),0)+IF('3-man'!BY$47="D",481.25,0)+IF('3-man'!BY$47="B",1.257,0)+IF('3-man'!BY$47="A",26.917,0)+IF('3-man'!BX$47="T",1.29,0)+IF('3-man'!BY$47="E",1.275,0)+IF('3-man'!BZ$47="SB",18.815,0)+IF('3-man'!BY$47="H",IF('3-man'!$Z$37="Ayak",1.276,0),0)</f>
        <v/>
      </c>
      <c r="CB99">
        <f>IF('3-man'!CA$47="S",26.708,0)+IF('3-man'!CA$47="C",10.052,0)+IF('3-man'!CA$47="H",IF('3-man'!$Z$37="Ayak",0,IF('3-man'!$Z$37="Swift blade",9.844,9.929)),0)+IF('3-man'!BZ$47="D",481.25,0)+IF('3-man'!BZ$47="B",1.257,0)+IF('3-man'!BZ$47="A",26.917,0)+IF('3-man'!BY$47="T",1.29,0)+IF('3-man'!BZ$47="E",1.275,0)+IF('3-man'!CA$47="SB",18.815,0)+IF('3-man'!BZ$47="H",IF('3-man'!$Z$37="Ayak",1.276,0),0)</f>
        <v/>
      </c>
      <c r="CC99">
        <f>IF('3-man'!CB$47="S",26.708,0)+IF('3-man'!CB$47="C",10.052,0)+IF('3-man'!CB$47="H",IF('3-man'!$Z$37="Ayak",0,IF('3-man'!$Z$37="Swift blade",9.844,9.929)),0)+IF('3-man'!CA$47="D",481.25,0)+IF('3-man'!CA$47="B",1.257,0)+IF('3-man'!CA$47="A",26.917,0)+IF('3-man'!BZ$47="T",1.29,0)+IF('3-man'!CA$47="E",1.275,0)+IF('3-man'!CB$47="SB",18.815,0)+IF('3-man'!CA$47="H",IF('3-man'!$Z$37="Ayak",1.276,0),0)</f>
        <v/>
      </c>
      <c r="CD99">
        <f>IF('3-man'!CC$47="S",26.708,0)+IF('3-man'!CC$47="C",10.052,0)+IF('3-man'!CC$47="H",IF('3-man'!$Z$37="Ayak",0,IF('3-man'!$Z$37="Swift blade",9.844,9.929)),0)+IF('3-man'!CB$47="D",481.25,0)+IF('3-man'!CB$47="B",1.257,0)+IF('3-man'!CB$47="A",26.917,0)+IF('3-man'!CA$47="T",1.29,0)+IF('3-man'!CB$47="E",1.275,0)+IF('3-man'!CC$47="SB",18.815,0)+IF('3-man'!CB$47="H",IF('3-man'!$Z$37="Ayak",1.276,0),0)</f>
        <v/>
      </c>
    </row>
    <row r="100">
      <c r="A100" t="inlineStr">
        <is>
          <t>P1 misc</t>
        </is>
      </c>
      <c r="B100">
        <f>IF('3-man'!$BF$32="",MIN($C$122:$CD$122),'3-man'!$BF$32)</f>
        <v/>
      </c>
      <c r="C100">
        <f>MIN(100,INDEX($B$95:$CD$95,1,N100+1)+IF(AND(ISNUMBER(Q100),Q100&gt;N100),25,0))</f>
        <v/>
      </c>
      <c r="D100">
        <f>INDEX($B$96:$CD$96,1,N100+1)</f>
        <v/>
      </c>
      <c r="E100">
        <f>MIN(100,C100+IF(OR('3-man'!$L$32=TRUE,'3-man'!$L$32="TRUE",'3-man'!$L$32="Yes"),15,0))</f>
        <v/>
      </c>
      <c r="F100">
        <f>MAX(0,ROUNDUP((IF('3-man'!$AH$32="",IF('3-man'!$AE$32="",0,'3-man'!$AE$32),'3-man'!$AH$32)-E100)/10,0))</f>
        <v/>
      </c>
      <c r="G100">
        <f>IF(F100=0,I100,MAX(I100,N100+(IF(OR('3-man'!$F$32=TRUE,'3-man'!$F$32="TRUE",'3-man'!$F$32="Yes"),25,50)-D100)+IF(OR('3-man'!$F$32=TRUE,'3-man'!$F$32="TRUE",'3-man'!$F$32="Yes"),25,50)*(F100-1)))</f>
        <v/>
      </c>
      <c r="H100">
        <f>MIN(100,E100+10*F100)</f>
        <v/>
      </c>
      <c r="I100">
        <f>B100+IF('3-man'!$BF$32="",19,21)</f>
        <v/>
      </c>
      <c r="J100">
        <f>IF(G100-I100&lt;=0,0,4*INT((G100-I100)/21)+(MOD(G100-I100,21)&gt;0)+(MOD(G100-I100,21)&gt;6)+(MOD(G100-I100,21)&gt;11)+(MOD(G100-I100,21)&gt;16))</f>
        <v/>
      </c>
      <c r="K100">
        <f>IF(OR('3-man'!$F$32=TRUE,'3-man'!$F$32="TRUE",'3-man'!$F$32="Yes"),H100,E100)-IF('3-man'!$AE$32="",0,'3-man'!$AE$32)+15*(OR('3-man'!$O$32=TRUE,'3-man'!$O$32="TRUE",'3-man'!$O$32="Yes"))+15*(OR('3-man'!$R$32=TRUE,'3-man'!$R$32="TRUE",'3-man'!$R$32="Yes"))</f>
        <v/>
      </c>
      <c r="L100">
        <f>MAX(0,ROUNDUP((IF('3-man'!$AX$32="",30,'3-man'!$AX$32)-K100)/10,0))</f>
        <v/>
      </c>
      <c r="M100">
        <f>IF(OR('3-man'!$F$32=TRUE,'3-man'!$F$32="TRUE",'3-man'!$F$32="Yes"),G100+50*L100,IF(L100=0,N100,N100+(50-D100)+50*(L100-1)))</f>
        <v/>
      </c>
      <c r="N100">
        <f>MAX($C$101:$CD$101)</f>
        <v/>
      </c>
      <c r="O100">
        <f>MAX(0,ROUNDUP((IF('3-man'!$AE$32="",0,'3-man'!$AE$32)-H100)/10,0))</f>
        <v/>
      </c>
      <c r="P100">
        <f>G100+50*O100</f>
        <v/>
      </c>
      <c r="Q100">
        <f>IF(OR('3-man'!$V$32="",COUNTIF('3-man'!$C$47:'3-man'!$CD$47,"P")&gt;0),"",IFERROR(INT(IF(ISNUMBER('3-man'!$V$32),IF('3-man'!$V$32&lt;1,'3-man'!$V$32*86400,'3-man'!$V$32),VALUE(LEFT('3-man'!$V$32,FIND(":",'3-man'!$V$32)-1))*60+VALUE(MID('3-man'!$V$32,FIND(":",'3-man'!$V$32)+1,20)))/0.6+0.000001),""))</f>
        <v/>
      </c>
      <c r="R100">
        <f>IF(AND(IF('3-man'!$C$32="",100,'3-man'!$C$32)=95,COUNTIF('3-man'!$C$47:$CD$47,"R")=0,COUNTIF('3-man'!$C$47:$CD$47,"D")&gt;0),INDEX('3-man'!$C$46:$CD$46,1,MATCH("D",'3-man'!$C$47:$CD$47,0))+1,"")</f>
      </c>
    </row>
    <row r="101">
      <c r="A101" t="inlineStr">
        <is>
          <t>P1 act</t>
        </is>
      </c>
      <c r="C101">
        <f>IF(OR('3-man'!C$47="P",OR('3-man'!C$47="R",'3-man'!C$46=$R$100),AND('3-man'!C$46&lt;=IF('3-man'!$BF$32="",999,'3-man'!$BF$32),OR('3-man'!C$47="D",LEFT('3-man'!C$47,3)="ST&gt;",OR(AND('3-man'!C$48="ST&gt;1",C102&gt;=100),AND('3-man'!C$49="ST&gt;1",C110&gt;=100))))),'3-man'!C$46,0)</f>
        <v/>
      </c>
      <c r="D101">
        <f>IF(OR('3-man'!D$47="P",OR('3-man'!D$47="R",'3-man'!D$46=$R$100),AND('3-man'!D$46&lt;=IF('3-man'!$BF$32="",999,'3-man'!$BF$32),OR('3-man'!D$47="D",LEFT('3-man'!D$47,3)="ST&gt;",OR(AND('3-man'!D$48="ST&gt;1",D102&gt;=100),AND('3-man'!D$49="ST&gt;1",D110&gt;=100))))),'3-man'!D$46,0)</f>
        <v/>
      </c>
      <c r="E101">
        <f>IF(OR('3-man'!E$47="P",OR('3-man'!E$47="R",'3-man'!E$46=$R$100),AND('3-man'!E$46&lt;=IF('3-man'!$BF$32="",999,'3-man'!$BF$32),OR('3-man'!E$47="D",LEFT('3-man'!E$47,3)="ST&gt;",OR(AND('3-man'!E$48="ST&gt;1",E102&gt;=100),AND('3-man'!E$49="ST&gt;1",E110&gt;=100))))),'3-man'!E$46,0)</f>
        <v/>
      </c>
      <c r="F101">
        <f>IF(OR('3-man'!F$47="P",OR('3-man'!F$47="R",'3-man'!F$46=$R$100),AND('3-man'!F$46&lt;=IF('3-man'!$BF$32="",999,'3-man'!$BF$32),OR('3-man'!F$47="D",LEFT('3-man'!F$47,3)="ST&gt;",OR(AND('3-man'!F$48="ST&gt;1",F102&gt;=100),AND('3-man'!F$49="ST&gt;1",F110&gt;=100))))),'3-man'!F$46,0)</f>
        <v/>
      </c>
      <c r="G101">
        <f>IF(OR('3-man'!G$47="P",OR('3-man'!G$47="R",'3-man'!G$46=$R$100),AND('3-man'!G$46&lt;=IF('3-man'!$BF$32="",999,'3-man'!$BF$32),OR('3-man'!G$47="D",LEFT('3-man'!G$47,3)="ST&gt;",OR(AND('3-man'!G$48="ST&gt;1",G102&gt;=100),AND('3-man'!G$49="ST&gt;1",G110&gt;=100))))),'3-man'!G$46,0)</f>
        <v/>
      </c>
      <c r="H101">
        <f>IF(OR('3-man'!H$47="P",OR('3-man'!H$47="R",'3-man'!H$46=$R$100),AND('3-man'!H$46&lt;=IF('3-man'!$BF$32="",999,'3-man'!$BF$32),OR('3-man'!H$47="D",LEFT('3-man'!H$47,3)="ST&gt;",OR(AND('3-man'!H$48="ST&gt;1",H102&gt;=100),AND('3-man'!H$49="ST&gt;1",H110&gt;=100))))),'3-man'!H$46,0)</f>
        <v/>
      </c>
      <c r="I101">
        <f>IF(OR('3-man'!I$47="P",OR('3-man'!I$47="R",'3-man'!I$46=$R$100),AND('3-man'!I$46&lt;=IF('3-man'!$BF$32="",999,'3-man'!$BF$32),OR('3-man'!I$47="D",LEFT('3-man'!I$47,3)="ST&gt;",OR(AND('3-man'!I$48="ST&gt;1",I102&gt;=100),AND('3-man'!I$49="ST&gt;1",I110&gt;=100))))),'3-man'!I$46,0)</f>
        <v/>
      </c>
      <c r="J101">
        <f>IF(OR('3-man'!J$47="P",OR('3-man'!J$47="R",'3-man'!J$46=$R$100),AND('3-man'!J$46&lt;=IF('3-man'!$BF$32="",999,'3-man'!$BF$32),OR('3-man'!J$47="D",LEFT('3-man'!J$47,3)="ST&gt;",OR(AND('3-man'!J$48="ST&gt;1",J102&gt;=100),AND('3-man'!J$49="ST&gt;1",J110&gt;=100))))),'3-man'!J$46,0)</f>
        <v/>
      </c>
      <c r="K101">
        <f>IF(OR('3-man'!K$47="P",OR('3-man'!K$47="R",'3-man'!K$46=$R$100),AND('3-man'!K$46&lt;=IF('3-man'!$BF$32="",999,'3-man'!$BF$32),OR('3-man'!K$47="D",LEFT('3-man'!K$47,3)="ST&gt;",OR(AND('3-man'!K$48="ST&gt;1",K102&gt;=100),AND('3-man'!K$49="ST&gt;1",K110&gt;=100))))),'3-man'!K$46,0)</f>
        <v/>
      </c>
      <c r="L101">
        <f>IF(OR('3-man'!L$47="P",OR('3-man'!L$47="R",'3-man'!L$46=$R$100),AND('3-man'!L$46&lt;=IF('3-man'!$BF$32="",999,'3-man'!$BF$32),OR('3-man'!L$47="D",LEFT('3-man'!L$47,3)="ST&gt;",OR(AND('3-man'!L$48="ST&gt;1",L102&gt;=100),AND('3-man'!L$49="ST&gt;1",L110&gt;=100))))),'3-man'!L$46,0)</f>
        <v/>
      </c>
      <c r="M101">
        <f>IF(OR('3-man'!M$47="P",OR('3-man'!M$47="R",'3-man'!M$46=$R$100),AND('3-man'!M$46&lt;=IF('3-man'!$BF$32="",999,'3-man'!$BF$32),OR('3-man'!M$47="D",LEFT('3-man'!M$47,3)="ST&gt;",OR(AND('3-man'!M$48="ST&gt;1",M102&gt;=100),AND('3-man'!M$49="ST&gt;1",M110&gt;=100))))),'3-man'!M$46,0)</f>
        <v/>
      </c>
      <c r="N101">
        <f>IF(OR('3-man'!N$47="P",OR('3-man'!N$47="R",'3-man'!N$46=$R$100),AND('3-man'!N$46&lt;=IF('3-man'!$BF$32="",999,'3-man'!$BF$32),OR('3-man'!N$47="D",LEFT('3-man'!N$47,3)="ST&gt;",OR(AND('3-man'!N$48="ST&gt;1",N102&gt;=100),AND('3-man'!N$49="ST&gt;1",N110&gt;=100))))),'3-man'!N$46,0)</f>
        <v/>
      </c>
      <c r="O101">
        <f>IF(OR('3-man'!O$47="P",OR('3-man'!O$47="R",'3-man'!O$46=$R$100),AND('3-man'!O$46&lt;=IF('3-man'!$BF$32="",999,'3-man'!$BF$32),OR('3-man'!O$47="D",LEFT('3-man'!O$47,3)="ST&gt;",OR(AND('3-man'!O$48="ST&gt;1",O102&gt;=100),AND('3-man'!O$49="ST&gt;1",O110&gt;=100))))),'3-man'!O$46,0)</f>
        <v/>
      </c>
      <c r="P101">
        <f>IF(OR('3-man'!P$47="P",OR('3-man'!P$47="R",'3-man'!P$46=$R$100),AND('3-man'!P$46&lt;=IF('3-man'!$BF$32="",999,'3-man'!$BF$32),OR('3-man'!P$47="D",LEFT('3-man'!P$47,3)="ST&gt;",OR(AND('3-man'!P$48="ST&gt;1",P102&gt;=100),AND('3-man'!P$49="ST&gt;1",P110&gt;=100))))),'3-man'!P$46,0)</f>
        <v/>
      </c>
      <c r="Q101">
        <f>IF(OR('3-man'!Q$47="P",OR('3-man'!Q$47="R",'3-man'!Q$46=$R$100),AND('3-man'!Q$46&lt;=IF('3-man'!$BF$32="",999,'3-man'!$BF$32),OR('3-man'!Q$47="D",LEFT('3-man'!Q$47,3)="ST&gt;",OR(AND('3-man'!Q$48="ST&gt;1",Q102&gt;=100),AND('3-man'!Q$49="ST&gt;1",Q110&gt;=100))))),'3-man'!Q$46,0)</f>
        <v/>
      </c>
      <c r="R101">
        <f>IF(OR('3-man'!R$47="P",OR('3-man'!R$47="R",'3-man'!R$46=$R$100),AND('3-man'!R$46&lt;=IF('3-man'!$BF$32="",999,'3-man'!$BF$32),OR('3-man'!R$47="D",LEFT('3-man'!R$47,3)="ST&gt;",OR(AND('3-man'!R$48="ST&gt;1",R102&gt;=100),AND('3-man'!R$49="ST&gt;1",R110&gt;=100))))),'3-man'!R$46,0)</f>
        <v/>
      </c>
      <c r="S101">
        <f>IF(OR('3-man'!S$47="P",OR('3-man'!S$47="R",'3-man'!S$46=$R$100),AND('3-man'!S$46&lt;=IF('3-man'!$BF$32="",999,'3-man'!$BF$32),OR('3-man'!S$47="D",LEFT('3-man'!S$47,3)="ST&gt;",OR(AND('3-man'!S$48="ST&gt;1",S102&gt;=100),AND('3-man'!S$49="ST&gt;1",S110&gt;=100))))),'3-man'!S$46,0)</f>
        <v/>
      </c>
      <c r="T101">
        <f>IF(OR('3-man'!T$47="P",OR('3-man'!T$47="R",'3-man'!T$46=$R$100),AND('3-man'!T$46&lt;=IF('3-man'!$BF$32="",999,'3-man'!$BF$32),OR('3-man'!T$47="D",LEFT('3-man'!T$47,3)="ST&gt;",OR(AND('3-man'!T$48="ST&gt;1",T102&gt;=100),AND('3-man'!T$49="ST&gt;1",T110&gt;=100))))),'3-man'!T$46,0)</f>
        <v/>
      </c>
      <c r="U101">
        <f>IF(OR('3-man'!U$47="P",OR('3-man'!U$47="R",'3-man'!U$46=$R$100),AND('3-man'!U$46&lt;=IF('3-man'!$BF$32="",999,'3-man'!$BF$32),OR('3-man'!U$47="D",LEFT('3-man'!U$47,3)="ST&gt;",OR(AND('3-man'!U$48="ST&gt;1",U102&gt;=100),AND('3-man'!U$49="ST&gt;1",U110&gt;=100))))),'3-man'!U$46,0)</f>
        <v/>
      </c>
      <c r="V101">
        <f>IF(OR('3-man'!V$47="P",OR('3-man'!V$47="R",'3-man'!V$46=$R$100),AND('3-man'!V$46&lt;=IF('3-man'!$BF$32="",999,'3-man'!$BF$32),OR('3-man'!V$47="D",LEFT('3-man'!V$47,3)="ST&gt;",OR(AND('3-man'!V$48="ST&gt;1",V102&gt;=100),AND('3-man'!V$49="ST&gt;1",V110&gt;=100))))),'3-man'!V$46,0)</f>
        <v/>
      </c>
      <c r="W101">
        <f>IF(OR('3-man'!W$47="P",OR('3-man'!W$47="R",'3-man'!W$46=$R$100),AND('3-man'!W$46&lt;=IF('3-man'!$BF$32="",999,'3-man'!$BF$32),OR('3-man'!W$47="D",LEFT('3-man'!W$47,3)="ST&gt;",OR(AND('3-man'!W$48="ST&gt;1",W102&gt;=100),AND('3-man'!W$49="ST&gt;1",W110&gt;=100))))),'3-man'!W$46,0)</f>
        <v/>
      </c>
      <c r="X101">
        <f>IF(OR('3-man'!X$47="P",OR('3-man'!X$47="R",'3-man'!X$46=$R$100),AND('3-man'!X$46&lt;=IF('3-man'!$BF$32="",999,'3-man'!$BF$32),OR('3-man'!X$47="D",LEFT('3-man'!X$47,3)="ST&gt;",OR(AND('3-man'!X$48="ST&gt;1",X102&gt;=100),AND('3-man'!X$49="ST&gt;1",X110&gt;=100))))),'3-man'!X$46,0)</f>
        <v/>
      </c>
      <c r="Y101">
        <f>IF(OR('3-man'!Y$47="P",OR('3-man'!Y$47="R",'3-man'!Y$46=$R$100),AND('3-man'!Y$46&lt;=IF('3-man'!$BF$32="",999,'3-man'!$BF$32),OR('3-man'!Y$47="D",LEFT('3-man'!Y$47,3)="ST&gt;",OR(AND('3-man'!Y$48="ST&gt;1",Y102&gt;=100),AND('3-man'!Y$49="ST&gt;1",Y110&gt;=100))))),'3-man'!Y$46,0)</f>
        <v/>
      </c>
      <c r="Z101">
        <f>IF(OR('3-man'!Z$47="P",OR('3-man'!Z$47="R",'3-man'!Z$46=$R$100),AND('3-man'!Z$46&lt;=IF('3-man'!$BF$32="",999,'3-man'!$BF$32),OR('3-man'!Z$47="D",LEFT('3-man'!Z$47,3)="ST&gt;",OR(AND('3-man'!Z$48="ST&gt;1",Z102&gt;=100),AND('3-man'!Z$49="ST&gt;1",Z110&gt;=100))))),'3-man'!Z$46,0)</f>
        <v/>
      </c>
      <c r="AA101">
        <f>IF(OR('3-man'!AA$47="P",OR('3-man'!AA$47="R",'3-man'!AA$46=$R$100),AND('3-man'!AA$46&lt;=IF('3-man'!$BF$32="",999,'3-man'!$BF$32),OR('3-man'!AA$47="D",LEFT('3-man'!AA$47,3)="ST&gt;",OR(AND('3-man'!AA$48="ST&gt;1",AA102&gt;=100),AND('3-man'!AA$49="ST&gt;1",AA110&gt;=100))))),'3-man'!AA$46,0)</f>
        <v/>
      </c>
      <c r="AB101">
        <f>IF(OR('3-man'!AB$47="P",OR('3-man'!AB$47="R",'3-man'!AB$46=$R$100),AND('3-man'!AB$46&lt;=IF('3-man'!$BF$32="",999,'3-man'!$BF$32),OR('3-man'!AB$47="D",LEFT('3-man'!AB$47,3)="ST&gt;",OR(AND('3-man'!AB$48="ST&gt;1",AB102&gt;=100),AND('3-man'!AB$49="ST&gt;1",AB110&gt;=100))))),'3-man'!AB$46,0)</f>
        <v/>
      </c>
      <c r="AC101">
        <f>IF(OR('3-man'!AC$47="P",OR('3-man'!AC$47="R",'3-man'!AC$46=$R$100),AND('3-man'!AC$46&lt;=IF('3-man'!$BF$32="",999,'3-man'!$BF$32),OR('3-man'!AC$47="D",LEFT('3-man'!AC$47,3)="ST&gt;",OR(AND('3-man'!AC$48="ST&gt;1",AC102&gt;=100),AND('3-man'!AC$49="ST&gt;1",AC110&gt;=100))))),'3-man'!AC$46,0)</f>
        <v/>
      </c>
      <c r="AD101">
        <f>IF(OR('3-man'!AD$47="P",OR('3-man'!AD$47="R",'3-man'!AD$46=$R$100),AND('3-man'!AD$46&lt;=IF('3-man'!$BF$32="",999,'3-man'!$BF$32),OR('3-man'!AD$47="D",LEFT('3-man'!AD$47,3)="ST&gt;",OR(AND('3-man'!AD$48="ST&gt;1",AD102&gt;=100),AND('3-man'!AD$49="ST&gt;1",AD110&gt;=100))))),'3-man'!AD$46,0)</f>
        <v/>
      </c>
      <c r="AE101">
        <f>IF(OR('3-man'!AE$47="P",OR('3-man'!AE$47="R",'3-man'!AE$46=$R$100),AND('3-man'!AE$46&lt;=IF('3-man'!$BF$32="",999,'3-man'!$BF$32),OR('3-man'!AE$47="D",LEFT('3-man'!AE$47,3)="ST&gt;",OR(AND('3-man'!AE$48="ST&gt;1",AE102&gt;=100),AND('3-man'!AE$49="ST&gt;1",AE110&gt;=100))))),'3-man'!AE$46,0)</f>
        <v/>
      </c>
      <c r="AF101">
        <f>IF(OR('3-man'!AF$47="P",OR('3-man'!AF$47="R",'3-man'!AF$46=$R$100),AND('3-man'!AF$46&lt;=IF('3-man'!$BF$32="",999,'3-man'!$BF$32),OR('3-man'!AF$47="D",LEFT('3-man'!AF$47,3)="ST&gt;",OR(AND('3-man'!AF$48="ST&gt;1",AF102&gt;=100),AND('3-man'!AF$49="ST&gt;1",AF110&gt;=100))))),'3-man'!AF$46,0)</f>
        <v/>
      </c>
      <c r="AG101">
        <f>IF(OR('3-man'!AG$47="P",OR('3-man'!AG$47="R",'3-man'!AG$46=$R$100),AND('3-man'!AG$46&lt;=IF('3-man'!$BF$32="",999,'3-man'!$BF$32),OR('3-man'!AG$47="D",LEFT('3-man'!AG$47,3)="ST&gt;",OR(AND('3-man'!AG$48="ST&gt;1",AG102&gt;=100),AND('3-man'!AG$49="ST&gt;1",AG110&gt;=100))))),'3-man'!AG$46,0)</f>
        <v/>
      </c>
      <c r="AH101">
        <f>IF(OR('3-man'!AH$47="P",OR('3-man'!AH$47="R",'3-man'!AH$46=$R$100),AND('3-man'!AH$46&lt;=IF('3-man'!$BF$32="",999,'3-man'!$BF$32),OR('3-man'!AH$47="D",LEFT('3-man'!AH$47,3)="ST&gt;",OR(AND('3-man'!AH$48="ST&gt;1",AH102&gt;=100),AND('3-man'!AH$49="ST&gt;1",AH110&gt;=100))))),'3-man'!AH$46,0)</f>
        <v/>
      </c>
      <c r="AI101">
        <f>IF(OR('3-man'!AI$47="P",OR('3-man'!AI$47="R",'3-man'!AI$46=$R$100),AND('3-man'!AI$46&lt;=IF('3-man'!$BF$32="",999,'3-man'!$BF$32),OR('3-man'!AI$47="D",LEFT('3-man'!AI$47,3)="ST&gt;",OR(AND('3-man'!AI$48="ST&gt;1",AI102&gt;=100),AND('3-man'!AI$49="ST&gt;1",AI110&gt;=100))))),'3-man'!AI$46,0)</f>
        <v/>
      </c>
      <c r="AJ101">
        <f>IF(OR('3-man'!AJ$47="P",OR('3-man'!AJ$47="R",'3-man'!AJ$46=$R$100),AND('3-man'!AJ$46&lt;=IF('3-man'!$BF$32="",999,'3-man'!$BF$32),OR('3-man'!AJ$47="D",LEFT('3-man'!AJ$47,3)="ST&gt;",OR(AND('3-man'!AJ$48="ST&gt;1",AJ102&gt;=100),AND('3-man'!AJ$49="ST&gt;1",AJ110&gt;=100))))),'3-man'!AJ$46,0)</f>
        <v/>
      </c>
      <c r="AK101">
        <f>IF(OR('3-man'!AK$47="P",OR('3-man'!AK$47="R",'3-man'!AK$46=$R$100),AND('3-man'!AK$46&lt;=IF('3-man'!$BF$32="",999,'3-man'!$BF$32),OR('3-man'!AK$47="D",LEFT('3-man'!AK$47,3)="ST&gt;",OR(AND('3-man'!AK$48="ST&gt;1",AK102&gt;=100),AND('3-man'!AK$49="ST&gt;1",AK110&gt;=100))))),'3-man'!AK$46,0)</f>
        <v/>
      </c>
      <c r="AL101">
        <f>IF(OR('3-man'!AL$47="P",OR('3-man'!AL$47="R",'3-man'!AL$46=$R$100),AND('3-man'!AL$46&lt;=IF('3-man'!$BF$32="",999,'3-man'!$BF$32),OR('3-man'!AL$47="D",LEFT('3-man'!AL$47,3)="ST&gt;",OR(AND('3-man'!AL$48="ST&gt;1",AL102&gt;=100),AND('3-man'!AL$49="ST&gt;1",AL110&gt;=100))))),'3-man'!AL$46,0)</f>
        <v/>
      </c>
      <c r="AM101">
        <f>IF(OR('3-man'!AM$47="P",OR('3-man'!AM$47="R",'3-man'!AM$46=$R$100),AND('3-man'!AM$46&lt;=IF('3-man'!$BF$32="",999,'3-man'!$BF$32),OR('3-man'!AM$47="D",LEFT('3-man'!AM$47,3)="ST&gt;",OR(AND('3-man'!AM$48="ST&gt;1",AM102&gt;=100),AND('3-man'!AM$49="ST&gt;1",AM110&gt;=100))))),'3-man'!AM$46,0)</f>
        <v/>
      </c>
      <c r="AN101">
        <f>IF(OR('3-man'!AN$47="P",OR('3-man'!AN$47="R",'3-man'!AN$46=$R$100),AND('3-man'!AN$46&lt;=IF('3-man'!$BF$32="",999,'3-man'!$BF$32),OR('3-man'!AN$47="D",LEFT('3-man'!AN$47,3)="ST&gt;",OR(AND('3-man'!AN$48="ST&gt;1",AN102&gt;=100),AND('3-man'!AN$49="ST&gt;1",AN110&gt;=100))))),'3-man'!AN$46,0)</f>
        <v/>
      </c>
      <c r="AO101">
        <f>IF(OR('3-man'!AO$47="P",OR('3-man'!AO$47="R",'3-man'!AO$46=$R$100),AND('3-man'!AO$46&lt;=IF('3-man'!$BF$32="",999,'3-man'!$BF$32),OR('3-man'!AO$47="D",LEFT('3-man'!AO$47,3)="ST&gt;",OR(AND('3-man'!AO$48="ST&gt;1",AO102&gt;=100),AND('3-man'!AO$49="ST&gt;1",AO110&gt;=100))))),'3-man'!AO$46,0)</f>
        <v/>
      </c>
      <c r="AP101">
        <f>IF(OR('3-man'!AP$47="P",OR('3-man'!AP$47="R",'3-man'!AP$46=$R$100),AND('3-man'!AP$46&lt;=IF('3-man'!$BF$32="",999,'3-man'!$BF$32),OR('3-man'!AP$47="D",LEFT('3-man'!AP$47,3)="ST&gt;",OR(AND('3-man'!AP$48="ST&gt;1",AP102&gt;=100),AND('3-man'!AP$49="ST&gt;1",AP110&gt;=100))))),'3-man'!AP$46,0)</f>
        <v/>
      </c>
      <c r="AQ101">
        <f>IF(OR('3-man'!AQ$47="P",OR('3-man'!AQ$47="R",'3-man'!AQ$46=$R$100),AND('3-man'!AQ$46&lt;=IF('3-man'!$BF$32="",999,'3-man'!$BF$32),OR('3-man'!AQ$47="D",LEFT('3-man'!AQ$47,3)="ST&gt;",OR(AND('3-man'!AQ$48="ST&gt;1",AQ102&gt;=100),AND('3-man'!AQ$49="ST&gt;1",AQ110&gt;=100))))),'3-man'!AQ$46,0)</f>
        <v/>
      </c>
      <c r="AR101">
        <f>IF(OR('3-man'!AR$47="P",OR('3-man'!AR$47="R",'3-man'!AR$46=$R$100),AND('3-man'!AR$46&lt;=IF('3-man'!$BF$32="",999,'3-man'!$BF$32),OR('3-man'!AR$47="D",LEFT('3-man'!AR$47,3)="ST&gt;",OR(AND('3-man'!AR$48="ST&gt;1",AR102&gt;=100),AND('3-man'!AR$49="ST&gt;1",AR110&gt;=100))))),'3-man'!AR$46,0)</f>
        <v/>
      </c>
      <c r="AS101">
        <f>IF(OR('3-man'!AS$47="P",OR('3-man'!AS$47="R",'3-man'!AS$46=$R$100),AND('3-man'!AS$46&lt;=IF('3-man'!$BF$32="",999,'3-man'!$BF$32),OR('3-man'!AS$47="D",LEFT('3-man'!AS$47,3)="ST&gt;",OR(AND('3-man'!AS$48="ST&gt;1",AS102&gt;=100),AND('3-man'!AS$49="ST&gt;1",AS110&gt;=100))))),'3-man'!AS$46,0)</f>
        <v/>
      </c>
      <c r="AT101">
        <f>IF(OR('3-man'!AT$47="P",OR('3-man'!AT$47="R",'3-man'!AT$46=$R$100),AND('3-man'!AT$46&lt;=IF('3-man'!$BF$32="",999,'3-man'!$BF$32),OR('3-man'!AT$47="D",LEFT('3-man'!AT$47,3)="ST&gt;",OR(AND('3-man'!AT$48="ST&gt;1",AT102&gt;=100),AND('3-man'!AT$49="ST&gt;1",AT110&gt;=100))))),'3-man'!AT$46,0)</f>
        <v/>
      </c>
      <c r="AU101">
        <f>IF(OR('3-man'!AU$47="P",OR('3-man'!AU$47="R",'3-man'!AU$46=$R$100),AND('3-man'!AU$46&lt;=IF('3-man'!$BF$32="",999,'3-man'!$BF$32),OR('3-man'!AU$47="D",LEFT('3-man'!AU$47,3)="ST&gt;",OR(AND('3-man'!AU$48="ST&gt;1",AU102&gt;=100),AND('3-man'!AU$49="ST&gt;1",AU110&gt;=100))))),'3-man'!AU$46,0)</f>
        <v/>
      </c>
      <c r="AV101">
        <f>IF(OR('3-man'!AV$47="P",OR('3-man'!AV$47="R",'3-man'!AV$46=$R$100),AND('3-man'!AV$46&lt;=IF('3-man'!$BF$32="",999,'3-man'!$BF$32),OR('3-man'!AV$47="D",LEFT('3-man'!AV$47,3)="ST&gt;",OR(AND('3-man'!AV$48="ST&gt;1",AV102&gt;=100),AND('3-man'!AV$49="ST&gt;1",AV110&gt;=100))))),'3-man'!AV$46,0)</f>
        <v/>
      </c>
      <c r="AW101">
        <f>IF(OR('3-man'!AW$47="P",OR('3-man'!AW$47="R",'3-man'!AW$46=$R$100),AND('3-man'!AW$46&lt;=IF('3-man'!$BF$32="",999,'3-man'!$BF$32),OR('3-man'!AW$47="D",LEFT('3-man'!AW$47,3)="ST&gt;",OR(AND('3-man'!AW$48="ST&gt;1",AW102&gt;=100),AND('3-man'!AW$49="ST&gt;1",AW110&gt;=100))))),'3-man'!AW$46,0)</f>
        <v/>
      </c>
      <c r="AX101">
        <f>IF(OR('3-man'!AX$47="P",OR('3-man'!AX$47="R",'3-man'!AX$46=$R$100),AND('3-man'!AX$46&lt;=IF('3-man'!$BF$32="",999,'3-man'!$BF$32),OR('3-man'!AX$47="D",LEFT('3-man'!AX$47,3)="ST&gt;",OR(AND('3-man'!AX$48="ST&gt;1",AX102&gt;=100),AND('3-man'!AX$49="ST&gt;1",AX110&gt;=100))))),'3-man'!AX$46,0)</f>
        <v/>
      </c>
      <c r="AY101">
        <f>IF(OR('3-man'!AY$47="P",OR('3-man'!AY$47="R",'3-man'!AY$46=$R$100),AND('3-man'!AY$46&lt;=IF('3-man'!$BF$32="",999,'3-man'!$BF$32),OR('3-man'!AY$47="D",LEFT('3-man'!AY$47,3)="ST&gt;",OR(AND('3-man'!AY$48="ST&gt;1",AY102&gt;=100),AND('3-man'!AY$49="ST&gt;1",AY110&gt;=100))))),'3-man'!AY$46,0)</f>
        <v/>
      </c>
      <c r="AZ101">
        <f>IF(OR('3-man'!AZ$47="P",OR('3-man'!AZ$47="R",'3-man'!AZ$46=$R$100),AND('3-man'!AZ$46&lt;=IF('3-man'!$BF$32="",999,'3-man'!$BF$32),OR('3-man'!AZ$47="D",LEFT('3-man'!AZ$47,3)="ST&gt;",OR(AND('3-man'!AZ$48="ST&gt;1",AZ102&gt;=100),AND('3-man'!AZ$49="ST&gt;1",AZ110&gt;=100))))),'3-man'!AZ$46,0)</f>
        <v/>
      </c>
      <c r="BA101">
        <f>IF(OR('3-man'!BA$47="P",OR('3-man'!BA$47="R",'3-man'!BA$46=$R$100),AND('3-man'!BA$46&lt;=IF('3-man'!$BF$32="",999,'3-man'!$BF$32),OR('3-man'!BA$47="D",LEFT('3-man'!BA$47,3)="ST&gt;",OR(AND('3-man'!BA$48="ST&gt;1",BA102&gt;=100),AND('3-man'!BA$49="ST&gt;1",BA110&gt;=100))))),'3-man'!BA$46,0)</f>
        <v/>
      </c>
      <c r="BB101">
        <f>IF(OR('3-man'!BB$47="P",OR('3-man'!BB$47="R",'3-man'!BB$46=$R$100),AND('3-man'!BB$46&lt;=IF('3-man'!$BF$32="",999,'3-man'!$BF$32),OR('3-man'!BB$47="D",LEFT('3-man'!BB$47,3)="ST&gt;",OR(AND('3-man'!BB$48="ST&gt;1",BB102&gt;=100),AND('3-man'!BB$49="ST&gt;1",BB110&gt;=100))))),'3-man'!BB$46,0)</f>
        <v/>
      </c>
      <c r="BC101">
        <f>IF(OR('3-man'!BC$47="P",OR('3-man'!BC$47="R",'3-man'!BC$46=$R$100),AND('3-man'!BC$46&lt;=IF('3-man'!$BF$32="",999,'3-man'!$BF$32),OR('3-man'!BC$47="D",LEFT('3-man'!BC$47,3)="ST&gt;",OR(AND('3-man'!BC$48="ST&gt;1",BC102&gt;=100),AND('3-man'!BC$49="ST&gt;1",BC110&gt;=100))))),'3-man'!BC$46,0)</f>
        <v/>
      </c>
      <c r="BD101">
        <f>IF(OR('3-man'!BD$47="P",OR('3-man'!BD$47="R",'3-man'!BD$46=$R$100),AND('3-man'!BD$46&lt;=IF('3-man'!$BF$32="",999,'3-man'!$BF$32),OR('3-man'!BD$47="D",LEFT('3-man'!BD$47,3)="ST&gt;",OR(AND('3-man'!BD$48="ST&gt;1",BD102&gt;=100),AND('3-man'!BD$49="ST&gt;1",BD110&gt;=100))))),'3-man'!BD$46,0)</f>
        <v/>
      </c>
      <c r="BE101">
        <f>IF(OR('3-man'!BE$47="P",OR('3-man'!BE$47="R",'3-man'!BE$46=$R$100),AND('3-man'!BE$46&lt;=IF('3-man'!$BF$32="",999,'3-man'!$BF$32),OR('3-man'!BE$47="D",LEFT('3-man'!BE$47,3)="ST&gt;",OR(AND('3-man'!BE$48="ST&gt;1",BE102&gt;=100),AND('3-man'!BE$49="ST&gt;1",BE110&gt;=100))))),'3-man'!BE$46,0)</f>
        <v/>
      </c>
      <c r="BF101">
        <f>IF(OR('3-man'!BF$47="P",OR('3-man'!BF$47="R",'3-man'!BF$46=$R$100),AND('3-man'!BF$46&lt;=IF('3-man'!$BF$32="",999,'3-man'!$BF$32),OR('3-man'!BF$47="D",LEFT('3-man'!BF$47,3)="ST&gt;",OR(AND('3-man'!BF$48="ST&gt;1",BF102&gt;=100),AND('3-man'!BF$49="ST&gt;1",BF110&gt;=100))))),'3-man'!BF$46,0)</f>
        <v/>
      </c>
      <c r="BG101">
        <f>IF(OR('3-man'!BG$47="P",OR('3-man'!BG$47="R",'3-man'!BG$46=$R$100),AND('3-man'!BG$46&lt;=IF('3-man'!$BF$32="",999,'3-man'!$BF$32),OR('3-man'!BG$47="D",LEFT('3-man'!BG$47,3)="ST&gt;",OR(AND('3-man'!BG$48="ST&gt;1",BG102&gt;=100),AND('3-man'!BG$49="ST&gt;1",BG110&gt;=100))))),'3-man'!BG$46,0)</f>
        <v/>
      </c>
      <c r="BH101">
        <f>IF(OR('3-man'!BH$47="P",OR('3-man'!BH$47="R",'3-man'!BH$46=$R$100),AND('3-man'!BH$46&lt;=IF('3-man'!$BF$32="",999,'3-man'!$BF$32),OR('3-man'!BH$47="D",LEFT('3-man'!BH$47,3)="ST&gt;",OR(AND('3-man'!BH$48="ST&gt;1",BH102&gt;=100),AND('3-man'!BH$49="ST&gt;1",BH110&gt;=100))))),'3-man'!BH$46,0)</f>
        <v/>
      </c>
      <c r="BI101">
        <f>IF(OR('3-man'!BI$47="P",OR('3-man'!BI$47="R",'3-man'!BI$46=$R$100),AND('3-man'!BI$46&lt;=IF('3-man'!$BF$32="",999,'3-man'!$BF$32),OR('3-man'!BI$47="D",LEFT('3-man'!BI$47,3)="ST&gt;",OR(AND('3-man'!BI$48="ST&gt;1",BI102&gt;=100),AND('3-man'!BI$49="ST&gt;1",BI110&gt;=100))))),'3-man'!BI$46,0)</f>
        <v/>
      </c>
      <c r="BJ101">
        <f>IF(OR('3-man'!BJ$47="P",OR('3-man'!BJ$47="R",'3-man'!BJ$46=$R$100),AND('3-man'!BJ$46&lt;=IF('3-man'!$BF$32="",999,'3-man'!$BF$32),OR('3-man'!BJ$47="D",LEFT('3-man'!BJ$47,3)="ST&gt;",OR(AND('3-man'!BJ$48="ST&gt;1",BJ102&gt;=100),AND('3-man'!BJ$49="ST&gt;1",BJ110&gt;=100))))),'3-man'!BJ$46,0)</f>
        <v/>
      </c>
      <c r="BK101">
        <f>IF(OR('3-man'!BK$47="P",OR('3-man'!BK$47="R",'3-man'!BK$46=$R$100),AND('3-man'!BK$46&lt;=IF('3-man'!$BF$32="",999,'3-man'!$BF$32),OR('3-man'!BK$47="D",LEFT('3-man'!BK$47,3)="ST&gt;",OR(AND('3-man'!BK$48="ST&gt;1",BK102&gt;=100),AND('3-man'!BK$49="ST&gt;1",BK110&gt;=100))))),'3-man'!BK$46,0)</f>
        <v/>
      </c>
      <c r="BL101">
        <f>IF(OR('3-man'!BL$47="P",OR('3-man'!BL$47="R",'3-man'!BL$46=$R$100),AND('3-man'!BL$46&lt;=IF('3-man'!$BF$32="",999,'3-man'!$BF$32),OR('3-man'!BL$47="D",LEFT('3-man'!BL$47,3)="ST&gt;",OR(AND('3-man'!BL$48="ST&gt;1",BL102&gt;=100),AND('3-man'!BL$49="ST&gt;1",BL110&gt;=100))))),'3-man'!BL$46,0)</f>
        <v/>
      </c>
      <c r="BM101">
        <f>IF(OR('3-man'!BM$47="P",OR('3-man'!BM$47="R",'3-man'!BM$46=$R$100),AND('3-man'!BM$46&lt;=IF('3-man'!$BF$32="",999,'3-man'!$BF$32),OR('3-man'!BM$47="D",LEFT('3-man'!BM$47,3)="ST&gt;",OR(AND('3-man'!BM$48="ST&gt;1",BM102&gt;=100),AND('3-man'!BM$49="ST&gt;1",BM110&gt;=100))))),'3-man'!BM$46,0)</f>
        <v/>
      </c>
      <c r="BN101">
        <f>IF(OR('3-man'!BN$47="P",OR('3-man'!BN$47="R",'3-man'!BN$46=$R$100),AND('3-man'!BN$46&lt;=IF('3-man'!$BF$32="",999,'3-man'!$BF$32),OR('3-man'!BN$47="D",LEFT('3-man'!BN$47,3)="ST&gt;",OR(AND('3-man'!BN$48="ST&gt;1",BN102&gt;=100),AND('3-man'!BN$49="ST&gt;1",BN110&gt;=100))))),'3-man'!BN$46,0)</f>
        <v/>
      </c>
      <c r="BO101">
        <f>IF(OR('3-man'!BO$47="P",OR('3-man'!BO$47="R",'3-man'!BO$46=$R$100),AND('3-man'!BO$46&lt;=IF('3-man'!$BF$32="",999,'3-man'!$BF$32),OR('3-man'!BO$47="D",LEFT('3-man'!BO$47,3)="ST&gt;",OR(AND('3-man'!BO$48="ST&gt;1",BO102&gt;=100),AND('3-man'!BO$49="ST&gt;1",BO110&gt;=100))))),'3-man'!BO$46,0)</f>
        <v/>
      </c>
      <c r="BP101">
        <f>IF(OR('3-man'!BP$47="P",OR('3-man'!BP$47="R",'3-man'!BP$46=$R$100),AND('3-man'!BP$46&lt;=IF('3-man'!$BF$32="",999,'3-man'!$BF$32),OR('3-man'!BP$47="D",LEFT('3-man'!BP$47,3)="ST&gt;",OR(AND('3-man'!BP$48="ST&gt;1",BP102&gt;=100),AND('3-man'!BP$49="ST&gt;1",BP110&gt;=100))))),'3-man'!BP$46,0)</f>
        <v/>
      </c>
      <c r="BQ101">
        <f>IF(OR('3-man'!BQ$47="P",OR('3-man'!BQ$47="R",'3-man'!BQ$46=$R$100),AND('3-man'!BQ$46&lt;=IF('3-man'!$BF$32="",999,'3-man'!$BF$32),OR('3-man'!BQ$47="D",LEFT('3-man'!BQ$47,3)="ST&gt;",OR(AND('3-man'!BQ$48="ST&gt;1",BQ102&gt;=100),AND('3-man'!BQ$49="ST&gt;1",BQ110&gt;=100))))),'3-man'!BQ$46,0)</f>
        <v/>
      </c>
      <c r="BR101">
        <f>IF(OR('3-man'!BR$47="P",OR('3-man'!BR$47="R",'3-man'!BR$46=$R$100),AND('3-man'!BR$46&lt;=IF('3-man'!$BF$32="",999,'3-man'!$BF$32),OR('3-man'!BR$47="D",LEFT('3-man'!BR$47,3)="ST&gt;",OR(AND('3-man'!BR$48="ST&gt;1",BR102&gt;=100),AND('3-man'!BR$49="ST&gt;1",BR110&gt;=100))))),'3-man'!BR$46,0)</f>
        <v/>
      </c>
      <c r="BS101">
        <f>IF(OR('3-man'!BS$47="P",OR('3-man'!BS$47="R",'3-man'!BS$46=$R$100),AND('3-man'!BS$46&lt;=IF('3-man'!$BF$32="",999,'3-man'!$BF$32),OR('3-man'!BS$47="D",LEFT('3-man'!BS$47,3)="ST&gt;",OR(AND('3-man'!BS$48="ST&gt;1",BS102&gt;=100),AND('3-man'!BS$49="ST&gt;1",BS110&gt;=100))))),'3-man'!BS$46,0)</f>
        <v/>
      </c>
      <c r="BT101">
        <f>IF(OR('3-man'!BT$47="P",OR('3-man'!BT$47="R",'3-man'!BT$46=$R$100),AND('3-man'!BT$46&lt;=IF('3-man'!$BF$32="",999,'3-man'!$BF$32),OR('3-man'!BT$47="D",LEFT('3-man'!BT$47,3)="ST&gt;",OR(AND('3-man'!BT$48="ST&gt;1",BT102&gt;=100),AND('3-man'!BT$49="ST&gt;1",BT110&gt;=100))))),'3-man'!BT$46,0)</f>
        <v/>
      </c>
      <c r="BU101">
        <f>IF(OR('3-man'!BU$47="P",OR('3-man'!BU$47="R",'3-man'!BU$46=$R$100),AND('3-man'!BU$46&lt;=IF('3-man'!$BF$32="",999,'3-man'!$BF$32),OR('3-man'!BU$47="D",LEFT('3-man'!BU$47,3)="ST&gt;",OR(AND('3-man'!BU$48="ST&gt;1",BU102&gt;=100),AND('3-man'!BU$49="ST&gt;1",BU110&gt;=100))))),'3-man'!BU$46,0)</f>
        <v/>
      </c>
      <c r="BV101">
        <f>IF(OR('3-man'!BV$47="P",OR('3-man'!BV$47="R",'3-man'!BV$46=$R$100),AND('3-man'!BV$46&lt;=IF('3-man'!$BF$32="",999,'3-man'!$BF$32),OR('3-man'!BV$47="D",LEFT('3-man'!BV$47,3)="ST&gt;",OR(AND('3-man'!BV$48="ST&gt;1",BV102&gt;=100),AND('3-man'!BV$49="ST&gt;1",BV110&gt;=100))))),'3-man'!BV$46,0)</f>
        <v/>
      </c>
      <c r="BW101">
        <f>IF(OR('3-man'!BW$47="P",OR('3-man'!BW$47="R",'3-man'!BW$46=$R$100),AND('3-man'!BW$46&lt;=IF('3-man'!$BF$32="",999,'3-man'!$BF$32),OR('3-man'!BW$47="D",LEFT('3-man'!BW$47,3)="ST&gt;",OR(AND('3-man'!BW$48="ST&gt;1",BW102&gt;=100),AND('3-man'!BW$49="ST&gt;1",BW110&gt;=100))))),'3-man'!BW$46,0)</f>
        <v/>
      </c>
      <c r="BX101">
        <f>IF(OR('3-man'!BX$47="P",OR('3-man'!BX$47="R",'3-man'!BX$46=$R$100),AND('3-man'!BX$46&lt;=IF('3-man'!$BF$32="",999,'3-man'!$BF$32),OR('3-man'!BX$47="D",LEFT('3-man'!BX$47,3)="ST&gt;",OR(AND('3-man'!BX$48="ST&gt;1",BX102&gt;=100),AND('3-man'!BX$49="ST&gt;1",BX110&gt;=100))))),'3-man'!BX$46,0)</f>
        <v/>
      </c>
      <c r="BY101">
        <f>IF(OR('3-man'!BY$47="P",OR('3-man'!BY$47="R",'3-man'!BY$46=$R$100),AND('3-man'!BY$46&lt;=IF('3-man'!$BF$32="",999,'3-man'!$BF$32),OR('3-man'!BY$47="D",LEFT('3-man'!BY$47,3)="ST&gt;",OR(AND('3-man'!BY$48="ST&gt;1",BY102&gt;=100),AND('3-man'!BY$49="ST&gt;1",BY110&gt;=100))))),'3-man'!BY$46,0)</f>
        <v/>
      </c>
      <c r="BZ101">
        <f>IF(OR('3-man'!BZ$47="P",OR('3-man'!BZ$47="R",'3-man'!BZ$46=$R$100),AND('3-man'!BZ$46&lt;=IF('3-man'!$BF$32="",999,'3-man'!$BF$32),OR('3-man'!BZ$47="D",LEFT('3-man'!BZ$47,3)="ST&gt;",OR(AND('3-man'!BZ$48="ST&gt;1",BZ102&gt;=100),AND('3-man'!BZ$49="ST&gt;1",BZ110&gt;=100))))),'3-man'!BZ$46,0)</f>
        <v/>
      </c>
      <c r="CA101">
        <f>IF(OR('3-man'!CA$47="P",OR('3-man'!CA$47="R",'3-man'!CA$46=$R$100),AND('3-man'!CA$46&lt;=IF('3-man'!$BF$32="",999,'3-man'!$BF$32),OR('3-man'!CA$47="D",LEFT('3-man'!CA$47,3)="ST&gt;",OR(AND('3-man'!CA$48="ST&gt;1",CA102&gt;=100),AND('3-man'!CA$49="ST&gt;1",CA110&gt;=100))))),'3-man'!CA$46,0)</f>
        <v/>
      </c>
      <c r="CB101">
        <f>IF(OR('3-man'!CB$47="P",OR('3-man'!CB$47="R",'3-man'!CB$46=$R$100),AND('3-man'!CB$46&lt;=IF('3-man'!$BF$32="",999,'3-man'!$BF$32),OR('3-man'!CB$47="D",LEFT('3-man'!CB$47,3)="ST&gt;",OR(AND('3-man'!CB$48="ST&gt;1",CB102&gt;=100),AND('3-man'!CB$49="ST&gt;1",CB110&gt;=100))))),'3-man'!CB$46,0)</f>
        <v/>
      </c>
      <c r="CC101">
        <f>IF(OR('3-man'!CC$47="P",OR('3-man'!CC$47="R",'3-man'!CC$46=$R$100),AND('3-man'!CC$46&lt;=IF('3-man'!$BF$32="",999,'3-man'!$BF$32),OR('3-man'!CC$47="D",LEFT('3-man'!CC$47,3)="ST&gt;",OR(AND('3-man'!CC$48="ST&gt;1",CC102&gt;=100),AND('3-man'!CC$49="ST&gt;1",CC110&gt;=100))))),'3-man'!CC$46,0)</f>
        <v/>
      </c>
      <c r="CD101">
        <f>IF(OR('3-man'!CD$47="P",OR('3-man'!CD$47="R",'3-man'!CD$46=$R$100),AND('3-man'!CD$46&lt;=IF('3-man'!$BF$32="",999,'3-man'!$BF$32),OR('3-man'!CD$47="D",LEFT('3-man'!CD$47,3)="ST&gt;",OR(AND('3-man'!CD$48="ST&gt;1",CD102&gt;=100),AND('3-man'!CD$49="ST&gt;1",CD110&gt;=100))))),'3-man'!CD$46,0)</f>
        <v/>
      </c>
    </row>
    <row r="102">
      <c r="A102" t="inlineStr">
        <is>
          <t>P2 s1</t>
        </is>
      </c>
      <c r="C102">
        <f>MIN(100,B103+IF(AND(OR(NOT(ISNUMBER($R$108)),'3-man'!C$46&gt;$R$108),B103&lt;100,B104+1&gt;=IF(OR('3-man'!$F$33=TRUE,'3-man'!$F$33="TRUE",'3-man'!$F$33="Yes"),25,50)),10,0)+IF('3-man'!C$46=$Q$108,25,0))</f>
        <v/>
      </c>
      <c r="D102">
        <f>MIN(100,C103+IF(AND(OR(NOT(ISNUMBER($R$108)),'3-man'!D$46&gt;$R$108),C103&lt;100,C104+1&gt;=IF(OR('3-man'!$F$33=TRUE,'3-man'!$F$33="TRUE",'3-man'!$F$33="Yes"),25,50)),10,0)+IF('3-man'!D$46=$Q$108,25,0))</f>
        <v/>
      </c>
      <c r="E102">
        <f>MIN(100,D103+IF(AND(OR(NOT(ISNUMBER($R$108)),'3-man'!E$46&gt;$R$108),D103&lt;100,D104+1&gt;=IF(OR('3-man'!$F$33=TRUE,'3-man'!$F$33="TRUE",'3-man'!$F$33="Yes"),25,50)),10,0)+IF('3-man'!E$46=$Q$108,25,0))</f>
        <v/>
      </c>
      <c r="F102">
        <f>MIN(100,E103+IF(AND(OR(NOT(ISNUMBER($R$108)),'3-man'!F$46&gt;$R$108),E103&lt;100,E104+1&gt;=IF(OR('3-man'!$F$33=TRUE,'3-man'!$F$33="TRUE",'3-man'!$F$33="Yes"),25,50)),10,0)+IF('3-man'!F$46=$Q$108,25,0))</f>
        <v/>
      </c>
      <c r="G102">
        <f>MIN(100,F103+IF(AND(OR(NOT(ISNUMBER($R$108)),'3-man'!G$46&gt;$R$108),F103&lt;100,F104+1&gt;=IF(OR('3-man'!$F$33=TRUE,'3-man'!$F$33="TRUE",'3-man'!$F$33="Yes"),25,50)),10,0)+IF('3-man'!G$46=$Q$108,25,0))</f>
        <v/>
      </c>
      <c r="H102">
        <f>MIN(100,G103+IF(AND(OR(NOT(ISNUMBER($R$108)),'3-man'!H$46&gt;$R$108),G103&lt;100,G104+1&gt;=IF(OR('3-man'!$F$33=TRUE,'3-man'!$F$33="TRUE",'3-man'!$F$33="Yes"),25,50)),10,0)+IF('3-man'!H$46=$Q$108,25,0))</f>
        <v/>
      </c>
      <c r="I102">
        <f>MIN(100,H103+IF(AND(OR(NOT(ISNUMBER($R$108)),'3-man'!I$46&gt;$R$108),H103&lt;100,H104+1&gt;=IF(OR('3-man'!$F$33=TRUE,'3-man'!$F$33="TRUE",'3-man'!$F$33="Yes"),25,50)),10,0)+IF('3-man'!I$46=$Q$108,25,0))</f>
        <v/>
      </c>
      <c r="J102">
        <f>MIN(100,I103+IF(AND(OR(NOT(ISNUMBER($R$108)),'3-man'!J$46&gt;$R$108),I103&lt;100,I104+1&gt;=IF(OR('3-man'!$F$33=TRUE,'3-man'!$F$33="TRUE",'3-man'!$F$33="Yes"),25,50)),10,0)+IF('3-man'!J$46=$Q$108,25,0))</f>
        <v/>
      </c>
      <c r="K102">
        <f>MIN(100,J103+IF(AND(OR(NOT(ISNUMBER($R$108)),'3-man'!K$46&gt;$R$108),J103&lt;100,J104+1&gt;=IF(OR('3-man'!$F$33=TRUE,'3-man'!$F$33="TRUE",'3-man'!$F$33="Yes"),25,50)),10,0)+IF('3-man'!K$46=$Q$108,25,0))</f>
        <v/>
      </c>
      <c r="L102">
        <f>MIN(100,K103+IF(AND(OR(NOT(ISNUMBER($R$108)),'3-man'!L$46&gt;$R$108),K103&lt;100,K104+1&gt;=IF(OR('3-man'!$F$33=TRUE,'3-man'!$F$33="TRUE",'3-man'!$F$33="Yes"),25,50)),10,0)+IF('3-man'!L$46=$Q$108,25,0))</f>
        <v/>
      </c>
      <c r="M102">
        <f>MIN(100,L103+IF(AND(OR(NOT(ISNUMBER($R$108)),'3-man'!M$46&gt;$R$108),L103&lt;100,L104+1&gt;=IF(OR('3-man'!$F$33=TRUE,'3-man'!$F$33="TRUE",'3-man'!$F$33="Yes"),25,50)),10,0)+IF('3-man'!M$46=$Q$108,25,0))</f>
        <v/>
      </c>
      <c r="N102">
        <f>MIN(100,M103+IF(AND(OR(NOT(ISNUMBER($R$108)),'3-man'!N$46&gt;$R$108),M103&lt;100,M104+1&gt;=IF(OR('3-man'!$F$33=TRUE,'3-man'!$F$33="TRUE",'3-man'!$F$33="Yes"),25,50)),10,0)+IF('3-man'!N$46=$Q$108,25,0))</f>
        <v/>
      </c>
      <c r="O102">
        <f>MIN(100,N103+IF(AND(OR(NOT(ISNUMBER($R$108)),'3-man'!O$46&gt;$R$108),N103&lt;100,N104+1&gt;=IF(OR('3-man'!$F$33=TRUE,'3-man'!$F$33="TRUE",'3-man'!$F$33="Yes"),25,50)),10,0)+IF('3-man'!O$46=$Q$108,25,0))</f>
        <v/>
      </c>
      <c r="P102">
        <f>MIN(100,O103+IF(AND(OR(NOT(ISNUMBER($R$108)),'3-man'!P$46&gt;$R$108),O103&lt;100,O104+1&gt;=IF(OR('3-man'!$F$33=TRUE,'3-man'!$F$33="TRUE",'3-man'!$F$33="Yes"),25,50)),10,0)+IF('3-man'!P$46=$Q$108,25,0))</f>
        <v/>
      </c>
      <c r="Q102">
        <f>MIN(100,P103+IF(AND(OR(NOT(ISNUMBER($R$108)),'3-man'!Q$46&gt;$R$108),P103&lt;100,P104+1&gt;=IF(OR('3-man'!$F$33=TRUE,'3-man'!$F$33="TRUE",'3-man'!$F$33="Yes"),25,50)),10,0)+IF('3-man'!Q$46=$Q$108,25,0))</f>
        <v/>
      </c>
      <c r="R102">
        <f>MIN(100,Q103+IF(AND(OR(NOT(ISNUMBER($R$108)),'3-man'!R$46&gt;$R$108),Q103&lt;100,Q104+1&gt;=IF(OR('3-man'!$F$33=TRUE,'3-man'!$F$33="TRUE",'3-man'!$F$33="Yes"),25,50)),10,0)+IF('3-man'!R$46=$Q$108,25,0))</f>
        <v/>
      </c>
      <c r="S102">
        <f>MIN(100,R103+IF(AND(OR(NOT(ISNUMBER($R$108)),'3-man'!S$46&gt;$R$108),R103&lt;100,R104+1&gt;=IF(OR('3-man'!$F$33=TRUE,'3-man'!$F$33="TRUE",'3-man'!$F$33="Yes"),25,50)),10,0)+IF('3-man'!S$46=$Q$108,25,0))</f>
        <v/>
      </c>
      <c r="T102">
        <f>MIN(100,S103+IF(AND(OR(NOT(ISNUMBER($R$108)),'3-man'!T$46&gt;$R$108),S103&lt;100,S104+1&gt;=IF(OR('3-man'!$F$33=TRUE,'3-man'!$F$33="TRUE",'3-man'!$F$33="Yes"),25,50)),10,0)+IF('3-man'!T$46=$Q$108,25,0))</f>
        <v/>
      </c>
      <c r="U102">
        <f>MIN(100,T103+IF(AND(OR(NOT(ISNUMBER($R$108)),'3-man'!U$46&gt;$R$108),T103&lt;100,T104+1&gt;=IF(OR('3-man'!$F$33=TRUE,'3-man'!$F$33="TRUE",'3-man'!$F$33="Yes"),25,50)),10,0)+IF('3-man'!U$46=$Q$108,25,0))</f>
        <v/>
      </c>
      <c r="V102">
        <f>MIN(100,U103+IF(AND(OR(NOT(ISNUMBER($R$108)),'3-man'!V$46&gt;$R$108),U103&lt;100,U104+1&gt;=IF(OR('3-man'!$F$33=TRUE,'3-man'!$F$33="TRUE",'3-man'!$F$33="Yes"),25,50)),10,0)+IF('3-man'!V$46=$Q$108,25,0))</f>
        <v/>
      </c>
      <c r="W102">
        <f>MIN(100,V103+IF(AND(OR(NOT(ISNUMBER($R$108)),'3-man'!W$46&gt;$R$108),V103&lt;100,V104+1&gt;=IF(OR('3-man'!$F$33=TRUE,'3-man'!$F$33="TRUE",'3-man'!$F$33="Yes"),25,50)),10,0)+IF('3-man'!W$46=$Q$108,25,0))</f>
        <v/>
      </c>
      <c r="X102">
        <f>MIN(100,W103+IF(AND(OR(NOT(ISNUMBER($R$108)),'3-man'!X$46&gt;$R$108),W103&lt;100,W104+1&gt;=IF(OR('3-man'!$F$33=TRUE,'3-man'!$F$33="TRUE",'3-man'!$F$33="Yes"),25,50)),10,0)+IF('3-man'!X$46=$Q$108,25,0))</f>
        <v/>
      </c>
      <c r="Y102">
        <f>MIN(100,X103+IF(AND(OR(NOT(ISNUMBER($R$108)),'3-man'!Y$46&gt;$R$108),X103&lt;100,X104+1&gt;=IF(OR('3-man'!$F$33=TRUE,'3-man'!$F$33="TRUE",'3-man'!$F$33="Yes"),25,50)),10,0)+IF('3-man'!Y$46=$Q$108,25,0))</f>
        <v/>
      </c>
      <c r="Z102">
        <f>MIN(100,Y103+IF(AND(OR(NOT(ISNUMBER($R$108)),'3-man'!Z$46&gt;$R$108),Y103&lt;100,Y104+1&gt;=IF(OR('3-man'!$F$33=TRUE,'3-man'!$F$33="TRUE",'3-man'!$F$33="Yes"),25,50)),10,0)+IF('3-man'!Z$46=$Q$108,25,0))</f>
        <v/>
      </c>
      <c r="AA102">
        <f>MIN(100,Z103+IF(AND(OR(NOT(ISNUMBER($R$108)),'3-man'!AA$46&gt;$R$108),Z103&lt;100,Z104+1&gt;=IF(OR('3-man'!$F$33=TRUE,'3-man'!$F$33="TRUE",'3-man'!$F$33="Yes"),25,50)),10,0)+IF('3-man'!AA$46=$Q$108,25,0))</f>
        <v/>
      </c>
      <c r="AB102">
        <f>MIN(100,AA103+IF(AND(OR(NOT(ISNUMBER($R$108)),'3-man'!AB$46&gt;$R$108),AA103&lt;100,AA104+1&gt;=IF(OR('3-man'!$F$33=TRUE,'3-man'!$F$33="TRUE",'3-man'!$F$33="Yes"),25,50)),10,0)+IF('3-man'!AB$46=$Q$108,25,0))</f>
        <v/>
      </c>
      <c r="AC102">
        <f>MIN(100,AB103+IF(AND(OR(NOT(ISNUMBER($R$108)),'3-man'!AC$46&gt;$R$108),AB103&lt;100,AB104+1&gt;=IF(OR('3-man'!$F$33=TRUE,'3-man'!$F$33="TRUE",'3-man'!$F$33="Yes"),25,50)),10,0)+IF('3-man'!AC$46=$Q$108,25,0))</f>
        <v/>
      </c>
      <c r="AD102">
        <f>MIN(100,AC103+IF(AND(OR(NOT(ISNUMBER($R$108)),'3-man'!AD$46&gt;$R$108),AC103&lt;100,AC104+1&gt;=IF(OR('3-man'!$F$33=TRUE,'3-man'!$F$33="TRUE",'3-man'!$F$33="Yes"),25,50)),10,0)+IF('3-man'!AD$46=$Q$108,25,0))</f>
        <v/>
      </c>
      <c r="AE102">
        <f>MIN(100,AD103+IF(AND(OR(NOT(ISNUMBER($R$108)),'3-man'!AE$46&gt;$R$108),AD103&lt;100,AD104+1&gt;=IF(OR('3-man'!$F$33=TRUE,'3-man'!$F$33="TRUE",'3-man'!$F$33="Yes"),25,50)),10,0)+IF('3-man'!AE$46=$Q$108,25,0))</f>
        <v/>
      </c>
      <c r="AF102">
        <f>MIN(100,AE103+IF(AND(OR(NOT(ISNUMBER($R$108)),'3-man'!AF$46&gt;$R$108),AE103&lt;100,AE104+1&gt;=IF(OR('3-man'!$F$33=TRUE,'3-man'!$F$33="TRUE",'3-man'!$F$33="Yes"),25,50)),10,0)+IF('3-man'!AF$46=$Q$108,25,0))</f>
        <v/>
      </c>
      <c r="AG102">
        <f>MIN(100,AF103+IF(AND(OR(NOT(ISNUMBER($R$108)),'3-man'!AG$46&gt;$R$108),AF103&lt;100,AF104+1&gt;=IF(OR('3-man'!$F$33=TRUE,'3-man'!$F$33="TRUE",'3-man'!$F$33="Yes"),25,50)),10,0)+IF('3-man'!AG$46=$Q$108,25,0))</f>
        <v/>
      </c>
      <c r="AH102">
        <f>MIN(100,AG103+IF(AND(OR(NOT(ISNUMBER($R$108)),'3-man'!AH$46&gt;$R$108),AG103&lt;100,AG104+1&gt;=IF(OR('3-man'!$F$33=TRUE,'3-man'!$F$33="TRUE",'3-man'!$F$33="Yes"),25,50)),10,0)+IF('3-man'!AH$46=$Q$108,25,0))</f>
        <v/>
      </c>
      <c r="AI102">
        <f>MIN(100,AH103+IF(AND(OR(NOT(ISNUMBER($R$108)),'3-man'!AI$46&gt;$R$108),AH103&lt;100,AH104+1&gt;=IF(OR('3-man'!$F$33=TRUE,'3-man'!$F$33="TRUE",'3-man'!$F$33="Yes"),25,50)),10,0)+IF('3-man'!AI$46=$Q$108,25,0))</f>
        <v/>
      </c>
      <c r="AJ102">
        <f>MIN(100,AI103+IF(AND(OR(NOT(ISNUMBER($R$108)),'3-man'!AJ$46&gt;$R$108),AI103&lt;100,AI104+1&gt;=IF(OR('3-man'!$F$33=TRUE,'3-man'!$F$33="TRUE",'3-man'!$F$33="Yes"),25,50)),10,0)+IF('3-man'!AJ$46=$Q$108,25,0))</f>
        <v/>
      </c>
      <c r="AK102">
        <f>MIN(100,AJ103+IF(AND(OR(NOT(ISNUMBER($R$108)),'3-man'!AK$46&gt;$R$108),AJ103&lt;100,AJ104+1&gt;=IF(OR('3-man'!$F$33=TRUE,'3-man'!$F$33="TRUE",'3-man'!$F$33="Yes"),25,50)),10,0)+IF('3-man'!AK$46=$Q$108,25,0))</f>
        <v/>
      </c>
      <c r="AL102">
        <f>MIN(100,AK103+IF(AND(OR(NOT(ISNUMBER($R$108)),'3-man'!AL$46&gt;$R$108),AK103&lt;100,AK104+1&gt;=IF(OR('3-man'!$F$33=TRUE,'3-man'!$F$33="TRUE",'3-man'!$F$33="Yes"),25,50)),10,0)+IF('3-man'!AL$46=$Q$108,25,0))</f>
        <v/>
      </c>
      <c r="AM102">
        <f>MIN(100,AL103+IF(AND(OR(NOT(ISNUMBER($R$108)),'3-man'!AM$46&gt;$R$108),AL103&lt;100,AL104+1&gt;=IF(OR('3-man'!$F$33=TRUE,'3-man'!$F$33="TRUE",'3-man'!$F$33="Yes"),25,50)),10,0)+IF('3-man'!AM$46=$Q$108,25,0))</f>
        <v/>
      </c>
      <c r="AN102">
        <f>MIN(100,AM103+IF(AND(OR(NOT(ISNUMBER($R$108)),'3-man'!AN$46&gt;$R$108),AM103&lt;100,AM104+1&gt;=IF(OR('3-man'!$F$33=TRUE,'3-man'!$F$33="TRUE",'3-man'!$F$33="Yes"),25,50)),10,0)+IF('3-man'!AN$46=$Q$108,25,0))</f>
        <v/>
      </c>
      <c r="AO102">
        <f>MIN(100,AN103+IF(AND(OR(NOT(ISNUMBER($R$108)),'3-man'!AO$46&gt;$R$108),AN103&lt;100,AN104+1&gt;=IF(OR('3-man'!$F$33=TRUE,'3-man'!$F$33="TRUE",'3-man'!$F$33="Yes"),25,50)),10,0)+IF('3-man'!AO$46=$Q$108,25,0))</f>
        <v/>
      </c>
      <c r="AP102">
        <f>MIN(100,AO103+IF(AND(OR(NOT(ISNUMBER($R$108)),'3-man'!AP$46&gt;$R$108),AO103&lt;100,AO104+1&gt;=IF(OR('3-man'!$F$33=TRUE,'3-man'!$F$33="TRUE",'3-man'!$F$33="Yes"),25,50)),10,0)+IF('3-man'!AP$46=$Q$108,25,0))</f>
        <v/>
      </c>
      <c r="AQ102">
        <f>MIN(100,AP103+IF(AND(OR(NOT(ISNUMBER($R$108)),'3-man'!AQ$46&gt;$R$108),AP103&lt;100,AP104+1&gt;=IF(OR('3-man'!$F$33=TRUE,'3-man'!$F$33="TRUE",'3-man'!$F$33="Yes"),25,50)),10,0)+IF('3-man'!AQ$46=$Q$108,25,0))</f>
        <v/>
      </c>
      <c r="AR102">
        <f>MIN(100,AQ103+IF(AND(OR(NOT(ISNUMBER($R$108)),'3-man'!AR$46&gt;$R$108),AQ103&lt;100,AQ104+1&gt;=IF(OR('3-man'!$F$33=TRUE,'3-man'!$F$33="TRUE",'3-man'!$F$33="Yes"),25,50)),10,0)+IF('3-man'!AR$46=$Q$108,25,0))</f>
        <v/>
      </c>
      <c r="AS102">
        <f>MIN(100,AR103+IF(AND(OR(NOT(ISNUMBER($R$108)),'3-man'!AS$46&gt;$R$108),AR103&lt;100,AR104+1&gt;=IF(OR('3-man'!$F$33=TRUE,'3-man'!$F$33="TRUE",'3-man'!$F$33="Yes"),25,50)),10,0)+IF('3-man'!AS$46=$Q$108,25,0))</f>
        <v/>
      </c>
      <c r="AT102">
        <f>MIN(100,AS103+IF(AND(OR(NOT(ISNUMBER($R$108)),'3-man'!AT$46&gt;$R$108),AS103&lt;100,AS104+1&gt;=IF(OR('3-man'!$F$33=TRUE,'3-man'!$F$33="TRUE",'3-man'!$F$33="Yes"),25,50)),10,0)+IF('3-man'!AT$46=$Q$108,25,0))</f>
        <v/>
      </c>
      <c r="AU102">
        <f>MIN(100,AT103+IF(AND(OR(NOT(ISNUMBER($R$108)),'3-man'!AU$46&gt;$R$108),AT103&lt;100,AT104+1&gt;=IF(OR('3-man'!$F$33=TRUE,'3-man'!$F$33="TRUE",'3-man'!$F$33="Yes"),25,50)),10,0)+IF('3-man'!AU$46=$Q$108,25,0))</f>
        <v/>
      </c>
      <c r="AV102">
        <f>MIN(100,AU103+IF(AND(OR(NOT(ISNUMBER($R$108)),'3-man'!AV$46&gt;$R$108),AU103&lt;100,AU104+1&gt;=IF(OR('3-man'!$F$33=TRUE,'3-man'!$F$33="TRUE",'3-man'!$F$33="Yes"),25,50)),10,0)+IF('3-man'!AV$46=$Q$108,25,0))</f>
        <v/>
      </c>
      <c r="AW102">
        <f>MIN(100,AV103+IF(AND(OR(NOT(ISNUMBER($R$108)),'3-man'!AW$46&gt;$R$108),AV103&lt;100,AV104+1&gt;=IF(OR('3-man'!$F$33=TRUE,'3-man'!$F$33="TRUE",'3-man'!$F$33="Yes"),25,50)),10,0)+IF('3-man'!AW$46=$Q$108,25,0))</f>
        <v/>
      </c>
      <c r="AX102">
        <f>MIN(100,AW103+IF(AND(OR(NOT(ISNUMBER($R$108)),'3-man'!AX$46&gt;$R$108),AW103&lt;100,AW104+1&gt;=IF(OR('3-man'!$F$33=TRUE,'3-man'!$F$33="TRUE",'3-man'!$F$33="Yes"),25,50)),10,0)+IF('3-man'!AX$46=$Q$108,25,0))</f>
        <v/>
      </c>
      <c r="AY102">
        <f>MIN(100,AX103+IF(AND(OR(NOT(ISNUMBER($R$108)),'3-man'!AY$46&gt;$R$108),AX103&lt;100,AX104+1&gt;=IF(OR('3-man'!$F$33=TRUE,'3-man'!$F$33="TRUE",'3-man'!$F$33="Yes"),25,50)),10,0)+IF('3-man'!AY$46=$Q$108,25,0))</f>
        <v/>
      </c>
      <c r="AZ102">
        <f>MIN(100,AY103+IF(AND(OR(NOT(ISNUMBER($R$108)),'3-man'!AZ$46&gt;$R$108),AY103&lt;100,AY104+1&gt;=IF(OR('3-man'!$F$33=TRUE,'3-man'!$F$33="TRUE",'3-man'!$F$33="Yes"),25,50)),10,0)+IF('3-man'!AZ$46=$Q$108,25,0))</f>
        <v/>
      </c>
      <c r="BA102">
        <f>MIN(100,AZ103+IF(AND(OR(NOT(ISNUMBER($R$108)),'3-man'!BA$46&gt;$R$108),AZ103&lt;100,AZ104+1&gt;=IF(OR('3-man'!$F$33=TRUE,'3-man'!$F$33="TRUE",'3-man'!$F$33="Yes"),25,50)),10,0)+IF('3-man'!BA$46=$Q$108,25,0))</f>
        <v/>
      </c>
      <c r="BB102">
        <f>MIN(100,BA103+IF(AND(OR(NOT(ISNUMBER($R$108)),'3-man'!BB$46&gt;$R$108),BA103&lt;100,BA104+1&gt;=IF(OR('3-man'!$F$33=TRUE,'3-man'!$F$33="TRUE",'3-man'!$F$33="Yes"),25,50)),10,0)+IF('3-man'!BB$46=$Q$108,25,0))</f>
        <v/>
      </c>
      <c r="BC102">
        <f>MIN(100,BB103+IF(AND(OR(NOT(ISNUMBER($R$108)),'3-man'!BC$46&gt;$R$108),BB103&lt;100,BB104+1&gt;=IF(OR('3-man'!$F$33=TRUE,'3-man'!$F$33="TRUE",'3-man'!$F$33="Yes"),25,50)),10,0)+IF('3-man'!BC$46=$Q$108,25,0))</f>
        <v/>
      </c>
      <c r="BD102">
        <f>MIN(100,BC103+IF(AND(OR(NOT(ISNUMBER($R$108)),'3-man'!BD$46&gt;$R$108),BC103&lt;100,BC104+1&gt;=IF(OR('3-man'!$F$33=TRUE,'3-man'!$F$33="TRUE",'3-man'!$F$33="Yes"),25,50)),10,0)+IF('3-man'!BD$46=$Q$108,25,0))</f>
        <v/>
      </c>
      <c r="BE102">
        <f>MIN(100,BD103+IF(AND(OR(NOT(ISNUMBER($R$108)),'3-man'!BE$46&gt;$R$108),BD103&lt;100,BD104+1&gt;=IF(OR('3-man'!$F$33=TRUE,'3-man'!$F$33="TRUE",'3-man'!$F$33="Yes"),25,50)),10,0)+IF('3-man'!BE$46=$Q$108,25,0))</f>
        <v/>
      </c>
      <c r="BF102">
        <f>MIN(100,BE103+IF(AND(OR(NOT(ISNUMBER($R$108)),'3-man'!BF$46&gt;$R$108),BE103&lt;100,BE104+1&gt;=IF(OR('3-man'!$F$33=TRUE,'3-man'!$F$33="TRUE",'3-man'!$F$33="Yes"),25,50)),10,0)+IF('3-man'!BF$46=$Q$108,25,0))</f>
        <v/>
      </c>
      <c r="BG102">
        <f>MIN(100,BF103+IF(AND(OR(NOT(ISNUMBER($R$108)),'3-man'!BG$46&gt;$R$108),BF103&lt;100,BF104+1&gt;=IF(OR('3-man'!$F$33=TRUE,'3-man'!$F$33="TRUE",'3-man'!$F$33="Yes"),25,50)),10,0)+IF('3-man'!BG$46=$Q$108,25,0))</f>
        <v/>
      </c>
      <c r="BH102">
        <f>MIN(100,BG103+IF(AND(OR(NOT(ISNUMBER($R$108)),'3-man'!BH$46&gt;$R$108),BG103&lt;100,BG104+1&gt;=IF(OR('3-man'!$F$33=TRUE,'3-man'!$F$33="TRUE",'3-man'!$F$33="Yes"),25,50)),10,0)+IF('3-man'!BH$46=$Q$108,25,0))</f>
        <v/>
      </c>
      <c r="BI102">
        <f>MIN(100,BH103+IF(AND(OR(NOT(ISNUMBER($R$108)),'3-man'!BI$46&gt;$R$108),BH103&lt;100,BH104+1&gt;=IF(OR('3-man'!$F$33=TRUE,'3-man'!$F$33="TRUE",'3-man'!$F$33="Yes"),25,50)),10,0)+IF('3-man'!BI$46=$Q$108,25,0))</f>
        <v/>
      </c>
      <c r="BJ102">
        <f>MIN(100,BI103+IF(AND(OR(NOT(ISNUMBER($R$108)),'3-man'!BJ$46&gt;$R$108),BI103&lt;100,BI104+1&gt;=IF(OR('3-man'!$F$33=TRUE,'3-man'!$F$33="TRUE",'3-man'!$F$33="Yes"),25,50)),10,0)+IF('3-man'!BJ$46=$Q$108,25,0))</f>
        <v/>
      </c>
      <c r="BK102">
        <f>MIN(100,BJ103+IF(AND(OR(NOT(ISNUMBER($R$108)),'3-man'!BK$46&gt;$R$108),BJ103&lt;100,BJ104+1&gt;=IF(OR('3-man'!$F$33=TRUE,'3-man'!$F$33="TRUE",'3-man'!$F$33="Yes"),25,50)),10,0)+IF('3-man'!BK$46=$Q$108,25,0))</f>
        <v/>
      </c>
      <c r="BL102">
        <f>MIN(100,BK103+IF(AND(OR(NOT(ISNUMBER($R$108)),'3-man'!BL$46&gt;$R$108),BK103&lt;100,BK104+1&gt;=IF(OR('3-man'!$F$33=TRUE,'3-man'!$F$33="TRUE",'3-man'!$F$33="Yes"),25,50)),10,0)+IF('3-man'!BL$46=$Q$108,25,0))</f>
        <v/>
      </c>
      <c r="BM102">
        <f>MIN(100,BL103+IF(AND(OR(NOT(ISNUMBER($R$108)),'3-man'!BM$46&gt;$R$108),BL103&lt;100,BL104+1&gt;=IF(OR('3-man'!$F$33=TRUE,'3-man'!$F$33="TRUE",'3-man'!$F$33="Yes"),25,50)),10,0)+IF('3-man'!BM$46=$Q$108,25,0))</f>
        <v/>
      </c>
      <c r="BN102">
        <f>MIN(100,BM103+IF(AND(OR(NOT(ISNUMBER($R$108)),'3-man'!BN$46&gt;$R$108),BM103&lt;100,BM104+1&gt;=IF(OR('3-man'!$F$33=TRUE,'3-man'!$F$33="TRUE",'3-man'!$F$33="Yes"),25,50)),10,0)+IF('3-man'!BN$46=$Q$108,25,0))</f>
        <v/>
      </c>
      <c r="BO102">
        <f>MIN(100,BN103+IF(AND(OR(NOT(ISNUMBER($R$108)),'3-man'!BO$46&gt;$R$108),BN103&lt;100,BN104+1&gt;=IF(OR('3-man'!$F$33=TRUE,'3-man'!$F$33="TRUE",'3-man'!$F$33="Yes"),25,50)),10,0)+IF('3-man'!BO$46=$Q$108,25,0))</f>
        <v/>
      </c>
      <c r="BP102">
        <f>MIN(100,BO103+IF(AND(OR(NOT(ISNUMBER($R$108)),'3-man'!BP$46&gt;$R$108),BO103&lt;100,BO104+1&gt;=IF(OR('3-man'!$F$33=TRUE,'3-man'!$F$33="TRUE",'3-man'!$F$33="Yes"),25,50)),10,0)+IF('3-man'!BP$46=$Q$108,25,0))</f>
        <v/>
      </c>
      <c r="BQ102">
        <f>MIN(100,BP103+IF(AND(OR(NOT(ISNUMBER($R$108)),'3-man'!BQ$46&gt;$R$108),BP103&lt;100,BP104+1&gt;=IF(OR('3-man'!$F$33=TRUE,'3-man'!$F$33="TRUE",'3-man'!$F$33="Yes"),25,50)),10,0)+IF('3-man'!BQ$46=$Q$108,25,0))</f>
        <v/>
      </c>
      <c r="BR102">
        <f>MIN(100,BQ103+IF(AND(OR(NOT(ISNUMBER($R$108)),'3-man'!BR$46&gt;$R$108),BQ103&lt;100,BQ104+1&gt;=IF(OR('3-man'!$F$33=TRUE,'3-man'!$F$33="TRUE",'3-man'!$F$33="Yes"),25,50)),10,0)+IF('3-man'!BR$46=$Q$108,25,0))</f>
        <v/>
      </c>
      <c r="BS102">
        <f>MIN(100,BR103+IF(AND(OR(NOT(ISNUMBER($R$108)),'3-man'!BS$46&gt;$R$108),BR103&lt;100,BR104+1&gt;=IF(OR('3-man'!$F$33=TRUE,'3-man'!$F$33="TRUE",'3-man'!$F$33="Yes"),25,50)),10,0)+IF('3-man'!BS$46=$Q$108,25,0))</f>
        <v/>
      </c>
      <c r="BT102">
        <f>MIN(100,BS103+IF(AND(OR(NOT(ISNUMBER($R$108)),'3-man'!BT$46&gt;$R$108),BS103&lt;100,BS104+1&gt;=IF(OR('3-man'!$F$33=TRUE,'3-man'!$F$33="TRUE",'3-man'!$F$33="Yes"),25,50)),10,0)+IF('3-man'!BT$46=$Q$108,25,0))</f>
        <v/>
      </c>
      <c r="BU102">
        <f>MIN(100,BT103+IF(AND(OR(NOT(ISNUMBER($R$108)),'3-man'!BU$46&gt;$R$108),BT103&lt;100,BT104+1&gt;=IF(OR('3-man'!$F$33=TRUE,'3-man'!$F$33="TRUE",'3-man'!$F$33="Yes"),25,50)),10,0)+IF('3-man'!BU$46=$Q$108,25,0))</f>
        <v/>
      </c>
      <c r="BV102">
        <f>MIN(100,BU103+IF(AND(OR(NOT(ISNUMBER($R$108)),'3-man'!BV$46&gt;$R$108),BU103&lt;100,BU104+1&gt;=IF(OR('3-man'!$F$33=TRUE,'3-man'!$F$33="TRUE",'3-man'!$F$33="Yes"),25,50)),10,0)+IF('3-man'!BV$46=$Q$108,25,0))</f>
        <v/>
      </c>
      <c r="BW102">
        <f>MIN(100,BV103+IF(AND(OR(NOT(ISNUMBER($R$108)),'3-man'!BW$46&gt;$R$108),BV103&lt;100,BV104+1&gt;=IF(OR('3-man'!$F$33=TRUE,'3-man'!$F$33="TRUE",'3-man'!$F$33="Yes"),25,50)),10,0)+IF('3-man'!BW$46=$Q$108,25,0))</f>
        <v/>
      </c>
      <c r="BX102">
        <f>MIN(100,BW103+IF(AND(OR(NOT(ISNUMBER($R$108)),'3-man'!BX$46&gt;$R$108),BW103&lt;100,BW104+1&gt;=IF(OR('3-man'!$F$33=TRUE,'3-man'!$F$33="TRUE",'3-man'!$F$33="Yes"),25,50)),10,0)+IF('3-man'!BX$46=$Q$108,25,0))</f>
        <v/>
      </c>
      <c r="BY102">
        <f>MIN(100,BX103+IF(AND(OR(NOT(ISNUMBER($R$108)),'3-man'!BY$46&gt;$R$108),BX103&lt;100,BX104+1&gt;=IF(OR('3-man'!$F$33=TRUE,'3-man'!$F$33="TRUE",'3-man'!$F$33="Yes"),25,50)),10,0)+IF('3-man'!BY$46=$Q$108,25,0))</f>
        <v/>
      </c>
      <c r="BZ102">
        <f>MIN(100,BY103+IF(AND(OR(NOT(ISNUMBER($R$108)),'3-man'!BZ$46&gt;$R$108),BY103&lt;100,BY104+1&gt;=IF(OR('3-man'!$F$33=TRUE,'3-man'!$F$33="TRUE",'3-man'!$F$33="Yes"),25,50)),10,0)+IF('3-man'!BZ$46=$Q$108,25,0))</f>
        <v/>
      </c>
      <c r="CA102">
        <f>MIN(100,BZ103+IF(AND(OR(NOT(ISNUMBER($R$108)),'3-man'!CA$46&gt;$R$108),BZ103&lt;100,BZ104+1&gt;=IF(OR('3-man'!$F$33=TRUE,'3-man'!$F$33="TRUE",'3-man'!$F$33="Yes"),25,50)),10,0)+IF('3-man'!CA$46=$Q$108,25,0))</f>
        <v/>
      </c>
      <c r="CB102">
        <f>MIN(100,CA103+IF(AND(OR(NOT(ISNUMBER($R$108)),'3-man'!CB$46&gt;$R$108),CA103&lt;100,CA104+1&gt;=IF(OR('3-man'!$F$33=TRUE,'3-man'!$F$33="TRUE",'3-man'!$F$33="Yes"),25,50)),10,0)+IF('3-man'!CB$46=$Q$108,25,0))</f>
        <v/>
      </c>
      <c r="CC102">
        <f>MIN(100,CB103+IF(AND(OR(NOT(ISNUMBER($R$108)),'3-man'!CC$46&gt;$R$108),CB103&lt;100,CB104+1&gt;=IF(OR('3-man'!$F$33=TRUE,'3-man'!$F$33="TRUE",'3-man'!$F$33="Yes"),25,50)),10,0)+IF('3-man'!CC$46=$Q$108,25,0))</f>
        <v/>
      </c>
      <c r="CD102">
        <f>MIN(100,CC103+IF(AND(OR(NOT(ISNUMBER($R$108)),'3-man'!CD$46&gt;$R$108),CC103&lt;100,CC104+1&gt;=IF(OR('3-man'!$F$33=TRUE,'3-man'!$F$33="TRUE",'3-man'!$F$33="Yes"),25,50)),10,0)+IF('3-man'!CD$46=$Q$108,25,0))</f>
        <v/>
      </c>
    </row>
    <row r="103">
      <c r="A103" t="inlineStr">
        <is>
          <t>P2 spec</t>
        </is>
      </c>
      <c r="B103">
        <f>IF('3-man'!$C$33="",100,'3-man'!$C$33)</f>
        <v/>
      </c>
      <c r="C103">
        <f>IF(OR('3-man'!C$48="R",'3-man'!C$46=$R$108),MIN(100,C102+10),IF('3-man'!C$48="P",MIN(100,C102+25),IF(AND('3-man'!C$48="D",C102&gt;=35,'3-man'!C$46&lt;=IF('3-man'!$BF$32="",999,'3-man'!$BF$32)),C102-35,IF(AND(LEFT('3-man'!C$48,3)="ST&gt;",C102&gt;=100,'3-man'!C$46&lt;=IF('3-man'!$BF$32="",999,'3-man'!$BF$32)),0,IF(AND(OR(AND('3-man'!C$47="ST&gt;2",C94&gt;=100),AND('3-man'!C$49="ST&gt;2",C110&gt;=100)),'3-man'!C$46&lt;=IF('3-man'!$BF$32="",999,'3-man'!$BF$32)),100,C102)))))</f>
        <v/>
      </c>
      <c r="D103">
        <f>IF(OR('3-man'!D$48="R",'3-man'!D$46=$R$108),MIN(100,D102+10),IF('3-man'!D$48="P",MIN(100,D102+25),IF(AND('3-man'!D$48="D",D102&gt;=35,'3-man'!D$46&lt;=IF('3-man'!$BF$32="",999,'3-man'!$BF$32)),D102-35,IF(AND(LEFT('3-man'!D$48,3)="ST&gt;",D102&gt;=100,'3-man'!D$46&lt;=IF('3-man'!$BF$32="",999,'3-man'!$BF$32)),0,IF(AND(OR(AND('3-man'!D$47="ST&gt;2",D94&gt;=100),AND('3-man'!D$49="ST&gt;2",D110&gt;=100)),'3-man'!D$46&lt;=IF('3-man'!$BF$32="",999,'3-man'!$BF$32)),100,D102)))))</f>
        <v/>
      </c>
      <c r="E103">
        <f>IF(OR('3-man'!E$48="R",'3-man'!E$46=$R$108),MIN(100,E102+10),IF('3-man'!E$48="P",MIN(100,E102+25),IF(AND('3-man'!E$48="D",E102&gt;=35,'3-man'!E$46&lt;=IF('3-man'!$BF$32="",999,'3-man'!$BF$32)),E102-35,IF(AND(LEFT('3-man'!E$48,3)="ST&gt;",E102&gt;=100,'3-man'!E$46&lt;=IF('3-man'!$BF$32="",999,'3-man'!$BF$32)),0,IF(AND(OR(AND('3-man'!E$47="ST&gt;2",E94&gt;=100),AND('3-man'!E$49="ST&gt;2",E110&gt;=100)),'3-man'!E$46&lt;=IF('3-man'!$BF$32="",999,'3-man'!$BF$32)),100,E102)))))</f>
        <v/>
      </c>
      <c r="F103">
        <f>IF(OR('3-man'!F$48="R",'3-man'!F$46=$R$108),MIN(100,F102+10),IF('3-man'!F$48="P",MIN(100,F102+25),IF(AND('3-man'!F$48="D",F102&gt;=35,'3-man'!F$46&lt;=IF('3-man'!$BF$32="",999,'3-man'!$BF$32)),F102-35,IF(AND(LEFT('3-man'!F$48,3)="ST&gt;",F102&gt;=100,'3-man'!F$46&lt;=IF('3-man'!$BF$32="",999,'3-man'!$BF$32)),0,IF(AND(OR(AND('3-man'!F$47="ST&gt;2",F94&gt;=100),AND('3-man'!F$49="ST&gt;2",F110&gt;=100)),'3-man'!F$46&lt;=IF('3-man'!$BF$32="",999,'3-man'!$BF$32)),100,F102)))))</f>
        <v/>
      </c>
      <c r="G103">
        <f>IF(OR('3-man'!G$48="R",'3-man'!G$46=$R$108),MIN(100,G102+10),IF('3-man'!G$48="P",MIN(100,G102+25),IF(AND('3-man'!G$48="D",G102&gt;=35,'3-man'!G$46&lt;=IF('3-man'!$BF$32="",999,'3-man'!$BF$32)),G102-35,IF(AND(LEFT('3-man'!G$48,3)="ST&gt;",G102&gt;=100,'3-man'!G$46&lt;=IF('3-man'!$BF$32="",999,'3-man'!$BF$32)),0,IF(AND(OR(AND('3-man'!G$47="ST&gt;2",G94&gt;=100),AND('3-man'!G$49="ST&gt;2",G110&gt;=100)),'3-man'!G$46&lt;=IF('3-man'!$BF$32="",999,'3-man'!$BF$32)),100,G102)))))</f>
        <v/>
      </c>
      <c r="H103">
        <f>IF(OR('3-man'!H$48="R",'3-man'!H$46=$R$108),MIN(100,H102+10),IF('3-man'!H$48="P",MIN(100,H102+25),IF(AND('3-man'!H$48="D",H102&gt;=35,'3-man'!H$46&lt;=IF('3-man'!$BF$32="",999,'3-man'!$BF$32)),H102-35,IF(AND(LEFT('3-man'!H$48,3)="ST&gt;",H102&gt;=100,'3-man'!H$46&lt;=IF('3-man'!$BF$32="",999,'3-man'!$BF$32)),0,IF(AND(OR(AND('3-man'!H$47="ST&gt;2",H94&gt;=100),AND('3-man'!H$49="ST&gt;2",H110&gt;=100)),'3-man'!H$46&lt;=IF('3-man'!$BF$32="",999,'3-man'!$BF$32)),100,H102)))))</f>
        <v/>
      </c>
      <c r="I103">
        <f>IF(OR('3-man'!I$48="R",'3-man'!I$46=$R$108),MIN(100,I102+10),IF('3-man'!I$48="P",MIN(100,I102+25),IF(AND('3-man'!I$48="D",I102&gt;=35,'3-man'!I$46&lt;=IF('3-man'!$BF$32="",999,'3-man'!$BF$32)),I102-35,IF(AND(LEFT('3-man'!I$48,3)="ST&gt;",I102&gt;=100,'3-man'!I$46&lt;=IF('3-man'!$BF$32="",999,'3-man'!$BF$32)),0,IF(AND(OR(AND('3-man'!I$47="ST&gt;2",I94&gt;=100),AND('3-man'!I$49="ST&gt;2",I110&gt;=100)),'3-man'!I$46&lt;=IF('3-man'!$BF$32="",999,'3-man'!$BF$32)),100,I102)))))</f>
        <v/>
      </c>
      <c r="J103">
        <f>IF(OR('3-man'!J$48="R",'3-man'!J$46=$R$108),MIN(100,J102+10),IF('3-man'!J$48="P",MIN(100,J102+25),IF(AND('3-man'!J$48="D",J102&gt;=35,'3-man'!J$46&lt;=IF('3-man'!$BF$32="",999,'3-man'!$BF$32)),J102-35,IF(AND(LEFT('3-man'!J$48,3)="ST&gt;",J102&gt;=100,'3-man'!J$46&lt;=IF('3-man'!$BF$32="",999,'3-man'!$BF$32)),0,IF(AND(OR(AND('3-man'!J$47="ST&gt;2",J94&gt;=100),AND('3-man'!J$49="ST&gt;2",J110&gt;=100)),'3-man'!J$46&lt;=IF('3-man'!$BF$32="",999,'3-man'!$BF$32)),100,J102)))))</f>
        <v/>
      </c>
      <c r="K103">
        <f>IF(OR('3-man'!K$48="R",'3-man'!K$46=$R$108),MIN(100,K102+10),IF('3-man'!K$48="P",MIN(100,K102+25),IF(AND('3-man'!K$48="D",K102&gt;=35,'3-man'!K$46&lt;=IF('3-man'!$BF$32="",999,'3-man'!$BF$32)),K102-35,IF(AND(LEFT('3-man'!K$48,3)="ST&gt;",K102&gt;=100,'3-man'!K$46&lt;=IF('3-man'!$BF$32="",999,'3-man'!$BF$32)),0,IF(AND(OR(AND('3-man'!K$47="ST&gt;2",K94&gt;=100),AND('3-man'!K$49="ST&gt;2",K110&gt;=100)),'3-man'!K$46&lt;=IF('3-man'!$BF$32="",999,'3-man'!$BF$32)),100,K102)))))</f>
        <v/>
      </c>
      <c r="L103">
        <f>IF(OR('3-man'!L$48="R",'3-man'!L$46=$R$108),MIN(100,L102+10),IF('3-man'!L$48="P",MIN(100,L102+25),IF(AND('3-man'!L$48="D",L102&gt;=35,'3-man'!L$46&lt;=IF('3-man'!$BF$32="",999,'3-man'!$BF$32)),L102-35,IF(AND(LEFT('3-man'!L$48,3)="ST&gt;",L102&gt;=100,'3-man'!L$46&lt;=IF('3-man'!$BF$32="",999,'3-man'!$BF$32)),0,IF(AND(OR(AND('3-man'!L$47="ST&gt;2",L94&gt;=100),AND('3-man'!L$49="ST&gt;2",L110&gt;=100)),'3-man'!L$46&lt;=IF('3-man'!$BF$32="",999,'3-man'!$BF$32)),100,L102)))))</f>
        <v/>
      </c>
      <c r="M103">
        <f>IF(OR('3-man'!M$48="R",'3-man'!M$46=$R$108),MIN(100,M102+10),IF('3-man'!M$48="P",MIN(100,M102+25),IF(AND('3-man'!M$48="D",M102&gt;=35,'3-man'!M$46&lt;=IF('3-man'!$BF$32="",999,'3-man'!$BF$32)),M102-35,IF(AND(LEFT('3-man'!M$48,3)="ST&gt;",M102&gt;=100,'3-man'!M$46&lt;=IF('3-man'!$BF$32="",999,'3-man'!$BF$32)),0,IF(AND(OR(AND('3-man'!M$47="ST&gt;2",M94&gt;=100),AND('3-man'!M$49="ST&gt;2",M110&gt;=100)),'3-man'!M$46&lt;=IF('3-man'!$BF$32="",999,'3-man'!$BF$32)),100,M102)))))</f>
        <v/>
      </c>
      <c r="N103">
        <f>IF(OR('3-man'!N$48="R",'3-man'!N$46=$R$108),MIN(100,N102+10),IF('3-man'!N$48="P",MIN(100,N102+25),IF(AND('3-man'!N$48="D",N102&gt;=35,'3-man'!N$46&lt;=IF('3-man'!$BF$32="",999,'3-man'!$BF$32)),N102-35,IF(AND(LEFT('3-man'!N$48,3)="ST&gt;",N102&gt;=100,'3-man'!N$46&lt;=IF('3-man'!$BF$32="",999,'3-man'!$BF$32)),0,IF(AND(OR(AND('3-man'!N$47="ST&gt;2",N94&gt;=100),AND('3-man'!N$49="ST&gt;2",N110&gt;=100)),'3-man'!N$46&lt;=IF('3-man'!$BF$32="",999,'3-man'!$BF$32)),100,N102)))))</f>
        <v/>
      </c>
      <c r="O103">
        <f>IF(OR('3-man'!O$48="R",'3-man'!O$46=$R$108),MIN(100,O102+10),IF('3-man'!O$48="P",MIN(100,O102+25),IF(AND('3-man'!O$48="D",O102&gt;=35,'3-man'!O$46&lt;=IF('3-man'!$BF$32="",999,'3-man'!$BF$32)),O102-35,IF(AND(LEFT('3-man'!O$48,3)="ST&gt;",O102&gt;=100,'3-man'!O$46&lt;=IF('3-man'!$BF$32="",999,'3-man'!$BF$32)),0,IF(AND(OR(AND('3-man'!O$47="ST&gt;2",O94&gt;=100),AND('3-man'!O$49="ST&gt;2",O110&gt;=100)),'3-man'!O$46&lt;=IF('3-man'!$BF$32="",999,'3-man'!$BF$32)),100,O102)))))</f>
        <v/>
      </c>
      <c r="P103">
        <f>IF(OR('3-man'!P$48="R",'3-man'!P$46=$R$108),MIN(100,P102+10),IF('3-man'!P$48="P",MIN(100,P102+25),IF(AND('3-man'!P$48="D",P102&gt;=35,'3-man'!P$46&lt;=IF('3-man'!$BF$32="",999,'3-man'!$BF$32)),P102-35,IF(AND(LEFT('3-man'!P$48,3)="ST&gt;",P102&gt;=100,'3-man'!P$46&lt;=IF('3-man'!$BF$32="",999,'3-man'!$BF$32)),0,IF(AND(OR(AND('3-man'!P$47="ST&gt;2",P94&gt;=100),AND('3-man'!P$49="ST&gt;2",P110&gt;=100)),'3-man'!P$46&lt;=IF('3-man'!$BF$32="",999,'3-man'!$BF$32)),100,P102)))))</f>
        <v/>
      </c>
      <c r="Q103">
        <f>IF(OR('3-man'!Q$48="R",'3-man'!Q$46=$R$108),MIN(100,Q102+10),IF('3-man'!Q$48="P",MIN(100,Q102+25),IF(AND('3-man'!Q$48="D",Q102&gt;=35,'3-man'!Q$46&lt;=IF('3-man'!$BF$32="",999,'3-man'!$BF$32)),Q102-35,IF(AND(LEFT('3-man'!Q$48,3)="ST&gt;",Q102&gt;=100,'3-man'!Q$46&lt;=IF('3-man'!$BF$32="",999,'3-man'!$BF$32)),0,IF(AND(OR(AND('3-man'!Q$47="ST&gt;2",Q94&gt;=100),AND('3-man'!Q$49="ST&gt;2",Q110&gt;=100)),'3-man'!Q$46&lt;=IF('3-man'!$BF$32="",999,'3-man'!$BF$32)),100,Q102)))))</f>
        <v/>
      </c>
      <c r="R103">
        <f>IF(OR('3-man'!R$48="R",'3-man'!R$46=$R$108),MIN(100,R102+10),IF('3-man'!R$48="P",MIN(100,R102+25),IF(AND('3-man'!R$48="D",R102&gt;=35,'3-man'!R$46&lt;=IF('3-man'!$BF$32="",999,'3-man'!$BF$32)),R102-35,IF(AND(LEFT('3-man'!R$48,3)="ST&gt;",R102&gt;=100,'3-man'!R$46&lt;=IF('3-man'!$BF$32="",999,'3-man'!$BF$32)),0,IF(AND(OR(AND('3-man'!R$47="ST&gt;2",R94&gt;=100),AND('3-man'!R$49="ST&gt;2",R110&gt;=100)),'3-man'!R$46&lt;=IF('3-man'!$BF$32="",999,'3-man'!$BF$32)),100,R102)))))</f>
        <v/>
      </c>
      <c r="S103">
        <f>IF(OR('3-man'!S$48="R",'3-man'!S$46=$R$108),MIN(100,S102+10),IF('3-man'!S$48="P",MIN(100,S102+25),IF(AND('3-man'!S$48="D",S102&gt;=35,'3-man'!S$46&lt;=IF('3-man'!$BF$32="",999,'3-man'!$BF$32)),S102-35,IF(AND(LEFT('3-man'!S$48,3)="ST&gt;",S102&gt;=100,'3-man'!S$46&lt;=IF('3-man'!$BF$32="",999,'3-man'!$BF$32)),0,IF(AND(OR(AND('3-man'!S$47="ST&gt;2",S94&gt;=100),AND('3-man'!S$49="ST&gt;2",S110&gt;=100)),'3-man'!S$46&lt;=IF('3-man'!$BF$32="",999,'3-man'!$BF$32)),100,S102)))))</f>
        <v/>
      </c>
      <c r="T103">
        <f>IF(OR('3-man'!T$48="R",'3-man'!T$46=$R$108),MIN(100,T102+10),IF('3-man'!T$48="P",MIN(100,T102+25),IF(AND('3-man'!T$48="D",T102&gt;=35,'3-man'!T$46&lt;=IF('3-man'!$BF$32="",999,'3-man'!$BF$32)),T102-35,IF(AND(LEFT('3-man'!T$48,3)="ST&gt;",T102&gt;=100,'3-man'!T$46&lt;=IF('3-man'!$BF$32="",999,'3-man'!$BF$32)),0,IF(AND(OR(AND('3-man'!T$47="ST&gt;2",T94&gt;=100),AND('3-man'!T$49="ST&gt;2",T110&gt;=100)),'3-man'!T$46&lt;=IF('3-man'!$BF$32="",999,'3-man'!$BF$32)),100,T102)))))</f>
        <v/>
      </c>
      <c r="U103">
        <f>IF(OR('3-man'!U$48="R",'3-man'!U$46=$R$108),MIN(100,U102+10),IF('3-man'!U$48="P",MIN(100,U102+25),IF(AND('3-man'!U$48="D",U102&gt;=35,'3-man'!U$46&lt;=IF('3-man'!$BF$32="",999,'3-man'!$BF$32)),U102-35,IF(AND(LEFT('3-man'!U$48,3)="ST&gt;",U102&gt;=100,'3-man'!U$46&lt;=IF('3-man'!$BF$32="",999,'3-man'!$BF$32)),0,IF(AND(OR(AND('3-man'!U$47="ST&gt;2",U94&gt;=100),AND('3-man'!U$49="ST&gt;2",U110&gt;=100)),'3-man'!U$46&lt;=IF('3-man'!$BF$32="",999,'3-man'!$BF$32)),100,U102)))))</f>
        <v/>
      </c>
      <c r="V103">
        <f>IF(OR('3-man'!V$48="R",'3-man'!V$46=$R$108),MIN(100,V102+10),IF('3-man'!V$48="P",MIN(100,V102+25),IF(AND('3-man'!V$48="D",V102&gt;=35,'3-man'!V$46&lt;=IF('3-man'!$BF$32="",999,'3-man'!$BF$32)),V102-35,IF(AND(LEFT('3-man'!V$48,3)="ST&gt;",V102&gt;=100,'3-man'!V$46&lt;=IF('3-man'!$BF$32="",999,'3-man'!$BF$32)),0,IF(AND(OR(AND('3-man'!V$47="ST&gt;2",V94&gt;=100),AND('3-man'!V$49="ST&gt;2",V110&gt;=100)),'3-man'!V$46&lt;=IF('3-man'!$BF$32="",999,'3-man'!$BF$32)),100,V102)))))</f>
        <v/>
      </c>
      <c r="W103">
        <f>IF(OR('3-man'!W$48="R",'3-man'!W$46=$R$108),MIN(100,W102+10),IF('3-man'!W$48="P",MIN(100,W102+25),IF(AND('3-man'!W$48="D",W102&gt;=35,'3-man'!W$46&lt;=IF('3-man'!$BF$32="",999,'3-man'!$BF$32)),W102-35,IF(AND(LEFT('3-man'!W$48,3)="ST&gt;",W102&gt;=100,'3-man'!W$46&lt;=IF('3-man'!$BF$32="",999,'3-man'!$BF$32)),0,IF(AND(OR(AND('3-man'!W$47="ST&gt;2",W94&gt;=100),AND('3-man'!W$49="ST&gt;2",W110&gt;=100)),'3-man'!W$46&lt;=IF('3-man'!$BF$32="",999,'3-man'!$BF$32)),100,W102)))))</f>
        <v/>
      </c>
      <c r="X103">
        <f>IF(OR('3-man'!X$48="R",'3-man'!X$46=$R$108),MIN(100,X102+10),IF('3-man'!X$48="P",MIN(100,X102+25),IF(AND('3-man'!X$48="D",X102&gt;=35,'3-man'!X$46&lt;=IF('3-man'!$BF$32="",999,'3-man'!$BF$32)),X102-35,IF(AND(LEFT('3-man'!X$48,3)="ST&gt;",X102&gt;=100,'3-man'!X$46&lt;=IF('3-man'!$BF$32="",999,'3-man'!$BF$32)),0,IF(AND(OR(AND('3-man'!X$47="ST&gt;2",X94&gt;=100),AND('3-man'!X$49="ST&gt;2",X110&gt;=100)),'3-man'!X$46&lt;=IF('3-man'!$BF$32="",999,'3-man'!$BF$32)),100,X102)))))</f>
        <v/>
      </c>
      <c r="Y103">
        <f>IF(OR('3-man'!Y$48="R",'3-man'!Y$46=$R$108),MIN(100,Y102+10),IF('3-man'!Y$48="P",MIN(100,Y102+25),IF(AND('3-man'!Y$48="D",Y102&gt;=35,'3-man'!Y$46&lt;=IF('3-man'!$BF$32="",999,'3-man'!$BF$32)),Y102-35,IF(AND(LEFT('3-man'!Y$48,3)="ST&gt;",Y102&gt;=100,'3-man'!Y$46&lt;=IF('3-man'!$BF$32="",999,'3-man'!$BF$32)),0,IF(AND(OR(AND('3-man'!Y$47="ST&gt;2",Y94&gt;=100),AND('3-man'!Y$49="ST&gt;2",Y110&gt;=100)),'3-man'!Y$46&lt;=IF('3-man'!$BF$32="",999,'3-man'!$BF$32)),100,Y102)))))</f>
        <v/>
      </c>
      <c r="Z103">
        <f>IF(OR('3-man'!Z$48="R",'3-man'!Z$46=$R$108),MIN(100,Z102+10),IF('3-man'!Z$48="P",MIN(100,Z102+25),IF(AND('3-man'!Z$48="D",Z102&gt;=35,'3-man'!Z$46&lt;=IF('3-man'!$BF$32="",999,'3-man'!$BF$32)),Z102-35,IF(AND(LEFT('3-man'!Z$48,3)="ST&gt;",Z102&gt;=100,'3-man'!Z$46&lt;=IF('3-man'!$BF$32="",999,'3-man'!$BF$32)),0,IF(AND(OR(AND('3-man'!Z$47="ST&gt;2",Z94&gt;=100),AND('3-man'!Z$49="ST&gt;2",Z110&gt;=100)),'3-man'!Z$46&lt;=IF('3-man'!$BF$32="",999,'3-man'!$BF$32)),100,Z102)))))</f>
        <v/>
      </c>
      <c r="AA103">
        <f>IF(OR('3-man'!AA$48="R",'3-man'!AA$46=$R$108),MIN(100,AA102+10),IF('3-man'!AA$48="P",MIN(100,AA102+25),IF(AND('3-man'!AA$48="D",AA102&gt;=35,'3-man'!AA$46&lt;=IF('3-man'!$BF$32="",999,'3-man'!$BF$32)),AA102-35,IF(AND(LEFT('3-man'!AA$48,3)="ST&gt;",AA102&gt;=100,'3-man'!AA$46&lt;=IF('3-man'!$BF$32="",999,'3-man'!$BF$32)),0,IF(AND(OR(AND('3-man'!AA$47="ST&gt;2",AA94&gt;=100),AND('3-man'!AA$49="ST&gt;2",AA110&gt;=100)),'3-man'!AA$46&lt;=IF('3-man'!$BF$32="",999,'3-man'!$BF$32)),100,AA102)))))</f>
        <v/>
      </c>
      <c r="AB103">
        <f>IF(OR('3-man'!AB$48="R",'3-man'!AB$46=$R$108),MIN(100,AB102+10),IF('3-man'!AB$48="P",MIN(100,AB102+25),IF(AND('3-man'!AB$48="D",AB102&gt;=35,'3-man'!AB$46&lt;=IF('3-man'!$BF$32="",999,'3-man'!$BF$32)),AB102-35,IF(AND(LEFT('3-man'!AB$48,3)="ST&gt;",AB102&gt;=100,'3-man'!AB$46&lt;=IF('3-man'!$BF$32="",999,'3-man'!$BF$32)),0,IF(AND(OR(AND('3-man'!AB$47="ST&gt;2",AB94&gt;=100),AND('3-man'!AB$49="ST&gt;2",AB110&gt;=100)),'3-man'!AB$46&lt;=IF('3-man'!$BF$32="",999,'3-man'!$BF$32)),100,AB102)))))</f>
        <v/>
      </c>
      <c r="AC103">
        <f>IF(OR('3-man'!AC$48="R",'3-man'!AC$46=$R$108),MIN(100,AC102+10),IF('3-man'!AC$48="P",MIN(100,AC102+25),IF(AND('3-man'!AC$48="D",AC102&gt;=35,'3-man'!AC$46&lt;=IF('3-man'!$BF$32="",999,'3-man'!$BF$32)),AC102-35,IF(AND(LEFT('3-man'!AC$48,3)="ST&gt;",AC102&gt;=100,'3-man'!AC$46&lt;=IF('3-man'!$BF$32="",999,'3-man'!$BF$32)),0,IF(AND(OR(AND('3-man'!AC$47="ST&gt;2",AC94&gt;=100),AND('3-man'!AC$49="ST&gt;2",AC110&gt;=100)),'3-man'!AC$46&lt;=IF('3-man'!$BF$32="",999,'3-man'!$BF$32)),100,AC102)))))</f>
        <v/>
      </c>
      <c r="AD103">
        <f>IF(OR('3-man'!AD$48="R",'3-man'!AD$46=$R$108),MIN(100,AD102+10),IF('3-man'!AD$48="P",MIN(100,AD102+25),IF(AND('3-man'!AD$48="D",AD102&gt;=35,'3-man'!AD$46&lt;=IF('3-man'!$BF$32="",999,'3-man'!$BF$32)),AD102-35,IF(AND(LEFT('3-man'!AD$48,3)="ST&gt;",AD102&gt;=100,'3-man'!AD$46&lt;=IF('3-man'!$BF$32="",999,'3-man'!$BF$32)),0,IF(AND(OR(AND('3-man'!AD$47="ST&gt;2",AD94&gt;=100),AND('3-man'!AD$49="ST&gt;2",AD110&gt;=100)),'3-man'!AD$46&lt;=IF('3-man'!$BF$32="",999,'3-man'!$BF$32)),100,AD102)))))</f>
        <v/>
      </c>
      <c r="AE103">
        <f>IF(OR('3-man'!AE$48="R",'3-man'!AE$46=$R$108),MIN(100,AE102+10),IF('3-man'!AE$48="P",MIN(100,AE102+25),IF(AND('3-man'!AE$48="D",AE102&gt;=35,'3-man'!AE$46&lt;=IF('3-man'!$BF$32="",999,'3-man'!$BF$32)),AE102-35,IF(AND(LEFT('3-man'!AE$48,3)="ST&gt;",AE102&gt;=100,'3-man'!AE$46&lt;=IF('3-man'!$BF$32="",999,'3-man'!$BF$32)),0,IF(AND(OR(AND('3-man'!AE$47="ST&gt;2",AE94&gt;=100),AND('3-man'!AE$49="ST&gt;2",AE110&gt;=100)),'3-man'!AE$46&lt;=IF('3-man'!$BF$32="",999,'3-man'!$BF$32)),100,AE102)))))</f>
        <v/>
      </c>
      <c r="AF103">
        <f>IF(OR('3-man'!AF$48="R",'3-man'!AF$46=$R$108),MIN(100,AF102+10),IF('3-man'!AF$48="P",MIN(100,AF102+25),IF(AND('3-man'!AF$48="D",AF102&gt;=35,'3-man'!AF$46&lt;=IF('3-man'!$BF$32="",999,'3-man'!$BF$32)),AF102-35,IF(AND(LEFT('3-man'!AF$48,3)="ST&gt;",AF102&gt;=100,'3-man'!AF$46&lt;=IF('3-man'!$BF$32="",999,'3-man'!$BF$32)),0,IF(AND(OR(AND('3-man'!AF$47="ST&gt;2",AF94&gt;=100),AND('3-man'!AF$49="ST&gt;2",AF110&gt;=100)),'3-man'!AF$46&lt;=IF('3-man'!$BF$32="",999,'3-man'!$BF$32)),100,AF102)))))</f>
        <v/>
      </c>
      <c r="AG103">
        <f>IF(OR('3-man'!AG$48="R",'3-man'!AG$46=$R$108),MIN(100,AG102+10),IF('3-man'!AG$48="P",MIN(100,AG102+25),IF(AND('3-man'!AG$48="D",AG102&gt;=35,'3-man'!AG$46&lt;=IF('3-man'!$BF$32="",999,'3-man'!$BF$32)),AG102-35,IF(AND(LEFT('3-man'!AG$48,3)="ST&gt;",AG102&gt;=100,'3-man'!AG$46&lt;=IF('3-man'!$BF$32="",999,'3-man'!$BF$32)),0,IF(AND(OR(AND('3-man'!AG$47="ST&gt;2",AG94&gt;=100),AND('3-man'!AG$49="ST&gt;2",AG110&gt;=100)),'3-man'!AG$46&lt;=IF('3-man'!$BF$32="",999,'3-man'!$BF$32)),100,AG102)))))</f>
        <v/>
      </c>
      <c r="AH103">
        <f>IF(OR('3-man'!AH$48="R",'3-man'!AH$46=$R$108),MIN(100,AH102+10),IF('3-man'!AH$48="P",MIN(100,AH102+25),IF(AND('3-man'!AH$48="D",AH102&gt;=35,'3-man'!AH$46&lt;=IF('3-man'!$BF$32="",999,'3-man'!$BF$32)),AH102-35,IF(AND(LEFT('3-man'!AH$48,3)="ST&gt;",AH102&gt;=100,'3-man'!AH$46&lt;=IF('3-man'!$BF$32="",999,'3-man'!$BF$32)),0,IF(AND(OR(AND('3-man'!AH$47="ST&gt;2",AH94&gt;=100),AND('3-man'!AH$49="ST&gt;2",AH110&gt;=100)),'3-man'!AH$46&lt;=IF('3-man'!$BF$32="",999,'3-man'!$BF$32)),100,AH102)))))</f>
        <v/>
      </c>
      <c r="AI103">
        <f>IF(OR('3-man'!AI$48="R",'3-man'!AI$46=$R$108),MIN(100,AI102+10),IF('3-man'!AI$48="P",MIN(100,AI102+25),IF(AND('3-man'!AI$48="D",AI102&gt;=35,'3-man'!AI$46&lt;=IF('3-man'!$BF$32="",999,'3-man'!$BF$32)),AI102-35,IF(AND(LEFT('3-man'!AI$48,3)="ST&gt;",AI102&gt;=100,'3-man'!AI$46&lt;=IF('3-man'!$BF$32="",999,'3-man'!$BF$32)),0,IF(AND(OR(AND('3-man'!AI$47="ST&gt;2",AI94&gt;=100),AND('3-man'!AI$49="ST&gt;2",AI110&gt;=100)),'3-man'!AI$46&lt;=IF('3-man'!$BF$32="",999,'3-man'!$BF$32)),100,AI102)))))</f>
        <v/>
      </c>
      <c r="AJ103">
        <f>IF(OR('3-man'!AJ$48="R",'3-man'!AJ$46=$R$108),MIN(100,AJ102+10),IF('3-man'!AJ$48="P",MIN(100,AJ102+25),IF(AND('3-man'!AJ$48="D",AJ102&gt;=35,'3-man'!AJ$46&lt;=IF('3-man'!$BF$32="",999,'3-man'!$BF$32)),AJ102-35,IF(AND(LEFT('3-man'!AJ$48,3)="ST&gt;",AJ102&gt;=100,'3-man'!AJ$46&lt;=IF('3-man'!$BF$32="",999,'3-man'!$BF$32)),0,IF(AND(OR(AND('3-man'!AJ$47="ST&gt;2",AJ94&gt;=100),AND('3-man'!AJ$49="ST&gt;2",AJ110&gt;=100)),'3-man'!AJ$46&lt;=IF('3-man'!$BF$32="",999,'3-man'!$BF$32)),100,AJ102)))))</f>
        <v/>
      </c>
      <c r="AK103">
        <f>IF(OR('3-man'!AK$48="R",'3-man'!AK$46=$R$108),MIN(100,AK102+10),IF('3-man'!AK$48="P",MIN(100,AK102+25),IF(AND('3-man'!AK$48="D",AK102&gt;=35,'3-man'!AK$46&lt;=IF('3-man'!$BF$32="",999,'3-man'!$BF$32)),AK102-35,IF(AND(LEFT('3-man'!AK$48,3)="ST&gt;",AK102&gt;=100,'3-man'!AK$46&lt;=IF('3-man'!$BF$32="",999,'3-man'!$BF$32)),0,IF(AND(OR(AND('3-man'!AK$47="ST&gt;2",AK94&gt;=100),AND('3-man'!AK$49="ST&gt;2",AK110&gt;=100)),'3-man'!AK$46&lt;=IF('3-man'!$BF$32="",999,'3-man'!$BF$32)),100,AK102)))))</f>
        <v/>
      </c>
      <c r="AL103">
        <f>IF(OR('3-man'!AL$48="R",'3-man'!AL$46=$R$108),MIN(100,AL102+10),IF('3-man'!AL$48="P",MIN(100,AL102+25),IF(AND('3-man'!AL$48="D",AL102&gt;=35,'3-man'!AL$46&lt;=IF('3-man'!$BF$32="",999,'3-man'!$BF$32)),AL102-35,IF(AND(LEFT('3-man'!AL$48,3)="ST&gt;",AL102&gt;=100,'3-man'!AL$46&lt;=IF('3-man'!$BF$32="",999,'3-man'!$BF$32)),0,IF(AND(OR(AND('3-man'!AL$47="ST&gt;2",AL94&gt;=100),AND('3-man'!AL$49="ST&gt;2",AL110&gt;=100)),'3-man'!AL$46&lt;=IF('3-man'!$BF$32="",999,'3-man'!$BF$32)),100,AL102)))))</f>
        <v/>
      </c>
      <c r="AM103">
        <f>IF(OR('3-man'!AM$48="R",'3-man'!AM$46=$R$108),MIN(100,AM102+10),IF('3-man'!AM$48="P",MIN(100,AM102+25),IF(AND('3-man'!AM$48="D",AM102&gt;=35,'3-man'!AM$46&lt;=IF('3-man'!$BF$32="",999,'3-man'!$BF$32)),AM102-35,IF(AND(LEFT('3-man'!AM$48,3)="ST&gt;",AM102&gt;=100,'3-man'!AM$46&lt;=IF('3-man'!$BF$32="",999,'3-man'!$BF$32)),0,IF(AND(OR(AND('3-man'!AM$47="ST&gt;2",AM94&gt;=100),AND('3-man'!AM$49="ST&gt;2",AM110&gt;=100)),'3-man'!AM$46&lt;=IF('3-man'!$BF$32="",999,'3-man'!$BF$32)),100,AM102)))))</f>
        <v/>
      </c>
      <c r="AN103">
        <f>IF(OR('3-man'!AN$48="R",'3-man'!AN$46=$R$108),MIN(100,AN102+10),IF('3-man'!AN$48="P",MIN(100,AN102+25),IF(AND('3-man'!AN$48="D",AN102&gt;=35,'3-man'!AN$46&lt;=IF('3-man'!$BF$32="",999,'3-man'!$BF$32)),AN102-35,IF(AND(LEFT('3-man'!AN$48,3)="ST&gt;",AN102&gt;=100,'3-man'!AN$46&lt;=IF('3-man'!$BF$32="",999,'3-man'!$BF$32)),0,IF(AND(OR(AND('3-man'!AN$47="ST&gt;2",AN94&gt;=100),AND('3-man'!AN$49="ST&gt;2",AN110&gt;=100)),'3-man'!AN$46&lt;=IF('3-man'!$BF$32="",999,'3-man'!$BF$32)),100,AN102)))))</f>
        <v/>
      </c>
      <c r="AO103">
        <f>IF(OR('3-man'!AO$48="R",'3-man'!AO$46=$R$108),MIN(100,AO102+10),IF('3-man'!AO$48="P",MIN(100,AO102+25),IF(AND('3-man'!AO$48="D",AO102&gt;=35,'3-man'!AO$46&lt;=IF('3-man'!$BF$32="",999,'3-man'!$BF$32)),AO102-35,IF(AND(LEFT('3-man'!AO$48,3)="ST&gt;",AO102&gt;=100,'3-man'!AO$46&lt;=IF('3-man'!$BF$32="",999,'3-man'!$BF$32)),0,IF(AND(OR(AND('3-man'!AO$47="ST&gt;2",AO94&gt;=100),AND('3-man'!AO$49="ST&gt;2",AO110&gt;=100)),'3-man'!AO$46&lt;=IF('3-man'!$BF$32="",999,'3-man'!$BF$32)),100,AO102)))))</f>
        <v/>
      </c>
      <c r="AP103">
        <f>IF(OR('3-man'!AP$48="R",'3-man'!AP$46=$R$108),MIN(100,AP102+10),IF('3-man'!AP$48="P",MIN(100,AP102+25),IF(AND('3-man'!AP$48="D",AP102&gt;=35,'3-man'!AP$46&lt;=IF('3-man'!$BF$32="",999,'3-man'!$BF$32)),AP102-35,IF(AND(LEFT('3-man'!AP$48,3)="ST&gt;",AP102&gt;=100,'3-man'!AP$46&lt;=IF('3-man'!$BF$32="",999,'3-man'!$BF$32)),0,IF(AND(OR(AND('3-man'!AP$47="ST&gt;2",AP94&gt;=100),AND('3-man'!AP$49="ST&gt;2",AP110&gt;=100)),'3-man'!AP$46&lt;=IF('3-man'!$BF$32="",999,'3-man'!$BF$32)),100,AP102)))))</f>
        <v/>
      </c>
      <c r="AQ103">
        <f>IF(OR('3-man'!AQ$48="R",'3-man'!AQ$46=$R$108),MIN(100,AQ102+10),IF('3-man'!AQ$48="P",MIN(100,AQ102+25),IF(AND('3-man'!AQ$48="D",AQ102&gt;=35,'3-man'!AQ$46&lt;=IF('3-man'!$BF$32="",999,'3-man'!$BF$32)),AQ102-35,IF(AND(LEFT('3-man'!AQ$48,3)="ST&gt;",AQ102&gt;=100,'3-man'!AQ$46&lt;=IF('3-man'!$BF$32="",999,'3-man'!$BF$32)),0,IF(AND(OR(AND('3-man'!AQ$47="ST&gt;2",AQ94&gt;=100),AND('3-man'!AQ$49="ST&gt;2",AQ110&gt;=100)),'3-man'!AQ$46&lt;=IF('3-man'!$BF$32="",999,'3-man'!$BF$32)),100,AQ102)))))</f>
        <v/>
      </c>
      <c r="AR103">
        <f>IF(OR('3-man'!AR$48="R",'3-man'!AR$46=$R$108),MIN(100,AR102+10),IF('3-man'!AR$48="P",MIN(100,AR102+25),IF(AND('3-man'!AR$48="D",AR102&gt;=35,'3-man'!AR$46&lt;=IF('3-man'!$BF$32="",999,'3-man'!$BF$32)),AR102-35,IF(AND(LEFT('3-man'!AR$48,3)="ST&gt;",AR102&gt;=100,'3-man'!AR$46&lt;=IF('3-man'!$BF$32="",999,'3-man'!$BF$32)),0,IF(AND(OR(AND('3-man'!AR$47="ST&gt;2",AR94&gt;=100),AND('3-man'!AR$49="ST&gt;2",AR110&gt;=100)),'3-man'!AR$46&lt;=IF('3-man'!$BF$32="",999,'3-man'!$BF$32)),100,AR102)))))</f>
        <v/>
      </c>
      <c r="AS103">
        <f>IF(OR('3-man'!AS$48="R",'3-man'!AS$46=$R$108),MIN(100,AS102+10),IF('3-man'!AS$48="P",MIN(100,AS102+25),IF(AND('3-man'!AS$48="D",AS102&gt;=35,'3-man'!AS$46&lt;=IF('3-man'!$BF$32="",999,'3-man'!$BF$32)),AS102-35,IF(AND(LEFT('3-man'!AS$48,3)="ST&gt;",AS102&gt;=100,'3-man'!AS$46&lt;=IF('3-man'!$BF$32="",999,'3-man'!$BF$32)),0,IF(AND(OR(AND('3-man'!AS$47="ST&gt;2",AS94&gt;=100),AND('3-man'!AS$49="ST&gt;2",AS110&gt;=100)),'3-man'!AS$46&lt;=IF('3-man'!$BF$32="",999,'3-man'!$BF$32)),100,AS102)))))</f>
        <v/>
      </c>
      <c r="AT103">
        <f>IF(OR('3-man'!AT$48="R",'3-man'!AT$46=$R$108),MIN(100,AT102+10),IF('3-man'!AT$48="P",MIN(100,AT102+25),IF(AND('3-man'!AT$48="D",AT102&gt;=35,'3-man'!AT$46&lt;=IF('3-man'!$BF$32="",999,'3-man'!$BF$32)),AT102-35,IF(AND(LEFT('3-man'!AT$48,3)="ST&gt;",AT102&gt;=100,'3-man'!AT$46&lt;=IF('3-man'!$BF$32="",999,'3-man'!$BF$32)),0,IF(AND(OR(AND('3-man'!AT$47="ST&gt;2",AT94&gt;=100),AND('3-man'!AT$49="ST&gt;2",AT110&gt;=100)),'3-man'!AT$46&lt;=IF('3-man'!$BF$32="",999,'3-man'!$BF$32)),100,AT102)))))</f>
        <v/>
      </c>
      <c r="AU103">
        <f>IF(OR('3-man'!AU$48="R",'3-man'!AU$46=$R$108),MIN(100,AU102+10),IF('3-man'!AU$48="P",MIN(100,AU102+25),IF(AND('3-man'!AU$48="D",AU102&gt;=35,'3-man'!AU$46&lt;=IF('3-man'!$BF$32="",999,'3-man'!$BF$32)),AU102-35,IF(AND(LEFT('3-man'!AU$48,3)="ST&gt;",AU102&gt;=100,'3-man'!AU$46&lt;=IF('3-man'!$BF$32="",999,'3-man'!$BF$32)),0,IF(AND(OR(AND('3-man'!AU$47="ST&gt;2",AU94&gt;=100),AND('3-man'!AU$49="ST&gt;2",AU110&gt;=100)),'3-man'!AU$46&lt;=IF('3-man'!$BF$32="",999,'3-man'!$BF$32)),100,AU102)))))</f>
        <v/>
      </c>
      <c r="AV103">
        <f>IF(OR('3-man'!AV$48="R",'3-man'!AV$46=$R$108),MIN(100,AV102+10),IF('3-man'!AV$48="P",MIN(100,AV102+25),IF(AND('3-man'!AV$48="D",AV102&gt;=35,'3-man'!AV$46&lt;=IF('3-man'!$BF$32="",999,'3-man'!$BF$32)),AV102-35,IF(AND(LEFT('3-man'!AV$48,3)="ST&gt;",AV102&gt;=100,'3-man'!AV$46&lt;=IF('3-man'!$BF$32="",999,'3-man'!$BF$32)),0,IF(AND(OR(AND('3-man'!AV$47="ST&gt;2",AV94&gt;=100),AND('3-man'!AV$49="ST&gt;2",AV110&gt;=100)),'3-man'!AV$46&lt;=IF('3-man'!$BF$32="",999,'3-man'!$BF$32)),100,AV102)))))</f>
        <v/>
      </c>
      <c r="AW103">
        <f>IF(OR('3-man'!AW$48="R",'3-man'!AW$46=$R$108),MIN(100,AW102+10),IF('3-man'!AW$48="P",MIN(100,AW102+25),IF(AND('3-man'!AW$48="D",AW102&gt;=35,'3-man'!AW$46&lt;=IF('3-man'!$BF$32="",999,'3-man'!$BF$32)),AW102-35,IF(AND(LEFT('3-man'!AW$48,3)="ST&gt;",AW102&gt;=100,'3-man'!AW$46&lt;=IF('3-man'!$BF$32="",999,'3-man'!$BF$32)),0,IF(AND(OR(AND('3-man'!AW$47="ST&gt;2",AW94&gt;=100),AND('3-man'!AW$49="ST&gt;2",AW110&gt;=100)),'3-man'!AW$46&lt;=IF('3-man'!$BF$32="",999,'3-man'!$BF$32)),100,AW102)))))</f>
        <v/>
      </c>
      <c r="AX103">
        <f>IF(OR('3-man'!AX$48="R",'3-man'!AX$46=$R$108),MIN(100,AX102+10),IF('3-man'!AX$48="P",MIN(100,AX102+25),IF(AND('3-man'!AX$48="D",AX102&gt;=35,'3-man'!AX$46&lt;=IF('3-man'!$BF$32="",999,'3-man'!$BF$32)),AX102-35,IF(AND(LEFT('3-man'!AX$48,3)="ST&gt;",AX102&gt;=100,'3-man'!AX$46&lt;=IF('3-man'!$BF$32="",999,'3-man'!$BF$32)),0,IF(AND(OR(AND('3-man'!AX$47="ST&gt;2",AX94&gt;=100),AND('3-man'!AX$49="ST&gt;2",AX110&gt;=100)),'3-man'!AX$46&lt;=IF('3-man'!$BF$32="",999,'3-man'!$BF$32)),100,AX102)))))</f>
        <v/>
      </c>
      <c r="AY103">
        <f>IF(OR('3-man'!AY$48="R",'3-man'!AY$46=$R$108),MIN(100,AY102+10),IF('3-man'!AY$48="P",MIN(100,AY102+25),IF(AND('3-man'!AY$48="D",AY102&gt;=35,'3-man'!AY$46&lt;=IF('3-man'!$BF$32="",999,'3-man'!$BF$32)),AY102-35,IF(AND(LEFT('3-man'!AY$48,3)="ST&gt;",AY102&gt;=100,'3-man'!AY$46&lt;=IF('3-man'!$BF$32="",999,'3-man'!$BF$32)),0,IF(AND(OR(AND('3-man'!AY$47="ST&gt;2",AY94&gt;=100),AND('3-man'!AY$49="ST&gt;2",AY110&gt;=100)),'3-man'!AY$46&lt;=IF('3-man'!$BF$32="",999,'3-man'!$BF$32)),100,AY102)))))</f>
        <v/>
      </c>
      <c r="AZ103">
        <f>IF(OR('3-man'!AZ$48="R",'3-man'!AZ$46=$R$108),MIN(100,AZ102+10),IF('3-man'!AZ$48="P",MIN(100,AZ102+25),IF(AND('3-man'!AZ$48="D",AZ102&gt;=35,'3-man'!AZ$46&lt;=IF('3-man'!$BF$32="",999,'3-man'!$BF$32)),AZ102-35,IF(AND(LEFT('3-man'!AZ$48,3)="ST&gt;",AZ102&gt;=100,'3-man'!AZ$46&lt;=IF('3-man'!$BF$32="",999,'3-man'!$BF$32)),0,IF(AND(OR(AND('3-man'!AZ$47="ST&gt;2",AZ94&gt;=100),AND('3-man'!AZ$49="ST&gt;2",AZ110&gt;=100)),'3-man'!AZ$46&lt;=IF('3-man'!$BF$32="",999,'3-man'!$BF$32)),100,AZ102)))))</f>
        <v/>
      </c>
      <c r="BA103">
        <f>IF(OR('3-man'!BA$48="R",'3-man'!BA$46=$R$108),MIN(100,BA102+10),IF('3-man'!BA$48="P",MIN(100,BA102+25),IF(AND('3-man'!BA$48="D",BA102&gt;=35,'3-man'!BA$46&lt;=IF('3-man'!$BF$32="",999,'3-man'!$BF$32)),BA102-35,IF(AND(LEFT('3-man'!BA$48,3)="ST&gt;",BA102&gt;=100,'3-man'!BA$46&lt;=IF('3-man'!$BF$32="",999,'3-man'!$BF$32)),0,IF(AND(OR(AND('3-man'!BA$47="ST&gt;2",BA94&gt;=100),AND('3-man'!BA$49="ST&gt;2",BA110&gt;=100)),'3-man'!BA$46&lt;=IF('3-man'!$BF$32="",999,'3-man'!$BF$32)),100,BA102)))))</f>
        <v/>
      </c>
      <c r="BB103">
        <f>IF(OR('3-man'!BB$48="R",'3-man'!BB$46=$R$108),MIN(100,BB102+10),IF('3-man'!BB$48="P",MIN(100,BB102+25),IF(AND('3-man'!BB$48="D",BB102&gt;=35,'3-man'!BB$46&lt;=IF('3-man'!$BF$32="",999,'3-man'!$BF$32)),BB102-35,IF(AND(LEFT('3-man'!BB$48,3)="ST&gt;",BB102&gt;=100,'3-man'!BB$46&lt;=IF('3-man'!$BF$32="",999,'3-man'!$BF$32)),0,IF(AND(OR(AND('3-man'!BB$47="ST&gt;2",BB94&gt;=100),AND('3-man'!BB$49="ST&gt;2",BB110&gt;=100)),'3-man'!BB$46&lt;=IF('3-man'!$BF$32="",999,'3-man'!$BF$32)),100,BB102)))))</f>
        <v/>
      </c>
      <c r="BC103">
        <f>IF(OR('3-man'!BC$48="R",'3-man'!BC$46=$R$108),MIN(100,BC102+10),IF('3-man'!BC$48="P",MIN(100,BC102+25),IF(AND('3-man'!BC$48="D",BC102&gt;=35,'3-man'!BC$46&lt;=IF('3-man'!$BF$32="",999,'3-man'!$BF$32)),BC102-35,IF(AND(LEFT('3-man'!BC$48,3)="ST&gt;",BC102&gt;=100,'3-man'!BC$46&lt;=IF('3-man'!$BF$32="",999,'3-man'!$BF$32)),0,IF(AND(OR(AND('3-man'!BC$47="ST&gt;2",BC94&gt;=100),AND('3-man'!BC$49="ST&gt;2",BC110&gt;=100)),'3-man'!BC$46&lt;=IF('3-man'!$BF$32="",999,'3-man'!$BF$32)),100,BC102)))))</f>
        <v/>
      </c>
      <c r="BD103">
        <f>IF(OR('3-man'!BD$48="R",'3-man'!BD$46=$R$108),MIN(100,BD102+10),IF('3-man'!BD$48="P",MIN(100,BD102+25),IF(AND('3-man'!BD$48="D",BD102&gt;=35,'3-man'!BD$46&lt;=IF('3-man'!$BF$32="",999,'3-man'!$BF$32)),BD102-35,IF(AND(LEFT('3-man'!BD$48,3)="ST&gt;",BD102&gt;=100,'3-man'!BD$46&lt;=IF('3-man'!$BF$32="",999,'3-man'!$BF$32)),0,IF(AND(OR(AND('3-man'!BD$47="ST&gt;2",BD94&gt;=100),AND('3-man'!BD$49="ST&gt;2",BD110&gt;=100)),'3-man'!BD$46&lt;=IF('3-man'!$BF$32="",999,'3-man'!$BF$32)),100,BD102)))))</f>
        <v/>
      </c>
      <c r="BE103">
        <f>IF(OR('3-man'!BE$48="R",'3-man'!BE$46=$R$108),MIN(100,BE102+10),IF('3-man'!BE$48="P",MIN(100,BE102+25),IF(AND('3-man'!BE$48="D",BE102&gt;=35,'3-man'!BE$46&lt;=IF('3-man'!$BF$32="",999,'3-man'!$BF$32)),BE102-35,IF(AND(LEFT('3-man'!BE$48,3)="ST&gt;",BE102&gt;=100,'3-man'!BE$46&lt;=IF('3-man'!$BF$32="",999,'3-man'!$BF$32)),0,IF(AND(OR(AND('3-man'!BE$47="ST&gt;2",BE94&gt;=100),AND('3-man'!BE$49="ST&gt;2",BE110&gt;=100)),'3-man'!BE$46&lt;=IF('3-man'!$BF$32="",999,'3-man'!$BF$32)),100,BE102)))))</f>
        <v/>
      </c>
      <c r="BF103">
        <f>IF(OR('3-man'!BF$48="R",'3-man'!BF$46=$R$108),MIN(100,BF102+10),IF('3-man'!BF$48="P",MIN(100,BF102+25),IF(AND('3-man'!BF$48="D",BF102&gt;=35,'3-man'!BF$46&lt;=IF('3-man'!$BF$32="",999,'3-man'!$BF$32)),BF102-35,IF(AND(LEFT('3-man'!BF$48,3)="ST&gt;",BF102&gt;=100,'3-man'!BF$46&lt;=IF('3-man'!$BF$32="",999,'3-man'!$BF$32)),0,IF(AND(OR(AND('3-man'!BF$47="ST&gt;2",BF94&gt;=100),AND('3-man'!BF$49="ST&gt;2",BF110&gt;=100)),'3-man'!BF$46&lt;=IF('3-man'!$BF$32="",999,'3-man'!$BF$32)),100,BF102)))))</f>
        <v/>
      </c>
      <c r="BG103">
        <f>IF(OR('3-man'!BG$48="R",'3-man'!BG$46=$R$108),MIN(100,BG102+10),IF('3-man'!BG$48="P",MIN(100,BG102+25),IF(AND('3-man'!BG$48="D",BG102&gt;=35,'3-man'!BG$46&lt;=IF('3-man'!$BF$32="",999,'3-man'!$BF$32)),BG102-35,IF(AND(LEFT('3-man'!BG$48,3)="ST&gt;",BG102&gt;=100,'3-man'!BG$46&lt;=IF('3-man'!$BF$32="",999,'3-man'!$BF$32)),0,IF(AND(OR(AND('3-man'!BG$47="ST&gt;2",BG94&gt;=100),AND('3-man'!BG$49="ST&gt;2",BG110&gt;=100)),'3-man'!BG$46&lt;=IF('3-man'!$BF$32="",999,'3-man'!$BF$32)),100,BG102)))))</f>
        <v/>
      </c>
      <c r="BH103">
        <f>IF(OR('3-man'!BH$48="R",'3-man'!BH$46=$R$108),MIN(100,BH102+10),IF('3-man'!BH$48="P",MIN(100,BH102+25),IF(AND('3-man'!BH$48="D",BH102&gt;=35,'3-man'!BH$46&lt;=IF('3-man'!$BF$32="",999,'3-man'!$BF$32)),BH102-35,IF(AND(LEFT('3-man'!BH$48,3)="ST&gt;",BH102&gt;=100,'3-man'!BH$46&lt;=IF('3-man'!$BF$32="",999,'3-man'!$BF$32)),0,IF(AND(OR(AND('3-man'!BH$47="ST&gt;2",BH94&gt;=100),AND('3-man'!BH$49="ST&gt;2",BH110&gt;=100)),'3-man'!BH$46&lt;=IF('3-man'!$BF$32="",999,'3-man'!$BF$32)),100,BH102)))))</f>
        <v/>
      </c>
      <c r="BI103">
        <f>IF(OR('3-man'!BI$48="R",'3-man'!BI$46=$R$108),MIN(100,BI102+10),IF('3-man'!BI$48="P",MIN(100,BI102+25),IF(AND('3-man'!BI$48="D",BI102&gt;=35,'3-man'!BI$46&lt;=IF('3-man'!$BF$32="",999,'3-man'!$BF$32)),BI102-35,IF(AND(LEFT('3-man'!BI$48,3)="ST&gt;",BI102&gt;=100,'3-man'!BI$46&lt;=IF('3-man'!$BF$32="",999,'3-man'!$BF$32)),0,IF(AND(OR(AND('3-man'!BI$47="ST&gt;2",BI94&gt;=100),AND('3-man'!BI$49="ST&gt;2",BI110&gt;=100)),'3-man'!BI$46&lt;=IF('3-man'!$BF$32="",999,'3-man'!$BF$32)),100,BI102)))))</f>
        <v/>
      </c>
      <c r="BJ103">
        <f>IF(OR('3-man'!BJ$48="R",'3-man'!BJ$46=$R$108),MIN(100,BJ102+10),IF('3-man'!BJ$48="P",MIN(100,BJ102+25),IF(AND('3-man'!BJ$48="D",BJ102&gt;=35,'3-man'!BJ$46&lt;=IF('3-man'!$BF$32="",999,'3-man'!$BF$32)),BJ102-35,IF(AND(LEFT('3-man'!BJ$48,3)="ST&gt;",BJ102&gt;=100,'3-man'!BJ$46&lt;=IF('3-man'!$BF$32="",999,'3-man'!$BF$32)),0,IF(AND(OR(AND('3-man'!BJ$47="ST&gt;2",BJ94&gt;=100),AND('3-man'!BJ$49="ST&gt;2",BJ110&gt;=100)),'3-man'!BJ$46&lt;=IF('3-man'!$BF$32="",999,'3-man'!$BF$32)),100,BJ102)))))</f>
        <v/>
      </c>
      <c r="BK103">
        <f>IF(OR('3-man'!BK$48="R",'3-man'!BK$46=$R$108),MIN(100,BK102+10),IF('3-man'!BK$48="P",MIN(100,BK102+25),IF(AND('3-man'!BK$48="D",BK102&gt;=35,'3-man'!BK$46&lt;=IF('3-man'!$BF$32="",999,'3-man'!$BF$32)),BK102-35,IF(AND(LEFT('3-man'!BK$48,3)="ST&gt;",BK102&gt;=100,'3-man'!BK$46&lt;=IF('3-man'!$BF$32="",999,'3-man'!$BF$32)),0,IF(AND(OR(AND('3-man'!BK$47="ST&gt;2",BK94&gt;=100),AND('3-man'!BK$49="ST&gt;2",BK110&gt;=100)),'3-man'!BK$46&lt;=IF('3-man'!$BF$32="",999,'3-man'!$BF$32)),100,BK102)))))</f>
        <v/>
      </c>
      <c r="BL103">
        <f>IF(OR('3-man'!BL$48="R",'3-man'!BL$46=$R$108),MIN(100,BL102+10),IF('3-man'!BL$48="P",MIN(100,BL102+25),IF(AND('3-man'!BL$48="D",BL102&gt;=35,'3-man'!BL$46&lt;=IF('3-man'!$BF$32="",999,'3-man'!$BF$32)),BL102-35,IF(AND(LEFT('3-man'!BL$48,3)="ST&gt;",BL102&gt;=100,'3-man'!BL$46&lt;=IF('3-man'!$BF$32="",999,'3-man'!$BF$32)),0,IF(AND(OR(AND('3-man'!BL$47="ST&gt;2",BL94&gt;=100),AND('3-man'!BL$49="ST&gt;2",BL110&gt;=100)),'3-man'!BL$46&lt;=IF('3-man'!$BF$32="",999,'3-man'!$BF$32)),100,BL102)))))</f>
        <v/>
      </c>
      <c r="BM103">
        <f>IF(OR('3-man'!BM$48="R",'3-man'!BM$46=$R$108),MIN(100,BM102+10),IF('3-man'!BM$48="P",MIN(100,BM102+25),IF(AND('3-man'!BM$48="D",BM102&gt;=35,'3-man'!BM$46&lt;=IF('3-man'!$BF$32="",999,'3-man'!$BF$32)),BM102-35,IF(AND(LEFT('3-man'!BM$48,3)="ST&gt;",BM102&gt;=100,'3-man'!BM$46&lt;=IF('3-man'!$BF$32="",999,'3-man'!$BF$32)),0,IF(AND(OR(AND('3-man'!BM$47="ST&gt;2",BM94&gt;=100),AND('3-man'!BM$49="ST&gt;2",BM110&gt;=100)),'3-man'!BM$46&lt;=IF('3-man'!$BF$32="",999,'3-man'!$BF$32)),100,BM102)))))</f>
        <v/>
      </c>
      <c r="BN103">
        <f>IF(OR('3-man'!BN$48="R",'3-man'!BN$46=$R$108),MIN(100,BN102+10),IF('3-man'!BN$48="P",MIN(100,BN102+25),IF(AND('3-man'!BN$48="D",BN102&gt;=35,'3-man'!BN$46&lt;=IF('3-man'!$BF$32="",999,'3-man'!$BF$32)),BN102-35,IF(AND(LEFT('3-man'!BN$48,3)="ST&gt;",BN102&gt;=100,'3-man'!BN$46&lt;=IF('3-man'!$BF$32="",999,'3-man'!$BF$32)),0,IF(AND(OR(AND('3-man'!BN$47="ST&gt;2",BN94&gt;=100),AND('3-man'!BN$49="ST&gt;2",BN110&gt;=100)),'3-man'!BN$46&lt;=IF('3-man'!$BF$32="",999,'3-man'!$BF$32)),100,BN102)))))</f>
        <v/>
      </c>
      <c r="BO103">
        <f>IF(OR('3-man'!BO$48="R",'3-man'!BO$46=$R$108),MIN(100,BO102+10),IF('3-man'!BO$48="P",MIN(100,BO102+25),IF(AND('3-man'!BO$48="D",BO102&gt;=35,'3-man'!BO$46&lt;=IF('3-man'!$BF$32="",999,'3-man'!$BF$32)),BO102-35,IF(AND(LEFT('3-man'!BO$48,3)="ST&gt;",BO102&gt;=100,'3-man'!BO$46&lt;=IF('3-man'!$BF$32="",999,'3-man'!$BF$32)),0,IF(AND(OR(AND('3-man'!BO$47="ST&gt;2",BO94&gt;=100),AND('3-man'!BO$49="ST&gt;2",BO110&gt;=100)),'3-man'!BO$46&lt;=IF('3-man'!$BF$32="",999,'3-man'!$BF$32)),100,BO102)))))</f>
        <v/>
      </c>
      <c r="BP103">
        <f>IF(OR('3-man'!BP$48="R",'3-man'!BP$46=$R$108),MIN(100,BP102+10),IF('3-man'!BP$48="P",MIN(100,BP102+25),IF(AND('3-man'!BP$48="D",BP102&gt;=35,'3-man'!BP$46&lt;=IF('3-man'!$BF$32="",999,'3-man'!$BF$32)),BP102-35,IF(AND(LEFT('3-man'!BP$48,3)="ST&gt;",BP102&gt;=100,'3-man'!BP$46&lt;=IF('3-man'!$BF$32="",999,'3-man'!$BF$32)),0,IF(AND(OR(AND('3-man'!BP$47="ST&gt;2",BP94&gt;=100),AND('3-man'!BP$49="ST&gt;2",BP110&gt;=100)),'3-man'!BP$46&lt;=IF('3-man'!$BF$32="",999,'3-man'!$BF$32)),100,BP102)))))</f>
        <v/>
      </c>
      <c r="BQ103">
        <f>IF(OR('3-man'!BQ$48="R",'3-man'!BQ$46=$R$108),MIN(100,BQ102+10),IF('3-man'!BQ$48="P",MIN(100,BQ102+25),IF(AND('3-man'!BQ$48="D",BQ102&gt;=35,'3-man'!BQ$46&lt;=IF('3-man'!$BF$32="",999,'3-man'!$BF$32)),BQ102-35,IF(AND(LEFT('3-man'!BQ$48,3)="ST&gt;",BQ102&gt;=100,'3-man'!BQ$46&lt;=IF('3-man'!$BF$32="",999,'3-man'!$BF$32)),0,IF(AND(OR(AND('3-man'!BQ$47="ST&gt;2",BQ94&gt;=100),AND('3-man'!BQ$49="ST&gt;2",BQ110&gt;=100)),'3-man'!BQ$46&lt;=IF('3-man'!$BF$32="",999,'3-man'!$BF$32)),100,BQ102)))))</f>
        <v/>
      </c>
      <c r="BR103">
        <f>IF(OR('3-man'!BR$48="R",'3-man'!BR$46=$R$108),MIN(100,BR102+10),IF('3-man'!BR$48="P",MIN(100,BR102+25),IF(AND('3-man'!BR$48="D",BR102&gt;=35,'3-man'!BR$46&lt;=IF('3-man'!$BF$32="",999,'3-man'!$BF$32)),BR102-35,IF(AND(LEFT('3-man'!BR$48,3)="ST&gt;",BR102&gt;=100,'3-man'!BR$46&lt;=IF('3-man'!$BF$32="",999,'3-man'!$BF$32)),0,IF(AND(OR(AND('3-man'!BR$47="ST&gt;2",BR94&gt;=100),AND('3-man'!BR$49="ST&gt;2",BR110&gt;=100)),'3-man'!BR$46&lt;=IF('3-man'!$BF$32="",999,'3-man'!$BF$32)),100,BR102)))))</f>
        <v/>
      </c>
      <c r="BS103">
        <f>IF(OR('3-man'!BS$48="R",'3-man'!BS$46=$R$108),MIN(100,BS102+10),IF('3-man'!BS$48="P",MIN(100,BS102+25),IF(AND('3-man'!BS$48="D",BS102&gt;=35,'3-man'!BS$46&lt;=IF('3-man'!$BF$32="",999,'3-man'!$BF$32)),BS102-35,IF(AND(LEFT('3-man'!BS$48,3)="ST&gt;",BS102&gt;=100,'3-man'!BS$46&lt;=IF('3-man'!$BF$32="",999,'3-man'!$BF$32)),0,IF(AND(OR(AND('3-man'!BS$47="ST&gt;2",BS94&gt;=100),AND('3-man'!BS$49="ST&gt;2",BS110&gt;=100)),'3-man'!BS$46&lt;=IF('3-man'!$BF$32="",999,'3-man'!$BF$32)),100,BS102)))))</f>
        <v/>
      </c>
      <c r="BT103">
        <f>IF(OR('3-man'!BT$48="R",'3-man'!BT$46=$R$108),MIN(100,BT102+10),IF('3-man'!BT$48="P",MIN(100,BT102+25),IF(AND('3-man'!BT$48="D",BT102&gt;=35,'3-man'!BT$46&lt;=IF('3-man'!$BF$32="",999,'3-man'!$BF$32)),BT102-35,IF(AND(LEFT('3-man'!BT$48,3)="ST&gt;",BT102&gt;=100,'3-man'!BT$46&lt;=IF('3-man'!$BF$32="",999,'3-man'!$BF$32)),0,IF(AND(OR(AND('3-man'!BT$47="ST&gt;2",BT94&gt;=100),AND('3-man'!BT$49="ST&gt;2",BT110&gt;=100)),'3-man'!BT$46&lt;=IF('3-man'!$BF$32="",999,'3-man'!$BF$32)),100,BT102)))))</f>
        <v/>
      </c>
      <c r="BU103">
        <f>IF(OR('3-man'!BU$48="R",'3-man'!BU$46=$R$108),MIN(100,BU102+10),IF('3-man'!BU$48="P",MIN(100,BU102+25),IF(AND('3-man'!BU$48="D",BU102&gt;=35,'3-man'!BU$46&lt;=IF('3-man'!$BF$32="",999,'3-man'!$BF$32)),BU102-35,IF(AND(LEFT('3-man'!BU$48,3)="ST&gt;",BU102&gt;=100,'3-man'!BU$46&lt;=IF('3-man'!$BF$32="",999,'3-man'!$BF$32)),0,IF(AND(OR(AND('3-man'!BU$47="ST&gt;2",BU94&gt;=100),AND('3-man'!BU$49="ST&gt;2",BU110&gt;=100)),'3-man'!BU$46&lt;=IF('3-man'!$BF$32="",999,'3-man'!$BF$32)),100,BU102)))))</f>
        <v/>
      </c>
      <c r="BV103">
        <f>IF(OR('3-man'!BV$48="R",'3-man'!BV$46=$R$108),MIN(100,BV102+10),IF('3-man'!BV$48="P",MIN(100,BV102+25),IF(AND('3-man'!BV$48="D",BV102&gt;=35,'3-man'!BV$46&lt;=IF('3-man'!$BF$32="",999,'3-man'!$BF$32)),BV102-35,IF(AND(LEFT('3-man'!BV$48,3)="ST&gt;",BV102&gt;=100,'3-man'!BV$46&lt;=IF('3-man'!$BF$32="",999,'3-man'!$BF$32)),0,IF(AND(OR(AND('3-man'!BV$47="ST&gt;2",BV94&gt;=100),AND('3-man'!BV$49="ST&gt;2",BV110&gt;=100)),'3-man'!BV$46&lt;=IF('3-man'!$BF$32="",999,'3-man'!$BF$32)),100,BV102)))))</f>
        <v/>
      </c>
      <c r="BW103">
        <f>IF(OR('3-man'!BW$48="R",'3-man'!BW$46=$R$108),MIN(100,BW102+10),IF('3-man'!BW$48="P",MIN(100,BW102+25),IF(AND('3-man'!BW$48="D",BW102&gt;=35,'3-man'!BW$46&lt;=IF('3-man'!$BF$32="",999,'3-man'!$BF$32)),BW102-35,IF(AND(LEFT('3-man'!BW$48,3)="ST&gt;",BW102&gt;=100,'3-man'!BW$46&lt;=IF('3-man'!$BF$32="",999,'3-man'!$BF$32)),0,IF(AND(OR(AND('3-man'!BW$47="ST&gt;2",BW94&gt;=100),AND('3-man'!BW$49="ST&gt;2",BW110&gt;=100)),'3-man'!BW$46&lt;=IF('3-man'!$BF$32="",999,'3-man'!$BF$32)),100,BW102)))))</f>
        <v/>
      </c>
      <c r="BX103">
        <f>IF(OR('3-man'!BX$48="R",'3-man'!BX$46=$R$108),MIN(100,BX102+10),IF('3-man'!BX$48="P",MIN(100,BX102+25),IF(AND('3-man'!BX$48="D",BX102&gt;=35,'3-man'!BX$46&lt;=IF('3-man'!$BF$32="",999,'3-man'!$BF$32)),BX102-35,IF(AND(LEFT('3-man'!BX$48,3)="ST&gt;",BX102&gt;=100,'3-man'!BX$46&lt;=IF('3-man'!$BF$32="",999,'3-man'!$BF$32)),0,IF(AND(OR(AND('3-man'!BX$47="ST&gt;2",BX94&gt;=100),AND('3-man'!BX$49="ST&gt;2",BX110&gt;=100)),'3-man'!BX$46&lt;=IF('3-man'!$BF$32="",999,'3-man'!$BF$32)),100,BX102)))))</f>
        <v/>
      </c>
      <c r="BY103">
        <f>IF(OR('3-man'!BY$48="R",'3-man'!BY$46=$R$108),MIN(100,BY102+10),IF('3-man'!BY$48="P",MIN(100,BY102+25),IF(AND('3-man'!BY$48="D",BY102&gt;=35,'3-man'!BY$46&lt;=IF('3-man'!$BF$32="",999,'3-man'!$BF$32)),BY102-35,IF(AND(LEFT('3-man'!BY$48,3)="ST&gt;",BY102&gt;=100,'3-man'!BY$46&lt;=IF('3-man'!$BF$32="",999,'3-man'!$BF$32)),0,IF(AND(OR(AND('3-man'!BY$47="ST&gt;2",BY94&gt;=100),AND('3-man'!BY$49="ST&gt;2",BY110&gt;=100)),'3-man'!BY$46&lt;=IF('3-man'!$BF$32="",999,'3-man'!$BF$32)),100,BY102)))))</f>
        <v/>
      </c>
      <c r="BZ103">
        <f>IF(OR('3-man'!BZ$48="R",'3-man'!BZ$46=$R$108),MIN(100,BZ102+10),IF('3-man'!BZ$48="P",MIN(100,BZ102+25),IF(AND('3-man'!BZ$48="D",BZ102&gt;=35,'3-man'!BZ$46&lt;=IF('3-man'!$BF$32="",999,'3-man'!$BF$32)),BZ102-35,IF(AND(LEFT('3-man'!BZ$48,3)="ST&gt;",BZ102&gt;=100,'3-man'!BZ$46&lt;=IF('3-man'!$BF$32="",999,'3-man'!$BF$32)),0,IF(AND(OR(AND('3-man'!BZ$47="ST&gt;2",BZ94&gt;=100),AND('3-man'!BZ$49="ST&gt;2",BZ110&gt;=100)),'3-man'!BZ$46&lt;=IF('3-man'!$BF$32="",999,'3-man'!$BF$32)),100,BZ102)))))</f>
        <v/>
      </c>
      <c r="CA103">
        <f>IF(OR('3-man'!CA$48="R",'3-man'!CA$46=$R$108),MIN(100,CA102+10),IF('3-man'!CA$48="P",MIN(100,CA102+25),IF(AND('3-man'!CA$48="D",CA102&gt;=35,'3-man'!CA$46&lt;=IF('3-man'!$BF$32="",999,'3-man'!$BF$32)),CA102-35,IF(AND(LEFT('3-man'!CA$48,3)="ST&gt;",CA102&gt;=100,'3-man'!CA$46&lt;=IF('3-man'!$BF$32="",999,'3-man'!$BF$32)),0,IF(AND(OR(AND('3-man'!CA$47="ST&gt;2",CA94&gt;=100),AND('3-man'!CA$49="ST&gt;2",CA110&gt;=100)),'3-man'!CA$46&lt;=IF('3-man'!$BF$32="",999,'3-man'!$BF$32)),100,CA102)))))</f>
        <v/>
      </c>
      <c r="CB103">
        <f>IF(OR('3-man'!CB$48="R",'3-man'!CB$46=$R$108),MIN(100,CB102+10),IF('3-man'!CB$48="P",MIN(100,CB102+25),IF(AND('3-man'!CB$48="D",CB102&gt;=35,'3-man'!CB$46&lt;=IF('3-man'!$BF$32="",999,'3-man'!$BF$32)),CB102-35,IF(AND(LEFT('3-man'!CB$48,3)="ST&gt;",CB102&gt;=100,'3-man'!CB$46&lt;=IF('3-man'!$BF$32="",999,'3-man'!$BF$32)),0,IF(AND(OR(AND('3-man'!CB$47="ST&gt;2",CB94&gt;=100),AND('3-man'!CB$49="ST&gt;2",CB110&gt;=100)),'3-man'!CB$46&lt;=IF('3-man'!$BF$32="",999,'3-man'!$BF$32)),100,CB102)))))</f>
        <v/>
      </c>
      <c r="CC103">
        <f>IF(OR('3-man'!CC$48="R",'3-man'!CC$46=$R$108),MIN(100,CC102+10),IF('3-man'!CC$48="P",MIN(100,CC102+25),IF(AND('3-man'!CC$48="D",CC102&gt;=35,'3-man'!CC$46&lt;=IF('3-man'!$BF$32="",999,'3-man'!$BF$32)),CC102-35,IF(AND(LEFT('3-man'!CC$48,3)="ST&gt;",CC102&gt;=100,'3-man'!CC$46&lt;=IF('3-man'!$BF$32="",999,'3-man'!$BF$32)),0,IF(AND(OR(AND('3-man'!CC$47="ST&gt;2",CC94&gt;=100),AND('3-man'!CC$49="ST&gt;2",CC110&gt;=100)),'3-man'!CC$46&lt;=IF('3-man'!$BF$32="",999,'3-man'!$BF$32)),100,CC102)))))</f>
        <v/>
      </c>
      <c r="CD103">
        <f>IF(OR('3-man'!CD$48="R",'3-man'!CD$46=$R$108),MIN(100,CD102+10),IF('3-man'!CD$48="P",MIN(100,CD102+25),IF(AND('3-man'!CD$48="D",CD102&gt;=35,'3-man'!CD$46&lt;=IF('3-man'!$BF$32="",999,'3-man'!$BF$32)),CD102-35,IF(AND(LEFT('3-man'!CD$48,3)="ST&gt;",CD102&gt;=100,'3-man'!CD$46&lt;=IF('3-man'!$BF$32="",999,'3-man'!$BF$32)),0,IF(AND(OR(AND('3-man'!CD$47="ST&gt;2",CD94&gt;=100),AND('3-man'!CD$49="ST&gt;2",CD110&gt;=100)),'3-man'!CD$46&lt;=IF('3-man'!$BF$32="",999,'3-man'!$BF$32)),100,CD102)))))</f>
        <v/>
      </c>
    </row>
    <row r="104">
      <c r="A104" t="inlineStr">
        <is>
          <t>P2 timer</t>
        </is>
      </c>
      <c r="B104" t="n">
        <v>0</v>
      </c>
      <c r="C104">
        <f>IF(OR('3-man'!C$48="R",'3-man'!C$46=$R$108,AND(ISNUMBER($R$108),'3-man'!C$46&lt;$R$108)),0,IF(B103&gt;=100,0,IF(B104+1&gt;=IF(OR('3-man'!$F$33=TRUE,'3-man'!$F$33="TRUE",'3-man'!$F$33="Yes"),25,50),0,B104+1)))</f>
        <v/>
      </c>
      <c r="D104">
        <f>IF(OR('3-man'!D$48="R",'3-man'!D$46=$R$108,AND(ISNUMBER($R$108),'3-man'!D$46&lt;$R$108)),0,IF(C103&gt;=100,0,IF(C104+1&gt;=IF(OR('3-man'!$F$33=TRUE,'3-man'!$F$33="TRUE",'3-man'!$F$33="Yes"),25,50),0,C104+1)))</f>
        <v/>
      </c>
      <c r="E104">
        <f>IF(OR('3-man'!E$48="R",'3-man'!E$46=$R$108,AND(ISNUMBER($R$108),'3-man'!E$46&lt;$R$108)),0,IF(D103&gt;=100,0,IF(D104+1&gt;=IF(OR('3-man'!$F$33=TRUE,'3-man'!$F$33="TRUE",'3-man'!$F$33="Yes"),25,50),0,D104+1)))</f>
        <v/>
      </c>
      <c r="F104">
        <f>IF(OR('3-man'!F$48="R",'3-man'!F$46=$R$108,AND(ISNUMBER($R$108),'3-man'!F$46&lt;$R$108)),0,IF(E103&gt;=100,0,IF(E104+1&gt;=IF(OR('3-man'!$F$33=TRUE,'3-man'!$F$33="TRUE",'3-man'!$F$33="Yes"),25,50),0,E104+1)))</f>
        <v/>
      </c>
      <c r="G104">
        <f>IF(OR('3-man'!G$48="R",'3-man'!G$46=$R$108,AND(ISNUMBER($R$108),'3-man'!G$46&lt;$R$108)),0,IF(F103&gt;=100,0,IF(F104+1&gt;=IF(OR('3-man'!$F$33=TRUE,'3-man'!$F$33="TRUE",'3-man'!$F$33="Yes"),25,50),0,F104+1)))</f>
        <v/>
      </c>
      <c r="H104">
        <f>IF(OR('3-man'!H$48="R",'3-man'!H$46=$R$108,AND(ISNUMBER($R$108),'3-man'!H$46&lt;$R$108)),0,IF(G103&gt;=100,0,IF(G104+1&gt;=IF(OR('3-man'!$F$33=TRUE,'3-man'!$F$33="TRUE",'3-man'!$F$33="Yes"),25,50),0,G104+1)))</f>
        <v/>
      </c>
      <c r="I104">
        <f>IF(OR('3-man'!I$48="R",'3-man'!I$46=$R$108,AND(ISNUMBER($R$108),'3-man'!I$46&lt;$R$108)),0,IF(H103&gt;=100,0,IF(H104+1&gt;=IF(OR('3-man'!$F$33=TRUE,'3-man'!$F$33="TRUE",'3-man'!$F$33="Yes"),25,50),0,H104+1)))</f>
        <v/>
      </c>
      <c r="J104">
        <f>IF(OR('3-man'!J$48="R",'3-man'!J$46=$R$108,AND(ISNUMBER($R$108),'3-man'!J$46&lt;$R$108)),0,IF(I103&gt;=100,0,IF(I104+1&gt;=IF(OR('3-man'!$F$33=TRUE,'3-man'!$F$33="TRUE",'3-man'!$F$33="Yes"),25,50),0,I104+1)))</f>
        <v/>
      </c>
      <c r="K104">
        <f>IF(OR('3-man'!K$48="R",'3-man'!K$46=$R$108,AND(ISNUMBER($R$108),'3-man'!K$46&lt;$R$108)),0,IF(J103&gt;=100,0,IF(J104+1&gt;=IF(OR('3-man'!$F$33=TRUE,'3-man'!$F$33="TRUE",'3-man'!$F$33="Yes"),25,50),0,J104+1)))</f>
        <v/>
      </c>
      <c r="L104">
        <f>IF(OR('3-man'!L$48="R",'3-man'!L$46=$R$108,AND(ISNUMBER($R$108),'3-man'!L$46&lt;$R$108)),0,IF(K103&gt;=100,0,IF(K104+1&gt;=IF(OR('3-man'!$F$33=TRUE,'3-man'!$F$33="TRUE",'3-man'!$F$33="Yes"),25,50),0,K104+1)))</f>
        <v/>
      </c>
      <c r="M104">
        <f>IF(OR('3-man'!M$48="R",'3-man'!M$46=$R$108,AND(ISNUMBER($R$108),'3-man'!M$46&lt;$R$108)),0,IF(L103&gt;=100,0,IF(L104+1&gt;=IF(OR('3-man'!$F$33=TRUE,'3-man'!$F$33="TRUE",'3-man'!$F$33="Yes"),25,50),0,L104+1)))</f>
        <v/>
      </c>
      <c r="N104">
        <f>IF(OR('3-man'!N$48="R",'3-man'!N$46=$R$108,AND(ISNUMBER($R$108),'3-man'!N$46&lt;$R$108)),0,IF(M103&gt;=100,0,IF(M104+1&gt;=IF(OR('3-man'!$F$33=TRUE,'3-man'!$F$33="TRUE",'3-man'!$F$33="Yes"),25,50),0,M104+1)))</f>
        <v/>
      </c>
      <c r="O104">
        <f>IF(OR('3-man'!O$48="R",'3-man'!O$46=$R$108,AND(ISNUMBER($R$108),'3-man'!O$46&lt;$R$108)),0,IF(N103&gt;=100,0,IF(N104+1&gt;=IF(OR('3-man'!$F$33=TRUE,'3-man'!$F$33="TRUE",'3-man'!$F$33="Yes"),25,50),0,N104+1)))</f>
        <v/>
      </c>
      <c r="P104">
        <f>IF(OR('3-man'!P$48="R",'3-man'!P$46=$R$108,AND(ISNUMBER($R$108),'3-man'!P$46&lt;$R$108)),0,IF(O103&gt;=100,0,IF(O104+1&gt;=IF(OR('3-man'!$F$33=TRUE,'3-man'!$F$33="TRUE",'3-man'!$F$33="Yes"),25,50),0,O104+1)))</f>
        <v/>
      </c>
      <c r="Q104">
        <f>IF(OR('3-man'!Q$48="R",'3-man'!Q$46=$R$108,AND(ISNUMBER($R$108),'3-man'!Q$46&lt;$R$108)),0,IF(P103&gt;=100,0,IF(P104+1&gt;=IF(OR('3-man'!$F$33=TRUE,'3-man'!$F$33="TRUE",'3-man'!$F$33="Yes"),25,50),0,P104+1)))</f>
        <v/>
      </c>
      <c r="R104">
        <f>IF(OR('3-man'!R$48="R",'3-man'!R$46=$R$108,AND(ISNUMBER($R$108),'3-man'!R$46&lt;$R$108)),0,IF(Q103&gt;=100,0,IF(Q104+1&gt;=IF(OR('3-man'!$F$33=TRUE,'3-man'!$F$33="TRUE",'3-man'!$F$33="Yes"),25,50),0,Q104+1)))</f>
        <v/>
      </c>
      <c r="S104">
        <f>IF(OR('3-man'!S$48="R",'3-man'!S$46=$R$108,AND(ISNUMBER($R$108),'3-man'!S$46&lt;$R$108)),0,IF(R103&gt;=100,0,IF(R104+1&gt;=IF(OR('3-man'!$F$33=TRUE,'3-man'!$F$33="TRUE",'3-man'!$F$33="Yes"),25,50),0,R104+1)))</f>
        <v/>
      </c>
      <c r="T104">
        <f>IF(OR('3-man'!T$48="R",'3-man'!T$46=$R$108,AND(ISNUMBER($R$108),'3-man'!T$46&lt;$R$108)),0,IF(S103&gt;=100,0,IF(S104+1&gt;=IF(OR('3-man'!$F$33=TRUE,'3-man'!$F$33="TRUE",'3-man'!$F$33="Yes"),25,50),0,S104+1)))</f>
        <v/>
      </c>
      <c r="U104">
        <f>IF(OR('3-man'!U$48="R",'3-man'!U$46=$R$108,AND(ISNUMBER($R$108),'3-man'!U$46&lt;$R$108)),0,IF(T103&gt;=100,0,IF(T104+1&gt;=IF(OR('3-man'!$F$33=TRUE,'3-man'!$F$33="TRUE",'3-man'!$F$33="Yes"),25,50),0,T104+1)))</f>
        <v/>
      </c>
      <c r="V104">
        <f>IF(OR('3-man'!V$48="R",'3-man'!V$46=$R$108,AND(ISNUMBER($R$108),'3-man'!V$46&lt;$R$108)),0,IF(U103&gt;=100,0,IF(U104+1&gt;=IF(OR('3-man'!$F$33=TRUE,'3-man'!$F$33="TRUE",'3-man'!$F$33="Yes"),25,50),0,U104+1)))</f>
        <v/>
      </c>
      <c r="W104">
        <f>IF(OR('3-man'!W$48="R",'3-man'!W$46=$R$108,AND(ISNUMBER($R$108),'3-man'!W$46&lt;$R$108)),0,IF(V103&gt;=100,0,IF(V104+1&gt;=IF(OR('3-man'!$F$33=TRUE,'3-man'!$F$33="TRUE",'3-man'!$F$33="Yes"),25,50),0,V104+1)))</f>
        <v/>
      </c>
      <c r="X104">
        <f>IF(OR('3-man'!X$48="R",'3-man'!X$46=$R$108,AND(ISNUMBER($R$108),'3-man'!X$46&lt;$R$108)),0,IF(W103&gt;=100,0,IF(W104+1&gt;=IF(OR('3-man'!$F$33=TRUE,'3-man'!$F$33="TRUE",'3-man'!$F$33="Yes"),25,50),0,W104+1)))</f>
        <v/>
      </c>
      <c r="Y104">
        <f>IF(OR('3-man'!Y$48="R",'3-man'!Y$46=$R$108,AND(ISNUMBER($R$108),'3-man'!Y$46&lt;$R$108)),0,IF(X103&gt;=100,0,IF(X104+1&gt;=IF(OR('3-man'!$F$33=TRUE,'3-man'!$F$33="TRUE",'3-man'!$F$33="Yes"),25,50),0,X104+1)))</f>
        <v/>
      </c>
      <c r="Z104">
        <f>IF(OR('3-man'!Z$48="R",'3-man'!Z$46=$R$108,AND(ISNUMBER($R$108),'3-man'!Z$46&lt;$R$108)),0,IF(Y103&gt;=100,0,IF(Y104+1&gt;=IF(OR('3-man'!$F$33=TRUE,'3-man'!$F$33="TRUE",'3-man'!$F$33="Yes"),25,50),0,Y104+1)))</f>
        <v/>
      </c>
      <c r="AA104">
        <f>IF(OR('3-man'!AA$48="R",'3-man'!AA$46=$R$108,AND(ISNUMBER($R$108),'3-man'!AA$46&lt;$R$108)),0,IF(Z103&gt;=100,0,IF(Z104+1&gt;=IF(OR('3-man'!$F$33=TRUE,'3-man'!$F$33="TRUE",'3-man'!$F$33="Yes"),25,50),0,Z104+1)))</f>
        <v/>
      </c>
      <c r="AB104">
        <f>IF(OR('3-man'!AB$48="R",'3-man'!AB$46=$R$108,AND(ISNUMBER($R$108),'3-man'!AB$46&lt;$R$108)),0,IF(AA103&gt;=100,0,IF(AA104+1&gt;=IF(OR('3-man'!$F$33=TRUE,'3-man'!$F$33="TRUE",'3-man'!$F$33="Yes"),25,50),0,AA104+1)))</f>
        <v/>
      </c>
      <c r="AC104">
        <f>IF(OR('3-man'!AC$48="R",'3-man'!AC$46=$R$108,AND(ISNUMBER($R$108),'3-man'!AC$46&lt;$R$108)),0,IF(AB103&gt;=100,0,IF(AB104+1&gt;=IF(OR('3-man'!$F$33=TRUE,'3-man'!$F$33="TRUE",'3-man'!$F$33="Yes"),25,50),0,AB104+1)))</f>
        <v/>
      </c>
      <c r="AD104">
        <f>IF(OR('3-man'!AD$48="R",'3-man'!AD$46=$R$108,AND(ISNUMBER($R$108),'3-man'!AD$46&lt;$R$108)),0,IF(AC103&gt;=100,0,IF(AC104+1&gt;=IF(OR('3-man'!$F$33=TRUE,'3-man'!$F$33="TRUE",'3-man'!$F$33="Yes"),25,50),0,AC104+1)))</f>
        <v/>
      </c>
      <c r="AE104">
        <f>IF(OR('3-man'!AE$48="R",'3-man'!AE$46=$R$108,AND(ISNUMBER($R$108),'3-man'!AE$46&lt;$R$108)),0,IF(AD103&gt;=100,0,IF(AD104+1&gt;=IF(OR('3-man'!$F$33=TRUE,'3-man'!$F$33="TRUE",'3-man'!$F$33="Yes"),25,50),0,AD104+1)))</f>
        <v/>
      </c>
      <c r="AF104">
        <f>IF(OR('3-man'!AF$48="R",'3-man'!AF$46=$R$108,AND(ISNUMBER($R$108),'3-man'!AF$46&lt;$R$108)),0,IF(AE103&gt;=100,0,IF(AE104+1&gt;=IF(OR('3-man'!$F$33=TRUE,'3-man'!$F$33="TRUE",'3-man'!$F$33="Yes"),25,50),0,AE104+1)))</f>
        <v/>
      </c>
      <c r="AG104">
        <f>IF(OR('3-man'!AG$48="R",'3-man'!AG$46=$R$108,AND(ISNUMBER($R$108),'3-man'!AG$46&lt;$R$108)),0,IF(AF103&gt;=100,0,IF(AF104+1&gt;=IF(OR('3-man'!$F$33=TRUE,'3-man'!$F$33="TRUE",'3-man'!$F$33="Yes"),25,50),0,AF104+1)))</f>
        <v/>
      </c>
      <c r="AH104">
        <f>IF(OR('3-man'!AH$48="R",'3-man'!AH$46=$R$108,AND(ISNUMBER($R$108),'3-man'!AH$46&lt;$R$108)),0,IF(AG103&gt;=100,0,IF(AG104+1&gt;=IF(OR('3-man'!$F$33=TRUE,'3-man'!$F$33="TRUE",'3-man'!$F$33="Yes"),25,50),0,AG104+1)))</f>
        <v/>
      </c>
      <c r="AI104">
        <f>IF(OR('3-man'!AI$48="R",'3-man'!AI$46=$R$108,AND(ISNUMBER($R$108),'3-man'!AI$46&lt;$R$108)),0,IF(AH103&gt;=100,0,IF(AH104+1&gt;=IF(OR('3-man'!$F$33=TRUE,'3-man'!$F$33="TRUE",'3-man'!$F$33="Yes"),25,50),0,AH104+1)))</f>
        <v/>
      </c>
      <c r="AJ104">
        <f>IF(OR('3-man'!AJ$48="R",'3-man'!AJ$46=$R$108,AND(ISNUMBER($R$108),'3-man'!AJ$46&lt;$R$108)),0,IF(AI103&gt;=100,0,IF(AI104+1&gt;=IF(OR('3-man'!$F$33=TRUE,'3-man'!$F$33="TRUE",'3-man'!$F$33="Yes"),25,50),0,AI104+1)))</f>
        <v/>
      </c>
      <c r="AK104">
        <f>IF(OR('3-man'!AK$48="R",'3-man'!AK$46=$R$108,AND(ISNUMBER($R$108),'3-man'!AK$46&lt;$R$108)),0,IF(AJ103&gt;=100,0,IF(AJ104+1&gt;=IF(OR('3-man'!$F$33=TRUE,'3-man'!$F$33="TRUE",'3-man'!$F$33="Yes"),25,50),0,AJ104+1)))</f>
        <v/>
      </c>
      <c r="AL104">
        <f>IF(OR('3-man'!AL$48="R",'3-man'!AL$46=$R$108,AND(ISNUMBER($R$108),'3-man'!AL$46&lt;$R$108)),0,IF(AK103&gt;=100,0,IF(AK104+1&gt;=IF(OR('3-man'!$F$33=TRUE,'3-man'!$F$33="TRUE",'3-man'!$F$33="Yes"),25,50),0,AK104+1)))</f>
        <v/>
      </c>
      <c r="AM104">
        <f>IF(OR('3-man'!AM$48="R",'3-man'!AM$46=$R$108,AND(ISNUMBER($R$108),'3-man'!AM$46&lt;$R$108)),0,IF(AL103&gt;=100,0,IF(AL104+1&gt;=IF(OR('3-man'!$F$33=TRUE,'3-man'!$F$33="TRUE",'3-man'!$F$33="Yes"),25,50),0,AL104+1)))</f>
        <v/>
      </c>
      <c r="AN104">
        <f>IF(OR('3-man'!AN$48="R",'3-man'!AN$46=$R$108,AND(ISNUMBER($R$108),'3-man'!AN$46&lt;$R$108)),0,IF(AM103&gt;=100,0,IF(AM104+1&gt;=IF(OR('3-man'!$F$33=TRUE,'3-man'!$F$33="TRUE",'3-man'!$F$33="Yes"),25,50),0,AM104+1)))</f>
        <v/>
      </c>
      <c r="AO104">
        <f>IF(OR('3-man'!AO$48="R",'3-man'!AO$46=$R$108,AND(ISNUMBER($R$108),'3-man'!AO$46&lt;$R$108)),0,IF(AN103&gt;=100,0,IF(AN104+1&gt;=IF(OR('3-man'!$F$33=TRUE,'3-man'!$F$33="TRUE",'3-man'!$F$33="Yes"),25,50),0,AN104+1)))</f>
        <v/>
      </c>
      <c r="AP104">
        <f>IF(OR('3-man'!AP$48="R",'3-man'!AP$46=$R$108,AND(ISNUMBER($R$108),'3-man'!AP$46&lt;$R$108)),0,IF(AO103&gt;=100,0,IF(AO104+1&gt;=IF(OR('3-man'!$F$33=TRUE,'3-man'!$F$33="TRUE",'3-man'!$F$33="Yes"),25,50),0,AO104+1)))</f>
        <v/>
      </c>
      <c r="AQ104">
        <f>IF(OR('3-man'!AQ$48="R",'3-man'!AQ$46=$R$108,AND(ISNUMBER($R$108),'3-man'!AQ$46&lt;$R$108)),0,IF(AP103&gt;=100,0,IF(AP104+1&gt;=IF(OR('3-man'!$F$33=TRUE,'3-man'!$F$33="TRUE",'3-man'!$F$33="Yes"),25,50),0,AP104+1)))</f>
        <v/>
      </c>
      <c r="AR104">
        <f>IF(OR('3-man'!AR$48="R",'3-man'!AR$46=$R$108,AND(ISNUMBER($R$108),'3-man'!AR$46&lt;$R$108)),0,IF(AQ103&gt;=100,0,IF(AQ104+1&gt;=IF(OR('3-man'!$F$33=TRUE,'3-man'!$F$33="TRUE",'3-man'!$F$33="Yes"),25,50),0,AQ104+1)))</f>
        <v/>
      </c>
      <c r="AS104">
        <f>IF(OR('3-man'!AS$48="R",'3-man'!AS$46=$R$108,AND(ISNUMBER($R$108),'3-man'!AS$46&lt;$R$108)),0,IF(AR103&gt;=100,0,IF(AR104+1&gt;=IF(OR('3-man'!$F$33=TRUE,'3-man'!$F$33="TRUE",'3-man'!$F$33="Yes"),25,50),0,AR104+1)))</f>
        <v/>
      </c>
      <c r="AT104">
        <f>IF(OR('3-man'!AT$48="R",'3-man'!AT$46=$R$108,AND(ISNUMBER($R$108),'3-man'!AT$46&lt;$R$108)),0,IF(AS103&gt;=100,0,IF(AS104+1&gt;=IF(OR('3-man'!$F$33=TRUE,'3-man'!$F$33="TRUE",'3-man'!$F$33="Yes"),25,50),0,AS104+1)))</f>
        <v/>
      </c>
      <c r="AU104">
        <f>IF(OR('3-man'!AU$48="R",'3-man'!AU$46=$R$108,AND(ISNUMBER($R$108),'3-man'!AU$46&lt;$R$108)),0,IF(AT103&gt;=100,0,IF(AT104+1&gt;=IF(OR('3-man'!$F$33=TRUE,'3-man'!$F$33="TRUE",'3-man'!$F$33="Yes"),25,50),0,AT104+1)))</f>
        <v/>
      </c>
      <c r="AV104">
        <f>IF(OR('3-man'!AV$48="R",'3-man'!AV$46=$R$108,AND(ISNUMBER($R$108),'3-man'!AV$46&lt;$R$108)),0,IF(AU103&gt;=100,0,IF(AU104+1&gt;=IF(OR('3-man'!$F$33=TRUE,'3-man'!$F$33="TRUE",'3-man'!$F$33="Yes"),25,50),0,AU104+1)))</f>
        <v/>
      </c>
      <c r="AW104">
        <f>IF(OR('3-man'!AW$48="R",'3-man'!AW$46=$R$108,AND(ISNUMBER($R$108),'3-man'!AW$46&lt;$R$108)),0,IF(AV103&gt;=100,0,IF(AV104+1&gt;=IF(OR('3-man'!$F$33=TRUE,'3-man'!$F$33="TRUE",'3-man'!$F$33="Yes"),25,50),0,AV104+1)))</f>
        <v/>
      </c>
      <c r="AX104">
        <f>IF(OR('3-man'!AX$48="R",'3-man'!AX$46=$R$108,AND(ISNUMBER($R$108),'3-man'!AX$46&lt;$R$108)),0,IF(AW103&gt;=100,0,IF(AW104+1&gt;=IF(OR('3-man'!$F$33=TRUE,'3-man'!$F$33="TRUE",'3-man'!$F$33="Yes"),25,50),0,AW104+1)))</f>
        <v/>
      </c>
      <c r="AY104">
        <f>IF(OR('3-man'!AY$48="R",'3-man'!AY$46=$R$108,AND(ISNUMBER($R$108),'3-man'!AY$46&lt;$R$108)),0,IF(AX103&gt;=100,0,IF(AX104+1&gt;=IF(OR('3-man'!$F$33=TRUE,'3-man'!$F$33="TRUE",'3-man'!$F$33="Yes"),25,50),0,AX104+1)))</f>
        <v/>
      </c>
      <c r="AZ104">
        <f>IF(OR('3-man'!AZ$48="R",'3-man'!AZ$46=$R$108,AND(ISNUMBER($R$108),'3-man'!AZ$46&lt;$R$108)),0,IF(AY103&gt;=100,0,IF(AY104+1&gt;=IF(OR('3-man'!$F$33=TRUE,'3-man'!$F$33="TRUE",'3-man'!$F$33="Yes"),25,50),0,AY104+1)))</f>
        <v/>
      </c>
      <c r="BA104">
        <f>IF(OR('3-man'!BA$48="R",'3-man'!BA$46=$R$108,AND(ISNUMBER($R$108),'3-man'!BA$46&lt;$R$108)),0,IF(AZ103&gt;=100,0,IF(AZ104+1&gt;=IF(OR('3-man'!$F$33=TRUE,'3-man'!$F$33="TRUE",'3-man'!$F$33="Yes"),25,50),0,AZ104+1)))</f>
        <v/>
      </c>
      <c r="BB104">
        <f>IF(OR('3-man'!BB$48="R",'3-man'!BB$46=$R$108,AND(ISNUMBER($R$108),'3-man'!BB$46&lt;$R$108)),0,IF(BA103&gt;=100,0,IF(BA104+1&gt;=IF(OR('3-man'!$F$33=TRUE,'3-man'!$F$33="TRUE",'3-man'!$F$33="Yes"),25,50),0,BA104+1)))</f>
        <v/>
      </c>
      <c r="BC104">
        <f>IF(OR('3-man'!BC$48="R",'3-man'!BC$46=$R$108,AND(ISNUMBER($R$108),'3-man'!BC$46&lt;$R$108)),0,IF(BB103&gt;=100,0,IF(BB104+1&gt;=IF(OR('3-man'!$F$33=TRUE,'3-man'!$F$33="TRUE",'3-man'!$F$33="Yes"),25,50),0,BB104+1)))</f>
        <v/>
      </c>
      <c r="BD104">
        <f>IF(OR('3-man'!BD$48="R",'3-man'!BD$46=$R$108,AND(ISNUMBER($R$108),'3-man'!BD$46&lt;$R$108)),0,IF(BC103&gt;=100,0,IF(BC104+1&gt;=IF(OR('3-man'!$F$33=TRUE,'3-man'!$F$33="TRUE",'3-man'!$F$33="Yes"),25,50),0,BC104+1)))</f>
        <v/>
      </c>
      <c r="BE104">
        <f>IF(OR('3-man'!BE$48="R",'3-man'!BE$46=$R$108,AND(ISNUMBER($R$108),'3-man'!BE$46&lt;$R$108)),0,IF(BD103&gt;=100,0,IF(BD104+1&gt;=IF(OR('3-man'!$F$33=TRUE,'3-man'!$F$33="TRUE",'3-man'!$F$33="Yes"),25,50),0,BD104+1)))</f>
        <v/>
      </c>
      <c r="BF104">
        <f>IF(OR('3-man'!BF$48="R",'3-man'!BF$46=$R$108,AND(ISNUMBER($R$108),'3-man'!BF$46&lt;$R$108)),0,IF(BE103&gt;=100,0,IF(BE104+1&gt;=IF(OR('3-man'!$F$33=TRUE,'3-man'!$F$33="TRUE",'3-man'!$F$33="Yes"),25,50),0,BE104+1)))</f>
        <v/>
      </c>
      <c r="BG104">
        <f>IF(OR('3-man'!BG$48="R",'3-man'!BG$46=$R$108,AND(ISNUMBER($R$108),'3-man'!BG$46&lt;$R$108)),0,IF(BF103&gt;=100,0,IF(BF104+1&gt;=IF(OR('3-man'!$F$33=TRUE,'3-man'!$F$33="TRUE",'3-man'!$F$33="Yes"),25,50),0,BF104+1)))</f>
        <v/>
      </c>
      <c r="BH104">
        <f>IF(OR('3-man'!BH$48="R",'3-man'!BH$46=$R$108,AND(ISNUMBER($R$108),'3-man'!BH$46&lt;$R$108)),0,IF(BG103&gt;=100,0,IF(BG104+1&gt;=IF(OR('3-man'!$F$33=TRUE,'3-man'!$F$33="TRUE",'3-man'!$F$33="Yes"),25,50),0,BG104+1)))</f>
        <v/>
      </c>
      <c r="BI104">
        <f>IF(OR('3-man'!BI$48="R",'3-man'!BI$46=$R$108,AND(ISNUMBER($R$108),'3-man'!BI$46&lt;$R$108)),0,IF(BH103&gt;=100,0,IF(BH104+1&gt;=IF(OR('3-man'!$F$33=TRUE,'3-man'!$F$33="TRUE",'3-man'!$F$33="Yes"),25,50),0,BH104+1)))</f>
        <v/>
      </c>
      <c r="BJ104">
        <f>IF(OR('3-man'!BJ$48="R",'3-man'!BJ$46=$R$108,AND(ISNUMBER($R$108),'3-man'!BJ$46&lt;$R$108)),0,IF(BI103&gt;=100,0,IF(BI104+1&gt;=IF(OR('3-man'!$F$33=TRUE,'3-man'!$F$33="TRUE",'3-man'!$F$33="Yes"),25,50),0,BI104+1)))</f>
        <v/>
      </c>
      <c r="BK104">
        <f>IF(OR('3-man'!BK$48="R",'3-man'!BK$46=$R$108,AND(ISNUMBER($R$108),'3-man'!BK$46&lt;$R$108)),0,IF(BJ103&gt;=100,0,IF(BJ104+1&gt;=IF(OR('3-man'!$F$33=TRUE,'3-man'!$F$33="TRUE",'3-man'!$F$33="Yes"),25,50),0,BJ104+1)))</f>
        <v/>
      </c>
      <c r="BL104">
        <f>IF(OR('3-man'!BL$48="R",'3-man'!BL$46=$R$108,AND(ISNUMBER($R$108),'3-man'!BL$46&lt;$R$108)),0,IF(BK103&gt;=100,0,IF(BK104+1&gt;=IF(OR('3-man'!$F$33=TRUE,'3-man'!$F$33="TRUE",'3-man'!$F$33="Yes"),25,50),0,BK104+1)))</f>
        <v/>
      </c>
      <c r="BM104">
        <f>IF(OR('3-man'!BM$48="R",'3-man'!BM$46=$R$108,AND(ISNUMBER($R$108),'3-man'!BM$46&lt;$R$108)),0,IF(BL103&gt;=100,0,IF(BL104+1&gt;=IF(OR('3-man'!$F$33=TRUE,'3-man'!$F$33="TRUE",'3-man'!$F$33="Yes"),25,50),0,BL104+1)))</f>
        <v/>
      </c>
      <c r="BN104">
        <f>IF(OR('3-man'!BN$48="R",'3-man'!BN$46=$R$108,AND(ISNUMBER($R$108),'3-man'!BN$46&lt;$R$108)),0,IF(BM103&gt;=100,0,IF(BM104+1&gt;=IF(OR('3-man'!$F$33=TRUE,'3-man'!$F$33="TRUE",'3-man'!$F$33="Yes"),25,50),0,BM104+1)))</f>
        <v/>
      </c>
      <c r="BO104">
        <f>IF(OR('3-man'!BO$48="R",'3-man'!BO$46=$R$108,AND(ISNUMBER($R$108),'3-man'!BO$46&lt;$R$108)),0,IF(BN103&gt;=100,0,IF(BN104+1&gt;=IF(OR('3-man'!$F$33=TRUE,'3-man'!$F$33="TRUE",'3-man'!$F$33="Yes"),25,50),0,BN104+1)))</f>
        <v/>
      </c>
      <c r="BP104">
        <f>IF(OR('3-man'!BP$48="R",'3-man'!BP$46=$R$108,AND(ISNUMBER($R$108),'3-man'!BP$46&lt;$R$108)),0,IF(BO103&gt;=100,0,IF(BO104+1&gt;=IF(OR('3-man'!$F$33=TRUE,'3-man'!$F$33="TRUE",'3-man'!$F$33="Yes"),25,50),0,BO104+1)))</f>
        <v/>
      </c>
      <c r="BQ104">
        <f>IF(OR('3-man'!BQ$48="R",'3-man'!BQ$46=$R$108,AND(ISNUMBER($R$108),'3-man'!BQ$46&lt;$R$108)),0,IF(BP103&gt;=100,0,IF(BP104+1&gt;=IF(OR('3-man'!$F$33=TRUE,'3-man'!$F$33="TRUE",'3-man'!$F$33="Yes"),25,50),0,BP104+1)))</f>
        <v/>
      </c>
      <c r="BR104">
        <f>IF(OR('3-man'!BR$48="R",'3-man'!BR$46=$R$108,AND(ISNUMBER($R$108),'3-man'!BR$46&lt;$R$108)),0,IF(BQ103&gt;=100,0,IF(BQ104+1&gt;=IF(OR('3-man'!$F$33=TRUE,'3-man'!$F$33="TRUE",'3-man'!$F$33="Yes"),25,50),0,BQ104+1)))</f>
        <v/>
      </c>
      <c r="BS104">
        <f>IF(OR('3-man'!BS$48="R",'3-man'!BS$46=$R$108,AND(ISNUMBER($R$108),'3-man'!BS$46&lt;$R$108)),0,IF(BR103&gt;=100,0,IF(BR104+1&gt;=IF(OR('3-man'!$F$33=TRUE,'3-man'!$F$33="TRUE",'3-man'!$F$33="Yes"),25,50),0,BR104+1)))</f>
        <v/>
      </c>
      <c r="BT104">
        <f>IF(OR('3-man'!BT$48="R",'3-man'!BT$46=$R$108,AND(ISNUMBER($R$108),'3-man'!BT$46&lt;$R$108)),0,IF(BS103&gt;=100,0,IF(BS104+1&gt;=IF(OR('3-man'!$F$33=TRUE,'3-man'!$F$33="TRUE",'3-man'!$F$33="Yes"),25,50),0,BS104+1)))</f>
        <v/>
      </c>
      <c r="BU104">
        <f>IF(OR('3-man'!BU$48="R",'3-man'!BU$46=$R$108,AND(ISNUMBER($R$108),'3-man'!BU$46&lt;$R$108)),0,IF(BT103&gt;=100,0,IF(BT104+1&gt;=IF(OR('3-man'!$F$33=TRUE,'3-man'!$F$33="TRUE",'3-man'!$F$33="Yes"),25,50),0,BT104+1)))</f>
        <v/>
      </c>
      <c r="BV104">
        <f>IF(OR('3-man'!BV$48="R",'3-man'!BV$46=$R$108,AND(ISNUMBER($R$108),'3-man'!BV$46&lt;$R$108)),0,IF(BU103&gt;=100,0,IF(BU104+1&gt;=IF(OR('3-man'!$F$33=TRUE,'3-man'!$F$33="TRUE",'3-man'!$F$33="Yes"),25,50),0,BU104+1)))</f>
        <v/>
      </c>
      <c r="BW104">
        <f>IF(OR('3-man'!BW$48="R",'3-man'!BW$46=$R$108,AND(ISNUMBER($R$108),'3-man'!BW$46&lt;$R$108)),0,IF(BV103&gt;=100,0,IF(BV104+1&gt;=IF(OR('3-man'!$F$33=TRUE,'3-man'!$F$33="TRUE",'3-man'!$F$33="Yes"),25,50),0,BV104+1)))</f>
        <v/>
      </c>
      <c r="BX104">
        <f>IF(OR('3-man'!BX$48="R",'3-man'!BX$46=$R$108,AND(ISNUMBER($R$108),'3-man'!BX$46&lt;$R$108)),0,IF(BW103&gt;=100,0,IF(BW104+1&gt;=IF(OR('3-man'!$F$33=TRUE,'3-man'!$F$33="TRUE",'3-man'!$F$33="Yes"),25,50),0,BW104+1)))</f>
        <v/>
      </c>
      <c r="BY104">
        <f>IF(OR('3-man'!BY$48="R",'3-man'!BY$46=$R$108,AND(ISNUMBER($R$108),'3-man'!BY$46&lt;$R$108)),0,IF(BX103&gt;=100,0,IF(BX104+1&gt;=IF(OR('3-man'!$F$33=TRUE,'3-man'!$F$33="TRUE",'3-man'!$F$33="Yes"),25,50),0,BX104+1)))</f>
        <v/>
      </c>
      <c r="BZ104">
        <f>IF(OR('3-man'!BZ$48="R",'3-man'!BZ$46=$R$108,AND(ISNUMBER($R$108),'3-man'!BZ$46&lt;$R$108)),0,IF(BY103&gt;=100,0,IF(BY104+1&gt;=IF(OR('3-man'!$F$33=TRUE,'3-man'!$F$33="TRUE",'3-man'!$F$33="Yes"),25,50),0,BY104+1)))</f>
        <v/>
      </c>
      <c r="CA104">
        <f>IF(OR('3-man'!CA$48="R",'3-man'!CA$46=$R$108,AND(ISNUMBER($R$108),'3-man'!CA$46&lt;$R$108)),0,IF(BZ103&gt;=100,0,IF(BZ104+1&gt;=IF(OR('3-man'!$F$33=TRUE,'3-man'!$F$33="TRUE",'3-man'!$F$33="Yes"),25,50),0,BZ104+1)))</f>
        <v/>
      </c>
      <c r="CB104">
        <f>IF(OR('3-man'!CB$48="R",'3-man'!CB$46=$R$108,AND(ISNUMBER($R$108),'3-man'!CB$46&lt;$R$108)),0,IF(CA103&gt;=100,0,IF(CA104+1&gt;=IF(OR('3-man'!$F$33=TRUE,'3-man'!$F$33="TRUE",'3-man'!$F$33="Yes"),25,50),0,CA104+1)))</f>
        <v/>
      </c>
      <c r="CC104">
        <f>IF(OR('3-man'!CC$48="R",'3-man'!CC$46=$R$108,AND(ISNUMBER($R$108),'3-man'!CC$46&lt;$R$108)),0,IF(CB103&gt;=100,0,IF(CB104+1&gt;=IF(OR('3-man'!$F$33=TRUE,'3-man'!$F$33="TRUE",'3-man'!$F$33="Yes"),25,50),0,CB104+1)))</f>
        <v/>
      </c>
      <c r="CD104">
        <f>IF(OR('3-man'!CD$48="R",'3-man'!CD$46=$R$108,AND(ISNUMBER($R$108),'3-man'!CD$46&lt;$R$108)),0,IF(CC103&gt;=100,0,IF(CC104+1&gt;=IF(OR('3-man'!$F$33=TRUE,'3-man'!$F$33="TRUE",'3-man'!$F$33="Yes"),25,50),0,CC104+1)))</f>
        <v/>
      </c>
    </row>
    <row r="105">
      <c r="A105" t="inlineStr">
        <is>
          <t>P2 flag</t>
        </is>
      </c>
      <c r="B105" t="n">
        <v>0</v>
      </c>
      <c r="C105">
        <f>IF(OR(B105=1,OR('3-man'!C$48="D",'3-man'!C$48="A",'3-man'!C$48="S",'3-man'!C$48="C",'3-man'!C$48="H",'3-man'!C$48="B",'3-man'!C$48="T",'3-man'!C$48="E",'3-man'!C$48="SB")),1,0)</f>
        <v/>
      </c>
      <c r="D105">
        <f>IF(OR(C105=1,OR('3-man'!D$48="D",'3-man'!D$48="A",'3-man'!D$48="S",'3-man'!D$48="C",'3-man'!D$48="H",'3-man'!D$48="B",'3-man'!D$48="T",'3-man'!D$48="E",'3-man'!D$48="SB")),1,0)</f>
        <v/>
      </c>
      <c r="E105">
        <f>IF(OR(D105=1,OR('3-man'!E$48="D",'3-man'!E$48="A",'3-man'!E$48="S",'3-man'!E$48="C",'3-man'!E$48="H",'3-man'!E$48="B",'3-man'!E$48="T",'3-man'!E$48="E",'3-man'!E$48="SB")),1,0)</f>
        <v/>
      </c>
      <c r="F105">
        <f>IF(OR(E105=1,OR('3-man'!F$48="D",'3-man'!F$48="A",'3-man'!F$48="S",'3-man'!F$48="C",'3-man'!F$48="H",'3-man'!F$48="B",'3-man'!F$48="T",'3-man'!F$48="E",'3-man'!F$48="SB")),1,0)</f>
        <v/>
      </c>
      <c r="G105">
        <f>IF(OR(F105=1,OR('3-man'!G$48="D",'3-man'!G$48="A",'3-man'!G$48="S",'3-man'!G$48="C",'3-man'!G$48="H",'3-man'!G$48="B",'3-man'!G$48="T",'3-man'!G$48="E",'3-man'!G$48="SB")),1,0)</f>
        <v/>
      </c>
      <c r="H105">
        <f>IF(OR(G105=1,OR('3-man'!H$48="D",'3-man'!H$48="A",'3-man'!H$48="S",'3-man'!H$48="C",'3-man'!H$48="H",'3-man'!H$48="B",'3-man'!H$48="T",'3-man'!H$48="E",'3-man'!H$48="SB")),1,0)</f>
        <v/>
      </c>
      <c r="I105">
        <f>IF(OR(H105=1,OR('3-man'!I$48="D",'3-man'!I$48="A",'3-man'!I$48="S",'3-man'!I$48="C",'3-man'!I$48="H",'3-man'!I$48="B",'3-man'!I$48="T",'3-man'!I$48="E",'3-man'!I$48="SB")),1,0)</f>
        <v/>
      </c>
      <c r="J105">
        <f>IF(OR(I105=1,OR('3-man'!J$48="D",'3-man'!J$48="A",'3-man'!J$48="S",'3-man'!J$48="C",'3-man'!J$48="H",'3-man'!J$48="B",'3-man'!J$48="T",'3-man'!J$48="E",'3-man'!J$48="SB")),1,0)</f>
        <v/>
      </c>
      <c r="K105">
        <f>IF(OR(J105=1,OR('3-man'!K$48="D",'3-man'!K$48="A",'3-man'!K$48="S",'3-man'!K$48="C",'3-man'!K$48="H",'3-man'!K$48="B",'3-man'!K$48="T",'3-man'!K$48="E",'3-man'!K$48="SB")),1,0)</f>
        <v/>
      </c>
      <c r="L105">
        <f>IF(OR(K105=1,OR('3-man'!L$48="D",'3-man'!L$48="A",'3-man'!L$48="S",'3-man'!L$48="C",'3-man'!L$48="H",'3-man'!L$48="B",'3-man'!L$48="T",'3-man'!L$48="E",'3-man'!L$48="SB")),1,0)</f>
        <v/>
      </c>
      <c r="M105">
        <f>IF(OR(L105=1,OR('3-man'!M$48="D",'3-man'!M$48="A",'3-man'!M$48="S",'3-man'!M$48="C",'3-man'!M$48="H",'3-man'!M$48="B",'3-man'!M$48="T",'3-man'!M$48="E",'3-man'!M$48="SB")),1,0)</f>
        <v/>
      </c>
      <c r="N105">
        <f>IF(OR(M105=1,OR('3-man'!N$48="D",'3-man'!N$48="A",'3-man'!N$48="S",'3-man'!N$48="C",'3-man'!N$48="H",'3-man'!N$48="B",'3-man'!N$48="T",'3-man'!N$48="E",'3-man'!N$48="SB")),1,0)</f>
        <v/>
      </c>
      <c r="O105">
        <f>IF(OR(N105=1,OR('3-man'!O$48="D",'3-man'!O$48="A",'3-man'!O$48="S",'3-man'!O$48="C",'3-man'!O$48="H",'3-man'!O$48="B",'3-man'!O$48="T",'3-man'!O$48="E",'3-man'!O$48="SB")),1,0)</f>
        <v/>
      </c>
      <c r="P105">
        <f>IF(OR(O105=1,OR('3-man'!P$48="D",'3-man'!P$48="A",'3-man'!P$48="S",'3-man'!P$48="C",'3-man'!P$48="H",'3-man'!P$48="B",'3-man'!P$48="T",'3-man'!P$48="E",'3-man'!P$48="SB")),1,0)</f>
        <v/>
      </c>
      <c r="Q105">
        <f>IF(OR(P105=1,OR('3-man'!Q$48="D",'3-man'!Q$48="A",'3-man'!Q$48="S",'3-man'!Q$48="C",'3-man'!Q$48="H",'3-man'!Q$48="B",'3-man'!Q$48="T",'3-man'!Q$48="E",'3-man'!Q$48="SB")),1,0)</f>
        <v/>
      </c>
      <c r="R105">
        <f>IF(OR(Q105=1,OR('3-man'!R$48="D",'3-man'!R$48="A",'3-man'!R$48="S",'3-man'!R$48="C",'3-man'!R$48="H",'3-man'!R$48="B",'3-man'!R$48="T",'3-man'!R$48="E",'3-man'!R$48="SB")),1,0)</f>
        <v/>
      </c>
      <c r="S105">
        <f>IF(OR(R105=1,OR('3-man'!S$48="D",'3-man'!S$48="A",'3-man'!S$48="S",'3-man'!S$48="C",'3-man'!S$48="H",'3-man'!S$48="B",'3-man'!S$48="T",'3-man'!S$48="E",'3-man'!S$48="SB")),1,0)</f>
        <v/>
      </c>
      <c r="T105">
        <f>IF(OR(S105=1,OR('3-man'!T$48="D",'3-man'!T$48="A",'3-man'!T$48="S",'3-man'!T$48="C",'3-man'!T$48="H",'3-man'!T$48="B",'3-man'!T$48="T",'3-man'!T$48="E",'3-man'!T$48="SB")),1,0)</f>
        <v/>
      </c>
      <c r="U105">
        <f>IF(OR(T105=1,OR('3-man'!U$48="D",'3-man'!U$48="A",'3-man'!U$48="S",'3-man'!U$48="C",'3-man'!U$48="H",'3-man'!U$48="B",'3-man'!U$48="T",'3-man'!U$48="E",'3-man'!U$48="SB")),1,0)</f>
        <v/>
      </c>
      <c r="V105">
        <f>IF(OR(U105=1,OR('3-man'!V$48="D",'3-man'!V$48="A",'3-man'!V$48="S",'3-man'!V$48="C",'3-man'!V$48="H",'3-man'!V$48="B",'3-man'!V$48="T",'3-man'!V$48="E",'3-man'!V$48="SB")),1,0)</f>
        <v/>
      </c>
      <c r="W105">
        <f>IF(OR(V105=1,OR('3-man'!W$48="D",'3-man'!W$48="A",'3-man'!W$48="S",'3-man'!W$48="C",'3-man'!W$48="H",'3-man'!W$48="B",'3-man'!W$48="T",'3-man'!W$48="E",'3-man'!W$48="SB")),1,0)</f>
        <v/>
      </c>
      <c r="X105">
        <f>IF(OR(W105=1,OR('3-man'!X$48="D",'3-man'!X$48="A",'3-man'!X$48="S",'3-man'!X$48="C",'3-man'!X$48="H",'3-man'!X$48="B",'3-man'!X$48="T",'3-man'!X$48="E",'3-man'!X$48="SB")),1,0)</f>
        <v/>
      </c>
      <c r="Y105">
        <f>IF(OR(X105=1,OR('3-man'!Y$48="D",'3-man'!Y$48="A",'3-man'!Y$48="S",'3-man'!Y$48="C",'3-man'!Y$48="H",'3-man'!Y$48="B",'3-man'!Y$48="T",'3-man'!Y$48="E",'3-man'!Y$48="SB")),1,0)</f>
        <v/>
      </c>
      <c r="Z105">
        <f>IF(OR(Y105=1,OR('3-man'!Z$48="D",'3-man'!Z$48="A",'3-man'!Z$48="S",'3-man'!Z$48="C",'3-man'!Z$48="H",'3-man'!Z$48="B",'3-man'!Z$48="T",'3-man'!Z$48="E",'3-man'!Z$48="SB")),1,0)</f>
        <v/>
      </c>
      <c r="AA105">
        <f>IF(OR(Z105=1,OR('3-man'!AA$48="D",'3-man'!AA$48="A",'3-man'!AA$48="S",'3-man'!AA$48="C",'3-man'!AA$48="H",'3-man'!AA$48="B",'3-man'!AA$48="T",'3-man'!AA$48="E",'3-man'!AA$48="SB")),1,0)</f>
        <v/>
      </c>
      <c r="AB105">
        <f>IF(OR(AA105=1,OR('3-man'!AB$48="D",'3-man'!AB$48="A",'3-man'!AB$48="S",'3-man'!AB$48="C",'3-man'!AB$48="H",'3-man'!AB$48="B",'3-man'!AB$48="T",'3-man'!AB$48="E",'3-man'!AB$48="SB")),1,0)</f>
        <v/>
      </c>
      <c r="AC105">
        <f>IF(OR(AB105=1,OR('3-man'!AC$48="D",'3-man'!AC$48="A",'3-man'!AC$48="S",'3-man'!AC$48="C",'3-man'!AC$48="H",'3-man'!AC$48="B",'3-man'!AC$48="T",'3-man'!AC$48="E",'3-man'!AC$48="SB")),1,0)</f>
        <v/>
      </c>
      <c r="AD105">
        <f>IF(OR(AC105=1,OR('3-man'!AD$48="D",'3-man'!AD$48="A",'3-man'!AD$48="S",'3-man'!AD$48="C",'3-man'!AD$48="H",'3-man'!AD$48="B",'3-man'!AD$48="T",'3-man'!AD$48="E",'3-man'!AD$48="SB")),1,0)</f>
        <v/>
      </c>
      <c r="AE105">
        <f>IF(OR(AD105=1,OR('3-man'!AE$48="D",'3-man'!AE$48="A",'3-man'!AE$48="S",'3-man'!AE$48="C",'3-man'!AE$48="H",'3-man'!AE$48="B",'3-man'!AE$48="T",'3-man'!AE$48="E",'3-man'!AE$48="SB")),1,0)</f>
        <v/>
      </c>
      <c r="AF105">
        <f>IF(OR(AE105=1,OR('3-man'!AF$48="D",'3-man'!AF$48="A",'3-man'!AF$48="S",'3-man'!AF$48="C",'3-man'!AF$48="H",'3-man'!AF$48="B",'3-man'!AF$48="T",'3-man'!AF$48="E",'3-man'!AF$48="SB")),1,0)</f>
        <v/>
      </c>
      <c r="AG105">
        <f>IF(OR(AF105=1,OR('3-man'!AG$48="D",'3-man'!AG$48="A",'3-man'!AG$48="S",'3-man'!AG$48="C",'3-man'!AG$48="H",'3-man'!AG$48="B",'3-man'!AG$48="T",'3-man'!AG$48="E",'3-man'!AG$48="SB")),1,0)</f>
        <v/>
      </c>
      <c r="AH105">
        <f>IF(OR(AG105=1,OR('3-man'!AH$48="D",'3-man'!AH$48="A",'3-man'!AH$48="S",'3-man'!AH$48="C",'3-man'!AH$48="H",'3-man'!AH$48="B",'3-man'!AH$48="T",'3-man'!AH$48="E",'3-man'!AH$48="SB")),1,0)</f>
        <v/>
      </c>
      <c r="AI105">
        <f>IF(OR(AH105=1,OR('3-man'!AI$48="D",'3-man'!AI$48="A",'3-man'!AI$48="S",'3-man'!AI$48="C",'3-man'!AI$48="H",'3-man'!AI$48="B",'3-man'!AI$48="T",'3-man'!AI$48="E",'3-man'!AI$48="SB")),1,0)</f>
        <v/>
      </c>
      <c r="AJ105">
        <f>IF(OR(AI105=1,OR('3-man'!AJ$48="D",'3-man'!AJ$48="A",'3-man'!AJ$48="S",'3-man'!AJ$48="C",'3-man'!AJ$48="H",'3-man'!AJ$48="B",'3-man'!AJ$48="T",'3-man'!AJ$48="E",'3-man'!AJ$48="SB")),1,0)</f>
        <v/>
      </c>
      <c r="AK105">
        <f>IF(OR(AJ105=1,OR('3-man'!AK$48="D",'3-man'!AK$48="A",'3-man'!AK$48="S",'3-man'!AK$48="C",'3-man'!AK$48="H",'3-man'!AK$48="B",'3-man'!AK$48="T",'3-man'!AK$48="E",'3-man'!AK$48="SB")),1,0)</f>
        <v/>
      </c>
      <c r="AL105">
        <f>IF(OR(AK105=1,OR('3-man'!AL$48="D",'3-man'!AL$48="A",'3-man'!AL$48="S",'3-man'!AL$48="C",'3-man'!AL$48="H",'3-man'!AL$48="B",'3-man'!AL$48="T",'3-man'!AL$48="E",'3-man'!AL$48="SB")),1,0)</f>
        <v/>
      </c>
      <c r="AM105">
        <f>IF(OR(AL105=1,OR('3-man'!AM$48="D",'3-man'!AM$48="A",'3-man'!AM$48="S",'3-man'!AM$48="C",'3-man'!AM$48="H",'3-man'!AM$48="B",'3-man'!AM$48="T",'3-man'!AM$48="E",'3-man'!AM$48="SB")),1,0)</f>
        <v/>
      </c>
      <c r="AN105">
        <f>IF(OR(AM105=1,OR('3-man'!AN$48="D",'3-man'!AN$48="A",'3-man'!AN$48="S",'3-man'!AN$48="C",'3-man'!AN$48="H",'3-man'!AN$48="B",'3-man'!AN$48="T",'3-man'!AN$48="E",'3-man'!AN$48="SB")),1,0)</f>
        <v/>
      </c>
      <c r="AO105">
        <f>IF(OR(AN105=1,OR('3-man'!AO$48="D",'3-man'!AO$48="A",'3-man'!AO$48="S",'3-man'!AO$48="C",'3-man'!AO$48="H",'3-man'!AO$48="B",'3-man'!AO$48="T",'3-man'!AO$48="E",'3-man'!AO$48="SB")),1,0)</f>
        <v/>
      </c>
      <c r="AP105">
        <f>IF(OR(AO105=1,OR('3-man'!AP$48="D",'3-man'!AP$48="A",'3-man'!AP$48="S",'3-man'!AP$48="C",'3-man'!AP$48="H",'3-man'!AP$48="B",'3-man'!AP$48="T",'3-man'!AP$48="E",'3-man'!AP$48="SB")),1,0)</f>
        <v/>
      </c>
      <c r="AQ105">
        <f>IF(OR(AP105=1,OR('3-man'!AQ$48="D",'3-man'!AQ$48="A",'3-man'!AQ$48="S",'3-man'!AQ$48="C",'3-man'!AQ$48="H",'3-man'!AQ$48="B",'3-man'!AQ$48="T",'3-man'!AQ$48="E",'3-man'!AQ$48="SB")),1,0)</f>
        <v/>
      </c>
      <c r="AR105">
        <f>IF(OR(AQ105=1,OR('3-man'!AR$48="D",'3-man'!AR$48="A",'3-man'!AR$48="S",'3-man'!AR$48="C",'3-man'!AR$48="H",'3-man'!AR$48="B",'3-man'!AR$48="T",'3-man'!AR$48="E",'3-man'!AR$48="SB")),1,0)</f>
        <v/>
      </c>
      <c r="AS105">
        <f>IF(OR(AR105=1,OR('3-man'!AS$48="D",'3-man'!AS$48="A",'3-man'!AS$48="S",'3-man'!AS$48="C",'3-man'!AS$48="H",'3-man'!AS$48="B",'3-man'!AS$48="T",'3-man'!AS$48="E",'3-man'!AS$48="SB")),1,0)</f>
        <v/>
      </c>
      <c r="AT105">
        <f>IF(OR(AS105=1,OR('3-man'!AT$48="D",'3-man'!AT$48="A",'3-man'!AT$48="S",'3-man'!AT$48="C",'3-man'!AT$48="H",'3-man'!AT$48="B",'3-man'!AT$48="T",'3-man'!AT$48="E",'3-man'!AT$48="SB")),1,0)</f>
        <v/>
      </c>
      <c r="AU105">
        <f>IF(OR(AT105=1,OR('3-man'!AU$48="D",'3-man'!AU$48="A",'3-man'!AU$48="S",'3-man'!AU$48="C",'3-man'!AU$48="H",'3-man'!AU$48="B",'3-man'!AU$48="T",'3-man'!AU$48="E",'3-man'!AU$48="SB")),1,0)</f>
        <v/>
      </c>
      <c r="AV105">
        <f>IF(OR(AU105=1,OR('3-man'!AV$48="D",'3-man'!AV$48="A",'3-man'!AV$48="S",'3-man'!AV$48="C",'3-man'!AV$48="H",'3-man'!AV$48="B",'3-man'!AV$48="T",'3-man'!AV$48="E",'3-man'!AV$48="SB")),1,0)</f>
        <v/>
      </c>
      <c r="AW105">
        <f>IF(OR(AV105=1,OR('3-man'!AW$48="D",'3-man'!AW$48="A",'3-man'!AW$48="S",'3-man'!AW$48="C",'3-man'!AW$48="H",'3-man'!AW$48="B",'3-man'!AW$48="T",'3-man'!AW$48="E",'3-man'!AW$48="SB")),1,0)</f>
        <v/>
      </c>
      <c r="AX105">
        <f>IF(OR(AW105=1,OR('3-man'!AX$48="D",'3-man'!AX$48="A",'3-man'!AX$48="S",'3-man'!AX$48="C",'3-man'!AX$48="H",'3-man'!AX$48="B",'3-man'!AX$48="T",'3-man'!AX$48="E",'3-man'!AX$48="SB")),1,0)</f>
        <v/>
      </c>
      <c r="AY105">
        <f>IF(OR(AX105=1,OR('3-man'!AY$48="D",'3-man'!AY$48="A",'3-man'!AY$48="S",'3-man'!AY$48="C",'3-man'!AY$48="H",'3-man'!AY$48="B",'3-man'!AY$48="T",'3-man'!AY$48="E",'3-man'!AY$48="SB")),1,0)</f>
        <v/>
      </c>
      <c r="AZ105">
        <f>IF(OR(AY105=1,OR('3-man'!AZ$48="D",'3-man'!AZ$48="A",'3-man'!AZ$48="S",'3-man'!AZ$48="C",'3-man'!AZ$48="H",'3-man'!AZ$48="B",'3-man'!AZ$48="T",'3-man'!AZ$48="E",'3-man'!AZ$48="SB")),1,0)</f>
        <v/>
      </c>
      <c r="BA105">
        <f>IF(OR(AZ105=1,OR('3-man'!BA$48="D",'3-man'!BA$48="A",'3-man'!BA$48="S",'3-man'!BA$48="C",'3-man'!BA$48="H",'3-man'!BA$48="B",'3-man'!BA$48="T",'3-man'!BA$48="E",'3-man'!BA$48="SB")),1,0)</f>
        <v/>
      </c>
      <c r="BB105">
        <f>IF(OR(BA105=1,OR('3-man'!BB$48="D",'3-man'!BB$48="A",'3-man'!BB$48="S",'3-man'!BB$48="C",'3-man'!BB$48="H",'3-man'!BB$48="B",'3-man'!BB$48="T",'3-man'!BB$48="E",'3-man'!BB$48="SB")),1,0)</f>
        <v/>
      </c>
      <c r="BC105">
        <f>IF(OR(BB105=1,OR('3-man'!BC$48="D",'3-man'!BC$48="A",'3-man'!BC$48="S",'3-man'!BC$48="C",'3-man'!BC$48="H",'3-man'!BC$48="B",'3-man'!BC$48="T",'3-man'!BC$48="E",'3-man'!BC$48="SB")),1,0)</f>
        <v/>
      </c>
      <c r="BD105">
        <f>IF(OR(BC105=1,OR('3-man'!BD$48="D",'3-man'!BD$48="A",'3-man'!BD$48="S",'3-man'!BD$48="C",'3-man'!BD$48="H",'3-man'!BD$48="B",'3-man'!BD$48="T",'3-man'!BD$48="E",'3-man'!BD$48="SB")),1,0)</f>
        <v/>
      </c>
      <c r="BE105">
        <f>IF(OR(BD105=1,OR('3-man'!BE$48="D",'3-man'!BE$48="A",'3-man'!BE$48="S",'3-man'!BE$48="C",'3-man'!BE$48="H",'3-man'!BE$48="B",'3-man'!BE$48="T",'3-man'!BE$48="E",'3-man'!BE$48="SB")),1,0)</f>
        <v/>
      </c>
      <c r="BF105">
        <f>IF(OR(BE105=1,OR('3-man'!BF$48="D",'3-man'!BF$48="A",'3-man'!BF$48="S",'3-man'!BF$48="C",'3-man'!BF$48="H",'3-man'!BF$48="B",'3-man'!BF$48="T",'3-man'!BF$48="E",'3-man'!BF$48="SB")),1,0)</f>
        <v/>
      </c>
      <c r="BG105">
        <f>IF(OR(BF105=1,OR('3-man'!BG$48="D",'3-man'!BG$48="A",'3-man'!BG$48="S",'3-man'!BG$48="C",'3-man'!BG$48="H",'3-man'!BG$48="B",'3-man'!BG$48="T",'3-man'!BG$48="E",'3-man'!BG$48="SB")),1,0)</f>
        <v/>
      </c>
      <c r="BH105">
        <f>IF(OR(BG105=1,OR('3-man'!BH$48="D",'3-man'!BH$48="A",'3-man'!BH$48="S",'3-man'!BH$48="C",'3-man'!BH$48="H",'3-man'!BH$48="B",'3-man'!BH$48="T",'3-man'!BH$48="E",'3-man'!BH$48="SB")),1,0)</f>
        <v/>
      </c>
      <c r="BI105">
        <f>IF(OR(BH105=1,OR('3-man'!BI$48="D",'3-man'!BI$48="A",'3-man'!BI$48="S",'3-man'!BI$48="C",'3-man'!BI$48="H",'3-man'!BI$48="B",'3-man'!BI$48="T",'3-man'!BI$48="E",'3-man'!BI$48="SB")),1,0)</f>
        <v/>
      </c>
      <c r="BJ105">
        <f>IF(OR(BI105=1,OR('3-man'!BJ$48="D",'3-man'!BJ$48="A",'3-man'!BJ$48="S",'3-man'!BJ$48="C",'3-man'!BJ$48="H",'3-man'!BJ$48="B",'3-man'!BJ$48="T",'3-man'!BJ$48="E",'3-man'!BJ$48="SB")),1,0)</f>
        <v/>
      </c>
      <c r="BK105">
        <f>IF(OR(BJ105=1,OR('3-man'!BK$48="D",'3-man'!BK$48="A",'3-man'!BK$48="S",'3-man'!BK$48="C",'3-man'!BK$48="H",'3-man'!BK$48="B",'3-man'!BK$48="T",'3-man'!BK$48="E",'3-man'!BK$48="SB")),1,0)</f>
        <v/>
      </c>
      <c r="BL105">
        <f>IF(OR(BK105=1,OR('3-man'!BL$48="D",'3-man'!BL$48="A",'3-man'!BL$48="S",'3-man'!BL$48="C",'3-man'!BL$48="H",'3-man'!BL$48="B",'3-man'!BL$48="T",'3-man'!BL$48="E",'3-man'!BL$48="SB")),1,0)</f>
        <v/>
      </c>
      <c r="BM105">
        <f>IF(OR(BL105=1,OR('3-man'!BM$48="D",'3-man'!BM$48="A",'3-man'!BM$48="S",'3-man'!BM$48="C",'3-man'!BM$48="H",'3-man'!BM$48="B",'3-man'!BM$48="T",'3-man'!BM$48="E",'3-man'!BM$48="SB")),1,0)</f>
        <v/>
      </c>
      <c r="BN105">
        <f>IF(OR(BM105=1,OR('3-man'!BN$48="D",'3-man'!BN$48="A",'3-man'!BN$48="S",'3-man'!BN$48="C",'3-man'!BN$48="H",'3-man'!BN$48="B",'3-man'!BN$48="T",'3-man'!BN$48="E",'3-man'!BN$48="SB")),1,0)</f>
        <v/>
      </c>
      <c r="BO105">
        <f>IF(OR(BN105=1,OR('3-man'!BO$48="D",'3-man'!BO$48="A",'3-man'!BO$48="S",'3-man'!BO$48="C",'3-man'!BO$48="H",'3-man'!BO$48="B",'3-man'!BO$48="T",'3-man'!BO$48="E",'3-man'!BO$48="SB")),1,0)</f>
        <v/>
      </c>
      <c r="BP105">
        <f>IF(OR(BO105=1,OR('3-man'!BP$48="D",'3-man'!BP$48="A",'3-man'!BP$48="S",'3-man'!BP$48="C",'3-man'!BP$48="H",'3-man'!BP$48="B",'3-man'!BP$48="T",'3-man'!BP$48="E",'3-man'!BP$48="SB")),1,0)</f>
        <v/>
      </c>
      <c r="BQ105">
        <f>IF(OR(BP105=1,OR('3-man'!BQ$48="D",'3-man'!BQ$48="A",'3-man'!BQ$48="S",'3-man'!BQ$48="C",'3-man'!BQ$48="H",'3-man'!BQ$48="B",'3-man'!BQ$48="T",'3-man'!BQ$48="E",'3-man'!BQ$48="SB")),1,0)</f>
        <v/>
      </c>
      <c r="BR105">
        <f>IF(OR(BQ105=1,OR('3-man'!BR$48="D",'3-man'!BR$48="A",'3-man'!BR$48="S",'3-man'!BR$48="C",'3-man'!BR$48="H",'3-man'!BR$48="B",'3-man'!BR$48="T",'3-man'!BR$48="E",'3-man'!BR$48="SB")),1,0)</f>
        <v/>
      </c>
      <c r="BS105">
        <f>IF(OR(BR105=1,OR('3-man'!BS$48="D",'3-man'!BS$48="A",'3-man'!BS$48="S",'3-man'!BS$48="C",'3-man'!BS$48="H",'3-man'!BS$48="B",'3-man'!BS$48="T",'3-man'!BS$48="E",'3-man'!BS$48="SB")),1,0)</f>
        <v/>
      </c>
      <c r="BT105">
        <f>IF(OR(BS105=1,OR('3-man'!BT$48="D",'3-man'!BT$48="A",'3-man'!BT$48="S",'3-man'!BT$48="C",'3-man'!BT$48="H",'3-man'!BT$48="B",'3-man'!BT$48="T",'3-man'!BT$48="E",'3-man'!BT$48="SB")),1,0)</f>
        <v/>
      </c>
      <c r="BU105">
        <f>IF(OR(BT105=1,OR('3-man'!BU$48="D",'3-man'!BU$48="A",'3-man'!BU$48="S",'3-man'!BU$48="C",'3-man'!BU$48="H",'3-man'!BU$48="B",'3-man'!BU$48="T",'3-man'!BU$48="E",'3-man'!BU$48="SB")),1,0)</f>
        <v/>
      </c>
      <c r="BV105">
        <f>IF(OR(BU105=1,OR('3-man'!BV$48="D",'3-man'!BV$48="A",'3-man'!BV$48="S",'3-man'!BV$48="C",'3-man'!BV$48="H",'3-man'!BV$48="B",'3-man'!BV$48="T",'3-man'!BV$48="E",'3-man'!BV$48="SB")),1,0)</f>
        <v/>
      </c>
      <c r="BW105">
        <f>IF(OR(BV105=1,OR('3-man'!BW$48="D",'3-man'!BW$48="A",'3-man'!BW$48="S",'3-man'!BW$48="C",'3-man'!BW$48="H",'3-man'!BW$48="B",'3-man'!BW$48="T",'3-man'!BW$48="E",'3-man'!BW$48="SB")),1,0)</f>
        <v/>
      </c>
      <c r="BX105">
        <f>IF(OR(BW105=1,OR('3-man'!BX$48="D",'3-man'!BX$48="A",'3-man'!BX$48="S",'3-man'!BX$48="C",'3-man'!BX$48="H",'3-man'!BX$48="B",'3-man'!BX$48="T",'3-man'!BX$48="E",'3-man'!BX$48="SB")),1,0)</f>
        <v/>
      </c>
      <c r="BY105">
        <f>IF(OR(BX105=1,OR('3-man'!BY$48="D",'3-man'!BY$48="A",'3-man'!BY$48="S",'3-man'!BY$48="C",'3-man'!BY$48="H",'3-man'!BY$48="B",'3-man'!BY$48="T",'3-man'!BY$48="E",'3-man'!BY$48="SB")),1,0)</f>
        <v/>
      </c>
      <c r="BZ105">
        <f>IF(OR(BY105=1,OR('3-man'!BZ$48="D",'3-man'!BZ$48="A",'3-man'!BZ$48="S",'3-man'!BZ$48="C",'3-man'!BZ$48="H",'3-man'!BZ$48="B",'3-man'!BZ$48="T",'3-man'!BZ$48="E",'3-man'!BZ$48="SB")),1,0)</f>
        <v/>
      </c>
      <c r="CA105">
        <f>IF(OR(BZ105=1,OR('3-man'!CA$48="D",'3-man'!CA$48="A",'3-man'!CA$48="S",'3-man'!CA$48="C",'3-man'!CA$48="H",'3-man'!CA$48="B",'3-man'!CA$48="T",'3-man'!CA$48="E",'3-man'!CA$48="SB")),1,0)</f>
        <v/>
      </c>
      <c r="CB105">
        <f>IF(OR(CA105=1,OR('3-man'!CB$48="D",'3-man'!CB$48="A",'3-man'!CB$48="S",'3-man'!CB$48="C",'3-man'!CB$48="H",'3-man'!CB$48="B",'3-man'!CB$48="T",'3-man'!CB$48="E",'3-man'!CB$48="SB")),1,0)</f>
        <v/>
      </c>
      <c r="CC105">
        <f>IF(OR(CB105=1,OR('3-man'!CC$48="D",'3-man'!CC$48="A",'3-man'!CC$48="S",'3-man'!CC$48="C",'3-man'!CC$48="H",'3-man'!CC$48="B",'3-man'!CC$48="T",'3-man'!CC$48="E",'3-man'!CC$48="SB")),1,0)</f>
        <v/>
      </c>
      <c r="CD105">
        <f>IF(OR(CC105=1,OR('3-man'!CD$48="D",'3-man'!CD$48="A",'3-man'!CD$48="S",'3-man'!CD$48="C",'3-man'!CD$48="H",'3-man'!CD$48="B",'3-man'!CD$48="T",'3-man'!CD$48="E",'3-man'!CD$48="SB")),1,0)</f>
        <v/>
      </c>
    </row>
    <row r="106">
      <c r="A106" t="inlineStr">
        <is>
          <t>P2 mean</t>
        </is>
      </c>
      <c r="C106">
        <f>0</f>
        <v/>
      </c>
      <c r="D106">
        <f>IF('3-man'!C$48="S",12.021,0)+IF('3-man'!C$48="C",4.395,0)+IF('3-man'!C$48="H",IF('3-man'!$Z$38="Ayak",0,IF('3-man'!$Z$38="Swift blade",4.141,4.382)),0)+IF('3-man'!C$48="SB",8.187,0)</f>
        <v/>
      </c>
      <c r="E106">
        <f>IF('3-man'!D$48="S",12.021,0)+IF('3-man'!D$48="C",4.395,0)+IF('3-man'!D$48="H",IF('3-man'!$Z$38="Ayak",0,IF('3-man'!$Z$38="Swift blade",4.141,4.382)),0)+IF('3-man'!C$48="D",112.5,0)+IF('3-man'!C$48="B",1.087,0)+IF('3-man'!C$48="A",8.5,0)+IF('3-man'!C$48="E",1.254,0)+IF('3-man'!D$48="SB",8.187,0)+IF('3-man'!C$48="H",IF('3-man'!$Z$38="Ayak",1.255,0),0)</f>
        <v/>
      </c>
      <c r="F106">
        <f>IF('3-man'!E$48="S",12.021,0)+IF('3-man'!E$48="C",4.395,0)+IF('3-man'!E$48="H",IF('3-man'!$Z$38="Ayak",0,IF('3-man'!$Z$38="Swift blade",4.141,4.382)),0)+IF('3-man'!D$48="D",112.5,0)+IF('3-man'!D$48="B",1.087,0)+IF('3-man'!D$48="A",8.5,0)+IF('3-man'!C$48="T",1.252,0)+IF('3-man'!D$48="E",1.254,0)+IF('3-man'!E$48="SB",8.187,0)+IF('3-man'!D$48="H",IF('3-man'!$Z$38="Ayak",1.255,0),0)</f>
        <v/>
      </c>
      <c r="G106">
        <f>IF('3-man'!F$48="S",12.021,0)+IF('3-man'!F$48="C",4.395,0)+IF('3-man'!F$48="H",IF('3-man'!$Z$38="Ayak",0,IF('3-man'!$Z$38="Swift blade",4.141,4.382)),0)+IF('3-man'!E$48="D",112.5,0)+IF('3-man'!E$48="B",1.087,0)+IF('3-man'!E$48="A",8.5,0)+IF('3-man'!D$48="T",1.252,0)+IF('3-man'!E$48="E",1.254,0)+IF('3-man'!F$48="SB",8.187,0)+IF('3-man'!E$48="H",IF('3-man'!$Z$38="Ayak",1.255,0),0)</f>
        <v/>
      </c>
      <c r="H106">
        <f>IF('3-man'!G$48="S",12.021,0)+IF('3-man'!G$48="C",4.395,0)+IF('3-man'!G$48="H",IF('3-man'!$Z$38="Ayak",0,IF('3-man'!$Z$38="Swift blade",4.141,4.382)),0)+IF('3-man'!F$48="D",112.5,0)+IF('3-man'!F$48="B",1.087,0)+IF('3-man'!F$48="A",8.5,0)+IF('3-man'!E$48="T",1.252,0)+IF('3-man'!F$48="E",1.254,0)+IF('3-man'!G$48="SB",8.187,0)+IF('3-man'!F$48="H",IF('3-man'!$Z$38="Ayak",1.255,0),0)</f>
        <v/>
      </c>
      <c r="I106">
        <f>IF('3-man'!H$48="S",12.021,0)+IF('3-man'!H$48="C",4.395,0)+IF('3-man'!H$48="H",IF('3-man'!$Z$38="Ayak",0,IF('3-man'!$Z$38="Swift blade",4.141,4.382)),0)+IF('3-man'!G$48="D",112.5,0)+IF('3-man'!G$48="B",1.087,0)+IF('3-man'!G$48="A",8.5,0)+IF('3-man'!F$48="T",1.252,0)+IF('3-man'!G$48="E",1.254,0)+IF('3-man'!H$48="SB",8.187,0)+IF('3-man'!G$48="H",IF('3-man'!$Z$38="Ayak",1.255,0),0)</f>
        <v/>
      </c>
      <c r="J106">
        <f>IF('3-man'!I$48="S",12.021,0)+IF('3-man'!I$48="C",4.395,0)+IF('3-man'!I$48="H",IF('3-man'!$Z$38="Ayak",0,IF('3-man'!$Z$38="Swift blade",4.141,4.382)),0)+IF('3-man'!H$48="D",112.5,0)+IF('3-man'!H$48="B",1.087,0)+IF('3-man'!H$48="A",8.5,0)+IF('3-man'!G$48="T",1.252,0)+IF('3-man'!H$48="E",1.254,0)+IF('3-man'!I$48="SB",8.187,0)+IF('3-man'!H$48="H",IF('3-man'!$Z$38="Ayak",1.255,0),0)</f>
        <v/>
      </c>
      <c r="K106">
        <f>IF('3-man'!J$48="S",12.021,0)+IF('3-man'!J$48="C",4.395,0)+IF('3-man'!J$48="H",IF('3-man'!$Z$38="Ayak",0,IF('3-man'!$Z$38="Swift blade",4.141,4.382)),0)+IF('3-man'!I$48="D",112.5,0)+IF('3-man'!I$48="B",1.087,0)+IF('3-man'!I$48="A",8.5,0)+IF('3-man'!H$48="T",1.252,0)+IF('3-man'!I$48="E",1.254,0)+IF('3-man'!J$48="SB",8.187,0)+IF('3-man'!I$48="H",IF('3-man'!$Z$38="Ayak",1.255,0),0)</f>
        <v/>
      </c>
      <c r="L106">
        <f>IF('3-man'!K$48="S",12.021,0)+IF('3-man'!K$48="C",4.395,0)+IF('3-man'!K$48="H",IF('3-man'!$Z$38="Ayak",0,IF('3-man'!$Z$38="Swift blade",4.141,4.382)),0)+IF('3-man'!J$48="D",112.5,0)+IF('3-man'!J$48="B",1.087,0)+IF('3-man'!J$48="A",8.5,0)+IF('3-man'!I$48="T",1.252,0)+IF('3-man'!J$48="E",1.254,0)+IF('3-man'!K$48="SB",8.187,0)+IF('3-man'!J$48="H",IF('3-man'!$Z$38="Ayak",1.255,0),0)</f>
        <v/>
      </c>
      <c r="M106">
        <f>IF('3-man'!L$48="S",12.021,0)+IF('3-man'!L$48="C",4.395,0)+IF('3-man'!L$48="H",IF('3-man'!$Z$38="Ayak",0,IF('3-man'!$Z$38="Swift blade",4.141,4.382)),0)+IF('3-man'!K$48="D",112.5,0)+IF('3-man'!K$48="B",1.087,0)+IF('3-man'!K$48="A",8.5,0)+IF('3-man'!J$48="T",1.252,0)+IF('3-man'!K$48="E",1.254,0)+IF('3-man'!L$48="SB",8.187,0)+IF('3-man'!K$48="H",IF('3-man'!$Z$38="Ayak",1.255,0),0)</f>
        <v/>
      </c>
      <c r="N106">
        <f>IF('3-man'!M$48="S",12.021,0)+IF('3-man'!M$48="C",4.395,0)+IF('3-man'!M$48="H",IF('3-man'!$Z$38="Ayak",0,IF('3-man'!$Z$38="Swift blade",4.141,4.382)),0)+IF('3-man'!L$48="D",112.5,0)+IF('3-man'!L$48="B",1.087,0)+IF('3-man'!L$48="A",8.5,0)+IF('3-man'!K$48="T",1.252,0)+IF('3-man'!L$48="E",1.254,0)+IF('3-man'!M$48="SB",8.187,0)+IF('3-man'!L$48="H",IF('3-man'!$Z$38="Ayak",1.255,0),0)</f>
        <v/>
      </c>
      <c r="O106">
        <f>IF('3-man'!N$48="S",12.021,0)+IF('3-man'!N$48="C",4.395,0)+IF('3-man'!N$48="H",IF('3-man'!$Z$38="Ayak",0,IF('3-man'!$Z$38="Swift blade",4.141,4.382)),0)+IF('3-man'!M$48="D",112.5,0)+IF('3-man'!M$48="B",1.087,0)+IF('3-man'!M$48="A",8.5,0)+IF('3-man'!L$48="T",1.252,0)+IF('3-man'!M$48="E",1.254,0)+IF('3-man'!N$48="SB",8.187,0)+IF('3-man'!M$48="H",IF('3-man'!$Z$38="Ayak",1.255,0),0)</f>
        <v/>
      </c>
      <c r="P106">
        <f>IF('3-man'!O$48="S",12.021,0)+IF('3-man'!O$48="C",4.395,0)+IF('3-man'!O$48="H",IF('3-man'!$Z$38="Ayak",0,IF('3-man'!$Z$38="Swift blade",4.141,4.382)),0)+IF('3-man'!N$48="D",112.5,0)+IF('3-man'!N$48="B",1.087,0)+IF('3-man'!N$48="A",8.5,0)+IF('3-man'!M$48="T",1.252,0)+IF('3-man'!N$48="E",1.254,0)+IF('3-man'!O$48="SB",8.187,0)+IF('3-man'!N$48="H",IF('3-man'!$Z$38="Ayak",1.255,0),0)</f>
        <v/>
      </c>
      <c r="Q106">
        <f>IF('3-man'!P$48="S",12.021,0)+IF('3-man'!P$48="C",4.395,0)+IF('3-man'!P$48="H",IF('3-man'!$Z$38="Ayak",0,IF('3-man'!$Z$38="Swift blade",4.141,4.382)),0)+IF('3-man'!O$48="D",112.5,0)+IF('3-man'!O$48="B",1.087,0)+IF('3-man'!O$48="A",8.5,0)+IF('3-man'!N$48="T",1.252,0)+IF('3-man'!O$48="E",1.254,0)+IF('3-man'!P$48="SB",8.187,0)+IF('3-man'!O$48="H",IF('3-man'!$Z$38="Ayak",1.255,0),0)</f>
        <v/>
      </c>
      <c r="R106">
        <f>IF('3-man'!Q$48="S",12.021,0)+IF('3-man'!Q$48="C",4.395,0)+IF('3-man'!Q$48="H",IF('3-man'!$Z$38="Ayak",0,IF('3-man'!$Z$38="Swift blade",4.141,4.382)),0)+IF('3-man'!P$48="D",112.5,0)+IF('3-man'!P$48="B",1.087,0)+IF('3-man'!P$48="A",8.5,0)+IF('3-man'!O$48="T",1.252,0)+IF('3-man'!P$48="E",1.254,0)+IF('3-man'!Q$48="SB",8.187,0)+IF('3-man'!P$48="H",IF('3-man'!$Z$38="Ayak",1.255,0),0)</f>
        <v/>
      </c>
      <c r="S106">
        <f>IF('3-man'!R$48="S",12.021,0)+IF('3-man'!R$48="C",4.395,0)+IF('3-man'!R$48="H",IF('3-man'!$Z$38="Ayak",0,IF('3-man'!$Z$38="Swift blade",4.141,4.382)),0)+IF('3-man'!Q$48="D",112.5,0)+IF('3-man'!Q$48="B",1.087,0)+IF('3-man'!Q$48="A",8.5,0)+IF('3-man'!P$48="T",1.252,0)+IF('3-man'!Q$48="E",1.254,0)+IF('3-man'!R$48="SB",8.187,0)+IF('3-man'!Q$48="H",IF('3-man'!$Z$38="Ayak",1.255,0),0)</f>
        <v/>
      </c>
      <c r="T106">
        <f>IF('3-man'!S$48="S",12.021,0)+IF('3-man'!S$48="C",4.395,0)+IF('3-man'!S$48="H",IF('3-man'!$Z$38="Ayak",0,IF('3-man'!$Z$38="Swift blade",4.141,4.382)),0)+IF('3-man'!R$48="D",112.5,0)+IF('3-man'!R$48="B",1.087,0)+IF('3-man'!R$48="A",8.5,0)+IF('3-man'!Q$48="T",1.252,0)+IF('3-man'!R$48="E",1.254,0)+IF('3-man'!S$48="SB",8.187,0)+IF('3-man'!R$48="H",IF('3-man'!$Z$38="Ayak",1.255,0),0)</f>
        <v/>
      </c>
      <c r="U106">
        <f>IF('3-man'!T$48="S",12.021,0)+IF('3-man'!T$48="C",4.395,0)+IF('3-man'!T$48="H",IF('3-man'!$Z$38="Ayak",0,IF('3-man'!$Z$38="Swift blade",4.141,4.382)),0)+IF('3-man'!S$48="D",112.5,0)+IF('3-man'!S$48="B",1.087,0)+IF('3-man'!S$48="A",8.5,0)+IF('3-man'!R$48="T",1.252,0)+IF('3-man'!S$48="E",1.254,0)+IF('3-man'!T$48="SB",8.187,0)+IF('3-man'!S$48="H",IF('3-man'!$Z$38="Ayak",1.255,0),0)</f>
        <v/>
      </c>
      <c r="V106">
        <f>IF('3-man'!U$48="S",12.021,0)+IF('3-man'!U$48="C",4.395,0)+IF('3-man'!U$48="H",IF('3-man'!$Z$38="Ayak",0,IF('3-man'!$Z$38="Swift blade",4.141,4.382)),0)+IF('3-man'!T$48="D",112.5,0)+IF('3-man'!T$48="B",1.087,0)+IF('3-man'!T$48="A",8.5,0)+IF('3-man'!S$48="T",1.252,0)+IF('3-man'!T$48="E",1.254,0)+IF('3-man'!U$48="SB",8.187,0)+IF('3-man'!T$48="H",IF('3-man'!$Z$38="Ayak",1.255,0),0)</f>
        <v/>
      </c>
      <c r="W106">
        <f>IF('3-man'!V$48="S",12.021,0)+IF('3-man'!V$48="C",4.395,0)+IF('3-man'!V$48="H",IF('3-man'!$Z$38="Ayak",0,IF('3-man'!$Z$38="Swift blade",4.141,4.382)),0)+IF('3-man'!U$48="D",112.5,0)+IF('3-man'!U$48="B",1.087,0)+IF('3-man'!U$48="A",8.5,0)+IF('3-man'!T$48="T",1.252,0)+IF('3-man'!U$48="E",1.254,0)+IF('3-man'!V$48="SB",8.187,0)+IF('3-man'!U$48="H",IF('3-man'!$Z$38="Ayak",1.255,0),0)</f>
        <v/>
      </c>
      <c r="X106">
        <f>IF('3-man'!W$48="S",12.021,0)+IF('3-man'!W$48="C",4.395,0)+IF('3-man'!W$48="H",IF('3-man'!$Z$38="Ayak",0,IF('3-man'!$Z$38="Swift blade",4.141,4.382)),0)+IF('3-man'!V$48="D",112.5,0)+IF('3-man'!V$48="B",1.087,0)+IF('3-man'!V$48="A",8.5,0)+IF('3-man'!U$48="T",1.252,0)+IF('3-man'!V$48="E",1.254,0)+IF('3-man'!W$48="SB",8.187,0)+IF('3-man'!V$48="H",IF('3-man'!$Z$38="Ayak",1.255,0),0)</f>
        <v/>
      </c>
      <c r="Y106">
        <f>IF('3-man'!X$48="S",12.021,0)+IF('3-man'!X$48="C",4.395,0)+IF('3-man'!X$48="H",IF('3-man'!$Z$38="Ayak",0,IF('3-man'!$Z$38="Swift blade",4.141,4.382)),0)+IF('3-man'!W$48="D",112.5,0)+IF('3-man'!W$48="B",1.087,0)+IF('3-man'!W$48="A",8.5,0)+IF('3-man'!V$48="T",1.252,0)+IF('3-man'!W$48="E",1.254,0)+IF('3-man'!X$48="SB",8.187,0)+IF('3-man'!W$48="H",IF('3-man'!$Z$38="Ayak",1.255,0),0)</f>
        <v/>
      </c>
      <c r="Z106">
        <f>IF('3-man'!Y$48="S",12.021,0)+IF('3-man'!Y$48="C",4.395,0)+IF('3-man'!Y$48="H",IF('3-man'!$Z$38="Ayak",0,IF('3-man'!$Z$38="Swift blade",4.141,4.382)),0)+IF('3-man'!X$48="D",112.5,0)+IF('3-man'!X$48="B",1.087,0)+IF('3-man'!X$48="A",8.5,0)+IF('3-man'!W$48="T",1.252,0)+IF('3-man'!X$48="E",1.254,0)+IF('3-man'!Y$48="SB",8.187,0)+IF('3-man'!X$48="H",IF('3-man'!$Z$38="Ayak",1.255,0),0)</f>
        <v/>
      </c>
      <c r="AA106">
        <f>IF('3-man'!Z$48="S",12.021,0)+IF('3-man'!Z$48="C",4.395,0)+IF('3-man'!Z$48="H",IF('3-man'!$Z$38="Ayak",0,IF('3-man'!$Z$38="Swift blade",4.141,4.382)),0)+IF('3-man'!Y$48="D",112.5,0)+IF('3-man'!Y$48="B",1.087,0)+IF('3-man'!Y$48="A",8.5,0)+IF('3-man'!X$48="T",1.252,0)+IF('3-man'!Y$48="E",1.254,0)+IF('3-man'!Z$48="SB",8.187,0)+IF('3-man'!Y$48="H",IF('3-man'!$Z$38="Ayak",1.255,0),0)</f>
        <v/>
      </c>
      <c r="AB106">
        <f>IF('3-man'!AA$48="S",12.021,0)+IF('3-man'!AA$48="C",4.395,0)+IF('3-man'!AA$48="H",IF('3-man'!$Z$38="Ayak",0,IF('3-man'!$Z$38="Swift blade",4.141,4.382)),0)+IF('3-man'!Z$48="D",112.5,0)+IF('3-man'!Z$48="B",1.087,0)+IF('3-man'!Z$48="A",8.5,0)+IF('3-man'!Y$48="T",1.252,0)+IF('3-man'!Z$48="E",1.254,0)+IF('3-man'!AA$48="SB",8.187,0)+IF('3-man'!Z$48="H",IF('3-man'!$Z$38="Ayak",1.255,0),0)</f>
        <v/>
      </c>
      <c r="AC106">
        <f>IF('3-man'!AB$48="S",12.021,0)+IF('3-man'!AB$48="C",4.395,0)+IF('3-man'!AB$48="H",IF('3-man'!$Z$38="Ayak",0,IF('3-man'!$Z$38="Swift blade",4.141,4.382)),0)+IF('3-man'!AA$48="D",112.5,0)+IF('3-man'!AA$48="B",1.087,0)+IF('3-man'!AA$48="A",8.5,0)+IF('3-man'!Z$48="T",1.252,0)+IF('3-man'!AA$48="E",1.254,0)+IF('3-man'!AB$48="SB",8.187,0)+IF('3-man'!AA$48="H",IF('3-man'!$Z$38="Ayak",1.255,0),0)</f>
        <v/>
      </c>
      <c r="AD106">
        <f>IF('3-man'!AC$48="S",12.021,0)+IF('3-man'!AC$48="C",4.395,0)+IF('3-man'!AC$48="H",IF('3-man'!$Z$38="Ayak",0,IF('3-man'!$Z$38="Swift blade",4.141,4.382)),0)+IF('3-man'!AB$48="D",112.5,0)+IF('3-man'!AB$48="B",1.087,0)+IF('3-man'!AB$48="A",8.5,0)+IF('3-man'!AA$48="T",1.252,0)+IF('3-man'!AB$48="E",1.254,0)+IF('3-man'!AC$48="SB",8.187,0)+IF('3-man'!AB$48="H",IF('3-man'!$Z$38="Ayak",1.255,0),0)</f>
        <v/>
      </c>
      <c r="AE106">
        <f>IF('3-man'!AD$48="S",12.021,0)+IF('3-man'!AD$48="C",4.395,0)+IF('3-man'!AD$48="H",IF('3-man'!$Z$38="Ayak",0,IF('3-man'!$Z$38="Swift blade",4.141,4.382)),0)+IF('3-man'!AC$48="D",112.5,0)+IF('3-man'!AC$48="B",1.087,0)+IF('3-man'!AC$48="A",8.5,0)+IF('3-man'!AB$48="T",1.252,0)+IF('3-man'!AC$48="E",1.254,0)+IF('3-man'!AD$48="SB",8.187,0)+IF('3-man'!AC$48="H",IF('3-man'!$Z$38="Ayak",1.255,0),0)</f>
        <v/>
      </c>
      <c r="AF106">
        <f>IF('3-man'!AE$48="S",12.021,0)+IF('3-man'!AE$48="C",4.395,0)+IF('3-man'!AE$48="H",IF('3-man'!$Z$38="Ayak",0,IF('3-man'!$Z$38="Swift blade",4.141,4.382)),0)+IF('3-man'!AD$48="D",112.5,0)+IF('3-man'!AD$48="B",1.087,0)+IF('3-man'!AD$48="A",8.5,0)+IF('3-man'!AC$48="T",1.252,0)+IF('3-man'!AD$48="E",1.254,0)+IF('3-man'!AE$48="SB",8.187,0)+IF('3-man'!AD$48="H",IF('3-man'!$Z$38="Ayak",1.255,0),0)</f>
        <v/>
      </c>
      <c r="AG106">
        <f>IF('3-man'!AF$48="S",12.021,0)+IF('3-man'!AF$48="C",4.395,0)+IF('3-man'!AF$48="H",IF('3-man'!$Z$38="Ayak",0,IF('3-man'!$Z$38="Swift blade",4.141,4.382)),0)+IF('3-man'!AE$48="D",112.5,0)+IF('3-man'!AE$48="B",1.087,0)+IF('3-man'!AE$48="A",8.5,0)+IF('3-man'!AD$48="T",1.252,0)+IF('3-man'!AE$48="E",1.254,0)+IF('3-man'!AF$48="SB",8.187,0)+IF('3-man'!AE$48="H",IF('3-man'!$Z$38="Ayak",1.255,0),0)</f>
        <v/>
      </c>
      <c r="AH106">
        <f>IF('3-man'!AG$48="S",12.021,0)+IF('3-man'!AG$48="C",4.395,0)+IF('3-man'!AG$48="H",IF('3-man'!$Z$38="Ayak",0,IF('3-man'!$Z$38="Swift blade",4.141,4.382)),0)+IF('3-man'!AF$48="D",112.5,0)+IF('3-man'!AF$48="B",1.087,0)+IF('3-man'!AF$48="A",8.5,0)+IF('3-man'!AE$48="T",1.252,0)+IF('3-man'!AF$48="E",1.254,0)+IF('3-man'!AG$48="SB",8.187,0)+IF('3-man'!AF$48="H",IF('3-man'!$Z$38="Ayak",1.255,0),0)</f>
        <v/>
      </c>
      <c r="AI106">
        <f>IF('3-man'!AH$48="S",12.021,0)+IF('3-man'!AH$48="C",4.395,0)+IF('3-man'!AH$48="H",IF('3-man'!$Z$38="Ayak",0,IF('3-man'!$Z$38="Swift blade",4.141,4.382)),0)+IF('3-man'!AG$48="D",112.5,0)+IF('3-man'!AG$48="B",1.087,0)+IF('3-man'!AG$48="A",8.5,0)+IF('3-man'!AF$48="T",1.252,0)+IF('3-man'!AG$48="E",1.254,0)+IF('3-man'!AH$48="SB",8.187,0)+IF('3-man'!AG$48="H",IF('3-man'!$Z$38="Ayak",1.255,0),0)</f>
        <v/>
      </c>
      <c r="AJ106">
        <f>IF('3-man'!AI$48="S",12.021,0)+IF('3-man'!AI$48="C",4.395,0)+IF('3-man'!AI$48="H",IF('3-man'!$Z$38="Ayak",0,IF('3-man'!$Z$38="Swift blade",4.141,4.382)),0)+IF('3-man'!AH$48="D",112.5,0)+IF('3-man'!AH$48="B",1.087,0)+IF('3-man'!AH$48="A",8.5,0)+IF('3-man'!AG$48="T",1.252,0)+IF('3-man'!AH$48="E",1.254,0)+IF('3-man'!AI$48="SB",8.187,0)+IF('3-man'!AH$48="H",IF('3-man'!$Z$38="Ayak",1.255,0),0)</f>
        <v/>
      </c>
      <c r="AK106">
        <f>IF('3-man'!AJ$48="S",12.021,0)+IF('3-man'!AJ$48="C",4.395,0)+IF('3-man'!AJ$48="H",IF('3-man'!$Z$38="Ayak",0,IF('3-man'!$Z$38="Swift blade",4.141,4.382)),0)+IF('3-man'!AI$48="D",112.5,0)+IF('3-man'!AI$48="B",1.087,0)+IF('3-man'!AI$48="A",8.5,0)+IF('3-man'!AH$48="T",1.252,0)+IF('3-man'!AI$48="E",1.254,0)+IF('3-man'!AJ$48="SB",8.187,0)+IF('3-man'!AI$48="H",IF('3-man'!$Z$38="Ayak",1.255,0),0)</f>
        <v/>
      </c>
      <c r="AL106">
        <f>IF('3-man'!AK$48="S",12.021,0)+IF('3-man'!AK$48="C",4.395,0)+IF('3-man'!AK$48="H",IF('3-man'!$Z$38="Ayak",0,IF('3-man'!$Z$38="Swift blade",4.141,4.382)),0)+IF('3-man'!AJ$48="D",112.5,0)+IF('3-man'!AJ$48="B",1.087,0)+IF('3-man'!AJ$48="A",8.5,0)+IF('3-man'!AI$48="T",1.252,0)+IF('3-man'!AJ$48="E",1.254,0)+IF('3-man'!AK$48="SB",8.187,0)+IF('3-man'!AJ$48="H",IF('3-man'!$Z$38="Ayak",1.255,0),0)</f>
        <v/>
      </c>
      <c r="AM106">
        <f>IF('3-man'!AL$48="S",12.021,0)+IF('3-man'!AL$48="C",4.395,0)+IF('3-man'!AL$48="H",IF('3-man'!$Z$38="Ayak",0,IF('3-man'!$Z$38="Swift blade",4.141,4.382)),0)+IF('3-man'!AK$48="D",112.5,0)+IF('3-man'!AK$48="B",1.087,0)+IF('3-man'!AK$48="A",8.5,0)+IF('3-man'!AJ$48="T",1.252,0)+IF('3-man'!AK$48="E",1.254,0)+IF('3-man'!AL$48="SB",8.187,0)+IF('3-man'!AK$48="H",IF('3-man'!$Z$38="Ayak",1.255,0),0)</f>
        <v/>
      </c>
      <c r="AN106">
        <f>IF('3-man'!AM$48="S",12.021,0)+IF('3-man'!AM$48="C",4.395,0)+IF('3-man'!AM$48="H",IF('3-man'!$Z$38="Ayak",0,IF('3-man'!$Z$38="Swift blade",4.141,4.382)),0)+IF('3-man'!AL$48="D",112.5,0)+IF('3-man'!AL$48="B",1.087,0)+IF('3-man'!AL$48="A",8.5,0)+IF('3-man'!AK$48="T",1.252,0)+IF('3-man'!AL$48="E",1.254,0)+IF('3-man'!AM$48="SB",8.187,0)+IF('3-man'!AL$48="H",IF('3-man'!$Z$38="Ayak",1.255,0),0)</f>
        <v/>
      </c>
      <c r="AO106">
        <f>IF('3-man'!AN$48="S",12.021,0)+IF('3-man'!AN$48="C",4.395,0)+IF('3-man'!AN$48="H",IF('3-man'!$Z$38="Ayak",0,IF('3-man'!$Z$38="Swift blade",4.141,4.382)),0)+IF('3-man'!AM$48="D",112.5,0)+IF('3-man'!AM$48="B",1.087,0)+IF('3-man'!AM$48="A",8.5,0)+IF('3-man'!AL$48="T",1.252,0)+IF('3-man'!AM$48="E",1.254,0)+IF('3-man'!AN$48="SB",8.187,0)+IF('3-man'!AM$48="H",IF('3-man'!$Z$38="Ayak",1.255,0),0)</f>
        <v/>
      </c>
      <c r="AP106">
        <f>IF('3-man'!AO$48="S",12.021,0)+IF('3-man'!AO$48="C",4.395,0)+IF('3-man'!AO$48="H",IF('3-man'!$Z$38="Ayak",0,IF('3-man'!$Z$38="Swift blade",4.141,4.382)),0)+IF('3-man'!AN$48="D",112.5,0)+IF('3-man'!AN$48="B",1.087,0)+IF('3-man'!AN$48="A",8.5,0)+IF('3-man'!AM$48="T",1.252,0)+IF('3-man'!AN$48="E",1.254,0)+IF('3-man'!AO$48="SB",8.187,0)+IF('3-man'!AN$48="H",IF('3-man'!$Z$38="Ayak",1.255,0),0)</f>
        <v/>
      </c>
      <c r="AQ106">
        <f>IF('3-man'!AP$48="S",12.021,0)+IF('3-man'!AP$48="C",4.395,0)+IF('3-man'!AP$48="H",IF('3-man'!$Z$38="Ayak",0,IF('3-man'!$Z$38="Swift blade",4.141,4.382)),0)+IF('3-man'!AO$48="D",112.5,0)+IF('3-man'!AO$48="B",1.087,0)+IF('3-man'!AO$48="A",8.5,0)+IF('3-man'!AN$48="T",1.252,0)+IF('3-man'!AO$48="E",1.254,0)+IF('3-man'!AP$48="SB",8.187,0)+IF('3-man'!AO$48="H",IF('3-man'!$Z$38="Ayak",1.255,0),0)</f>
        <v/>
      </c>
      <c r="AR106">
        <f>IF('3-man'!AQ$48="S",12.021,0)+IF('3-man'!AQ$48="C",4.395,0)+IF('3-man'!AQ$48="H",IF('3-man'!$Z$38="Ayak",0,IF('3-man'!$Z$38="Swift blade",4.141,4.382)),0)+IF('3-man'!AP$48="D",112.5,0)+IF('3-man'!AP$48="B",1.087,0)+IF('3-man'!AP$48="A",8.5,0)+IF('3-man'!AO$48="T",1.252,0)+IF('3-man'!AP$48="E",1.254,0)+IF('3-man'!AQ$48="SB",8.187,0)+IF('3-man'!AP$48="H",IF('3-man'!$Z$38="Ayak",1.255,0),0)</f>
        <v/>
      </c>
      <c r="AS106">
        <f>IF('3-man'!AR$48="S",12.021,0)+IF('3-man'!AR$48="C",4.395,0)+IF('3-man'!AR$48="H",IF('3-man'!$Z$38="Ayak",0,IF('3-man'!$Z$38="Swift blade",4.141,4.382)),0)+IF('3-man'!AQ$48="D",112.5,0)+IF('3-man'!AQ$48="B",1.087,0)+IF('3-man'!AQ$48="A",8.5,0)+IF('3-man'!AP$48="T",1.252,0)+IF('3-man'!AQ$48="E",1.254,0)+IF('3-man'!AR$48="SB",8.187,0)+IF('3-man'!AQ$48="H",IF('3-man'!$Z$38="Ayak",1.255,0),0)</f>
        <v/>
      </c>
      <c r="AT106">
        <f>IF('3-man'!AS$48="S",12.021,0)+IF('3-man'!AS$48="C",4.395,0)+IF('3-man'!AS$48="H",IF('3-man'!$Z$38="Ayak",0,IF('3-man'!$Z$38="Swift blade",4.141,4.382)),0)+IF('3-man'!AR$48="D",112.5,0)+IF('3-man'!AR$48="B",1.087,0)+IF('3-man'!AR$48="A",8.5,0)+IF('3-man'!AQ$48="T",1.252,0)+IF('3-man'!AR$48="E",1.254,0)+IF('3-man'!AS$48="SB",8.187,0)+IF('3-man'!AR$48="H",IF('3-man'!$Z$38="Ayak",1.255,0),0)</f>
        <v/>
      </c>
      <c r="AU106">
        <f>IF('3-man'!AT$48="S",12.021,0)+IF('3-man'!AT$48="C",4.395,0)+IF('3-man'!AT$48="H",IF('3-man'!$Z$38="Ayak",0,IF('3-man'!$Z$38="Swift blade",4.141,4.382)),0)+IF('3-man'!AS$48="D",112.5,0)+IF('3-man'!AS$48="B",1.087,0)+IF('3-man'!AS$48="A",8.5,0)+IF('3-man'!AR$48="T",1.252,0)+IF('3-man'!AS$48="E",1.254,0)+IF('3-man'!AT$48="SB",8.187,0)+IF('3-man'!AS$48="H",IF('3-man'!$Z$38="Ayak",1.255,0),0)</f>
        <v/>
      </c>
      <c r="AV106">
        <f>IF('3-man'!AU$48="S",12.021,0)+IF('3-man'!AU$48="C",4.395,0)+IF('3-man'!AU$48="H",IF('3-man'!$Z$38="Ayak",0,IF('3-man'!$Z$38="Swift blade",4.141,4.382)),0)+IF('3-man'!AT$48="D",112.5,0)+IF('3-man'!AT$48="B",1.087,0)+IF('3-man'!AT$48="A",8.5,0)+IF('3-man'!AS$48="T",1.252,0)+IF('3-man'!AT$48="E",1.254,0)+IF('3-man'!AU$48="SB",8.187,0)+IF('3-man'!AT$48="H",IF('3-man'!$Z$38="Ayak",1.255,0),0)</f>
        <v/>
      </c>
      <c r="AW106">
        <f>IF('3-man'!AV$48="S",12.021,0)+IF('3-man'!AV$48="C",4.395,0)+IF('3-man'!AV$48="H",IF('3-man'!$Z$38="Ayak",0,IF('3-man'!$Z$38="Swift blade",4.141,4.382)),0)+IF('3-man'!AU$48="D",112.5,0)+IF('3-man'!AU$48="B",1.087,0)+IF('3-man'!AU$48="A",8.5,0)+IF('3-man'!AT$48="T",1.252,0)+IF('3-man'!AU$48="E",1.254,0)+IF('3-man'!AV$48="SB",8.187,0)+IF('3-man'!AU$48="H",IF('3-man'!$Z$38="Ayak",1.255,0),0)</f>
        <v/>
      </c>
      <c r="AX106">
        <f>IF('3-man'!AW$48="S",12.021,0)+IF('3-man'!AW$48="C",4.395,0)+IF('3-man'!AW$48="H",IF('3-man'!$Z$38="Ayak",0,IF('3-man'!$Z$38="Swift blade",4.141,4.382)),0)+IF('3-man'!AV$48="D",112.5,0)+IF('3-man'!AV$48="B",1.087,0)+IF('3-man'!AV$48="A",8.5,0)+IF('3-man'!AU$48="T",1.252,0)+IF('3-man'!AV$48="E",1.254,0)+IF('3-man'!AW$48="SB",8.187,0)+IF('3-man'!AV$48="H",IF('3-man'!$Z$38="Ayak",1.255,0),0)</f>
        <v/>
      </c>
      <c r="AY106">
        <f>IF('3-man'!AX$48="S",12.021,0)+IF('3-man'!AX$48="C",4.395,0)+IF('3-man'!AX$48="H",IF('3-man'!$Z$38="Ayak",0,IF('3-man'!$Z$38="Swift blade",4.141,4.382)),0)+IF('3-man'!AW$48="D",112.5,0)+IF('3-man'!AW$48="B",1.087,0)+IF('3-man'!AW$48="A",8.5,0)+IF('3-man'!AV$48="T",1.252,0)+IF('3-man'!AW$48="E",1.254,0)+IF('3-man'!AX$48="SB",8.187,0)+IF('3-man'!AW$48="H",IF('3-man'!$Z$38="Ayak",1.255,0),0)</f>
        <v/>
      </c>
      <c r="AZ106">
        <f>IF('3-man'!AY$48="S",12.021,0)+IF('3-man'!AY$48="C",4.395,0)+IF('3-man'!AY$48="H",IF('3-man'!$Z$38="Ayak",0,IF('3-man'!$Z$38="Swift blade",4.141,4.382)),0)+IF('3-man'!AX$48="D",112.5,0)+IF('3-man'!AX$48="B",1.087,0)+IF('3-man'!AX$48="A",8.5,0)+IF('3-man'!AW$48="T",1.252,0)+IF('3-man'!AX$48="E",1.254,0)+IF('3-man'!AY$48="SB",8.187,0)+IF('3-man'!AX$48="H",IF('3-man'!$Z$38="Ayak",1.255,0),0)</f>
        <v/>
      </c>
      <c r="BA106">
        <f>IF('3-man'!AZ$48="S",12.021,0)+IF('3-man'!AZ$48="C",4.395,0)+IF('3-man'!AZ$48="H",IF('3-man'!$Z$38="Ayak",0,IF('3-man'!$Z$38="Swift blade",4.141,4.382)),0)+IF('3-man'!AY$48="D",112.5,0)+IF('3-man'!AY$48="B",1.087,0)+IF('3-man'!AY$48="A",8.5,0)+IF('3-man'!AX$48="T",1.252,0)+IF('3-man'!AY$48="E",1.254,0)+IF('3-man'!AZ$48="SB",8.187,0)+IF('3-man'!AY$48="H",IF('3-man'!$Z$38="Ayak",1.255,0),0)</f>
        <v/>
      </c>
      <c r="BB106">
        <f>IF('3-man'!BA$48="S",12.021,0)+IF('3-man'!BA$48="C",4.395,0)+IF('3-man'!BA$48="H",IF('3-man'!$Z$38="Ayak",0,IF('3-man'!$Z$38="Swift blade",4.141,4.382)),0)+IF('3-man'!AZ$48="D",112.5,0)+IF('3-man'!AZ$48="B",1.087,0)+IF('3-man'!AZ$48="A",8.5,0)+IF('3-man'!AY$48="T",1.252,0)+IF('3-man'!AZ$48="E",1.254,0)+IF('3-man'!BA$48="SB",8.187,0)+IF('3-man'!AZ$48="H",IF('3-man'!$Z$38="Ayak",1.255,0),0)</f>
        <v/>
      </c>
      <c r="BC106">
        <f>IF('3-man'!BB$48="S",12.021,0)+IF('3-man'!BB$48="C",4.395,0)+IF('3-man'!BB$48="H",IF('3-man'!$Z$38="Ayak",0,IF('3-man'!$Z$38="Swift blade",4.141,4.382)),0)+IF('3-man'!BA$48="D",112.5,0)+IF('3-man'!BA$48="B",1.087,0)+IF('3-man'!BA$48="A",8.5,0)+IF('3-man'!AZ$48="T",1.252,0)+IF('3-man'!BA$48="E",1.254,0)+IF('3-man'!BB$48="SB",8.187,0)+IF('3-man'!BA$48="H",IF('3-man'!$Z$38="Ayak",1.255,0),0)</f>
        <v/>
      </c>
      <c r="BD106">
        <f>IF('3-man'!BC$48="S",12.021,0)+IF('3-man'!BC$48="C",4.395,0)+IF('3-man'!BC$48="H",IF('3-man'!$Z$38="Ayak",0,IF('3-man'!$Z$38="Swift blade",4.141,4.382)),0)+IF('3-man'!BB$48="D",112.5,0)+IF('3-man'!BB$48="B",1.087,0)+IF('3-man'!BB$48="A",8.5,0)+IF('3-man'!BA$48="T",1.252,0)+IF('3-man'!BB$48="E",1.254,0)+IF('3-man'!BC$48="SB",8.187,0)+IF('3-man'!BB$48="H",IF('3-man'!$Z$38="Ayak",1.255,0),0)</f>
        <v/>
      </c>
      <c r="BE106">
        <f>IF('3-man'!BD$48="S",12.021,0)+IF('3-man'!BD$48="C",4.395,0)+IF('3-man'!BD$48="H",IF('3-man'!$Z$38="Ayak",0,IF('3-man'!$Z$38="Swift blade",4.141,4.382)),0)+IF('3-man'!BC$48="D",112.5,0)+IF('3-man'!BC$48="B",1.087,0)+IF('3-man'!BC$48="A",8.5,0)+IF('3-man'!BB$48="T",1.252,0)+IF('3-man'!BC$48="E",1.254,0)+IF('3-man'!BD$48="SB",8.187,0)+IF('3-man'!BC$48="H",IF('3-man'!$Z$38="Ayak",1.255,0),0)</f>
        <v/>
      </c>
      <c r="BF106">
        <f>IF('3-man'!BE$48="S",12.021,0)+IF('3-man'!BE$48="C",4.395,0)+IF('3-man'!BE$48="H",IF('3-man'!$Z$38="Ayak",0,IF('3-man'!$Z$38="Swift blade",4.141,4.382)),0)+IF('3-man'!BD$48="D",112.5,0)+IF('3-man'!BD$48="B",1.087,0)+IF('3-man'!BD$48="A",8.5,0)+IF('3-man'!BC$48="T",1.252,0)+IF('3-man'!BD$48="E",1.254,0)+IF('3-man'!BE$48="SB",8.187,0)+IF('3-man'!BD$48="H",IF('3-man'!$Z$38="Ayak",1.255,0),0)</f>
        <v/>
      </c>
      <c r="BG106">
        <f>IF('3-man'!BF$48="S",12.021,0)+IF('3-man'!BF$48="C",4.395,0)+IF('3-man'!BF$48="H",IF('3-man'!$Z$38="Ayak",0,IF('3-man'!$Z$38="Swift blade",4.141,4.382)),0)+IF('3-man'!BE$48="D",112.5,0)+IF('3-man'!BE$48="B",1.087,0)+IF('3-man'!BE$48="A",8.5,0)+IF('3-man'!BD$48="T",1.252,0)+IF('3-man'!BE$48="E",1.254,0)+IF('3-man'!BF$48="SB",8.187,0)+IF('3-man'!BE$48="H",IF('3-man'!$Z$38="Ayak",1.255,0),0)</f>
        <v/>
      </c>
      <c r="BH106">
        <f>IF('3-man'!BG$48="S",12.021,0)+IF('3-man'!BG$48="C",4.395,0)+IF('3-man'!BG$48="H",IF('3-man'!$Z$38="Ayak",0,IF('3-man'!$Z$38="Swift blade",4.141,4.382)),0)+IF('3-man'!BF$48="D",112.5,0)+IF('3-man'!BF$48="B",1.087,0)+IF('3-man'!BF$48="A",8.5,0)+IF('3-man'!BE$48="T",1.252,0)+IF('3-man'!BF$48="E",1.254,0)+IF('3-man'!BG$48="SB",8.187,0)+IF('3-man'!BF$48="H",IF('3-man'!$Z$38="Ayak",1.255,0),0)</f>
        <v/>
      </c>
      <c r="BI106">
        <f>IF('3-man'!BH$48="S",12.021,0)+IF('3-man'!BH$48="C",4.395,0)+IF('3-man'!BH$48="H",IF('3-man'!$Z$38="Ayak",0,IF('3-man'!$Z$38="Swift blade",4.141,4.382)),0)+IF('3-man'!BG$48="D",112.5,0)+IF('3-man'!BG$48="B",1.087,0)+IF('3-man'!BG$48="A",8.5,0)+IF('3-man'!BF$48="T",1.252,0)+IF('3-man'!BG$48="E",1.254,0)+IF('3-man'!BH$48="SB",8.187,0)+IF('3-man'!BG$48="H",IF('3-man'!$Z$38="Ayak",1.255,0),0)</f>
        <v/>
      </c>
      <c r="BJ106">
        <f>IF('3-man'!BI$48="S",12.021,0)+IF('3-man'!BI$48="C",4.395,0)+IF('3-man'!BI$48="H",IF('3-man'!$Z$38="Ayak",0,IF('3-man'!$Z$38="Swift blade",4.141,4.382)),0)+IF('3-man'!BH$48="D",112.5,0)+IF('3-man'!BH$48="B",1.087,0)+IF('3-man'!BH$48="A",8.5,0)+IF('3-man'!BG$48="T",1.252,0)+IF('3-man'!BH$48="E",1.254,0)+IF('3-man'!BI$48="SB",8.187,0)+IF('3-man'!BH$48="H",IF('3-man'!$Z$38="Ayak",1.255,0),0)</f>
        <v/>
      </c>
      <c r="BK106">
        <f>IF('3-man'!BJ$48="S",12.021,0)+IF('3-man'!BJ$48="C",4.395,0)+IF('3-man'!BJ$48="H",IF('3-man'!$Z$38="Ayak",0,IF('3-man'!$Z$38="Swift blade",4.141,4.382)),0)+IF('3-man'!BI$48="D",112.5,0)+IF('3-man'!BI$48="B",1.087,0)+IF('3-man'!BI$48="A",8.5,0)+IF('3-man'!BH$48="T",1.252,0)+IF('3-man'!BI$48="E",1.254,0)+IF('3-man'!BJ$48="SB",8.187,0)+IF('3-man'!BI$48="H",IF('3-man'!$Z$38="Ayak",1.255,0),0)</f>
        <v/>
      </c>
      <c r="BL106">
        <f>IF('3-man'!BK$48="S",12.021,0)+IF('3-man'!BK$48="C",4.395,0)+IF('3-man'!BK$48="H",IF('3-man'!$Z$38="Ayak",0,IF('3-man'!$Z$38="Swift blade",4.141,4.382)),0)+IF('3-man'!BJ$48="D",112.5,0)+IF('3-man'!BJ$48="B",1.087,0)+IF('3-man'!BJ$48="A",8.5,0)+IF('3-man'!BI$48="T",1.252,0)+IF('3-man'!BJ$48="E",1.254,0)+IF('3-man'!BK$48="SB",8.187,0)+IF('3-man'!BJ$48="H",IF('3-man'!$Z$38="Ayak",1.255,0),0)</f>
        <v/>
      </c>
      <c r="BM106">
        <f>IF('3-man'!BL$48="S",12.021,0)+IF('3-man'!BL$48="C",4.395,0)+IF('3-man'!BL$48="H",IF('3-man'!$Z$38="Ayak",0,IF('3-man'!$Z$38="Swift blade",4.141,4.382)),0)+IF('3-man'!BK$48="D",112.5,0)+IF('3-man'!BK$48="B",1.087,0)+IF('3-man'!BK$48="A",8.5,0)+IF('3-man'!BJ$48="T",1.252,0)+IF('3-man'!BK$48="E",1.254,0)+IF('3-man'!BL$48="SB",8.187,0)+IF('3-man'!BK$48="H",IF('3-man'!$Z$38="Ayak",1.255,0),0)</f>
        <v/>
      </c>
      <c r="BN106">
        <f>IF('3-man'!BM$48="S",12.021,0)+IF('3-man'!BM$48="C",4.395,0)+IF('3-man'!BM$48="H",IF('3-man'!$Z$38="Ayak",0,IF('3-man'!$Z$38="Swift blade",4.141,4.382)),0)+IF('3-man'!BL$48="D",112.5,0)+IF('3-man'!BL$48="B",1.087,0)+IF('3-man'!BL$48="A",8.5,0)+IF('3-man'!BK$48="T",1.252,0)+IF('3-man'!BL$48="E",1.254,0)+IF('3-man'!BM$48="SB",8.187,0)+IF('3-man'!BL$48="H",IF('3-man'!$Z$38="Ayak",1.255,0),0)</f>
        <v/>
      </c>
      <c r="BO106">
        <f>IF('3-man'!BN$48="S",12.021,0)+IF('3-man'!BN$48="C",4.395,0)+IF('3-man'!BN$48="H",IF('3-man'!$Z$38="Ayak",0,IF('3-man'!$Z$38="Swift blade",4.141,4.382)),0)+IF('3-man'!BM$48="D",112.5,0)+IF('3-man'!BM$48="B",1.087,0)+IF('3-man'!BM$48="A",8.5,0)+IF('3-man'!BL$48="T",1.252,0)+IF('3-man'!BM$48="E",1.254,0)+IF('3-man'!BN$48="SB",8.187,0)+IF('3-man'!BM$48="H",IF('3-man'!$Z$38="Ayak",1.255,0),0)</f>
        <v/>
      </c>
      <c r="BP106">
        <f>IF('3-man'!BO$48="S",12.021,0)+IF('3-man'!BO$48="C",4.395,0)+IF('3-man'!BO$48="H",IF('3-man'!$Z$38="Ayak",0,IF('3-man'!$Z$38="Swift blade",4.141,4.382)),0)+IF('3-man'!BN$48="D",112.5,0)+IF('3-man'!BN$48="B",1.087,0)+IF('3-man'!BN$48="A",8.5,0)+IF('3-man'!BM$48="T",1.252,0)+IF('3-man'!BN$48="E",1.254,0)+IF('3-man'!BO$48="SB",8.187,0)+IF('3-man'!BN$48="H",IF('3-man'!$Z$38="Ayak",1.255,0),0)</f>
        <v/>
      </c>
      <c r="BQ106">
        <f>IF('3-man'!BP$48="S",12.021,0)+IF('3-man'!BP$48="C",4.395,0)+IF('3-man'!BP$48="H",IF('3-man'!$Z$38="Ayak",0,IF('3-man'!$Z$38="Swift blade",4.141,4.382)),0)+IF('3-man'!BO$48="D",112.5,0)+IF('3-man'!BO$48="B",1.087,0)+IF('3-man'!BO$48="A",8.5,0)+IF('3-man'!BN$48="T",1.252,0)+IF('3-man'!BO$48="E",1.254,0)+IF('3-man'!BP$48="SB",8.187,0)+IF('3-man'!BO$48="H",IF('3-man'!$Z$38="Ayak",1.255,0),0)</f>
        <v/>
      </c>
      <c r="BR106">
        <f>IF('3-man'!BQ$48="S",12.021,0)+IF('3-man'!BQ$48="C",4.395,0)+IF('3-man'!BQ$48="H",IF('3-man'!$Z$38="Ayak",0,IF('3-man'!$Z$38="Swift blade",4.141,4.382)),0)+IF('3-man'!BP$48="D",112.5,0)+IF('3-man'!BP$48="B",1.087,0)+IF('3-man'!BP$48="A",8.5,0)+IF('3-man'!BO$48="T",1.252,0)+IF('3-man'!BP$48="E",1.254,0)+IF('3-man'!BQ$48="SB",8.187,0)+IF('3-man'!BP$48="H",IF('3-man'!$Z$38="Ayak",1.255,0),0)</f>
        <v/>
      </c>
      <c r="BS106">
        <f>IF('3-man'!BR$48="S",12.021,0)+IF('3-man'!BR$48="C",4.395,0)+IF('3-man'!BR$48="H",IF('3-man'!$Z$38="Ayak",0,IF('3-man'!$Z$38="Swift blade",4.141,4.382)),0)+IF('3-man'!BQ$48="D",112.5,0)+IF('3-man'!BQ$48="B",1.087,0)+IF('3-man'!BQ$48="A",8.5,0)+IF('3-man'!BP$48="T",1.252,0)+IF('3-man'!BQ$48="E",1.254,0)+IF('3-man'!BR$48="SB",8.187,0)+IF('3-man'!BQ$48="H",IF('3-man'!$Z$38="Ayak",1.255,0),0)</f>
        <v/>
      </c>
      <c r="BT106">
        <f>IF('3-man'!BS$48="S",12.021,0)+IF('3-man'!BS$48="C",4.395,0)+IF('3-man'!BS$48="H",IF('3-man'!$Z$38="Ayak",0,IF('3-man'!$Z$38="Swift blade",4.141,4.382)),0)+IF('3-man'!BR$48="D",112.5,0)+IF('3-man'!BR$48="B",1.087,0)+IF('3-man'!BR$48="A",8.5,0)+IF('3-man'!BQ$48="T",1.252,0)+IF('3-man'!BR$48="E",1.254,0)+IF('3-man'!BS$48="SB",8.187,0)+IF('3-man'!BR$48="H",IF('3-man'!$Z$38="Ayak",1.255,0),0)</f>
        <v/>
      </c>
      <c r="BU106">
        <f>IF('3-man'!BT$48="S",12.021,0)+IF('3-man'!BT$48="C",4.395,0)+IF('3-man'!BT$48="H",IF('3-man'!$Z$38="Ayak",0,IF('3-man'!$Z$38="Swift blade",4.141,4.382)),0)+IF('3-man'!BS$48="D",112.5,0)+IF('3-man'!BS$48="B",1.087,0)+IF('3-man'!BS$48="A",8.5,0)+IF('3-man'!BR$48="T",1.252,0)+IF('3-man'!BS$48="E",1.254,0)+IF('3-man'!BT$48="SB",8.187,0)+IF('3-man'!BS$48="H",IF('3-man'!$Z$38="Ayak",1.255,0),0)</f>
        <v/>
      </c>
      <c r="BV106">
        <f>IF('3-man'!BU$48="S",12.021,0)+IF('3-man'!BU$48="C",4.395,0)+IF('3-man'!BU$48="H",IF('3-man'!$Z$38="Ayak",0,IF('3-man'!$Z$38="Swift blade",4.141,4.382)),0)+IF('3-man'!BT$48="D",112.5,0)+IF('3-man'!BT$48="B",1.087,0)+IF('3-man'!BT$48="A",8.5,0)+IF('3-man'!BS$48="T",1.252,0)+IF('3-man'!BT$48="E",1.254,0)+IF('3-man'!BU$48="SB",8.187,0)+IF('3-man'!BT$48="H",IF('3-man'!$Z$38="Ayak",1.255,0),0)</f>
        <v/>
      </c>
      <c r="BW106">
        <f>IF('3-man'!BV$48="S",12.021,0)+IF('3-man'!BV$48="C",4.395,0)+IF('3-man'!BV$48="H",IF('3-man'!$Z$38="Ayak",0,IF('3-man'!$Z$38="Swift blade",4.141,4.382)),0)+IF('3-man'!BU$48="D",112.5,0)+IF('3-man'!BU$48="B",1.087,0)+IF('3-man'!BU$48="A",8.5,0)+IF('3-man'!BT$48="T",1.252,0)+IF('3-man'!BU$48="E",1.254,0)+IF('3-man'!BV$48="SB",8.187,0)+IF('3-man'!BU$48="H",IF('3-man'!$Z$38="Ayak",1.255,0),0)</f>
        <v/>
      </c>
      <c r="BX106">
        <f>IF('3-man'!BW$48="S",12.021,0)+IF('3-man'!BW$48="C",4.395,0)+IF('3-man'!BW$48="H",IF('3-man'!$Z$38="Ayak",0,IF('3-man'!$Z$38="Swift blade",4.141,4.382)),0)+IF('3-man'!BV$48="D",112.5,0)+IF('3-man'!BV$48="B",1.087,0)+IF('3-man'!BV$48="A",8.5,0)+IF('3-man'!BU$48="T",1.252,0)+IF('3-man'!BV$48="E",1.254,0)+IF('3-man'!BW$48="SB",8.187,0)+IF('3-man'!BV$48="H",IF('3-man'!$Z$38="Ayak",1.255,0),0)</f>
        <v/>
      </c>
      <c r="BY106">
        <f>IF('3-man'!BX$48="S",12.021,0)+IF('3-man'!BX$48="C",4.395,0)+IF('3-man'!BX$48="H",IF('3-man'!$Z$38="Ayak",0,IF('3-man'!$Z$38="Swift blade",4.141,4.382)),0)+IF('3-man'!BW$48="D",112.5,0)+IF('3-man'!BW$48="B",1.087,0)+IF('3-man'!BW$48="A",8.5,0)+IF('3-man'!BV$48="T",1.252,0)+IF('3-man'!BW$48="E",1.254,0)+IF('3-man'!BX$48="SB",8.187,0)+IF('3-man'!BW$48="H",IF('3-man'!$Z$38="Ayak",1.255,0),0)</f>
        <v/>
      </c>
      <c r="BZ106">
        <f>IF('3-man'!BY$48="S",12.021,0)+IF('3-man'!BY$48="C",4.395,0)+IF('3-man'!BY$48="H",IF('3-man'!$Z$38="Ayak",0,IF('3-man'!$Z$38="Swift blade",4.141,4.382)),0)+IF('3-man'!BX$48="D",112.5,0)+IF('3-man'!BX$48="B",1.087,0)+IF('3-man'!BX$48="A",8.5,0)+IF('3-man'!BW$48="T",1.252,0)+IF('3-man'!BX$48="E",1.254,0)+IF('3-man'!BY$48="SB",8.187,0)+IF('3-man'!BX$48="H",IF('3-man'!$Z$38="Ayak",1.255,0),0)</f>
        <v/>
      </c>
      <c r="CA106">
        <f>IF('3-man'!BZ$48="S",12.021,0)+IF('3-man'!BZ$48="C",4.395,0)+IF('3-man'!BZ$48="H",IF('3-man'!$Z$38="Ayak",0,IF('3-man'!$Z$38="Swift blade",4.141,4.382)),0)+IF('3-man'!BY$48="D",112.5,0)+IF('3-man'!BY$48="B",1.087,0)+IF('3-man'!BY$48="A",8.5,0)+IF('3-man'!BX$48="T",1.252,0)+IF('3-man'!BY$48="E",1.254,0)+IF('3-man'!BZ$48="SB",8.187,0)+IF('3-man'!BY$48="H",IF('3-man'!$Z$38="Ayak",1.255,0),0)</f>
        <v/>
      </c>
      <c r="CB106">
        <f>IF('3-man'!CA$48="S",12.021,0)+IF('3-man'!CA$48="C",4.395,0)+IF('3-man'!CA$48="H",IF('3-man'!$Z$38="Ayak",0,IF('3-man'!$Z$38="Swift blade",4.141,4.382)),0)+IF('3-man'!BZ$48="D",112.5,0)+IF('3-man'!BZ$48="B",1.087,0)+IF('3-man'!BZ$48="A",8.5,0)+IF('3-man'!BY$48="T",1.252,0)+IF('3-man'!BZ$48="E",1.254,0)+IF('3-man'!CA$48="SB",8.187,0)+IF('3-man'!BZ$48="H",IF('3-man'!$Z$38="Ayak",1.255,0),0)</f>
        <v/>
      </c>
      <c r="CC106">
        <f>IF('3-man'!CB$48="S",12.021,0)+IF('3-man'!CB$48="C",4.395,0)+IF('3-man'!CB$48="H",IF('3-man'!$Z$38="Ayak",0,IF('3-man'!$Z$38="Swift blade",4.141,4.382)),0)+IF('3-man'!CA$48="D",112.5,0)+IF('3-man'!CA$48="B",1.087,0)+IF('3-man'!CA$48="A",8.5,0)+IF('3-man'!BZ$48="T",1.252,0)+IF('3-man'!CA$48="E",1.254,0)+IF('3-man'!CB$48="SB",8.187,0)+IF('3-man'!CA$48="H",IF('3-man'!$Z$38="Ayak",1.255,0),0)</f>
        <v/>
      </c>
      <c r="CD106">
        <f>IF('3-man'!CC$48="S",12.021,0)+IF('3-man'!CC$48="C",4.395,0)+IF('3-man'!CC$48="H",IF('3-man'!$Z$38="Ayak",0,IF('3-man'!$Z$38="Swift blade",4.141,4.382)),0)+IF('3-man'!CB$48="D",112.5,0)+IF('3-man'!CB$48="B",1.087,0)+IF('3-man'!CB$48="A",8.5,0)+IF('3-man'!CA$48="T",1.252,0)+IF('3-man'!CB$48="E",1.254,0)+IF('3-man'!CC$48="SB",8.187,0)+IF('3-man'!CB$48="H",IF('3-man'!$Z$38="Ayak",1.255,0),0)</f>
        <v/>
      </c>
    </row>
    <row r="107">
      <c r="A107" t="inlineStr">
        <is>
          <t>P2 var</t>
        </is>
      </c>
      <c r="C107">
        <f>0</f>
        <v/>
      </c>
      <c r="D107">
        <f>IF('3-man'!C$48="S",26.708,0)+IF('3-man'!C$48="C",10.052,0)+IF('3-man'!C$48="H",IF('3-man'!$Z$38="Ayak",0,IF('3-man'!$Z$38="Swift blade",9.844,9.929)),0)+IF('3-man'!C$48="SB",18.815,0)</f>
        <v/>
      </c>
      <c r="E107">
        <f>IF('3-man'!D$48="S",26.708,0)+IF('3-man'!D$48="C",10.052,0)+IF('3-man'!D$48="H",IF('3-man'!$Z$38="Ayak",0,IF('3-man'!$Z$38="Swift blade",9.844,9.929)),0)+IF('3-man'!C$48="D",481.25,0)+IF('3-man'!C$48="B",1.257,0)+IF('3-man'!C$48="A",26.917,0)+IF('3-man'!C$48="E",1.275,0)+IF('3-man'!D$48="SB",18.815,0)+IF('3-man'!C$48="H",IF('3-man'!$Z$38="Ayak",1.276,0),0)</f>
        <v/>
      </c>
      <c r="F107">
        <f>IF('3-man'!E$48="S",26.708,0)+IF('3-man'!E$48="C",10.052,0)+IF('3-man'!E$48="H",IF('3-man'!$Z$38="Ayak",0,IF('3-man'!$Z$38="Swift blade",9.844,9.929)),0)+IF('3-man'!D$48="D",481.25,0)+IF('3-man'!D$48="B",1.257,0)+IF('3-man'!D$48="A",26.917,0)+IF('3-man'!C$48="T",1.29,0)+IF('3-man'!D$48="E",1.275,0)+IF('3-man'!E$48="SB",18.815,0)+IF('3-man'!D$48="H",IF('3-man'!$Z$38="Ayak",1.276,0),0)</f>
        <v/>
      </c>
      <c r="G107">
        <f>IF('3-man'!F$48="S",26.708,0)+IF('3-man'!F$48="C",10.052,0)+IF('3-man'!F$48="H",IF('3-man'!$Z$38="Ayak",0,IF('3-man'!$Z$38="Swift blade",9.844,9.929)),0)+IF('3-man'!E$48="D",481.25,0)+IF('3-man'!E$48="B",1.257,0)+IF('3-man'!E$48="A",26.917,0)+IF('3-man'!D$48="T",1.29,0)+IF('3-man'!E$48="E",1.275,0)+IF('3-man'!F$48="SB",18.815,0)+IF('3-man'!E$48="H",IF('3-man'!$Z$38="Ayak",1.276,0),0)</f>
        <v/>
      </c>
      <c r="H107">
        <f>IF('3-man'!G$48="S",26.708,0)+IF('3-man'!G$48="C",10.052,0)+IF('3-man'!G$48="H",IF('3-man'!$Z$38="Ayak",0,IF('3-man'!$Z$38="Swift blade",9.844,9.929)),0)+IF('3-man'!F$48="D",481.25,0)+IF('3-man'!F$48="B",1.257,0)+IF('3-man'!F$48="A",26.917,0)+IF('3-man'!E$48="T",1.29,0)+IF('3-man'!F$48="E",1.275,0)+IF('3-man'!G$48="SB",18.815,0)+IF('3-man'!F$48="H",IF('3-man'!$Z$38="Ayak",1.276,0),0)</f>
        <v/>
      </c>
      <c r="I107">
        <f>IF('3-man'!H$48="S",26.708,0)+IF('3-man'!H$48="C",10.052,0)+IF('3-man'!H$48="H",IF('3-man'!$Z$38="Ayak",0,IF('3-man'!$Z$38="Swift blade",9.844,9.929)),0)+IF('3-man'!G$48="D",481.25,0)+IF('3-man'!G$48="B",1.257,0)+IF('3-man'!G$48="A",26.917,0)+IF('3-man'!F$48="T",1.29,0)+IF('3-man'!G$48="E",1.275,0)+IF('3-man'!H$48="SB",18.815,0)+IF('3-man'!G$48="H",IF('3-man'!$Z$38="Ayak",1.276,0),0)</f>
        <v/>
      </c>
      <c r="J107">
        <f>IF('3-man'!I$48="S",26.708,0)+IF('3-man'!I$48="C",10.052,0)+IF('3-man'!I$48="H",IF('3-man'!$Z$38="Ayak",0,IF('3-man'!$Z$38="Swift blade",9.844,9.929)),0)+IF('3-man'!H$48="D",481.25,0)+IF('3-man'!H$48="B",1.257,0)+IF('3-man'!H$48="A",26.917,0)+IF('3-man'!G$48="T",1.29,0)+IF('3-man'!H$48="E",1.275,0)+IF('3-man'!I$48="SB",18.815,0)+IF('3-man'!H$48="H",IF('3-man'!$Z$38="Ayak",1.276,0),0)</f>
        <v/>
      </c>
      <c r="K107">
        <f>IF('3-man'!J$48="S",26.708,0)+IF('3-man'!J$48="C",10.052,0)+IF('3-man'!J$48="H",IF('3-man'!$Z$38="Ayak",0,IF('3-man'!$Z$38="Swift blade",9.844,9.929)),0)+IF('3-man'!I$48="D",481.25,0)+IF('3-man'!I$48="B",1.257,0)+IF('3-man'!I$48="A",26.917,0)+IF('3-man'!H$48="T",1.29,0)+IF('3-man'!I$48="E",1.275,0)+IF('3-man'!J$48="SB",18.815,0)+IF('3-man'!I$48="H",IF('3-man'!$Z$38="Ayak",1.276,0),0)</f>
        <v/>
      </c>
      <c r="L107">
        <f>IF('3-man'!K$48="S",26.708,0)+IF('3-man'!K$48="C",10.052,0)+IF('3-man'!K$48="H",IF('3-man'!$Z$38="Ayak",0,IF('3-man'!$Z$38="Swift blade",9.844,9.929)),0)+IF('3-man'!J$48="D",481.25,0)+IF('3-man'!J$48="B",1.257,0)+IF('3-man'!J$48="A",26.917,0)+IF('3-man'!I$48="T",1.29,0)+IF('3-man'!J$48="E",1.275,0)+IF('3-man'!K$48="SB",18.815,0)+IF('3-man'!J$48="H",IF('3-man'!$Z$38="Ayak",1.276,0),0)</f>
        <v/>
      </c>
      <c r="M107">
        <f>IF('3-man'!L$48="S",26.708,0)+IF('3-man'!L$48="C",10.052,0)+IF('3-man'!L$48="H",IF('3-man'!$Z$38="Ayak",0,IF('3-man'!$Z$38="Swift blade",9.844,9.929)),0)+IF('3-man'!K$48="D",481.25,0)+IF('3-man'!K$48="B",1.257,0)+IF('3-man'!K$48="A",26.917,0)+IF('3-man'!J$48="T",1.29,0)+IF('3-man'!K$48="E",1.275,0)+IF('3-man'!L$48="SB",18.815,0)+IF('3-man'!K$48="H",IF('3-man'!$Z$38="Ayak",1.276,0),0)</f>
        <v/>
      </c>
      <c r="N107">
        <f>IF('3-man'!M$48="S",26.708,0)+IF('3-man'!M$48="C",10.052,0)+IF('3-man'!M$48="H",IF('3-man'!$Z$38="Ayak",0,IF('3-man'!$Z$38="Swift blade",9.844,9.929)),0)+IF('3-man'!L$48="D",481.25,0)+IF('3-man'!L$48="B",1.257,0)+IF('3-man'!L$48="A",26.917,0)+IF('3-man'!K$48="T",1.29,0)+IF('3-man'!L$48="E",1.275,0)+IF('3-man'!M$48="SB",18.815,0)+IF('3-man'!L$48="H",IF('3-man'!$Z$38="Ayak",1.276,0),0)</f>
        <v/>
      </c>
      <c r="O107">
        <f>IF('3-man'!N$48="S",26.708,0)+IF('3-man'!N$48="C",10.052,0)+IF('3-man'!N$48="H",IF('3-man'!$Z$38="Ayak",0,IF('3-man'!$Z$38="Swift blade",9.844,9.929)),0)+IF('3-man'!M$48="D",481.25,0)+IF('3-man'!M$48="B",1.257,0)+IF('3-man'!M$48="A",26.917,0)+IF('3-man'!L$48="T",1.29,0)+IF('3-man'!M$48="E",1.275,0)+IF('3-man'!N$48="SB",18.815,0)+IF('3-man'!M$48="H",IF('3-man'!$Z$38="Ayak",1.276,0),0)</f>
        <v/>
      </c>
      <c r="P107">
        <f>IF('3-man'!O$48="S",26.708,0)+IF('3-man'!O$48="C",10.052,0)+IF('3-man'!O$48="H",IF('3-man'!$Z$38="Ayak",0,IF('3-man'!$Z$38="Swift blade",9.844,9.929)),0)+IF('3-man'!N$48="D",481.25,0)+IF('3-man'!N$48="B",1.257,0)+IF('3-man'!N$48="A",26.917,0)+IF('3-man'!M$48="T",1.29,0)+IF('3-man'!N$48="E",1.275,0)+IF('3-man'!O$48="SB",18.815,0)+IF('3-man'!N$48="H",IF('3-man'!$Z$38="Ayak",1.276,0),0)</f>
        <v/>
      </c>
      <c r="Q107">
        <f>IF('3-man'!P$48="S",26.708,0)+IF('3-man'!P$48="C",10.052,0)+IF('3-man'!P$48="H",IF('3-man'!$Z$38="Ayak",0,IF('3-man'!$Z$38="Swift blade",9.844,9.929)),0)+IF('3-man'!O$48="D",481.25,0)+IF('3-man'!O$48="B",1.257,0)+IF('3-man'!O$48="A",26.917,0)+IF('3-man'!N$48="T",1.29,0)+IF('3-man'!O$48="E",1.275,0)+IF('3-man'!P$48="SB",18.815,0)+IF('3-man'!O$48="H",IF('3-man'!$Z$38="Ayak",1.276,0),0)</f>
        <v/>
      </c>
      <c r="R107">
        <f>IF('3-man'!Q$48="S",26.708,0)+IF('3-man'!Q$48="C",10.052,0)+IF('3-man'!Q$48="H",IF('3-man'!$Z$38="Ayak",0,IF('3-man'!$Z$38="Swift blade",9.844,9.929)),0)+IF('3-man'!P$48="D",481.25,0)+IF('3-man'!P$48="B",1.257,0)+IF('3-man'!P$48="A",26.917,0)+IF('3-man'!O$48="T",1.29,0)+IF('3-man'!P$48="E",1.275,0)+IF('3-man'!Q$48="SB",18.815,0)+IF('3-man'!P$48="H",IF('3-man'!$Z$38="Ayak",1.276,0),0)</f>
        <v/>
      </c>
      <c r="S107">
        <f>IF('3-man'!R$48="S",26.708,0)+IF('3-man'!R$48="C",10.052,0)+IF('3-man'!R$48="H",IF('3-man'!$Z$38="Ayak",0,IF('3-man'!$Z$38="Swift blade",9.844,9.929)),0)+IF('3-man'!Q$48="D",481.25,0)+IF('3-man'!Q$48="B",1.257,0)+IF('3-man'!Q$48="A",26.917,0)+IF('3-man'!P$48="T",1.29,0)+IF('3-man'!Q$48="E",1.275,0)+IF('3-man'!R$48="SB",18.815,0)+IF('3-man'!Q$48="H",IF('3-man'!$Z$38="Ayak",1.276,0),0)</f>
        <v/>
      </c>
      <c r="T107">
        <f>IF('3-man'!S$48="S",26.708,0)+IF('3-man'!S$48="C",10.052,0)+IF('3-man'!S$48="H",IF('3-man'!$Z$38="Ayak",0,IF('3-man'!$Z$38="Swift blade",9.844,9.929)),0)+IF('3-man'!R$48="D",481.25,0)+IF('3-man'!R$48="B",1.257,0)+IF('3-man'!R$48="A",26.917,0)+IF('3-man'!Q$48="T",1.29,0)+IF('3-man'!R$48="E",1.275,0)+IF('3-man'!S$48="SB",18.815,0)+IF('3-man'!R$48="H",IF('3-man'!$Z$38="Ayak",1.276,0),0)</f>
        <v/>
      </c>
      <c r="U107">
        <f>IF('3-man'!T$48="S",26.708,0)+IF('3-man'!T$48="C",10.052,0)+IF('3-man'!T$48="H",IF('3-man'!$Z$38="Ayak",0,IF('3-man'!$Z$38="Swift blade",9.844,9.929)),0)+IF('3-man'!S$48="D",481.25,0)+IF('3-man'!S$48="B",1.257,0)+IF('3-man'!S$48="A",26.917,0)+IF('3-man'!R$48="T",1.29,0)+IF('3-man'!S$48="E",1.275,0)+IF('3-man'!T$48="SB",18.815,0)+IF('3-man'!S$48="H",IF('3-man'!$Z$38="Ayak",1.276,0),0)</f>
        <v/>
      </c>
      <c r="V107">
        <f>IF('3-man'!U$48="S",26.708,0)+IF('3-man'!U$48="C",10.052,0)+IF('3-man'!U$48="H",IF('3-man'!$Z$38="Ayak",0,IF('3-man'!$Z$38="Swift blade",9.844,9.929)),0)+IF('3-man'!T$48="D",481.25,0)+IF('3-man'!T$48="B",1.257,0)+IF('3-man'!T$48="A",26.917,0)+IF('3-man'!S$48="T",1.29,0)+IF('3-man'!T$48="E",1.275,0)+IF('3-man'!U$48="SB",18.815,0)+IF('3-man'!T$48="H",IF('3-man'!$Z$38="Ayak",1.276,0),0)</f>
        <v/>
      </c>
      <c r="W107">
        <f>IF('3-man'!V$48="S",26.708,0)+IF('3-man'!V$48="C",10.052,0)+IF('3-man'!V$48="H",IF('3-man'!$Z$38="Ayak",0,IF('3-man'!$Z$38="Swift blade",9.844,9.929)),0)+IF('3-man'!U$48="D",481.25,0)+IF('3-man'!U$48="B",1.257,0)+IF('3-man'!U$48="A",26.917,0)+IF('3-man'!T$48="T",1.29,0)+IF('3-man'!U$48="E",1.275,0)+IF('3-man'!V$48="SB",18.815,0)+IF('3-man'!U$48="H",IF('3-man'!$Z$38="Ayak",1.276,0),0)</f>
        <v/>
      </c>
      <c r="X107">
        <f>IF('3-man'!W$48="S",26.708,0)+IF('3-man'!W$48="C",10.052,0)+IF('3-man'!W$48="H",IF('3-man'!$Z$38="Ayak",0,IF('3-man'!$Z$38="Swift blade",9.844,9.929)),0)+IF('3-man'!V$48="D",481.25,0)+IF('3-man'!V$48="B",1.257,0)+IF('3-man'!V$48="A",26.917,0)+IF('3-man'!U$48="T",1.29,0)+IF('3-man'!V$48="E",1.275,0)+IF('3-man'!W$48="SB",18.815,0)+IF('3-man'!V$48="H",IF('3-man'!$Z$38="Ayak",1.276,0),0)</f>
        <v/>
      </c>
      <c r="Y107">
        <f>IF('3-man'!X$48="S",26.708,0)+IF('3-man'!X$48="C",10.052,0)+IF('3-man'!X$48="H",IF('3-man'!$Z$38="Ayak",0,IF('3-man'!$Z$38="Swift blade",9.844,9.929)),0)+IF('3-man'!W$48="D",481.25,0)+IF('3-man'!W$48="B",1.257,0)+IF('3-man'!W$48="A",26.917,0)+IF('3-man'!V$48="T",1.29,0)+IF('3-man'!W$48="E",1.275,0)+IF('3-man'!X$48="SB",18.815,0)+IF('3-man'!W$48="H",IF('3-man'!$Z$38="Ayak",1.276,0),0)</f>
        <v/>
      </c>
      <c r="Z107">
        <f>IF('3-man'!Y$48="S",26.708,0)+IF('3-man'!Y$48="C",10.052,0)+IF('3-man'!Y$48="H",IF('3-man'!$Z$38="Ayak",0,IF('3-man'!$Z$38="Swift blade",9.844,9.929)),0)+IF('3-man'!X$48="D",481.25,0)+IF('3-man'!X$48="B",1.257,0)+IF('3-man'!X$48="A",26.917,0)+IF('3-man'!W$48="T",1.29,0)+IF('3-man'!X$48="E",1.275,0)+IF('3-man'!Y$48="SB",18.815,0)+IF('3-man'!X$48="H",IF('3-man'!$Z$38="Ayak",1.276,0),0)</f>
        <v/>
      </c>
      <c r="AA107">
        <f>IF('3-man'!Z$48="S",26.708,0)+IF('3-man'!Z$48="C",10.052,0)+IF('3-man'!Z$48="H",IF('3-man'!$Z$38="Ayak",0,IF('3-man'!$Z$38="Swift blade",9.844,9.929)),0)+IF('3-man'!Y$48="D",481.25,0)+IF('3-man'!Y$48="B",1.257,0)+IF('3-man'!Y$48="A",26.917,0)+IF('3-man'!X$48="T",1.29,0)+IF('3-man'!Y$48="E",1.275,0)+IF('3-man'!Z$48="SB",18.815,0)+IF('3-man'!Y$48="H",IF('3-man'!$Z$38="Ayak",1.276,0),0)</f>
        <v/>
      </c>
      <c r="AB107">
        <f>IF('3-man'!AA$48="S",26.708,0)+IF('3-man'!AA$48="C",10.052,0)+IF('3-man'!AA$48="H",IF('3-man'!$Z$38="Ayak",0,IF('3-man'!$Z$38="Swift blade",9.844,9.929)),0)+IF('3-man'!Z$48="D",481.25,0)+IF('3-man'!Z$48="B",1.257,0)+IF('3-man'!Z$48="A",26.917,0)+IF('3-man'!Y$48="T",1.29,0)+IF('3-man'!Z$48="E",1.275,0)+IF('3-man'!AA$48="SB",18.815,0)+IF('3-man'!Z$48="H",IF('3-man'!$Z$38="Ayak",1.276,0),0)</f>
        <v/>
      </c>
      <c r="AC107">
        <f>IF('3-man'!AB$48="S",26.708,0)+IF('3-man'!AB$48="C",10.052,0)+IF('3-man'!AB$48="H",IF('3-man'!$Z$38="Ayak",0,IF('3-man'!$Z$38="Swift blade",9.844,9.929)),0)+IF('3-man'!AA$48="D",481.25,0)+IF('3-man'!AA$48="B",1.257,0)+IF('3-man'!AA$48="A",26.917,0)+IF('3-man'!Z$48="T",1.29,0)+IF('3-man'!AA$48="E",1.275,0)+IF('3-man'!AB$48="SB",18.815,0)+IF('3-man'!AA$48="H",IF('3-man'!$Z$38="Ayak",1.276,0),0)</f>
        <v/>
      </c>
      <c r="AD107">
        <f>IF('3-man'!AC$48="S",26.708,0)+IF('3-man'!AC$48="C",10.052,0)+IF('3-man'!AC$48="H",IF('3-man'!$Z$38="Ayak",0,IF('3-man'!$Z$38="Swift blade",9.844,9.929)),0)+IF('3-man'!AB$48="D",481.25,0)+IF('3-man'!AB$48="B",1.257,0)+IF('3-man'!AB$48="A",26.917,0)+IF('3-man'!AA$48="T",1.29,0)+IF('3-man'!AB$48="E",1.275,0)+IF('3-man'!AC$48="SB",18.815,0)+IF('3-man'!AB$48="H",IF('3-man'!$Z$38="Ayak",1.276,0),0)</f>
        <v/>
      </c>
      <c r="AE107">
        <f>IF('3-man'!AD$48="S",26.708,0)+IF('3-man'!AD$48="C",10.052,0)+IF('3-man'!AD$48="H",IF('3-man'!$Z$38="Ayak",0,IF('3-man'!$Z$38="Swift blade",9.844,9.929)),0)+IF('3-man'!AC$48="D",481.25,0)+IF('3-man'!AC$48="B",1.257,0)+IF('3-man'!AC$48="A",26.917,0)+IF('3-man'!AB$48="T",1.29,0)+IF('3-man'!AC$48="E",1.275,0)+IF('3-man'!AD$48="SB",18.815,0)+IF('3-man'!AC$48="H",IF('3-man'!$Z$38="Ayak",1.276,0),0)</f>
        <v/>
      </c>
      <c r="AF107">
        <f>IF('3-man'!AE$48="S",26.708,0)+IF('3-man'!AE$48="C",10.052,0)+IF('3-man'!AE$48="H",IF('3-man'!$Z$38="Ayak",0,IF('3-man'!$Z$38="Swift blade",9.844,9.929)),0)+IF('3-man'!AD$48="D",481.25,0)+IF('3-man'!AD$48="B",1.257,0)+IF('3-man'!AD$48="A",26.917,0)+IF('3-man'!AC$48="T",1.29,0)+IF('3-man'!AD$48="E",1.275,0)+IF('3-man'!AE$48="SB",18.815,0)+IF('3-man'!AD$48="H",IF('3-man'!$Z$38="Ayak",1.276,0),0)</f>
        <v/>
      </c>
      <c r="AG107">
        <f>IF('3-man'!AF$48="S",26.708,0)+IF('3-man'!AF$48="C",10.052,0)+IF('3-man'!AF$48="H",IF('3-man'!$Z$38="Ayak",0,IF('3-man'!$Z$38="Swift blade",9.844,9.929)),0)+IF('3-man'!AE$48="D",481.25,0)+IF('3-man'!AE$48="B",1.257,0)+IF('3-man'!AE$48="A",26.917,0)+IF('3-man'!AD$48="T",1.29,0)+IF('3-man'!AE$48="E",1.275,0)+IF('3-man'!AF$48="SB",18.815,0)+IF('3-man'!AE$48="H",IF('3-man'!$Z$38="Ayak",1.276,0),0)</f>
        <v/>
      </c>
      <c r="AH107">
        <f>IF('3-man'!AG$48="S",26.708,0)+IF('3-man'!AG$48="C",10.052,0)+IF('3-man'!AG$48="H",IF('3-man'!$Z$38="Ayak",0,IF('3-man'!$Z$38="Swift blade",9.844,9.929)),0)+IF('3-man'!AF$48="D",481.25,0)+IF('3-man'!AF$48="B",1.257,0)+IF('3-man'!AF$48="A",26.917,0)+IF('3-man'!AE$48="T",1.29,0)+IF('3-man'!AF$48="E",1.275,0)+IF('3-man'!AG$48="SB",18.815,0)+IF('3-man'!AF$48="H",IF('3-man'!$Z$38="Ayak",1.276,0),0)</f>
        <v/>
      </c>
      <c r="AI107">
        <f>IF('3-man'!AH$48="S",26.708,0)+IF('3-man'!AH$48="C",10.052,0)+IF('3-man'!AH$48="H",IF('3-man'!$Z$38="Ayak",0,IF('3-man'!$Z$38="Swift blade",9.844,9.929)),0)+IF('3-man'!AG$48="D",481.25,0)+IF('3-man'!AG$48="B",1.257,0)+IF('3-man'!AG$48="A",26.917,0)+IF('3-man'!AF$48="T",1.29,0)+IF('3-man'!AG$48="E",1.275,0)+IF('3-man'!AH$48="SB",18.815,0)+IF('3-man'!AG$48="H",IF('3-man'!$Z$38="Ayak",1.276,0),0)</f>
        <v/>
      </c>
      <c r="AJ107">
        <f>IF('3-man'!AI$48="S",26.708,0)+IF('3-man'!AI$48="C",10.052,0)+IF('3-man'!AI$48="H",IF('3-man'!$Z$38="Ayak",0,IF('3-man'!$Z$38="Swift blade",9.844,9.929)),0)+IF('3-man'!AH$48="D",481.25,0)+IF('3-man'!AH$48="B",1.257,0)+IF('3-man'!AH$48="A",26.917,0)+IF('3-man'!AG$48="T",1.29,0)+IF('3-man'!AH$48="E",1.275,0)+IF('3-man'!AI$48="SB",18.815,0)+IF('3-man'!AH$48="H",IF('3-man'!$Z$38="Ayak",1.276,0),0)</f>
        <v/>
      </c>
      <c r="AK107">
        <f>IF('3-man'!AJ$48="S",26.708,0)+IF('3-man'!AJ$48="C",10.052,0)+IF('3-man'!AJ$48="H",IF('3-man'!$Z$38="Ayak",0,IF('3-man'!$Z$38="Swift blade",9.844,9.929)),0)+IF('3-man'!AI$48="D",481.25,0)+IF('3-man'!AI$48="B",1.257,0)+IF('3-man'!AI$48="A",26.917,0)+IF('3-man'!AH$48="T",1.29,0)+IF('3-man'!AI$48="E",1.275,0)+IF('3-man'!AJ$48="SB",18.815,0)+IF('3-man'!AI$48="H",IF('3-man'!$Z$38="Ayak",1.276,0),0)</f>
        <v/>
      </c>
      <c r="AL107">
        <f>IF('3-man'!AK$48="S",26.708,0)+IF('3-man'!AK$48="C",10.052,0)+IF('3-man'!AK$48="H",IF('3-man'!$Z$38="Ayak",0,IF('3-man'!$Z$38="Swift blade",9.844,9.929)),0)+IF('3-man'!AJ$48="D",481.25,0)+IF('3-man'!AJ$48="B",1.257,0)+IF('3-man'!AJ$48="A",26.917,0)+IF('3-man'!AI$48="T",1.29,0)+IF('3-man'!AJ$48="E",1.275,0)+IF('3-man'!AK$48="SB",18.815,0)+IF('3-man'!AJ$48="H",IF('3-man'!$Z$38="Ayak",1.276,0),0)</f>
        <v/>
      </c>
      <c r="AM107">
        <f>IF('3-man'!AL$48="S",26.708,0)+IF('3-man'!AL$48="C",10.052,0)+IF('3-man'!AL$48="H",IF('3-man'!$Z$38="Ayak",0,IF('3-man'!$Z$38="Swift blade",9.844,9.929)),0)+IF('3-man'!AK$48="D",481.25,0)+IF('3-man'!AK$48="B",1.257,0)+IF('3-man'!AK$48="A",26.917,0)+IF('3-man'!AJ$48="T",1.29,0)+IF('3-man'!AK$48="E",1.275,0)+IF('3-man'!AL$48="SB",18.815,0)+IF('3-man'!AK$48="H",IF('3-man'!$Z$38="Ayak",1.276,0),0)</f>
        <v/>
      </c>
      <c r="AN107">
        <f>IF('3-man'!AM$48="S",26.708,0)+IF('3-man'!AM$48="C",10.052,0)+IF('3-man'!AM$48="H",IF('3-man'!$Z$38="Ayak",0,IF('3-man'!$Z$38="Swift blade",9.844,9.929)),0)+IF('3-man'!AL$48="D",481.25,0)+IF('3-man'!AL$48="B",1.257,0)+IF('3-man'!AL$48="A",26.917,0)+IF('3-man'!AK$48="T",1.29,0)+IF('3-man'!AL$48="E",1.275,0)+IF('3-man'!AM$48="SB",18.815,0)+IF('3-man'!AL$48="H",IF('3-man'!$Z$38="Ayak",1.276,0),0)</f>
        <v/>
      </c>
      <c r="AO107">
        <f>IF('3-man'!AN$48="S",26.708,0)+IF('3-man'!AN$48="C",10.052,0)+IF('3-man'!AN$48="H",IF('3-man'!$Z$38="Ayak",0,IF('3-man'!$Z$38="Swift blade",9.844,9.929)),0)+IF('3-man'!AM$48="D",481.25,0)+IF('3-man'!AM$48="B",1.257,0)+IF('3-man'!AM$48="A",26.917,0)+IF('3-man'!AL$48="T",1.29,0)+IF('3-man'!AM$48="E",1.275,0)+IF('3-man'!AN$48="SB",18.815,0)+IF('3-man'!AM$48="H",IF('3-man'!$Z$38="Ayak",1.276,0),0)</f>
        <v/>
      </c>
      <c r="AP107">
        <f>IF('3-man'!AO$48="S",26.708,0)+IF('3-man'!AO$48="C",10.052,0)+IF('3-man'!AO$48="H",IF('3-man'!$Z$38="Ayak",0,IF('3-man'!$Z$38="Swift blade",9.844,9.929)),0)+IF('3-man'!AN$48="D",481.25,0)+IF('3-man'!AN$48="B",1.257,0)+IF('3-man'!AN$48="A",26.917,0)+IF('3-man'!AM$48="T",1.29,0)+IF('3-man'!AN$48="E",1.275,0)+IF('3-man'!AO$48="SB",18.815,0)+IF('3-man'!AN$48="H",IF('3-man'!$Z$38="Ayak",1.276,0),0)</f>
        <v/>
      </c>
      <c r="AQ107">
        <f>IF('3-man'!AP$48="S",26.708,0)+IF('3-man'!AP$48="C",10.052,0)+IF('3-man'!AP$48="H",IF('3-man'!$Z$38="Ayak",0,IF('3-man'!$Z$38="Swift blade",9.844,9.929)),0)+IF('3-man'!AO$48="D",481.25,0)+IF('3-man'!AO$48="B",1.257,0)+IF('3-man'!AO$48="A",26.917,0)+IF('3-man'!AN$48="T",1.29,0)+IF('3-man'!AO$48="E",1.275,0)+IF('3-man'!AP$48="SB",18.815,0)+IF('3-man'!AO$48="H",IF('3-man'!$Z$38="Ayak",1.276,0),0)</f>
        <v/>
      </c>
      <c r="AR107">
        <f>IF('3-man'!AQ$48="S",26.708,0)+IF('3-man'!AQ$48="C",10.052,0)+IF('3-man'!AQ$48="H",IF('3-man'!$Z$38="Ayak",0,IF('3-man'!$Z$38="Swift blade",9.844,9.929)),0)+IF('3-man'!AP$48="D",481.25,0)+IF('3-man'!AP$48="B",1.257,0)+IF('3-man'!AP$48="A",26.917,0)+IF('3-man'!AO$48="T",1.29,0)+IF('3-man'!AP$48="E",1.275,0)+IF('3-man'!AQ$48="SB",18.815,0)+IF('3-man'!AP$48="H",IF('3-man'!$Z$38="Ayak",1.276,0),0)</f>
        <v/>
      </c>
      <c r="AS107">
        <f>IF('3-man'!AR$48="S",26.708,0)+IF('3-man'!AR$48="C",10.052,0)+IF('3-man'!AR$48="H",IF('3-man'!$Z$38="Ayak",0,IF('3-man'!$Z$38="Swift blade",9.844,9.929)),0)+IF('3-man'!AQ$48="D",481.25,0)+IF('3-man'!AQ$48="B",1.257,0)+IF('3-man'!AQ$48="A",26.917,0)+IF('3-man'!AP$48="T",1.29,0)+IF('3-man'!AQ$48="E",1.275,0)+IF('3-man'!AR$48="SB",18.815,0)+IF('3-man'!AQ$48="H",IF('3-man'!$Z$38="Ayak",1.276,0),0)</f>
        <v/>
      </c>
      <c r="AT107">
        <f>IF('3-man'!AS$48="S",26.708,0)+IF('3-man'!AS$48="C",10.052,0)+IF('3-man'!AS$48="H",IF('3-man'!$Z$38="Ayak",0,IF('3-man'!$Z$38="Swift blade",9.844,9.929)),0)+IF('3-man'!AR$48="D",481.25,0)+IF('3-man'!AR$48="B",1.257,0)+IF('3-man'!AR$48="A",26.917,0)+IF('3-man'!AQ$48="T",1.29,0)+IF('3-man'!AR$48="E",1.275,0)+IF('3-man'!AS$48="SB",18.815,0)+IF('3-man'!AR$48="H",IF('3-man'!$Z$38="Ayak",1.276,0),0)</f>
        <v/>
      </c>
      <c r="AU107">
        <f>IF('3-man'!AT$48="S",26.708,0)+IF('3-man'!AT$48="C",10.052,0)+IF('3-man'!AT$48="H",IF('3-man'!$Z$38="Ayak",0,IF('3-man'!$Z$38="Swift blade",9.844,9.929)),0)+IF('3-man'!AS$48="D",481.25,0)+IF('3-man'!AS$48="B",1.257,0)+IF('3-man'!AS$48="A",26.917,0)+IF('3-man'!AR$48="T",1.29,0)+IF('3-man'!AS$48="E",1.275,0)+IF('3-man'!AT$48="SB",18.815,0)+IF('3-man'!AS$48="H",IF('3-man'!$Z$38="Ayak",1.276,0),0)</f>
        <v/>
      </c>
      <c r="AV107">
        <f>IF('3-man'!AU$48="S",26.708,0)+IF('3-man'!AU$48="C",10.052,0)+IF('3-man'!AU$48="H",IF('3-man'!$Z$38="Ayak",0,IF('3-man'!$Z$38="Swift blade",9.844,9.929)),0)+IF('3-man'!AT$48="D",481.25,0)+IF('3-man'!AT$48="B",1.257,0)+IF('3-man'!AT$48="A",26.917,0)+IF('3-man'!AS$48="T",1.29,0)+IF('3-man'!AT$48="E",1.275,0)+IF('3-man'!AU$48="SB",18.815,0)+IF('3-man'!AT$48="H",IF('3-man'!$Z$38="Ayak",1.276,0),0)</f>
        <v/>
      </c>
      <c r="AW107">
        <f>IF('3-man'!AV$48="S",26.708,0)+IF('3-man'!AV$48="C",10.052,0)+IF('3-man'!AV$48="H",IF('3-man'!$Z$38="Ayak",0,IF('3-man'!$Z$38="Swift blade",9.844,9.929)),0)+IF('3-man'!AU$48="D",481.25,0)+IF('3-man'!AU$48="B",1.257,0)+IF('3-man'!AU$48="A",26.917,0)+IF('3-man'!AT$48="T",1.29,0)+IF('3-man'!AU$48="E",1.275,0)+IF('3-man'!AV$48="SB",18.815,0)+IF('3-man'!AU$48="H",IF('3-man'!$Z$38="Ayak",1.276,0),0)</f>
        <v/>
      </c>
      <c r="AX107">
        <f>IF('3-man'!AW$48="S",26.708,0)+IF('3-man'!AW$48="C",10.052,0)+IF('3-man'!AW$48="H",IF('3-man'!$Z$38="Ayak",0,IF('3-man'!$Z$38="Swift blade",9.844,9.929)),0)+IF('3-man'!AV$48="D",481.25,0)+IF('3-man'!AV$48="B",1.257,0)+IF('3-man'!AV$48="A",26.917,0)+IF('3-man'!AU$48="T",1.29,0)+IF('3-man'!AV$48="E",1.275,0)+IF('3-man'!AW$48="SB",18.815,0)+IF('3-man'!AV$48="H",IF('3-man'!$Z$38="Ayak",1.276,0),0)</f>
        <v/>
      </c>
      <c r="AY107">
        <f>IF('3-man'!AX$48="S",26.708,0)+IF('3-man'!AX$48="C",10.052,0)+IF('3-man'!AX$48="H",IF('3-man'!$Z$38="Ayak",0,IF('3-man'!$Z$38="Swift blade",9.844,9.929)),0)+IF('3-man'!AW$48="D",481.25,0)+IF('3-man'!AW$48="B",1.257,0)+IF('3-man'!AW$48="A",26.917,0)+IF('3-man'!AV$48="T",1.29,0)+IF('3-man'!AW$48="E",1.275,0)+IF('3-man'!AX$48="SB",18.815,0)+IF('3-man'!AW$48="H",IF('3-man'!$Z$38="Ayak",1.276,0),0)</f>
        <v/>
      </c>
      <c r="AZ107">
        <f>IF('3-man'!AY$48="S",26.708,0)+IF('3-man'!AY$48="C",10.052,0)+IF('3-man'!AY$48="H",IF('3-man'!$Z$38="Ayak",0,IF('3-man'!$Z$38="Swift blade",9.844,9.929)),0)+IF('3-man'!AX$48="D",481.25,0)+IF('3-man'!AX$48="B",1.257,0)+IF('3-man'!AX$48="A",26.917,0)+IF('3-man'!AW$48="T",1.29,0)+IF('3-man'!AX$48="E",1.275,0)+IF('3-man'!AY$48="SB",18.815,0)+IF('3-man'!AX$48="H",IF('3-man'!$Z$38="Ayak",1.276,0),0)</f>
        <v/>
      </c>
      <c r="BA107">
        <f>IF('3-man'!AZ$48="S",26.708,0)+IF('3-man'!AZ$48="C",10.052,0)+IF('3-man'!AZ$48="H",IF('3-man'!$Z$38="Ayak",0,IF('3-man'!$Z$38="Swift blade",9.844,9.929)),0)+IF('3-man'!AY$48="D",481.25,0)+IF('3-man'!AY$48="B",1.257,0)+IF('3-man'!AY$48="A",26.917,0)+IF('3-man'!AX$48="T",1.29,0)+IF('3-man'!AY$48="E",1.275,0)+IF('3-man'!AZ$48="SB",18.815,0)+IF('3-man'!AY$48="H",IF('3-man'!$Z$38="Ayak",1.276,0),0)</f>
        <v/>
      </c>
      <c r="BB107">
        <f>IF('3-man'!BA$48="S",26.708,0)+IF('3-man'!BA$48="C",10.052,0)+IF('3-man'!BA$48="H",IF('3-man'!$Z$38="Ayak",0,IF('3-man'!$Z$38="Swift blade",9.844,9.929)),0)+IF('3-man'!AZ$48="D",481.25,0)+IF('3-man'!AZ$48="B",1.257,0)+IF('3-man'!AZ$48="A",26.917,0)+IF('3-man'!AY$48="T",1.29,0)+IF('3-man'!AZ$48="E",1.275,0)+IF('3-man'!BA$48="SB",18.815,0)+IF('3-man'!AZ$48="H",IF('3-man'!$Z$38="Ayak",1.276,0),0)</f>
        <v/>
      </c>
      <c r="BC107">
        <f>IF('3-man'!BB$48="S",26.708,0)+IF('3-man'!BB$48="C",10.052,0)+IF('3-man'!BB$48="H",IF('3-man'!$Z$38="Ayak",0,IF('3-man'!$Z$38="Swift blade",9.844,9.929)),0)+IF('3-man'!BA$48="D",481.25,0)+IF('3-man'!BA$48="B",1.257,0)+IF('3-man'!BA$48="A",26.917,0)+IF('3-man'!AZ$48="T",1.29,0)+IF('3-man'!BA$48="E",1.275,0)+IF('3-man'!BB$48="SB",18.815,0)+IF('3-man'!BA$48="H",IF('3-man'!$Z$38="Ayak",1.276,0),0)</f>
        <v/>
      </c>
      <c r="BD107">
        <f>IF('3-man'!BC$48="S",26.708,0)+IF('3-man'!BC$48="C",10.052,0)+IF('3-man'!BC$48="H",IF('3-man'!$Z$38="Ayak",0,IF('3-man'!$Z$38="Swift blade",9.844,9.929)),0)+IF('3-man'!BB$48="D",481.25,0)+IF('3-man'!BB$48="B",1.257,0)+IF('3-man'!BB$48="A",26.917,0)+IF('3-man'!BA$48="T",1.29,0)+IF('3-man'!BB$48="E",1.275,0)+IF('3-man'!BC$48="SB",18.815,0)+IF('3-man'!BB$48="H",IF('3-man'!$Z$38="Ayak",1.276,0),0)</f>
        <v/>
      </c>
      <c r="BE107">
        <f>IF('3-man'!BD$48="S",26.708,0)+IF('3-man'!BD$48="C",10.052,0)+IF('3-man'!BD$48="H",IF('3-man'!$Z$38="Ayak",0,IF('3-man'!$Z$38="Swift blade",9.844,9.929)),0)+IF('3-man'!BC$48="D",481.25,0)+IF('3-man'!BC$48="B",1.257,0)+IF('3-man'!BC$48="A",26.917,0)+IF('3-man'!BB$48="T",1.29,0)+IF('3-man'!BC$48="E",1.275,0)+IF('3-man'!BD$48="SB",18.815,0)+IF('3-man'!BC$48="H",IF('3-man'!$Z$38="Ayak",1.276,0),0)</f>
        <v/>
      </c>
      <c r="BF107">
        <f>IF('3-man'!BE$48="S",26.708,0)+IF('3-man'!BE$48="C",10.052,0)+IF('3-man'!BE$48="H",IF('3-man'!$Z$38="Ayak",0,IF('3-man'!$Z$38="Swift blade",9.844,9.929)),0)+IF('3-man'!BD$48="D",481.25,0)+IF('3-man'!BD$48="B",1.257,0)+IF('3-man'!BD$48="A",26.917,0)+IF('3-man'!BC$48="T",1.29,0)+IF('3-man'!BD$48="E",1.275,0)+IF('3-man'!BE$48="SB",18.815,0)+IF('3-man'!BD$48="H",IF('3-man'!$Z$38="Ayak",1.276,0),0)</f>
        <v/>
      </c>
      <c r="BG107">
        <f>IF('3-man'!BF$48="S",26.708,0)+IF('3-man'!BF$48="C",10.052,0)+IF('3-man'!BF$48="H",IF('3-man'!$Z$38="Ayak",0,IF('3-man'!$Z$38="Swift blade",9.844,9.929)),0)+IF('3-man'!BE$48="D",481.25,0)+IF('3-man'!BE$48="B",1.257,0)+IF('3-man'!BE$48="A",26.917,0)+IF('3-man'!BD$48="T",1.29,0)+IF('3-man'!BE$48="E",1.275,0)+IF('3-man'!BF$48="SB",18.815,0)+IF('3-man'!BE$48="H",IF('3-man'!$Z$38="Ayak",1.276,0),0)</f>
        <v/>
      </c>
      <c r="BH107">
        <f>IF('3-man'!BG$48="S",26.708,0)+IF('3-man'!BG$48="C",10.052,0)+IF('3-man'!BG$48="H",IF('3-man'!$Z$38="Ayak",0,IF('3-man'!$Z$38="Swift blade",9.844,9.929)),0)+IF('3-man'!BF$48="D",481.25,0)+IF('3-man'!BF$48="B",1.257,0)+IF('3-man'!BF$48="A",26.917,0)+IF('3-man'!BE$48="T",1.29,0)+IF('3-man'!BF$48="E",1.275,0)+IF('3-man'!BG$48="SB",18.815,0)+IF('3-man'!BF$48="H",IF('3-man'!$Z$38="Ayak",1.276,0),0)</f>
        <v/>
      </c>
      <c r="BI107">
        <f>IF('3-man'!BH$48="S",26.708,0)+IF('3-man'!BH$48="C",10.052,0)+IF('3-man'!BH$48="H",IF('3-man'!$Z$38="Ayak",0,IF('3-man'!$Z$38="Swift blade",9.844,9.929)),0)+IF('3-man'!BG$48="D",481.25,0)+IF('3-man'!BG$48="B",1.257,0)+IF('3-man'!BG$48="A",26.917,0)+IF('3-man'!BF$48="T",1.29,0)+IF('3-man'!BG$48="E",1.275,0)+IF('3-man'!BH$48="SB",18.815,0)+IF('3-man'!BG$48="H",IF('3-man'!$Z$38="Ayak",1.276,0),0)</f>
        <v/>
      </c>
      <c r="BJ107">
        <f>IF('3-man'!BI$48="S",26.708,0)+IF('3-man'!BI$48="C",10.052,0)+IF('3-man'!BI$48="H",IF('3-man'!$Z$38="Ayak",0,IF('3-man'!$Z$38="Swift blade",9.844,9.929)),0)+IF('3-man'!BH$48="D",481.25,0)+IF('3-man'!BH$48="B",1.257,0)+IF('3-man'!BH$48="A",26.917,0)+IF('3-man'!BG$48="T",1.29,0)+IF('3-man'!BH$48="E",1.275,0)+IF('3-man'!BI$48="SB",18.815,0)+IF('3-man'!BH$48="H",IF('3-man'!$Z$38="Ayak",1.276,0),0)</f>
        <v/>
      </c>
      <c r="BK107">
        <f>IF('3-man'!BJ$48="S",26.708,0)+IF('3-man'!BJ$48="C",10.052,0)+IF('3-man'!BJ$48="H",IF('3-man'!$Z$38="Ayak",0,IF('3-man'!$Z$38="Swift blade",9.844,9.929)),0)+IF('3-man'!BI$48="D",481.25,0)+IF('3-man'!BI$48="B",1.257,0)+IF('3-man'!BI$48="A",26.917,0)+IF('3-man'!BH$48="T",1.29,0)+IF('3-man'!BI$48="E",1.275,0)+IF('3-man'!BJ$48="SB",18.815,0)+IF('3-man'!BI$48="H",IF('3-man'!$Z$38="Ayak",1.276,0),0)</f>
        <v/>
      </c>
      <c r="BL107">
        <f>IF('3-man'!BK$48="S",26.708,0)+IF('3-man'!BK$48="C",10.052,0)+IF('3-man'!BK$48="H",IF('3-man'!$Z$38="Ayak",0,IF('3-man'!$Z$38="Swift blade",9.844,9.929)),0)+IF('3-man'!BJ$48="D",481.25,0)+IF('3-man'!BJ$48="B",1.257,0)+IF('3-man'!BJ$48="A",26.917,0)+IF('3-man'!BI$48="T",1.29,0)+IF('3-man'!BJ$48="E",1.275,0)+IF('3-man'!BK$48="SB",18.815,0)+IF('3-man'!BJ$48="H",IF('3-man'!$Z$38="Ayak",1.276,0),0)</f>
        <v/>
      </c>
      <c r="BM107">
        <f>IF('3-man'!BL$48="S",26.708,0)+IF('3-man'!BL$48="C",10.052,0)+IF('3-man'!BL$48="H",IF('3-man'!$Z$38="Ayak",0,IF('3-man'!$Z$38="Swift blade",9.844,9.929)),0)+IF('3-man'!BK$48="D",481.25,0)+IF('3-man'!BK$48="B",1.257,0)+IF('3-man'!BK$48="A",26.917,0)+IF('3-man'!BJ$48="T",1.29,0)+IF('3-man'!BK$48="E",1.275,0)+IF('3-man'!BL$48="SB",18.815,0)+IF('3-man'!BK$48="H",IF('3-man'!$Z$38="Ayak",1.276,0),0)</f>
        <v/>
      </c>
      <c r="BN107">
        <f>IF('3-man'!BM$48="S",26.708,0)+IF('3-man'!BM$48="C",10.052,0)+IF('3-man'!BM$48="H",IF('3-man'!$Z$38="Ayak",0,IF('3-man'!$Z$38="Swift blade",9.844,9.929)),0)+IF('3-man'!BL$48="D",481.25,0)+IF('3-man'!BL$48="B",1.257,0)+IF('3-man'!BL$48="A",26.917,0)+IF('3-man'!BK$48="T",1.29,0)+IF('3-man'!BL$48="E",1.275,0)+IF('3-man'!BM$48="SB",18.815,0)+IF('3-man'!BL$48="H",IF('3-man'!$Z$38="Ayak",1.276,0),0)</f>
        <v/>
      </c>
      <c r="BO107">
        <f>IF('3-man'!BN$48="S",26.708,0)+IF('3-man'!BN$48="C",10.052,0)+IF('3-man'!BN$48="H",IF('3-man'!$Z$38="Ayak",0,IF('3-man'!$Z$38="Swift blade",9.844,9.929)),0)+IF('3-man'!BM$48="D",481.25,0)+IF('3-man'!BM$48="B",1.257,0)+IF('3-man'!BM$48="A",26.917,0)+IF('3-man'!BL$48="T",1.29,0)+IF('3-man'!BM$48="E",1.275,0)+IF('3-man'!BN$48="SB",18.815,0)+IF('3-man'!BM$48="H",IF('3-man'!$Z$38="Ayak",1.276,0),0)</f>
        <v/>
      </c>
      <c r="BP107">
        <f>IF('3-man'!BO$48="S",26.708,0)+IF('3-man'!BO$48="C",10.052,0)+IF('3-man'!BO$48="H",IF('3-man'!$Z$38="Ayak",0,IF('3-man'!$Z$38="Swift blade",9.844,9.929)),0)+IF('3-man'!BN$48="D",481.25,0)+IF('3-man'!BN$48="B",1.257,0)+IF('3-man'!BN$48="A",26.917,0)+IF('3-man'!BM$48="T",1.29,0)+IF('3-man'!BN$48="E",1.275,0)+IF('3-man'!BO$48="SB",18.815,0)+IF('3-man'!BN$48="H",IF('3-man'!$Z$38="Ayak",1.276,0),0)</f>
        <v/>
      </c>
      <c r="BQ107">
        <f>IF('3-man'!BP$48="S",26.708,0)+IF('3-man'!BP$48="C",10.052,0)+IF('3-man'!BP$48="H",IF('3-man'!$Z$38="Ayak",0,IF('3-man'!$Z$38="Swift blade",9.844,9.929)),0)+IF('3-man'!BO$48="D",481.25,0)+IF('3-man'!BO$48="B",1.257,0)+IF('3-man'!BO$48="A",26.917,0)+IF('3-man'!BN$48="T",1.29,0)+IF('3-man'!BO$48="E",1.275,0)+IF('3-man'!BP$48="SB",18.815,0)+IF('3-man'!BO$48="H",IF('3-man'!$Z$38="Ayak",1.276,0),0)</f>
        <v/>
      </c>
      <c r="BR107">
        <f>IF('3-man'!BQ$48="S",26.708,0)+IF('3-man'!BQ$48="C",10.052,0)+IF('3-man'!BQ$48="H",IF('3-man'!$Z$38="Ayak",0,IF('3-man'!$Z$38="Swift blade",9.844,9.929)),0)+IF('3-man'!BP$48="D",481.25,0)+IF('3-man'!BP$48="B",1.257,0)+IF('3-man'!BP$48="A",26.917,0)+IF('3-man'!BO$48="T",1.29,0)+IF('3-man'!BP$48="E",1.275,0)+IF('3-man'!BQ$48="SB",18.815,0)+IF('3-man'!BP$48="H",IF('3-man'!$Z$38="Ayak",1.276,0),0)</f>
        <v/>
      </c>
      <c r="BS107">
        <f>IF('3-man'!BR$48="S",26.708,0)+IF('3-man'!BR$48="C",10.052,0)+IF('3-man'!BR$48="H",IF('3-man'!$Z$38="Ayak",0,IF('3-man'!$Z$38="Swift blade",9.844,9.929)),0)+IF('3-man'!BQ$48="D",481.25,0)+IF('3-man'!BQ$48="B",1.257,0)+IF('3-man'!BQ$48="A",26.917,0)+IF('3-man'!BP$48="T",1.29,0)+IF('3-man'!BQ$48="E",1.275,0)+IF('3-man'!BR$48="SB",18.815,0)+IF('3-man'!BQ$48="H",IF('3-man'!$Z$38="Ayak",1.276,0),0)</f>
        <v/>
      </c>
      <c r="BT107">
        <f>IF('3-man'!BS$48="S",26.708,0)+IF('3-man'!BS$48="C",10.052,0)+IF('3-man'!BS$48="H",IF('3-man'!$Z$38="Ayak",0,IF('3-man'!$Z$38="Swift blade",9.844,9.929)),0)+IF('3-man'!BR$48="D",481.25,0)+IF('3-man'!BR$48="B",1.257,0)+IF('3-man'!BR$48="A",26.917,0)+IF('3-man'!BQ$48="T",1.29,0)+IF('3-man'!BR$48="E",1.275,0)+IF('3-man'!BS$48="SB",18.815,0)+IF('3-man'!BR$48="H",IF('3-man'!$Z$38="Ayak",1.276,0),0)</f>
        <v/>
      </c>
      <c r="BU107">
        <f>IF('3-man'!BT$48="S",26.708,0)+IF('3-man'!BT$48="C",10.052,0)+IF('3-man'!BT$48="H",IF('3-man'!$Z$38="Ayak",0,IF('3-man'!$Z$38="Swift blade",9.844,9.929)),0)+IF('3-man'!BS$48="D",481.25,0)+IF('3-man'!BS$48="B",1.257,0)+IF('3-man'!BS$48="A",26.917,0)+IF('3-man'!BR$48="T",1.29,0)+IF('3-man'!BS$48="E",1.275,0)+IF('3-man'!BT$48="SB",18.815,0)+IF('3-man'!BS$48="H",IF('3-man'!$Z$38="Ayak",1.276,0),0)</f>
        <v/>
      </c>
      <c r="BV107">
        <f>IF('3-man'!BU$48="S",26.708,0)+IF('3-man'!BU$48="C",10.052,0)+IF('3-man'!BU$48="H",IF('3-man'!$Z$38="Ayak",0,IF('3-man'!$Z$38="Swift blade",9.844,9.929)),0)+IF('3-man'!BT$48="D",481.25,0)+IF('3-man'!BT$48="B",1.257,0)+IF('3-man'!BT$48="A",26.917,0)+IF('3-man'!BS$48="T",1.29,0)+IF('3-man'!BT$48="E",1.275,0)+IF('3-man'!BU$48="SB",18.815,0)+IF('3-man'!BT$48="H",IF('3-man'!$Z$38="Ayak",1.276,0),0)</f>
        <v/>
      </c>
      <c r="BW107">
        <f>IF('3-man'!BV$48="S",26.708,0)+IF('3-man'!BV$48="C",10.052,0)+IF('3-man'!BV$48="H",IF('3-man'!$Z$38="Ayak",0,IF('3-man'!$Z$38="Swift blade",9.844,9.929)),0)+IF('3-man'!BU$48="D",481.25,0)+IF('3-man'!BU$48="B",1.257,0)+IF('3-man'!BU$48="A",26.917,0)+IF('3-man'!BT$48="T",1.29,0)+IF('3-man'!BU$48="E",1.275,0)+IF('3-man'!BV$48="SB",18.815,0)+IF('3-man'!BU$48="H",IF('3-man'!$Z$38="Ayak",1.276,0),0)</f>
        <v/>
      </c>
      <c r="BX107">
        <f>IF('3-man'!BW$48="S",26.708,0)+IF('3-man'!BW$48="C",10.052,0)+IF('3-man'!BW$48="H",IF('3-man'!$Z$38="Ayak",0,IF('3-man'!$Z$38="Swift blade",9.844,9.929)),0)+IF('3-man'!BV$48="D",481.25,0)+IF('3-man'!BV$48="B",1.257,0)+IF('3-man'!BV$48="A",26.917,0)+IF('3-man'!BU$48="T",1.29,0)+IF('3-man'!BV$48="E",1.275,0)+IF('3-man'!BW$48="SB",18.815,0)+IF('3-man'!BV$48="H",IF('3-man'!$Z$38="Ayak",1.276,0),0)</f>
        <v/>
      </c>
      <c r="BY107">
        <f>IF('3-man'!BX$48="S",26.708,0)+IF('3-man'!BX$48="C",10.052,0)+IF('3-man'!BX$48="H",IF('3-man'!$Z$38="Ayak",0,IF('3-man'!$Z$38="Swift blade",9.844,9.929)),0)+IF('3-man'!BW$48="D",481.25,0)+IF('3-man'!BW$48="B",1.257,0)+IF('3-man'!BW$48="A",26.917,0)+IF('3-man'!BV$48="T",1.29,0)+IF('3-man'!BW$48="E",1.275,0)+IF('3-man'!BX$48="SB",18.815,0)+IF('3-man'!BW$48="H",IF('3-man'!$Z$38="Ayak",1.276,0),0)</f>
        <v/>
      </c>
      <c r="BZ107">
        <f>IF('3-man'!BY$48="S",26.708,0)+IF('3-man'!BY$48="C",10.052,0)+IF('3-man'!BY$48="H",IF('3-man'!$Z$38="Ayak",0,IF('3-man'!$Z$38="Swift blade",9.844,9.929)),0)+IF('3-man'!BX$48="D",481.25,0)+IF('3-man'!BX$48="B",1.257,0)+IF('3-man'!BX$48="A",26.917,0)+IF('3-man'!BW$48="T",1.29,0)+IF('3-man'!BX$48="E",1.275,0)+IF('3-man'!BY$48="SB",18.815,0)+IF('3-man'!BX$48="H",IF('3-man'!$Z$38="Ayak",1.276,0),0)</f>
        <v/>
      </c>
      <c r="CA107">
        <f>IF('3-man'!BZ$48="S",26.708,0)+IF('3-man'!BZ$48="C",10.052,0)+IF('3-man'!BZ$48="H",IF('3-man'!$Z$38="Ayak",0,IF('3-man'!$Z$38="Swift blade",9.844,9.929)),0)+IF('3-man'!BY$48="D",481.25,0)+IF('3-man'!BY$48="B",1.257,0)+IF('3-man'!BY$48="A",26.917,0)+IF('3-man'!BX$48="T",1.29,0)+IF('3-man'!BY$48="E",1.275,0)+IF('3-man'!BZ$48="SB",18.815,0)+IF('3-man'!BY$48="H",IF('3-man'!$Z$38="Ayak",1.276,0),0)</f>
        <v/>
      </c>
      <c r="CB107">
        <f>IF('3-man'!CA$48="S",26.708,0)+IF('3-man'!CA$48="C",10.052,0)+IF('3-man'!CA$48="H",IF('3-man'!$Z$38="Ayak",0,IF('3-man'!$Z$38="Swift blade",9.844,9.929)),0)+IF('3-man'!BZ$48="D",481.25,0)+IF('3-man'!BZ$48="B",1.257,0)+IF('3-man'!BZ$48="A",26.917,0)+IF('3-man'!BY$48="T",1.29,0)+IF('3-man'!BZ$48="E",1.275,0)+IF('3-man'!CA$48="SB",18.815,0)+IF('3-man'!BZ$48="H",IF('3-man'!$Z$38="Ayak",1.276,0),0)</f>
        <v/>
      </c>
      <c r="CC107">
        <f>IF('3-man'!CB$48="S",26.708,0)+IF('3-man'!CB$48="C",10.052,0)+IF('3-man'!CB$48="H",IF('3-man'!$Z$38="Ayak",0,IF('3-man'!$Z$38="Swift blade",9.844,9.929)),0)+IF('3-man'!CA$48="D",481.25,0)+IF('3-man'!CA$48="B",1.257,0)+IF('3-man'!CA$48="A",26.917,0)+IF('3-man'!BZ$48="T",1.29,0)+IF('3-man'!CA$48="E",1.275,0)+IF('3-man'!CB$48="SB",18.815,0)+IF('3-man'!CA$48="H",IF('3-man'!$Z$38="Ayak",1.276,0),0)</f>
        <v/>
      </c>
      <c r="CD107">
        <f>IF('3-man'!CC$48="S",26.708,0)+IF('3-man'!CC$48="C",10.052,0)+IF('3-man'!CC$48="H",IF('3-man'!$Z$38="Ayak",0,IF('3-man'!$Z$38="Swift blade",9.844,9.929)),0)+IF('3-man'!CB$48="D",481.25,0)+IF('3-man'!CB$48="B",1.257,0)+IF('3-man'!CB$48="A",26.917,0)+IF('3-man'!CA$48="T",1.29,0)+IF('3-man'!CB$48="E",1.275,0)+IF('3-man'!CC$48="SB",18.815,0)+IF('3-man'!CB$48="H",IF('3-man'!$Z$38="Ayak",1.276,0),0)</f>
        <v/>
      </c>
    </row>
    <row r="108">
      <c r="A108" t="inlineStr">
        <is>
          <t>P2 misc</t>
        </is>
      </c>
      <c r="B108">
        <f>IF('3-man'!$BF$32="",MIN($C$122:$CD$122),'3-man'!$BF$32)</f>
        <v/>
      </c>
      <c r="C108">
        <f>MIN(100,INDEX($B$103:$CD$103,1,N108+1)+IF(AND(ISNUMBER(Q108),Q108&gt;N108),25,0))</f>
        <v/>
      </c>
      <c r="D108">
        <f>INDEX($B$104:$CD$104,1,N108+1)</f>
        <v/>
      </c>
      <c r="E108">
        <f>MIN(100,C108+IF(OR('3-man'!$L$33=TRUE,'3-man'!$L$33="TRUE",'3-man'!$L$33="Yes"),15,0))</f>
        <v/>
      </c>
      <c r="F108">
        <f>MAX(0,ROUNDUP((IF('3-man'!$AH$33="",IF('3-man'!$AE$33="",0,'3-man'!$AE$33),'3-man'!$AH$33)-E108)/10,0))</f>
        <v/>
      </c>
      <c r="G108">
        <f>IF(F108=0,I108,MAX(I108,N108+(IF(OR('3-man'!$F$33=TRUE,'3-man'!$F$33="TRUE",'3-man'!$F$33="Yes"),25,50)-D108)+IF(OR('3-man'!$F$33=TRUE,'3-man'!$F$33="TRUE",'3-man'!$F$33="Yes"),25,50)*(F108-1)))</f>
        <v/>
      </c>
      <c r="H108">
        <f>MIN(100,E108+10*F108)</f>
        <v/>
      </c>
      <c r="I108">
        <f>B108+IF('3-man'!$BF$32="",19,21)</f>
        <v/>
      </c>
      <c r="J108">
        <f>IF(G108-I108&lt;=0,0,4*INT((G108-I108)/21)+(MOD(G108-I108,21)&gt;0)+(MOD(G108-I108,21)&gt;6)+(MOD(G108-I108,21)&gt;11)+(MOD(G108-I108,21)&gt;16))</f>
        <v/>
      </c>
      <c r="K108">
        <f>IF(OR('3-man'!$F$33=TRUE,'3-man'!$F$33="TRUE",'3-man'!$F$33="Yes"),H108,E108)-IF('3-man'!$AE$33="",0,'3-man'!$AE$33)+15*(OR('3-man'!$O$33=TRUE,'3-man'!$O$33="TRUE",'3-man'!$O$33="Yes"))+15*(OR('3-man'!$R$33=TRUE,'3-man'!$R$33="TRUE",'3-man'!$R$33="Yes"))</f>
        <v/>
      </c>
      <c r="L108">
        <f>MAX(0,ROUNDUP((IF('3-man'!$AX$33="",30,'3-man'!$AX$33)-K108)/10,0))</f>
        <v/>
      </c>
      <c r="M108">
        <f>IF(OR('3-man'!$F$33=TRUE,'3-man'!$F$33="TRUE",'3-man'!$F$33="Yes"),G108+50*L108,IF(L108=0,N108,N108+(50-D108)+50*(L108-1)))</f>
        <v/>
      </c>
      <c r="N108">
        <f>MAX($C$109:$CD$109)</f>
        <v/>
      </c>
      <c r="O108">
        <f>MAX(0,ROUNDUP((IF('3-man'!$AE$33="",0,'3-man'!$AE$33)-H108)/10,0))</f>
        <v/>
      </c>
      <c r="P108">
        <f>G108+50*O108</f>
        <v/>
      </c>
      <c r="Q108">
        <f>IF(OR('3-man'!$V$33="",COUNTIF('3-man'!$C$48:'3-man'!$CD$48,"P")&gt;0),"",IFERROR(INT(IF(ISNUMBER('3-man'!$V$33),IF('3-man'!$V$33&lt;1,'3-man'!$V$33*86400,'3-man'!$V$33),VALUE(LEFT('3-man'!$V$33,FIND(":",'3-man'!$V$33)-1))*60+VALUE(MID('3-man'!$V$33,FIND(":",'3-man'!$V$33)+1,20)))/0.6+0.000001),""))</f>
        <v/>
      </c>
      <c r="R108">
        <f>IF(AND(IF('3-man'!$C$33="",100,'3-man'!$C$33)=95,COUNTIF('3-man'!$C$48:$CD$48,"R")=0,COUNTIF('3-man'!$C$48:$CD$48,"D")&gt;0),INDEX('3-man'!$C$46:$CD$46,1,MATCH("D",'3-man'!$C$48:$CD$48,0))+1,"")</f>
      </c>
    </row>
    <row r="109">
      <c r="A109" t="inlineStr">
        <is>
          <t>P2 act</t>
        </is>
      </c>
      <c r="C109">
        <f>IF(OR('3-man'!C$48="P",OR('3-man'!C$48="R",'3-man'!C$46=$R$108),AND('3-man'!C$46&lt;=IF('3-man'!$BF$32="",999,'3-man'!$BF$32),OR('3-man'!C$48="D",LEFT('3-man'!C$48,3)="ST&gt;",OR(AND('3-man'!C$47="ST&gt;2",C94&gt;=100),AND('3-man'!C$49="ST&gt;2",C110&gt;=100))))),'3-man'!C$46,0)</f>
        <v/>
      </c>
      <c r="D109">
        <f>IF(OR('3-man'!D$48="P",OR('3-man'!D$48="R",'3-man'!D$46=$R$108),AND('3-man'!D$46&lt;=IF('3-man'!$BF$32="",999,'3-man'!$BF$32),OR('3-man'!D$48="D",LEFT('3-man'!D$48,3)="ST&gt;",OR(AND('3-man'!D$47="ST&gt;2",D94&gt;=100),AND('3-man'!D$49="ST&gt;2",D110&gt;=100))))),'3-man'!D$46,0)</f>
        <v/>
      </c>
      <c r="E109">
        <f>IF(OR('3-man'!E$48="P",OR('3-man'!E$48="R",'3-man'!E$46=$R$108),AND('3-man'!E$46&lt;=IF('3-man'!$BF$32="",999,'3-man'!$BF$32),OR('3-man'!E$48="D",LEFT('3-man'!E$48,3)="ST&gt;",OR(AND('3-man'!E$47="ST&gt;2",E94&gt;=100),AND('3-man'!E$49="ST&gt;2",E110&gt;=100))))),'3-man'!E$46,0)</f>
        <v/>
      </c>
      <c r="F109">
        <f>IF(OR('3-man'!F$48="P",OR('3-man'!F$48="R",'3-man'!F$46=$R$108),AND('3-man'!F$46&lt;=IF('3-man'!$BF$32="",999,'3-man'!$BF$32),OR('3-man'!F$48="D",LEFT('3-man'!F$48,3)="ST&gt;",OR(AND('3-man'!F$47="ST&gt;2",F94&gt;=100),AND('3-man'!F$49="ST&gt;2",F110&gt;=100))))),'3-man'!F$46,0)</f>
        <v/>
      </c>
      <c r="G109">
        <f>IF(OR('3-man'!G$48="P",OR('3-man'!G$48="R",'3-man'!G$46=$R$108),AND('3-man'!G$46&lt;=IF('3-man'!$BF$32="",999,'3-man'!$BF$32),OR('3-man'!G$48="D",LEFT('3-man'!G$48,3)="ST&gt;",OR(AND('3-man'!G$47="ST&gt;2",G94&gt;=100),AND('3-man'!G$49="ST&gt;2",G110&gt;=100))))),'3-man'!G$46,0)</f>
        <v/>
      </c>
      <c r="H109">
        <f>IF(OR('3-man'!H$48="P",OR('3-man'!H$48="R",'3-man'!H$46=$R$108),AND('3-man'!H$46&lt;=IF('3-man'!$BF$32="",999,'3-man'!$BF$32),OR('3-man'!H$48="D",LEFT('3-man'!H$48,3)="ST&gt;",OR(AND('3-man'!H$47="ST&gt;2",H94&gt;=100),AND('3-man'!H$49="ST&gt;2",H110&gt;=100))))),'3-man'!H$46,0)</f>
        <v/>
      </c>
      <c r="I109">
        <f>IF(OR('3-man'!I$48="P",OR('3-man'!I$48="R",'3-man'!I$46=$R$108),AND('3-man'!I$46&lt;=IF('3-man'!$BF$32="",999,'3-man'!$BF$32),OR('3-man'!I$48="D",LEFT('3-man'!I$48,3)="ST&gt;",OR(AND('3-man'!I$47="ST&gt;2",I94&gt;=100),AND('3-man'!I$49="ST&gt;2",I110&gt;=100))))),'3-man'!I$46,0)</f>
        <v/>
      </c>
      <c r="J109">
        <f>IF(OR('3-man'!J$48="P",OR('3-man'!J$48="R",'3-man'!J$46=$R$108),AND('3-man'!J$46&lt;=IF('3-man'!$BF$32="",999,'3-man'!$BF$32),OR('3-man'!J$48="D",LEFT('3-man'!J$48,3)="ST&gt;",OR(AND('3-man'!J$47="ST&gt;2",J94&gt;=100),AND('3-man'!J$49="ST&gt;2",J110&gt;=100))))),'3-man'!J$46,0)</f>
        <v/>
      </c>
      <c r="K109">
        <f>IF(OR('3-man'!K$48="P",OR('3-man'!K$48="R",'3-man'!K$46=$R$108),AND('3-man'!K$46&lt;=IF('3-man'!$BF$32="",999,'3-man'!$BF$32),OR('3-man'!K$48="D",LEFT('3-man'!K$48,3)="ST&gt;",OR(AND('3-man'!K$47="ST&gt;2",K94&gt;=100),AND('3-man'!K$49="ST&gt;2",K110&gt;=100))))),'3-man'!K$46,0)</f>
        <v/>
      </c>
      <c r="L109">
        <f>IF(OR('3-man'!L$48="P",OR('3-man'!L$48="R",'3-man'!L$46=$R$108),AND('3-man'!L$46&lt;=IF('3-man'!$BF$32="",999,'3-man'!$BF$32),OR('3-man'!L$48="D",LEFT('3-man'!L$48,3)="ST&gt;",OR(AND('3-man'!L$47="ST&gt;2",L94&gt;=100),AND('3-man'!L$49="ST&gt;2",L110&gt;=100))))),'3-man'!L$46,0)</f>
        <v/>
      </c>
      <c r="M109">
        <f>IF(OR('3-man'!M$48="P",OR('3-man'!M$48="R",'3-man'!M$46=$R$108),AND('3-man'!M$46&lt;=IF('3-man'!$BF$32="",999,'3-man'!$BF$32),OR('3-man'!M$48="D",LEFT('3-man'!M$48,3)="ST&gt;",OR(AND('3-man'!M$47="ST&gt;2",M94&gt;=100),AND('3-man'!M$49="ST&gt;2",M110&gt;=100))))),'3-man'!M$46,0)</f>
        <v/>
      </c>
      <c r="N109">
        <f>IF(OR('3-man'!N$48="P",OR('3-man'!N$48="R",'3-man'!N$46=$R$108),AND('3-man'!N$46&lt;=IF('3-man'!$BF$32="",999,'3-man'!$BF$32),OR('3-man'!N$48="D",LEFT('3-man'!N$48,3)="ST&gt;",OR(AND('3-man'!N$47="ST&gt;2",N94&gt;=100),AND('3-man'!N$49="ST&gt;2",N110&gt;=100))))),'3-man'!N$46,0)</f>
        <v/>
      </c>
      <c r="O109">
        <f>IF(OR('3-man'!O$48="P",OR('3-man'!O$48="R",'3-man'!O$46=$R$108),AND('3-man'!O$46&lt;=IF('3-man'!$BF$32="",999,'3-man'!$BF$32),OR('3-man'!O$48="D",LEFT('3-man'!O$48,3)="ST&gt;",OR(AND('3-man'!O$47="ST&gt;2",O94&gt;=100),AND('3-man'!O$49="ST&gt;2",O110&gt;=100))))),'3-man'!O$46,0)</f>
        <v/>
      </c>
      <c r="P109">
        <f>IF(OR('3-man'!P$48="P",OR('3-man'!P$48="R",'3-man'!P$46=$R$108),AND('3-man'!P$46&lt;=IF('3-man'!$BF$32="",999,'3-man'!$BF$32),OR('3-man'!P$48="D",LEFT('3-man'!P$48,3)="ST&gt;",OR(AND('3-man'!P$47="ST&gt;2",P94&gt;=100),AND('3-man'!P$49="ST&gt;2",P110&gt;=100))))),'3-man'!P$46,0)</f>
        <v/>
      </c>
      <c r="Q109">
        <f>IF(OR('3-man'!Q$48="P",OR('3-man'!Q$48="R",'3-man'!Q$46=$R$108),AND('3-man'!Q$46&lt;=IF('3-man'!$BF$32="",999,'3-man'!$BF$32),OR('3-man'!Q$48="D",LEFT('3-man'!Q$48,3)="ST&gt;",OR(AND('3-man'!Q$47="ST&gt;2",Q94&gt;=100),AND('3-man'!Q$49="ST&gt;2",Q110&gt;=100))))),'3-man'!Q$46,0)</f>
        <v/>
      </c>
      <c r="R109">
        <f>IF(OR('3-man'!R$48="P",OR('3-man'!R$48="R",'3-man'!R$46=$R$108),AND('3-man'!R$46&lt;=IF('3-man'!$BF$32="",999,'3-man'!$BF$32),OR('3-man'!R$48="D",LEFT('3-man'!R$48,3)="ST&gt;",OR(AND('3-man'!R$47="ST&gt;2",R94&gt;=100),AND('3-man'!R$49="ST&gt;2",R110&gt;=100))))),'3-man'!R$46,0)</f>
        <v/>
      </c>
      <c r="S109">
        <f>IF(OR('3-man'!S$48="P",OR('3-man'!S$48="R",'3-man'!S$46=$R$108),AND('3-man'!S$46&lt;=IF('3-man'!$BF$32="",999,'3-man'!$BF$32),OR('3-man'!S$48="D",LEFT('3-man'!S$48,3)="ST&gt;",OR(AND('3-man'!S$47="ST&gt;2",S94&gt;=100),AND('3-man'!S$49="ST&gt;2",S110&gt;=100))))),'3-man'!S$46,0)</f>
        <v/>
      </c>
      <c r="T109">
        <f>IF(OR('3-man'!T$48="P",OR('3-man'!T$48="R",'3-man'!T$46=$R$108),AND('3-man'!T$46&lt;=IF('3-man'!$BF$32="",999,'3-man'!$BF$32),OR('3-man'!T$48="D",LEFT('3-man'!T$48,3)="ST&gt;",OR(AND('3-man'!T$47="ST&gt;2",T94&gt;=100),AND('3-man'!T$49="ST&gt;2",T110&gt;=100))))),'3-man'!T$46,0)</f>
        <v/>
      </c>
      <c r="U109">
        <f>IF(OR('3-man'!U$48="P",OR('3-man'!U$48="R",'3-man'!U$46=$R$108),AND('3-man'!U$46&lt;=IF('3-man'!$BF$32="",999,'3-man'!$BF$32),OR('3-man'!U$48="D",LEFT('3-man'!U$48,3)="ST&gt;",OR(AND('3-man'!U$47="ST&gt;2",U94&gt;=100),AND('3-man'!U$49="ST&gt;2",U110&gt;=100))))),'3-man'!U$46,0)</f>
        <v/>
      </c>
      <c r="V109">
        <f>IF(OR('3-man'!V$48="P",OR('3-man'!V$48="R",'3-man'!V$46=$R$108),AND('3-man'!V$46&lt;=IF('3-man'!$BF$32="",999,'3-man'!$BF$32),OR('3-man'!V$48="D",LEFT('3-man'!V$48,3)="ST&gt;",OR(AND('3-man'!V$47="ST&gt;2",V94&gt;=100),AND('3-man'!V$49="ST&gt;2",V110&gt;=100))))),'3-man'!V$46,0)</f>
        <v/>
      </c>
      <c r="W109">
        <f>IF(OR('3-man'!W$48="P",OR('3-man'!W$48="R",'3-man'!W$46=$R$108),AND('3-man'!W$46&lt;=IF('3-man'!$BF$32="",999,'3-man'!$BF$32),OR('3-man'!W$48="D",LEFT('3-man'!W$48,3)="ST&gt;",OR(AND('3-man'!W$47="ST&gt;2",W94&gt;=100),AND('3-man'!W$49="ST&gt;2",W110&gt;=100))))),'3-man'!W$46,0)</f>
        <v/>
      </c>
      <c r="X109">
        <f>IF(OR('3-man'!X$48="P",OR('3-man'!X$48="R",'3-man'!X$46=$R$108),AND('3-man'!X$46&lt;=IF('3-man'!$BF$32="",999,'3-man'!$BF$32),OR('3-man'!X$48="D",LEFT('3-man'!X$48,3)="ST&gt;",OR(AND('3-man'!X$47="ST&gt;2",X94&gt;=100),AND('3-man'!X$49="ST&gt;2",X110&gt;=100))))),'3-man'!X$46,0)</f>
        <v/>
      </c>
      <c r="Y109">
        <f>IF(OR('3-man'!Y$48="P",OR('3-man'!Y$48="R",'3-man'!Y$46=$R$108),AND('3-man'!Y$46&lt;=IF('3-man'!$BF$32="",999,'3-man'!$BF$32),OR('3-man'!Y$48="D",LEFT('3-man'!Y$48,3)="ST&gt;",OR(AND('3-man'!Y$47="ST&gt;2",Y94&gt;=100),AND('3-man'!Y$49="ST&gt;2",Y110&gt;=100))))),'3-man'!Y$46,0)</f>
        <v/>
      </c>
      <c r="Z109">
        <f>IF(OR('3-man'!Z$48="P",OR('3-man'!Z$48="R",'3-man'!Z$46=$R$108),AND('3-man'!Z$46&lt;=IF('3-man'!$BF$32="",999,'3-man'!$BF$32),OR('3-man'!Z$48="D",LEFT('3-man'!Z$48,3)="ST&gt;",OR(AND('3-man'!Z$47="ST&gt;2",Z94&gt;=100),AND('3-man'!Z$49="ST&gt;2",Z110&gt;=100))))),'3-man'!Z$46,0)</f>
        <v/>
      </c>
      <c r="AA109">
        <f>IF(OR('3-man'!AA$48="P",OR('3-man'!AA$48="R",'3-man'!AA$46=$R$108),AND('3-man'!AA$46&lt;=IF('3-man'!$BF$32="",999,'3-man'!$BF$32),OR('3-man'!AA$48="D",LEFT('3-man'!AA$48,3)="ST&gt;",OR(AND('3-man'!AA$47="ST&gt;2",AA94&gt;=100),AND('3-man'!AA$49="ST&gt;2",AA110&gt;=100))))),'3-man'!AA$46,0)</f>
        <v/>
      </c>
      <c r="AB109">
        <f>IF(OR('3-man'!AB$48="P",OR('3-man'!AB$48="R",'3-man'!AB$46=$R$108),AND('3-man'!AB$46&lt;=IF('3-man'!$BF$32="",999,'3-man'!$BF$32),OR('3-man'!AB$48="D",LEFT('3-man'!AB$48,3)="ST&gt;",OR(AND('3-man'!AB$47="ST&gt;2",AB94&gt;=100),AND('3-man'!AB$49="ST&gt;2",AB110&gt;=100))))),'3-man'!AB$46,0)</f>
        <v/>
      </c>
      <c r="AC109">
        <f>IF(OR('3-man'!AC$48="P",OR('3-man'!AC$48="R",'3-man'!AC$46=$R$108),AND('3-man'!AC$46&lt;=IF('3-man'!$BF$32="",999,'3-man'!$BF$32),OR('3-man'!AC$48="D",LEFT('3-man'!AC$48,3)="ST&gt;",OR(AND('3-man'!AC$47="ST&gt;2",AC94&gt;=100),AND('3-man'!AC$49="ST&gt;2",AC110&gt;=100))))),'3-man'!AC$46,0)</f>
        <v/>
      </c>
      <c r="AD109">
        <f>IF(OR('3-man'!AD$48="P",OR('3-man'!AD$48="R",'3-man'!AD$46=$R$108),AND('3-man'!AD$46&lt;=IF('3-man'!$BF$32="",999,'3-man'!$BF$32),OR('3-man'!AD$48="D",LEFT('3-man'!AD$48,3)="ST&gt;",OR(AND('3-man'!AD$47="ST&gt;2",AD94&gt;=100),AND('3-man'!AD$49="ST&gt;2",AD110&gt;=100))))),'3-man'!AD$46,0)</f>
        <v/>
      </c>
      <c r="AE109">
        <f>IF(OR('3-man'!AE$48="P",OR('3-man'!AE$48="R",'3-man'!AE$46=$R$108),AND('3-man'!AE$46&lt;=IF('3-man'!$BF$32="",999,'3-man'!$BF$32),OR('3-man'!AE$48="D",LEFT('3-man'!AE$48,3)="ST&gt;",OR(AND('3-man'!AE$47="ST&gt;2",AE94&gt;=100),AND('3-man'!AE$49="ST&gt;2",AE110&gt;=100))))),'3-man'!AE$46,0)</f>
        <v/>
      </c>
      <c r="AF109">
        <f>IF(OR('3-man'!AF$48="P",OR('3-man'!AF$48="R",'3-man'!AF$46=$R$108),AND('3-man'!AF$46&lt;=IF('3-man'!$BF$32="",999,'3-man'!$BF$32),OR('3-man'!AF$48="D",LEFT('3-man'!AF$48,3)="ST&gt;",OR(AND('3-man'!AF$47="ST&gt;2",AF94&gt;=100),AND('3-man'!AF$49="ST&gt;2",AF110&gt;=100))))),'3-man'!AF$46,0)</f>
        <v/>
      </c>
      <c r="AG109">
        <f>IF(OR('3-man'!AG$48="P",OR('3-man'!AG$48="R",'3-man'!AG$46=$R$108),AND('3-man'!AG$46&lt;=IF('3-man'!$BF$32="",999,'3-man'!$BF$32),OR('3-man'!AG$48="D",LEFT('3-man'!AG$48,3)="ST&gt;",OR(AND('3-man'!AG$47="ST&gt;2",AG94&gt;=100),AND('3-man'!AG$49="ST&gt;2",AG110&gt;=100))))),'3-man'!AG$46,0)</f>
        <v/>
      </c>
      <c r="AH109">
        <f>IF(OR('3-man'!AH$48="P",OR('3-man'!AH$48="R",'3-man'!AH$46=$R$108),AND('3-man'!AH$46&lt;=IF('3-man'!$BF$32="",999,'3-man'!$BF$32),OR('3-man'!AH$48="D",LEFT('3-man'!AH$48,3)="ST&gt;",OR(AND('3-man'!AH$47="ST&gt;2",AH94&gt;=100),AND('3-man'!AH$49="ST&gt;2",AH110&gt;=100))))),'3-man'!AH$46,0)</f>
        <v/>
      </c>
      <c r="AI109">
        <f>IF(OR('3-man'!AI$48="P",OR('3-man'!AI$48="R",'3-man'!AI$46=$R$108),AND('3-man'!AI$46&lt;=IF('3-man'!$BF$32="",999,'3-man'!$BF$32),OR('3-man'!AI$48="D",LEFT('3-man'!AI$48,3)="ST&gt;",OR(AND('3-man'!AI$47="ST&gt;2",AI94&gt;=100),AND('3-man'!AI$49="ST&gt;2",AI110&gt;=100))))),'3-man'!AI$46,0)</f>
        <v/>
      </c>
      <c r="AJ109">
        <f>IF(OR('3-man'!AJ$48="P",OR('3-man'!AJ$48="R",'3-man'!AJ$46=$R$108),AND('3-man'!AJ$46&lt;=IF('3-man'!$BF$32="",999,'3-man'!$BF$32),OR('3-man'!AJ$48="D",LEFT('3-man'!AJ$48,3)="ST&gt;",OR(AND('3-man'!AJ$47="ST&gt;2",AJ94&gt;=100),AND('3-man'!AJ$49="ST&gt;2",AJ110&gt;=100))))),'3-man'!AJ$46,0)</f>
        <v/>
      </c>
      <c r="AK109">
        <f>IF(OR('3-man'!AK$48="P",OR('3-man'!AK$48="R",'3-man'!AK$46=$R$108),AND('3-man'!AK$46&lt;=IF('3-man'!$BF$32="",999,'3-man'!$BF$32),OR('3-man'!AK$48="D",LEFT('3-man'!AK$48,3)="ST&gt;",OR(AND('3-man'!AK$47="ST&gt;2",AK94&gt;=100),AND('3-man'!AK$49="ST&gt;2",AK110&gt;=100))))),'3-man'!AK$46,0)</f>
        <v/>
      </c>
      <c r="AL109">
        <f>IF(OR('3-man'!AL$48="P",OR('3-man'!AL$48="R",'3-man'!AL$46=$R$108),AND('3-man'!AL$46&lt;=IF('3-man'!$BF$32="",999,'3-man'!$BF$32),OR('3-man'!AL$48="D",LEFT('3-man'!AL$48,3)="ST&gt;",OR(AND('3-man'!AL$47="ST&gt;2",AL94&gt;=100),AND('3-man'!AL$49="ST&gt;2",AL110&gt;=100))))),'3-man'!AL$46,0)</f>
        <v/>
      </c>
      <c r="AM109">
        <f>IF(OR('3-man'!AM$48="P",OR('3-man'!AM$48="R",'3-man'!AM$46=$R$108),AND('3-man'!AM$46&lt;=IF('3-man'!$BF$32="",999,'3-man'!$BF$32),OR('3-man'!AM$48="D",LEFT('3-man'!AM$48,3)="ST&gt;",OR(AND('3-man'!AM$47="ST&gt;2",AM94&gt;=100),AND('3-man'!AM$49="ST&gt;2",AM110&gt;=100))))),'3-man'!AM$46,0)</f>
        <v/>
      </c>
      <c r="AN109">
        <f>IF(OR('3-man'!AN$48="P",OR('3-man'!AN$48="R",'3-man'!AN$46=$R$108),AND('3-man'!AN$46&lt;=IF('3-man'!$BF$32="",999,'3-man'!$BF$32),OR('3-man'!AN$48="D",LEFT('3-man'!AN$48,3)="ST&gt;",OR(AND('3-man'!AN$47="ST&gt;2",AN94&gt;=100),AND('3-man'!AN$49="ST&gt;2",AN110&gt;=100))))),'3-man'!AN$46,0)</f>
        <v/>
      </c>
      <c r="AO109">
        <f>IF(OR('3-man'!AO$48="P",OR('3-man'!AO$48="R",'3-man'!AO$46=$R$108),AND('3-man'!AO$46&lt;=IF('3-man'!$BF$32="",999,'3-man'!$BF$32),OR('3-man'!AO$48="D",LEFT('3-man'!AO$48,3)="ST&gt;",OR(AND('3-man'!AO$47="ST&gt;2",AO94&gt;=100),AND('3-man'!AO$49="ST&gt;2",AO110&gt;=100))))),'3-man'!AO$46,0)</f>
        <v/>
      </c>
      <c r="AP109">
        <f>IF(OR('3-man'!AP$48="P",OR('3-man'!AP$48="R",'3-man'!AP$46=$R$108),AND('3-man'!AP$46&lt;=IF('3-man'!$BF$32="",999,'3-man'!$BF$32),OR('3-man'!AP$48="D",LEFT('3-man'!AP$48,3)="ST&gt;",OR(AND('3-man'!AP$47="ST&gt;2",AP94&gt;=100),AND('3-man'!AP$49="ST&gt;2",AP110&gt;=100))))),'3-man'!AP$46,0)</f>
        <v/>
      </c>
      <c r="AQ109">
        <f>IF(OR('3-man'!AQ$48="P",OR('3-man'!AQ$48="R",'3-man'!AQ$46=$R$108),AND('3-man'!AQ$46&lt;=IF('3-man'!$BF$32="",999,'3-man'!$BF$32),OR('3-man'!AQ$48="D",LEFT('3-man'!AQ$48,3)="ST&gt;",OR(AND('3-man'!AQ$47="ST&gt;2",AQ94&gt;=100),AND('3-man'!AQ$49="ST&gt;2",AQ110&gt;=100))))),'3-man'!AQ$46,0)</f>
        <v/>
      </c>
      <c r="AR109">
        <f>IF(OR('3-man'!AR$48="P",OR('3-man'!AR$48="R",'3-man'!AR$46=$R$108),AND('3-man'!AR$46&lt;=IF('3-man'!$BF$32="",999,'3-man'!$BF$32),OR('3-man'!AR$48="D",LEFT('3-man'!AR$48,3)="ST&gt;",OR(AND('3-man'!AR$47="ST&gt;2",AR94&gt;=100),AND('3-man'!AR$49="ST&gt;2",AR110&gt;=100))))),'3-man'!AR$46,0)</f>
        <v/>
      </c>
      <c r="AS109">
        <f>IF(OR('3-man'!AS$48="P",OR('3-man'!AS$48="R",'3-man'!AS$46=$R$108),AND('3-man'!AS$46&lt;=IF('3-man'!$BF$32="",999,'3-man'!$BF$32),OR('3-man'!AS$48="D",LEFT('3-man'!AS$48,3)="ST&gt;",OR(AND('3-man'!AS$47="ST&gt;2",AS94&gt;=100),AND('3-man'!AS$49="ST&gt;2",AS110&gt;=100))))),'3-man'!AS$46,0)</f>
        <v/>
      </c>
      <c r="AT109">
        <f>IF(OR('3-man'!AT$48="P",OR('3-man'!AT$48="R",'3-man'!AT$46=$R$108),AND('3-man'!AT$46&lt;=IF('3-man'!$BF$32="",999,'3-man'!$BF$32),OR('3-man'!AT$48="D",LEFT('3-man'!AT$48,3)="ST&gt;",OR(AND('3-man'!AT$47="ST&gt;2",AT94&gt;=100),AND('3-man'!AT$49="ST&gt;2",AT110&gt;=100))))),'3-man'!AT$46,0)</f>
        <v/>
      </c>
      <c r="AU109">
        <f>IF(OR('3-man'!AU$48="P",OR('3-man'!AU$48="R",'3-man'!AU$46=$R$108),AND('3-man'!AU$46&lt;=IF('3-man'!$BF$32="",999,'3-man'!$BF$32),OR('3-man'!AU$48="D",LEFT('3-man'!AU$48,3)="ST&gt;",OR(AND('3-man'!AU$47="ST&gt;2",AU94&gt;=100),AND('3-man'!AU$49="ST&gt;2",AU110&gt;=100))))),'3-man'!AU$46,0)</f>
        <v/>
      </c>
      <c r="AV109">
        <f>IF(OR('3-man'!AV$48="P",OR('3-man'!AV$48="R",'3-man'!AV$46=$R$108),AND('3-man'!AV$46&lt;=IF('3-man'!$BF$32="",999,'3-man'!$BF$32),OR('3-man'!AV$48="D",LEFT('3-man'!AV$48,3)="ST&gt;",OR(AND('3-man'!AV$47="ST&gt;2",AV94&gt;=100),AND('3-man'!AV$49="ST&gt;2",AV110&gt;=100))))),'3-man'!AV$46,0)</f>
        <v/>
      </c>
      <c r="AW109">
        <f>IF(OR('3-man'!AW$48="P",OR('3-man'!AW$48="R",'3-man'!AW$46=$R$108),AND('3-man'!AW$46&lt;=IF('3-man'!$BF$32="",999,'3-man'!$BF$32),OR('3-man'!AW$48="D",LEFT('3-man'!AW$48,3)="ST&gt;",OR(AND('3-man'!AW$47="ST&gt;2",AW94&gt;=100),AND('3-man'!AW$49="ST&gt;2",AW110&gt;=100))))),'3-man'!AW$46,0)</f>
        <v/>
      </c>
      <c r="AX109">
        <f>IF(OR('3-man'!AX$48="P",OR('3-man'!AX$48="R",'3-man'!AX$46=$R$108),AND('3-man'!AX$46&lt;=IF('3-man'!$BF$32="",999,'3-man'!$BF$32),OR('3-man'!AX$48="D",LEFT('3-man'!AX$48,3)="ST&gt;",OR(AND('3-man'!AX$47="ST&gt;2",AX94&gt;=100),AND('3-man'!AX$49="ST&gt;2",AX110&gt;=100))))),'3-man'!AX$46,0)</f>
        <v/>
      </c>
      <c r="AY109">
        <f>IF(OR('3-man'!AY$48="P",OR('3-man'!AY$48="R",'3-man'!AY$46=$R$108),AND('3-man'!AY$46&lt;=IF('3-man'!$BF$32="",999,'3-man'!$BF$32),OR('3-man'!AY$48="D",LEFT('3-man'!AY$48,3)="ST&gt;",OR(AND('3-man'!AY$47="ST&gt;2",AY94&gt;=100),AND('3-man'!AY$49="ST&gt;2",AY110&gt;=100))))),'3-man'!AY$46,0)</f>
        <v/>
      </c>
      <c r="AZ109">
        <f>IF(OR('3-man'!AZ$48="P",OR('3-man'!AZ$48="R",'3-man'!AZ$46=$R$108),AND('3-man'!AZ$46&lt;=IF('3-man'!$BF$32="",999,'3-man'!$BF$32),OR('3-man'!AZ$48="D",LEFT('3-man'!AZ$48,3)="ST&gt;",OR(AND('3-man'!AZ$47="ST&gt;2",AZ94&gt;=100),AND('3-man'!AZ$49="ST&gt;2",AZ110&gt;=100))))),'3-man'!AZ$46,0)</f>
        <v/>
      </c>
      <c r="BA109">
        <f>IF(OR('3-man'!BA$48="P",OR('3-man'!BA$48="R",'3-man'!BA$46=$R$108),AND('3-man'!BA$46&lt;=IF('3-man'!$BF$32="",999,'3-man'!$BF$32),OR('3-man'!BA$48="D",LEFT('3-man'!BA$48,3)="ST&gt;",OR(AND('3-man'!BA$47="ST&gt;2",BA94&gt;=100),AND('3-man'!BA$49="ST&gt;2",BA110&gt;=100))))),'3-man'!BA$46,0)</f>
        <v/>
      </c>
      <c r="BB109">
        <f>IF(OR('3-man'!BB$48="P",OR('3-man'!BB$48="R",'3-man'!BB$46=$R$108),AND('3-man'!BB$46&lt;=IF('3-man'!$BF$32="",999,'3-man'!$BF$32),OR('3-man'!BB$48="D",LEFT('3-man'!BB$48,3)="ST&gt;",OR(AND('3-man'!BB$47="ST&gt;2",BB94&gt;=100),AND('3-man'!BB$49="ST&gt;2",BB110&gt;=100))))),'3-man'!BB$46,0)</f>
        <v/>
      </c>
      <c r="BC109">
        <f>IF(OR('3-man'!BC$48="P",OR('3-man'!BC$48="R",'3-man'!BC$46=$R$108),AND('3-man'!BC$46&lt;=IF('3-man'!$BF$32="",999,'3-man'!$BF$32),OR('3-man'!BC$48="D",LEFT('3-man'!BC$48,3)="ST&gt;",OR(AND('3-man'!BC$47="ST&gt;2",BC94&gt;=100),AND('3-man'!BC$49="ST&gt;2",BC110&gt;=100))))),'3-man'!BC$46,0)</f>
        <v/>
      </c>
      <c r="BD109">
        <f>IF(OR('3-man'!BD$48="P",OR('3-man'!BD$48="R",'3-man'!BD$46=$R$108),AND('3-man'!BD$46&lt;=IF('3-man'!$BF$32="",999,'3-man'!$BF$32),OR('3-man'!BD$48="D",LEFT('3-man'!BD$48,3)="ST&gt;",OR(AND('3-man'!BD$47="ST&gt;2",BD94&gt;=100),AND('3-man'!BD$49="ST&gt;2",BD110&gt;=100))))),'3-man'!BD$46,0)</f>
        <v/>
      </c>
      <c r="BE109">
        <f>IF(OR('3-man'!BE$48="P",OR('3-man'!BE$48="R",'3-man'!BE$46=$R$108),AND('3-man'!BE$46&lt;=IF('3-man'!$BF$32="",999,'3-man'!$BF$32),OR('3-man'!BE$48="D",LEFT('3-man'!BE$48,3)="ST&gt;",OR(AND('3-man'!BE$47="ST&gt;2",BE94&gt;=100),AND('3-man'!BE$49="ST&gt;2",BE110&gt;=100))))),'3-man'!BE$46,0)</f>
        <v/>
      </c>
      <c r="BF109">
        <f>IF(OR('3-man'!BF$48="P",OR('3-man'!BF$48="R",'3-man'!BF$46=$R$108),AND('3-man'!BF$46&lt;=IF('3-man'!$BF$32="",999,'3-man'!$BF$32),OR('3-man'!BF$48="D",LEFT('3-man'!BF$48,3)="ST&gt;",OR(AND('3-man'!BF$47="ST&gt;2",BF94&gt;=100),AND('3-man'!BF$49="ST&gt;2",BF110&gt;=100))))),'3-man'!BF$46,0)</f>
        <v/>
      </c>
      <c r="BG109">
        <f>IF(OR('3-man'!BG$48="P",OR('3-man'!BG$48="R",'3-man'!BG$46=$R$108),AND('3-man'!BG$46&lt;=IF('3-man'!$BF$32="",999,'3-man'!$BF$32),OR('3-man'!BG$48="D",LEFT('3-man'!BG$48,3)="ST&gt;",OR(AND('3-man'!BG$47="ST&gt;2",BG94&gt;=100),AND('3-man'!BG$49="ST&gt;2",BG110&gt;=100))))),'3-man'!BG$46,0)</f>
        <v/>
      </c>
      <c r="BH109">
        <f>IF(OR('3-man'!BH$48="P",OR('3-man'!BH$48="R",'3-man'!BH$46=$R$108),AND('3-man'!BH$46&lt;=IF('3-man'!$BF$32="",999,'3-man'!$BF$32),OR('3-man'!BH$48="D",LEFT('3-man'!BH$48,3)="ST&gt;",OR(AND('3-man'!BH$47="ST&gt;2",BH94&gt;=100),AND('3-man'!BH$49="ST&gt;2",BH110&gt;=100))))),'3-man'!BH$46,0)</f>
        <v/>
      </c>
      <c r="BI109">
        <f>IF(OR('3-man'!BI$48="P",OR('3-man'!BI$48="R",'3-man'!BI$46=$R$108),AND('3-man'!BI$46&lt;=IF('3-man'!$BF$32="",999,'3-man'!$BF$32),OR('3-man'!BI$48="D",LEFT('3-man'!BI$48,3)="ST&gt;",OR(AND('3-man'!BI$47="ST&gt;2",BI94&gt;=100),AND('3-man'!BI$49="ST&gt;2",BI110&gt;=100))))),'3-man'!BI$46,0)</f>
        <v/>
      </c>
      <c r="BJ109">
        <f>IF(OR('3-man'!BJ$48="P",OR('3-man'!BJ$48="R",'3-man'!BJ$46=$R$108),AND('3-man'!BJ$46&lt;=IF('3-man'!$BF$32="",999,'3-man'!$BF$32),OR('3-man'!BJ$48="D",LEFT('3-man'!BJ$48,3)="ST&gt;",OR(AND('3-man'!BJ$47="ST&gt;2",BJ94&gt;=100),AND('3-man'!BJ$49="ST&gt;2",BJ110&gt;=100))))),'3-man'!BJ$46,0)</f>
        <v/>
      </c>
      <c r="BK109">
        <f>IF(OR('3-man'!BK$48="P",OR('3-man'!BK$48="R",'3-man'!BK$46=$R$108),AND('3-man'!BK$46&lt;=IF('3-man'!$BF$32="",999,'3-man'!$BF$32),OR('3-man'!BK$48="D",LEFT('3-man'!BK$48,3)="ST&gt;",OR(AND('3-man'!BK$47="ST&gt;2",BK94&gt;=100),AND('3-man'!BK$49="ST&gt;2",BK110&gt;=100))))),'3-man'!BK$46,0)</f>
        <v/>
      </c>
      <c r="BL109">
        <f>IF(OR('3-man'!BL$48="P",OR('3-man'!BL$48="R",'3-man'!BL$46=$R$108),AND('3-man'!BL$46&lt;=IF('3-man'!$BF$32="",999,'3-man'!$BF$32),OR('3-man'!BL$48="D",LEFT('3-man'!BL$48,3)="ST&gt;",OR(AND('3-man'!BL$47="ST&gt;2",BL94&gt;=100),AND('3-man'!BL$49="ST&gt;2",BL110&gt;=100))))),'3-man'!BL$46,0)</f>
        <v/>
      </c>
      <c r="BM109">
        <f>IF(OR('3-man'!BM$48="P",OR('3-man'!BM$48="R",'3-man'!BM$46=$R$108),AND('3-man'!BM$46&lt;=IF('3-man'!$BF$32="",999,'3-man'!$BF$32),OR('3-man'!BM$48="D",LEFT('3-man'!BM$48,3)="ST&gt;",OR(AND('3-man'!BM$47="ST&gt;2",BM94&gt;=100),AND('3-man'!BM$49="ST&gt;2",BM110&gt;=100))))),'3-man'!BM$46,0)</f>
        <v/>
      </c>
      <c r="BN109">
        <f>IF(OR('3-man'!BN$48="P",OR('3-man'!BN$48="R",'3-man'!BN$46=$R$108),AND('3-man'!BN$46&lt;=IF('3-man'!$BF$32="",999,'3-man'!$BF$32),OR('3-man'!BN$48="D",LEFT('3-man'!BN$48,3)="ST&gt;",OR(AND('3-man'!BN$47="ST&gt;2",BN94&gt;=100),AND('3-man'!BN$49="ST&gt;2",BN110&gt;=100))))),'3-man'!BN$46,0)</f>
        <v/>
      </c>
      <c r="BO109">
        <f>IF(OR('3-man'!BO$48="P",OR('3-man'!BO$48="R",'3-man'!BO$46=$R$108),AND('3-man'!BO$46&lt;=IF('3-man'!$BF$32="",999,'3-man'!$BF$32),OR('3-man'!BO$48="D",LEFT('3-man'!BO$48,3)="ST&gt;",OR(AND('3-man'!BO$47="ST&gt;2",BO94&gt;=100),AND('3-man'!BO$49="ST&gt;2",BO110&gt;=100))))),'3-man'!BO$46,0)</f>
        <v/>
      </c>
      <c r="BP109">
        <f>IF(OR('3-man'!BP$48="P",OR('3-man'!BP$48="R",'3-man'!BP$46=$R$108),AND('3-man'!BP$46&lt;=IF('3-man'!$BF$32="",999,'3-man'!$BF$32),OR('3-man'!BP$48="D",LEFT('3-man'!BP$48,3)="ST&gt;",OR(AND('3-man'!BP$47="ST&gt;2",BP94&gt;=100),AND('3-man'!BP$49="ST&gt;2",BP110&gt;=100))))),'3-man'!BP$46,0)</f>
        <v/>
      </c>
      <c r="BQ109">
        <f>IF(OR('3-man'!BQ$48="P",OR('3-man'!BQ$48="R",'3-man'!BQ$46=$R$108),AND('3-man'!BQ$46&lt;=IF('3-man'!$BF$32="",999,'3-man'!$BF$32),OR('3-man'!BQ$48="D",LEFT('3-man'!BQ$48,3)="ST&gt;",OR(AND('3-man'!BQ$47="ST&gt;2",BQ94&gt;=100),AND('3-man'!BQ$49="ST&gt;2",BQ110&gt;=100))))),'3-man'!BQ$46,0)</f>
        <v/>
      </c>
      <c r="BR109">
        <f>IF(OR('3-man'!BR$48="P",OR('3-man'!BR$48="R",'3-man'!BR$46=$R$108),AND('3-man'!BR$46&lt;=IF('3-man'!$BF$32="",999,'3-man'!$BF$32),OR('3-man'!BR$48="D",LEFT('3-man'!BR$48,3)="ST&gt;",OR(AND('3-man'!BR$47="ST&gt;2",BR94&gt;=100),AND('3-man'!BR$49="ST&gt;2",BR110&gt;=100))))),'3-man'!BR$46,0)</f>
        <v/>
      </c>
      <c r="BS109">
        <f>IF(OR('3-man'!BS$48="P",OR('3-man'!BS$48="R",'3-man'!BS$46=$R$108),AND('3-man'!BS$46&lt;=IF('3-man'!$BF$32="",999,'3-man'!$BF$32),OR('3-man'!BS$48="D",LEFT('3-man'!BS$48,3)="ST&gt;",OR(AND('3-man'!BS$47="ST&gt;2",BS94&gt;=100),AND('3-man'!BS$49="ST&gt;2",BS110&gt;=100))))),'3-man'!BS$46,0)</f>
        <v/>
      </c>
      <c r="BT109">
        <f>IF(OR('3-man'!BT$48="P",OR('3-man'!BT$48="R",'3-man'!BT$46=$R$108),AND('3-man'!BT$46&lt;=IF('3-man'!$BF$32="",999,'3-man'!$BF$32),OR('3-man'!BT$48="D",LEFT('3-man'!BT$48,3)="ST&gt;",OR(AND('3-man'!BT$47="ST&gt;2",BT94&gt;=100),AND('3-man'!BT$49="ST&gt;2",BT110&gt;=100))))),'3-man'!BT$46,0)</f>
        <v/>
      </c>
      <c r="BU109">
        <f>IF(OR('3-man'!BU$48="P",OR('3-man'!BU$48="R",'3-man'!BU$46=$R$108),AND('3-man'!BU$46&lt;=IF('3-man'!$BF$32="",999,'3-man'!$BF$32),OR('3-man'!BU$48="D",LEFT('3-man'!BU$48,3)="ST&gt;",OR(AND('3-man'!BU$47="ST&gt;2",BU94&gt;=100),AND('3-man'!BU$49="ST&gt;2",BU110&gt;=100))))),'3-man'!BU$46,0)</f>
        <v/>
      </c>
      <c r="BV109">
        <f>IF(OR('3-man'!BV$48="P",OR('3-man'!BV$48="R",'3-man'!BV$46=$R$108),AND('3-man'!BV$46&lt;=IF('3-man'!$BF$32="",999,'3-man'!$BF$32),OR('3-man'!BV$48="D",LEFT('3-man'!BV$48,3)="ST&gt;",OR(AND('3-man'!BV$47="ST&gt;2",BV94&gt;=100),AND('3-man'!BV$49="ST&gt;2",BV110&gt;=100))))),'3-man'!BV$46,0)</f>
        <v/>
      </c>
      <c r="BW109">
        <f>IF(OR('3-man'!BW$48="P",OR('3-man'!BW$48="R",'3-man'!BW$46=$R$108),AND('3-man'!BW$46&lt;=IF('3-man'!$BF$32="",999,'3-man'!$BF$32),OR('3-man'!BW$48="D",LEFT('3-man'!BW$48,3)="ST&gt;",OR(AND('3-man'!BW$47="ST&gt;2",BW94&gt;=100),AND('3-man'!BW$49="ST&gt;2",BW110&gt;=100))))),'3-man'!BW$46,0)</f>
        <v/>
      </c>
      <c r="BX109">
        <f>IF(OR('3-man'!BX$48="P",OR('3-man'!BX$48="R",'3-man'!BX$46=$R$108),AND('3-man'!BX$46&lt;=IF('3-man'!$BF$32="",999,'3-man'!$BF$32),OR('3-man'!BX$48="D",LEFT('3-man'!BX$48,3)="ST&gt;",OR(AND('3-man'!BX$47="ST&gt;2",BX94&gt;=100),AND('3-man'!BX$49="ST&gt;2",BX110&gt;=100))))),'3-man'!BX$46,0)</f>
        <v/>
      </c>
      <c r="BY109">
        <f>IF(OR('3-man'!BY$48="P",OR('3-man'!BY$48="R",'3-man'!BY$46=$R$108),AND('3-man'!BY$46&lt;=IF('3-man'!$BF$32="",999,'3-man'!$BF$32),OR('3-man'!BY$48="D",LEFT('3-man'!BY$48,3)="ST&gt;",OR(AND('3-man'!BY$47="ST&gt;2",BY94&gt;=100),AND('3-man'!BY$49="ST&gt;2",BY110&gt;=100))))),'3-man'!BY$46,0)</f>
        <v/>
      </c>
      <c r="BZ109">
        <f>IF(OR('3-man'!BZ$48="P",OR('3-man'!BZ$48="R",'3-man'!BZ$46=$R$108),AND('3-man'!BZ$46&lt;=IF('3-man'!$BF$32="",999,'3-man'!$BF$32),OR('3-man'!BZ$48="D",LEFT('3-man'!BZ$48,3)="ST&gt;",OR(AND('3-man'!BZ$47="ST&gt;2",BZ94&gt;=100),AND('3-man'!BZ$49="ST&gt;2",BZ110&gt;=100))))),'3-man'!BZ$46,0)</f>
        <v/>
      </c>
      <c r="CA109">
        <f>IF(OR('3-man'!CA$48="P",OR('3-man'!CA$48="R",'3-man'!CA$46=$R$108),AND('3-man'!CA$46&lt;=IF('3-man'!$BF$32="",999,'3-man'!$BF$32),OR('3-man'!CA$48="D",LEFT('3-man'!CA$48,3)="ST&gt;",OR(AND('3-man'!CA$47="ST&gt;2",CA94&gt;=100),AND('3-man'!CA$49="ST&gt;2",CA110&gt;=100))))),'3-man'!CA$46,0)</f>
        <v/>
      </c>
      <c r="CB109">
        <f>IF(OR('3-man'!CB$48="P",OR('3-man'!CB$48="R",'3-man'!CB$46=$R$108),AND('3-man'!CB$46&lt;=IF('3-man'!$BF$32="",999,'3-man'!$BF$32),OR('3-man'!CB$48="D",LEFT('3-man'!CB$48,3)="ST&gt;",OR(AND('3-man'!CB$47="ST&gt;2",CB94&gt;=100),AND('3-man'!CB$49="ST&gt;2",CB110&gt;=100))))),'3-man'!CB$46,0)</f>
        <v/>
      </c>
      <c r="CC109">
        <f>IF(OR('3-man'!CC$48="P",OR('3-man'!CC$48="R",'3-man'!CC$46=$R$108),AND('3-man'!CC$46&lt;=IF('3-man'!$BF$32="",999,'3-man'!$BF$32),OR('3-man'!CC$48="D",LEFT('3-man'!CC$48,3)="ST&gt;",OR(AND('3-man'!CC$47="ST&gt;2",CC94&gt;=100),AND('3-man'!CC$49="ST&gt;2",CC110&gt;=100))))),'3-man'!CC$46,0)</f>
        <v/>
      </c>
      <c r="CD109">
        <f>IF(OR('3-man'!CD$48="P",OR('3-man'!CD$48="R",'3-man'!CD$46=$R$108),AND('3-man'!CD$46&lt;=IF('3-man'!$BF$32="",999,'3-man'!$BF$32),OR('3-man'!CD$48="D",LEFT('3-man'!CD$48,3)="ST&gt;",OR(AND('3-man'!CD$47="ST&gt;2",CD94&gt;=100),AND('3-man'!CD$49="ST&gt;2",CD110&gt;=100))))),'3-man'!CD$46,0)</f>
        <v/>
      </c>
    </row>
    <row r="110">
      <c r="A110" t="inlineStr">
        <is>
          <t>P3 s1</t>
        </is>
      </c>
      <c r="C110">
        <f>MIN(100,B111+IF(AND(OR(NOT(ISNUMBER($R$116)),'3-man'!C$46&gt;$R$116),B111&lt;100,B112+1&gt;=IF(OR('3-man'!$F$34=TRUE,'3-man'!$F$34="TRUE",'3-man'!$F$34="Yes"),25,50)),10,0)+IF('3-man'!C$46=$Q$116,25,0))</f>
        <v/>
      </c>
      <c r="D110">
        <f>MIN(100,C111+IF(AND(OR(NOT(ISNUMBER($R$116)),'3-man'!D$46&gt;$R$116),C111&lt;100,C112+1&gt;=IF(OR('3-man'!$F$34=TRUE,'3-man'!$F$34="TRUE",'3-man'!$F$34="Yes"),25,50)),10,0)+IF('3-man'!D$46=$Q$116,25,0))</f>
        <v/>
      </c>
      <c r="E110">
        <f>MIN(100,D111+IF(AND(OR(NOT(ISNUMBER($R$116)),'3-man'!E$46&gt;$R$116),D111&lt;100,D112+1&gt;=IF(OR('3-man'!$F$34=TRUE,'3-man'!$F$34="TRUE",'3-man'!$F$34="Yes"),25,50)),10,0)+IF('3-man'!E$46=$Q$116,25,0))</f>
        <v/>
      </c>
      <c r="F110">
        <f>MIN(100,E111+IF(AND(OR(NOT(ISNUMBER($R$116)),'3-man'!F$46&gt;$R$116),E111&lt;100,E112+1&gt;=IF(OR('3-man'!$F$34=TRUE,'3-man'!$F$34="TRUE",'3-man'!$F$34="Yes"),25,50)),10,0)+IF('3-man'!F$46=$Q$116,25,0))</f>
        <v/>
      </c>
      <c r="G110">
        <f>MIN(100,F111+IF(AND(OR(NOT(ISNUMBER($R$116)),'3-man'!G$46&gt;$R$116),F111&lt;100,F112+1&gt;=IF(OR('3-man'!$F$34=TRUE,'3-man'!$F$34="TRUE",'3-man'!$F$34="Yes"),25,50)),10,0)+IF('3-man'!G$46=$Q$116,25,0))</f>
        <v/>
      </c>
      <c r="H110">
        <f>MIN(100,G111+IF(AND(OR(NOT(ISNUMBER($R$116)),'3-man'!H$46&gt;$R$116),G111&lt;100,G112+1&gt;=IF(OR('3-man'!$F$34=TRUE,'3-man'!$F$34="TRUE",'3-man'!$F$34="Yes"),25,50)),10,0)+IF('3-man'!H$46=$Q$116,25,0))</f>
        <v/>
      </c>
      <c r="I110">
        <f>MIN(100,H111+IF(AND(OR(NOT(ISNUMBER($R$116)),'3-man'!I$46&gt;$R$116),H111&lt;100,H112+1&gt;=IF(OR('3-man'!$F$34=TRUE,'3-man'!$F$34="TRUE",'3-man'!$F$34="Yes"),25,50)),10,0)+IF('3-man'!I$46=$Q$116,25,0))</f>
        <v/>
      </c>
      <c r="J110">
        <f>MIN(100,I111+IF(AND(OR(NOT(ISNUMBER($R$116)),'3-man'!J$46&gt;$R$116),I111&lt;100,I112+1&gt;=IF(OR('3-man'!$F$34=TRUE,'3-man'!$F$34="TRUE",'3-man'!$F$34="Yes"),25,50)),10,0)+IF('3-man'!J$46=$Q$116,25,0))</f>
        <v/>
      </c>
      <c r="K110">
        <f>MIN(100,J111+IF(AND(OR(NOT(ISNUMBER($R$116)),'3-man'!K$46&gt;$R$116),J111&lt;100,J112+1&gt;=IF(OR('3-man'!$F$34=TRUE,'3-man'!$F$34="TRUE",'3-man'!$F$34="Yes"),25,50)),10,0)+IF('3-man'!K$46=$Q$116,25,0))</f>
        <v/>
      </c>
      <c r="L110">
        <f>MIN(100,K111+IF(AND(OR(NOT(ISNUMBER($R$116)),'3-man'!L$46&gt;$R$116),K111&lt;100,K112+1&gt;=IF(OR('3-man'!$F$34=TRUE,'3-man'!$F$34="TRUE",'3-man'!$F$34="Yes"),25,50)),10,0)+IF('3-man'!L$46=$Q$116,25,0))</f>
        <v/>
      </c>
      <c r="M110">
        <f>MIN(100,L111+IF(AND(OR(NOT(ISNUMBER($R$116)),'3-man'!M$46&gt;$R$116),L111&lt;100,L112+1&gt;=IF(OR('3-man'!$F$34=TRUE,'3-man'!$F$34="TRUE",'3-man'!$F$34="Yes"),25,50)),10,0)+IF('3-man'!M$46=$Q$116,25,0))</f>
        <v/>
      </c>
      <c r="N110">
        <f>MIN(100,M111+IF(AND(OR(NOT(ISNUMBER($R$116)),'3-man'!N$46&gt;$R$116),M111&lt;100,M112+1&gt;=IF(OR('3-man'!$F$34=TRUE,'3-man'!$F$34="TRUE",'3-man'!$F$34="Yes"),25,50)),10,0)+IF('3-man'!N$46=$Q$116,25,0))</f>
        <v/>
      </c>
      <c r="O110">
        <f>MIN(100,N111+IF(AND(OR(NOT(ISNUMBER($R$116)),'3-man'!O$46&gt;$R$116),N111&lt;100,N112+1&gt;=IF(OR('3-man'!$F$34=TRUE,'3-man'!$F$34="TRUE",'3-man'!$F$34="Yes"),25,50)),10,0)+IF('3-man'!O$46=$Q$116,25,0))</f>
        <v/>
      </c>
      <c r="P110">
        <f>MIN(100,O111+IF(AND(OR(NOT(ISNUMBER($R$116)),'3-man'!P$46&gt;$R$116),O111&lt;100,O112+1&gt;=IF(OR('3-man'!$F$34=TRUE,'3-man'!$F$34="TRUE",'3-man'!$F$34="Yes"),25,50)),10,0)+IF('3-man'!P$46=$Q$116,25,0))</f>
        <v/>
      </c>
      <c r="Q110">
        <f>MIN(100,P111+IF(AND(OR(NOT(ISNUMBER($R$116)),'3-man'!Q$46&gt;$R$116),P111&lt;100,P112+1&gt;=IF(OR('3-man'!$F$34=TRUE,'3-man'!$F$34="TRUE",'3-man'!$F$34="Yes"),25,50)),10,0)+IF('3-man'!Q$46=$Q$116,25,0))</f>
        <v/>
      </c>
      <c r="R110">
        <f>MIN(100,Q111+IF(AND(OR(NOT(ISNUMBER($R$116)),'3-man'!R$46&gt;$R$116),Q111&lt;100,Q112+1&gt;=IF(OR('3-man'!$F$34=TRUE,'3-man'!$F$34="TRUE",'3-man'!$F$34="Yes"),25,50)),10,0)+IF('3-man'!R$46=$Q$116,25,0))</f>
        <v/>
      </c>
      <c r="S110">
        <f>MIN(100,R111+IF(AND(OR(NOT(ISNUMBER($R$116)),'3-man'!S$46&gt;$R$116),R111&lt;100,R112+1&gt;=IF(OR('3-man'!$F$34=TRUE,'3-man'!$F$34="TRUE",'3-man'!$F$34="Yes"),25,50)),10,0)+IF('3-man'!S$46=$Q$116,25,0))</f>
        <v/>
      </c>
      <c r="T110">
        <f>MIN(100,S111+IF(AND(OR(NOT(ISNUMBER($R$116)),'3-man'!T$46&gt;$R$116),S111&lt;100,S112+1&gt;=IF(OR('3-man'!$F$34=TRUE,'3-man'!$F$34="TRUE",'3-man'!$F$34="Yes"),25,50)),10,0)+IF('3-man'!T$46=$Q$116,25,0))</f>
        <v/>
      </c>
      <c r="U110">
        <f>MIN(100,T111+IF(AND(OR(NOT(ISNUMBER($R$116)),'3-man'!U$46&gt;$R$116),T111&lt;100,T112+1&gt;=IF(OR('3-man'!$F$34=TRUE,'3-man'!$F$34="TRUE",'3-man'!$F$34="Yes"),25,50)),10,0)+IF('3-man'!U$46=$Q$116,25,0))</f>
        <v/>
      </c>
      <c r="V110">
        <f>MIN(100,U111+IF(AND(OR(NOT(ISNUMBER($R$116)),'3-man'!V$46&gt;$R$116),U111&lt;100,U112+1&gt;=IF(OR('3-man'!$F$34=TRUE,'3-man'!$F$34="TRUE",'3-man'!$F$34="Yes"),25,50)),10,0)+IF('3-man'!V$46=$Q$116,25,0))</f>
        <v/>
      </c>
      <c r="W110">
        <f>MIN(100,V111+IF(AND(OR(NOT(ISNUMBER($R$116)),'3-man'!W$46&gt;$R$116),V111&lt;100,V112+1&gt;=IF(OR('3-man'!$F$34=TRUE,'3-man'!$F$34="TRUE",'3-man'!$F$34="Yes"),25,50)),10,0)+IF('3-man'!W$46=$Q$116,25,0))</f>
        <v/>
      </c>
      <c r="X110">
        <f>MIN(100,W111+IF(AND(OR(NOT(ISNUMBER($R$116)),'3-man'!X$46&gt;$R$116),W111&lt;100,W112+1&gt;=IF(OR('3-man'!$F$34=TRUE,'3-man'!$F$34="TRUE",'3-man'!$F$34="Yes"),25,50)),10,0)+IF('3-man'!X$46=$Q$116,25,0))</f>
        <v/>
      </c>
      <c r="Y110">
        <f>MIN(100,X111+IF(AND(OR(NOT(ISNUMBER($R$116)),'3-man'!Y$46&gt;$R$116),X111&lt;100,X112+1&gt;=IF(OR('3-man'!$F$34=TRUE,'3-man'!$F$34="TRUE",'3-man'!$F$34="Yes"),25,50)),10,0)+IF('3-man'!Y$46=$Q$116,25,0))</f>
        <v/>
      </c>
      <c r="Z110">
        <f>MIN(100,Y111+IF(AND(OR(NOT(ISNUMBER($R$116)),'3-man'!Z$46&gt;$R$116),Y111&lt;100,Y112+1&gt;=IF(OR('3-man'!$F$34=TRUE,'3-man'!$F$34="TRUE",'3-man'!$F$34="Yes"),25,50)),10,0)+IF('3-man'!Z$46=$Q$116,25,0))</f>
        <v/>
      </c>
      <c r="AA110">
        <f>MIN(100,Z111+IF(AND(OR(NOT(ISNUMBER($R$116)),'3-man'!AA$46&gt;$R$116),Z111&lt;100,Z112+1&gt;=IF(OR('3-man'!$F$34=TRUE,'3-man'!$F$34="TRUE",'3-man'!$F$34="Yes"),25,50)),10,0)+IF('3-man'!AA$46=$Q$116,25,0))</f>
        <v/>
      </c>
      <c r="AB110">
        <f>MIN(100,AA111+IF(AND(OR(NOT(ISNUMBER($R$116)),'3-man'!AB$46&gt;$R$116),AA111&lt;100,AA112+1&gt;=IF(OR('3-man'!$F$34=TRUE,'3-man'!$F$34="TRUE",'3-man'!$F$34="Yes"),25,50)),10,0)+IF('3-man'!AB$46=$Q$116,25,0))</f>
        <v/>
      </c>
      <c r="AC110">
        <f>MIN(100,AB111+IF(AND(OR(NOT(ISNUMBER($R$116)),'3-man'!AC$46&gt;$R$116),AB111&lt;100,AB112+1&gt;=IF(OR('3-man'!$F$34=TRUE,'3-man'!$F$34="TRUE",'3-man'!$F$34="Yes"),25,50)),10,0)+IF('3-man'!AC$46=$Q$116,25,0))</f>
        <v/>
      </c>
      <c r="AD110">
        <f>MIN(100,AC111+IF(AND(OR(NOT(ISNUMBER($R$116)),'3-man'!AD$46&gt;$R$116),AC111&lt;100,AC112+1&gt;=IF(OR('3-man'!$F$34=TRUE,'3-man'!$F$34="TRUE",'3-man'!$F$34="Yes"),25,50)),10,0)+IF('3-man'!AD$46=$Q$116,25,0))</f>
        <v/>
      </c>
      <c r="AE110">
        <f>MIN(100,AD111+IF(AND(OR(NOT(ISNUMBER($R$116)),'3-man'!AE$46&gt;$R$116),AD111&lt;100,AD112+1&gt;=IF(OR('3-man'!$F$34=TRUE,'3-man'!$F$34="TRUE",'3-man'!$F$34="Yes"),25,50)),10,0)+IF('3-man'!AE$46=$Q$116,25,0))</f>
        <v/>
      </c>
      <c r="AF110">
        <f>MIN(100,AE111+IF(AND(OR(NOT(ISNUMBER($R$116)),'3-man'!AF$46&gt;$R$116),AE111&lt;100,AE112+1&gt;=IF(OR('3-man'!$F$34=TRUE,'3-man'!$F$34="TRUE",'3-man'!$F$34="Yes"),25,50)),10,0)+IF('3-man'!AF$46=$Q$116,25,0))</f>
        <v/>
      </c>
      <c r="AG110">
        <f>MIN(100,AF111+IF(AND(OR(NOT(ISNUMBER($R$116)),'3-man'!AG$46&gt;$R$116),AF111&lt;100,AF112+1&gt;=IF(OR('3-man'!$F$34=TRUE,'3-man'!$F$34="TRUE",'3-man'!$F$34="Yes"),25,50)),10,0)+IF('3-man'!AG$46=$Q$116,25,0))</f>
        <v/>
      </c>
      <c r="AH110">
        <f>MIN(100,AG111+IF(AND(OR(NOT(ISNUMBER($R$116)),'3-man'!AH$46&gt;$R$116),AG111&lt;100,AG112+1&gt;=IF(OR('3-man'!$F$34=TRUE,'3-man'!$F$34="TRUE",'3-man'!$F$34="Yes"),25,50)),10,0)+IF('3-man'!AH$46=$Q$116,25,0))</f>
        <v/>
      </c>
      <c r="AI110">
        <f>MIN(100,AH111+IF(AND(OR(NOT(ISNUMBER($R$116)),'3-man'!AI$46&gt;$R$116),AH111&lt;100,AH112+1&gt;=IF(OR('3-man'!$F$34=TRUE,'3-man'!$F$34="TRUE",'3-man'!$F$34="Yes"),25,50)),10,0)+IF('3-man'!AI$46=$Q$116,25,0))</f>
        <v/>
      </c>
      <c r="AJ110">
        <f>MIN(100,AI111+IF(AND(OR(NOT(ISNUMBER($R$116)),'3-man'!AJ$46&gt;$R$116),AI111&lt;100,AI112+1&gt;=IF(OR('3-man'!$F$34=TRUE,'3-man'!$F$34="TRUE",'3-man'!$F$34="Yes"),25,50)),10,0)+IF('3-man'!AJ$46=$Q$116,25,0))</f>
        <v/>
      </c>
      <c r="AK110">
        <f>MIN(100,AJ111+IF(AND(OR(NOT(ISNUMBER($R$116)),'3-man'!AK$46&gt;$R$116),AJ111&lt;100,AJ112+1&gt;=IF(OR('3-man'!$F$34=TRUE,'3-man'!$F$34="TRUE",'3-man'!$F$34="Yes"),25,50)),10,0)+IF('3-man'!AK$46=$Q$116,25,0))</f>
        <v/>
      </c>
      <c r="AL110">
        <f>MIN(100,AK111+IF(AND(OR(NOT(ISNUMBER($R$116)),'3-man'!AL$46&gt;$R$116),AK111&lt;100,AK112+1&gt;=IF(OR('3-man'!$F$34=TRUE,'3-man'!$F$34="TRUE",'3-man'!$F$34="Yes"),25,50)),10,0)+IF('3-man'!AL$46=$Q$116,25,0))</f>
        <v/>
      </c>
      <c r="AM110">
        <f>MIN(100,AL111+IF(AND(OR(NOT(ISNUMBER($R$116)),'3-man'!AM$46&gt;$R$116),AL111&lt;100,AL112+1&gt;=IF(OR('3-man'!$F$34=TRUE,'3-man'!$F$34="TRUE",'3-man'!$F$34="Yes"),25,50)),10,0)+IF('3-man'!AM$46=$Q$116,25,0))</f>
        <v/>
      </c>
      <c r="AN110">
        <f>MIN(100,AM111+IF(AND(OR(NOT(ISNUMBER($R$116)),'3-man'!AN$46&gt;$R$116),AM111&lt;100,AM112+1&gt;=IF(OR('3-man'!$F$34=TRUE,'3-man'!$F$34="TRUE",'3-man'!$F$34="Yes"),25,50)),10,0)+IF('3-man'!AN$46=$Q$116,25,0))</f>
        <v/>
      </c>
      <c r="AO110">
        <f>MIN(100,AN111+IF(AND(OR(NOT(ISNUMBER($R$116)),'3-man'!AO$46&gt;$R$116),AN111&lt;100,AN112+1&gt;=IF(OR('3-man'!$F$34=TRUE,'3-man'!$F$34="TRUE",'3-man'!$F$34="Yes"),25,50)),10,0)+IF('3-man'!AO$46=$Q$116,25,0))</f>
        <v/>
      </c>
      <c r="AP110">
        <f>MIN(100,AO111+IF(AND(OR(NOT(ISNUMBER($R$116)),'3-man'!AP$46&gt;$R$116),AO111&lt;100,AO112+1&gt;=IF(OR('3-man'!$F$34=TRUE,'3-man'!$F$34="TRUE",'3-man'!$F$34="Yes"),25,50)),10,0)+IF('3-man'!AP$46=$Q$116,25,0))</f>
        <v/>
      </c>
      <c r="AQ110">
        <f>MIN(100,AP111+IF(AND(OR(NOT(ISNUMBER($R$116)),'3-man'!AQ$46&gt;$R$116),AP111&lt;100,AP112+1&gt;=IF(OR('3-man'!$F$34=TRUE,'3-man'!$F$34="TRUE",'3-man'!$F$34="Yes"),25,50)),10,0)+IF('3-man'!AQ$46=$Q$116,25,0))</f>
        <v/>
      </c>
      <c r="AR110">
        <f>MIN(100,AQ111+IF(AND(OR(NOT(ISNUMBER($R$116)),'3-man'!AR$46&gt;$R$116),AQ111&lt;100,AQ112+1&gt;=IF(OR('3-man'!$F$34=TRUE,'3-man'!$F$34="TRUE",'3-man'!$F$34="Yes"),25,50)),10,0)+IF('3-man'!AR$46=$Q$116,25,0))</f>
        <v/>
      </c>
      <c r="AS110">
        <f>MIN(100,AR111+IF(AND(OR(NOT(ISNUMBER($R$116)),'3-man'!AS$46&gt;$R$116),AR111&lt;100,AR112+1&gt;=IF(OR('3-man'!$F$34=TRUE,'3-man'!$F$34="TRUE",'3-man'!$F$34="Yes"),25,50)),10,0)+IF('3-man'!AS$46=$Q$116,25,0))</f>
        <v/>
      </c>
      <c r="AT110">
        <f>MIN(100,AS111+IF(AND(OR(NOT(ISNUMBER($R$116)),'3-man'!AT$46&gt;$R$116),AS111&lt;100,AS112+1&gt;=IF(OR('3-man'!$F$34=TRUE,'3-man'!$F$34="TRUE",'3-man'!$F$34="Yes"),25,50)),10,0)+IF('3-man'!AT$46=$Q$116,25,0))</f>
        <v/>
      </c>
      <c r="AU110">
        <f>MIN(100,AT111+IF(AND(OR(NOT(ISNUMBER($R$116)),'3-man'!AU$46&gt;$R$116),AT111&lt;100,AT112+1&gt;=IF(OR('3-man'!$F$34=TRUE,'3-man'!$F$34="TRUE",'3-man'!$F$34="Yes"),25,50)),10,0)+IF('3-man'!AU$46=$Q$116,25,0))</f>
        <v/>
      </c>
      <c r="AV110">
        <f>MIN(100,AU111+IF(AND(OR(NOT(ISNUMBER($R$116)),'3-man'!AV$46&gt;$R$116),AU111&lt;100,AU112+1&gt;=IF(OR('3-man'!$F$34=TRUE,'3-man'!$F$34="TRUE",'3-man'!$F$34="Yes"),25,50)),10,0)+IF('3-man'!AV$46=$Q$116,25,0))</f>
        <v/>
      </c>
      <c r="AW110">
        <f>MIN(100,AV111+IF(AND(OR(NOT(ISNUMBER($R$116)),'3-man'!AW$46&gt;$R$116),AV111&lt;100,AV112+1&gt;=IF(OR('3-man'!$F$34=TRUE,'3-man'!$F$34="TRUE",'3-man'!$F$34="Yes"),25,50)),10,0)+IF('3-man'!AW$46=$Q$116,25,0))</f>
        <v/>
      </c>
      <c r="AX110">
        <f>MIN(100,AW111+IF(AND(OR(NOT(ISNUMBER($R$116)),'3-man'!AX$46&gt;$R$116),AW111&lt;100,AW112+1&gt;=IF(OR('3-man'!$F$34=TRUE,'3-man'!$F$34="TRUE",'3-man'!$F$34="Yes"),25,50)),10,0)+IF('3-man'!AX$46=$Q$116,25,0))</f>
        <v/>
      </c>
      <c r="AY110">
        <f>MIN(100,AX111+IF(AND(OR(NOT(ISNUMBER($R$116)),'3-man'!AY$46&gt;$R$116),AX111&lt;100,AX112+1&gt;=IF(OR('3-man'!$F$34=TRUE,'3-man'!$F$34="TRUE",'3-man'!$F$34="Yes"),25,50)),10,0)+IF('3-man'!AY$46=$Q$116,25,0))</f>
        <v/>
      </c>
      <c r="AZ110">
        <f>MIN(100,AY111+IF(AND(OR(NOT(ISNUMBER($R$116)),'3-man'!AZ$46&gt;$R$116),AY111&lt;100,AY112+1&gt;=IF(OR('3-man'!$F$34=TRUE,'3-man'!$F$34="TRUE",'3-man'!$F$34="Yes"),25,50)),10,0)+IF('3-man'!AZ$46=$Q$116,25,0))</f>
        <v/>
      </c>
      <c r="BA110">
        <f>MIN(100,AZ111+IF(AND(OR(NOT(ISNUMBER($R$116)),'3-man'!BA$46&gt;$R$116),AZ111&lt;100,AZ112+1&gt;=IF(OR('3-man'!$F$34=TRUE,'3-man'!$F$34="TRUE",'3-man'!$F$34="Yes"),25,50)),10,0)+IF('3-man'!BA$46=$Q$116,25,0))</f>
        <v/>
      </c>
      <c r="BB110">
        <f>MIN(100,BA111+IF(AND(OR(NOT(ISNUMBER($R$116)),'3-man'!BB$46&gt;$R$116),BA111&lt;100,BA112+1&gt;=IF(OR('3-man'!$F$34=TRUE,'3-man'!$F$34="TRUE",'3-man'!$F$34="Yes"),25,50)),10,0)+IF('3-man'!BB$46=$Q$116,25,0))</f>
        <v/>
      </c>
      <c r="BC110">
        <f>MIN(100,BB111+IF(AND(OR(NOT(ISNUMBER($R$116)),'3-man'!BC$46&gt;$R$116),BB111&lt;100,BB112+1&gt;=IF(OR('3-man'!$F$34=TRUE,'3-man'!$F$34="TRUE",'3-man'!$F$34="Yes"),25,50)),10,0)+IF('3-man'!BC$46=$Q$116,25,0))</f>
        <v/>
      </c>
      <c r="BD110">
        <f>MIN(100,BC111+IF(AND(OR(NOT(ISNUMBER($R$116)),'3-man'!BD$46&gt;$R$116),BC111&lt;100,BC112+1&gt;=IF(OR('3-man'!$F$34=TRUE,'3-man'!$F$34="TRUE",'3-man'!$F$34="Yes"),25,50)),10,0)+IF('3-man'!BD$46=$Q$116,25,0))</f>
        <v/>
      </c>
      <c r="BE110">
        <f>MIN(100,BD111+IF(AND(OR(NOT(ISNUMBER($R$116)),'3-man'!BE$46&gt;$R$116),BD111&lt;100,BD112+1&gt;=IF(OR('3-man'!$F$34=TRUE,'3-man'!$F$34="TRUE",'3-man'!$F$34="Yes"),25,50)),10,0)+IF('3-man'!BE$46=$Q$116,25,0))</f>
        <v/>
      </c>
      <c r="BF110">
        <f>MIN(100,BE111+IF(AND(OR(NOT(ISNUMBER($R$116)),'3-man'!BF$46&gt;$R$116),BE111&lt;100,BE112+1&gt;=IF(OR('3-man'!$F$34=TRUE,'3-man'!$F$34="TRUE",'3-man'!$F$34="Yes"),25,50)),10,0)+IF('3-man'!BF$46=$Q$116,25,0))</f>
        <v/>
      </c>
      <c r="BG110">
        <f>MIN(100,BF111+IF(AND(OR(NOT(ISNUMBER($R$116)),'3-man'!BG$46&gt;$R$116),BF111&lt;100,BF112+1&gt;=IF(OR('3-man'!$F$34=TRUE,'3-man'!$F$34="TRUE",'3-man'!$F$34="Yes"),25,50)),10,0)+IF('3-man'!BG$46=$Q$116,25,0))</f>
        <v/>
      </c>
      <c r="BH110">
        <f>MIN(100,BG111+IF(AND(OR(NOT(ISNUMBER($R$116)),'3-man'!BH$46&gt;$R$116),BG111&lt;100,BG112+1&gt;=IF(OR('3-man'!$F$34=TRUE,'3-man'!$F$34="TRUE",'3-man'!$F$34="Yes"),25,50)),10,0)+IF('3-man'!BH$46=$Q$116,25,0))</f>
        <v/>
      </c>
      <c r="BI110">
        <f>MIN(100,BH111+IF(AND(OR(NOT(ISNUMBER($R$116)),'3-man'!BI$46&gt;$R$116),BH111&lt;100,BH112+1&gt;=IF(OR('3-man'!$F$34=TRUE,'3-man'!$F$34="TRUE",'3-man'!$F$34="Yes"),25,50)),10,0)+IF('3-man'!BI$46=$Q$116,25,0))</f>
        <v/>
      </c>
      <c r="BJ110">
        <f>MIN(100,BI111+IF(AND(OR(NOT(ISNUMBER($R$116)),'3-man'!BJ$46&gt;$R$116),BI111&lt;100,BI112+1&gt;=IF(OR('3-man'!$F$34=TRUE,'3-man'!$F$34="TRUE",'3-man'!$F$34="Yes"),25,50)),10,0)+IF('3-man'!BJ$46=$Q$116,25,0))</f>
        <v/>
      </c>
      <c r="BK110">
        <f>MIN(100,BJ111+IF(AND(OR(NOT(ISNUMBER($R$116)),'3-man'!BK$46&gt;$R$116),BJ111&lt;100,BJ112+1&gt;=IF(OR('3-man'!$F$34=TRUE,'3-man'!$F$34="TRUE",'3-man'!$F$34="Yes"),25,50)),10,0)+IF('3-man'!BK$46=$Q$116,25,0))</f>
        <v/>
      </c>
      <c r="BL110">
        <f>MIN(100,BK111+IF(AND(OR(NOT(ISNUMBER($R$116)),'3-man'!BL$46&gt;$R$116),BK111&lt;100,BK112+1&gt;=IF(OR('3-man'!$F$34=TRUE,'3-man'!$F$34="TRUE",'3-man'!$F$34="Yes"),25,50)),10,0)+IF('3-man'!BL$46=$Q$116,25,0))</f>
        <v/>
      </c>
      <c r="BM110">
        <f>MIN(100,BL111+IF(AND(OR(NOT(ISNUMBER($R$116)),'3-man'!BM$46&gt;$R$116),BL111&lt;100,BL112+1&gt;=IF(OR('3-man'!$F$34=TRUE,'3-man'!$F$34="TRUE",'3-man'!$F$34="Yes"),25,50)),10,0)+IF('3-man'!BM$46=$Q$116,25,0))</f>
        <v/>
      </c>
      <c r="BN110">
        <f>MIN(100,BM111+IF(AND(OR(NOT(ISNUMBER($R$116)),'3-man'!BN$46&gt;$R$116),BM111&lt;100,BM112+1&gt;=IF(OR('3-man'!$F$34=TRUE,'3-man'!$F$34="TRUE",'3-man'!$F$34="Yes"),25,50)),10,0)+IF('3-man'!BN$46=$Q$116,25,0))</f>
        <v/>
      </c>
      <c r="BO110">
        <f>MIN(100,BN111+IF(AND(OR(NOT(ISNUMBER($R$116)),'3-man'!BO$46&gt;$R$116),BN111&lt;100,BN112+1&gt;=IF(OR('3-man'!$F$34=TRUE,'3-man'!$F$34="TRUE",'3-man'!$F$34="Yes"),25,50)),10,0)+IF('3-man'!BO$46=$Q$116,25,0))</f>
        <v/>
      </c>
      <c r="BP110">
        <f>MIN(100,BO111+IF(AND(OR(NOT(ISNUMBER($R$116)),'3-man'!BP$46&gt;$R$116),BO111&lt;100,BO112+1&gt;=IF(OR('3-man'!$F$34=TRUE,'3-man'!$F$34="TRUE",'3-man'!$F$34="Yes"),25,50)),10,0)+IF('3-man'!BP$46=$Q$116,25,0))</f>
        <v/>
      </c>
      <c r="BQ110">
        <f>MIN(100,BP111+IF(AND(OR(NOT(ISNUMBER($R$116)),'3-man'!BQ$46&gt;$R$116),BP111&lt;100,BP112+1&gt;=IF(OR('3-man'!$F$34=TRUE,'3-man'!$F$34="TRUE",'3-man'!$F$34="Yes"),25,50)),10,0)+IF('3-man'!BQ$46=$Q$116,25,0))</f>
        <v/>
      </c>
      <c r="BR110">
        <f>MIN(100,BQ111+IF(AND(OR(NOT(ISNUMBER($R$116)),'3-man'!BR$46&gt;$R$116),BQ111&lt;100,BQ112+1&gt;=IF(OR('3-man'!$F$34=TRUE,'3-man'!$F$34="TRUE",'3-man'!$F$34="Yes"),25,50)),10,0)+IF('3-man'!BR$46=$Q$116,25,0))</f>
        <v/>
      </c>
      <c r="BS110">
        <f>MIN(100,BR111+IF(AND(OR(NOT(ISNUMBER($R$116)),'3-man'!BS$46&gt;$R$116),BR111&lt;100,BR112+1&gt;=IF(OR('3-man'!$F$34=TRUE,'3-man'!$F$34="TRUE",'3-man'!$F$34="Yes"),25,50)),10,0)+IF('3-man'!BS$46=$Q$116,25,0))</f>
        <v/>
      </c>
      <c r="BT110">
        <f>MIN(100,BS111+IF(AND(OR(NOT(ISNUMBER($R$116)),'3-man'!BT$46&gt;$R$116),BS111&lt;100,BS112+1&gt;=IF(OR('3-man'!$F$34=TRUE,'3-man'!$F$34="TRUE",'3-man'!$F$34="Yes"),25,50)),10,0)+IF('3-man'!BT$46=$Q$116,25,0))</f>
        <v/>
      </c>
      <c r="BU110">
        <f>MIN(100,BT111+IF(AND(OR(NOT(ISNUMBER($R$116)),'3-man'!BU$46&gt;$R$116),BT111&lt;100,BT112+1&gt;=IF(OR('3-man'!$F$34=TRUE,'3-man'!$F$34="TRUE",'3-man'!$F$34="Yes"),25,50)),10,0)+IF('3-man'!BU$46=$Q$116,25,0))</f>
        <v/>
      </c>
      <c r="BV110">
        <f>MIN(100,BU111+IF(AND(OR(NOT(ISNUMBER($R$116)),'3-man'!BV$46&gt;$R$116),BU111&lt;100,BU112+1&gt;=IF(OR('3-man'!$F$34=TRUE,'3-man'!$F$34="TRUE",'3-man'!$F$34="Yes"),25,50)),10,0)+IF('3-man'!BV$46=$Q$116,25,0))</f>
        <v/>
      </c>
      <c r="BW110">
        <f>MIN(100,BV111+IF(AND(OR(NOT(ISNUMBER($R$116)),'3-man'!BW$46&gt;$R$116),BV111&lt;100,BV112+1&gt;=IF(OR('3-man'!$F$34=TRUE,'3-man'!$F$34="TRUE",'3-man'!$F$34="Yes"),25,50)),10,0)+IF('3-man'!BW$46=$Q$116,25,0))</f>
        <v/>
      </c>
      <c r="BX110">
        <f>MIN(100,BW111+IF(AND(OR(NOT(ISNUMBER($R$116)),'3-man'!BX$46&gt;$R$116),BW111&lt;100,BW112+1&gt;=IF(OR('3-man'!$F$34=TRUE,'3-man'!$F$34="TRUE",'3-man'!$F$34="Yes"),25,50)),10,0)+IF('3-man'!BX$46=$Q$116,25,0))</f>
        <v/>
      </c>
      <c r="BY110">
        <f>MIN(100,BX111+IF(AND(OR(NOT(ISNUMBER($R$116)),'3-man'!BY$46&gt;$R$116),BX111&lt;100,BX112+1&gt;=IF(OR('3-man'!$F$34=TRUE,'3-man'!$F$34="TRUE",'3-man'!$F$34="Yes"),25,50)),10,0)+IF('3-man'!BY$46=$Q$116,25,0))</f>
        <v/>
      </c>
      <c r="BZ110">
        <f>MIN(100,BY111+IF(AND(OR(NOT(ISNUMBER($R$116)),'3-man'!BZ$46&gt;$R$116),BY111&lt;100,BY112+1&gt;=IF(OR('3-man'!$F$34=TRUE,'3-man'!$F$34="TRUE",'3-man'!$F$34="Yes"),25,50)),10,0)+IF('3-man'!BZ$46=$Q$116,25,0))</f>
        <v/>
      </c>
      <c r="CA110">
        <f>MIN(100,BZ111+IF(AND(OR(NOT(ISNUMBER($R$116)),'3-man'!CA$46&gt;$R$116),BZ111&lt;100,BZ112+1&gt;=IF(OR('3-man'!$F$34=TRUE,'3-man'!$F$34="TRUE",'3-man'!$F$34="Yes"),25,50)),10,0)+IF('3-man'!CA$46=$Q$116,25,0))</f>
        <v/>
      </c>
      <c r="CB110">
        <f>MIN(100,CA111+IF(AND(OR(NOT(ISNUMBER($R$116)),'3-man'!CB$46&gt;$R$116),CA111&lt;100,CA112+1&gt;=IF(OR('3-man'!$F$34=TRUE,'3-man'!$F$34="TRUE",'3-man'!$F$34="Yes"),25,50)),10,0)+IF('3-man'!CB$46=$Q$116,25,0))</f>
        <v/>
      </c>
      <c r="CC110">
        <f>MIN(100,CB111+IF(AND(OR(NOT(ISNUMBER($R$116)),'3-man'!CC$46&gt;$R$116),CB111&lt;100,CB112+1&gt;=IF(OR('3-man'!$F$34=TRUE,'3-man'!$F$34="TRUE",'3-man'!$F$34="Yes"),25,50)),10,0)+IF('3-man'!CC$46=$Q$116,25,0))</f>
        <v/>
      </c>
      <c r="CD110">
        <f>MIN(100,CC111+IF(AND(OR(NOT(ISNUMBER($R$116)),'3-man'!CD$46&gt;$R$116),CC111&lt;100,CC112+1&gt;=IF(OR('3-man'!$F$34=TRUE,'3-man'!$F$34="TRUE",'3-man'!$F$34="Yes"),25,50)),10,0)+IF('3-man'!CD$46=$Q$116,25,0))</f>
        <v/>
      </c>
    </row>
    <row r="111">
      <c r="A111" t="inlineStr">
        <is>
          <t>P3 spec</t>
        </is>
      </c>
      <c r="B111">
        <f>IF('3-man'!$C$34="",100,'3-man'!$C$34)</f>
        <v/>
      </c>
      <c r="C111">
        <f>IF(OR('3-man'!C$49="R",'3-man'!C$46=$R$116),MIN(100,C110+10),IF('3-man'!C$49="P",MIN(100,C110+25),IF(AND('3-man'!C$49="D",C110&gt;=35,'3-man'!C$46&lt;=IF('3-man'!$BF$32="",999,'3-man'!$BF$32)),C110-35,IF(AND(LEFT('3-man'!C$49,3)="ST&gt;",C110&gt;=100,'3-man'!C$46&lt;=IF('3-man'!$BF$32="",999,'3-man'!$BF$32)),0,IF(AND(OR(AND('3-man'!C$47="ST&gt;3",C94&gt;=100),AND('3-man'!C$48="ST&gt;3",C102&gt;=100)),'3-man'!C$46&lt;=IF('3-man'!$BF$32="",999,'3-man'!$BF$32)),100,C110)))))</f>
        <v/>
      </c>
      <c r="D111">
        <f>IF(OR('3-man'!D$49="R",'3-man'!D$46=$R$116),MIN(100,D110+10),IF('3-man'!D$49="P",MIN(100,D110+25),IF(AND('3-man'!D$49="D",D110&gt;=35,'3-man'!D$46&lt;=IF('3-man'!$BF$32="",999,'3-man'!$BF$32)),D110-35,IF(AND(LEFT('3-man'!D$49,3)="ST&gt;",D110&gt;=100,'3-man'!D$46&lt;=IF('3-man'!$BF$32="",999,'3-man'!$BF$32)),0,IF(AND(OR(AND('3-man'!D$47="ST&gt;3",D94&gt;=100),AND('3-man'!D$48="ST&gt;3",D102&gt;=100)),'3-man'!D$46&lt;=IF('3-man'!$BF$32="",999,'3-man'!$BF$32)),100,D110)))))</f>
        <v/>
      </c>
      <c r="E111">
        <f>IF(OR('3-man'!E$49="R",'3-man'!E$46=$R$116),MIN(100,E110+10),IF('3-man'!E$49="P",MIN(100,E110+25),IF(AND('3-man'!E$49="D",E110&gt;=35,'3-man'!E$46&lt;=IF('3-man'!$BF$32="",999,'3-man'!$BF$32)),E110-35,IF(AND(LEFT('3-man'!E$49,3)="ST&gt;",E110&gt;=100,'3-man'!E$46&lt;=IF('3-man'!$BF$32="",999,'3-man'!$BF$32)),0,IF(AND(OR(AND('3-man'!E$47="ST&gt;3",E94&gt;=100),AND('3-man'!E$48="ST&gt;3",E102&gt;=100)),'3-man'!E$46&lt;=IF('3-man'!$BF$32="",999,'3-man'!$BF$32)),100,E110)))))</f>
        <v/>
      </c>
      <c r="F111">
        <f>IF(OR('3-man'!F$49="R",'3-man'!F$46=$R$116),MIN(100,F110+10),IF('3-man'!F$49="P",MIN(100,F110+25),IF(AND('3-man'!F$49="D",F110&gt;=35,'3-man'!F$46&lt;=IF('3-man'!$BF$32="",999,'3-man'!$BF$32)),F110-35,IF(AND(LEFT('3-man'!F$49,3)="ST&gt;",F110&gt;=100,'3-man'!F$46&lt;=IF('3-man'!$BF$32="",999,'3-man'!$BF$32)),0,IF(AND(OR(AND('3-man'!F$47="ST&gt;3",F94&gt;=100),AND('3-man'!F$48="ST&gt;3",F102&gt;=100)),'3-man'!F$46&lt;=IF('3-man'!$BF$32="",999,'3-man'!$BF$32)),100,F110)))))</f>
        <v/>
      </c>
      <c r="G111">
        <f>IF(OR('3-man'!G$49="R",'3-man'!G$46=$R$116),MIN(100,G110+10),IF('3-man'!G$49="P",MIN(100,G110+25),IF(AND('3-man'!G$49="D",G110&gt;=35,'3-man'!G$46&lt;=IF('3-man'!$BF$32="",999,'3-man'!$BF$32)),G110-35,IF(AND(LEFT('3-man'!G$49,3)="ST&gt;",G110&gt;=100,'3-man'!G$46&lt;=IF('3-man'!$BF$32="",999,'3-man'!$BF$32)),0,IF(AND(OR(AND('3-man'!G$47="ST&gt;3",G94&gt;=100),AND('3-man'!G$48="ST&gt;3",G102&gt;=100)),'3-man'!G$46&lt;=IF('3-man'!$BF$32="",999,'3-man'!$BF$32)),100,G110)))))</f>
        <v/>
      </c>
      <c r="H111">
        <f>IF(OR('3-man'!H$49="R",'3-man'!H$46=$R$116),MIN(100,H110+10),IF('3-man'!H$49="P",MIN(100,H110+25),IF(AND('3-man'!H$49="D",H110&gt;=35,'3-man'!H$46&lt;=IF('3-man'!$BF$32="",999,'3-man'!$BF$32)),H110-35,IF(AND(LEFT('3-man'!H$49,3)="ST&gt;",H110&gt;=100,'3-man'!H$46&lt;=IF('3-man'!$BF$32="",999,'3-man'!$BF$32)),0,IF(AND(OR(AND('3-man'!H$47="ST&gt;3",H94&gt;=100),AND('3-man'!H$48="ST&gt;3",H102&gt;=100)),'3-man'!H$46&lt;=IF('3-man'!$BF$32="",999,'3-man'!$BF$32)),100,H110)))))</f>
        <v/>
      </c>
      <c r="I111">
        <f>IF(OR('3-man'!I$49="R",'3-man'!I$46=$R$116),MIN(100,I110+10),IF('3-man'!I$49="P",MIN(100,I110+25),IF(AND('3-man'!I$49="D",I110&gt;=35,'3-man'!I$46&lt;=IF('3-man'!$BF$32="",999,'3-man'!$BF$32)),I110-35,IF(AND(LEFT('3-man'!I$49,3)="ST&gt;",I110&gt;=100,'3-man'!I$46&lt;=IF('3-man'!$BF$32="",999,'3-man'!$BF$32)),0,IF(AND(OR(AND('3-man'!I$47="ST&gt;3",I94&gt;=100),AND('3-man'!I$48="ST&gt;3",I102&gt;=100)),'3-man'!I$46&lt;=IF('3-man'!$BF$32="",999,'3-man'!$BF$32)),100,I110)))))</f>
        <v/>
      </c>
      <c r="J111">
        <f>IF(OR('3-man'!J$49="R",'3-man'!J$46=$R$116),MIN(100,J110+10),IF('3-man'!J$49="P",MIN(100,J110+25),IF(AND('3-man'!J$49="D",J110&gt;=35,'3-man'!J$46&lt;=IF('3-man'!$BF$32="",999,'3-man'!$BF$32)),J110-35,IF(AND(LEFT('3-man'!J$49,3)="ST&gt;",J110&gt;=100,'3-man'!J$46&lt;=IF('3-man'!$BF$32="",999,'3-man'!$BF$32)),0,IF(AND(OR(AND('3-man'!J$47="ST&gt;3",J94&gt;=100),AND('3-man'!J$48="ST&gt;3",J102&gt;=100)),'3-man'!J$46&lt;=IF('3-man'!$BF$32="",999,'3-man'!$BF$32)),100,J110)))))</f>
        <v/>
      </c>
      <c r="K111">
        <f>IF(OR('3-man'!K$49="R",'3-man'!K$46=$R$116),MIN(100,K110+10),IF('3-man'!K$49="P",MIN(100,K110+25),IF(AND('3-man'!K$49="D",K110&gt;=35,'3-man'!K$46&lt;=IF('3-man'!$BF$32="",999,'3-man'!$BF$32)),K110-35,IF(AND(LEFT('3-man'!K$49,3)="ST&gt;",K110&gt;=100,'3-man'!K$46&lt;=IF('3-man'!$BF$32="",999,'3-man'!$BF$32)),0,IF(AND(OR(AND('3-man'!K$47="ST&gt;3",K94&gt;=100),AND('3-man'!K$48="ST&gt;3",K102&gt;=100)),'3-man'!K$46&lt;=IF('3-man'!$BF$32="",999,'3-man'!$BF$32)),100,K110)))))</f>
        <v/>
      </c>
      <c r="L111">
        <f>IF(OR('3-man'!L$49="R",'3-man'!L$46=$R$116),MIN(100,L110+10),IF('3-man'!L$49="P",MIN(100,L110+25),IF(AND('3-man'!L$49="D",L110&gt;=35,'3-man'!L$46&lt;=IF('3-man'!$BF$32="",999,'3-man'!$BF$32)),L110-35,IF(AND(LEFT('3-man'!L$49,3)="ST&gt;",L110&gt;=100,'3-man'!L$46&lt;=IF('3-man'!$BF$32="",999,'3-man'!$BF$32)),0,IF(AND(OR(AND('3-man'!L$47="ST&gt;3",L94&gt;=100),AND('3-man'!L$48="ST&gt;3",L102&gt;=100)),'3-man'!L$46&lt;=IF('3-man'!$BF$32="",999,'3-man'!$BF$32)),100,L110)))))</f>
        <v/>
      </c>
      <c r="M111">
        <f>IF(OR('3-man'!M$49="R",'3-man'!M$46=$R$116),MIN(100,M110+10),IF('3-man'!M$49="P",MIN(100,M110+25),IF(AND('3-man'!M$49="D",M110&gt;=35,'3-man'!M$46&lt;=IF('3-man'!$BF$32="",999,'3-man'!$BF$32)),M110-35,IF(AND(LEFT('3-man'!M$49,3)="ST&gt;",M110&gt;=100,'3-man'!M$46&lt;=IF('3-man'!$BF$32="",999,'3-man'!$BF$32)),0,IF(AND(OR(AND('3-man'!M$47="ST&gt;3",M94&gt;=100),AND('3-man'!M$48="ST&gt;3",M102&gt;=100)),'3-man'!M$46&lt;=IF('3-man'!$BF$32="",999,'3-man'!$BF$32)),100,M110)))))</f>
        <v/>
      </c>
      <c r="N111">
        <f>IF(OR('3-man'!N$49="R",'3-man'!N$46=$R$116),MIN(100,N110+10),IF('3-man'!N$49="P",MIN(100,N110+25),IF(AND('3-man'!N$49="D",N110&gt;=35,'3-man'!N$46&lt;=IF('3-man'!$BF$32="",999,'3-man'!$BF$32)),N110-35,IF(AND(LEFT('3-man'!N$49,3)="ST&gt;",N110&gt;=100,'3-man'!N$46&lt;=IF('3-man'!$BF$32="",999,'3-man'!$BF$32)),0,IF(AND(OR(AND('3-man'!N$47="ST&gt;3",N94&gt;=100),AND('3-man'!N$48="ST&gt;3",N102&gt;=100)),'3-man'!N$46&lt;=IF('3-man'!$BF$32="",999,'3-man'!$BF$32)),100,N110)))))</f>
        <v/>
      </c>
      <c r="O111">
        <f>IF(OR('3-man'!O$49="R",'3-man'!O$46=$R$116),MIN(100,O110+10),IF('3-man'!O$49="P",MIN(100,O110+25),IF(AND('3-man'!O$49="D",O110&gt;=35,'3-man'!O$46&lt;=IF('3-man'!$BF$32="",999,'3-man'!$BF$32)),O110-35,IF(AND(LEFT('3-man'!O$49,3)="ST&gt;",O110&gt;=100,'3-man'!O$46&lt;=IF('3-man'!$BF$32="",999,'3-man'!$BF$32)),0,IF(AND(OR(AND('3-man'!O$47="ST&gt;3",O94&gt;=100),AND('3-man'!O$48="ST&gt;3",O102&gt;=100)),'3-man'!O$46&lt;=IF('3-man'!$BF$32="",999,'3-man'!$BF$32)),100,O110)))))</f>
        <v/>
      </c>
      <c r="P111">
        <f>IF(OR('3-man'!P$49="R",'3-man'!P$46=$R$116),MIN(100,P110+10),IF('3-man'!P$49="P",MIN(100,P110+25),IF(AND('3-man'!P$49="D",P110&gt;=35,'3-man'!P$46&lt;=IF('3-man'!$BF$32="",999,'3-man'!$BF$32)),P110-35,IF(AND(LEFT('3-man'!P$49,3)="ST&gt;",P110&gt;=100,'3-man'!P$46&lt;=IF('3-man'!$BF$32="",999,'3-man'!$BF$32)),0,IF(AND(OR(AND('3-man'!P$47="ST&gt;3",P94&gt;=100),AND('3-man'!P$48="ST&gt;3",P102&gt;=100)),'3-man'!P$46&lt;=IF('3-man'!$BF$32="",999,'3-man'!$BF$32)),100,P110)))))</f>
        <v/>
      </c>
      <c r="Q111">
        <f>IF(OR('3-man'!Q$49="R",'3-man'!Q$46=$R$116),MIN(100,Q110+10),IF('3-man'!Q$49="P",MIN(100,Q110+25),IF(AND('3-man'!Q$49="D",Q110&gt;=35,'3-man'!Q$46&lt;=IF('3-man'!$BF$32="",999,'3-man'!$BF$32)),Q110-35,IF(AND(LEFT('3-man'!Q$49,3)="ST&gt;",Q110&gt;=100,'3-man'!Q$46&lt;=IF('3-man'!$BF$32="",999,'3-man'!$BF$32)),0,IF(AND(OR(AND('3-man'!Q$47="ST&gt;3",Q94&gt;=100),AND('3-man'!Q$48="ST&gt;3",Q102&gt;=100)),'3-man'!Q$46&lt;=IF('3-man'!$BF$32="",999,'3-man'!$BF$32)),100,Q110)))))</f>
        <v/>
      </c>
      <c r="R111">
        <f>IF(OR('3-man'!R$49="R",'3-man'!R$46=$R$116),MIN(100,R110+10),IF('3-man'!R$49="P",MIN(100,R110+25),IF(AND('3-man'!R$49="D",R110&gt;=35,'3-man'!R$46&lt;=IF('3-man'!$BF$32="",999,'3-man'!$BF$32)),R110-35,IF(AND(LEFT('3-man'!R$49,3)="ST&gt;",R110&gt;=100,'3-man'!R$46&lt;=IF('3-man'!$BF$32="",999,'3-man'!$BF$32)),0,IF(AND(OR(AND('3-man'!R$47="ST&gt;3",R94&gt;=100),AND('3-man'!R$48="ST&gt;3",R102&gt;=100)),'3-man'!R$46&lt;=IF('3-man'!$BF$32="",999,'3-man'!$BF$32)),100,R110)))))</f>
        <v/>
      </c>
      <c r="S111">
        <f>IF(OR('3-man'!S$49="R",'3-man'!S$46=$R$116),MIN(100,S110+10),IF('3-man'!S$49="P",MIN(100,S110+25),IF(AND('3-man'!S$49="D",S110&gt;=35,'3-man'!S$46&lt;=IF('3-man'!$BF$32="",999,'3-man'!$BF$32)),S110-35,IF(AND(LEFT('3-man'!S$49,3)="ST&gt;",S110&gt;=100,'3-man'!S$46&lt;=IF('3-man'!$BF$32="",999,'3-man'!$BF$32)),0,IF(AND(OR(AND('3-man'!S$47="ST&gt;3",S94&gt;=100),AND('3-man'!S$48="ST&gt;3",S102&gt;=100)),'3-man'!S$46&lt;=IF('3-man'!$BF$32="",999,'3-man'!$BF$32)),100,S110)))))</f>
        <v/>
      </c>
      <c r="T111">
        <f>IF(OR('3-man'!T$49="R",'3-man'!T$46=$R$116),MIN(100,T110+10),IF('3-man'!T$49="P",MIN(100,T110+25),IF(AND('3-man'!T$49="D",T110&gt;=35,'3-man'!T$46&lt;=IF('3-man'!$BF$32="",999,'3-man'!$BF$32)),T110-35,IF(AND(LEFT('3-man'!T$49,3)="ST&gt;",T110&gt;=100,'3-man'!T$46&lt;=IF('3-man'!$BF$32="",999,'3-man'!$BF$32)),0,IF(AND(OR(AND('3-man'!T$47="ST&gt;3",T94&gt;=100),AND('3-man'!T$48="ST&gt;3",T102&gt;=100)),'3-man'!T$46&lt;=IF('3-man'!$BF$32="",999,'3-man'!$BF$32)),100,T110)))))</f>
        <v/>
      </c>
      <c r="U111">
        <f>IF(OR('3-man'!U$49="R",'3-man'!U$46=$R$116),MIN(100,U110+10),IF('3-man'!U$49="P",MIN(100,U110+25),IF(AND('3-man'!U$49="D",U110&gt;=35,'3-man'!U$46&lt;=IF('3-man'!$BF$32="",999,'3-man'!$BF$32)),U110-35,IF(AND(LEFT('3-man'!U$49,3)="ST&gt;",U110&gt;=100,'3-man'!U$46&lt;=IF('3-man'!$BF$32="",999,'3-man'!$BF$32)),0,IF(AND(OR(AND('3-man'!U$47="ST&gt;3",U94&gt;=100),AND('3-man'!U$48="ST&gt;3",U102&gt;=100)),'3-man'!U$46&lt;=IF('3-man'!$BF$32="",999,'3-man'!$BF$32)),100,U110)))))</f>
        <v/>
      </c>
      <c r="V111">
        <f>IF(OR('3-man'!V$49="R",'3-man'!V$46=$R$116),MIN(100,V110+10),IF('3-man'!V$49="P",MIN(100,V110+25),IF(AND('3-man'!V$49="D",V110&gt;=35,'3-man'!V$46&lt;=IF('3-man'!$BF$32="",999,'3-man'!$BF$32)),V110-35,IF(AND(LEFT('3-man'!V$49,3)="ST&gt;",V110&gt;=100,'3-man'!V$46&lt;=IF('3-man'!$BF$32="",999,'3-man'!$BF$32)),0,IF(AND(OR(AND('3-man'!V$47="ST&gt;3",V94&gt;=100),AND('3-man'!V$48="ST&gt;3",V102&gt;=100)),'3-man'!V$46&lt;=IF('3-man'!$BF$32="",999,'3-man'!$BF$32)),100,V110)))))</f>
        <v/>
      </c>
      <c r="W111">
        <f>IF(OR('3-man'!W$49="R",'3-man'!W$46=$R$116),MIN(100,W110+10),IF('3-man'!W$49="P",MIN(100,W110+25),IF(AND('3-man'!W$49="D",W110&gt;=35,'3-man'!W$46&lt;=IF('3-man'!$BF$32="",999,'3-man'!$BF$32)),W110-35,IF(AND(LEFT('3-man'!W$49,3)="ST&gt;",W110&gt;=100,'3-man'!W$46&lt;=IF('3-man'!$BF$32="",999,'3-man'!$BF$32)),0,IF(AND(OR(AND('3-man'!W$47="ST&gt;3",W94&gt;=100),AND('3-man'!W$48="ST&gt;3",W102&gt;=100)),'3-man'!W$46&lt;=IF('3-man'!$BF$32="",999,'3-man'!$BF$32)),100,W110)))))</f>
        <v/>
      </c>
      <c r="X111">
        <f>IF(OR('3-man'!X$49="R",'3-man'!X$46=$R$116),MIN(100,X110+10),IF('3-man'!X$49="P",MIN(100,X110+25),IF(AND('3-man'!X$49="D",X110&gt;=35,'3-man'!X$46&lt;=IF('3-man'!$BF$32="",999,'3-man'!$BF$32)),X110-35,IF(AND(LEFT('3-man'!X$49,3)="ST&gt;",X110&gt;=100,'3-man'!X$46&lt;=IF('3-man'!$BF$32="",999,'3-man'!$BF$32)),0,IF(AND(OR(AND('3-man'!X$47="ST&gt;3",X94&gt;=100),AND('3-man'!X$48="ST&gt;3",X102&gt;=100)),'3-man'!X$46&lt;=IF('3-man'!$BF$32="",999,'3-man'!$BF$32)),100,X110)))))</f>
        <v/>
      </c>
      <c r="Y111">
        <f>IF(OR('3-man'!Y$49="R",'3-man'!Y$46=$R$116),MIN(100,Y110+10),IF('3-man'!Y$49="P",MIN(100,Y110+25),IF(AND('3-man'!Y$49="D",Y110&gt;=35,'3-man'!Y$46&lt;=IF('3-man'!$BF$32="",999,'3-man'!$BF$32)),Y110-35,IF(AND(LEFT('3-man'!Y$49,3)="ST&gt;",Y110&gt;=100,'3-man'!Y$46&lt;=IF('3-man'!$BF$32="",999,'3-man'!$BF$32)),0,IF(AND(OR(AND('3-man'!Y$47="ST&gt;3",Y94&gt;=100),AND('3-man'!Y$48="ST&gt;3",Y102&gt;=100)),'3-man'!Y$46&lt;=IF('3-man'!$BF$32="",999,'3-man'!$BF$32)),100,Y110)))))</f>
        <v/>
      </c>
      <c r="Z111">
        <f>IF(OR('3-man'!Z$49="R",'3-man'!Z$46=$R$116),MIN(100,Z110+10),IF('3-man'!Z$49="P",MIN(100,Z110+25),IF(AND('3-man'!Z$49="D",Z110&gt;=35,'3-man'!Z$46&lt;=IF('3-man'!$BF$32="",999,'3-man'!$BF$32)),Z110-35,IF(AND(LEFT('3-man'!Z$49,3)="ST&gt;",Z110&gt;=100,'3-man'!Z$46&lt;=IF('3-man'!$BF$32="",999,'3-man'!$BF$32)),0,IF(AND(OR(AND('3-man'!Z$47="ST&gt;3",Z94&gt;=100),AND('3-man'!Z$48="ST&gt;3",Z102&gt;=100)),'3-man'!Z$46&lt;=IF('3-man'!$BF$32="",999,'3-man'!$BF$32)),100,Z110)))))</f>
        <v/>
      </c>
      <c r="AA111">
        <f>IF(OR('3-man'!AA$49="R",'3-man'!AA$46=$R$116),MIN(100,AA110+10),IF('3-man'!AA$49="P",MIN(100,AA110+25),IF(AND('3-man'!AA$49="D",AA110&gt;=35,'3-man'!AA$46&lt;=IF('3-man'!$BF$32="",999,'3-man'!$BF$32)),AA110-35,IF(AND(LEFT('3-man'!AA$49,3)="ST&gt;",AA110&gt;=100,'3-man'!AA$46&lt;=IF('3-man'!$BF$32="",999,'3-man'!$BF$32)),0,IF(AND(OR(AND('3-man'!AA$47="ST&gt;3",AA94&gt;=100),AND('3-man'!AA$48="ST&gt;3",AA102&gt;=100)),'3-man'!AA$46&lt;=IF('3-man'!$BF$32="",999,'3-man'!$BF$32)),100,AA110)))))</f>
        <v/>
      </c>
      <c r="AB111">
        <f>IF(OR('3-man'!AB$49="R",'3-man'!AB$46=$R$116),MIN(100,AB110+10),IF('3-man'!AB$49="P",MIN(100,AB110+25),IF(AND('3-man'!AB$49="D",AB110&gt;=35,'3-man'!AB$46&lt;=IF('3-man'!$BF$32="",999,'3-man'!$BF$32)),AB110-35,IF(AND(LEFT('3-man'!AB$49,3)="ST&gt;",AB110&gt;=100,'3-man'!AB$46&lt;=IF('3-man'!$BF$32="",999,'3-man'!$BF$32)),0,IF(AND(OR(AND('3-man'!AB$47="ST&gt;3",AB94&gt;=100),AND('3-man'!AB$48="ST&gt;3",AB102&gt;=100)),'3-man'!AB$46&lt;=IF('3-man'!$BF$32="",999,'3-man'!$BF$32)),100,AB110)))))</f>
        <v/>
      </c>
      <c r="AC111">
        <f>IF(OR('3-man'!AC$49="R",'3-man'!AC$46=$R$116),MIN(100,AC110+10),IF('3-man'!AC$49="P",MIN(100,AC110+25),IF(AND('3-man'!AC$49="D",AC110&gt;=35,'3-man'!AC$46&lt;=IF('3-man'!$BF$32="",999,'3-man'!$BF$32)),AC110-35,IF(AND(LEFT('3-man'!AC$49,3)="ST&gt;",AC110&gt;=100,'3-man'!AC$46&lt;=IF('3-man'!$BF$32="",999,'3-man'!$BF$32)),0,IF(AND(OR(AND('3-man'!AC$47="ST&gt;3",AC94&gt;=100),AND('3-man'!AC$48="ST&gt;3",AC102&gt;=100)),'3-man'!AC$46&lt;=IF('3-man'!$BF$32="",999,'3-man'!$BF$32)),100,AC110)))))</f>
        <v/>
      </c>
      <c r="AD111">
        <f>IF(OR('3-man'!AD$49="R",'3-man'!AD$46=$R$116),MIN(100,AD110+10),IF('3-man'!AD$49="P",MIN(100,AD110+25),IF(AND('3-man'!AD$49="D",AD110&gt;=35,'3-man'!AD$46&lt;=IF('3-man'!$BF$32="",999,'3-man'!$BF$32)),AD110-35,IF(AND(LEFT('3-man'!AD$49,3)="ST&gt;",AD110&gt;=100,'3-man'!AD$46&lt;=IF('3-man'!$BF$32="",999,'3-man'!$BF$32)),0,IF(AND(OR(AND('3-man'!AD$47="ST&gt;3",AD94&gt;=100),AND('3-man'!AD$48="ST&gt;3",AD102&gt;=100)),'3-man'!AD$46&lt;=IF('3-man'!$BF$32="",999,'3-man'!$BF$32)),100,AD110)))))</f>
        <v/>
      </c>
      <c r="AE111">
        <f>IF(OR('3-man'!AE$49="R",'3-man'!AE$46=$R$116),MIN(100,AE110+10),IF('3-man'!AE$49="P",MIN(100,AE110+25),IF(AND('3-man'!AE$49="D",AE110&gt;=35,'3-man'!AE$46&lt;=IF('3-man'!$BF$32="",999,'3-man'!$BF$32)),AE110-35,IF(AND(LEFT('3-man'!AE$49,3)="ST&gt;",AE110&gt;=100,'3-man'!AE$46&lt;=IF('3-man'!$BF$32="",999,'3-man'!$BF$32)),0,IF(AND(OR(AND('3-man'!AE$47="ST&gt;3",AE94&gt;=100),AND('3-man'!AE$48="ST&gt;3",AE102&gt;=100)),'3-man'!AE$46&lt;=IF('3-man'!$BF$32="",999,'3-man'!$BF$32)),100,AE110)))))</f>
        <v/>
      </c>
      <c r="AF111">
        <f>IF(OR('3-man'!AF$49="R",'3-man'!AF$46=$R$116),MIN(100,AF110+10),IF('3-man'!AF$49="P",MIN(100,AF110+25),IF(AND('3-man'!AF$49="D",AF110&gt;=35,'3-man'!AF$46&lt;=IF('3-man'!$BF$32="",999,'3-man'!$BF$32)),AF110-35,IF(AND(LEFT('3-man'!AF$49,3)="ST&gt;",AF110&gt;=100,'3-man'!AF$46&lt;=IF('3-man'!$BF$32="",999,'3-man'!$BF$32)),0,IF(AND(OR(AND('3-man'!AF$47="ST&gt;3",AF94&gt;=100),AND('3-man'!AF$48="ST&gt;3",AF102&gt;=100)),'3-man'!AF$46&lt;=IF('3-man'!$BF$32="",999,'3-man'!$BF$32)),100,AF110)))))</f>
        <v/>
      </c>
      <c r="AG111">
        <f>IF(OR('3-man'!AG$49="R",'3-man'!AG$46=$R$116),MIN(100,AG110+10),IF('3-man'!AG$49="P",MIN(100,AG110+25),IF(AND('3-man'!AG$49="D",AG110&gt;=35,'3-man'!AG$46&lt;=IF('3-man'!$BF$32="",999,'3-man'!$BF$32)),AG110-35,IF(AND(LEFT('3-man'!AG$49,3)="ST&gt;",AG110&gt;=100,'3-man'!AG$46&lt;=IF('3-man'!$BF$32="",999,'3-man'!$BF$32)),0,IF(AND(OR(AND('3-man'!AG$47="ST&gt;3",AG94&gt;=100),AND('3-man'!AG$48="ST&gt;3",AG102&gt;=100)),'3-man'!AG$46&lt;=IF('3-man'!$BF$32="",999,'3-man'!$BF$32)),100,AG110)))))</f>
        <v/>
      </c>
      <c r="AH111">
        <f>IF(OR('3-man'!AH$49="R",'3-man'!AH$46=$R$116),MIN(100,AH110+10),IF('3-man'!AH$49="P",MIN(100,AH110+25),IF(AND('3-man'!AH$49="D",AH110&gt;=35,'3-man'!AH$46&lt;=IF('3-man'!$BF$32="",999,'3-man'!$BF$32)),AH110-35,IF(AND(LEFT('3-man'!AH$49,3)="ST&gt;",AH110&gt;=100,'3-man'!AH$46&lt;=IF('3-man'!$BF$32="",999,'3-man'!$BF$32)),0,IF(AND(OR(AND('3-man'!AH$47="ST&gt;3",AH94&gt;=100),AND('3-man'!AH$48="ST&gt;3",AH102&gt;=100)),'3-man'!AH$46&lt;=IF('3-man'!$BF$32="",999,'3-man'!$BF$32)),100,AH110)))))</f>
        <v/>
      </c>
      <c r="AI111">
        <f>IF(OR('3-man'!AI$49="R",'3-man'!AI$46=$R$116),MIN(100,AI110+10),IF('3-man'!AI$49="P",MIN(100,AI110+25),IF(AND('3-man'!AI$49="D",AI110&gt;=35,'3-man'!AI$46&lt;=IF('3-man'!$BF$32="",999,'3-man'!$BF$32)),AI110-35,IF(AND(LEFT('3-man'!AI$49,3)="ST&gt;",AI110&gt;=100,'3-man'!AI$46&lt;=IF('3-man'!$BF$32="",999,'3-man'!$BF$32)),0,IF(AND(OR(AND('3-man'!AI$47="ST&gt;3",AI94&gt;=100),AND('3-man'!AI$48="ST&gt;3",AI102&gt;=100)),'3-man'!AI$46&lt;=IF('3-man'!$BF$32="",999,'3-man'!$BF$32)),100,AI110)))))</f>
        <v/>
      </c>
      <c r="AJ111">
        <f>IF(OR('3-man'!AJ$49="R",'3-man'!AJ$46=$R$116),MIN(100,AJ110+10),IF('3-man'!AJ$49="P",MIN(100,AJ110+25),IF(AND('3-man'!AJ$49="D",AJ110&gt;=35,'3-man'!AJ$46&lt;=IF('3-man'!$BF$32="",999,'3-man'!$BF$32)),AJ110-35,IF(AND(LEFT('3-man'!AJ$49,3)="ST&gt;",AJ110&gt;=100,'3-man'!AJ$46&lt;=IF('3-man'!$BF$32="",999,'3-man'!$BF$32)),0,IF(AND(OR(AND('3-man'!AJ$47="ST&gt;3",AJ94&gt;=100),AND('3-man'!AJ$48="ST&gt;3",AJ102&gt;=100)),'3-man'!AJ$46&lt;=IF('3-man'!$BF$32="",999,'3-man'!$BF$32)),100,AJ110)))))</f>
        <v/>
      </c>
      <c r="AK111">
        <f>IF(OR('3-man'!AK$49="R",'3-man'!AK$46=$R$116),MIN(100,AK110+10),IF('3-man'!AK$49="P",MIN(100,AK110+25),IF(AND('3-man'!AK$49="D",AK110&gt;=35,'3-man'!AK$46&lt;=IF('3-man'!$BF$32="",999,'3-man'!$BF$32)),AK110-35,IF(AND(LEFT('3-man'!AK$49,3)="ST&gt;",AK110&gt;=100,'3-man'!AK$46&lt;=IF('3-man'!$BF$32="",999,'3-man'!$BF$32)),0,IF(AND(OR(AND('3-man'!AK$47="ST&gt;3",AK94&gt;=100),AND('3-man'!AK$48="ST&gt;3",AK102&gt;=100)),'3-man'!AK$46&lt;=IF('3-man'!$BF$32="",999,'3-man'!$BF$32)),100,AK110)))))</f>
        <v/>
      </c>
      <c r="AL111">
        <f>IF(OR('3-man'!AL$49="R",'3-man'!AL$46=$R$116),MIN(100,AL110+10),IF('3-man'!AL$49="P",MIN(100,AL110+25),IF(AND('3-man'!AL$49="D",AL110&gt;=35,'3-man'!AL$46&lt;=IF('3-man'!$BF$32="",999,'3-man'!$BF$32)),AL110-35,IF(AND(LEFT('3-man'!AL$49,3)="ST&gt;",AL110&gt;=100,'3-man'!AL$46&lt;=IF('3-man'!$BF$32="",999,'3-man'!$BF$32)),0,IF(AND(OR(AND('3-man'!AL$47="ST&gt;3",AL94&gt;=100),AND('3-man'!AL$48="ST&gt;3",AL102&gt;=100)),'3-man'!AL$46&lt;=IF('3-man'!$BF$32="",999,'3-man'!$BF$32)),100,AL110)))))</f>
        <v/>
      </c>
      <c r="AM111">
        <f>IF(OR('3-man'!AM$49="R",'3-man'!AM$46=$R$116),MIN(100,AM110+10),IF('3-man'!AM$49="P",MIN(100,AM110+25),IF(AND('3-man'!AM$49="D",AM110&gt;=35,'3-man'!AM$46&lt;=IF('3-man'!$BF$32="",999,'3-man'!$BF$32)),AM110-35,IF(AND(LEFT('3-man'!AM$49,3)="ST&gt;",AM110&gt;=100,'3-man'!AM$46&lt;=IF('3-man'!$BF$32="",999,'3-man'!$BF$32)),0,IF(AND(OR(AND('3-man'!AM$47="ST&gt;3",AM94&gt;=100),AND('3-man'!AM$48="ST&gt;3",AM102&gt;=100)),'3-man'!AM$46&lt;=IF('3-man'!$BF$32="",999,'3-man'!$BF$32)),100,AM110)))))</f>
        <v/>
      </c>
      <c r="AN111">
        <f>IF(OR('3-man'!AN$49="R",'3-man'!AN$46=$R$116),MIN(100,AN110+10),IF('3-man'!AN$49="P",MIN(100,AN110+25),IF(AND('3-man'!AN$49="D",AN110&gt;=35,'3-man'!AN$46&lt;=IF('3-man'!$BF$32="",999,'3-man'!$BF$32)),AN110-35,IF(AND(LEFT('3-man'!AN$49,3)="ST&gt;",AN110&gt;=100,'3-man'!AN$46&lt;=IF('3-man'!$BF$32="",999,'3-man'!$BF$32)),0,IF(AND(OR(AND('3-man'!AN$47="ST&gt;3",AN94&gt;=100),AND('3-man'!AN$48="ST&gt;3",AN102&gt;=100)),'3-man'!AN$46&lt;=IF('3-man'!$BF$32="",999,'3-man'!$BF$32)),100,AN110)))))</f>
        <v/>
      </c>
      <c r="AO111">
        <f>IF(OR('3-man'!AO$49="R",'3-man'!AO$46=$R$116),MIN(100,AO110+10),IF('3-man'!AO$49="P",MIN(100,AO110+25),IF(AND('3-man'!AO$49="D",AO110&gt;=35,'3-man'!AO$46&lt;=IF('3-man'!$BF$32="",999,'3-man'!$BF$32)),AO110-35,IF(AND(LEFT('3-man'!AO$49,3)="ST&gt;",AO110&gt;=100,'3-man'!AO$46&lt;=IF('3-man'!$BF$32="",999,'3-man'!$BF$32)),0,IF(AND(OR(AND('3-man'!AO$47="ST&gt;3",AO94&gt;=100),AND('3-man'!AO$48="ST&gt;3",AO102&gt;=100)),'3-man'!AO$46&lt;=IF('3-man'!$BF$32="",999,'3-man'!$BF$32)),100,AO110)))))</f>
        <v/>
      </c>
      <c r="AP111">
        <f>IF(OR('3-man'!AP$49="R",'3-man'!AP$46=$R$116),MIN(100,AP110+10),IF('3-man'!AP$49="P",MIN(100,AP110+25),IF(AND('3-man'!AP$49="D",AP110&gt;=35,'3-man'!AP$46&lt;=IF('3-man'!$BF$32="",999,'3-man'!$BF$32)),AP110-35,IF(AND(LEFT('3-man'!AP$49,3)="ST&gt;",AP110&gt;=100,'3-man'!AP$46&lt;=IF('3-man'!$BF$32="",999,'3-man'!$BF$32)),0,IF(AND(OR(AND('3-man'!AP$47="ST&gt;3",AP94&gt;=100),AND('3-man'!AP$48="ST&gt;3",AP102&gt;=100)),'3-man'!AP$46&lt;=IF('3-man'!$BF$32="",999,'3-man'!$BF$32)),100,AP110)))))</f>
        <v/>
      </c>
      <c r="AQ111">
        <f>IF(OR('3-man'!AQ$49="R",'3-man'!AQ$46=$R$116),MIN(100,AQ110+10),IF('3-man'!AQ$49="P",MIN(100,AQ110+25),IF(AND('3-man'!AQ$49="D",AQ110&gt;=35,'3-man'!AQ$46&lt;=IF('3-man'!$BF$32="",999,'3-man'!$BF$32)),AQ110-35,IF(AND(LEFT('3-man'!AQ$49,3)="ST&gt;",AQ110&gt;=100,'3-man'!AQ$46&lt;=IF('3-man'!$BF$32="",999,'3-man'!$BF$32)),0,IF(AND(OR(AND('3-man'!AQ$47="ST&gt;3",AQ94&gt;=100),AND('3-man'!AQ$48="ST&gt;3",AQ102&gt;=100)),'3-man'!AQ$46&lt;=IF('3-man'!$BF$32="",999,'3-man'!$BF$32)),100,AQ110)))))</f>
        <v/>
      </c>
      <c r="AR111">
        <f>IF(OR('3-man'!AR$49="R",'3-man'!AR$46=$R$116),MIN(100,AR110+10),IF('3-man'!AR$49="P",MIN(100,AR110+25),IF(AND('3-man'!AR$49="D",AR110&gt;=35,'3-man'!AR$46&lt;=IF('3-man'!$BF$32="",999,'3-man'!$BF$32)),AR110-35,IF(AND(LEFT('3-man'!AR$49,3)="ST&gt;",AR110&gt;=100,'3-man'!AR$46&lt;=IF('3-man'!$BF$32="",999,'3-man'!$BF$32)),0,IF(AND(OR(AND('3-man'!AR$47="ST&gt;3",AR94&gt;=100),AND('3-man'!AR$48="ST&gt;3",AR102&gt;=100)),'3-man'!AR$46&lt;=IF('3-man'!$BF$32="",999,'3-man'!$BF$32)),100,AR110)))))</f>
        <v/>
      </c>
      <c r="AS111">
        <f>IF(OR('3-man'!AS$49="R",'3-man'!AS$46=$R$116),MIN(100,AS110+10),IF('3-man'!AS$49="P",MIN(100,AS110+25),IF(AND('3-man'!AS$49="D",AS110&gt;=35,'3-man'!AS$46&lt;=IF('3-man'!$BF$32="",999,'3-man'!$BF$32)),AS110-35,IF(AND(LEFT('3-man'!AS$49,3)="ST&gt;",AS110&gt;=100,'3-man'!AS$46&lt;=IF('3-man'!$BF$32="",999,'3-man'!$BF$32)),0,IF(AND(OR(AND('3-man'!AS$47="ST&gt;3",AS94&gt;=100),AND('3-man'!AS$48="ST&gt;3",AS102&gt;=100)),'3-man'!AS$46&lt;=IF('3-man'!$BF$32="",999,'3-man'!$BF$32)),100,AS110)))))</f>
        <v/>
      </c>
      <c r="AT111">
        <f>IF(OR('3-man'!AT$49="R",'3-man'!AT$46=$R$116),MIN(100,AT110+10),IF('3-man'!AT$49="P",MIN(100,AT110+25),IF(AND('3-man'!AT$49="D",AT110&gt;=35,'3-man'!AT$46&lt;=IF('3-man'!$BF$32="",999,'3-man'!$BF$32)),AT110-35,IF(AND(LEFT('3-man'!AT$49,3)="ST&gt;",AT110&gt;=100,'3-man'!AT$46&lt;=IF('3-man'!$BF$32="",999,'3-man'!$BF$32)),0,IF(AND(OR(AND('3-man'!AT$47="ST&gt;3",AT94&gt;=100),AND('3-man'!AT$48="ST&gt;3",AT102&gt;=100)),'3-man'!AT$46&lt;=IF('3-man'!$BF$32="",999,'3-man'!$BF$32)),100,AT110)))))</f>
        <v/>
      </c>
      <c r="AU111">
        <f>IF(OR('3-man'!AU$49="R",'3-man'!AU$46=$R$116),MIN(100,AU110+10),IF('3-man'!AU$49="P",MIN(100,AU110+25),IF(AND('3-man'!AU$49="D",AU110&gt;=35,'3-man'!AU$46&lt;=IF('3-man'!$BF$32="",999,'3-man'!$BF$32)),AU110-35,IF(AND(LEFT('3-man'!AU$49,3)="ST&gt;",AU110&gt;=100,'3-man'!AU$46&lt;=IF('3-man'!$BF$32="",999,'3-man'!$BF$32)),0,IF(AND(OR(AND('3-man'!AU$47="ST&gt;3",AU94&gt;=100),AND('3-man'!AU$48="ST&gt;3",AU102&gt;=100)),'3-man'!AU$46&lt;=IF('3-man'!$BF$32="",999,'3-man'!$BF$32)),100,AU110)))))</f>
        <v/>
      </c>
      <c r="AV111">
        <f>IF(OR('3-man'!AV$49="R",'3-man'!AV$46=$R$116),MIN(100,AV110+10),IF('3-man'!AV$49="P",MIN(100,AV110+25),IF(AND('3-man'!AV$49="D",AV110&gt;=35,'3-man'!AV$46&lt;=IF('3-man'!$BF$32="",999,'3-man'!$BF$32)),AV110-35,IF(AND(LEFT('3-man'!AV$49,3)="ST&gt;",AV110&gt;=100,'3-man'!AV$46&lt;=IF('3-man'!$BF$32="",999,'3-man'!$BF$32)),0,IF(AND(OR(AND('3-man'!AV$47="ST&gt;3",AV94&gt;=100),AND('3-man'!AV$48="ST&gt;3",AV102&gt;=100)),'3-man'!AV$46&lt;=IF('3-man'!$BF$32="",999,'3-man'!$BF$32)),100,AV110)))))</f>
        <v/>
      </c>
      <c r="AW111">
        <f>IF(OR('3-man'!AW$49="R",'3-man'!AW$46=$R$116),MIN(100,AW110+10),IF('3-man'!AW$49="P",MIN(100,AW110+25),IF(AND('3-man'!AW$49="D",AW110&gt;=35,'3-man'!AW$46&lt;=IF('3-man'!$BF$32="",999,'3-man'!$BF$32)),AW110-35,IF(AND(LEFT('3-man'!AW$49,3)="ST&gt;",AW110&gt;=100,'3-man'!AW$46&lt;=IF('3-man'!$BF$32="",999,'3-man'!$BF$32)),0,IF(AND(OR(AND('3-man'!AW$47="ST&gt;3",AW94&gt;=100),AND('3-man'!AW$48="ST&gt;3",AW102&gt;=100)),'3-man'!AW$46&lt;=IF('3-man'!$BF$32="",999,'3-man'!$BF$32)),100,AW110)))))</f>
        <v/>
      </c>
      <c r="AX111">
        <f>IF(OR('3-man'!AX$49="R",'3-man'!AX$46=$R$116),MIN(100,AX110+10),IF('3-man'!AX$49="P",MIN(100,AX110+25),IF(AND('3-man'!AX$49="D",AX110&gt;=35,'3-man'!AX$46&lt;=IF('3-man'!$BF$32="",999,'3-man'!$BF$32)),AX110-35,IF(AND(LEFT('3-man'!AX$49,3)="ST&gt;",AX110&gt;=100,'3-man'!AX$46&lt;=IF('3-man'!$BF$32="",999,'3-man'!$BF$32)),0,IF(AND(OR(AND('3-man'!AX$47="ST&gt;3",AX94&gt;=100),AND('3-man'!AX$48="ST&gt;3",AX102&gt;=100)),'3-man'!AX$46&lt;=IF('3-man'!$BF$32="",999,'3-man'!$BF$32)),100,AX110)))))</f>
        <v/>
      </c>
      <c r="AY111">
        <f>IF(OR('3-man'!AY$49="R",'3-man'!AY$46=$R$116),MIN(100,AY110+10),IF('3-man'!AY$49="P",MIN(100,AY110+25),IF(AND('3-man'!AY$49="D",AY110&gt;=35,'3-man'!AY$46&lt;=IF('3-man'!$BF$32="",999,'3-man'!$BF$32)),AY110-35,IF(AND(LEFT('3-man'!AY$49,3)="ST&gt;",AY110&gt;=100,'3-man'!AY$46&lt;=IF('3-man'!$BF$32="",999,'3-man'!$BF$32)),0,IF(AND(OR(AND('3-man'!AY$47="ST&gt;3",AY94&gt;=100),AND('3-man'!AY$48="ST&gt;3",AY102&gt;=100)),'3-man'!AY$46&lt;=IF('3-man'!$BF$32="",999,'3-man'!$BF$32)),100,AY110)))))</f>
        <v/>
      </c>
      <c r="AZ111">
        <f>IF(OR('3-man'!AZ$49="R",'3-man'!AZ$46=$R$116),MIN(100,AZ110+10),IF('3-man'!AZ$49="P",MIN(100,AZ110+25),IF(AND('3-man'!AZ$49="D",AZ110&gt;=35,'3-man'!AZ$46&lt;=IF('3-man'!$BF$32="",999,'3-man'!$BF$32)),AZ110-35,IF(AND(LEFT('3-man'!AZ$49,3)="ST&gt;",AZ110&gt;=100,'3-man'!AZ$46&lt;=IF('3-man'!$BF$32="",999,'3-man'!$BF$32)),0,IF(AND(OR(AND('3-man'!AZ$47="ST&gt;3",AZ94&gt;=100),AND('3-man'!AZ$48="ST&gt;3",AZ102&gt;=100)),'3-man'!AZ$46&lt;=IF('3-man'!$BF$32="",999,'3-man'!$BF$32)),100,AZ110)))))</f>
        <v/>
      </c>
      <c r="BA111">
        <f>IF(OR('3-man'!BA$49="R",'3-man'!BA$46=$R$116),MIN(100,BA110+10),IF('3-man'!BA$49="P",MIN(100,BA110+25),IF(AND('3-man'!BA$49="D",BA110&gt;=35,'3-man'!BA$46&lt;=IF('3-man'!$BF$32="",999,'3-man'!$BF$32)),BA110-35,IF(AND(LEFT('3-man'!BA$49,3)="ST&gt;",BA110&gt;=100,'3-man'!BA$46&lt;=IF('3-man'!$BF$32="",999,'3-man'!$BF$32)),0,IF(AND(OR(AND('3-man'!BA$47="ST&gt;3",BA94&gt;=100),AND('3-man'!BA$48="ST&gt;3",BA102&gt;=100)),'3-man'!BA$46&lt;=IF('3-man'!$BF$32="",999,'3-man'!$BF$32)),100,BA110)))))</f>
        <v/>
      </c>
      <c r="BB111">
        <f>IF(OR('3-man'!BB$49="R",'3-man'!BB$46=$R$116),MIN(100,BB110+10),IF('3-man'!BB$49="P",MIN(100,BB110+25),IF(AND('3-man'!BB$49="D",BB110&gt;=35,'3-man'!BB$46&lt;=IF('3-man'!$BF$32="",999,'3-man'!$BF$32)),BB110-35,IF(AND(LEFT('3-man'!BB$49,3)="ST&gt;",BB110&gt;=100,'3-man'!BB$46&lt;=IF('3-man'!$BF$32="",999,'3-man'!$BF$32)),0,IF(AND(OR(AND('3-man'!BB$47="ST&gt;3",BB94&gt;=100),AND('3-man'!BB$48="ST&gt;3",BB102&gt;=100)),'3-man'!BB$46&lt;=IF('3-man'!$BF$32="",999,'3-man'!$BF$32)),100,BB110)))))</f>
        <v/>
      </c>
      <c r="BC111">
        <f>IF(OR('3-man'!BC$49="R",'3-man'!BC$46=$R$116),MIN(100,BC110+10),IF('3-man'!BC$49="P",MIN(100,BC110+25),IF(AND('3-man'!BC$49="D",BC110&gt;=35,'3-man'!BC$46&lt;=IF('3-man'!$BF$32="",999,'3-man'!$BF$32)),BC110-35,IF(AND(LEFT('3-man'!BC$49,3)="ST&gt;",BC110&gt;=100,'3-man'!BC$46&lt;=IF('3-man'!$BF$32="",999,'3-man'!$BF$32)),0,IF(AND(OR(AND('3-man'!BC$47="ST&gt;3",BC94&gt;=100),AND('3-man'!BC$48="ST&gt;3",BC102&gt;=100)),'3-man'!BC$46&lt;=IF('3-man'!$BF$32="",999,'3-man'!$BF$32)),100,BC110)))))</f>
        <v/>
      </c>
      <c r="BD111">
        <f>IF(OR('3-man'!BD$49="R",'3-man'!BD$46=$R$116),MIN(100,BD110+10),IF('3-man'!BD$49="P",MIN(100,BD110+25),IF(AND('3-man'!BD$49="D",BD110&gt;=35,'3-man'!BD$46&lt;=IF('3-man'!$BF$32="",999,'3-man'!$BF$32)),BD110-35,IF(AND(LEFT('3-man'!BD$49,3)="ST&gt;",BD110&gt;=100,'3-man'!BD$46&lt;=IF('3-man'!$BF$32="",999,'3-man'!$BF$32)),0,IF(AND(OR(AND('3-man'!BD$47="ST&gt;3",BD94&gt;=100),AND('3-man'!BD$48="ST&gt;3",BD102&gt;=100)),'3-man'!BD$46&lt;=IF('3-man'!$BF$32="",999,'3-man'!$BF$32)),100,BD110)))))</f>
        <v/>
      </c>
      <c r="BE111">
        <f>IF(OR('3-man'!BE$49="R",'3-man'!BE$46=$R$116),MIN(100,BE110+10),IF('3-man'!BE$49="P",MIN(100,BE110+25),IF(AND('3-man'!BE$49="D",BE110&gt;=35,'3-man'!BE$46&lt;=IF('3-man'!$BF$32="",999,'3-man'!$BF$32)),BE110-35,IF(AND(LEFT('3-man'!BE$49,3)="ST&gt;",BE110&gt;=100,'3-man'!BE$46&lt;=IF('3-man'!$BF$32="",999,'3-man'!$BF$32)),0,IF(AND(OR(AND('3-man'!BE$47="ST&gt;3",BE94&gt;=100),AND('3-man'!BE$48="ST&gt;3",BE102&gt;=100)),'3-man'!BE$46&lt;=IF('3-man'!$BF$32="",999,'3-man'!$BF$32)),100,BE110)))))</f>
        <v/>
      </c>
      <c r="BF111">
        <f>IF(OR('3-man'!BF$49="R",'3-man'!BF$46=$R$116),MIN(100,BF110+10),IF('3-man'!BF$49="P",MIN(100,BF110+25),IF(AND('3-man'!BF$49="D",BF110&gt;=35,'3-man'!BF$46&lt;=IF('3-man'!$BF$32="",999,'3-man'!$BF$32)),BF110-35,IF(AND(LEFT('3-man'!BF$49,3)="ST&gt;",BF110&gt;=100,'3-man'!BF$46&lt;=IF('3-man'!$BF$32="",999,'3-man'!$BF$32)),0,IF(AND(OR(AND('3-man'!BF$47="ST&gt;3",BF94&gt;=100),AND('3-man'!BF$48="ST&gt;3",BF102&gt;=100)),'3-man'!BF$46&lt;=IF('3-man'!$BF$32="",999,'3-man'!$BF$32)),100,BF110)))))</f>
        <v/>
      </c>
      <c r="BG111">
        <f>IF(OR('3-man'!BG$49="R",'3-man'!BG$46=$R$116),MIN(100,BG110+10),IF('3-man'!BG$49="P",MIN(100,BG110+25),IF(AND('3-man'!BG$49="D",BG110&gt;=35,'3-man'!BG$46&lt;=IF('3-man'!$BF$32="",999,'3-man'!$BF$32)),BG110-35,IF(AND(LEFT('3-man'!BG$49,3)="ST&gt;",BG110&gt;=100,'3-man'!BG$46&lt;=IF('3-man'!$BF$32="",999,'3-man'!$BF$32)),0,IF(AND(OR(AND('3-man'!BG$47="ST&gt;3",BG94&gt;=100),AND('3-man'!BG$48="ST&gt;3",BG102&gt;=100)),'3-man'!BG$46&lt;=IF('3-man'!$BF$32="",999,'3-man'!$BF$32)),100,BG110)))))</f>
        <v/>
      </c>
      <c r="BH111">
        <f>IF(OR('3-man'!BH$49="R",'3-man'!BH$46=$R$116),MIN(100,BH110+10),IF('3-man'!BH$49="P",MIN(100,BH110+25),IF(AND('3-man'!BH$49="D",BH110&gt;=35,'3-man'!BH$46&lt;=IF('3-man'!$BF$32="",999,'3-man'!$BF$32)),BH110-35,IF(AND(LEFT('3-man'!BH$49,3)="ST&gt;",BH110&gt;=100,'3-man'!BH$46&lt;=IF('3-man'!$BF$32="",999,'3-man'!$BF$32)),0,IF(AND(OR(AND('3-man'!BH$47="ST&gt;3",BH94&gt;=100),AND('3-man'!BH$48="ST&gt;3",BH102&gt;=100)),'3-man'!BH$46&lt;=IF('3-man'!$BF$32="",999,'3-man'!$BF$32)),100,BH110)))))</f>
        <v/>
      </c>
      <c r="BI111">
        <f>IF(OR('3-man'!BI$49="R",'3-man'!BI$46=$R$116),MIN(100,BI110+10),IF('3-man'!BI$49="P",MIN(100,BI110+25),IF(AND('3-man'!BI$49="D",BI110&gt;=35,'3-man'!BI$46&lt;=IF('3-man'!$BF$32="",999,'3-man'!$BF$32)),BI110-35,IF(AND(LEFT('3-man'!BI$49,3)="ST&gt;",BI110&gt;=100,'3-man'!BI$46&lt;=IF('3-man'!$BF$32="",999,'3-man'!$BF$32)),0,IF(AND(OR(AND('3-man'!BI$47="ST&gt;3",BI94&gt;=100),AND('3-man'!BI$48="ST&gt;3",BI102&gt;=100)),'3-man'!BI$46&lt;=IF('3-man'!$BF$32="",999,'3-man'!$BF$32)),100,BI110)))))</f>
        <v/>
      </c>
      <c r="BJ111">
        <f>IF(OR('3-man'!BJ$49="R",'3-man'!BJ$46=$R$116),MIN(100,BJ110+10),IF('3-man'!BJ$49="P",MIN(100,BJ110+25),IF(AND('3-man'!BJ$49="D",BJ110&gt;=35,'3-man'!BJ$46&lt;=IF('3-man'!$BF$32="",999,'3-man'!$BF$32)),BJ110-35,IF(AND(LEFT('3-man'!BJ$49,3)="ST&gt;",BJ110&gt;=100,'3-man'!BJ$46&lt;=IF('3-man'!$BF$32="",999,'3-man'!$BF$32)),0,IF(AND(OR(AND('3-man'!BJ$47="ST&gt;3",BJ94&gt;=100),AND('3-man'!BJ$48="ST&gt;3",BJ102&gt;=100)),'3-man'!BJ$46&lt;=IF('3-man'!$BF$32="",999,'3-man'!$BF$32)),100,BJ110)))))</f>
        <v/>
      </c>
      <c r="BK111">
        <f>IF(OR('3-man'!BK$49="R",'3-man'!BK$46=$R$116),MIN(100,BK110+10),IF('3-man'!BK$49="P",MIN(100,BK110+25),IF(AND('3-man'!BK$49="D",BK110&gt;=35,'3-man'!BK$46&lt;=IF('3-man'!$BF$32="",999,'3-man'!$BF$32)),BK110-35,IF(AND(LEFT('3-man'!BK$49,3)="ST&gt;",BK110&gt;=100,'3-man'!BK$46&lt;=IF('3-man'!$BF$32="",999,'3-man'!$BF$32)),0,IF(AND(OR(AND('3-man'!BK$47="ST&gt;3",BK94&gt;=100),AND('3-man'!BK$48="ST&gt;3",BK102&gt;=100)),'3-man'!BK$46&lt;=IF('3-man'!$BF$32="",999,'3-man'!$BF$32)),100,BK110)))))</f>
        <v/>
      </c>
      <c r="BL111">
        <f>IF(OR('3-man'!BL$49="R",'3-man'!BL$46=$R$116),MIN(100,BL110+10),IF('3-man'!BL$49="P",MIN(100,BL110+25),IF(AND('3-man'!BL$49="D",BL110&gt;=35,'3-man'!BL$46&lt;=IF('3-man'!$BF$32="",999,'3-man'!$BF$32)),BL110-35,IF(AND(LEFT('3-man'!BL$49,3)="ST&gt;",BL110&gt;=100,'3-man'!BL$46&lt;=IF('3-man'!$BF$32="",999,'3-man'!$BF$32)),0,IF(AND(OR(AND('3-man'!BL$47="ST&gt;3",BL94&gt;=100),AND('3-man'!BL$48="ST&gt;3",BL102&gt;=100)),'3-man'!BL$46&lt;=IF('3-man'!$BF$32="",999,'3-man'!$BF$32)),100,BL110)))))</f>
        <v/>
      </c>
      <c r="BM111">
        <f>IF(OR('3-man'!BM$49="R",'3-man'!BM$46=$R$116),MIN(100,BM110+10),IF('3-man'!BM$49="P",MIN(100,BM110+25),IF(AND('3-man'!BM$49="D",BM110&gt;=35,'3-man'!BM$46&lt;=IF('3-man'!$BF$32="",999,'3-man'!$BF$32)),BM110-35,IF(AND(LEFT('3-man'!BM$49,3)="ST&gt;",BM110&gt;=100,'3-man'!BM$46&lt;=IF('3-man'!$BF$32="",999,'3-man'!$BF$32)),0,IF(AND(OR(AND('3-man'!BM$47="ST&gt;3",BM94&gt;=100),AND('3-man'!BM$48="ST&gt;3",BM102&gt;=100)),'3-man'!BM$46&lt;=IF('3-man'!$BF$32="",999,'3-man'!$BF$32)),100,BM110)))))</f>
        <v/>
      </c>
      <c r="BN111">
        <f>IF(OR('3-man'!BN$49="R",'3-man'!BN$46=$R$116),MIN(100,BN110+10),IF('3-man'!BN$49="P",MIN(100,BN110+25),IF(AND('3-man'!BN$49="D",BN110&gt;=35,'3-man'!BN$46&lt;=IF('3-man'!$BF$32="",999,'3-man'!$BF$32)),BN110-35,IF(AND(LEFT('3-man'!BN$49,3)="ST&gt;",BN110&gt;=100,'3-man'!BN$46&lt;=IF('3-man'!$BF$32="",999,'3-man'!$BF$32)),0,IF(AND(OR(AND('3-man'!BN$47="ST&gt;3",BN94&gt;=100),AND('3-man'!BN$48="ST&gt;3",BN102&gt;=100)),'3-man'!BN$46&lt;=IF('3-man'!$BF$32="",999,'3-man'!$BF$32)),100,BN110)))))</f>
        <v/>
      </c>
      <c r="BO111">
        <f>IF(OR('3-man'!BO$49="R",'3-man'!BO$46=$R$116),MIN(100,BO110+10),IF('3-man'!BO$49="P",MIN(100,BO110+25),IF(AND('3-man'!BO$49="D",BO110&gt;=35,'3-man'!BO$46&lt;=IF('3-man'!$BF$32="",999,'3-man'!$BF$32)),BO110-35,IF(AND(LEFT('3-man'!BO$49,3)="ST&gt;",BO110&gt;=100,'3-man'!BO$46&lt;=IF('3-man'!$BF$32="",999,'3-man'!$BF$32)),0,IF(AND(OR(AND('3-man'!BO$47="ST&gt;3",BO94&gt;=100),AND('3-man'!BO$48="ST&gt;3",BO102&gt;=100)),'3-man'!BO$46&lt;=IF('3-man'!$BF$32="",999,'3-man'!$BF$32)),100,BO110)))))</f>
        <v/>
      </c>
      <c r="BP111">
        <f>IF(OR('3-man'!BP$49="R",'3-man'!BP$46=$R$116),MIN(100,BP110+10),IF('3-man'!BP$49="P",MIN(100,BP110+25),IF(AND('3-man'!BP$49="D",BP110&gt;=35,'3-man'!BP$46&lt;=IF('3-man'!$BF$32="",999,'3-man'!$BF$32)),BP110-35,IF(AND(LEFT('3-man'!BP$49,3)="ST&gt;",BP110&gt;=100,'3-man'!BP$46&lt;=IF('3-man'!$BF$32="",999,'3-man'!$BF$32)),0,IF(AND(OR(AND('3-man'!BP$47="ST&gt;3",BP94&gt;=100),AND('3-man'!BP$48="ST&gt;3",BP102&gt;=100)),'3-man'!BP$46&lt;=IF('3-man'!$BF$32="",999,'3-man'!$BF$32)),100,BP110)))))</f>
        <v/>
      </c>
      <c r="BQ111">
        <f>IF(OR('3-man'!BQ$49="R",'3-man'!BQ$46=$R$116),MIN(100,BQ110+10),IF('3-man'!BQ$49="P",MIN(100,BQ110+25),IF(AND('3-man'!BQ$49="D",BQ110&gt;=35,'3-man'!BQ$46&lt;=IF('3-man'!$BF$32="",999,'3-man'!$BF$32)),BQ110-35,IF(AND(LEFT('3-man'!BQ$49,3)="ST&gt;",BQ110&gt;=100,'3-man'!BQ$46&lt;=IF('3-man'!$BF$32="",999,'3-man'!$BF$32)),0,IF(AND(OR(AND('3-man'!BQ$47="ST&gt;3",BQ94&gt;=100),AND('3-man'!BQ$48="ST&gt;3",BQ102&gt;=100)),'3-man'!BQ$46&lt;=IF('3-man'!$BF$32="",999,'3-man'!$BF$32)),100,BQ110)))))</f>
        <v/>
      </c>
      <c r="BR111">
        <f>IF(OR('3-man'!BR$49="R",'3-man'!BR$46=$R$116),MIN(100,BR110+10),IF('3-man'!BR$49="P",MIN(100,BR110+25),IF(AND('3-man'!BR$49="D",BR110&gt;=35,'3-man'!BR$46&lt;=IF('3-man'!$BF$32="",999,'3-man'!$BF$32)),BR110-35,IF(AND(LEFT('3-man'!BR$49,3)="ST&gt;",BR110&gt;=100,'3-man'!BR$46&lt;=IF('3-man'!$BF$32="",999,'3-man'!$BF$32)),0,IF(AND(OR(AND('3-man'!BR$47="ST&gt;3",BR94&gt;=100),AND('3-man'!BR$48="ST&gt;3",BR102&gt;=100)),'3-man'!BR$46&lt;=IF('3-man'!$BF$32="",999,'3-man'!$BF$32)),100,BR110)))))</f>
        <v/>
      </c>
      <c r="BS111">
        <f>IF(OR('3-man'!BS$49="R",'3-man'!BS$46=$R$116),MIN(100,BS110+10),IF('3-man'!BS$49="P",MIN(100,BS110+25),IF(AND('3-man'!BS$49="D",BS110&gt;=35,'3-man'!BS$46&lt;=IF('3-man'!$BF$32="",999,'3-man'!$BF$32)),BS110-35,IF(AND(LEFT('3-man'!BS$49,3)="ST&gt;",BS110&gt;=100,'3-man'!BS$46&lt;=IF('3-man'!$BF$32="",999,'3-man'!$BF$32)),0,IF(AND(OR(AND('3-man'!BS$47="ST&gt;3",BS94&gt;=100),AND('3-man'!BS$48="ST&gt;3",BS102&gt;=100)),'3-man'!BS$46&lt;=IF('3-man'!$BF$32="",999,'3-man'!$BF$32)),100,BS110)))))</f>
        <v/>
      </c>
      <c r="BT111">
        <f>IF(OR('3-man'!BT$49="R",'3-man'!BT$46=$R$116),MIN(100,BT110+10),IF('3-man'!BT$49="P",MIN(100,BT110+25),IF(AND('3-man'!BT$49="D",BT110&gt;=35,'3-man'!BT$46&lt;=IF('3-man'!$BF$32="",999,'3-man'!$BF$32)),BT110-35,IF(AND(LEFT('3-man'!BT$49,3)="ST&gt;",BT110&gt;=100,'3-man'!BT$46&lt;=IF('3-man'!$BF$32="",999,'3-man'!$BF$32)),0,IF(AND(OR(AND('3-man'!BT$47="ST&gt;3",BT94&gt;=100),AND('3-man'!BT$48="ST&gt;3",BT102&gt;=100)),'3-man'!BT$46&lt;=IF('3-man'!$BF$32="",999,'3-man'!$BF$32)),100,BT110)))))</f>
        <v/>
      </c>
      <c r="BU111">
        <f>IF(OR('3-man'!BU$49="R",'3-man'!BU$46=$R$116),MIN(100,BU110+10),IF('3-man'!BU$49="P",MIN(100,BU110+25),IF(AND('3-man'!BU$49="D",BU110&gt;=35,'3-man'!BU$46&lt;=IF('3-man'!$BF$32="",999,'3-man'!$BF$32)),BU110-35,IF(AND(LEFT('3-man'!BU$49,3)="ST&gt;",BU110&gt;=100,'3-man'!BU$46&lt;=IF('3-man'!$BF$32="",999,'3-man'!$BF$32)),0,IF(AND(OR(AND('3-man'!BU$47="ST&gt;3",BU94&gt;=100),AND('3-man'!BU$48="ST&gt;3",BU102&gt;=100)),'3-man'!BU$46&lt;=IF('3-man'!$BF$32="",999,'3-man'!$BF$32)),100,BU110)))))</f>
        <v/>
      </c>
      <c r="BV111">
        <f>IF(OR('3-man'!BV$49="R",'3-man'!BV$46=$R$116),MIN(100,BV110+10),IF('3-man'!BV$49="P",MIN(100,BV110+25),IF(AND('3-man'!BV$49="D",BV110&gt;=35,'3-man'!BV$46&lt;=IF('3-man'!$BF$32="",999,'3-man'!$BF$32)),BV110-35,IF(AND(LEFT('3-man'!BV$49,3)="ST&gt;",BV110&gt;=100,'3-man'!BV$46&lt;=IF('3-man'!$BF$32="",999,'3-man'!$BF$32)),0,IF(AND(OR(AND('3-man'!BV$47="ST&gt;3",BV94&gt;=100),AND('3-man'!BV$48="ST&gt;3",BV102&gt;=100)),'3-man'!BV$46&lt;=IF('3-man'!$BF$32="",999,'3-man'!$BF$32)),100,BV110)))))</f>
        <v/>
      </c>
      <c r="BW111">
        <f>IF(OR('3-man'!BW$49="R",'3-man'!BW$46=$R$116),MIN(100,BW110+10),IF('3-man'!BW$49="P",MIN(100,BW110+25),IF(AND('3-man'!BW$49="D",BW110&gt;=35,'3-man'!BW$46&lt;=IF('3-man'!$BF$32="",999,'3-man'!$BF$32)),BW110-35,IF(AND(LEFT('3-man'!BW$49,3)="ST&gt;",BW110&gt;=100,'3-man'!BW$46&lt;=IF('3-man'!$BF$32="",999,'3-man'!$BF$32)),0,IF(AND(OR(AND('3-man'!BW$47="ST&gt;3",BW94&gt;=100),AND('3-man'!BW$48="ST&gt;3",BW102&gt;=100)),'3-man'!BW$46&lt;=IF('3-man'!$BF$32="",999,'3-man'!$BF$32)),100,BW110)))))</f>
        <v/>
      </c>
      <c r="BX111">
        <f>IF(OR('3-man'!BX$49="R",'3-man'!BX$46=$R$116),MIN(100,BX110+10),IF('3-man'!BX$49="P",MIN(100,BX110+25),IF(AND('3-man'!BX$49="D",BX110&gt;=35,'3-man'!BX$46&lt;=IF('3-man'!$BF$32="",999,'3-man'!$BF$32)),BX110-35,IF(AND(LEFT('3-man'!BX$49,3)="ST&gt;",BX110&gt;=100,'3-man'!BX$46&lt;=IF('3-man'!$BF$32="",999,'3-man'!$BF$32)),0,IF(AND(OR(AND('3-man'!BX$47="ST&gt;3",BX94&gt;=100),AND('3-man'!BX$48="ST&gt;3",BX102&gt;=100)),'3-man'!BX$46&lt;=IF('3-man'!$BF$32="",999,'3-man'!$BF$32)),100,BX110)))))</f>
        <v/>
      </c>
      <c r="BY111">
        <f>IF(OR('3-man'!BY$49="R",'3-man'!BY$46=$R$116),MIN(100,BY110+10),IF('3-man'!BY$49="P",MIN(100,BY110+25),IF(AND('3-man'!BY$49="D",BY110&gt;=35,'3-man'!BY$46&lt;=IF('3-man'!$BF$32="",999,'3-man'!$BF$32)),BY110-35,IF(AND(LEFT('3-man'!BY$49,3)="ST&gt;",BY110&gt;=100,'3-man'!BY$46&lt;=IF('3-man'!$BF$32="",999,'3-man'!$BF$32)),0,IF(AND(OR(AND('3-man'!BY$47="ST&gt;3",BY94&gt;=100),AND('3-man'!BY$48="ST&gt;3",BY102&gt;=100)),'3-man'!BY$46&lt;=IF('3-man'!$BF$32="",999,'3-man'!$BF$32)),100,BY110)))))</f>
        <v/>
      </c>
      <c r="BZ111">
        <f>IF(OR('3-man'!BZ$49="R",'3-man'!BZ$46=$R$116),MIN(100,BZ110+10),IF('3-man'!BZ$49="P",MIN(100,BZ110+25),IF(AND('3-man'!BZ$49="D",BZ110&gt;=35,'3-man'!BZ$46&lt;=IF('3-man'!$BF$32="",999,'3-man'!$BF$32)),BZ110-35,IF(AND(LEFT('3-man'!BZ$49,3)="ST&gt;",BZ110&gt;=100,'3-man'!BZ$46&lt;=IF('3-man'!$BF$32="",999,'3-man'!$BF$32)),0,IF(AND(OR(AND('3-man'!BZ$47="ST&gt;3",BZ94&gt;=100),AND('3-man'!BZ$48="ST&gt;3",BZ102&gt;=100)),'3-man'!BZ$46&lt;=IF('3-man'!$BF$32="",999,'3-man'!$BF$32)),100,BZ110)))))</f>
        <v/>
      </c>
      <c r="CA111">
        <f>IF(OR('3-man'!CA$49="R",'3-man'!CA$46=$R$116),MIN(100,CA110+10),IF('3-man'!CA$49="P",MIN(100,CA110+25),IF(AND('3-man'!CA$49="D",CA110&gt;=35,'3-man'!CA$46&lt;=IF('3-man'!$BF$32="",999,'3-man'!$BF$32)),CA110-35,IF(AND(LEFT('3-man'!CA$49,3)="ST&gt;",CA110&gt;=100,'3-man'!CA$46&lt;=IF('3-man'!$BF$32="",999,'3-man'!$BF$32)),0,IF(AND(OR(AND('3-man'!CA$47="ST&gt;3",CA94&gt;=100),AND('3-man'!CA$48="ST&gt;3",CA102&gt;=100)),'3-man'!CA$46&lt;=IF('3-man'!$BF$32="",999,'3-man'!$BF$32)),100,CA110)))))</f>
        <v/>
      </c>
      <c r="CB111">
        <f>IF(OR('3-man'!CB$49="R",'3-man'!CB$46=$R$116),MIN(100,CB110+10),IF('3-man'!CB$49="P",MIN(100,CB110+25),IF(AND('3-man'!CB$49="D",CB110&gt;=35,'3-man'!CB$46&lt;=IF('3-man'!$BF$32="",999,'3-man'!$BF$32)),CB110-35,IF(AND(LEFT('3-man'!CB$49,3)="ST&gt;",CB110&gt;=100,'3-man'!CB$46&lt;=IF('3-man'!$BF$32="",999,'3-man'!$BF$32)),0,IF(AND(OR(AND('3-man'!CB$47="ST&gt;3",CB94&gt;=100),AND('3-man'!CB$48="ST&gt;3",CB102&gt;=100)),'3-man'!CB$46&lt;=IF('3-man'!$BF$32="",999,'3-man'!$BF$32)),100,CB110)))))</f>
        <v/>
      </c>
      <c r="CC111">
        <f>IF(OR('3-man'!CC$49="R",'3-man'!CC$46=$R$116),MIN(100,CC110+10),IF('3-man'!CC$49="P",MIN(100,CC110+25),IF(AND('3-man'!CC$49="D",CC110&gt;=35,'3-man'!CC$46&lt;=IF('3-man'!$BF$32="",999,'3-man'!$BF$32)),CC110-35,IF(AND(LEFT('3-man'!CC$49,3)="ST&gt;",CC110&gt;=100,'3-man'!CC$46&lt;=IF('3-man'!$BF$32="",999,'3-man'!$BF$32)),0,IF(AND(OR(AND('3-man'!CC$47="ST&gt;3",CC94&gt;=100),AND('3-man'!CC$48="ST&gt;3",CC102&gt;=100)),'3-man'!CC$46&lt;=IF('3-man'!$BF$32="",999,'3-man'!$BF$32)),100,CC110)))))</f>
        <v/>
      </c>
      <c r="CD111">
        <f>IF(OR('3-man'!CD$49="R",'3-man'!CD$46=$R$116),MIN(100,CD110+10),IF('3-man'!CD$49="P",MIN(100,CD110+25),IF(AND('3-man'!CD$49="D",CD110&gt;=35,'3-man'!CD$46&lt;=IF('3-man'!$BF$32="",999,'3-man'!$BF$32)),CD110-35,IF(AND(LEFT('3-man'!CD$49,3)="ST&gt;",CD110&gt;=100,'3-man'!CD$46&lt;=IF('3-man'!$BF$32="",999,'3-man'!$BF$32)),0,IF(AND(OR(AND('3-man'!CD$47="ST&gt;3",CD94&gt;=100),AND('3-man'!CD$48="ST&gt;3",CD102&gt;=100)),'3-man'!CD$46&lt;=IF('3-man'!$BF$32="",999,'3-man'!$BF$32)),100,CD110)))))</f>
        <v/>
      </c>
    </row>
    <row r="112">
      <c r="A112" t="inlineStr">
        <is>
          <t>P3 timer</t>
        </is>
      </c>
      <c r="B112" t="n">
        <v>0</v>
      </c>
      <c r="C112">
        <f>IF(OR('3-man'!C$49="R",'3-man'!C$46=$R$116,AND(ISNUMBER($R$116),'3-man'!C$46&lt;$R$116)),0,IF(B111&gt;=100,0,IF(B112+1&gt;=IF(OR('3-man'!$F$34=TRUE,'3-man'!$F$34="TRUE",'3-man'!$F$34="Yes"),25,50),0,B112+1)))</f>
        <v/>
      </c>
      <c r="D112">
        <f>IF(OR('3-man'!D$49="R",'3-man'!D$46=$R$116,AND(ISNUMBER($R$116),'3-man'!D$46&lt;$R$116)),0,IF(C111&gt;=100,0,IF(C112+1&gt;=IF(OR('3-man'!$F$34=TRUE,'3-man'!$F$34="TRUE",'3-man'!$F$34="Yes"),25,50),0,C112+1)))</f>
        <v/>
      </c>
      <c r="E112">
        <f>IF(OR('3-man'!E$49="R",'3-man'!E$46=$R$116,AND(ISNUMBER($R$116),'3-man'!E$46&lt;$R$116)),0,IF(D111&gt;=100,0,IF(D112+1&gt;=IF(OR('3-man'!$F$34=TRUE,'3-man'!$F$34="TRUE",'3-man'!$F$34="Yes"),25,50),0,D112+1)))</f>
        <v/>
      </c>
      <c r="F112">
        <f>IF(OR('3-man'!F$49="R",'3-man'!F$46=$R$116,AND(ISNUMBER($R$116),'3-man'!F$46&lt;$R$116)),0,IF(E111&gt;=100,0,IF(E112+1&gt;=IF(OR('3-man'!$F$34=TRUE,'3-man'!$F$34="TRUE",'3-man'!$F$34="Yes"),25,50),0,E112+1)))</f>
        <v/>
      </c>
      <c r="G112">
        <f>IF(OR('3-man'!G$49="R",'3-man'!G$46=$R$116,AND(ISNUMBER($R$116),'3-man'!G$46&lt;$R$116)),0,IF(F111&gt;=100,0,IF(F112+1&gt;=IF(OR('3-man'!$F$34=TRUE,'3-man'!$F$34="TRUE",'3-man'!$F$34="Yes"),25,50),0,F112+1)))</f>
        <v/>
      </c>
      <c r="H112">
        <f>IF(OR('3-man'!H$49="R",'3-man'!H$46=$R$116,AND(ISNUMBER($R$116),'3-man'!H$46&lt;$R$116)),0,IF(G111&gt;=100,0,IF(G112+1&gt;=IF(OR('3-man'!$F$34=TRUE,'3-man'!$F$34="TRUE",'3-man'!$F$34="Yes"),25,50),0,G112+1)))</f>
        <v/>
      </c>
      <c r="I112">
        <f>IF(OR('3-man'!I$49="R",'3-man'!I$46=$R$116,AND(ISNUMBER($R$116),'3-man'!I$46&lt;$R$116)),0,IF(H111&gt;=100,0,IF(H112+1&gt;=IF(OR('3-man'!$F$34=TRUE,'3-man'!$F$34="TRUE",'3-man'!$F$34="Yes"),25,50),0,H112+1)))</f>
        <v/>
      </c>
      <c r="J112">
        <f>IF(OR('3-man'!J$49="R",'3-man'!J$46=$R$116,AND(ISNUMBER($R$116),'3-man'!J$46&lt;$R$116)),0,IF(I111&gt;=100,0,IF(I112+1&gt;=IF(OR('3-man'!$F$34=TRUE,'3-man'!$F$34="TRUE",'3-man'!$F$34="Yes"),25,50),0,I112+1)))</f>
        <v/>
      </c>
      <c r="K112">
        <f>IF(OR('3-man'!K$49="R",'3-man'!K$46=$R$116,AND(ISNUMBER($R$116),'3-man'!K$46&lt;$R$116)),0,IF(J111&gt;=100,0,IF(J112+1&gt;=IF(OR('3-man'!$F$34=TRUE,'3-man'!$F$34="TRUE",'3-man'!$F$34="Yes"),25,50),0,J112+1)))</f>
        <v/>
      </c>
      <c r="L112">
        <f>IF(OR('3-man'!L$49="R",'3-man'!L$46=$R$116,AND(ISNUMBER($R$116),'3-man'!L$46&lt;$R$116)),0,IF(K111&gt;=100,0,IF(K112+1&gt;=IF(OR('3-man'!$F$34=TRUE,'3-man'!$F$34="TRUE",'3-man'!$F$34="Yes"),25,50),0,K112+1)))</f>
        <v/>
      </c>
      <c r="M112">
        <f>IF(OR('3-man'!M$49="R",'3-man'!M$46=$R$116,AND(ISNUMBER($R$116),'3-man'!M$46&lt;$R$116)),0,IF(L111&gt;=100,0,IF(L112+1&gt;=IF(OR('3-man'!$F$34=TRUE,'3-man'!$F$34="TRUE",'3-man'!$F$34="Yes"),25,50),0,L112+1)))</f>
        <v/>
      </c>
      <c r="N112">
        <f>IF(OR('3-man'!N$49="R",'3-man'!N$46=$R$116,AND(ISNUMBER($R$116),'3-man'!N$46&lt;$R$116)),0,IF(M111&gt;=100,0,IF(M112+1&gt;=IF(OR('3-man'!$F$34=TRUE,'3-man'!$F$34="TRUE",'3-man'!$F$34="Yes"),25,50),0,M112+1)))</f>
        <v/>
      </c>
      <c r="O112">
        <f>IF(OR('3-man'!O$49="R",'3-man'!O$46=$R$116,AND(ISNUMBER($R$116),'3-man'!O$46&lt;$R$116)),0,IF(N111&gt;=100,0,IF(N112+1&gt;=IF(OR('3-man'!$F$34=TRUE,'3-man'!$F$34="TRUE",'3-man'!$F$34="Yes"),25,50),0,N112+1)))</f>
        <v/>
      </c>
      <c r="P112">
        <f>IF(OR('3-man'!P$49="R",'3-man'!P$46=$R$116,AND(ISNUMBER($R$116),'3-man'!P$46&lt;$R$116)),0,IF(O111&gt;=100,0,IF(O112+1&gt;=IF(OR('3-man'!$F$34=TRUE,'3-man'!$F$34="TRUE",'3-man'!$F$34="Yes"),25,50),0,O112+1)))</f>
        <v/>
      </c>
      <c r="Q112">
        <f>IF(OR('3-man'!Q$49="R",'3-man'!Q$46=$R$116,AND(ISNUMBER($R$116),'3-man'!Q$46&lt;$R$116)),0,IF(P111&gt;=100,0,IF(P112+1&gt;=IF(OR('3-man'!$F$34=TRUE,'3-man'!$F$34="TRUE",'3-man'!$F$34="Yes"),25,50),0,P112+1)))</f>
        <v/>
      </c>
      <c r="R112">
        <f>IF(OR('3-man'!R$49="R",'3-man'!R$46=$R$116,AND(ISNUMBER($R$116),'3-man'!R$46&lt;$R$116)),0,IF(Q111&gt;=100,0,IF(Q112+1&gt;=IF(OR('3-man'!$F$34=TRUE,'3-man'!$F$34="TRUE",'3-man'!$F$34="Yes"),25,50),0,Q112+1)))</f>
        <v/>
      </c>
      <c r="S112">
        <f>IF(OR('3-man'!S$49="R",'3-man'!S$46=$R$116,AND(ISNUMBER($R$116),'3-man'!S$46&lt;$R$116)),0,IF(R111&gt;=100,0,IF(R112+1&gt;=IF(OR('3-man'!$F$34=TRUE,'3-man'!$F$34="TRUE",'3-man'!$F$34="Yes"),25,50),0,R112+1)))</f>
        <v/>
      </c>
      <c r="T112">
        <f>IF(OR('3-man'!T$49="R",'3-man'!T$46=$R$116,AND(ISNUMBER($R$116),'3-man'!T$46&lt;$R$116)),0,IF(S111&gt;=100,0,IF(S112+1&gt;=IF(OR('3-man'!$F$34=TRUE,'3-man'!$F$34="TRUE",'3-man'!$F$34="Yes"),25,50),0,S112+1)))</f>
        <v/>
      </c>
      <c r="U112">
        <f>IF(OR('3-man'!U$49="R",'3-man'!U$46=$R$116,AND(ISNUMBER($R$116),'3-man'!U$46&lt;$R$116)),0,IF(T111&gt;=100,0,IF(T112+1&gt;=IF(OR('3-man'!$F$34=TRUE,'3-man'!$F$34="TRUE",'3-man'!$F$34="Yes"),25,50),0,T112+1)))</f>
        <v/>
      </c>
      <c r="V112">
        <f>IF(OR('3-man'!V$49="R",'3-man'!V$46=$R$116,AND(ISNUMBER($R$116),'3-man'!V$46&lt;$R$116)),0,IF(U111&gt;=100,0,IF(U112+1&gt;=IF(OR('3-man'!$F$34=TRUE,'3-man'!$F$34="TRUE",'3-man'!$F$34="Yes"),25,50),0,U112+1)))</f>
        <v/>
      </c>
      <c r="W112">
        <f>IF(OR('3-man'!W$49="R",'3-man'!W$46=$R$116,AND(ISNUMBER($R$116),'3-man'!W$46&lt;$R$116)),0,IF(V111&gt;=100,0,IF(V112+1&gt;=IF(OR('3-man'!$F$34=TRUE,'3-man'!$F$34="TRUE",'3-man'!$F$34="Yes"),25,50),0,V112+1)))</f>
        <v/>
      </c>
      <c r="X112">
        <f>IF(OR('3-man'!X$49="R",'3-man'!X$46=$R$116,AND(ISNUMBER($R$116),'3-man'!X$46&lt;$R$116)),0,IF(W111&gt;=100,0,IF(W112+1&gt;=IF(OR('3-man'!$F$34=TRUE,'3-man'!$F$34="TRUE",'3-man'!$F$34="Yes"),25,50),0,W112+1)))</f>
        <v/>
      </c>
      <c r="Y112">
        <f>IF(OR('3-man'!Y$49="R",'3-man'!Y$46=$R$116,AND(ISNUMBER($R$116),'3-man'!Y$46&lt;$R$116)),0,IF(X111&gt;=100,0,IF(X112+1&gt;=IF(OR('3-man'!$F$34=TRUE,'3-man'!$F$34="TRUE",'3-man'!$F$34="Yes"),25,50),0,X112+1)))</f>
        <v/>
      </c>
      <c r="Z112">
        <f>IF(OR('3-man'!Z$49="R",'3-man'!Z$46=$R$116,AND(ISNUMBER($R$116),'3-man'!Z$46&lt;$R$116)),0,IF(Y111&gt;=100,0,IF(Y112+1&gt;=IF(OR('3-man'!$F$34=TRUE,'3-man'!$F$34="TRUE",'3-man'!$F$34="Yes"),25,50),0,Y112+1)))</f>
        <v/>
      </c>
      <c r="AA112">
        <f>IF(OR('3-man'!AA$49="R",'3-man'!AA$46=$R$116,AND(ISNUMBER($R$116),'3-man'!AA$46&lt;$R$116)),0,IF(Z111&gt;=100,0,IF(Z112+1&gt;=IF(OR('3-man'!$F$34=TRUE,'3-man'!$F$34="TRUE",'3-man'!$F$34="Yes"),25,50),0,Z112+1)))</f>
        <v/>
      </c>
      <c r="AB112">
        <f>IF(OR('3-man'!AB$49="R",'3-man'!AB$46=$R$116,AND(ISNUMBER($R$116),'3-man'!AB$46&lt;$R$116)),0,IF(AA111&gt;=100,0,IF(AA112+1&gt;=IF(OR('3-man'!$F$34=TRUE,'3-man'!$F$34="TRUE",'3-man'!$F$34="Yes"),25,50),0,AA112+1)))</f>
        <v/>
      </c>
      <c r="AC112">
        <f>IF(OR('3-man'!AC$49="R",'3-man'!AC$46=$R$116,AND(ISNUMBER($R$116),'3-man'!AC$46&lt;$R$116)),0,IF(AB111&gt;=100,0,IF(AB112+1&gt;=IF(OR('3-man'!$F$34=TRUE,'3-man'!$F$34="TRUE",'3-man'!$F$34="Yes"),25,50),0,AB112+1)))</f>
        <v/>
      </c>
      <c r="AD112">
        <f>IF(OR('3-man'!AD$49="R",'3-man'!AD$46=$R$116,AND(ISNUMBER($R$116),'3-man'!AD$46&lt;$R$116)),0,IF(AC111&gt;=100,0,IF(AC112+1&gt;=IF(OR('3-man'!$F$34=TRUE,'3-man'!$F$34="TRUE",'3-man'!$F$34="Yes"),25,50),0,AC112+1)))</f>
        <v/>
      </c>
      <c r="AE112">
        <f>IF(OR('3-man'!AE$49="R",'3-man'!AE$46=$R$116,AND(ISNUMBER($R$116),'3-man'!AE$46&lt;$R$116)),0,IF(AD111&gt;=100,0,IF(AD112+1&gt;=IF(OR('3-man'!$F$34=TRUE,'3-man'!$F$34="TRUE",'3-man'!$F$34="Yes"),25,50),0,AD112+1)))</f>
        <v/>
      </c>
      <c r="AF112">
        <f>IF(OR('3-man'!AF$49="R",'3-man'!AF$46=$R$116,AND(ISNUMBER($R$116),'3-man'!AF$46&lt;$R$116)),0,IF(AE111&gt;=100,0,IF(AE112+1&gt;=IF(OR('3-man'!$F$34=TRUE,'3-man'!$F$34="TRUE",'3-man'!$F$34="Yes"),25,50),0,AE112+1)))</f>
        <v/>
      </c>
      <c r="AG112">
        <f>IF(OR('3-man'!AG$49="R",'3-man'!AG$46=$R$116,AND(ISNUMBER($R$116),'3-man'!AG$46&lt;$R$116)),0,IF(AF111&gt;=100,0,IF(AF112+1&gt;=IF(OR('3-man'!$F$34=TRUE,'3-man'!$F$34="TRUE",'3-man'!$F$34="Yes"),25,50),0,AF112+1)))</f>
        <v/>
      </c>
      <c r="AH112">
        <f>IF(OR('3-man'!AH$49="R",'3-man'!AH$46=$R$116,AND(ISNUMBER($R$116),'3-man'!AH$46&lt;$R$116)),0,IF(AG111&gt;=100,0,IF(AG112+1&gt;=IF(OR('3-man'!$F$34=TRUE,'3-man'!$F$34="TRUE",'3-man'!$F$34="Yes"),25,50),0,AG112+1)))</f>
        <v/>
      </c>
      <c r="AI112">
        <f>IF(OR('3-man'!AI$49="R",'3-man'!AI$46=$R$116,AND(ISNUMBER($R$116),'3-man'!AI$46&lt;$R$116)),0,IF(AH111&gt;=100,0,IF(AH112+1&gt;=IF(OR('3-man'!$F$34=TRUE,'3-man'!$F$34="TRUE",'3-man'!$F$34="Yes"),25,50),0,AH112+1)))</f>
        <v/>
      </c>
      <c r="AJ112">
        <f>IF(OR('3-man'!AJ$49="R",'3-man'!AJ$46=$R$116,AND(ISNUMBER($R$116),'3-man'!AJ$46&lt;$R$116)),0,IF(AI111&gt;=100,0,IF(AI112+1&gt;=IF(OR('3-man'!$F$34=TRUE,'3-man'!$F$34="TRUE",'3-man'!$F$34="Yes"),25,50),0,AI112+1)))</f>
        <v/>
      </c>
      <c r="AK112">
        <f>IF(OR('3-man'!AK$49="R",'3-man'!AK$46=$R$116,AND(ISNUMBER($R$116),'3-man'!AK$46&lt;$R$116)),0,IF(AJ111&gt;=100,0,IF(AJ112+1&gt;=IF(OR('3-man'!$F$34=TRUE,'3-man'!$F$34="TRUE",'3-man'!$F$34="Yes"),25,50),0,AJ112+1)))</f>
        <v/>
      </c>
      <c r="AL112">
        <f>IF(OR('3-man'!AL$49="R",'3-man'!AL$46=$R$116,AND(ISNUMBER($R$116),'3-man'!AL$46&lt;$R$116)),0,IF(AK111&gt;=100,0,IF(AK112+1&gt;=IF(OR('3-man'!$F$34=TRUE,'3-man'!$F$34="TRUE",'3-man'!$F$34="Yes"),25,50),0,AK112+1)))</f>
        <v/>
      </c>
      <c r="AM112">
        <f>IF(OR('3-man'!AM$49="R",'3-man'!AM$46=$R$116,AND(ISNUMBER($R$116),'3-man'!AM$46&lt;$R$116)),0,IF(AL111&gt;=100,0,IF(AL112+1&gt;=IF(OR('3-man'!$F$34=TRUE,'3-man'!$F$34="TRUE",'3-man'!$F$34="Yes"),25,50),0,AL112+1)))</f>
        <v/>
      </c>
      <c r="AN112">
        <f>IF(OR('3-man'!AN$49="R",'3-man'!AN$46=$R$116,AND(ISNUMBER($R$116),'3-man'!AN$46&lt;$R$116)),0,IF(AM111&gt;=100,0,IF(AM112+1&gt;=IF(OR('3-man'!$F$34=TRUE,'3-man'!$F$34="TRUE",'3-man'!$F$34="Yes"),25,50),0,AM112+1)))</f>
        <v/>
      </c>
      <c r="AO112">
        <f>IF(OR('3-man'!AO$49="R",'3-man'!AO$46=$R$116,AND(ISNUMBER($R$116),'3-man'!AO$46&lt;$R$116)),0,IF(AN111&gt;=100,0,IF(AN112+1&gt;=IF(OR('3-man'!$F$34=TRUE,'3-man'!$F$34="TRUE",'3-man'!$F$34="Yes"),25,50),0,AN112+1)))</f>
        <v/>
      </c>
      <c r="AP112">
        <f>IF(OR('3-man'!AP$49="R",'3-man'!AP$46=$R$116,AND(ISNUMBER($R$116),'3-man'!AP$46&lt;$R$116)),0,IF(AO111&gt;=100,0,IF(AO112+1&gt;=IF(OR('3-man'!$F$34=TRUE,'3-man'!$F$34="TRUE",'3-man'!$F$34="Yes"),25,50),0,AO112+1)))</f>
        <v/>
      </c>
      <c r="AQ112">
        <f>IF(OR('3-man'!AQ$49="R",'3-man'!AQ$46=$R$116,AND(ISNUMBER($R$116),'3-man'!AQ$46&lt;$R$116)),0,IF(AP111&gt;=100,0,IF(AP112+1&gt;=IF(OR('3-man'!$F$34=TRUE,'3-man'!$F$34="TRUE",'3-man'!$F$34="Yes"),25,50),0,AP112+1)))</f>
        <v/>
      </c>
      <c r="AR112">
        <f>IF(OR('3-man'!AR$49="R",'3-man'!AR$46=$R$116,AND(ISNUMBER($R$116),'3-man'!AR$46&lt;$R$116)),0,IF(AQ111&gt;=100,0,IF(AQ112+1&gt;=IF(OR('3-man'!$F$34=TRUE,'3-man'!$F$34="TRUE",'3-man'!$F$34="Yes"),25,50),0,AQ112+1)))</f>
        <v/>
      </c>
      <c r="AS112">
        <f>IF(OR('3-man'!AS$49="R",'3-man'!AS$46=$R$116,AND(ISNUMBER($R$116),'3-man'!AS$46&lt;$R$116)),0,IF(AR111&gt;=100,0,IF(AR112+1&gt;=IF(OR('3-man'!$F$34=TRUE,'3-man'!$F$34="TRUE",'3-man'!$F$34="Yes"),25,50),0,AR112+1)))</f>
        <v/>
      </c>
      <c r="AT112">
        <f>IF(OR('3-man'!AT$49="R",'3-man'!AT$46=$R$116,AND(ISNUMBER($R$116),'3-man'!AT$46&lt;$R$116)),0,IF(AS111&gt;=100,0,IF(AS112+1&gt;=IF(OR('3-man'!$F$34=TRUE,'3-man'!$F$34="TRUE",'3-man'!$F$34="Yes"),25,50),0,AS112+1)))</f>
        <v/>
      </c>
      <c r="AU112">
        <f>IF(OR('3-man'!AU$49="R",'3-man'!AU$46=$R$116,AND(ISNUMBER($R$116),'3-man'!AU$46&lt;$R$116)),0,IF(AT111&gt;=100,0,IF(AT112+1&gt;=IF(OR('3-man'!$F$34=TRUE,'3-man'!$F$34="TRUE",'3-man'!$F$34="Yes"),25,50),0,AT112+1)))</f>
        <v/>
      </c>
      <c r="AV112">
        <f>IF(OR('3-man'!AV$49="R",'3-man'!AV$46=$R$116,AND(ISNUMBER($R$116),'3-man'!AV$46&lt;$R$116)),0,IF(AU111&gt;=100,0,IF(AU112+1&gt;=IF(OR('3-man'!$F$34=TRUE,'3-man'!$F$34="TRUE",'3-man'!$F$34="Yes"),25,50),0,AU112+1)))</f>
        <v/>
      </c>
      <c r="AW112">
        <f>IF(OR('3-man'!AW$49="R",'3-man'!AW$46=$R$116,AND(ISNUMBER($R$116),'3-man'!AW$46&lt;$R$116)),0,IF(AV111&gt;=100,0,IF(AV112+1&gt;=IF(OR('3-man'!$F$34=TRUE,'3-man'!$F$34="TRUE",'3-man'!$F$34="Yes"),25,50),0,AV112+1)))</f>
        <v/>
      </c>
      <c r="AX112">
        <f>IF(OR('3-man'!AX$49="R",'3-man'!AX$46=$R$116,AND(ISNUMBER($R$116),'3-man'!AX$46&lt;$R$116)),0,IF(AW111&gt;=100,0,IF(AW112+1&gt;=IF(OR('3-man'!$F$34=TRUE,'3-man'!$F$34="TRUE",'3-man'!$F$34="Yes"),25,50),0,AW112+1)))</f>
        <v/>
      </c>
      <c r="AY112">
        <f>IF(OR('3-man'!AY$49="R",'3-man'!AY$46=$R$116,AND(ISNUMBER($R$116),'3-man'!AY$46&lt;$R$116)),0,IF(AX111&gt;=100,0,IF(AX112+1&gt;=IF(OR('3-man'!$F$34=TRUE,'3-man'!$F$34="TRUE",'3-man'!$F$34="Yes"),25,50),0,AX112+1)))</f>
        <v/>
      </c>
      <c r="AZ112">
        <f>IF(OR('3-man'!AZ$49="R",'3-man'!AZ$46=$R$116,AND(ISNUMBER($R$116),'3-man'!AZ$46&lt;$R$116)),0,IF(AY111&gt;=100,0,IF(AY112+1&gt;=IF(OR('3-man'!$F$34=TRUE,'3-man'!$F$34="TRUE",'3-man'!$F$34="Yes"),25,50),0,AY112+1)))</f>
        <v/>
      </c>
      <c r="BA112">
        <f>IF(OR('3-man'!BA$49="R",'3-man'!BA$46=$R$116,AND(ISNUMBER($R$116),'3-man'!BA$46&lt;$R$116)),0,IF(AZ111&gt;=100,0,IF(AZ112+1&gt;=IF(OR('3-man'!$F$34=TRUE,'3-man'!$F$34="TRUE",'3-man'!$F$34="Yes"),25,50),0,AZ112+1)))</f>
        <v/>
      </c>
      <c r="BB112">
        <f>IF(OR('3-man'!BB$49="R",'3-man'!BB$46=$R$116,AND(ISNUMBER($R$116),'3-man'!BB$46&lt;$R$116)),0,IF(BA111&gt;=100,0,IF(BA112+1&gt;=IF(OR('3-man'!$F$34=TRUE,'3-man'!$F$34="TRUE",'3-man'!$F$34="Yes"),25,50),0,BA112+1)))</f>
        <v/>
      </c>
      <c r="BC112">
        <f>IF(OR('3-man'!BC$49="R",'3-man'!BC$46=$R$116,AND(ISNUMBER($R$116),'3-man'!BC$46&lt;$R$116)),0,IF(BB111&gt;=100,0,IF(BB112+1&gt;=IF(OR('3-man'!$F$34=TRUE,'3-man'!$F$34="TRUE",'3-man'!$F$34="Yes"),25,50),0,BB112+1)))</f>
        <v/>
      </c>
      <c r="BD112">
        <f>IF(OR('3-man'!BD$49="R",'3-man'!BD$46=$R$116,AND(ISNUMBER($R$116),'3-man'!BD$46&lt;$R$116)),0,IF(BC111&gt;=100,0,IF(BC112+1&gt;=IF(OR('3-man'!$F$34=TRUE,'3-man'!$F$34="TRUE",'3-man'!$F$34="Yes"),25,50),0,BC112+1)))</f>
        <v/>
      </c>
      <c r="BE112">
        <f>IF(OR('3-man'!BE$49="R",'3-man'!BE$46=$R$116,AND(ISNUMBER($R$116),'3-man'!BE$46&lt;$R$116)),0,IF(BD111&gt;=100,0,IF(BD112+1&gt;=IF(OR('3-man'!$F$34=TRUE,'3-man'!$F$34="TRUE",'3-man'!$F$34="Yes"),25,50),0,BD112+1)))</f>
        <v/>
      </c>
      <c r="BF112">
        <f>IF(OR('3-man'!BF$49="R",'3-man'!BF$46=$R$116,AND(ISNUMBER($R$116),'3-man'!BF$46&lt;$R$116)),0,IF(BE111&gt;=100,0,IF(BE112+1&gt;=IF(OR('3-man'!$F$34=TRUE,'3-man'!$F$34="TRUE",'3-man'!$F$34="Yes"),25,50),0,BE112+1)))</f>
        <v/>
      </c>
      <c r="BG112">
        <f>IF(OR('3-man'!BG$49="R",'3-man'!BG$46=$R$116,AND(ISNUMBER($R$116),'3-man'!BG$46&lt;$R$116)),0,IF(BF111&gt;=100,0,IF(BF112+1&gt;=IF(OR('3-man'!$F$34=TRUE,'3-man'!$F$34="TRUE",'3-man'!$F$34="Yes"),25,50),0,BF112+1)))</f>
        <v/>
      </c>
      <c r="BH112">
        <f>IF(OR('3-man'!BH$49="R",'3-man'!BH$46=$R$116,AND(ISNUMBER($R$116),'3-man'!BH$46&lt;$R$116)),0,IF(BG111&gt;=100,0,IF(BG112+1&gt;=IF(OR('3-man'!$F$34=TRUE,'3-man'!$F$34="TRUE",'3-man'!$F$34="Yes"),25,50),0,BG112+1)))</f>
        <v/>
      </c>
      <c r="BI112">
        <f>IF(OR('3-man'!BI$49="R",'3-man'!BI$46=$R$116,AND(ISNUMBER($R$116),'3-man'!BI$46&lt;$R$116)),0,IF(BH111&gt;=100,0,IF(BH112+1&gt;=IF(OR('3-man'!$F$34=TRUE,'3-man'!$F$34="TRUE",'3-man'!$F$34="Yes"),25,50),0,BH112+1)))</f>
        <v/>
      </c>
      <c r="BJ112">
        <f>IF(OR('3-man'!BJ$49="R",'3-man'!BJ$46=$R$116,AND(ISNUMBER($R$116),'3-man'!BJ$46&lt;$R$116)),0,IF(BI111&gt;=100,0,IF(BI112+1&gt;=IF(OR('3-man'!$F$34=TRUE,'3-man'!$F$34="TRUE",'3-man'!$F$34="Yes"),25,50),0,BI112+1)))</f>
        <v/>
      </c>
      <c r="BK112">
        <f>IF(OR('3-man'!BK$49="R",'3-man'!BK$46=$R$116,AND(ISNUMBER($R$116),'3-man'!BK$46&lt;$R$116)),0,IF(BJ111&gt;=100,0,IF(BJ112+1&gt;=IF(OR('3-man'!$F$34=TRUE,'3-man'!$F$34="TRUE",'3-man'!$F$34="Yes"),25,50),0,BJ112+1)))</f>
        <v/>
      </c>
      <c r="BL112">
        <f>IF(OR('3-man'!BL$49="R",'3-man'!BL$46=$R$116,AND(ISNUMBER($R$116),'3-man'!BL$46&lt;$R$116)),0,IF(BK111&gt;=100,0,IF(BK112+1&gt;=IF(OR('3-man'!$F$34=TRUE,'3-man'!$F$34="TRUE",'3-man'!$F$34="Yes"),25,50),0,BK112+1)))</f>
        <v/>
      </c>
      <c r="BM112">
        <f>IF(OR('3-man'!BM$49="R",'3-man'!BM$46=$R$116,AND(ISNUMBER($R$116),'3-man'!BM$46&lt;$R$116)),0,IF(BL111&gt;=100,0,IF(BL112+1&gt;=IF(OR('3-man'!$F$34=TRUE,'3-man'!$F$34="TRUE",'3-man'!$F$34="Yes"),25,50),0,BL112+1)))</f>
        <v/>
      </c>
      <c r="BN112">
        <f>IF(OR('3-man'!BN$49="R",'3-man'!BN$46=$R$116,AND(ISNUMBER($R$116),'3-man'!BN$46&lt;$R$116)),0,IF(BM111&gt;=100,0,IF(BM112+1&gt;=IF(OR('3-man'!$F$34=TRUE,'3-man'!$F$34="TRUE",'3-man'!$F$34="Yes"),25,50),0,BM112+1)))</f>
        <v/>
      </c>
      <c r="BO112">
        <f>IF(OR('3-man'!BO$49="R",'3-man'!BO$46=$R$116,AND(ISNUMBER($R$116),'3-man'!BO$46&lt;$R$116)),0,IF(BN111&gt;=100,0,IF(BN112+1&gt;=IF(OR('3-man'!$F$34=TRUE,'3-man'!$F$34="TRUE",'3-man'!$F$34="Yes"),25,50),0,BN112+1)))</f>
        <v/>
      </c>
      <c r="BP112">
        <f>IF(OR('3-man'!BP$49="R",'3-man'!BP$46=$R$116,AND(ISNUMBER($R$116),'3-man'!BP$46&lt;$R$116)),0,IF(BO111&gt;=100,0,IF(BO112+1&gt;=IF(OR('3-man'!$F$34=TRUE,'3-man'!$F$34="TRUE",'3-man'!$F$34="Yes"),25,50),0,BO112+1)))</f>
        <v/>
      </c>
      <c r="BQ112">
        <f>IF(OR('3-man'!BQ$49="R",'3-man'!BQ$46=$R$116,AND(ISNUMBER($R$116),'3-man'!BQ$46&lt;$R$116)),0,IF(BP111&gt;=100,0,IF(BP112+1&gt;=IF(OR('3-man'!$F$34=TRUE,'3-man'!$F$34="TRUE",'3-man'!$F$34="Yes"),25,50),0,BP112+1)))</f>
        <v/>
      </c>
      <c r="BR112">
        <f>IF(OR('3-man'!BR$49="R",'3-man'!BR$46=$R$116,AND(ISNUMBER($R$116),'3-man'!BR$46&lt;$R$116)),0,IF(BQ111&gt;=100,0,IF(BQ112+1&gt;=IF(OR('3-man'!$F$34=TRUE,'3-man'!$F$34="TRUE",'3-man'!$F$34="Yes"),25,50),0,BQ112+1)))</f>
        <v/>
      </c>
      <c r="BS112">
        <f>IF(OR('3-man'!BS$49="R",'3-man'!BS$46=$R$116,AND(ISNUMBER($R$116),'3-man'!BS$46&lt;$R$116)),0,IF(BR111&gt;=100,0,IF(BR112+1&gt;=IF(OR('3-man'!$F$34=TRUE,'3-man'!$F$34="TRUE",'3-man'!$F$34="Yes"),25,50),0,BR112+1)))</f>
        <v/>
      </c>
      <c r="BT112">
        <f>IF(OR('3-man'!BT$49="R",'3-man'!BT$46=$R$116,AND(ISNUMBER($R$116),'3-man'!BT$46&lt;$R$116)),0,IF(BS111&gt;=100,0,IF(BS112+1&gt;=IF(OR('3-man'!$F$34=TRUE,'3-man'!$F$34="TRUE",'3-man'!$F$34="Yes"),25,50),0,BS112+1)))</f>
        <v/>
      </c>
      <c r="BU112">
        <f>IF(OR('3-man'!BU$49="R",'3-man'!BU$46=$R$116,AND(ISNUMBER($R$116),'3-man'!BU$46&lt;$R$116)),0,IF(BT111&gt;=100,0,IF(BT112+1&gt;=IF(OR('3-man'!$F$34=TRUE,'3-man'!$F$34="TRUE",'3-man'!$F$34="Yes"),25,50),0,BT112+1)))</f>
        <v/>
      </c>
      <c r="BV112">
        <f>IF(OR('3-man'!BV$49="R",'3-man'!BV$46=$R$116,AND(ISNUMBER($R$116),'3-man'!BV$46&lt;$R$116)),0,IF(BU111&gt;=100,0,IF(BU112+1&gt;=IF(OR('3-man'!$F$34=TRUE,'3-man'!$F$34="TRUE",'3-man'!$F$34="Yes"),25,50),0,BU112+1)))</f>
        <v/>
      </c>
      <c r="BW112">
        <f>IF(OR('3-man'!BW$49="R",'3-man'!BW$46=$R$116,AND(ISNUMBER($R$116),'3-man'!BW$46&lt;$R$116)),0,IF(BV111&gt;=100,0,IF(BV112+1&gt;=IF(OR('3-man'!$F$34=TRUE,'3-man'!$F$34="TRUE",'3-man'!$F$34="Yes"),25,50),0,BV112+1)))</f>
        <v/>
      </c>
      <c r="BX112">
        <f>IF(OR('3-man'!BX$49="R",'3-man'!BX$46=$R$116,AND(ISNUMBER($R$116),'3-man'!BX$46&lt;$R$116)),0,IF(BW111&gt;=100,0,IF(BW112+1&gt;=IF(OR('3-man'!$F$34=TRUE,'3-man'!$F$34="TRUE",'3-man'!$F$34="Yes"),25,50),0,BW112+1)))</f>
        <v/>
      </c>
      <c r="BY112">
        <f>IF(OR('3-man'!BY$49="R",'3-man'!BY$46=$R$116,AND(ISNUMBER($R$116),'3-man'!BY$46&lt;$R$116)),0,IF(BX111&gt;=100,0,IF(BX112+1&gt;=IF(OR('3-man'!$F$34=TRUE,'3-man'!$F$34="TRUE",'3-man'!$F$34="Yes"),25,50),0,BX112+1)))</f>
        <v/>
      </c>
      <c r="BZ112">
        <f>IF(OR('3-man'!BZ$49="R",'3-man'!BZ$46=$R$116,AND(ISNUMBER($R$116),'3-man'!BZ$46&lt;$R$116)),0,IF(BY111&gt;=100,0,IF(BY112+1&gt;=IF(OR('3-man'!$F$34=TRUE,'3-man'!$F$34="TRUE",'3-man'!$F$34="Yes"),25,50),0,BY112+1)))</f>
        <v/>
      </c>
      <c r="CA112">
        <f>IF(OR('3-man'!CA$49="R",'3-man'!CA$46=$R$116,AND(ISNUMBER($R$116),'3-man'!CA$46&lt;$R$116)),0,IF(BZ111&gt;=100,0,IF(BZ112+1&gt;=IF(OR('3-man'!$F$34=TRUE,'3-man'!$F$34="TRUE",'3-man'!$F$34="Yes"),25,50),0,BZ112+1)))</f>
        <v/>
      </c>
      <c r="CB112">
        <f>IF(OR('3-man'!CB$49="R",'3-man'!CB$46=$R$116,AND(ISNUMBER($R$116),'3-man'!CB$46&lt;$R$116)),0,IF(CA111&gt;=100,0,IF(CA112+1&gt;=IF(OR('3-man'!$F$34=TRUE,'3-man'!$F$34="TRUE",'3-man'!$F$34="Yes"),25,50),0,CA112+1)))</f>
        <v/>
      </c>
      <c r="CC112">
        <f>IF(OR('3-man'!CC$49="R",'3-man'!CC$46=$R$116,AND(ISNUMBER($R$116),'3-man'!CC$46&lt;$R$116)),0,IF(CB111&gt;=100,0,IF(CB112+1&gt;=IF(OR('3-man'!$F$34=TRUE,'3-man'!$F$34="TRUE",'3-man'!$F$34="Yes"),25,50),0,CB112+1)))</f>
        <v/>
      </c>
      <c r="CD112">
        <f>IF(OR('3-man'!CD$49="R",'3-man'!CD$46=$R$116,AND(ISNUMBER($R$116),'3-man'!CD$46&lt;$R$116)),0,IF(CC111&gt;=100,0,IF(CC112+1&gt;=IF(OR('3-man'!$F$34=TRUE,'3-man'!$F$34="TRUE",'3-man'!$F$34="Yes"),25,50),0,CC112+1)))</f>
        <v/>
      </c>
    </row>
    <row r="113">
      <c r="A113" t="inlineStr">
        <is>
          <t>P3 flag</t>
        </is>
      </c>
      <c r="B113" t="n">
        <v>0</v>
      </c>
      <c r="C113">
        <f>IF(OR(B113=1,OR('3-man'!C$49="D",'3-man'!C$49="A",'3-man'!C$49="S",'3-man'!C$49="C",'3-man'!C$49="H",'3-man'!C$49="B",'3-man'!C$49="T",'3-man'!C$49="E",'3-man'!C$49="SB")),1,0)</f>
        <v/>
      </c>
      <c r="D113">
        <f>IF(OR(C113=1,OR('3-man'!D$49="D",'3-man'!D$49="A",'3-man'!D$49="S",'3-man'!D$49="C",'3-man'!D$49="H",'3-man'!D$49="B",'3-man'!D$49="T",'3-man'!D$49="E",'3-man'!D$49="SB")),1,0)</f>
        <v/>
      </c>
      <c r="E113">
        <f>IF(OR(D113=1,OR('3-man'!E$49="D",'3-man'!E$49="A",'3-man'!E$49="S",'3-man'!E$49="C",'3-man'!E$49="H",'3-man'!E$49="B",'3-man'!E$49="T",'3-man'!E$49="E",'3-man'!E$49="SB")),1,0)</f>
        <v/>
      </c>
      <c r="F113">
        <f>IF(OR(E113=1,OR('3-man'!F$49="D",'3-man'!F$49="A",'3-man'!F$49="S",'3-man'!F$49="C",'3-man'!F$49="H",'3-man'!F$49="B",'3-man'!F$49="T",'3-man'!F$49="E",'3-man'!F$49="SB")),1,0)</f>
        <v/>
      </c>
      <c r="G113">
        <f>IF(OR(F113=1,OR('3-man'!G$49="D",'3-man'!G$49="A",'3-man'!G$49="S",'3-man'!G$49="C",'3-man'!G$49="H",'3-man'!G$49="B",'3-man'!G$49="T",'3-man'!G$49="E",'3-man'!G$49="SB")),1,0)</f>
        <v/>
      </c>
      <c r="H113">
        <f>IF(OR(G113=1,OR('3-man'!H$49="D",'3-man'!H$49="A",'3-man'!H$49="S",'3-man'!H$49="C",'3-man'!H$49="H",'3-man'!H$49="B",'3-man'!H$49="T",'3-man'!H$49="E",'3-man'!H$49="SB")),1,0)</f>
        <v/>
      </c>
      <c r="I113">
        <f>IF(OR(H113=1,OR('3-man'!I$49="D",'3-man'!I$49="A",'3-man'!I$49="S",'3-man'!I$49="C",'3-man'!I$49="H",'3-man'!I$49="B",'3-man'!I$49="T",'3-man'!I$49="E",'3-man'!I$49="SB")),1,0)</f>
        <v/>
      </c>
      <c r="J113">
        <f>IF(OR(I113=1,OR('3-man'!J$49="D",'3-man'!J$49="A",'3-man'!J$49="S",'3-man'!J$49="C",'3-man'!J$49="H",'3-man'!J$49="B",'3-man'!J$49="T",'3-man'!J$49="E",'3-man'!J$49="SB")),1,0)</f>
        <v/>
      </c>
      <c r="K113">
        <f>IF(OR(J113=1,OR('3-man'!K$49="D",'3-man'!K$49="A",'3-man'!K$49="S",'3-man'!K$49="C",'3-man'!K$49="H",'3-man'!K$49="B",'3-man'!K$49="T",'3-man'!K$49="E",'3-man'!K$49="SB")),1,0)</f>
        <v/>
      </c>
      <c r="L113">
        <f>IF(OR(K113=1,OR('3-man'!L$49="D",'3-man'!L$49="A",'3-man'!L$49="S",'3-man'!L$49="C",'3-man'!L$49="H",'3-man'!L$49="B",'3-man'!L$49="T",'3-man'!L$49="E",'3-man'!L$49="SB")),1,0)</f>
        <v/>
      </c>
      <c r="M113">
        <f>IF(OR(L113=1,OR('3-man'!M$49="D",'3-man'!M$49="A",'3-man'!M$49="S",'3-man'!M$49="C",'3-man'!M$49="H",'3-man'!M$49="B",'3-man'!M$49="T",'3-man'!M$49="E",'3-man'!M$49="SB")),1,0)</f>
        <v/>
      </c>
      <c r="N113">
        <f>IF(OR(M113=1,OR('3-man'!N$49="D",'3-man'!N$49="A",'3-man'!N$49="S",'3-man'!N$49="C",'3-man'!N$49="H",'3-man'!N$49="B",'3-man'!N$49="T",'3-man'!N$49="E",'3-man'!N$49="SB")),1,0)</f>
        <v/>
      </c>
      <c r="O113">
        <f>IF(OR(N113=1,OR('3-man'!O$49="D",'3-man'!O$49="A",'3-man'!O$49="S",'3-man'!O$49="C",'3-man'!O$49="H",'3-man'!O$49="B",'3-man'!O$49="T",'3-man'!O$49="E",'3-man'!O$49="SB")),1,0)</f>
        <v/>
      </c>
      <c r="P113">
        <f>IF(OR(O113=1,OR('3-man'!P$49="D",'3-man'!P$49="A",'3-man'!P$49="S",'3-man'!P$49="C",'3-man'!P$49="H",'3-man'!P$49="B",'3-man'!P$49="T",'3-man'!P$49="E",'3-man'!P$49="SB")),1,0)</f>
        <v/>
      </c>
      <c r="Q113">
        <f>IF(OR(P113=1,OR('3-man'!Q$49="D",'3-man'!Q$49="A",'3-man'!Q$49="S",'3-man'!Q$49="C",'3-man'!Q$49="H",'3-man'!Q$49="B",'3-man'!Q$49="T",'3-man'!Q$49="E",'3-man'!Q$49="SB")),1,0)</f>
        <v/>
      </c>
      <c r="R113">
        <f>IF(OR(Q113=1,OR('3-man'!R$49="D",'3-man'!R$49="A",'3-man'!R$49="S",'3-man'!R$49="C",'3-man'!R$49="H",'3-man'!R$49="B",'3-man'!R$49="T",'3-man'!R$49="E",'3-man'!R$49="SB")),1,0)</f>
        <v/>
      </c>
      <c r="S113">
        <f>IF(OR(R113=1,OR('3-man'!S$49="D",'3-man'!S$49="A",'3-man'!S$49="S",'3-man'!S$49="C",'3-man'!S$49="H",'3-man'!S$49="B",'3-man'!S$49="T",'3-man'!S$49="E",'3-man'!S$49="SB")),1,0)</f>
        <v/>
      </c>
      <c r="T113">
        <f>IF(OR(S113=1,OR('3-man'!T$49="D",'3-man'!T$49="A",'3-man'!T$49="S",'3-man'!T$49="C",'3-man'!T$49="H",'3-man'!T$49="B",'3-man'!T$49="T",'3-man'!T$49="E",'3-man'!T$49="SB")),1,0)</f>
        <v/>
      </c>
      <c r="U113">
        <f>IF(OR(T113=1,OR('3-man'!U$49="D",'3-man'!U$49="A",'3-man'!U$49="S",'3-man'!U$49="C",'3-man'!U$49="H",'3-man'!U$49="B",'3-man'!U$49="T",'3-man'!U$49="E",'3-man'!U$49="SB")),1,0)</f>
        <v/>
      </c>
      <c r="V113">
        <f>IF(OR(U113=1,OR('3-man'!V$49="D",'3-man'!V$49="A",'3-man'!V$49="S",'3-man'!V$49="C",'3-man'!V$49="H",'3-man'!V$49="B",'3-man'!V$49="T",'3-man'!V$49="E",'3-man'!V$49="SB")),1,0)</f>
        <v/>
      </c>
      <c r="W113">
        <f>IF(OR(V113=1,OR('3-man'!W$49="D",'3-man'!W$49="A",'3-man'!W$49="S",'3-man'!W$49="C",'3-man'!W$49="H",'3-man'!W$49="B",'3-man'!W$49="T",'3-man'!W$49="E",'3-man'!W$49="SB")),1,0)</f>
        <v/>
      </c>
      <c r="X113">
        <f>IF(OR(W113=1,OR('3-man'!X$49="D",'3-man'!X$49="A",'3-man'!X$49="S",'3-man'!X$49="C",'3-man'!X$49="H",'3-man'!X$49="B",'3-man'!X$49="T",'3-man'!X$49="E",'3-man'!X$49="SB")),1,0)</f>
        <v/>
      </c>
      <c r="Y113">
        <f>IF(OR(X113=1,OR('3-man'!Y$49="D",'3-man'!Y$49="A",'3-man'!Y$49="S",'3-man'!Y$49="C",'3-man'!Y$49="H",'3-man'!Y$49="B",'3-man'!Y$49="T",'3-man'!Y$49="E",'3-man'!Y$49="SB")),1,0)</f>
        <v/>
      </c>
      <c r="Z113">
        <f>IF(OR(Y113=1,OR('3-man'!Z$49="D",'3-man'!Z$49="A",'3-man'!Z$49="S",'3-man'!Z$49="C",'3-man'!Z$49="H",'3-man'!Z$49="B",'3-man'!Z$49="T",'3-man'!Z$49="E",'3-man'!Z$49="SB")),1,0)</f>
        <v/>
      </c>
      <c r="AA113">
        <f>IF(OR(Z113=1,OR('3-man'!AA$49="D",'3-man'!AA$49="A",'3-man'!AA$49="S",'3-man'!AA$49="C",'3-man'!AA$49="H",'3-man'!AA$49="B",'3-man'!AA$49="T",'3-man'!AA$49="E",'3-man'!AA$49="SB")),1,0)</f>
        <v/>
      </c>
      <c r="AB113">
        <f>IF(OR(AA113=1,OR('3-man'!AB$49="D",'3-man'!AB$49="A",'3-man'!AB$49="S",'3-man'!AB$49="C",'3-man'!AB$49="H",'3-man'!AB$49="B",'3-man'!AB$49="T",'3-man'!AB$49="E",'3-man'!AB$49="SB")),1,0)</f>
        <v/>
      </c>
      <c r="AC113">
        <f>IF(OR(AB113=1,OR('3-man'!AC$49="D",'3-man'!AC$49="A",'3-man'!AC$49="S",'3-man'!AC$49="C",'3-man'!AC$49="H",'3-man'!AC$49="B",'3-man'!AC$49="T",'3-man'!AC$49="E",'3-man'!AC$49="SB")),1,0)</f>
        <v/>
      </c>
      <c r="AD113">
        <f>IF(OR(AC113=1,OR('3-man'!AD$49="D",'3-man'!AD$49="A",'3-man'!AD$49="S",'3-man'!AD$49="C",'3-man'!AD$49="H",'3-man'!AD$49="B",'3-man'!AD$49="T",'3-man'!AD$49="E",'3-man'!AD$49="SB")),1,0)</f>
        <v/>
      </c>
      <c r="AE113">
        <f>IF(OR(AD113=1,OR('3-man'!AE$49="D",'3-man'!AE$49="A",'3-man'!AE$49="S",'3-man'!AE$49="C",'3-man'!AE$49="H",'3-man'!AE$49="B",'3-man'!AE$49="T",'3-man'!AE$49="E",'3-man'!AE$49="SB")),1,0)</f>
        <v/>
      </c>
      <c r="AF113">
        <f>IF(OR(AE113=1,OR('3-man'!AF$49="D",'3-man'!AF$49="A",'3-man'!AF$49="S",'3-man'!AF$49="C",'3-man'!AF$49="H",'3-man'!AF$49="B",'3-man'!AF$49="T",'3-man'!AF$49="E",'3-man'!AF$49="SB")),1,0)</f>
        <v/>
      </c>
      <c r="AG113">
        <f>IF(OR(AF113=1,OR('3-man'!AG$49="D",'3-man'!AG$49="A",'3-man'!AG$49="S",'3-man'!AG$49="C",'3-man'!AG$49="H",'3-man'!AG$49="B",'3-man'!AG$49="T",'3-man'!AG$49="E",'3-man'!AG$49="SB")),1,0)</f>
        <v/>
      </c>
      <c r="AH113">
        <f>IF(OR(AG113=1,OR('3-man'!AH$49="D",'3-man'!AH$49="A",'3-man'!AH$49="S",'3-man'!AH$49="C",'3-man'!AH$49="H",'3-man'!AH$49="B",'3-man'!AH$49="T",'3-man'!AH$49="E",'3-man'!AH$49="SB")),1,0)</f>
        <v/>
      </c>
      <c r="AI113">
        <f>IF(OR(AH113=1,OR('3-man'!AI$49="D",'3-man'!AI$49="A",'3-man'!AI$49="S",'3-man'!AI$49="C",'3-man'!AI$49="H",'3-man'!AI$49="B",'3-man'!AI$49="T",'3-man'!AI$49="E",'3-man'!AI$49="SB")),1,0)</f>
        <v/>
      </c>
      <c r="AJ113">
        <f>IF(OR(AI113=1,OR('3-man'!AJ$49="D",'3-man'!AJ$49="A",'3-man'!AJ$49="S",'3-man'!AJ$49="C",'3-man'!AJ$49="H",'3-man'!AJ$49="B",'3-man'!AJ$49="T",'3-man'!AJ$49="E",'3-man'!AJ$49="SB")),1,0)</f>
        <v/>
      </c>
      <c r="AK113">
        <f>IF(OR(AJ113=1,OR('3-man'!AK$49="D",'3-man'!AK$49="A",'3-man'!AK$49="S",'3-man'!AK$49="C",'3-man'!AK$49="H",'3-man'!AK$49="B",'3-man'!AK$49="T",'3-man'!AK$49="E",'3-man'!AK$49="SB")),1,0)</f>
        <v/>
      </c>
      <c r="AL113">
        <f>IF(OR(AK113=1,OR('3-man'!AL$49="D",'3-man'!AL$49="A",'3-man'!AL$49="S",'3-man'!AL$49="C",'3-man'!AL$49="H",'3-man'!AL$49="B",'3-man'!AL$49="T",'3-man'!AL$49="E",'3-man'!AL$49="SB")),1,0)</f>
        <v/>
      </c>
      <c r="AM113">
        <f>IF(OR(AL113=1,OR('3-man'!AM$49="D",'3-man'!AM$49="A",'3-man'!AM$49="S",'3-man'!AM$49="C",'3-man'!AM$49="H",'3-man'!AM$49="B",'3-man'!AM$49="T",'3-man'!AM$49="E",'3-man'!AM$49="SB")),1,0)</f>
        <v/>
      </c>
      <c r="AN113">
        <f>IF(OR(AM113=1,OR('3-man'!AN$49="D",'3-man'!AN$49="A",'3-man'!AN$49="S",'3-man'!AN$49="C",'3-man'!AN$49="H",'3-man'!AN$49="B",'3-man'!AN$49="T",'3-man'!AN$49="E",'3-man'!AN$49="SB")),1,0)</f>
        <v/>
      </c>
      <c r="AO113">
        <f>IF(OR(AN113=1,OR('3-man'!AO$49="D",'3-man'!AO$49="A",'3-man'!AO$49="S",'3-man'!AO$49="C",'3-man'!AO$49="H",'3-man'!AO$49="B",'3-man'!AO$49="T",'3-man'!AO$49="E",'3-man'!AO$49="SB")),1,0)</f>
        <v/>
      </c>
      <c r="AP113">
        <f>IF(OR(AO113=1,OR('3-man'!AP$49="D",'3-man'!AP$49="A",'3-man'!AP$49="S",'3-man'!AP$49="C",'3-man'!AP$49="H",'3-man'!AP$49="B",'3-man'!AP$49="T",'3-man'!AP$49="E",'3-man'!AP$49="SB")),1,0)</f>
        <v/>
      </c>
      <c r="AQ113">
        <f>IF(OR(AP113=1,OR('3-man'!AQ$49="D",'3-man'!AQ$49="A",'3-man'!AQ$49="S",'3-man'!AQ$49="C",'3-man'!AQ$49="H",'3-man'!AQ$49="B",'3-man'!AQ$49="T",'3-man'!AQ$49="E",'3-man'!AQ$49="SB")),1,0)</f>
        <v/>
      </c>
      <c r="AR113">
        <f>IF(OR(AQ113=1,OR('3-man'!AR$49="D",'3-man'!AR$49="A",'3-man'!AR$49="S",'3-man'!AR$49="C",'3-man'!AR$49="H",'3-man'!AR$49="B",'3-man'!AR$49="T",'3-man'!AR$49="E",'3-man'!AR$49="SB")),1,0)</f>
        <v/>
      </c>
      <c r="AS113">
        <f>IF(OR(AR113=1,OR('3-man'!AS$49="D",'3-man'!AS$49="A",'3-man'!AS$49="S",'3-man'!AS$49="C",'3-man'!AS$49="H",'3-man'!AS$49="B",'3-man'!AS$49="T",'3-man'!AS$49="E",'3-man'!AS$49="SB")),1,0)</f>
        <v/>
      </c>
      <c r="AT113">
        <f>IF(OR(AS113=1,OR('3-man'!AT$49="D",'3-man'!AT$49="A",'3-man'!AT$49="S",'3-man'!AT$49="C",'3-man'!AT$49="H",'3-man'!AT$49="B",'3-man'!AT$49="T",'3-man'!AT$49="E",'3-man'!AT$49="SB")),1,0)</f>
        <v/>
      </c>
      <c r="AU113">
        <f>IF(OR(AT113=1,OR('3-man'!AU$49="D",'3-man'!AU$49="A",'3-man'!AU$49="S",'3-man'!AU$49="C",'3-man'!AU$49="H",'3-man'!AU$49="B",'3-man'!AU$49="T",'3-man'!AU$49="E",'3-man'!AU$49="SB")),1,0)</f>
        <v/>
      </c>
      <c r="AV113">
        <f>IF(OR(AU113=1,OR('3-man'!AV$49="D",'3-man'!AV$49="A",'3-man'!AV$49="S",'3-man'!AV$49="C",'3-man'!AV$49="H",'3-man'!AV$49="B",'3-man'!AV$49="T",'3-man'!AV$49="E",'3-man'!AV$49="SB")),1,0)</f>
        <v/>
      </c>
      <c r="AW113">
        <f>IF(OR(AV113=1,OR('3-man'!AW$49="D",'3-man'!AW$49="A",'3-man'!AW$49="S",'3-man'!AW$49="C",'3-man'!AW$49="H",'3-man'!AW$49="B",'3-man'!AW$49="T",'3-man'!AW$49="E",'3-man'!AW$49="SB")),1,0)</f>
        <v/>
      </c>
      <c r="AX113">
        <f>IF(OR(AW113=1,OR('3-man'!AX$49="D",'3-man'!AX$49="A",'3-man'!AX$49="S",'3-man'!AX$49="C",'3-man'!AX$49="H",'3-man'!AX$49="B",'3-man'!AX$49="T",'3-man'!AX$49="E",'3-man'!AX$49="SB")),1,0)</f>
        <v/>
      </c>
      <c r="AY113">
        <f>IF(OR(AX113=1,OR('3-man'!AY$49="D",'3-man'!AY$49="A",'3-man'!AY$49="S",'3-man'!AY$49="C",'3-man'!AY$49="H",'3-man'!AY$49="B",'3-man'!AY$49="T",'3-man'!AY$49="E",'3-man'!AY$49="SB")),1,0)</f>
        <v/>
      </c>
      <c r="AZ113">
        <f>IF(OR(AY113=1,OR('3-man'!AZ$49="D",'3-man'!AZ$49="A",'3-man'!AZ$49="S",'3-man'!AZ$49="C",'3-man'!AZ$49="H",'3-man'!AZ$49="B",'3-man'!AZ$49="T",'3-man'!AZ$49="E",'3-man'!AZ$49="SB")),1,0)</f>
        <v/>
      </c>
      <c r="BA113">
        <f>IF(OR(AZ113=1,OR('3-man'!BA$49="D",'3-man'!BA$49="A",'3-man'!BA$49="S",'3-man'!BA$49="C",'3-man'!BA$49="H",'3-man'!BA$49="B",'3-man'!BA$49="T",'3-man'!BA$49="E",'3-man'!BA$49="SB")),1,0)</f>
        <v/>
      </c>
      <c r="BB113">
        <f>IF(OR(BA113=1,OR('3-man'!BB$49="D",'3-man'!BB$49="A",'3-man'!BB$49="S",'3-man'!BB$49="C",'3-man'!BB$49="H",'3-man'!BB$49="B",'3-man'!BB$49="T",'3-man'!BB$49="E",'3-man'!BB$49="SB")),1,0)</f>
        <v/>
      </c>
      <c r="BC113">
        <f>IF(OR(BB113=1,OR('3-man'!BC$49="D",'3-man'!BC$49="A",'3-man'!BC$49="S",'3-man'!BC$49="C",'3-man'!BC$49="H",'3-man'!BC$49="B",'3-man'!BC$49="T",'3-man'!BC$49="E",'3-man'!BC$49="SB")),1,0)</f>
        <v/>
      </c>
      <c r="BD113">
        <f>IF(OR(BC113=1,OR('3-man'!BD$49="D",'3-man'!BD$49="A",'3-man'!BD$49="S",'3-man'!BD$49="C",'3-man'!BD$49="H",'3-man'!BD$49="B",'3-man'!BD$49="T",'3-man'!BD$49="E",'3-man'!BD$49="SB")),1,0)</f>
        <v/>
      </c>
      <c r="BE113">
        <f>IF(OR(BD113=1,OR('3-man'!BE$49="D",'3-man'!BE$49="A",'3-man'!BE$49="S",'3-man'!BE$49="C",'3-man'!BE$49="H",'3-man'!BE$49="B",'3-man'!BE$49="T",'3-man'!BE$49="E",'3-man'!BE$49="SB")),1,0)</f>
        <v/>
      </c>
      <c r="BF113">
        <f>IF(OR(BE113=1,OR('3-man'!BF$49="D",'3-man'!BF$49="A",'3-man'!BF$49="S",'3-man'!BF$49="C",'3-man'!BF$49="H",'3-man'!BF$49="B",'3-man'!BF$49="T",'3-man'!BF$49="E",'3-man'!BF$49="SB")),1,0)</f>
        <v/>
      </c>
      <c r="BG113">
        <f>IF(OR(BF113=1,OR('3-man'!BG$49="D",'3-man'!BG$49="A",'3-man'!BG$49="S",'3-man'!BG$49="C",'3-man'!BG$49="H",'3-man'!BG$49="B",'3-man'!BG$49="T",'3-man'!BG$49="E",'3-man'!BG$49="SB")),1,0)</f>
        <v/>
      </c>
      <c r="BH113">
        <f>IF(OR(BG113=1,OR('3-man'!BH$49="D",'3-man'!BH$49="A",'3-man'!BH$49="S",'3-man'!BH$49="C",'3-man'!BH$49="H",'3-man'!BH$49="B",'3-man'!BH$49="T",'3-man'!BH$49="E",'3-man'!BH$49="SB")),1,0)</f>
        <v/>
      </c>
      <c r="BI113">
        <f>IF(OR(BH113=1,OR('3-man'!BI$49="D",'3-man'!BI$49="A",'3-man'!BI$49="S",'3-man'!BI$49="C",'3-man'!BI$49="H",'3-man'!BI$49="B",'3-man'!BI$49="T",'3-man'!BI$49="E",'3-man'!BI$49="SB")),1,0)</f>
        <v/>
      </c>
      <c r="BJ113">
        <f>IF(OR(BI113=1,OR('3-man'!BJ$49="D",'3-man'!BJ$49="A",'3-man'!BJ$49="S",'3-man'!BJ$49="C",'3-man'!BJ$49="H",'3-man'!BJ$49="B",'3-man'!BJ$49="T",'3-man'!BJ$49="E",'3-man'!BJ$49="SB")),1,0)</f>
        <v/>
      </c>
      <c r="BK113">
        <f>IF(OR(BJ113=1,OR('3-man'!BK$49="D",'3-man'!BK$49="A",'3-man'!BK$49="S",'3-man'!BK$49="C",'3-man'!BK$49="H",'3-man'!BK$49="B",'3-man'!BK$49="T",'3-man'!BK$49="E",'3-man'!BK$49="SB")),1,0)</f>
        <v/>
      </c>
      <c r="BL113">
        <f>IF(OR(BK113=1,OR('3-man'!BL$49="D",'3-man'!BL$49="A",'3-man'!BL$49="S",'3-man'!BL$49="C",'3-man'!BL$49="H",'3-man'!BL$49="B",'3-man'!BL$49="T",'3-man'!BL$49="E",'3-man'!BL$49="SB")),1,0)</f>
        <v/>
      </c>
      <c r="BM113">
        <f>IF(OR(BL113=1,OR('3-man'!BM$49="D",'3-man'!BM$49="A",'3-man'!BM$49="S",'3-man'!BM$49="C",'3-man'!BM$49="H",'3-man'!BM$49="B",'3-man'!BM$49="T",'3-man'!BM$49="E",'3-man'!BM$49="SB")),1,0)</f>
        <v/>
      </c>
      <c r="BN113">
        <f>IF(OR(BM113=1,OR('3-man'!BN$49="D",'3-man'!BN$49="A",'3-man'!BN$49="S",'3-man'!BN$49="C",'3-man'!BN$49="H",'3-man'!BN$49="B",'3-man'!BN$49="T",'3-man'!BN$49="E",'3-man'!BN$49="SB")),1,0)</f>
        <v/>
      </c>
      <c r="BO113">
        <f>IF(OR(BN113=1,OR('3-man'!BO$49="D",'3-man'!BO$49="A",'3-man'!BO$49="S",'3-man'!BO$49="C",'3-man'!BO$49="H",'3-man'!BO$49="B",'3-man'!BO$49="T",'3-man'!BO$49="E",'3-man'!BO$49="SB")),1,0)</f>
        <v/>
      </c>
      <c r="BP113">
        <f>IF(OR(BO113=1,OR('3-man'!BP$49="D",'3-man'!BP$49="A",'3-man'!BP$49="S",'3-man'!BP$49="C",'3-man'!BP$49="H",'3-man'!BP$49="B",'3-man'!BP$49="T",'3-man'!BP$49="E",'3-man'!BP$49="SB")),1,0)</f>
        <v/>
      </c>
      <c r="BQ113">
        <f>IF(OR(BP113=1,OR('3-man'!BQ$49="D",'3-man'!BQ$49="A",'3-man'!BQ$49="S",'3-man'!BQ$49="C",'3-man'!BQ$49="H",'3-man'!BQ$49="B",'3-man'!BQ$49="T",'3-man'!BQ$49="E",'3-man'!BQ$49="SB")),1,0)</f>
        <v/>
      </c>
      <c r="BR113">
        <f>IF(OR(BQ113=1,OR('3-man'!BR$49="D",'3-man'!BR$49="A",'3-man'!BR$49="S",'3-man'!BR$49="C",'3-man'!BR$49="H",'3-man'!BR$49="B",'3-man'!BR$49="T",'3-man'!BR$49="E",'3-man'!BR$49="SB")),1,0)</f>
        <v/>
      </c>
      <c r="BS113">
        <f>IF(OR(BR113=1,OR('3-man'!BS$49="D",'3-man'!BS$49="A",'3-man'!BS$49="S",'3-man'!BS$49="C",'3-man'!BS$49="H",'3-man'!BS$49="B",'3-man'!BS$49="T",'3-man'!BS$49="E",'3-man'!BS$49="SB")),1,0)</f>
        <v/>
      </c>
      <c r="BT113">
        <f>IF(OR(BS113=1,OR('3-man'!BT$49="D",'3-man'!BT$49="A",'3-man'!BT$49="S",'3-man'!BT$49="C",'3-man'!BT$49="H",'3-man'!BT$49="B",'3-man'!BT$49="T",'3-man'!BT$49="E",'3-man'!BT$49="SB")),1,0)</f>
        <v/>
      </c>
      <c r="BU113">
        <f>IF(OR(BT113=1,OR('3-man'!BU$49="D",'3-man'!BU$49="A",'3-man'!BU$49="S",'3-man'!BU$49="C",'3-man'!BU$49="H",'3-man'!BU$49="B",'3-man'!BU$49="T",'3-man'!BU$49="E",'3-man'!BU$49="SB")),1,0)</f>
        <v/>
      </c>
      <c r="BV113">
        <f>IF(OR(BU113=1,OR('3-man'!BV$49="D",'3-man'!BV$49="A",'3-man'!BV$49="S",'3-man'!BV$49="C",'3-man'!BV$49="H",'3-man'!BV$49="B",'3-man'!BV$49="T",'3-man'!BV$49="E",'3-man'!BV$49="SB")),1,0)</f>
        <v/>
      </c>
      <c r="BW113">
        <f>IF(OR(BV113=1,OR('3-man'!BW$49="D",'3-man'!BW$49="A",'3-man'!BW$49="S",'3-man'!BW$49="C",'3-man'!BW$49="H",'3-man'!BW$49="B",'3-man'!BW$49="T",'3-man'!BW$49="E",'3-man'!BW$49="SB")),1,0)</f>
        <v/>
      </c>
      <c r="BX113">
        <f>IF(OR(BW113=1,OR('3-man'!BX$49="D",'3-man'!BX$49="A",'3-man'!BX$49="S",'3-man'!BX$49="C",'3-man'!BX$49="H",'3-man'!BX$49="B",'3-man'!BX$49="T",'3-man'!BX$49="E",'3-man'!BX$49="SB")),1,0)</f>
        <v/>
      </c>
      <c r="BY113">
        <f>IF(OR(BX113=1,OR('3-man'!BY$49="D",'3-man'!BY$49="A",'3-man'!BY$49="S",'3-man'!BY$49="C",'3-man'!BY$49="H",'3-man'!BY$49="B",'3-man'!BY$49="T",'3-man'!BY$49="E",'3-man'!BY$49="SB")),1,0)</f>
        <v/>
      </c>
      <c r="BZ113">
        <f>IF(OR(BY113=1,OR('3-man'!BZ$49="D",'3-man'!BZ$49="A",'3-man'!BZ$49="S",'3-man'!BZ$49="C",'3-man'!BZ$49="H",'3-man'!BZ$49="B",'3-man'!BZ$49="T",'3-man'!BZ$49="E",'3-man'!BZ$49="SB")),1,0)</f>
        <v/>
      </c>
      <c r="CA113">
        <f>IF(OR(BZ113=1,OR('3-man'!CA$49="D",'3-man'!CA$49="A",'3-man'!CA$49="S",'3-man'!CA$49="C",'3-man'!CA$49="H",'3-man'!CA$49="B",'3-man'!CA$49="T",'3-man'!CA$49="E",'3-man'!CA$49="SB")),1,0)</f>
        <v/>
      </c>
      <c r="CB113">
        <f>IF(OR(CA113=1,OR('3-man'!CB$49="D",'3-man'!CB$49="A",'3-man'!CB$49="S",'3-man'!CB$49="C",'3-man'!CB$49="H",'3-man'!CB$49="B",'3-man'!CB$49="T",'3-man'!CB$49="E",'3-man'!CB$49="SB")),1,0)</f>
        <v/>
      </c>
      <c r="CC113">
        <f>IF(OR(CB113=1,OR('3-man'!CC$49="D",'3-man'!CC$49="A",'3-man'!CC$49="S",'3-man'!CC$49="C",'3-man'!CC$49="H",'3-man'!CC$49="B",'3-man'!CC$49="T",'3-man'!CC$49="E",'3-man'!CC$49="SB")),1,0)</f>
        <v/>
      </c>
      <c r="CD113">
        <f>IF(OR(CC113=1,OR('3-man'!CD$49="D",'3-man'!CD$49="A",'3-man'!CD$49="S",'3-man'!CD$49="C",'3-man'!CD$49="H",'3-man'!CD$49="B",'3-man'!CD$49="T",'3-man'!CD$49="E",'3-man'!CD$49="SB")),1,0)</f>
        <v/>
      </c>
    </row>
    <row r="114">
      <c r="A114" t="inlineStr">
        <is>
          <t>P3 mean</t>
        </is>
      </c>
      <c r="C114">
        <f>0</f>
        <v/>
      </c>
      <c r="D114">
        <f>IF('3-man'!C$49="S",12.021,0)+IF('3-man'!C$49="C",4.395,0)+IF('3-man'!C$49="H",IF('3-man'!$Z$39="Ayak",0,IF('3-man'!$Z$39="Swift blade",4.141,4.382)),0)+IF('3-man'!C$49="SB",8.187,0)</f>
        <v/>
      </c>
      <c r="E114">
        <f>IF('3-man'!D$49="S",12.021,0)+IF('3-man'!D$49="C",4.395,0)+IF('3-man'!D$49="H",IF('3-man'!$Z$39="Ayak",0,IF('3-man'!$Z$39="Swift blade",4.141,4.382)),0)+IF('3-man'!C$49="D",112.5,0)+IF('3-man'!C$49="B",1.087,0)+IF('3-man'!C$49="A",8.5,0)+IF('3-man'!C$49="E",1.254,0)+IF('3-man'!D$49="SB",8.187,0)+IF('3-man'!C$49="H",IF('3-man'!$Z$39="Ayak",1.255,0),0)</f>
        <v/>
      </c>
      <c r="F114">
        <f>IF('3-man'!E$49="S",12.021,0)+IF('3-man'!E$49="C",4.395,0)+IF('3-man'!E$49="H",IF('3-man'!$Z$39="Ayak",0,IF('3-man'!$Z$39="Swift blade",4.141,4.382)),0)+IF('3-man'!D$49="D",112.5,0)+IF('3-man'!D$49="B",1.087,0)+IF('3-man'!D$49="A",8.5,0)+IF('3-man'!C$49="T",1.252,0)+IF('3-man'!D$49="E",1.254,0)+IF('3-man'!E$49="SB",8.187,0)+IF('3-man'!D$49="H",IF('3-man'!$Z$39="Ayak",1.255,0),0)</f>
        <v/>
      </c>
      <c r="G114">
        <f>IF('3-man'!F$49="S",12.021,0)+IF('3-man'!F$49="C",4.395,0)+IF('3-man'!F$49="H",IF('3-man'!$Z$39="Ayak",0,IF('3-man'!$Z$39="Swift blade",4.141,4.382)),0)+IF('3-man'!E$49="D",112.5,0)+IF('3-man'!E$49="B",1.087,0)+IF('3-man'!E$49="A",8.5,0)+IF('3-man'!D$49="T",1.252,0)+IF('3-man'!E$49="E",1.254,0)+IF('3-man'!F$49="SB",8.187,0)+IF('3-man'!E$49="H",IF('3-man'!$Z$39="Ayak",1.255,0),0)</f>
        <v/>
      </c>
      <c r="H114">
        <f>IF('3-man'!G$49="S",12.021,0)+IF('3-man'!G$49="C",4.395,0)+IF('3-man'!G$49="H",IF('3-man'!$Z$39="Ayak",0,IF('3-man'!$Z$39="Swift blade",4.141,4.382)),0)+IF('3-man'!F$49="D",112.5,0)+IF('3-man'!F$49="B",1.087,0)+IF('3-man'!F$49="A",8.5,0)+IF('3-man'!E$49="T",1.252,0)+IF('3-man'!F$49="E",1.254,0)+IF('3-man'!G$49="SB",8.187,0)+IF('3-man'!F$49="H",IF('3-man'!$Z$39="Ayak",1.255,0),0)</f>
        <v/>
      </c>
      <c r="I114">
        <f>IF('3-man'!H$49="S",12.021,0)+IF('3-man'!H$49="C",4.395,0)+IF('3-man'!H$49="H",IF('3-man'!$Z$39="Ayak",0,IF('3-man'!$Z$39="Swift blade",4.141,4.382)),0)+IF('3-man'!G$49="D",112.5,0)+IF('3-man'!G$49="B",1.087,0)+IF('3-man'!G$49="A",8.5,0)+IF('3-man'!F$49="T",1.252,0)+IF('3-man'!G$49="E",1.254,0)+IF('3-man'!H$49="SB",8.187,0)+IF('3-man'!G$49="H",IF('3-man'!$Z$39="Ayak",1.255,0),0)</f>
        <v/>
      </c>
      <c r="J114">
        <f>IF('3-man'!I$49="S",12.021,0)+IF('3-man'!I$49="C",4.395,0)+IF('3-man'!I$49="H",IF('3-man'!$Z$39="Ayak",0,IF('3-man'!$Z$39="Swift blade",4.141,4.382)),0)+IF('3-man'!H$49="D",112.5,0)+IF('3-man'!H$49="B",1.087,0)+IF('3-man'!H$49="A",8.5,0)+IF('3-man'!G$49="T",1.252,0)+IF('3-man'!H$49="E",1.254,0)+IF('3-man'!I$49="SB",8.187,0)+IF('3-man'!H$49="H",IF('3-man'!$Z$39="Ayak",1.255,0),0)</f>
        <v/>
      </c>
      <c r="K114">
        <f>IF('3-man'!J$49="S",12.021,0)+IF('3-man'!J$49="C",4.395,0)+IF('3-man'!J$49="H",IF('3-man'!$Z$39="Ayak",0,IF('3-man'!$Z$39="Swift blade",4.141,4.382)),0)+IF('3-man'!I$49="D",112.5,0)+IF('3-man'!I$49="B",1.087,0)+IF('3-man'!I$49="A",8.5,0)+IF('3-man'!H$49="T",1.252,0)+IF('3-man'!I$49="E",1.254,0)+IF('3-man'!J$49="SB",8.187,0)+IF('3-man'!I$49="H",IF('3-man'!$Z$39="Ayak",1.255,0),0)</f>
        <v/>
      </c>
      <c r="L114">
        <f>IF('3-man'!K$49="S",12.021,0)+IF('3-man'!K$49="C",4.395,0)+IF('3-man'!K$49="H",IF('3-man'!$Z$39="Ayak",0,IF('3-man'!$Z$39="Swift blade",4.141,4.382)),0)+IF('3-man'!J$49="D",112.5,0)+IF('3-man'!J$49="B",1.087,0)+IF('3-man'!J$49="A",8.5,0)+IF('3-man'!I$49="T",1.252,0)+IF('3-man'!J$49="E",1.254,0)+IF('3-man'!K$49="SB",8.187,0)+IF('3-man'!J$49="H",IF('3-man'!$Z$39="Ayak",1.255,0),0)</f>
        <v/>
      </c>
      <c r="M114">
        <f>IF('3-man'!L$49="S",12.021,0)+IF('3-man'!L$49="C",4.395,0)+IF('3-man'!L$49="H",IF('3-man'!$Z$39="Ayak",0,IF('3-man'!$Z$39="Swift blade",4.141,4.382)),0)+IF('3-man'!K$49="D",112.5,0)+IF('3-man'!K$49="B",1.087,0)+IF('3-man'!K$49="A",8.5,0)+IF('3-man'!J$49="T",1.252,0)+IF('3-man'!K$49="E",1.254,0)+IF('3-man'!L$49="SB",8.187,0)+IF('3-man'!K$49="H",IF('3-man'!$Z$39="Ayak",1.255,0),0)</f>
        <v/>
      </c>
      <c r="N114">
        <f>IF('3-man'!M$49="S",12.021,0)+IF('3-man'!M$49="C",4.395,0)+IF('3-man'!M$49="H",IF('3-man'!$Z$39="Ayak",0,IF('3-man'!$Z$39="Swift blade",4.141,4.382)),0)+IF('3-man'!L$49="D",112.5,0)+IF('3-man'!L$49="B",1.087,0)+IF('3-man'!L$49="A",8.5,0)+IF('3-man'!K$49="T",1.252,0)+IF('3-man'!L$49="E",1.254,0)+IF('3-man'!M$49="SB",8.187,0)+IF('3-man'!L$49="H",IF('3-man'!$Z$39="Ayak",1.255,0),0)</f>
        <v/>
      </c>
      <c r="O114">
        <f>IF('3-man'!N$49="S",12.021,0)+IF('3-man'!N$49="C",4.395,0)+IF('3-man'!N$49="H",IF('3-man'!$Z$39="Ayak",0,IF('3-man'!$Z$39="Swift blade",4.141,4.382)),0)+IF('3-man'!M$49="D",112.5,0)+IF('3-man'!M$49="B",1.087,0)+IF('3-man'!M$49="A",8.5,0)+IF('3-man'!L$49="T",1.252,0)+IF('3-man'!M$49="E",1.254,0)+IF('3-man'!N$49="SB",8.187,0)+IF('3-man'!M$49="H",IF('3-man'!$Z$39="Ayak",1.255,0),0)</f>
        <v/>
      </c>
      <c r="P114">
        <f>IF('3-man'!O$49="S",12.021,0)+IF('3-man'!O$49="C",4.395,0)+IF('3-man'!O$49="H",IF('3-man'!$Z$39="Ayak",0,IF('3-man'!$Z$39="Swift blade",4.141,4.382)),0)+IF('3-man'!N$49="D",112.5,0)+IF('3-man'!N$49="B",1.087,0)+IF('3-man'!N$49="A",8.5,0)+IF('3-man'!M$49="T",1.252,0)+IF('3-man'!N$49="E",1.254,0)+IF('3-man'!O$49="SB",8.187,0)+IF('3-man'!N$49="H",IF('3-man'!$Z$39="Ayak",1.255,0),0)</f>
        <v/>
      </c>
      <c r="Q114">
        <f>IF('3-man'!P$49="S",12.021,0)+IF('3-man'!P$49="C",4.395,0)+IF('3-man'!P$49="H",IF('3-man'!$Z$39="Ayak",0,IF('3-man'!$Z$39="Swift blade",4.141,4.382)),0)+IF('3-man'!O$49="D",112.5,0)+IF('3-man'!O$49="B",1.087,0)+IF('3-man'!O$49="A",8.5,0)+IF('3-man'!N$49="T",1.252,0)+IF('3-man'!O$49="E",1.254,0)+IF('3-man'!P$49="SB",8.187,0)+IF('3-man'!O$49="H",IF('3-man'!$Z$39="Ayak",1.255,0),0)</f>
        <v/>
      </c>
      <c r="R114">
        <f>IF('3-man'!Q$49="S",12.021,0)+IF('3-man'!Q$49="C",4.395,0)+IF('3-man'!Q$49="H",IF('3-man'!$Z$39="Ayak",0,IF('3-man'!$Z$39="Swift blade",4.141,4.382)),0)+IF('3-man'!P$49="D",112.5,0)+IF('3-man'!P$49="B",1.087,0)+IF('3-man'!P$49="A",8.5,0)+IF('3-man'!O$49="T",1.252,0)+IF('3-man'!P$49="E",1.254,0)+IF('3-man'!Q$49="SB",8.187,0)+IF('3-man'!P$49="H",IF('3-man'!$Z$39="Ayak",1.255,0),0)</f>
        <v/>
      </c>
      <c r="S114">
        <f>IF('3-man'!R$49="S",12.021,0)+IF('3-man'!R$49="C",4.395,0)+IF('3-man'!R$49="H",IF('3-man'!$Z$39="Ayak",0,IF('3-man'!$Z$39="Swift blade",4.141,4.382)),0)+IF('3-man'!Q$49="D",112.5,0)+IF('3-man'!Q$49="B",1.087,0)+IF('3-man'!Q$49="A",8.5,0)+IF('3-man'!P$49="T",1.252,0)+IF('3-man'!Q$49="E",1.254,0)+IF('3-man'!R$49="SB",8.187,0)+IF('3-man'!Q$49="H",IF('3-man'!$Z$39="Ayak",1.255,0),0)</f>
        <v/>
      </c>
      <c r="T114">
        <f>IF('3-man'!S$49="S",12.021,0)+IF('3-man'!S$49="C",4.395,0)+IF('3-man'!S$49="H",IF('3-man'!$Z$39="Ayak",0,IF('3-man'!$Z$39="Swift blade",4.141,4.382)),0)+IF('3-man'!R$49="D",112.5,0)+IF('3-man'!R$49="B",1.087,0)+IF('3-man'!R$49="A",8.5,0)+IF('3-man'!Q$49="T",1.252,0)+IF('3-man'!R$49="E",1.254,0)+IF('3-man'!S$49="SB",8.187,0)+IF('3-man'!R$49="H",IF('3-man'!$Z$39="Ayak",1.255,0),0)</f>
        <v/>
      </c>
      <c r="U114">
        <f>IF('3-man'!T$49="S",12.021,0)+IF('3-man'!T$49="C",4.395,0)+IF('3-man'!T$49="H",IF('3-man'!$Z$39="Ayak",0,IF('3-man'!$Z$39="Swift blade",4.141,4.382)),0)+IF('3-man'!S$49="D",112.5,0)+IF('3-man'!S$49="B",1.087,0)+IF('3-man'!S$49="A",8.5,0)+IF('3-man'!R$49="T",1.252,0)+IF('3-man'!S$49="E",1.254,0)+IF('3-man'!T$49="SB",8.187,0)+IF('3-man'!S$49="H",IF('3-man'!$Z$39="Ayak",1.255,0),0)</f>
        <v/>
      </c>
      <c r="V114">
        <f>IF('3-man'!U$49="S",12.021,0)+IF('3-man'!U$49="C",4.395,0)+IF('3-man'!U$49="H",IF('3-man'!$Z$39="Ayak",0,IF('3-man'!$Z$39="Swift blade",4.141,4.382)),0)+IF('3-man'!T$49="D",112.5,0)+IF('3-man'!T$49="B",1.087,0)+IF('3-man'!T$49="A",8.5,0)+IF('3-man'!S$49="T",1.252,0)+IF('3-man'!T$49="E",1.254,0)+IF('3-man'!U$49="SB",8.187,0)+IF('3-man'!T$49="H",IF('3-man'!$Z$39="Ayak",1.255,0),0)</f>
        <v/>
      </c>
      <c r="W114">
        <f>IF('3-man'!V$49="S",12.021,0)+IF('3-man'!V$49="C",4.395,0)+IF('3-man'!V$49="H",IF('3-man'!$Z$39="Ayak",0,IF('3-man'!$Z$39="Swift blade",4.141,4.382)),0)+IF('3-man'!U$49="D",112.5,0)+IF('3-man'!U$49="B",1.087,0)+IF('3-man'!U$49="A",8.5,0)+IF('3-man'!T$49="T",1.252,0)+IF('3-man'!U$49="E",1.254,0)+IF('3-man'!V$49="SB",8.187,0)+IF('3-man'!U$49="H",IF('3-man'!$Z$39="Ayak",1.255,0),0)</f>
        <v/>
      </c>
      <c r="X114">
        <f>IF('3-man'!W$49="S",12.021,0)+IF('3-man'!W$49="C",4.395,0)+IF('3-man'!W$49="H",IF('3-man'!$Z$39="Ayak",0,IF('3-man'!$Z$39="Swift blade",4.141,4.382)),0)+IF('3-man'!V$49="D",112.5,0)+IF('3-man'!V$49="B",1.087,0)+IF('3-man'!V$49="A",8.5,0)+IF('3-man'!U$49="T",1.252,0)+IF('3-man'!V$49="E",1.254,0)+IF('3-man'!W$49="SB",8.187,0)+IF('3-man'!V$49="H",IF('3-man'!$Z$39="Ayak",1.255,0),0)</f>
        <v/>
      </c>
      <c r="Y114">
        <f>IF('3-man'!X$49="S",12.021,0)+IF('3-man'!X$49="C",4.395,0)+IF('3-man'!X$49="H",IF('3-man'!$Z$39="Ayak",0,IF('3-man'!$Z$39="Swift blade",4.141,4.382)),0)+IF('3-man'!W$49="D",112.5,0)+IF('3-man'!W$49="B",1.087,0)+IF('3-man'!W$49="A",8.5,0)+IF('3-man'!V$49="T",1.252,0)+IF('3-man'!W$49="E",1.254,0)+IF('3-man'!X$49="SB",8.187,0)+IF('3-man'!W$49="H",IF('3-man'!$Z$39="Ayak",1.255,0),0)</f>
        <v/>
      </c>
      <c r="Z114">
        <f>IF('3-man'!Y$49="S",12.021,0)+IF('3-man'!Y$49="C",4.395,0)+IF('3-man'!Y$49="H",IF('3-man'!$Z$39="Ayak",0,IF('3-man'!$Z$39="Swift blade",4.141,4.382)),0)+IF('3-man'!X$49="D",112.5,0)+IF('3-man'!X$49="B",1.087,0)+IF('3-man'!X$49="A",8.5,0)+IF('3-man'!W$49="T",1.252,0)+IF('3-man'!X$49="E",1.254,0)+IF('3-man'!Y$49="SB",8.187,0)+IF('3-man'!X$49="H",IF('3-man'!$Z$39="Ayak",1.255,0),0)</f>
        <v/>
      </c>
      <c r="AA114">
        <f>IF('3-man'!Z$49="S",12.021,0)+IF('3-man'!Z$49="C",4.395,0)+IF('3-man'!Z$49="H",IF('3-man'!$Z$39="Ayak",0,IF('3-man'!$Z$39="Swift blade",4.141,4.382)),0)+IF('3-man'!Y$49="D",112.5,0)+IF('3-man'!Y$49="B",1.087,0)+IF('3-man'!Y$49="A",8.5,0)+IF('3-man'!X$49="T",1.252,0)+IF('3-man'!Y$49="E",1.254,0)+IF('3-man'!Z$49="SB",8.187,0)+IF('3-man'!Y$49="H",IF('3-man'!$Z$39="Ayak",1.255,0),0)</f>
        <v/>
      </c>
      <c r="AB114">
        <f>IF('3-man'!AA$49="S",12.021,0)+IF('3-man'!AA$49="C",4.395,0)+IF('3-man'!AA$49="H",IF('3-man'!$Z$39="Ayak",0,IF('3-man'!$Z$39="Swift blade",4.141,4.382)),0)+IF('3-man'!Z$49="D",112.5,0)+IF('3-man'!Z$49="B",1.087,0)+IF('3-man'!Z$49="A",8.5,0)+IF('3-man'!Y$49="T",1.252,0)+IF('3-man'!Z$49="E",1.254,0)+IF('3-man'!AA$49="SB",8.187,0)+IF('3-man'!Z$49="H",IF('3-man'!$Z$39="Ayak",1.255,0),0)</f>
        <v/>
      </c>
      <c r="AC114">
        <f>IF('3-man'!AB$49="S",12.021,0)+IF('3-man'!AB$49="C",4.395,0)+IF('3-man'!AB$49="H",IF('3-man'!$Z$39="Ayak",0,IF('3-man'!$Z$39="Swift blade",4.141,4.382)),0)+IF('3-man'!AA$49="D",112.5,0)+IF('3-man'!AA$49="B",1.087,0)+IF('3-man'!AA$49="A",8.5,0)+IF('3-man'!Z$49="T",1.252,0)+IF('3-man'!AA$49="E",1.254,0)+IF('3-man'!AB$49="SB",8.187,0)+IF('3-man'!AA$49="H",IF('3-man'!$Z$39="Ayak",1.255,0),0)</f>
        <v/>
      </c>
      <c r="AD114">
        <f>IF('3-man'!AC$49="S",12.021,0)+IF('3-man'!AC$49="C",4.395,0)+IF('3-man'!AC$49="H",IF('3-man'!$Z$39="Ayak",0,IF('3-man'!$Z$39="Swift blade",4.141,4.382)),0)+IF('3-man'!AB$49="D",112.5,0)+IF('3-man'!AB$49="B",1.087,0)+IF('3-man'!AB$49="A",8.5,0)+IF('3-man'!AA$49="T",1.252,0)+IF('3-man'!AB$49="E",1.254,0)+IF('3-man'!AC$49="SB",8.187,0)+IF('3-man'!AB$49="H",IF('3-man'!$Z$39="Ayak",1.255,0),0)</f>
        <v/>
      </c>
      <c r="AE114">
        <f>IF('3-man'!AD$49="S",12.021,0)+IF('3-man'!AD$49="C",4.395,0)+IF('3-man'!AD$49="H",IF('3-man'!$Z$39="Ayak",0,IF('3-man'!$Z$39="Swift blade",4.141,4.382)),0)+IF('3-man'!AC$49="D",112.5,0)+IF('3-man'!AC$49="B",1.087,0)+IF('3-man'!AC$49="A",8.5,0)+IF('3-man'!AB$49="T",1.252,0)+IF('3-man'!AC$49="E",1.254,0)+IF('3-man'!AD$49="SB",8.187,0)+IF('3-man'!AC$49="H",IF('3-man'!$Z$39="Ayak",1.255,0),0)</f>
        <v/>
      </c>
      <c r="AF114">
        <f>IF('3-man'!AE$49="S",12.021,0)+IF('3-man'!AE$49="C",4.395,0)+IF('3-man'!AE$49="H",IF('3-man'!$Z$39="Ayak",0,IF('3-man'!$Z$39="Swift blade",4.141,4.382)),0)+IF('3-man'!AD$49="D",112.5,0)+IF('3-man'!AD$49="B",1.087,0)+IF('3-man'!AD$49="A",8.5,0)+IF('3-man'!AC$49="T",1.252,0)+IF('3-man'!AD$49="E",1.254,0)+IF('3-man'!AE$49="SB",8.187,0)+IF('3-man'!AD$49="H",IF('3-man'!$Z$39="Ayak",1.255,0),0)</f>
        <v/>
      </c>
      <c r="AG114">
        <f>IF('3-man'!AF$49="S",12.021,0)+IF('3-man'!AF$49="C",4.395,0)+IF('3-man'!AF$49="H",IF('3-man'!$Z$39="Ayak",0,IF('3-man'!$Z$39="Swift blade",4.141,4.382)),0)+IF('3-man'!AE$49="D",112.5,0)+IF('3-man'!AE$49="B",1.087,0)+IF('3-man'!AE$49="A",8.5,0)+IF('3-man'!AD$49="T",1.252,0)+IF('3-man'!AE$49="E",1.254,0)+IF('3-man'!AF$49="SB",8.187,0)+IF('3-man'!AE$49="H",IF('3-man'!$Z$39="Ayak",1.255,0),0)</f>
        <v/>
      </c>
      <c r="AH114">
        <f>IF('3-man'!AG$49="S",12.021,0)+IF('3-man'!AG$49="C",4.395,0)+IF('3-man'!AG$49="H",IF('3-man'!$Z$39="Ayak",0,IF('3-man'!$Z$39="Swift blade",4.141,4.382)),0)+IF('3-man'!AF$49="D",112.5,0)+IF('3-man'!AF$49="B",1.087,0)+IF('3-man'!AF$49="A",8.5,0)+IF('3-man'!AE$49="T",1.252,0)+IF('3-man'!AF$49="E",1.254,0)+IF('3-man'!AG$49="SB",8.187,0)+IF('3-man'!AF$49="H",IF('3-man'!$Z$39="Ayak",1.255,0),0)</f>
        <v/>
      </c>
      <c r="AI114">
        <f>IF('3-man'!AH$49="S",12.021,0)+IF('3-man'!AH$49="C",4.395,0)+IF('3-man'!AH$49="H",IF('3-man'!$Z$39="Ayak",0,IF('3-man'!$Z$39="Swift blade",4.141,4.382)),0)+IF('3-man'!AG$49="D",112.5,0)+IF('3-man'!AG$49="B",1.087,0)+IF('3-man'!AG$49="A",8.5,0)+IF('3-man'!AF$49="T",1.252,0)+IF('3-man'!AG$49="E",1.254,0)+IF('3-man'!AH$49="SB",8.187,0)+IF('3-man'!AG$49="H",IF('3-man'!$Z$39="Ayak",1.255,0),0)</f>
        <v/>
      </c>
      <c r="AJ114">
        <f>IF('3-man'!AI$49="S",12.021,0)+IF('3-man'!AI$49="C",4.395,0)+IF('3-man'!AI$49="H",IF('3-man'!$Z$39="Ayak",0,IF('3-man'!$Z$39="Swift blade",4.141,4.382)),0)+IF('3-man'!AH$49="D",112.5,0)+IF('3-man'!AH$49="B",1.087,0)+IF('3-man'!AH$49="A",8.5,0)+IF('3-man'!AG$49="T",1.252,0)+IF('3-man'!AH$49="E",1.254,0)+IF('3-man'!AI$49="SB",8.187,0)+IF('3-man'!AH$49="H",IF('3-man'!$Z$39="Ayak",1.255,0),0)</f>
        <v/>
      </c>
      <c r="AK114">
        <f>IF('3-man'!AJ$49="S",12.021,0)+IF('3-man'!AJ$49="C",4.395,0)+IF('3-man'!AJ$49="H",IF('3-man'!$Z$39="Ayak",0,IF('3-man'!$Z$39="Swift blade",4.141,4.382)),0)+IF('3-man'!AI$49="D",112.5,0)+IF('3-man'!AI$49="B",1.087,0)+IF('3-man'!AI$49="A",8.5,0)+IF('3-man'!AH$49="T",1.252,0)+IF('3-man'!AI$49="E",1.254,0)+IF('3-man'!AJ$49="SB",8.187,0)+IF('3-man'!AI$49="H",IF('3-man'!$Z$39="Ayak",1.255,0),0)</f>
        <v/>
      </c>
      <c r="AL114">
        <f>IF('3-man'!AK$49="S",12.021,0)+IF('3-man'!AK$49="C",4.395,0)+IF('3-man'!AK$49="H",IF('3-man'!$Z$39="Ayak",0,IF('3-man'!$Z$39="Swift blade",4.141,4.382)),0)+IF('3-man'!AJ$49="D",112.5,0)+IF('3-man'!AJ$49="B",1.087,0)+IF('3-man'!AJ$49="A",8.5,0)+IF('3-man'!AI$49="T",1.252,0)+IF('3-man'!AJ$49="E",1.254,0)+IF('3-man'!AK$49="SB",8.187,0)+IF('3-man'!AJ$49="H",IF('3-man'!$Z$39="Ayak",1.255,0),0)</f>
        <v/>
      </c>
      <c r="AM114">
        <f>IF('3-man'!AL$49="S",12.021,0)+IF('3-man'!AL$49="C",4.395,0)+IF('3-man'!AL$49="H",IF('3-man'!$Z$39="Ayak",0,IF('3-man'!$Z$39="Swift blade",4.141,4.382)),0)+IF('3-man'!AK$49="D",112.5,0)+IF('3-man'!AK$49="B",1.087,0)+IF('3-man'!AK$49="A",8.5,0)+IF('3-man'!AJ$49="T",1.252,0)+IF('3-man'!AK$49="E",1.254,0)+IF('3-man'!AL$49="SB",8.187,0)+IF('3-man'!AK$49="H",IF('3-man'!$Z$39="Ayak",1.255,0),0)</f>
        <v/>
      </c>
      <c r="AN114">
        <f>IF('3-man'!AM$49="S",12.021,0)+IF('3-man'!AM$49="C",4.395,0)+IF('3-man'!AM$49="H",IF('3-man'!$Z$39="Ayak",0,IF('3-man'!$Z$39="Swift blade",4.141,4.382)),0)+IF('3-man'!AL$49="D",112.5,0)+IF('3-man'!AL$49="B",1.087,0)+IF('3-man'!AL$49="A",8.5,0)+IF('3-man'!AK$49="T",1.252,0)+IF('3-man'!AL$49="E",1.254,0)+IF('3-man'!AM$49="SB",8.187,0)+IF('3-man'!AL$49="H",IF('3-man'!$Z$39="Ayak",1.255,0),0)</f>
        <v/>
      </c>
      <c r="AO114">
        <f>IF('3-man'!AN$49="S",12.021,0)+IF('3-man'!AN$49="C",4.395,0)+IF('3-man'!AN$49="H",IF('3-man'!$Z$39="Ayak",0,IF('3-man'!$Z$39="Swift blade",4.141,4.382)),0)+IF('3-man'!AM$49="D",112.5,0)+IF('3-man'!AM$49="B",1.087,0)+IF('3-man'!AM$49="A",8.5,0)+IF('3-man'!AL$49="T",1.252,0)+IF('3-man'!AM$49="E",1.254,0)+IF('3-man'!AN$49="SB",8.187,0)+IF('3-man'!AM$49="H",IF('3-man'!$Z$39="Ayak",1.255,0),0)</f>
        <v/>
      </c>
      <c r="AP114">
        <f>IF('3-man'!AO$49="S",12.021,0)+IF('3-man'!AO$49="C",4.395,0)+IF('3-man'!AO$49="H",IF('3-man'!$Z$39="Ayak",0,IF('3-man'!$Z$39="Swift blade",4.141,4.382)),0)+IF('3-man'!AN$49="D",112.5,0)+IF('3-man'!AN$49="B",1.087,0)+IF('3-man'!AN$49="A",8.5,0)+IF('3-man'!AM$49="T",1.252,0)+IF('3-man'!AN$49="E",1.254,0)+IF('3-man'!AO$49="SB",8.187,0)+IF('3-man'!AN$49="H",IF('3-man'!$Z$39="Ayak",1.255,0),0)</f>
        <v/>
      </c>
      <c r="AQ114">
        <f>IF('3-man'!AP$49="S",12.021,0)+IF('3-man'!AP$49="C",4.395,0)+IF('3-man'!AP$49="H",IF('3-man'!$Z$39="Ayak",0,IF('3-man'!$Z$39="Swift blade",4.141,4.382)),0)+IF('3-man'!AO$49="D",112.5,0)+IF('3-man'!AO$49="B",1.087,0)+IF('3-man'!AO$49="A",8.5,0)+IF('3-man'!AN$49="T",1.252,0)+IF('3-man'!AO$49="E",1.254,0)+IF('3-man'!AP$49="SB",8.187,0)+IF('3-man'!AO$49="H",IF('3-man'!$Z$39="Ayak",1.255,0),0)</f>
        <v/>
      </c>
      <c r="AR114">
        <f>IF('3-man'!AQ$49="S",12.021,0)+IF('3-man'!AQ$49="C",4.395,0)+IF('3-man'!AQ$49="H",IF('3-man'!$Z$39="Ayak",0,IF('3-man'!$Z$39="Swift blade",4.141,4.382)),0)+IF('3-man'!AP$49="D",112.5,0)+IF('3-man'!AP$49="B",1.087,0)+IF('3-man'!AP$49="A",8.5,0)+IF('3-man'!AO$49="T",1.252,0)+IF('3-man'!AP$49="E",1.254,0)+IF('3-man'!AQ$49="SB",8.187,0)+IF('3-man'!AP$49="H",IF('3-man'!$Z$39="Ayak",1.255,0),0)</f>
        <v/>
      </c>
      <c r="AS114">
        <f>IF('3-man'!AR$49="S",12.021,0)+IF('3-man'!AR$49="C",4.395,0)+IF('3-man'!AR$49="H",IF('3-man'!$Z$39="Ayak",0,IF('3-man'!$Z$39="Swift blade",4.141,4.382)),0)+IF('3-man'!AQ$49="D",112.5,0)+IF('3-man'!AQ$49="B",1.087,0)+IF('3-man'!AQ$49="A",8.5,0)+IF('3-man'!AP$49="T",1.252,0)+IF('3-man'!AQ$49="E",1.254,0)+IF('3-man'!AR$49="SB",8.187,0)+IF('3-man'!AQ$49="H",IF('3-man'!$Z$39="Ayak",1.255,0),0)</f>
        <v/>
      </c>
      <c r="AT114">
        <f>IF('3-man'!AS$49="S",12.021,0)+IF('3-man'!AS$49="C",4.395,0)+IF('3-man'!AS$49="H",IF('3-man'!$Z$39="Ayak",0,IF('3-man'!$Z$39="Swift blade",4.141,4.382)),0)+IF('3-man'!AR$49="D",112.5,0)+IF('3-man'!AR$49="B",1.087,0)+IF('3-man'!AR$49="A",8.5,0)+IF('3-man'!AQ$49="T",1.252,0)+IF('3-man'!AR$49="E",1.254,0)+IF('3-man'!AS$49="SB",8.187,0)+IF('3-man'!AR$49="H",IF('3-man'!$Z$39="Ayak",1.255,0),0)</f>
        <v/>
      </c>
      <c r="AU114">
        <f>IF('3-man'!AT$49="S",12.021,0)+IF('3-man'!AT$49="C",4.395,0)+IF('3-man'!AT$49="H",IF('3-man'!$Z$39="Ayak",0,IF('3-man'!$Z$39="Swift blade",4.141,4.382)),0)+IF('3-man'!AS$49="D",112.5,0)+IF('3-man'!AS$49="B",1.087,0)+IF('3-man'!AS$49="A",8.5,0)+IF('3-man'!AR$49="T",1.252,0)+IF('3-man'!AS$49="E",1.254,0)+IF('3-man'!AT$49="SB",8.187,0)+IF('3-man'!AS$49="H",IF('3-man'!$Z$39="Ayak",1.255,0),0)</f>
        <v/>
      </c>
      <c r="AV114">
        <f>IF('3-man'!AU$49="S",12.021,0)+IF('3-man'!AU$49="C",4.395,0)+IF('3-man'!AU$49="H",IF('3-man'!$Z$39="Ayak",0,IF('3-man'!$Z$39="Swift blade",4.141,4.382)),0)+IF('3-man'!AT$49="D",112.5,0)+IF('3-man'!AT$49="B",1.087,0)+IF('3-man'!AT$49="A",8.5,0)+IF('3-man'!AS$49="T",1.252,0)+IF('3-man'!AT$49="E",1.254,0)+IF('3-man'!AU$49="SB",8.187,0)+IF('3-man'!AT$49="H",IF('3-man'!$Z$39="Ayak",1.255,0),0)</f>
        <v/>
      </c>
      <c r="AW114">
        <f>IF('3-man'!AV$49="S",12.021,0)+IF('3-man'!AV$49="C",4.395,0)+IF('3-man'!AV$49="H",IF('3-man'!$Z$39="Ayak",0,IF('3-man'!$Z$39="Swift blade",4.141,4.382)),0)+IF('3-man'!AU$49="D",112.5,0)+IF('3-man'!AU$49="B",1.087,0)+IF('3-man'!AU$49="A",8.5,0)+IF('3-man'!AT$49="T",1.252,0)+IF('3-man'!AU$49="E",1.254,0)+IF('3-man'!AV$49="SB",8.187,0)+IF('3-man'!AU$49="H",IF('3-man'!$Z$39="Ayak",1.255,0),0)</f>
        <v/>
      </c>
      <c r="AX114">
        <f>IF('3-man'!AW$49="S",12.021,0)+IF('3-man'!AW$49="C",4.395,0)+IF('3-man'!AW$49="H",IF('3-man'!$Z$39="Ayak",0,IF('3-man'!$Z$39="Swift blade",4.141,4.382)),0)+IF('3-man'!AV$49="D",112.5,0)+IF('3-man'!AV$49="B",1.087,0)+IF('3-man'!AV$49="A",8.5,0)+IF('3-man'!AU$49="T",1.252,0)+IF('3-man'!AV$49="E",1.254,0)+IF('3-man'!AW$49="SB",8.187,0)+IF('3-man'!AV$49="H",IF('3-man'!$Z$39="Ayak",1.255,0),0)</f>
        <v/>
      </c>
      <c r="AY114">
        <f>IF('3-man'!AX$49="S",12.021,0)+IF('3-man'!AX$49="C",4.395,0)+IF('3-man'!AX$49="H",IF('3-man'!$Z$39="Ayak",0,IF('3-man'!$Z$39="Swift blade",4.141,4.382)),0)+IF('3-man'!AW$49="D",112.5,0)+IF('3-man'!AW$49="B",1.087,0)+IF('3-man'!AW$49="A",8.5,0)+IF('3-man'!AV$49="T",1.252,0)+IF('3-man'!AW$49="E",1.254,0)+IF('3-man'!AX$49="SB",8.187,0)+IF('3-man'!AW$49="H",IF('3-man'!$Z$39="Ayak",1.255,0),0)</f>
        <v/>
      </c>
      <c r="AZ114">
        <f>IF('3-man'!AY$49="S",12.021,0)+IF('3-man'!AY$49="C",4.395,0)+IF('3-man'!AY$49="H",IF('3-man'!$Z$39="Ayak",0,IF('3-man'!$Z$39="Swift blade",4.141,4.382)),0)+IF('3-man'!AX$49="D",112.5,0)+IF('3-man'!AX$49="B",1.087,0)+IF('3-man'!AX$49="A",8.5,0)+IF('3-man'!AW$49="T",1.252,0)+IF('3-man'!AX$49="E",1.254,0)+IF('3-man'!AY$49="SB",8.187,0)+IF('3-man'!AX$49="H",IF('3-man'!$Z$39="Ayak",1.255,0),0)</f>
        <v/>
      </c>
      <c r="BA114">
        <f>IF('3-man'!AZ$49="S",12.021,0)+IF('3-man'!AZ$49="C",4.395,0)+IF('3-man'!AZ$49="H",IF('3-man'!$Z$39="Ayak",0,IF('3-man'!$Z$39="Swift blade",4.141,4.382)),0)+IF('3-man'!AY$49="D",112.5,0)+IF('3-man'!AY$49="B",1.087,0)+IF('3-man'!AY$49="A",8.5,0)+IF('3-man'!AX$49="T",1.252,0)+IF('3-man'!AY$49="E",1.254,0)+IF('3-man'!AZ$49="SB",8.187,0)+IF('3-man'!AY$49="H",IF('3-man'!$Z$39="Ayak",1.255,0),0)</f>
        <v/>
      </c>
      <c r="BB114">
        <f>IF('3-man'!BA$49="S",12.021,0)+IF('3-man'!BA$49="C",4.395,0)+IF('3-man'!BA$49="H",IF('3-man'!$Z$39="Ayak",0,IF('3-man'!$Z$39="Swift blade",4.141,4.382)),0)+IF('3-man'!AZ$49="D",112.5,0)+IF('3-man'!AZ$49="B",1.087,0)+IF('3-man'!AZ$49="A",8.5,0)+IF('3-man'!AY$49="T",1.252,0)+IF('3-man'!AZ$49="E",1.254,0)+IF('3-man'!BA$49="SB",8.187,0)+IF('3-man'!AZ$49="H",IF('3-man'!$Z$39="Ayak",1.255,0),0)</f>
        <v/>
      </c>
      <c r="BC114">
        <f>IF('3-man'!BB$49="S",12.021,0)+IF('3-man'!BB$49="C",4.395,0)+IF('3-man'!BB$49="H",IF('3-man'!$Z$39="Ayak",0,IF('3-man'!$Z$39="Swift blade",4.141,4.382)),0)+IF('3-man'!BA$49="D",112.5,0)+IF('3-man'!BA$49="B",1.087,0)+IF('3-man'!BA$49="A",8.5,0)+IF('3-man'!AZ$49="T",1.252,0)+IF('3-man'!BA$49="E",1.254,0)+IF('3-man'!BB$49="SB",8.187,0)+IF('3-man'!BA$49="H",IF('3-man'!$Z$39="Ayak",1.255,0),0)</f>
        <v/>
      </c>
      <c r="BD114">
        <f>IF('3-man'!BC$49="S",12.021,0)+IF('3-man'!BC$49="C",4.395,0)+IF('3-man'!BC$49="H",IF('3-man'!$Z$39="Ayak",0,IF('3-man'!$Z$39="Swift blade",4.141,4.382)),0)+IF('3-man'!BB$49="D",112.5,0)+IF('3-man'!BB$49="B",1.087,0)+IF('3-man'!BB$49="A",8.5,0)+IF('3-man'!BA$49="T",1.252,0)+IF('3-man'!BB$49="E",1.254,0)+IF('3-man'!BC$49="SB",8.187,0)+IF('3-man'!BB$49="H",IF('3-man'!$Z$39="Ayak",1.255,0),0)</f>
        <v/>
      </c>
      <c r="BE114">
        <f>IF('3-man'!BD$49="S",12.021,0)+IF('3-man'!BD$49="C",4.395,0)+IF('3-man'!BD$49="H",IF('3-man'!$Z$39="Ayak",0,IF('3-man'!$Z$39="Swift blade",4.141,4.382)),0)+IF('3-man'!BC$49="D",112.5,0)+IF('3-man'!BC$49="B",1.087,0)+IF('3-man'!BC$49="A",8.5,0)+IF('3-man'!BB$49="T",1.252,0)+IF('3-man'!BC$49="E",1.254,0)+IF('3-man'!BD$49="SB",8.187,0)+IF('3-man'!BC$49="H",IF('3-man'!$Z$39="Ayak",1.255,0),0)</f>
        <v/>
      </c>
      <c r="BF114">
        <f>IF('3-man'!BE$49="S",12.021,0)+IF('3-man'!BE$49="C",4.395,0)+IF('3-man'!BE$49="H",IF('3-man'!$Z$39="Ayak",0,IF('3-man'!$Z$39="Swift blade",4.141,4.382)),0)+IF('3-man'!BD$49="D",112.5,0)+IF('3-man'!BD$49="B",1.087,0)+IF('3-man'!BD$49="A",8.5,0)+IF('3-man'!BC$49="T",1.252,0)+IF('3-man'!BD$49="E",1.254,0)+IF('3-man'!BE$49="SB",8.187,0)+IF('3-man'!BD$49="H",IF('3-man'!$Z$39="Ayak",1.255,0),0)</f>
        <v/>
      </c>
      <c r="BG114">
        <f>IF('3-man'!BF$49="S",12.021,0)+IF('3-man'!BF$49="C",4.395,0)+IF('3-man'!BF$49="H",IF('3-man'!$Z$39="Ayak",0,IF('3-man'!$Z$39="Swift blade",4.141,4.382)),0)+IF('3-man'!BE$49="D",112.5,0)+IF('3-man'!BE$49="B",1.087,0)+IF('3-man'!BE$49="A",8.5,0)+IF('3-man'!BD$49="T",1.252,0)+IF('3-man'!BE$49="E",1.254,0)+IF('3-man'!BF$49="SB",8.187,0)+IF('3-man'!BE$49="H",IF('3-man'!$Z$39="Ayak",1.255,0),0)</f>
        <v/>
      </c>
      <c r="BH114">
        <f>IF('3-man'!BG$49="S",12.021,0)+IF('3-man'!BG$49="C",4.395,0)+IF('3-man'!BG$49="H",IF('3-man'!$Z$39="Ayak",0,IF('3-man'!$Z$39="Swift blade",4.141,4.382)),0)+IF('3-man'!BF$49="D",112.5,0)+IF('3-man'!BF$49="B",1.087,0)+IF('3-man'!BF$49="A",8.5,0)+IF('3-man'!BE$49="T",1.252,0)+IF('3-man'!BF$49="E",1.254,0)+IF('3-man'!BG$49="SB",8.187,0)+IF('3-man'!BF$49="H",IF('3-man'!$Z$39="Ayak",1.255,0),0)</f>
        <v/>
      </c>
      <c r="BI114">
        <f>IF('3-man'!BH$49="S",12.021,0)+IF('3-man'!BH$49="C",4.395,0)+IF('3-man'!BH$49="H",IF('3-man'!$Z$39="Ayak",0,IF('3-man'!$Z$39="Swift blade",4.141,4.382)),0)+IF('3-man'!BG$49="D",112.5,0)+IF('3-man'!BG$49="B",1.087,0)+IF('3-man'!BG$49="A",8.5,0)+IF('3-man'!BF$49="T",1.252,0)+IF('3-man'!BG$49="E",1.254,0)+IF('3-man'!BH$49="SB",8.187,0)+IF('3-man'!BG$49="H",IF('3-man'!$Z$39="Ayak",1.255,0),0)</f>
        <v/>
      </c>
      <c r="BJ114">
        <f>IF('3-man'!BI$49="S",12.021,0)+IF('3-man'!BI$49="C",4.395,0)+IF('3-man'!BI$49="H",IF('3-man'!$Z$39="Ayak",0,IF('3-man'!$Z$39="Swift blade",4.141,4.382)),0)+IF('3-man'!BH$49="D",112.5,0)+IF('3-man'!BH$49="B",1.087,0)+IF('3-man'!BH$49="A",8.5,0)+IF('3-man'!BG$49="T",1.252,0)+IF('3-man'!BH$49="E",1.254,0)+IF('3-man'!BI$49="SB",8.187,0)+IF('3-man'!BH$49="H",IF('3-man'!$Z$39="Ayak",1.255,0),0)</f>
        <v/>
      </c>
      <c r="BK114">
        <f>IF('3-man'!BJ$49="S",12.021,0)+IF('3-man'!BJ$49="C",4.395,0)+IF('3-man'!BJ$49="H",IF('3-man'!$Z$39="Ayak",0,IF('3-man'!$Z$39="Swift blade",4.141,4.382)),0)+IF('3-man'!BI$49="D",112.5,0)+IF('3-man'!BI$49="B",1.087,0)+IF('3-man'!BI$49="A",8.5,0)+IF('3-man'!BH$49="T",1.252,0)+IF('3-man'!BI$49="E",1.254,0)+IF('3-man'!BJ$49="SB",8.187,0)+IF('3-man'!BI$49="H",IF('3-man'!$Z$39="Ayak",1.255,0),0)</f>
        <v/>
      </c>
      <c r="BL114">
        <f>IF('3-man'!BK$49="S",12.021,0)+IF('3-man'!BK$49="C",4.395,0)+IF('3-man'!BK$49="H",IF('3-man'!$Z$39="Ayak",0,IF('3-man'!$Z$39="Swift blade",4.141,4.382)),0)+IF('3-man'!BJ$49="D",112.5,0)+IF('3-man'!BJ$49="B",1.087,0)+IF('3-man'!BJ$49="A",8.5,0)+IF('3-man'!BI$49="T",1.252,0)+IF('3-man'!BJ$49="E",1.254,0)+IF('3-man'!BK$49="SB",8.187,0)+IF('3-man'!BJ$49="H",IF('3-man'!$Z$39="Ayak",1.255,0),0)</f>
        <v/>
      </c>
      <c r="BM114">
        <f>IF('3-man'!BL$49="S",12.021,0)+IF('3-man'!BL$49="C",4.395,0)+IF('3-man'!BL$49="H",IF('3-man'!$Z$39="Ayak",0,IF('3-man'!$Z$39="Swift blade",4.141,4.382)),0)+IF('3-man'!BK$49="D",112.5,0)+IF('3-man'!BK$49="B",1.087,0)+IF('3-man'!BK$49="A",8.5,0)+IF('3-man'!BJ$49="T",1.252,0)+IF('3-man'!BK$49="E",1.254,0)+IF('3-man'!BL$49="SB",8.187,0)+IF('3-man'!BK$49="H",IF('3-man'!$Z$39="Ayak",1.255,0),0)</f>
        <v/>
      </c>
      <c r="BN114">
        <f>IF('3-man'!BM$49="S",12.021,0)+IF('3-man'!BM$49="C",4.395,0)+IF('3-man'!BM$49="H",IF('3-man'!$Z$39="Ayak",0,IF('3-man'!$Z$39="Swift blade",4.141,4.382)),0)+IF('3-man'!BL$49="D",112.5,0)+IF('3-man'!BL$49="B",1.087,0)+IF('3-man'!BL$49="A",8.5,0)+IF('3-man'!BK$49="T",1.252,0)+IF('3-man'!BL$49="E",1.254,0)+IF('3-man'!BM$49="SB",8.187,0)+IF('3-man'!BL$49="H",IF('3-man'!$Z$39="Ayak",1.255,0),0)</f>
        <v/>
      </c>
      <c r="BO114">
        <f>IF('3-man'!BN$49="S",12.021,0)+IF('3-man'!BN$49="C",4.395,0)+IF('3-man'!BN$49="H",IF('3-man'!$Z$39="Ayak",0,IF('3-man'!$Z$39="Swift blade",4.141,4.382)),0)+IF('3-man'!BM$49="D",112.5,0)+IF('3-man'!BM$49="B",1.087,0)+IF('3-man'!BM$49="A",8.5,0)+IF('3-man'!BL$49="T",1.252,0)+IF('3-man'!BM$49="E",1.254,0)+IF('3-man'!BN$49="SB",8.187,0)+IF('3-man'!BM$49="H",IF('3-man'!$Z$39="Ayak",1.255,0),0)</f>
        <v/>
      </c>
      <c r="BP114">
        <f>IF('3-man'!BO$49="S",12.021,0)+IF('3-man'!BO$49="C",4.395,0)+IF('3-man'!BO$49="H",IF('3-man'!$Z$39="Ayak",0,IF('3-man'!$Z$39="Swift blade",4.141,4.382)),0)+IF('3-man'!BN$49="D",112.5,0)+IF('3-man'!BN$49="B",1.087,0)+IF('3-man'!BN$49="A",8.5,0)+IF('3-man'!BM$49="T",1.252,0)+IF('3-man'!BN$49="E",1.254,0)+IF('3-man'!BO$49="SB",8.187,0)+IF('3-man'!BN$49="H",IF('3-man'!$Z$39="Ayak",1.255,0),0)</f>
        <v/>
      </c>
      <c r="BQ114">
        <f>IF('3-man'!BP$49="S",12.021,0)+IF('3-man'!BP$49="C",4.395,0)+IF('3-man'!BP$49="H",IF('3-man'!$Z$39="Ayak",0,IF('3-man'!$Z$39="Swift blade",4.141,4.382)),0)+IF('3-man'!BO$49="D",112.5,0)+IF('3-man'!BO$49="B",1.087,0)+IF('3-man'!BO$49="A",8.5,0)+IF('3-man'!BN$49="T",1.252,0)+IF('3-man'!BO$49="E",1.254,0)+IF('3-man'!BP$49="SB",8.187,0)+IF('3-man'!BO$49="H",IF('3-man'!$Z$39="Ayak",1.255,0),0)</f>
        <v/>
      </c>
      <c r="BR114">
        <f>IF('3-man'!BQ$49="S",12.021,0)+IF('3-man'!BQ$49="C",4.395,0)+IF('3-man'!BQ$49="H",IF('3-man'!$Z$39="Ayak",0,IF('3-man'!$Z$39="Swift blade",4.141,4.382)),0)+IF('3-man'!BP$49="D",112.5,0)+IF('3-man'!BP$49="B",1.087,0)+IF('3-man'!BP$49="A",8.5,0)+IF('3-man'!BO$49="T",1.252,0)+IF('3-man'!BP$49="E",1.254,0)+IF('3-man'!BQ$49="SB",8.187,0)+IF('3-man'!BP$49="H",IF('3-man'!$Z$39="Ayak",1.255,0),0)</f>
        <v/>
      </c>
      <c r="BS114">
        <f>IF('3-man'!BR$49="S",12.021,0)+IF('3-man'!BR$49="C",4.395,0)+IF('3-man'!BR$49="H",IF('3-man'!$Z$39="Ayak",0,IF('3-man'!$Z$39="Swift blade",4.141,4.382)),0)+IF('3-man'!BQ$49="D",112.5,0)+IF('3-man'!BQ$49="B",1.087,0)+IF('3-man'!BQ$49="A",8.5,0)+IF('3-man'!BP$49="T",1.252,0)+IF('3-man'!BQ$49="E",1.254,0)+IF('3-man'!BR$49="SB",8.187,0)+IF('3-man'!BQ$49="H",IF('3-man'!$Z$39="Ayak",1.255,0),0)</f>
        <v/>
      </c>
      <c r="BT114">
        <f>IF('3-man'!BS$49="S",12.021,0)+IF('3-man'!BS$49="C",4.395,0)+IF('3-man'!BS$49="H",IF('3-man'!$Z$39="Ayak",0,IF('3-man'!$Z$39="Swift blade",4.141,4.382)),0)+IF('3-man'!BR$49="D",112.5,0)+IF('3-man'!BR$49="B",1.087,0)+IF('3-man'!BR$49="A",8.5,0)+IF('3-man'!BQ$49="T",1.252,0)+IF('3-man'!BR$49="E",1.254,0)+IF('3-man'!BS$49="SB",8.187,0)+IF('3-man'!BR$49="H",IF('3-man'!$Z$39="Ayak",1.255,0),0)</f>
        <v/>
      </c>
      <c r="BU114">
        <f>IF('3-man'!BT$49="S",12.021,0)+IF('3-man'!BT$49="C",4.395,0)+IF('3-man'!BT$49="H",IF('3-man'!$Z$39="Ayak",0,IF('3-man'!$Z$39="Swift blade",4.141,4.382)),0)+IF('3-man'!BS$49="D",112.5,0)+IF('3-man'!BS$49="B",1.087,0)+IF('3-man'!BS$49="A",8.5,0)+IF('3-man'!BR$49="T",1.252,0)+IF('3-man'!BS$49="E",1.254,0)+IF('3-man'!BT$49="SB",8.187,0)+IF('3-man'!BS$49="H",IF('3-man'!$Z$39="Ayak",1.255,0),0)</f>
        <v/>
      </c>
      <c r="BV114">
        <f>IF('3-man'!BU$49="S",12.021,0)+IF('3-man'!BU$49="C",4.395,0)+IF('3-man'!BU$49="H",IF('3-man'!$Z$39="Ayak",0,IF('3-man'!$Z$39="Swift blade",4.141,4.382)),0)+IF('3-man'!BT$49="D",112.5,0)+IF('3-man'!BT$49="B",1.087,0)+IF('3-man'!BT$49="A",8.5,0)+IF('3-man'!BS$49="T",1.252,0)+IF('3-man'!BT$49="E",1.254,0)+IF('3-man'!BU$49="SB",8.187,0)+IF('3-man'!BT$49="H",IF('3-man'!$Z$39="Ayak",1.255,0),0)</f>
        <v/>
      </c>
      <c r="BW114">
        <f>IF('3-man'!BV$49="S",12.021,0)+IF('3-man'!BV$49="C",4.395,0)+IF('3-man'!BV$49="H",IF('3-man'!$Z$39="Ayak",0,IF('3-man'!$Z$39="Swift blade",4.141,4.382)),0)+IF('3-man'!BU$49="D",112.5,0)+IF('3-man'!BU$49="B",1.087,0)+IF('3-man'!BU$49="A",8.5,0)+IF('3-man'!BT$49="T",1.252,0)+IF('3-man'!BU$49="E",1.254,0)+IF('3-man'!BV$49="SB",8.187,0)+IF('3-man'!BU$49="H",IF('3-man'!$Z$39="Ayak",1.255,0),0)</f>
        <v/>
      </c>
      <c r="BX114">
        <f>IF('3-man'!BW$49="S",12.021,0)+IF('3-man'!BW$49="C",4.395,0)+IF('3-man'!BW$49="H",IF('3-man'!$Z$39="Ayak",0,IF('3-man'!$Z$39="Swift blade",4.141,4.382)),0)+IF('3-man'!BV$49="D",112.5,0)+IF('3-man'!BV$49="B",1.087,0)+IF('3-man'!BV$49="A",8.5,0)+IF('3-man'!BU$49="T",1.252,0)+IF('3-man'!BV$49="E",1.254,0)+IF('3-man'!BW$49="SB",8.187,0)+IF('3-man'!BV$49="H",IF('3-man'!$Z$39="Ayak",1.255,0),0)</f>
        <v/>
      </c>
      <c r="BY114">
        <f>IF('3-man'!BX$49="S",12.021,0)+IF('3-man'!BX$49="C",4.395,0)+IF('3-man'!BX$49="H",IF('3-man'!$Z$39="Ayak",0,IF('3-man'!$Z$39="Swift blade",4.141,4.382)),0)+IF('3-man'!BW$49="D",112.5,0)+IF('3-man'!BW$49="B",1.087,0)+IF('3-man'!BW$49="A",8.5,0)+IF('3-man'!BV$49="T",1.252,0)+IF('3-man'!BW$49="E",1.254,0)+IF('3-man'!BX$49="SB",8.187,0)+IF('3-man'!BW$49="H",IF('3-man'!$Z$39="Ayak",1.255,0),0)</f>
        <v/>
      </c>
      <c r="BZ114">
        <f>IF('3-man'!BY$49="S",12.021,0)+IF('3-man'!BY$49="C",4.395,0)+IF('3-man'!BY$49="H",IF('3-man'!$Z$39="Ayak",0,IF('3-man'!$Z$39="Swift blade",4.141,4.382)),0)+IF('3-man'!BX$49="D",112.5,0)+IF('3-man'!BX$49="B",1.087,0)+IF('3-man'!BX$49="A",8.5,0)+IF('3-man'!BW$49="T",1.252,0)+IF('3-man'!BX$49="E",1.254,0)+IF('3-man'!BY$49="SB",8.187,0)+IF('3-man'!BX$49="H",IF('3-man'!$Z$39="Ayak",1.255,0),0)</f>
        <v/>
      </c>
      <c r="CA114">
        <f>IF('3-man'!BZ$49="S",12.021,0)+IF('3-man'!BZ$49="C",4.395,0)+IF('3-man'!BZ$49="H",IF('3-man'!$Z$39="Ayak",0,IF('3-man'!$Z$39="Swift blade",4.141,4.382)),0)+IF('3-man'!BY$49="D",112.5,0)+IF('3-man'!BY$49="B",1.087,0)+IF('3-man'!BY$49="A",8.5,0)+IF('3-man'!BX$49="T",1.252,0)+IF('3-man'!BY$49="E",1.254,0)+IF('3-man'!BZ$49="SB",8.187,0)+IF('3-man'!BY$49="H",IF('3-man'!$Z$39="Ayak",1.255,0),0)</f>
        <v/>
      </c>
      <c r="CB114">
        <f>IF('3-man'!CA$49="S",12.021,0)+IF('3-man'!CA$49="C",4.395,0)+IF('3-man'!CA$49="H",IF('3-man'!$Z$39="Ayak",0,IF('3-man'!$Z$39="Swift blade",4.141,4.382)),0)+IF('3-man'!BZ$49="D",112.5,0)+IF('3-man'!BZ$49="B",1.087,0)+IF('3-man'!BZ$49="A",8.5,0)+IF('3-man'!BY$49="T",1.252,0)+IF('3-man'!BZ$49="E",1.254,0)+IF('3-man'!CA$49="SB",8.187,0)+IF('3-man'!BZ$49="H",IF('3-man'!$Z$39="Ayak",1.255,0),0)</f>
        <v/>
      </c>
      <c r="CC114">
        <f>IF('3-man'!CB$49="S",12.021,0)+IF('3-man'!CB$49="C",4.395,0)+IF('3-man'!CB$49="H",IF('3-man'!$Z$39="Ayak",0,IF('3-man'!$Z$39="Swift blade",4.141,4.382)),0)+IF('3-man'!CA$49="D",112.5,0)+IF('3-man'!CA$49="B",1.087,0)+IF('3-man'!CA$49="A",8.5,0)+IF('3-man'!BZ$49="T",1.252,0)+IF('3-man'!CA$49="E",1.254,0)+IF('3-man'!CB$49="SB",8.187,0)+IF('3-man'!CA$49="H",IF('3-man'!$Z$39="Ayak",1.255,0),0)</f>
        <v/>
      </c>
      <c r="CD114">
        <f>IF('3-man'!CC$49="S",12.021,0)+IF('3-man'!CC$49="C",4.395,0)+IF('3-man'!CC$49="H",IF('3-man'!$Z$39="Ayak",0,IF('3-man'!$Z$39="Swift blade",4.141,4.382)),0)+IF('3-man'!CB$49="D",112.5,0)+IF('3-man'!CB$49="B",1.087,0)+IF('3-man'!CB$49="A",8.5,0)+IF('3-man'!CA$49="T",1.252,0)+IF('3-man'!CB$49="E",1.254,0)+IF('3-man'!CC$49="SB",8.187,0)+IF('3-man'!CB$49="H",IF('3-man'!$Z$39="Ayak",1.255,0),0)</f>
        <v/>
      </c>
    </row>
    <row r="115">
      <c r="A115" t="inlineStr">
        <is>
          <t>P3 var</t>
        </is>
      </c>
      <c r="C115">
        <f>0</f>
        <v/>
      </c>
      <c r="D115">
        <f>IF('3-man'!C$49="S",26.708,0)+IF('3-man'!C$49="C",10.052,0)+IF('3-man'!C$49="H",IF('3-man'!$Z$39="Ayak",0,IF('3-man'!$Z$39="Swift blade",9.844,9.929)),0)+IF('3-man'!C$49="SB",18.815,0)</f>
        <v/>
      </c>
      <c r="E115">
        <f>IF('3-man'!D$49="S",26.708,0)+IF('3-man'!D$49="C",10.052,0)+IF('3-man'!D$49="H",IF('3-man'!$Z$39="Ayak",0,IF('3-man'!$Z$39="Swift blade",9.844,9.929)),0)+IF('3-man'!C$49="D",481.25,0)+IF('3-man'!C$49="B",1.257,0)+IF('3-man'!C$49="A",26.917,0)+IF('3-man'!C$49="E",1.275,0)+IF('3-man'!D$49="SB",18.815,0)+IF('3-man'!C$49="H",IF('3-man'!$Z$39="Ayak",1.276,0),0)</f>
        <v/>
      </c>
      <c r="F115">
        <f>IF('3-man'!E$49="S",26.708,0)+IF('3-man'!E$49="C",10.052,0)+IF('3-man'!E$49="H",IF('3-man'!$Z$39="Ayak",0,IF('3-man'!$Z$39="Swift blade",9.844,9.929)),0)+IF('3-man'!D$49="D",481.25,0)+IF('3-man'!D$49="B",1.257,0)+IF('3-man'!D$49="A",26.917,0)+IF('3-man'!C$49="T",1.29,0)+IF('3-man'!D$49="E",1.275,0)+IF('3-man'!E$49="SB",18.815,0)+IF('3-man'!D$49="H",IF('3-man'!$Z$39="Ayak",1.276,0),0)</f>
        <v/>
      </c>
      <c r="G115">
        <f>IF('3-man'!F$49="S",26.708,0)+IF('3-man'!F$49="C",10.052,0)+IF('3-man'!F$49="H",IF('3-man'!$Z$39="Ayak",0,IF('3-man'!$Z$39="Swift blade",9.844,9.929)),0)+IF('3-man'!E$49="D",481.25,0)+IF('3-man'!E$49="B",1.257,0)+IF('3-man'!E$49="A",26.917,0)+IF('3-man'!D$49="T",1.29,0)+IF('3-man'!E$49="E",1.275,0)+IF('3-man'!F$49="SB",18.815,0)+IF('3-man'!E$49="H",IF('3-man'!$Z$39="Ayak",1.276,0),0)</f>
        <v/>
      </c>
      <c r="H115">
        <f>IF('3-man'!G$49="S",26.708,0)+IF('3-man'!G$49="C",10.052,0)+IF('3-man'!G$49="H",IF('3-man'!$Z$39="Ayak",0,IF('3-man'!$Z$39="Swift blade",9.844,9.929)),0)+IF('3-man'!F$49="D",481.25,0)+IF('3-man'!F$49="B",1.257,0)+IF('3-man'!F$49="A",26.917,0)+IF('3-man'!E$49="T",1.29,0)+IF('3-man'!F$49="E",1.275,0)+IF('3-man'!G$49="SB",18.815,0)+IF('3-man'!F$49="H",IF('3-man'!$Z$39="Ayak",1.276,0),0)</f>
        <v/>
      </c>
      <c r="I115">
        <f>IF('3-man'!H$49="S",26.708,0)+IF('3-man'!H$49="C",10.052,0)+IF('3-man'!H$49="H",IF('3-man'!$Z$39="Ayak",0,IF('3-man'!$Z$39="Swift blade",9.844,9.929)),0)+IF('3-man'!G$49="D",481.25,0)+IF('3-man'!G$49="B",1.257,0)+IF('3-man'!G$49="A",26.917,0)+IF('3-man'!F$49="T",1.29,0)+IF('3-man'!G$49="E",1.275,0)+IF('3-man'!H$49="SB",18.815,0)+IF('3-man'!G$49="H",IF('3-man'!$Z$39="Ayak",1.276,0),0)</f>
        <v/>
      </c>
      <c r="J115">
        <f>IF('3-man'!I$49="S",26.708,0)+IF('3-man'!I$49="C",10.052,0)+IF('3-man'!I$49="H",IF('3-man'!$Z$39="Ayak",0,IF('3-man'!$Z$39="Swift blade",9.844,9.929)),0)+IF('3-man'!H$49="D",481.25,0)+IF('3-man'!H$49="B",1.257,0)+IF('3-man'!H$49="A",26.917,0)+IF('3-man'!G$49="T",1.29,0)+IF('3-man'!H$49="E",1.275,0)+IF('3-man'!I$49="SB",18.815,0)+IF('3-man'!H$49="H",IF('3-man'!$Z$39="Ayak",1.276,0),0)</f>
        <v/>
      </c>
      <c r="K115">
        <f>IF('3-man'!J$49="S",26.708,0)+IF('3-man'!J$49="C",10.052,0)+IF('3-man'!J$49="H",IF('3-man'!$Z$39="Ayak",0,IF('3-man'!$Z$39="Swift blade",9.844,9.929)),0)+IF('3-man'!I$49="D",481.25,0)+IF('3-man'!I$49="B",1.257,0)+IF('3-man'!I$49="A",26.917,0)+IF('3-man'!H$49="T",1.29,0)+IF('3-man'!I$49="E",1.275,0)+IF('3-man'!J$49="SB",18.815,0)+IF('3-man'!I$49="H",IF('3-man'!$Z$39="Ayak",1.276,0),0)</f>
        <v/>
      </c>
      <c r="L115">
        <f>IF('3-man'!K$49="S",26.708,0)+IF('3-man'!K$49="C",10.052,0)+IF('3-man'!K$49="H",IF('3-man'!$Z$39="Ayak",0,IF('3-man'!$Z$39="Swift blade",9.844,9.929)),0)+IF('3-man'!J$49="D",481.25,0)+IF('3-man'!J$49="B",1.257,0)+IF('3-man'!J$49="A",26.917,0)+IF('3-man'!I$49="T",1.29,0)+IF('3-man'!J$49="E",1.275,0)+IF('3-man'!K$49="SB",18.815,0)+IF('3-man'!J$49="H",IF('3-man'!$Z$39="Ayak",1.276,0),0)</f>
        <v/>
      </c>
      <c r="M115">
        <f>IF('3-man'!L$49="S",26.708,0)+IF('3-man'!L$49="C",10.052,0)+IF('3-man'!L$49="H",IF('3-man'!$Z$39="Ayak",0,IF('3-man'!$Z$39="Swift blade",9.844,9.929)),0)+IF('3-man'!K$49="D",481.25,0)+IF('3-man'!K$49="B",1.257,0)+IF('3-man'!K$49="A",26.917,0)+IF('3-man'!J$49="T",1.29,0)+IF('3-man'!K$49="E",1.275,0)+IF('3-man'!L$49="SB",18.815,0)+IF('3-man'!K$49="H",IF('3-man'!$Z$39="Ayak",1.276,0),0)</f>
        <v/>
      </c>
      <c r="N115">
        <f>IF('3-man'!M$49="S",26.708,0)+IF('3-man'!M$49="C",10.052,0)+IF('3-man'!M$49="H",IF('3-man'!$Z$39="Ayak",0,IF('3-man'!$Z$39="Swift blade",9.844,9.929)),0)+IF('3-man'!L$49="D",481.25,0)+IF('3-man'!L$49="B",1.257,0)+IF('3-man'!L$49="A",26.917,0)+IF('3-man'!K$49="T",1.29,0)+IF('3-man'!L$49="E",1.275,0)+IF('3-man'!M$49="SB",18.815,0)+IF('3-man'!L$49="H",IF('3-man'!$Z$39="Ayak",1.276,0),0)</f>
        <v/>
      </c>
      <c r="O115">
        <f>IF('3-man'!N$49="S",26.708,0)+IF('3-man'!N$49="C",10.052,0)+IF('3-man'!N$49="H",IF('3-man'!$Z$39="Ayak",0,IF('3-man'!$Z$39="Swift blade",9.844,9.929)),0)+IF('3-man'!M$49="D",481.25,0)+IF('3-man'!M$49="B",1.257,0)+IF('3-man'!M$49="A",26.917,0)+IF('3-man'!L$49="T",1.29,0)+IF('3-man'!M$49="E",1.275,0)+IF('3-man'!N$49="SB",18.815,0)+IF('3-man'!M$49="H",IF('3-man'!$Z$39="Ayak",1.276,0),0)</f>
        <v/>
      </c>
      <c r="P115">
        <f>IF('3-man'!O$49="S",26.708,0)+IF('3-man'!O$49="C",10.052,0)+IF('3-man'!O$49="H",IF('3-man'!$Z$39="Ayak",0,IF('3-man'!$Z$39="Swift blade",9.844,9.929)),0)+IF('3-man'!N$49="D",481.25,0)+IF('3-man'!N$49="B",1.257,0)+IF('3-man'!N$49="A",26.917,0)+IF('3-man'!M$49="T",1.29,0)+IF('3-man'!N$49="E",1.275,0)+IF('3-man'!O$49="SB",18.815,0)+IF('3-man'!N$49="H",IF('3-man'!$Z$39="Ayak",1.276,0),0)</f>
        <v/>
      </c>
      <c r="Q115">
        <f>IF('3-man'!P$49="S",26.708,0)+IF('3-man'!P$49="C",10.052,0)+IF('3-man'!P$49="H",IF('3-man'!$Z$39="Ayak",0,IF('3-man'!$Z$39="Swift blade",9.844,9.929)),0)+IF('3-man'!O$49="D",481.25,0)+IF('3-man'!O$49="B",1.257,0)+IF('3-man'!O$49="A",26.917,0)+IF('3-man'!N$49="T",1.29,0)+IF('3-man'!O$49="E",1.275,0)+IF('3-man'!P$49="SB",18.815,0)+IF('3-man'!O$49="H",IF('3-man'!$Z$39="Ayak",1.276,0),0)</f>
        <v/>
      </c>
      <c r="R115">
        <f>IF('3-man'!Q$49="S",26.708,0)+IF('3-man'!Q$49="C",10.052,0)+IF('3-man'!Q$49="H",IF('3-man'!$Z$39="Ayak",0,IF('3-man'!$Z$39="Swift blade",9.844,9.929)),0)+IF('3-man'!P$49="D",481.25,0)+IF('3-man'!P$49="B",1.257,0)+IF('3-man'!P$49="A",26.917,0)+IF('3-man'!O$49="T",1.29,0)+IF('3-man'!P$49="E",1.275,0)+IF('3-man'!Q$49="SB",18.815,0)+IF('3-man'!P$49="H",IF('3-man'!$Z$39="Ayak",1.276,0),0)</f>
        <v/>
      </c>
      <c r="S115">
        <f>IF('3-man'!R$49="S",26.708,0)+IF('3-man'!R$49="C",10.052,0)+IF('3-man'!R$49="H",IF('3-man'!$Z$39="Ayak",0,IF('3-man'!$Z$39="Swift blade",9.844,9.929)),0)+IF('3-man'!Q$49="D",481.25,0)+IF('3-man'!Q$49="B",1.257,0)+IF('3-man'!Q$49="A",26.917,0)+IF('3-man'!P$49="T",1.29,0)+IF('3-man'!Q$49="E",1.275,0)+IF('3-man'!R$49="SB",18.815,0)+IF('3-man'!Q$49="H",IF('3-man'!$Z$39="Ayak",1.276,0),0)</f>
        <v/>
      </c>
      <c r="T115">
        <f>IF('3-man'!S$49="S",26.708,0)+IF('3-man'!S$49="C",10.052,0)+IF('3-man'!S$49="H",IF('3-man'!$Z$39="Ayak",0,IF('3-man'!$Z$39="Swift blade",9.844,9.929)),0)+IF('3-man'!R$49="D",481.25,0)+IF('3-man'!R$49="B",1.257,0)+IF('3-man'!R$49="A",26.917,0)+IF('3-man'!Q$49="T",1.29,0)+IF('3-man'!R$49="E",1.275,0)+IF('3-man'!S$49="SB",18.815,0)+IF('3-man'!R$49="H",IF('3-man'!$Z$39="Ayak",1.276,0),0)</f>
        <v/>
      </c>
      <c r="U115">
        <f>IF('3-man'!T$49="S",26.708,0)+IF('3-man'!T$49="C",10.052,0)+IF('3-man'!T$49="H",IF('3-man'!$Z$39="Ayak",0,IF('3-man'!$Z$39="Swift blade",9.844,9.929)),0)+IF('3-man'!S$49="D",481.25,0)+IF('3-man'!S$49="B",1.257,0)+IF('3-man'!S$49="A",26.917,0)+IF('3-man'!R$49="T",1.29,0)+IF('3-man'!S$49="E",1.275,0)+IF('3-man'!T$49="SB",18.815,0)+IF('3-man'!S$49="H",IF('3-man'!$Z$39="Ayak",1.276,0),0)</f>
        <v/>
      </c>
      <c r="V115">
        <f>IF('3-man'!U$49="S",26.708,0)+IF('3-man'!U$49="C",10.052,0)+IF('3-man'!U$49="H",IF('3-man'!$Z$39="Ayak",0,IF('3-man'!$Z$39="Swift blade",9.844,9.929)),0)+IF('3-man'!T$49="D",481.25,0)+IF('3-man'!T$49="B",1.257,0)+IF('3-man'!T$49="A",26.917,0)+IF('3-man'!S$49="T",1.29,0)+IF('3-man'!T$49="E",1.275,0)+IF('3-man'!U$49="SB",18.815,0)+IF('3-man'!T$49="H",IF('3-man'!$Z$39="Ayak",1.276,0),0)</f>
        <v/>
      </c>
      <c r="W115">
        <f>IF('3-man'!V$49="S",26.708,0)+IF('3-man'!V$49="C",10.052,0)+IF('3-man'!V$49="H",IF('3-man'!$Z$39="Ayak",0,IF('3-man'!$Z$39="Swift blade",9.844,9.929)),0)+IF('3-man'!U$49="D",481.25,0)+IF('3-man'!U$49="B",1.257,0)+IF('3-man'!U$49="A",26.917,0)+IF('3-man'!T$49="T",1.29,0)+IF('3-man'!U$49="E",1.275,0)+IF('3-man'!V$49="SB",18.815,0)+IF('3-man'!U$49="H",IF('3-man'!$Z$39="Ayak",1.276,0),0)</f>
        <v/>
      </c>
      <c r="X115">
        <f>IF('3-man'!W$49="S",26.708,0)+IF('3-man'!W$49="C",10.052,0)+IF('3-man'!W$49="H",IF('3-man'!$Z$39="Ayak",0,IF('3-man'!$Z$39="Swift blade",9.844,9.929)),0)+IF('3-man'!V$49="D",481.25,0)+IF('3-man'!V$49="B",1.257,0)+IF('3-man'!V$49="A",26.917,0)+IF('3-man'!U$49="T",1.29,0)+IF('3-man'!V$49="E",1.275,0)+IF('3-man'!W$49="SB",18.815,0)+IF('3-man'!V$49="H",IF('3-man'!$Z$39="Ayak",1.276,0),0)</f>
        <v/>
      </c>
      <c r="Y115">
        <f>IF('3-man'!X$49="S",26.708,0)+IF('3-man'!X$49="C",10.052,0)+IF('3-man'!X$49="H",IF('3-man'!$Z$39="Ayak",0,IF('3-man'!$Z$39="Swift blade",9.844,9.929)),0)+IF('3-man'!W$49="D",481.25,0)+IF('3-man'!W$49="B",1.257,0)+IF('3-man'!W$49="A",26.917,0)+IF('3-man'!V$49="T",1.29,0)+IF('3-man'!W$49="E",1.275,0)+IF('3-man'!X$49="SB",18.815,0)+IF('3-man'!W$49="H",IF('3-man'!$Z$39="Ayak",1.276,0),0)</f>
        <v/>
      </c>
      <c r="Z115">
        <f>IF('3-man'!Y$49="S",26.708,0)+IF('3-man'!Y$49="C",10.052,0)+IF('3-man'!Y$49="H",IF('3-man'!$Z$39="Ayak",0,IF('3-man'!$Z$39="Swift blade",9.844,9.929)),0)+IF('3-man'!X$49="D",481.25,0)+IF('3-man'!X$49="B",1.257,0)+IF('3-man'!X$49="A",26.917,0)+IF('3-man'!W$49="T",1.29,0)+IF('3-man'!X$49="E",1.275,0)+IF('3-man'!Y$49="SB",18.815,0)+IF('3-man'!X$49="H",IF('3-man'!$Z$39="Ayak",1.276,0),0)</f>
        <v/>
      </c>
      <c r="AA115">
        <f>IF('3-man'!Z$49="S",26.708,0)+IF('3-man'!Z$49="C",10.052,0)+IF('3-man'!Z$49="H",IF('3-man'!$Z$39="Ayak",0,IF('3-man'!$Z$39="Swift blade",9.844,9.929)),0)+IF('3-man'!Y$49="D",481.25,0)+IF('3-man'!Y$49="B",1.257,0)+IF('3-man'!Y$49="A",26.917,0)+IF('3-man'!X$49="T",1.29,0)+IF('3-man'!Y$49="E",1.275,0)+IF('3-man'!Z$49="SB",18.815,0)+IF('3-man'!Y$49="H",IF('3-man'!$Z$39="Ayak",1.276,0),0)</f>
        <v/>
      </c>
      <c r="AB115">
        <f>IF('3-man'!AA$49="S",26.708,0)+IF('3-man'!AA$49="C",10.052,0)+IF('3-man'!AA$49="H",IF('3-man'!$Z$39="Ayak",0,IF('3-man'!$Z$39="Swift blade",9.844,9.929)),0)+IF('3-man'!Z$49="D",481.25,0)+IF('3-man'!Z$49="B",1.257,0)+IF('3-man'!Z$49="A",26.917,0)+IF('3-man'!Y$49="T",1.29,0)+IF('3-man'!Z$49="E",1.275,0)+IF('3-man'!AA$49="SB",18.815,0)+IF('3-man'!Z$49="H",IF('3-man'!$Z$39="Ayak",1.276,0),0)</f>
        <v/>
      </c>
      <c r="AC115">
        <f>IF('3-man'!AB$49="S",26.708,0)+IF('3-man'!AB$49="C",10.052,0)+IF('3-man'!AB$49="H",IF('3-man'!$Z$39="Ayak",0,IF('3-man'!$Z$39="Swift blade",9.844,9.929)),0)+IF('3-man'!AA$49="D",481.25,0)+IF('3-man'!AA$49="B",1.257,0)+IF('3-man'!AA$49="A",26.917,0)+IF('3-man'!Z$49="T",1.29,0)+IF('3-man'!AA$49="E",1.275,0)+IF('3-man'!AB$49="SB",18.815,0)+IF('3-man'!AA$49="H",IF('3-man'!$Z$39="Ayak",1.276,0),0)</f>
        <v/>
      </c>
      <c r="AD115">
        <f>IF('3-man'!AC$49="S",26.708,0)+IF('3-man'!AC$49="C",10.052,0)+IF('3-man'!AC$49="H",IF('3-man'!$Z$39="Ayak",0,IF('3-man'!$Z$39="Swift blade",9.844,9.929)),0)+IF('3-man'!AB$49="D",481.25,0)+IF('3-man'!AB$49="B",1.257,0)+IF('3-man'!AB$49="A",26.917,0)+IF('3-man'!AA$49="T",1.29,0)+IF('3-man'!AB$49="E",1.275,0)+IF('3-man'!AC$49="SB",18.815,0)+IF('3-man'!AB$49="H",IF('3-man'!$Z$39="Ayak",1.276,0),0)</f>
        <v/>
      </c>
      <c r="AE115">
        <f>IF('3-man'!AD$49="S",26.708,0)+IF('3-man'!AD$49="C",10.052,0)+IF('3-man'!AD$49="H",IF('3-man'!$Z$39="Ayak",0,IF('3-man'!$Z$39="Swift blade",9.844,9.929)),0)+IF('3-man'!AC$49="D",481.25,0)+IF('3-man'!AC$49="B",1.257,0)+IF('3-man'!AC$49="A",26.917,0)+IF('3-man'!AB$49="T",1.29,0)+IF('3-man'!AC$49="E",1.275,0)+IF('3-man'!AD$49="SB",18.815,0)+IF('3-man'!AC$49="H",IF('3-man'!$Z$39="Ayak",1.276,0),0)</f>
        <v/>
      </c>
      <c r="AF115">
        <f>IF('3-man'!AE$49="S",26.708,0)+IF('3-man'!AE$49="C",10.052,0)+IF('3-man'!AE$49="H",IF('3-man'!$Z$39="Ayak",0,IF('3-man'!$Z$39="Swift blade",9.844,9.929)),0)+IF('3-man'!AD$49="D",481.25,0)+IF('3-man'!AD$49="B",1.257,0)+IF('3-man'!AD$49="A",26.917,0)+IF('3-man'!AC$49="T",1.29,0)+IF('3-man'!AD$49="E",1.275,0)+IF('3-man'!AE$49="SB",18.815,0)+IF('3-man'!AD$49="H",IF('3-man'!$Z$39="Ayak",1.276,0),0)</f>
        <v/>
      </c>
      <c r="AG115">
        <f>IF('3-man'!AF$49="S",26.708,0)+IF('3-man'!AF$49="C",10.052,0)+IF('3-man'!AF$49="H",IF('3-man'!$Z$39="Ayak",0,IF('3-man'!$Z$39="Swift blade",9.844,9.929)),0)+IF('3-man'!AE$49="D",481.25,0)+IF('3-man'!AE$49="B",1.257,0)+IF('3-man'!AE$49="A",26.917,0)+IF('3-man'!AD$49="T",1.29,0)+IF('3-man'!AE$49="E",1.275,0)+IF('3-man'!AF$49="SB",18.815,0)+IF('3-man'!AE$49="H",IF('3-man'!$Z$39="Ayak",1.276,0),0)</f>
        <v/>
      </c>
      <c r="AH115">
        <f>IF('3-man'!AG$49="S",26.708,0)+IF('3-man'!AG$49="C",10.052,0)+IF('3-man'!AG$49="H",IF('3-man'!$Z$39="Ayak",0,IF('3-man'!$Z$39="Swift blade",9.844,9.929)),0)+IF('3-man'!AF$49="D",481.25,0)+IF('3-man'!AF$49="B",1.257,0)+IF('3-man'!AF$49="A",26.917,0)+IF('3-man'!AE$49="T",1.29,0)+IF('3-man'!AF$49="E",1.275,0)+IF('3-man'!AG$49="SB",18.815,0)+IF('3-man'!AF$49="H",IF('3-man'!$Z$39="Ayak",1.276,0),0)</f>
        <v/>
      </c>
      <c r="AI115">
        <f>IF('3-man'!AH$49="S",26.708,0)+IF('3-man'!AH$49="C",10.052,0)+IF('3-man'!AH$49="H",IF('3-man'!$Z$39="Ayak",0,IF('3-man'!$Z$39="Swift blade",9.844,9.929)),0)+IF('3-man'!AG$49="D",481.25,0)+IF('3-man'!AG$49="B",1.257,0)+IF('3-man'!AG$49="A",26.917,0)+IF('3-man'!AF$49="T",1.29,0)+IF('3-man'!AG$49="E",1.275,0)+IF('3-man'!AH$49="SB",18.815,0)+IF('3-man'!AG$49="H",IF('3-man'!$Z$39="Ayak",1.276,0),0)</f>
        <v/>
      </c>
      <c r="AJ115">
        <f>IF('3-man'!AI$49="S",26.708,0)+IF('3-man'!AI$49="C",10.052,0)+IF('3-man'!AI$49="H",IF('3-man'!$Z$39="Ayak",0,IF('3-man'!$Z$39="Swift blade",9.844,9.929)),0)+IF('3-man'!AH$49="D",481.25,0)+IF('3-man'!AH$49="B",1.257,0)+IF('3-man'!AH$49="A",26.917,0)+IF('3-man'!AG$49="T",1.29,0)+IF('3-man'!AH$49="E",1.275,0)+IF('3-man'!AI$49="SB",18.815,0)+IF('3-man'!AH$49="H",IF('3-man'!$Z$39="Ayak",1.276,0),0)</f>
        <v/>
      </c>
      <c r="AK115">
        <f>IF('3-man'!AJ$49="S",26.708,0)+IF('3-man'!AJ$49="C",10.052,0)+IF('3-man'!AJ$49="H",IF('3-man'!$Z$39="Ayak",0,IF('3-man'!$Z$39="Swift blade",9.844,9.929)),0)+IF('3-man'!AI$49="D",481.25,0)+IF('3-man'!AI$49="B",1.257,0)+IF('3-man'!AI$49="A",26.917,0)+IF('3-man'!AH$49="T",1.29,0)+IF('3-man'!AI$49="E",1.275,0)+IF('3-man'!AJ$49="SB",18.815,0)+IF('3-man'!AI$49="H",IF('3-man'!$Z$39="Ayak",1.276,0),0)</f>
        <v/>
      </c>
      <c r="AL115">
        <f>IF('3-man'!AK$49="S",26.708,0)+IF('3-man'!AK$49="C",10.052,0)+IF('3-man'!AK$49="H",IF('3-man'!$Z$39="Ayak",0,IF('3-man'!$Z$39="Swift blade",9.844,9.929)),0)+IF('3-man'!AJ$49="D",481.25,0)+IF('3-man'!AJ$49="B",1.257,0)+IF('3-man'!AJ$49="A",26.917,0)+IF('3-man'!AI$49="T",1.29,0)+IF('3-man'!AJ$49="E",1.275,0)+IF('3-man'!AK$49="SB",18.815,0)+IF('3-man'!AJ$49="H",IF('3-man'!$Z$39="Ayak",1.276,0),0)</f>
        <v/>
      </c>
      <c r="AM115">
        <f>IF('3-man'!AL$49="S",26.708,0)+IF('3-man'!AL$49="C",10.052,0)+IF('3-man'!AL$49="H",IF('3-man'!$Z$39="Ayak",0,IF('3-man'!$Z$39="Swift blade",9.844,9.929)),0)+IF('3-man'!AK$49="D",481.25,0)+IF('3-man'!AK$49="B",1.257,0)+IF('3-man'!AK$49="A",26.917,0)+IF('3-man'!AJ$49="T",1.29,0)+IF('3-man'!AK$49="E",1.275,0)+IF('3-man'!AL$49="SB",18.815,0)+IF('3-man'!AK$49="H",IF('3-man'!$Z$39="Ayak",1.276,0),0)</f>
        <v/>
      </c>
      <c r="AN115">
        <f>IF('3-man'!AM$49="S",26.708,0)+IF('3-man'!AM$49="C",10.052,0)+IF('3-man'!AM$49="H",IF('3-man'!$Z$39="Ayak",0,IF('3-man'!$Z$39="Swift blade",9.844,9.929)),0)+IF('3-man'!AL$49="D",481.25,0)+IF('3-man'!AL$49="B",1.257,0)+IF('3-man'!AL$49="A",26.917,0)+IF('3-man'!AK$49="T",1.29,0)+IF('3-man'!AL$49="E",1.275,0)+IF('3-man'!AM$49="SB",18.815,0)+IF('3-man'!AL$49="H",IF('3-man'!$Z$39="Ayak",1.276,0),0)</f>
        <v/>
      </c>
      <c r="AO115">
        <f>IF('3-man'!AN$49="S",26.708,0)+IF('3-man'!AN$49="C",10.052,0)+IF('3-man'!AN$49="H",IF('3-man'!$Z$39="Ayak",0,IF('3-man'!$Z$39="Swift blade",9.844,9.929)),0)+IF('3-man'!AM$49="D",481.25,0)+IF('3-man'!AM$49="B",1.257,0)+IF('3-man'!AM$49="A",26.917,0)+IF('3-man'!AL$49="T",1.29,0)+IF('3-man'!AM$49="E",1.275,0)+IF('3-man'!AN$49="SB",18.815,0)+IF('3-man'!AM$49="H",IF('3-man'!$Z$39="Ayak",1.276,0),0)</f>
        <v/>
      </c>
      <c r="AP115">
        <f>IF('3-man'!AO$49="S",26.708,0)+IF('3-man'!AO$49="C",10.052,0)+IF('3-man'!AO$49="H",IF('3-man'!$Z$39="Ayak",0,IF('3-man'!$Z$39="Swift blade",9.844,9.929)),0)+IF('3-man'!AN$49="D",481.25,0)+IF('3-man'!AN$49="B",1.257,0)+IF('3-man'!AN$49="A",26.917,0)+IF('3-man'!AM$49="T",1.29,0)+IF('3-man'!AN$49="E",1.275,0)+IF('3-man'!AO$49="SB",18.815,0)+IF('3-man'!AN$49="H",IF('3-man'!$Z$39="Ayak",1.276,0),0)</f>
        <v/>
      </c>
      <c r="AQ115">
        <f>IF('3-man'!AP$49="S",26.708,0)+IF('3-man'!AP$49="C",10.052,0)+IF('3-man'!AP$49="H",IF('3-man'!$Z$39="Ayak",0,IF('3-man'!$Z$39="Swift blade",9.844,9.929)),0)+IF('3-man'!AO$49="D",481.25,0)+IF('3-man'!AO$49="B",1.257,0)+IF('3-man'!AO$49="A",26.917,0)+IF('3-man'!AN$49="T",1.29,0)+IF('3-man'!AO$49="E",1.275,0)+IF('3-man'!AP$49="SB",18.815,0)+IF('3-man'!AO$49="H",IF('3-man'!$Z$39="Ayak",1.276,0),0)</f>
        <v/>
      </c>
      <c r="AR115">
        <f>IF('3-man'!AQ$49="S",26.708,0)+IF('3-man'!AQ$49="C",10.052,0)+IF('3-man'!AQ$49="H",IF('3-man'!$Z$39="Ayak",0,IF('3-man'!$Z$39="Swift blade",9.844,9.929)),0)+IF('3-man'!AP$49="D",481.25,0)+IF('3-man'!AP$49="B",1.257,0)+IF('3-man'!AP$49="A",26.917,0)+IF('3-man'!AO$49="T",1.29,0)+IF('3-man'!AP$49="E",1.275,0)+IF('3-man'!AQ$49="SB",18.815,0)+IF('3-man'!AP$49="H",IF('3-man'!$Z$39="Ayak",1.276,0),0)</f>
        <v/>
      </c>
      <c r="AS115">
        <f>IF('3-man'!AR$49="S",26.708,0)+IF('3-man'!AR$49="C",10.052,0)+IF('3-man'!AR$49="H",IF('3-man'!$Z$39="Ayak",0,IF('3-man'!$Z$39="Swift blade",9.844,9.929)),0)+IF('3-man'!AQ$49="D",481.25,0)+IF('3-man'!AQ$49="B",1.257,0)+IF('3-man'!AQ$49="A",26.917,0)+IF('3-man'!AP$49="T",1.29,0)+IF('3-man'!AQ$49="E",1.275,0)+IF('3-man'!AR$49="SB",18.815,0)+IF('3-man'!AQ$49="H",IF('3-man'!$Z$39="Ayak",1.276,0),0)</f>
        <v/>
      </c>
      <c r="AT115">
        <f>IF('3-man'!AS$49="S",26.708,0)+IF('3-man'!AS$49="C",10.052,0)+IF('3-man'!AS$49="H",IF('3-man'!$Z$39="Ayak",0,IF('3-man'!$Z$39="Swift blade",9.844,9.929)),0)+IF('3-man'!AR$49="D",481.25,0)+IF('3-man'!AR$49="B",1.257,0)+IF('3-man'!AR$49="A",26.917,0)+IF('3-man'!AQ$49="T",1.29,0)+IF('3-man'!AR$49="E",1.275,0)+IF('3-man'!AS$49="SB",18.815,0)+IF('3-man'!AR$49="H",IF('3-man'!$Z$39="Ayak",1.276,0),0)</f>
        <v/>
      </c>
      <c r="AU115">
        <f>IF('3-man'!AT$49="S",26.708,0)+IF('3-man'!AT$49="C",10.052,0)+IF('3-man'!AT$49="H",IF('3-man'!$Z$39="Ayak",0,IF('3-man'!$Z$39="Swift blade",9.844,9.929)),0)+IF('3-man'!AS$49="D",481.25,0)+IF('3-man'!AS$49="B",1.257,0)+IF('3-man'!AS$49="A",26.917,0)+IF('3-man'!AR$49="T",1.29,0)+IF('3-man'!AS$49="E",1.275,0)+IF('3-man'!AT$49="SB",18.815,0)+IF('3-man'!AS$49="H",IF('3-man'!$Z$39="Ayak",1.276,0),0)</f>
        <v/>
      </c>
      <c r="AV115">
        <f>IF('3-man'!AU$49="S",26.708,0)+IF('3-man'!AU$49="C",10.052,0)+IF('3-man'!AU$49="H",IF('3-man'!$Z$39="Ayak",0,IF('3-man'!$Z$39="Swift blade",9.844,9.929)),0)+IF('3-man'!AT$49="D",481.25,0)+IF('3-man'!AT$49="B",1.257,0)+IF('3-man'!AT$49="A",26.917,0)+IF('3-man'!AS$49="T",1.29,0)+IF('3-man'!AT$49="E",1.275,0)+IF('3-man'!AU$49="SB",18.815,0)+IF('3-man'!AT$49="H",IF('3-man'!$Z$39="Ayak",1.276,0),0)</f>
        <v/>
      </c>
      <c r="AW115">
        <f>IF('3-man'!AV$49="S",26.708,0)+IF('3-man'!AV$49="C",10.052,0)+IF('3-man'!AV$49="H",IF('3-man'!$Z$39="Ayak",0,IF('3-man'!$Z$39="Swift blade",9.844,9.929)),0)+IF('3-man'!AU$49="D",481.25,0)+IF('3-man'!AU$49="B",1.257,0)+IF('3-man'!AU$49="A",26.917,0)+IF('3-man'!AT$49="T",1.29,0)+IF('3-man'!AU$49="E",1.275,0)+IF('3-man'!AV$49="SB",18.815,0)+IF('3-man'!AU$49="H",IF('3-man'!$Z$39="Ayak",1.276,0),0)</f>
        <v/>
      </c>
      <c r="AX115">
        <f>IF('3-man'!AW$49="S",26.708,0)+IF('3-man'!AW$49="C",10.052,0)+IF('3-man'!AW$49="H",IF('3-man'!$Z$39="Ayak",0,IF('3-man'!$Z$39="Swift blade",9.844,9.929)),0)+IF('3-man'!AV$49="D",481.25,0)+IF('3-man'!AV$49="B",1.257,0)+IF('3-man'!AV$49="A",26.917,0)+IF('3-man'!AU$49="T",1.29,0)+IF('3-man'!AV$49="E",1.275,0)+IF('3-man'!AW$49="SB",18.815,0)+IF('3-man'!AV$49="H",IF('3-man'!$Z$39="Ayak",1.276,0),0)</f>
        <v/>
      </c>
      <c r="AY115">
        <f>IF('3-man'!AX$49="S",26.708,0)+IF('3-man'!AX$49="C",10.052,0)+IF('3-man'!AX$49="H",IF('3-man'!$Z$39="Ayak",0,IF('3-man'!$Z$39="Swift blade",9.844,9.929)),0)+IF('3-man'!AW$49="D",481.25,0)+IF('3-man'!AW$49="B",1.257,0)+IF('3-man'!AW$49="A",26.917,0)+IF('3-man'!AV$49="T",1.29,0)+IF('3-man'!AW$49="E",1.275,0)+IF('3-man'!AX$49="SB",18.815,0)+IF('3-man'!AW$49="H",IF('3-man'!$Z$39="Ayak",1.276,0),0)</f>
        <v/>
      </c>
      <c r="AZ115">
        <f>IF('3-man'!AY$49="S",26.708,0)+IF('3-man'!AY$49="C",10.052,0)+IF('3-man'!AY$49="H",IF('3-man'!$Z$39="Ayak",0,IF('3-man'!$Z$39="Swift blade",9.844,9.929)),0)+IF('3-man'!AX$49="D",481.25,0)+IF('3-man'!AX$49="B",1.257,0)+IF('3-man'!AX$49="A",26.917,0)+IF('3-man'!AW$49="T",1.29,0)+IF('3-man'!AX$49="E",1.275,0)+IF('3-man'!AY$49="SB",18.815,0)+IF('3-man'!AX$49="H",IF('3-man'!$Z$39="Ayak",1.276,0),0)</f>
        <v/>
      </c>
      <c r="BA115">
        <f>IF('3-man'!AZ$49="S",26.708,0)+IF('3-man'!AZ$49="C",10.052,0)+IF('3-man'!AZ$49="H",IF('3-man'!$Z$39="Ayak",0,IF('3-man'!$Z$39="Swift blade",9.844,9.929)),0)+IF('3-man'!AY$49="D",481.25,0)+IF('3-man'!AY$49="B",1.257,0)+IF('3-man'!AY$49="A",26.917,0)+IF('3-man'!AX$49="T",1.29,0)+IF('3-man'!AY$49="E",1.275,0)+IF('3-man'!AZ$49="SB",18.815,0)+IF('3-man'!AY$49="H",IF('3-man'!$Z$39="Ayak",1.276,0),0)</f>
        <v/>
      </c>
      <c r="BB115">
        <f>IF('3-man'!BA$49="S",26.708,0)+IF('3-man'!BA$49="C",10.052,0)+IF('3-man'!BA$49="H",IF('3-man'!$Z$39="Ayak",0,IF('3-man'!$Z$39="Swift blade",9.844,9.929)),0)+IF('3-man'!AZ$49="D",481.25,0)+IF('3-man'!AZ$49="B",1.257,0)+IF('3-man'!AZ$49="A",26.917,0)+IF('3-man'!AY$49="T",1.29,0)+IF('3-man'!AZ$49="E",1.275,0)+IF('3-man'!BA$49="SB",18.815,0)+IF('3-man'!AZ$49="H",IF('3-man'!$Z$39="Ayak",1.276,0),0)</f>
        <v/>
      </c>
      <c r="BC115">
        <f>IF('3-man'!BB$49="S",26.708,0)+IF('3-man'!BB$49="C",10.052,0)+IF('3-man'!BB$49="H",IF('3-man'!$Z$39="Ayak",0,IF('3-man'!$Z$39="Swift blade",9.844,9.929)),0)+IF('3-man'!BA$49="D",481.25,0)+IF('3-man'!BA$49="B",1.257,0)+IF('3-man'!BA$49="A",26.917,0)+IF('3-man'!AZ$49="T",1.29,0)+IF('3-man'!BA$49="E",1.275,0)+IF('3-man'!BB$49="SB",18.815,0)+IF('3-man'!BA$49="H",IF('3-man'!$Z$39="Ayak",1.276,0),0)</f>
        <v/>
      </c>
      <c r="BD115">
        <f>IF('3-man'!BC$49="S",26.708,0)+IF('3-man'!BC$49="C",10.052,0)+IF('3-man'!BC$49="H",IF('3-man'!$Z$39="Ayak",0,IF('3-man'!$Z$39="Swift blade",9.844,9.929)),0)+IF('3-man'!BB$49="D",481.25,0)+IF('3-man'!BB$49="B",1.257,0)+IF('3-man'!BB$49="A",26.917,0)+IF('3-man'!BA$49="T",1.29,0)+IF('3-man'!BB$49="E",1.275,0)+IF('3-man'!BC$49="SB",18.815,0)+IF('3-man'!BB$49="H",IF('3-man'!$Z$39="Ayak",1.276,0),0)</f>
        <v/>
      </c>
      <c r="BE115">
        <f>IF('3-man'!BD$49="S",26.708,0)+IF('3-man'!BD$49="C",10.052,0)+IF('3-man'!BD$49="H",IF('3-man'!$Z$39="Ayak",0,IF('3-man'!$Z$39="Swift blade",9.844,9.929)),0)+IF('3-man'!BC$49="D",481.25,0)+IF('3-man'!BC$49="B",1.257,0)+IF('3-man'!BC$49="A",26.917,0)+IF('3-man'!BB$49="T",1.29,0)+IF('3-man'!BC$49="E",1.275,0)+IF('3-man'!BD$49="SB",18.815,0)+IF('3-man'!BC$49="H",IF('3-man'!$Z$39="Ayak",1.276,0),0)</f>
        <v/>
      </c>
      <c r="BF115">
        <f>IF('3-man'!BE$49="S",26.708,0)+IF('3-man'!BE$49="C",10.052,0)+IF('3-man'!BE$49="H",IF('3-man'!$Z$39="Ayak",0,IF('3-man'!$Z$39="Swift blade",9.844,9.929)),0)+IF('3-man'!BD$49="D",481.25,0)+IF('3-man'!BD$49="B",1.257,0)+IF('3-man'!BD$49="A",26.917,0)+IF('3-man'!BC$49="T",1.29,0)+IF('3-man'!BD$49="E",1.275,0)+IF('3-man'!BE$49="SB",18.815,0)+IF('3-man'!BD$49="H",IF('3-man'!$Z$39="Ayak",1.276,0),0)</f>
        <v/>
      </c>
      <c r="BG115">
        <f>IF('3-man'!BF$49="S",26.708,0)+IF('3-man'!BF$49="C",10.052,0)+IF('3-man'!BF$49="H",IF('3-man'!$Z$39="Ayak",0,IF('3-man'!$Z$39="Swift blade",9.844,9.929)),0)+IF('3-man'!BE$49="D",481.25,0)+IF('3-man'!BE$49="B",1.257,0)+IF('3-man'!BE$49="A",26.917,0)+IF('3-man'!BD$49="T",1.29,0)+IF('3-man'!BE$49="E",1.275,0)+IF('3-man'!BF$49="SB",18.815,0)+IF('3-man'!BE$49="H",IF('3-man'!$Z$39="Ayak",1.276,0),0)</f>
        <v/>
      </c>
      <c r="BH115">
        <f>IF('3-man'!BG$49="S",26.708,0)+IF('3-man'!BG$49="C",10.052,0)+IF('3-man'!BG$49="H",IF('3-man'!$Z$39="Ayak",0,IF('3-man'!$Z$39="Swift blade",9.844,9.929)),0)+IF('3-man'!BF$49="D",481.25,0)+IF('3-man'!BF$49="B",1.257,0)+IF('3-man'!BF$49="A",26.917,0)+IF('3-man'!BE$49="T",1.29,0)+IF('3-man'!BF$49="E",1.275,0)+IF('3-man'!BG$49="SB",18.815,0)+IF('3-man'!BF$49="H",IF('3-man'!$Z$39="Ayak",1.276,0),0)</f>
        <v/>
      </c>
      <c r="BI115">
        <f>IF('3-man'!BH$49="S",26.708,0)+IF('3-man'!BH$49="C",10.052,0)+IF('3-man'!BH$49="H",IF('3-man'!$Z$39="Ayak",0,IF('3-man'!$Z$39="Swift blade",9.844,9.929)),0)+IF('3-man'!BG$49="D",481.25,0)+IF('3-man'!BG$49="B",1.257,0)+IF('3-man'!BG$49="A",26.917,0)+IF('3-man'!BF$49="T",1.29,0)+IF('3-man'!BG$49="E",1.275,0)+IF('3-man'!BH$49="SB",18.815,0)+IF('3-man'!BG$49="H",IF('3-man'!$Z$39="Ayak",1.276,0),0)</f>
        <v/>
      </c>
      <c r="BJ115">
        <f>IF('3-man'!BI$49="S",26.708,0)+IF('3-man'!BI$49="C",10.052,0)+IF('3-man'!BI$49="H",IF('3-man'!$Z$39="Ayak",0,IF('3-man'!$Z$39="Swift blade",9.844,9.929)),0)+IF('3-man'!BH$49="D",481.25,0)+IF('3-man'!BH$49="B",1.257,0)+IF('3-man'!BH$49="A",26.917,0)+IF('3-man'!BG$49="T",1.29,0)+IF('3-man'!BH$49="E",1.275,0)+IF('3-man'!BI$49="SB",18.815,0)+IF('3-man'!BH$49="H",IF('3-man'!$Z$39="Ayak",1.276,0),0)</f>
        <v/>
      </c>
      <c r="BK115">
        <f>IF('3-man'!BJ$49="S",26.708,0)+IF('3-man'!BJ$49="C",10.052,0)+IF('3-man'!BJ$49="H",IF('3-man'!$Z$39="Ayak",0,IF('3-man'!$Z$39="Swift blade",9.844,9.929)),0)+IF('3-man'!BI$49="D",481.25,0)+IF('3-man'!BI$49="B",1.257,0)+IF('3-man'!BI$49="A",26.917,0)+IF('3-man'!BH$49="T",1.29,0)+IF('3-man'!BI$49="E",1.275,0)+IF('3-man'!BJ$49="SB",18.815,0)+IF('3-man'!BI$49="H",IF('3-man'!$Z$39="Ayak",1.276,0),0)</f>
        <v/>
      </c>
      <c r="BL115">
        <f>IF('3-man'!BK$49="S",26.708,0)+IF('3-man'!BK$49="C",10.052,0)+IF('3-man'!BK$49="H",IF('3-man'!$Z$39="Ayak",0,IF('3-man'!$Z$39="Swift blade",9.844,9.929)),0)+IF('3-man'!BJ$49="D",481.25,0)+IF('3-man'!BJ$49="B",1.257,0)+IF('3-man'!BJ$49="A",26.917,0)+IF('3-man'!BI$49="T",1.29,0)+IF('3-man'!BJ$49="E",1.275,0)+IF('3-man'!BK$49="SB",18.815,0)+IF('3-man'!BJ$49="H",IF('3-man'!$Z$39="Ayak",1.276,0),0)</f>
        <v/>
      </c>
      <c r="BM115">
        <f>IF('3-man'!BL$49="S",26.708,0)+IF('3-man'!BL$49="C",10.052,0)+IF('3-man'!BL$49="H",IF('3-man'!$Z$39="Ayak",0,IF('3-man'!$Z$39="Swift blade",9.844,9.929)),0)+IF('3-man'!BK$49="D",481.25,0)+IF('3-man'!BK$49="B",1.257,0)+IF('3-man'!BK$49="A",26.917,0)+IF('3-man'!BJ$49="T",1.29,0)+IF('3-man'!BK$49="E",1.275,0)+IF('3-man'!BL$49="SB",18.815,0)+IF('3-man'!BK$49="H",IF('3-man'!$Z$39="Ayak",1.276,0),0)</f>
        <v/>
      </c>
      <c r="BN115">
        <f>IF('3-man'!BM$49="S",26.708,0)+IF('3-man'!BM$49="C",10.052,0)+IF('3-man'!BM$49="H",IF('3-man'!$Z$39="Ayak",0,IF('3-man'!$Z$39="Swift blade",9.844,9.929)),0)+IF('3-man'!BL$49="D",481.25,0)+IF('3-man'!BL$49="B",1.257,0)+IF('3-man'!BL$49="A",26.917,0)+IF('3-man'!BK$49="T",1.29,0)+IF('3-man'!BL$49="E",1.275,0)+IF('3-man'!BM$49="SB",18.815,0)+IF('3-man'!BL$49="H",IF('3-man'!$Z$39="Ayak",1.276,0),0)</f>
        <v/>
      </c>
      <c r="BO115">
        <f>IF('3-man'!BN$49="S",26.708,0)+IF('3-man'!BN$49="C",10.052,0)+IF('3-man'!BN$49="H",IF('3-man'!$Z$39="Ayak",0,IF('3-man'!$Z$39="Swift blade",9.844,9.929)),0)+IF('3-man'!BM$49="D",481.25,0)+IF('3-man'!BM$49="B",1.257,0)+IF('3-man'!BM$49="A",26.917,0)+IF('3-man'!BL$49="T",1.29,0)+IF('3-man'!BM$49="E",1.275,0)+IF('3-man'!BN$49="SB",18.815,0)+IF('3-man'!BM$49="H",IF('3-man'!$Z$39="Ayak",1.276,0),0)</f>
        <v/>
      </c>
      <c r="BP115">
        <f>IF('3-man'!BO$49="S",26.708,0)+IF('3-man'!BO$49="C",10.052,0)+IF('3-man'!BO$49="H",IF('3-man'!$Z$39="Ayak",0,IF('3-man'!$Z$39="Swift blade",9.844,9.929)),0)+IF('3-man'!BN$49="D",481.25,0)+IF('3-man'!BN$49="B",1.257,0)+IF('3-man'!BN$49="A",26.917,0)+IF('3-man'!BM$49="T",1.29,0)+IF('3-man'!BN$49="E",1.275,0)+IF('3-man'!BO$49="SB",18.815,0)+IF('3-man'!BN$49="H",IF('3-man'!$Z$39="Ayak",1.276,0),0)</f>
        <v/>
      </c>
      <c r="BQ115">
        <f>IF('3-man'!BP$49="S",26.708,0)+IF('3-man'!BP$49="C",10.052,0)+IF('3-man'!BP$49="H",IF('3-man'!$Z$39="Ayak",0,IF('3-man'!$Z$39="Swift blade",9.844,9.929)),0)+IF('3-man'!BO$49="D",481.25,0)+IF('3-man'!BO$49="B",1.257,0)+IF('3-man'!BO$49="A",26.917,0)+IF('3-man'!BN$49="T",1.29,0)+IF('3-man'!BO$49="E",1.275,0)+IF('3-man'!BP$49="SB",18.815,0)+IF('3-man'!BO$49="H",IF('3-man'!$Z$39="Ayak",1.276,0),0)</f>
        <v/>
      </c>
      <c r="BR115">
        <f>IF('3-man'!BQ$49="S",26.708,0)+IF('3-man'!BQ$49="C",10.052,0)+IF('3-man'!BQ$49="H",IF('3-man'!$Z$39="Ayak",0,IF('3-man'!$Z$39="Swift blade",9.844,9.929)),0)+IF('3-man'!BP$49="D",481.25,0)+IF('3-man'!BP$49="B",1.257,0)+IF('3-man'!BP$49="A",26.917,0)+IF('3-man'!BO$49="T",1.29,0)+IF('3-man'!BP$49="E",1.275,0)+IF('3-man'!BQ$49="SB",18.815,0)+IF('3-man'!BP$49="H",IF('3-man'!$Z$39="Ayak",1.276,0),0)</f>
        <v/>
      </c>
      <c r="BS115">
        <f>IF('3-man'!BR$49="S",26.708,0)+IF('3-man'!BR$49="C",10.052,0)+IF('3-man'!BR$49="H",IF('3-man'!$Z$39="Ayak",0,IF('3-man'!$Z$39="Swift blade",9.844,9.929)),0)+IF('3-man'!BQ$49="D",481.25,0)+IF('3-man'!BQ$49="B",1.257,0)+IF('3-man'!BQ$49="A",26.917,0)+IF('3-man'!BP$49="T",1.29,0)+IF('3-man'!BQ$49="E",1.275,0)+IF('3-man'!BR$49="SB",18.815,0)+IF('3-man'!BQ$49="H",IF('3-man'!$Z$39="Ayak",1.276,0),0)</f>
        <v/>
      </c>
      <c r="BT115">
        <f>IF('3-man'!BS$49="S",26.708,0)+IF('3-man'!BS$49="C",10.052,0)+IF('3-man'!BS$49="H",IF('3-man'!$Z$39="Ayak",0,IF('3-man'!$Z$39="Swift blade",9.844,9.929)),0)+IF('3-man'!BR$49="D",481.25,0)+IF('3-man'!BR$49="B",1.257,0)+IF('3-man'!BR$49="A",26.917,0)+IF('3-man'!BQ$49="T",1.29,0)+IF('3-man'!BR$49="E",1.275,0)+IF('3-man'!BS$49="SB",18.815,0)+IF('3-man'!BR$49="H",IF('3-man'!$Z$39="Ayak",1.276,0),0)</f>
        <v/>
      </c>
      <c r="BU115">
        <f>IF('3-man'!BT$49="S",26.708,0)+IF('3-man'!BT$49="C",10.052,0)+IF('3-man'!BT$49="H",IF('3-man'!$Z$39="Ayak",0,IF('3-man'!$Z$39="Swift blade",9.844,9.929)),0)+IF('3-man'!BS$49="D",481.25,0)+IF('3-man'!BS$49="B",1.257,0)+IF('3-man'!BS$49="A",26.917,0)+IF('3-man'!BR$49="T",1.29,0)+IF('3-man'!BS$49="E",1.275,0)+IF('3-man'!BT$49="SB",18.815,0)+IF('3-man'!BS$49="H",IF('3-man'!$Z$39="Ayak",1.276,0),0)</f>
        <v/>
      </c>
      <c r="BV115">
        <f>IF('3-man'!BU$49="S",26.708,0)+IF('3-man'!BU$49="C",10.052,0)+IF('3-man'!BU$49="H",IF('3-man'!$Z$39="Ayak",0,IF('3-man'!$Z$39="Swift blade",9.844,9.929)),0)+IF('3-man'!BT$49="D",481.25,0)+IF('3-man'!BT$49="B",1.257,0)+IF('3-man'!BT$49="A",26.917,0)+IF('3-man'!BS$49="T",1.29,0)+IF('3-man'!BT$49="E",1.275,0)+IF('3-man'!BU$49="SB",18.815,0)+IF('3-man'!BT$49="H",IF('3-man'!$Z$39="Ayak",1.276,0),0)</f>
        <v/>
      </c>
      <c r="BW115">
        <f>IF('3-man'!BV$49="S",26.708,0)+IF('3-man'!BV$49="C",10.052,0)+IF('3-man'!BV$49="H",IF('3-man'!$Z$39="Ayak",0,IF('3-man'!$Z$39="Swift blade",9.844,9.929)),0)+IF('3-man'!BU$49="D",481.25,0)+IF('3-man'!BU$49="B",1.257,0)+IF('3-man'!BU$49="A",26.917,0)+IF('3-man'!BT$49="T",1.29,0)+IF('3-man'!BU$49="E",1.275,0)+IF('3-man'!BV$49="SB",18.815,0)+IF('3-man'!BU$49="H",IF('3-man'!$Z$39="Ayak",1.276,0),0)</f>
        <v/>
      </c>
      <c r="BX115">
        <f>IF('3-man'!BW$49="S",26.708,0)+IF('3-man'!BW$49="C",10.052,0)+IF('3-man'!BW$49="H",IF('3-man'!$Z$39="Ayak",0,IF('3-man'!$Z$39="Swift blade",9.844,9.929)),0)+IF('3-man'!BV$49="D",481.25,0)+IF('3-man'!BV$49="B",1.257,0)+IF('3-man'!BV$49="A",26.917,0)+IF('3-man'!BU$49="T",1.29,0)+IF('3-man'!BV$49="E",1.275,0)+IF('3-man'!BW$49="SB",18.815,0)+IF('3-man'!BV$49="H",IF('3-man'!$Z$39="Ayak",1.276,0),0)</f>
        <v/>
      </c>
      <c r="BY115">
        <f>IF('3-man'!BX$49="S",26.708,0)+IF('3-man'!BX$49="C",10.052,0)+IF('3-man'!BX$49="H",IF('3-man'!$Z$39="Ayak",0,IF('3-man'!$Z$39="Swift blade",9.844,9.929)),0)+IF('3-man'!BW$49="D",481.25,0)+IF('3-man'!BW$49="B",1.257,0)+IF('3-man'!BW$49="A",26.917,0)+IF('3-man'!BV$49="T",1.29,0)+IF('3-man'!BW$49="E",1.275,0)+IF('3-man'!BX$49="SB",18.815,0)+IF('3-man'!BW$49="H",IF('3-man'!$Z$39="Ayak",1.276,0),0)</f>
        <v/>
      </c>
      <c r="BZ115">
        <f>IF('3-man'!BY$49="S",26.708,0)+IF('3-man'!BY$49="C",10.052,0)+IF('3-man'!BY$49="H",IF('3-man'!$Z$39="Ayak",0,IF('3-man'!$Z$39="Swift blade",9.844,9.929)),0)+IF('3-man'!BX$49="D",481.25,0)+IF('3-man'!BX$49="B",1.257,0)+IF('3-man'!BX$49="A",26.917,0)+IF('3-man'!BW$49="T",1.29,0)+IF('3-man'!BX$49="E",1.275,0)+IF('3-man'!BY$49="SB",18.815,0)+IF('3-man'!BX$49="H",IF('3-man'!$Z$39="Ayak",1.276,0),0)</f>
        <v/>
      </c>
      <c r="CA115">
        <f>IF('3-man'!BZ$49="S",26.708,0)+IF('3-man'!BZ$49="C",10.052,0)+IF('3-man'!BZ$49="H",IF('3-man'!$Z$39="Ayak",0,IF('3-man'!$Z$39="Swift blade",9.844,9.929)),0)+IF('3-man'!BY$49="D",481.25,0)+IF('3-man'!BY$49="B",1.257,0)+IF('3-man'!BY$49="A",26.917,0)+IF('3-man'!BX$49="T",1.29,0)+IF('3-man'!BY$49="E",1.275,0)+IF('3-man'!BZ$49="SB",18.815,0)+IF('3-man'!BY$49="H",IF('3-man'!$Z$39="Ayak",1.276,0),0)</f>
        <v/>
      </c>
      <c r="CB115">
        <f>IF('3-man'!CA$49="S",26.708,0)+IF('3-man'!CA$49="C",10.052,0)+IF('3-man'!CA$49="H",IF('3-man'!$Z$39="Ayak",0,IF('3-man'!$Z$39="Swift blade",9.844,9.929)),0)+IF('3-man'!BZ$49="D",481.25,0)+IF('3-man'!BZ$49="B",1.257,0)+IF('3-man'!BZ$49="A",26.917,0)+IF('3-man'!BY$49="T",1.29,0)+IF('3-man'!BZ$49="E",1.275,0)+IF('3-man'!CA$49="SB",18.815,0)+IF('3-man'!BZ$49="H",IF('3-man'!$Z$39="Ayak",1.276,0),0)</f>
        <v/>
      </c>
      <c r="CC115">
        <f>IF('3-man'!CB$49="S",26.708,0)+IF('3-man'!CB$49="C",10.052,0)+IF('3-man'!CB$49="H",IF('3-man'!$Z$39="Ayak",0,IF('3-man'!$Z$39="Swift blade",9.844,9.929)),0)+IF('3-man'!CA$49="D",481.25,0)+IF('3-man'!CA$49="B",1.257,0)+IF('3-man'!CA$49="A",26.917,0)+IF('3-man'!BZ$49="T",1.29,0)+IF('3-man'!CA$49="E",1.275,0)+IF('3-man'!CB$49="SB",18.815,0)+IF('3-man'!CA$49="H",IF('3-man'!$Z$39="Ayak",1.276,0),0)</f>
        <v/>
      </c>
      <c r="CD115">
        <f>IF('3-man'!CC$49="S",26.708,0)+IF('3-man'!CC$49="C",10.052,0)+IF('3-man'!CC$49="H",IF('3-man'!$Z$39="Ayak",0,IF('3-man'!$Z$39="Swift blade",9.844,9.929)),0)+IF('3-man'!CB$49="D",481.25,0)+IF('3-man'!CB$49="B",1.257,0)+IF('3-man'!CB$49="A",26.917,0)+IF('3-man'!CA$49="T",1.29,0)+IF('3-man'!CB$49="E",1.275,0)+IF('3-man'!CC$49="SB",18.815,0)+IF('3-man'!CB$49="H",IF('3-man'!$Z$39="Ayak",1.276,0),0)</f>
        <v/>
      </c>
    </row>
    <row r="116">
      <c r="A116" t="inlineStr">
        <is>
          <t>P3 misc</t>
        </is>
      </c>
      <c r="B116">
        <f>IF('3-man'!$BF$32="",MIN($C$122:$CD$122),'3-man'!$BF$32)</f>
        <v/>
      </c>
      <c r="C116">
        <f>MIN(100,INDEX($B$111:$CD$111,1,N116+1)+IF(AND(ISNUMBER(Q116),Q116&gt;N116),25,0))</f>
        <v/>
      </c>
      <c r="D116">
        <f>INDEX($B$112:$CD$112,1,N116+1)</f>
        <v/>
      </c>
      <c r="E116">
        <f>MIN(100,C116+IF(OR('3-man'!$L$34=TRUE,'3-man'!$L$34="TRUE",'3-man'!$L$34="Yes"),15,0))</f>
        <v/>
      </c>
      <c r="F116">
        <f>MAX(0,ROUNDUP((IF('3-man'!$AH$34="",IF('3-man'!$AE$34="",0,'3-man'!$AE$34),'3-man'!$AH$34)-E116)/10,0))</f>
        <v/>
      </c>
      <c r="G116">
        <f>IF(F116=0,I116,MAX(I116,N116+(IF(OR('3-man'!$F$34=TRUE,'3-man'!$F$34="TRUE",'3-man'!$F$34="Yes"),25,50)-D116)+IF(OR('3-man'!$F$34=TRUE,'3-man'!$F$34="TRUE",'3-man'!$F$34="Yes"),25,50)*(F116-1)))</f>
        <v/>
      </c>
      <c r="H116">
        <f>MIN(100,E116+10*F116)</f>
        <v/>
      </c>
      <c r="I116">
        <f>B116+IF('3-man'!$BF$32="",19,21)</f>
        <v/>
      </c>
      <c r="J116">
        <f>IF(G116-I116&lt;=0,0,4*INT((G116-I116)/21)+(MOD(G116-I116,21)&gt;0)+(MOD(G116-I116,21)&gt;6)+(MOD(G116-I116,21)&gt;11)+(MOD(G116-I116,21)&gt;16))</f>
        <v/>
      </c>
      <c r="K116">
        <f>IF(OR('3-man'!$F$34=TRUE,'3-man'!$F$34="TRUE",'3-man'!$F$34="Yes"),H116,E116)-IF('3-man'!$AE$34="",0,'3-man'!$AE$34)+15*(OR('3-man'!$O$34=TRUE,'3-man'!$O$34="TRUE",'3-man'!$O$34="Yes"))+15*(OR('3-man'!$R$34=TRUE,'3-man'!$R$34="TRUE",'3-man'!$R$34="Yes"))</f>
        <v/>
      </c>
      <c r="L116">
        <f>MAX(0,ROUNDUP((IF('3-man'!$AX$34="",30,'3-man'!$AX$34)-K116)/10,0))</f>
        <v/>
      </c>
      <c r="M116">
        <f>IF(OR('3-man'!$F$34=TRUE,'3-man'!$F$34="TRUE",'3-man'!$F$34="Yes"),G116+50*L116,IF(L116=0,N116,N116+(50-D116)+50*(L116-1)))</f>
        <v/>
      </c>
      <c r="N116">
        <f>MAX($C$117:$CD$117)</f>
        <v/>
      </c>
      <c r="O116">
        <f>MAX(0,ROUNDUP((IF('3-man'!$AE$34="",0,'3-man'!$AE$34)-H116)/10,0))</f>
        <v/>
      </c>
      <c r="P116">
        <f>G116+50*O116</f>
        <v/>
      </c>
      <c r="Q116">
        <f>IF(OR('3-man'!$V$34="",COUNTIF('3-man'!$C$49:'3-man'!$CD$49,"P")&gt;0),"",IFERROR(INT(IF(ISNUMBER('3-man'!$V$34),IF('3-man'!$V$34&lt;1,'3-man'!$V$34*86400,'3-man'!$V$34),VALUE(LEFT('3-man'!$V$34,FIND(":",'3-man'!$V$34)-1))*60+VALUE(MID('3-man'!$V$34,FIND(":",'3-man'!$V$34)+1,20)))/0.6+0.000001),""))</f>
        <v/>
      </c>
      <c r="R116">
        <f>IF(AND(IF('3-man'!$C$34="",100,'3-man'!$C$34)=95,COUNTIF('3-man'!$C$49:$CD$49,"R")=0,COUNTIF('3-man'!$C$49:$CD$49,"D")&gt;0),INDEX('3-man'!$C$46:$CD$46,1,MATCH("D",'3-man'!$C$49:$CD$49,0))+1,"")</f>
      </c>
    </row>
    <row r="117">
      <c r="A117" t="inlineStr">
        <is>
          <t>P3 act</t>
        </is>
      </c>
      <c r="C117">
        <f>IF(OR('3-man'!C$49="P",OR('3-man'!C$49="R",'3-man'!C$46=$R$116),AND('3-man'!C$46&lt;=IF('3-man'!$BF$32="",999,'3-man'!$BF$32),OR('3-man'!C$49="D",LEFT('3-man'!C$49,3)="ST&gt;",OR(AND('3-man'!C$47="ST&gt;3",C94&gt;=100),AND('3-man'!C$48="ST&gt;3",C102&gt;=100))))),'3-man'!C$46,0)</f>
        <v/>
      </c>
      <c r="D117">
        <f>IF(OR('3-man'!D$49="P",OR('3-man'!D$49="R",'3-man'!D$46=$R$116),AND('3-man'!D$46&lt;=IF('3-man'!$BF$32="",999,'3-man'!$BF$32),OR('3-man'!D$49="D",LEFT('3-man'!D$49,3)="ST&gt;",OR(AND('3-man'!D$47="ST&gt;3",D94&gt;=100),AND('3-man'!D$48="ST&gt;3",D102&gt;=100))))),'3-man'!D$46,0)</f>
        <v/>
      </c>
      <c r="E117">
        <f>IF(OR('3-man'!E$49="P",OR('3-man'!E$49="R",'3-man'!E$46=$R$116),AND('3-man'!E$46&lt;=IF('3-man'!$BF$32="",999,'3-man'!$BF$32),OR('3-man'!E$49="D",LEFT('3-man'!E$49,3)="ST&gt;",OR(AND('3-man'!E$47="ST&gt;3",E94&gt;=100),AND('3-man'!E$48="ST&gt;3",E102&gt;=100))))),'3-man'!E$46,0)</f>
        <v/>
      </c>
      <c r="F117">
        <f>IF(OR('3-man'!F$49="P",OR('3-man'!F$49="R",'3-man'!F$46=$R$116),AND('3-man'!F$46&lt;=IF('3-man'!$BF$32="",999,'3-man'!$BF$32),OR('3-man'!F$49="D",LEFT('3-man'!F$49,3)="ST&gt;",OR(AND('3-man'!F$47="ST&gt;3",F94&gt;=100),AND('3-man'!F$48="ST&gt;3",F102&gt;=100))))),'3-man'!F$46,0)</f>
        <v/>
      </c>
      <c r="G117">
        <f>IF(OR('3-man'!G$49="P",OR('3-man'!G$49="R",'3-man'!G$46=$R$116),AND('3-man'!G$46&lt;=IF('3-man'!$BF$32="",999,'3-man'!$BF$32),OR('3-man'!G$49="D",LEFT('3-man'!G$49,3)="ST&gt;",OR(AND('3-man'!G$47="ST&gt;3",G94&gt;=100),AND('3-man'!G$48="ST&gt;3",G102&gt;=100))))),'3-man'!G$46,0)</f>
        <v/>
      </c>
      <c r="H117">
        <f>IF(OR('3-man'!H$49="P",OR('3-man'!H$49="R",'3-man'!H$46=$R$116),AND('3-man'!H$46&lt;=IF('3-man'!$BF$32="",999,'3-man'!$BF$32),OR('3-man'!H$49="D",LEFT('3-man'!H$49,3)="ST&gt;",OR(AND('3-man'!H$47="ST&gt;3",H94&gt;=100),AND('3-man'!H$48="ST&gt;3",H102&gt;=100))))),'3-man'!H$46,0)</f>
        <v/>
      </c>
      <c r="I117">
        <f>IF(OR('3-man'!I$49="P",OR('3-man'!I$49="R",'3-man'!I$46=$R$116),AND('3-man'!I$46&lt;=IF('3-man'!$BF$32="",999,'3-man'!$BF$32),OR('3-man'!I$49="D",LEFT('3-man'!I$49,3)="ST&gt;",OR(AND('3-man'!I$47="ST&gt;3",I94&gt;=100),AND('3-man'!I$48="ST&gt;3",I102&gt;=100))))),'3-man'!I$46,0)</f>
        <v/>
      </c>
      <c r="J117">
        <f>IF(OR('3-man'!J$49="P",OR('3-man'!J$49="R",'3-man'!J$46=$R$116),AND('3-man'!J$46&lt;=IF('3-man'!$BF$32="",999,'3-man'!$BF$32),OR('3-man'!J$49="D",LEFT('3-man'!J$49,3)="ST&gt;",OR(AND('3-man'!J$47="ST&gt;3",J94&gt;=100),AND('3-man'!J$48="ST&gt;3",J102&gt;=100))))),'3-man'!J$46,0)</f>
        <v/>
      </c>
      <c r="K117">
        <f>IF(OR('3-man'!K$49="P",OR('3-man'!K$49="R",'3-man'!K$46=$R$116),AND('3-man'!K$46&lt;=IF('3-man'!$BF$32="",999,'3-man'!$BF$32),OR('3-man'!K$49="D",LEFT('3-man'!K$49,3)="ST&gt;",OR(AND('3-man'!K$47="ST&gt;3",K94&gt;=100),AND('3-man'!K$48="ST&gt;3",K102&gt;=100))))),'3-man'!K$46,0)</f>
        <v/>
      </c>
      <c r="L117">
        <f>IF(OR('3-man'!L$49="P",OR('3-man'!L$49="R",'3-man'!L$46=$R$116),AND('3-man'!L$46&lt;=IF('3-man'!$BF$32="",999,'3-man'!$BF$32),OR('3-man'!L$49="D",LEFT('3-man'!L$49,3)="ST&gt;",OR(AND('3-man'!L$47="ST&gt;3",L94&gt;=100),AND('3-man'!L$48="ST&gt;3",L102&gt;=100))))),'3-man'!L$46,0)</f>
        <v/>
      </c>
      <c r="M117">
        <f>IF(OR('3-man'!M$49="P",OR('3-man'!M$49="R",'3-man'!M$46=$R$116),AND('3-man'!M$46&lt;=IF('3-man'!$BF$32="",999,'3-man'!$BF$32),OR('3-man'!M$49="D",LEFT('3-man'!M$49,3)="ST&gt;",OR(AND('3-man'!M$47="ST&gt;3",M94&gt;=100),AND('3-man'!M$48="ST&gt;3",M102&gt;=100))))),'3-man'!M$46,0)</f>
        <v/>
      </c>
      <c r="N117">
        <f>IF(OR('3-man'!N$49="P",OR('3-man'!N$49="R",'3-man'!N$46=$R$116),AND('3-man'!N$46&lt;=IF('3-man'!$BF$32="",999,'3-man'!$BF$32),OR('3-man'!N$49="D",LEFT('3-man'!N$49,3)="ST&gt;",OR(AND('3-man'!N$47="ST&gt;3",N94&gt;=100),AND('3-man'!N$48="ST&gt;3",N102&gt;=100))))),'3-man'!N$46,0)</f>
        <v/>
      </c>
      <c r="O117">
        <f>IF(OR('3-man'!O$49="P",OR('3-man'!O$49="R",'3-man'!O$46=$R$116),AND('3-man'!O$46&lt;=IF('3-man'!$BF$32="",999,'3-man'!$BF$32),OR('3-man'!O$49="D",LEFT('3-man'!O$49,3)="ST&gt;",OR(AND('3-man'!O$47="ST&gt;3",O94&gt;=100),AND('3-man'!O$48="ST&gt;3",O102&gt;=100))))),'3-man'!O$46,0)</f>
        <v/>
      </c>
      <c r="P117">
        <f>IF(OR('3-man'!P$49="P",OR('3-man'!P$49="R",'3-man'!P$46=$R$116),AND('3-man'!P$46&lt;=IF('3-man'!$BF$32="",999,'3-man'!$BF$32),OR('3-man'!P$49="D",LEFT('3-man'!P$49,3)="ST&gt;",OR(AND('3-man'!P$47="ST&gt;3",P94&gt;=100),AND('3-man'!P$48="ST&gt;3",P102&gt;=100))))),'3-man'!P$46,0)</f>
        <v/>
      </c>
      <c r="Q117">
        <f>IF(OR('3-man'!Q$49="P",OR('3-man'!Q$49="R",'3-man'!Q$46=$R$116),AND('3-man'!Q$46&lt;=IF('3-man'!$BF$32="",999,'3-man'!$BF$32),OR('3-man'!Q$49="D",LEFT('3-man'!Q$49,3)="ST&gt;",OR(AND('3-man'!Q$47="ST&gt;3",Q94&gt;=100),AND('3-man'!Q$48="ST&gt;3",Q102&gt;=100))))),'3-man'!Q$46,0)</f>
        <v/>
      </c>
      <c r="R117">
        <f>IF(OR('3-man'!R$49="P",OR('3-man'!R$49="R",'3-man'!R$46=$R$116),AND('3-man'!R$46&lt;=IF('3-man'!$BF$32="",999,'3-man'!$BF$32),OR('3-man'!R$49="D",LEFT('3-man'!R$49,3)="ST&gt;",OR(AND('3-man'!R$47="ST&gt;3",R94&gt;=100),AND('3-man'!R$48="ST&gt;3",R102&gt;=100))))),'3-man'!R$46,0)</f>
        <v/>
      </c>
      <c r="S117">
        <f>IF(OR('3-man'!S$49="P",OR('3-man'!S$49="R",'3-man'!S$46=$R$116),AND('3-man'!S$46&lt;=IF('3-man'!$BF$32="",999,'3-man'!$BF$32),OR('3-man'!S$49="D",LEFT('3-man'!S$49,3)="ST&gt;",OR(AND('3-man'!S$47="ST&gt;3",S94&gt;=100),AND('3-man'!S$48="ST&gt;3",S102&gt;=100))))),'3-man'!S$46,0)</f>
        <v/>
      </c>
      <c r="T117">
        <f>IF(OR('3-man'!T$49="P",OR('3-man'!T$49="R",'3-man'!T$46=$R$116),AND('3-man'!T$46&lt;=IF('3-man'!$BF$32="",999,'3-man'!$BF$32),OR('3-man'!T$49="D",LEFT('3-man'!T$49,3)="ST&gt;",OR(AND('3-man'!T$47="ST&gt;3",T94&gt;=100),AND('3-man'!T$48="ST&gt;3",T102&gt;=100))))),'3-man'!T$46,0)</f>
        <v/>
      </c>
      <c r="U117">
        <f>IF(OR('3-man'!U$49="P",OR('3-man'!U$49="R",'3-man'!U$46=$R$116),AND('3-man'!U$46&lt;=IF('3-man'!$BF$32="",999,'3-man'!$BF$32),OR('3-man'!U$49="D",LEFT('3-man'!U$49,3)="ST&gt;",OR(AND('3-man'!U$47="ST&gt;3",U94&gt;=100),AND('3-man'!U$48="ST&gt;3",U102&gt;=100))))),'3-man'!U$46,0)</f>
        <v/>
      </c>
      <c r="V117">
        <f>IF(OR('3-man'!V$49="P",OR('3-man'!V$49="R",'3-man'!V$46=$R$116),AND('3-man'!V$46&lt;=IF('3-man'!$BF$32="",999,'3-man'!$BF$32),OR('3-man'!V$49="D",LEFT('3-man'!V$49,3)="ST&gt;",OR(AND('3-man'!V$47="ST&gt;3",V94&gt;=100),AND('3-man'!V$48="ST&gt;3",V102&gt;=100))))),'3-man'!V$46,0)</f>
        <v/>
      </c>
      <c r="W117">
        <f>IF(OR('3-man'!W$49="P",OR('3-man'!W$49="R",'3-man'!W$46=$R$116),AND('3-man'!W$46&lt;=IF('3-man'!$BF$32="",999,'3-man'!$BF$32),OR('3-man'!W$49="D",LEFT('3-man'!W$49,3)="ST&gt;",OR(AND('3-man'!W$47="ST&gt;3",W94&gt;=100),AND('3-man'!W$48="ST&gt;3",W102&gt;=100))))),'3-man'!W$46,0)</f>
        <v/>
      </c>
      <c r="X117">
        <f>IF(OR('3-man'!X$49="P",OR('3-man'!X$49="R",'3-man'!X$46=$R$116),AND('3-man'!X$46&lt;=IF('3-man'!$BF$32="",999,'3-man'!$BF$32),OR('3-man'!X$49="D",LEFT('3-man'!X$49,3)="ST&gt;",OR(AND('3-man'!X$47="ST&gt;3",X94&gt;=100),AND('3-man'!X$48="ST&gt;3",X102&gt;=100))))),'3-man'!X$46,0)</f>
        <v/>
      </c>
      <c r="Y117">
        <f>IF(OR('3-man'!Y$49="P",OR('3-man'!Y$49="R",'3-man'!Y$46=$R$116),AND('3-man'!Y$46&lt;=IF('3-man'!$BF$32="",999,'3-man'!$BF$32),OR('3-man'!Y$49="D",LEFT('3-man'!Y$49,3)="ST&gt;",OR(AND('3-man'!Y$47="ST&gt;3",Y94&gt;=100),AND('3-man'!Y$48="ST&gt;3",Y102&gt;=100))))),'3-man'!Y$46,0)</f>
        <v/>
      </c>
      <c r="Z117">
        <f>IF(OR('3-man'!Z$49="P",OR('3-man'!Z$49="R",'3-man'!Z$46=$R$116),AND('3-man'!Z$46&lt;=IF('3-man'!$BF$32="",999,'3-man'!$BF$32),OR('3-man'!Z$49="D",LEFT('3-man'!Z$49,3)="ST&gt;",OR(AND('3-man'!Z$47="ST&gt;3",Z94&gt;=100),AND('3-man'!Z$48="ST&gt;3",Z102&gt;=100))))),'3-man'!Z$46,0)</f>
        <v/>
      </c>
      <c r="AA117">
        <f>IF(OR('3-man'!AA$49="P",OR('3-man'!AA$49="R",'3-man'!AA$46=$R$116),AND('3-man'!AA$46&lt;=IF('3-man'!$BF$32="",999,'3-man'!$BF$32),OR('3-man'!AA$49="D",LEFT('3-man'!AA$49,3)="ST&gt;",OR(AND('3-man'!AA$47="ST&gt;3",AA94&gt;=100),AND('3-man'!AA$48="ST&gt;3",AA102&gt;=100))))),'3-man'!AA$46,0)</f>
        <v/>
      </c>
      <c r="AB117">
        <f>IF(OR('3-man'!AB$49="P",OR('3-man'!AB$49="R",'3-man'!AB$46=$R$116),AND('3-man'!AB$46&lt;=IF('3-man'!$BF$32="",999,'3-man'!$BF$32),OR('3-man'!AB$49="D",LEFT('3-man'!AB$49,3)="ST&gt;",OR(AND('3-man'!AB$47="ST&gt;3",AB94&gt;=100),AND('3-man'!AB$48="ST&gt;3",AB102&gt;=100))))),'3-man'!AB$46,0)</f>
        <v/>
      </c>
      <c r="AC117">
        <f>IF(OR('3-man'!AC$49="P",OR('3-man'!AC$49="R",'3-man'!AC$46=$R$116),AND('3-man'!AC$46&lt;=IF('3-man'!$BF$32="",999,'3-man'!$BF$32),OR('3-man'!AC$49="D",LEFT('3-man'!AC$49,3)="ST&gt;",OR(AND('3-man'!AC$47="ST&gt;3",AC94&gt;=100),AND('3-man'!AC$48="ST&gt;3",AC102&gt;=100))))),'3-man'!AC$46,0)</f>
        <v/>
      </c>
      <c r="AD117">
        <f>IF(OR('3-man'!AD$49="P",OR('3-man'!AD$49="R",'3-man'!AD$46=$R$116),AND('3-man'!AD$46&lt;=IF('3-man'!$BF$32="",999,'3-man'!$BF$32),OR('3-man'!AD$49="D",LEFT('3-man'!AD$49,3)="ST&gt;",OR(AND('3-man'!AD$47="ST&gt;3",AD94&gt;=100),AND('3-man'!AD$48="ST&gt;3",AD102&gt;=100))))),'3-man'!AD$46,0)</f>
        <v/>
      </c>
      <c r="AE117">
        <f>IF(OR('3-man'!AE$49="P",OR('3-man'!AE$49="R",'3-man'!AE$46=$R$116),AND('3-man'!AE$46&lt;=IF('3-man'!$BF$32="",999,'3-man'!$BF$32),OR('3-man'!AE$49="D",LEFT('3-man'!AE$49,3)="ST&gt;",OR(AND('3-man'!AE$47="ST&gt;3",AE94&gt;=100),AND('3-man'!AE$48="ST&gt;3",AE102&gt;=100))))),'3-man'!AE$46,0)</f>
        <v/>
      </c>
      <c r="AF117">
        <f>IF(OR('3-man'!AF$49="P",OR('3-man'!AF$49="R",'3-man'!AF$46=$R$116),AND('3-man'!AF$46&lt;=IF('3-man'!$BF$32="",999,'3-man'!$BF$32),OR('3-man'!AF$49="D",LEFT('3-man'!AF$49,3)="ST&gt;",OR(AND('3-man'!AF$47="ST&gt;3",AF94&gt;=100),AND('3-man'!AF$48="ST&gt;3",AF102&gt;=100))))),'3-man'!AF$46,0)</f>
        <v/>
      </c>
      <c r="AG117">
        <f>IF(OR('3-man'!AG$49="P",OR('3-man'!AG$49="R",'3-man'!AG$46=$R$116),AND('3-man'!AG$46&lt;=IF('3-man'!$BF$32="",999,'3-man'!$BF$32),OR('3-man'!AG$49="D",LEFT('3-man'!AG$49,3)="ST&gt;",OR(AND('3-man'!AG$47="ST&gt;3",AG94&gt;=100),AND('3-man'!AG$48="ST&gt;3",AG102&gt;=100))))),'3-man'!AG$46,0)</f>
        <v/>
      </c>
      <c r="AH117">
        <f>IF(OR('3-man'!AH$49="P",OR('3-man'!AH$49="R",'3-man'!AH$46=$R$116),AND('3-man'!AH$46&lt;=IF('3-man'!$BF$32="",999,'3-man'!$BF$32),OR('3-man'!AH$49="D",LEFT('3-man'!AH$49,3)="ST&gt;",OR(AND('3-man'!AH$47="ST&gt;3",AH94&gt;=100),AND('3-man'!AH$48="ST&gt;3",AH102&gt;=100))))),'3-man'!AH$46,0)</f>
        <v/>
      </c>
      <c r="AI117">
        <f>IF(OR('3-man'!AI$49="P",OR('3-man'!AI$49="R",'3-man'!AI$46=$R$116),AND('3-man'!AI$46&lt;=IF('3-man'!$BF$32="",999,'3-man'!$BF$32),OR('3-man'!AI$49="D",LEFT('3-man'!AI$49,3)="ST&gt;",OR(AND('3-man'!AI$47="ST&gt;3",AI94&gt;=100),AND('3-man'!AI$48="ST&gt;3",AI102&gt;=100))))),'3-man'!AI$46,0)</f>
        <v/>
      </c>
      <c r="AJ117">
        <f>IF(OR('3-man'!AJ$49="P",OR('3-man'!AJ$49="R",'3-man'!AJ$46=$R$116),AND('3-man'!AJ$46&lt;=IF('3-man'!$BF$32="",999,'3-man'!$BF$32),OR('3-man'!AJ$49="D",LEFT('3-man'!AJ$49,3)="ST&gt;",OR(AND('3-man'!AJ$47="ST&gt;3",AJ94&gt;=100),AND('3-man'!AJ$48="ST&gt;3",AJ102&gt;=100))))),'3-man'!AJ$46,0)</f>
        <v/>
      </c>
      <c r="AK117">
        <f>IF(OR('3-man'!AK$49="P",OR('3-man'!AK$49="R",'3-man'!AK$46=$R$116),AND('3-man'!AK$46&lt;=IF('3-man'!$BF$32="",999,'3-man'!$BF$32),OR('3-man'!AK$49="D",LEFT('3-man'!AK$49,3)="ST&gt;",OR(AND('3-man'!AK$47="ST&gt;3",AK94&gt;=100),AND('3-man'!AK$48="ST&gt;3",AK102&gt;=100))))),'3-man'!AK$46,0)</f>
        <v/>
      </c>
      <c r="AL117">
        <f>IF(OR('3-man'!AL$49="P",OR('3-man'!AL$49="R",'3-man'!AL$46=$R$116),AND('3-man'!AL$46&lt;=IF('3-man'!$BF$32="",999,'3-man'!$BF$32),OR('3-man'!AL$49="D",LEFT('3-man'!AL$49,3)="ST&gt;",OR(AND('3-man'!AL$47="ST&gt;3",AL94&gt;=100),AND('3-man'!AL$48="ST&gt;3",AL102&gt;=100))))),'3-man'!AL$46,0)</f>
        <v/>
      </c>
      <c r="AM117">
        <f>IF(OR('3-man'!AM$49="P",OR('3-man'!AM$49="R",'3-man'!AM$46=$R$116),AND('3-man'!AM$46&lt;=IF('3-man'!$BF$32="",999,'3-man'!$BF$32),OR('3-man'!AM$49="D",LEFT('3-man'!AM$49,3)="ST&gt;",OR(AND('3-man'!AM$47="ST&gt;3",AM94&gt;=100),AND('3-man'!AM$48="ST&gt;3",AM102&gt;=100))))),'3-man'!AM$46,0)</f>
        <v/>
      </c>
      <c r="AN117">
        <f>IF(OR('3-man'!AN$49="P",OR('3-man'!AN$49="R",'3-man'!AN$46=$R$116),AND('3-man'!AN$46&lt;=IF('3-man'!$BF$32="",999,'3-man'!$BF$32),OR('3-man'!AN$49="D",LEFT('3-man'!AN$49,3)="ST&gt;",OR(AND('3-man'!AN$47="ST&gt;3",AN94&gt;=100),AND('3-man'!AN$48="ST&gt;3",AN102&gt;=100))))),'3-man'!AN$46,0)</f>
        <v/>
      </c>
      <c r="AO117">
        <f>IF(OR('3-man'!AO$49="P",OR('3-man'!AO$49="R",'3-man'!AO$46=$R$116),AND('3-man'!AO$46&lt;=IF('3-man'!$BF$32="",999,'3-man'!$BF$32),OR('3-man'!AO$49="D",LEFT('3-man'!AO$49,3)="ST&gt;",OR(AND('3-man'!AO$47="ST&gt;3",AO94&gt;=100),AND('3-man'!AO$48="ST&gt;3",AO102&gt;=100))))),'3-man'!AO$46,0)</f>
        <v/>
      </c>
      <c r="AP117">
        <f>IF(OR('3-man'!AP$49="P",OR('3-man'!AP$49="R",'3-man'!AP$46=$R$116),AND('3-man'!AP$46&lt;=IF('3-man'!$BF$32="",999,'3-man'!$BF$32),OR('3-man'!AP$49="D",LEFT('3-man'!AP$49,3)="ST&gt;",OR(AND('3-man'!AP$47="ST&gt;3",AP94&gt;=100),AND('3-man'!AP$48="ST&gt;3",AP102&gt;=100))))),'3-man'!AP$46,0)</f>
        <v/>
      </c>
      <c r="AQ117">
        <f>IF(OR('3-man'!AQ$49="P",OR('3-man'!AQ$49="R",'3-man'!AQ$46=$R$116),AND('3-man'!AQ$46&lt;=IF('3-man'!$BF$32="",999,'3-man'!$BF$32),OR('3-man'!AQ$49="D",LEFT('3-man'!AQ$49,3)="ST&gt;",OR(AND('3-man'!AQ$47="ST&gt;3",AQ94&gt;=100),AND('3-man'!AQ$48="ST&gt;3",AQ102&gt;=100))))),'3-man'!AQ$46,0)</f>
        <v/>
      </c>
      <c r="AR117">
        <f>IF(OR('3-man'!AR$49="P",OR('3-man'!AR$49="R",'3-man'!AR$46=$R$116),AND('3-man'!AR$46&lt;=IF('3-man'!$BF$32="",999,'3-man'!$BF$32),OR('3-man'!AR$49="D",LEFT('3-man'!AR$49,3)="ST&gt;",OR(AND('3-man'!AR$47="ST&gt;3",AR94&gt;=100),AND('3-man'!AR$48="ST&gt;3",AR102&gt;=100))))),'3-man'!AR$46,0)</f>
        <v/>
      </c>
      <c r="AS117">
        <f>IF(OR('3-man'!AS$49="P",OR('3-man'!AS$49="R",'3-man'!AS$46=$R$116),AND('3-man'!AS$46&lt;=IF('3-man'!$BF$32="",999,'3-man'!$BF$32),OR('3-man'!AS$49="D",LEFT('3-man'!AS$49,3)="ST&gt;",OR(AND('3-man'!AS$47="ST&gt;3",AS94&gt;=100),AND('3-man'!AS$48="ST&gt;3",AS102&gt;=100))))),'3-man'!AS$46,0)</f>
        <v/>
      </c>
      <c r="AT117">
        <f>IF(OR('3-man'!AT$49="P",OR('3-man'!AT$49="R",'3-man'!AT$46=$R$116),AND('3-man'!AT$46&lt;=IF('3-man'!$BF$32="",999,'3-man'!$BF$32),OR('3-man'!AT$49="D",LEFT('3-man'!AT$49,3)="ST&gt;",OR(AND('3-man'!AT$47="ST&gt;3",AT94&gt;=100),AND('3-man'!AT$48="ST&gt;3",AT102&gt;=100))))),'3-man'!AT$46,0)</f>
        <v/>
      </c>
      <c r="AU117">
        <f>IF(OR('3-man'!AU$49="P",OR('3-man'!AU$49="R",'3-man'!AU$46=$R$116),AND('3-man'!AU$46&lt;=IF('3-man'!$BF$32="",999,'3-man'!$BF$32),OR('3-man'!AU$49="D",LEFT('3-man'!AU$49,3)="ST&gt;",OR(AND('3-man'!AU$47="ST&gt;3",AU94&gt;=100),AND('3-man'!AU$48="ST&gt;3",AU102&gt;=100))))),'3-man'!AU$46,0)</f>
        <v/>
      </c>
      <c r="AV117">
        <f>IF(OR('3-man'!AV$49="P",OR('3-man'!AV$49="R",'3-man'!AV$46=$R$116),AND('3-man'!AV$46&lt;=IF('3-man'!$BF$32="",999,'3-man'!$BF$32),OR('3-man'!AV$49="D",LEFT('3-man'!AV$49,3)="ST&gt;",OR(AND('3-man'!AV$47="ST&gt;3",AV94&gt;=100),AND('3-man'!AV$48="ST&gt;3",AV102&gt;=100))))),'3-man'!AV$46,0)</f>
        <v/>
      </c>
      <c r="AW117">
        <f>IF(OR('3-man'!AW$49="P",OR('3-man'!AW$49="R",'3-man'!AW$46=$R$116),AND('3-man'!AW$46&lt;=IF('3-man'!$BF$32="",999,'3-man'!$BF$32),OR('3-man'!AW$49="D",LEFT('3-man'!AW$49,3)="ST&gt;",OR(AND('3-man'!AW$47="ST&gt;3",AW94&gt;=100),AND('3-man'!AW$48="ST&gt;3",AW102&gt;=100))))),'3-man'!AW$46,0)</f>
        <v/>
      </c>
      <c r="AX117">
        <f>IF(OR('3-man'!AX$49="P",OR('3-man'!AX$49="R",'3-man'!AX$46=$R$116),AND('3-man'!AX$46&lt;=IF('3-man'!$BF$32="",999,'3-man'!$BF$32),OR('3-man'!AX$49="D",LEFT('3-man'!AX$49,3)="ST&gt;",OR(AND('3-man'!AX$47="ST&gt;3",AX94&gt;=100),AND('3-man'!AX$48="ST&gt;3",AX102&gt;=100))))),'3-man'!AX$46,0)</f>
        <v/>
      </c>
      <c r="AY117">
        <f>IF(OR('3-man'!AY$49="P",OR('3-man'!AY$49="R",'3-man'!AY$46=$R$116),AND('3-man'!AY$46&lt;=IF('3-man'!$BF$32="",999,'3-man'!$BF$32),OR('3-man'!AY$49="D",LEFT('3-man'!AY$49,3)="ST&gt;",OR(AND('3-man'!AY$47="ST&gt;3",AY94&gt;=100),AND('3-man'!AY$48="ST&gt;3",AY102&gt;=100))))),'3-man'!AY$46,0)</f>
        <v/>
      </c>
      <c r="AZ117">
        <f>IF(OR('3-man'!AZ$49="P",OR('3-man'!AZ$49="R",'3-man'!AZ$46=$R$116),AND('3-man'!AZ$46&lt;=IF('3-man'!$BF$32="",999,'3-man'!$BF$32),OR('3-man'!AZ$49="D",LEFT('3-man'!AZ$49,3)="ST&gt;",OR(AND('3-man'!AZ$47="ST&gt;3",AZ94&gt;=100),AND('3-man'!AZ$48="ST&gt;3",AZ102&gt;=100))))),'3-man'!AZ$46,0)</f>
        <v/>
      </c>
      <c r="BA117">
        <f>IF(OR('3-man'!BA$49="P",OR('3-man'!BA$49="R",'3-man'!BA$46=$R$116),AND('3-man'!BA$46&lt;=IF('3-man'!$BF$32="",999,'3-man'!$BF$32),OR('3-man'!BA$49="D",LEFT('3-man'!BA$49,3)="ST&gt;",OR(AND('3-man'!BA$47="ST&gt;3",BA94&gt;=100),AND('3-man'!BA$48="ST&gt;3",BA102&gt;=100))))),'3-man'!BA$46,0)</f>
        <v/>
      </c>
      <c r="BB117">
        <f>IF(OR('3-man'!BB$49="P",OR('3-man'!BB$49="R",'3-man'!BB$46=$R$116),AND('3-man'!BB$46&lt;=IF('3-man'!$BF$32="",999,'3-man'!$BF$32),OR('3-man'!BB$49="D",LEFT('3-man'!BB$49,3)="ST&gt;",OR(AND('3-man'!BB$47="ST&gt;3",BB94&gt;=100),AND('3-man'!BB$48="ST&gt;3",BB102&gt;=100))))),'3-man'!BB$46,0)</f>
        <v/>
      </c>
      <c r="BC117">
        <f>IF(OR('3-man'!BC$49="P",OR('3-man'!BC$49="R",'3-man'!BC$46=$R$116),AND('3-man'!BC$46&lt;=IF('3-man'!$BF$32="",999,'3-man'!$BF$32),OR('3-man'!BC$49="D",LEFT('3-man'!BC$49,3)="ST&gt;",OR(AND('3-man'!BC$47="ST&gt;3",BC94&gt;=100),AND('3-man'!BC$48="ST&gt;3",BC102&gt;=100))))),'3-man'!BC$46,0)</f>
        <v/>
      </c>
      <c r="BD117">
        <f>IF(OR('3-man'!BD$49="P",OR('3-man'!BD$49="R",'3-man'!BD$46=$R$116),AND('3-man'!BD$46&lt;=IF('3-man'!$BF$32="",999,'3-man'!$BF$32),OR('3-man'!BD$49="D",LEFT('3-man'!BD$49,3)="ST&gt;",OR(AND('3-man'!BD$47="ST&gt;3",BD94&gt;=100),AND('3-man'!BD$48="ST&gt;3",BD102&gt;=100))))),'3-man'!BD$46,0)</f>
        <v/>
      </c>
      <c r="BE117">
        <f>IF(OR('3-man'!BE$49="P",OR('3-man'!BE$49="R",'3-man'!BE$46=$R$116),AND('3-man'!BE$46&lt;=IF('3-man'!$BF$32="",999,'3-man'!$BF$32),OR('3-man'!BE$49="D",LEFT('3-man'!BE$49,3)="ST&gt;",OR(AND('3-man'!BE$47="ST&gt;3",BE94&gt;=100),AND('3-man'!BE$48="ST&gt;3",BE102&gt;=100))))),'3-man'!BE$46,0)</f>
        <v/>
      </c>
      <c r="BF117">
        <f>IF(OR('3-man'!BF$49="P",OR('3-man'!BF$49="R",'3-man'!BF$46=$R$116),AND('3-man'!BF$46&lt;=IF('3-man'!$BF$32="",999,'3-man'!$BF$32),OR('3-man'!BF$49="D",LEFT('3-man'!BF$49,3)="ST&gt;",OR(AND('3-man'!BF$47="ST&gt;3",BF94&gt;=100),AND('3-man'!BF$48="ST&gt;3",BF102&gt;=100))))),'3-man'!BF$46,0)</f>
        <v/>
      </c>
      <c r="BG117">
        <f>IF(OR('3-man'!BG$49="P",OR('3-man'!BG$49="R",'3-man'!BG$46=$R$116),AND('3-man'!BG$46&lt;=IF('3-man'!$BF$32="",999,'3-man'!$BF$32),OR('3-man'!BG$49="D",LEFT('3-man'!BG$49,3)="ST&gt;",OR(AND('3-man'!BG$47="ST&gt;3",BG94&gt;=100),AND('3-man'!BG$48="ST&gt;3",BG102&gt;=100))))),'3-man'!BG$46,0)</f>
        <v/>
      </c>
      <c r="BH117">
        <f>IF(OR('3-man'!BH$49="P",OR('3-man'!BH$49="R",'3-man'!BH$46=$R$116),AND('3-man'!BH$46&lt;=IF('3-man'!$BF$32="",999,'3-man'!$BF$32),OR('3-man'!BH$49="D",LEFT('3-man'!BH$49,3)="ST&gt;",OR(AND('3-man'!BH$47="ST&gt;3",BH94&gt;=100),AND('3-man'!BH$48="ST&gt;3",BH102&gt;=100))))),'3-man'!BH$46,0)</f>
        <v/>
      </c>
      <c r="BI117">
        <f>IF(OR('3-man'!BI$49="P",OR('3-man'!BI$49="R",'3-man'!BI$46=$R$116),AND('3-man'!BI$46&lt;=IF('3-man'!$BF$32="",999,'3-man'!$BF$32),OR('3-man'!BI$49="D",LEFT('3-man'!BI$49,3)="ST&gt;",OR(AND('3-man'!BI$47="ST&gt;3",BI94&gt;=100),AND('3-man'!BI$48="ST&gt;3",BI102&gt;=100))))),'3-man'!BI$46,0)</f>
        <v/>
      </c>
      <c r="BJ117">
        <f>IF(OR('3-man'!BJ$49="P",OR('3-man'!BJ$49="R",'3-man'!BJ$46=$R$116),AND('3-man'!BJ$46&lt;=IF('3-man'!$BF$32="",999,'3-man'!$BF$32),OR('3-man'!BJ$49="D",LEFT('3-man'!BJ$49,3)="ST&gt;",OR(AND('3-man'!BJ$47="ST&gt;3",BJ94&gt;=100),AND('3-man'!BJ$48="ST&gt;3",BJ102&gt;=100))))),'3-man'!BJ$46,0)</f>
        <v/>
      </c>
      <c r="BK117">
        <f>IF(OR('3-man'!BK$49="P",OR('3-man'!BK$49="R",'3-man'!BK$46=$R$116),AND('3-man'!BK$46&lt;=IF('3-man'!$BF$32="",999,'3-man'!$BF$32),OR('3-man'!BK$49="D",LEFT('3-man'!BK$49,3)="ST&gt;",OR(AND('3-man'!BK$47="ST&gt;3",BK94&gt;=100),AND('3-man'!BK$48="ST&gt;3",BK102&gt;=100))))),'3-man'!BK$46,0)</f>
        <v/>
      </c>
      <c r="BL117">
        <f>IF(OR('3-man'!BL$49="P",OR('3-man'!BL$49="R",'3-man'!BL$46=$R$116),AND('3-man'!BL$46&lt;=IF('3-man'!$BF$32="",999,'3-man'!$BF$32),OR('3-man'!BL$49="D",LEFT('3-man'!BL$49,3)="ST&gt;",OR(AND('3-man'!BL$47="ST&gt;3",BL94&gt;=100),AND('3-man'!BL$48="ST&gt;3",BL102&gt;=100))))),'3-man'!BL$46,0)</f>
        <v/>
      </c>
      <c r="BM117">
        <f>IF(OR('3-man'!BM$49="P",OR('3-man'!BM$49="R",'3-man'!BM$46=$R$116),AND('3-man'!BM$46&lt;=IF('3-man'!$BF$32="",999,'3-man'!$BF$32),OR('3-man'!BM$49="D",LEFT('3-man'!BM$49,3)="ST&gt;",OR(AND('3-man'!BM$47="ST&gt;3",BM94&gt;=100),AND('3-man'!BM$48="ST&gt;3",BM102&gt;=100))))),'3-man'!BM$46,0)</f>
        <v/>
      </c>
      <c r="BN117">
        <f>IF(OR('3-man'!BN$49="P",OR('3-man'!BN$49="R",'3-man'!BN$46=$R$116),AND('3-man'!BN$46&lt;=IF('3-man'!$BF$32="",999,'3-man'!$BF$32),OR('3-man'!BN$49="D",LEFT('3-man'!BN$49,3)="ST&gt;",OR(AND('3-man'!BN$47="ST&gt;3",BN94&gt;=100),AND('3-man'!BN$48="ST&gt;3",BN102&gt;=100))))),'3-man'!BN$46,0)</f>
        <v/>
      </c>
      <c r="BO117">
        <f>IF(OR('3-man'!BO$49="P",OR('3-man'!BO$49="R",'3-man'!BO$46=$R$116),AND('3-man'!BO$46&lt;=IF('3-man'!$BF$32="",999,'3-man'!$BF$32),OR('3-man'!BO$49="D",LEFT('3-man'!BO$49,3)="ST&gt;",OR(AND('3-man'!BO$47="ST&gt;3",BO94&gt;=100),AND('3-man'!BO$48="ST&gt;3",BO102&gt;=100))))),'3-man'!BO$46,0)</f>
        <v/>
      </c>
      <c r="BP117">
        <f>IF(OR('3-man'!BP$49="P",OR('3-man'!BP$49="R",'3-man'!BP$46=$R$116),AND('3-man'!BP$46&lt;=IF('3-man'!$BF$32="",999,'3-man'!$BF$32),OR('3-man'!BP$49="D",LEFT('3-man'!BP$49,3)="ST&gt;",OR(AND('3-man'!BP$47="ST&gt;3",BP94&gt;=100),AND('3-man'!BP$48="ST&gt;3",BP102&gt;=100))))),'3-man'!BP$46,0)</f>
        <v/>
      </c>
      <c r="BQ117">
        <f>IF(OR('3-man'!BQ$49="P",OR('3-man'!BQ$49="R",'3-man'!BQ$46=$R$116),AND('3-man'!BQ$46&lt;=IF('3-man'!$BF$32="",999,'3-man'!$BF$32),OR('3-man'!BQ$49="D",LEFT('3-man'!BQ$49,3)="ST&gt;",OR(AND('3-man'!BQ$47="ST&gt;3",BQ94&gt;=100),AND('3-man'!BQ$48="ST&gt;3",BQ102&gt;=100))))),'3-man'!BQ$46,0)</f>
        <v/>
      </c>
      <c r="BR117">
        <f>IF(OR('3-man'!BR$49="P",OR('3-man'!BR$49="R",'3-man'!BR$46=$R$116),AND('3-man'!BR$46&lt;=IF('3-man'!$BF$32="",999,'3-man'!$BF$32),OR('3-man'!BR$49="D",LEFT('3-man'!BR$49,3)="ST&gt;",OR(AND('3-man'!BR$47="ST&gt;3",BR94&gt;=100),AND('3-man'!BR$48="ST&gt;3",BR102&gt;=100))))),'3-man'!BR$46,0)</f>
        <v/>
      </c>
      <c r="BS117">
        <f>IF(OR('3-man'!BS$49="P",OR('3-man'!BS$49="R",'3-man'!BS$46=$R$116),AND('3-man'!BS$46&lt;=IF('3-man'!$BF$32="",999,'3-man'!$BF$32),OR('3-man'!BS$49="D",LEFT('3-man'!BS$49,3)="ST&gt;",OR(AND('3-man'!BS$47="ST&gt;3",BS94&gt;=100),AND('3-man'!BS$48="ST&gt;3",BS102&gt;=100))))),'3-man'!BS$46,0)</f>
        <v/>
      </c>
      <c r="BT117">
        <f>IF(OR('3-man'!BT$49="P",OR('3-man'!BT$49="R",'3-man'!BT$46=$R$116),AND('3-man'!BT$46&lt;=IF('3-man'!$BF$32="",999,'3-man'!$BF$32),OR('3-man'!BT$49="D",LEFT('3-man'!BT$49,3)="ST&gt;",OR(AND('3-man'!BT$47="ST&gt;3",BT94&gt;=100),AND('3-man'!BT$48="ST&gt;3",BT102&gt;=100))))),'3-man'!BT$46,0)</f>
        <v/>
      </c>
      <c r="BU117">
        <f>IF(OR('3-man'!BU$49="P",OR('3-man'!BU$49="R",'3-man'!BU$46=$R$116),AND('3-man'!BU$46&lt;=IF('3-man'!$BF$32="",999,'3-man'!$BF$32),OR('3-man'!BU$49="D",LEFT('3-man'!BU$49,3)="ST&gt;",OR(AND('3-man'!BU$47="ST&gt;3",BU94&gt;=100),AND('3-man'!BU$48="ST&gt;3",BU102&gt;=100))))),'3-man'!BU$46,0)</f>
        <v/>
      </c>
      <c r="BV117">
        <f>IF(OR('3-man'!BV$49="P",OR('3-man'!BV$49="R",'3-man'!BV$46=$R$116),AND('3-man'!BV$46&lt;=IF('3-man'!$BF$32="",999,'3-man'!$BF$32),OR('3-man'!BV$49="D",LEFT('3-man'!BV$49,3)="ST&gt;",OR(AND('3-man'!BV$47="ST&gt;3",BV94&gt;=100),AND('3-man'!BV$48="ST&gt;3",BV102&gt;=100))))),'3-man'!BV$46,0)</f>
        <v/>
      </c>
      <c r="BW117">
        <f>IF(OR('3-man'!BW$49="P",OR('3-man'!BW$49="R",'3-man'!BW$46=$R$116),AND('3-man'!BW$46&lt;=IF('3-man'!$BF$32="",999,'3-man'!$BF$32),OR('3-man'!BW$49="D",LEFT('3-man'!BW$49,3)="ST&gt;",OR(AND('3-man'!BW$47="ST&gt;3",BW94&gt;=100),AND('3-man'!BW$48="ST&gt;3",BW102&gt;=100))))),'3-man'!BW$46,0)</f>
        <v/>
      </c>
      <c r="BX117">
        <f>IF(OR('3-man'!BX$49="P",OR('3-man'!BX$49="R",'3-man'!BX$46=$R$116),AND('3-man'!BX$46&lt;=IF('3-man'!$BF$32="",999,'3-man'!$BF$32),OR('3-man'!BX$49="D",LEFT('3-man'!BX$49,3)="ST&gt;",OR(AND('3-man'!BX$47="ST&gt;3",BX94&gt;=100),AND('3-man'!BX$48="ST&gt;3",BX102&gt;=100))))),'3-man'!BX$46,0)</f>
        <v/>
      </c>
      <c r="BY117">
        <f>IF(OR('3-man'!BY$49="P",OR('3-man'!BY$49="R",'3-man'!BY$46=$R$116),AND('3-man'!BY$46&lt;=IF('3-man'!$BF$32="",999,'3-man'!$BF$32),OR('3-man'!BY$49="D",LEFT('3-man'!BY$49,3)="ST&gt;",OR(AND('3-man'!BY$47="ST&gt;3",BY94&gt;=100),AND('3-man'!BY$48="ST&gt;3",BY102&gt;=100))))),'3-man'!BY$46,0)</f>
        <v/>
      </c>
      <c r="BZ117">
        <f>IF(OR('3-man'!BZ$49="P",OR('3-man'!BZ$49="R",'3-man'!BZ$46=$R$116),AND('3-man'!BZ$46&lt;=IF('3-man'!$BF$32="",999,'3-man'!$BF$32),OR('3-man'!BZ$49="D",LEFT('3-man'!BZ$49,3)="ST&gt;",OR(AND('3-man'!BZ$47="ST&gt;3",BZ94&gt;=100),AND('3-man'!BZ$48="ST&gt;3",BZ102&gt;=100))))),'3-man'!BZ$46,0)</f>
        <v/>
      </c>
      <c r="CA117">
        <f>IF(OR('3-man'!CA$49="P",OR('3-man'!CA$49="R",'3-man'!CA$46=$R$116),AND('3-man'!CA$46&lt;=IF('3-man'!$BF$32="",999,'3-man'!$BF$32),OR('3-man'!CA$49="D",LEFT('3-man'!CA$49,3)="ST&gt;",OR(AND('3-man'!CA$47="ST&gt;3",CA94&gt;=100),AND('3-man'!CA$48="ST&gt;3",CA102&gt;=100))))),'3-man'!CA$46,0)</f>
        <v/>
      </c>
      <c r="CB117">
        <f>IF(OR('3-man'!CB$49="P",OR('3-man'!CB$49="R",'3-man'!CB$46=$R$116),AND('3-man'!CB$46&lt;=IF('3-man'!$BF$32="",999,'3-man'!$BF$32),OR('3-man'!CB$49="D",LEFT('3-man'!CB$49,3)="ST&gt;",OR(AND('3-man'!CB$47="ST&gt;3",CB94&gt;=100),AND('3-man'!CB$48="ST&gt;3",CB102&gt;=100))))),'3-man'!CB$46,0)</f>
        <v/>
      </c>
      <c r="CC117">
        <f>IF(OR('3-man'!CC$49="P",OR('3-man'!CC$49="R",'3-man'!CC$46=$R$116),AND('3-man'!CC$46&lt;=IF('3-man'!$BF$32="",999,'3-man'!$BF$32),OR('3-man'!CC$49="D",LEFT('3-man'!CC$49,3)="ST&gt;",OR(AND('3-man'!CC$47="ST&gt;3",CC94&gt;=100),AND('3-man'!CC$48="ST&gt;3",CC102&gt;=100))))),'3-man'!CC$46,0)</f>
        <v/>
      </c>
      <c r="CD117">
        <f>IF(OR('3-man'!CD$49="P",OR('3-man'!CD$49="R",'3-man'!CD$46=$R$116),AND('3-man'!CD$46&lt;=IF('3-man'!$BF$32="",999,'3-man'!$BF$32),OR('3-man'!CD$49="D",LEFT('3-man'!CD$49,3)="ST&gt;",OR(AND('3-man'!CD$47="ST&gt;3",CD94&gt;=100),AND('3-man'!CD$48="ST&gt;3",CD102&gt;=100))))),'3-man'!CD$46,0)</f>
        <v/>
      </c>
    </row>
    <row r="118">
      <c r="A118" t="inlineStr">
        <is>
          <t>cum mean</t>
        </is>
      </c>
      <c r="B118" t="n">
        <v>0</v>
      </c>
      <c r="C118">
        <f>B118+C98+C106+C114+(0)*1.2727/4</f>
        <v/>
      </c>
      <c r="D118">
        <f>C118+D98+D106+D114+(B97+B105+B113)*1.2727/4</f>
        <v/>
      </c>
      <c r="E118">
        <f>D118+E98+E106+E114+(C97+C105+C113)*1.2727/4</f>
        <v/>
      </c>
      <c r="F118">
        <f>E118+F98+F106+F114+(D97+D105+D113)*1.2727/4</f>
        <v/>
      </c>
      <c r="G118">
        <f>F118+G98+G106+G114+(E97+E105+E113)*1.2727/4</f>
        <v/>
      </c>
      <c r="H118">
        <f>G118+H98+H106+H114+(F97+F105+F113)*1.2727/4</f>
        <v/>
      </c>
      <c r="I118">
        <f>H118+I98+I106+I114+(G97+G105+G113)*1.2727/4</f>
        <v/>
      </c>
      <c r="J118">
        <f>I118+J98+J106+J114+(H97+H105+H113)*1.2727/4</f>
        <v/>
      </c>
      <c r="K118">
        <f>J118+K98+K106+K114+(I97+I105+I113)*1.2727/4</f>
        <v/>
      </c>
      <c r="L118">
        <f>K118+L98+L106+L114+(J97+J105+J113)*1.2727/4</f>
        <v/>
      </c>
      <c r="M118">
        <f>L118+M98+M106+M114+(K97+K105+K113)*1.2727/4</f>
        <v/>
      </c>
      <c r="N118">
        <f>M118+N98+N106+N114+(L97+L105+L113)*1.2727/4</f>
        <v/>
      </c>
      <c r="O118">
        <f>N118+O98+O106+O114+(M97+M105+M113)*1.2727/4</f>
        <v/>
      </c>
      <c r="P118">
        <f>O118+P98+P106+P114+(N97+N105+N113)*1.2727/4</f>
        <v/>
      </c>
      <c r="Q118">
        <f>P118+Q98+Q106+Q114+(O97+O105+O113)*1.2727/4</f>
        <v/>
      </c>
      <c r="R118">
        <f>Q118+R98+R106+R114+(P97+P105+P113)*1.2727/4</f>
        <v/>
      </c>
      <c r="S118">
        <f>R118+S98+S106+S114+(Q97+Q105+Q113)*1.2727/4</f>
        <v/>
      </c>
      <c r="T118">
        <f>S118+T98+T106+T114+(R97+R105+R113)*1.2727/4</f>
        <v/>
      </c>
      <c r="U118">
        <f>T118+U98+U106+U114+(S97+S105+S113)*1.2727/4</f>
        <v/>
      </c>
      <c r="V118">
        <f>U118+V98+V106+V114+(T97+T105+T113)*1.2727/4</f>
        <v/>
      </c>
      <c r="W118">
        <f>V118+W98+W106+W114+(U97+U105+U113)*1.2727/4</f>
        <v/>
      </c>
      <c r="X118">
        <f>W118+X98+X106+X114+(V97+V105+V113)*1.2727/4</f>
        <v/>
      </c>
      <c r="Y118">
        <f>X118+Y98+Y106+Y114+(W97+W105+W113)*1.2727/4</f>
        <v/>
      </c>
      <c r="Z118">
        <f>Y118+Z98+Z106+Z114+(X97+X105+X113)*1.2727/4</f>
        <v/>
      </c>
      <c r="AA118">
        <f>Z118+AA98+AA106+AA114+(Y97+Y105+Y113)*1.2727/4</f>
        <v/>
      </c>
      <c r="AB118">
        <f>AA118+AB98+AB106+AB114+(Z97+Z105+Z113)*1.2727/4</f>
        <v/>
      </c>
      <c r="AC118">
        <f>AB118+AC98+AC106+AC114+(AA97+AA105+AA113)*1.2727/4</f>
        <v/>
      </c>
      <c r="AD118">
        <f>AC118+AD98+AD106+AD114+(AB97+AB105+AB113)*1.2727/4</f>
        <v/>
      </c>
      <c r="AE118">
        <f>AD118+AE98+AE106+AE114+(AC97+AC105+AC113)*1.2727/4</f>
        <v/>
      </c>
      <c r="AF118">
        <f>AE118+AF98+AF106+AF114+(AD97+AD105+AD113)*1.2727/4</f>
        <v/>
      </c>
      <c r="AG118">
        <f>AF118+AG98+AG106+AG114+(AE97+AE105+AE113)*1.2727/4</f>
        <v/>
      </c>
      <c r="AH118">
        <f>AG118+AH98+AH106+AH114+(AF97+AF105+AF113)*1.2727/4</f>
        <v/>
      </c>
      <c r="AI118">
        <f>AH118+AI98+AI106+AI114+(AG97+AG105+AG113)*1.2727/4</f>
        <v/>
      </c>
      <c r="AJ118">
        <f>AI118+AJ98+AJ106+AJ114+(AH97+AH105+AH113)*1.2727/4</f>
        <v/>
      </c>
      <c r="AK118">
        <f>AJ118+AK98+AK106+AK114+(AI97+AI105+AI113)*1.2727/4</f>
        <v/>
      </c>
      <c r="AL118">
        <f>AK118+AL98+AL106+AL114+(AJ97+AJ105+AJ113)*1.2727/4</f>
        <v/>
      </c>
      <c r="AM118">
        <f>AL118+AM98+AM106+AM114+(AK97+AK105+AK113)*1.2727/4</f>
        <v/>
      </c>
      <c r="AN118">
        <f>AM118+AN98+AN106+AN114+(AL97+AL105+AL113)*1.2727/4</f>
        <v/>
      </c>
      <c r="AO118">
        <f>AN118+AO98+AO106+AO114+(AM97+AM105+AM113)*1.2727/4</f>
        <v/>
      </c>
      <c r="AP118">
        <f>AO118+AP98+AP106+AP114+(AN97+AN105+AN113)*1.2727/4</f>
        <v/>
      </c>
      <c r="AQ118">
        <f>AP118+AQ98+AQ106+AQ114+(AO97+AO105+AO113)*1.2727/4</f>
        <v/>
      </c>
      <c r="AR118">
        <f>AQ118+AR98+AR106+AR114+(AP97+AP105+AP113)*1.2727/4</f>
        <v/>
      </c>
      <c r="AS118">
        <f>AR118+AS98+AS106+AS114+(AQ97+AQ105+AQ113)*1.2727/4</f>
        <v/>
      </c>
      <c r="AT118">
        <f>AS118+AT98+AT106+AT114+(AR97+AR105+AR113)*1.2727/4</f>
        <v/>
      </c>
      <c r="AU118">
        <f>AT118+AU98+AU106+AU114+(AS97+AS105+AS113)*1.2727/4</f>
        <v/>
      </c>
      <c r="AV118">
        <f>AU118+AV98+AV106+AV114+(AT97+AT105+AT113)*1.2727/4</f>
        <v/>
      </c>
      <c r="AW118">
        <f>AV118+AW98+AW106+AW114+(AU97+AU105+AU113)*1.2727/4</f>
        <v/>
      </c>
      <c r="AX118">
        <f>AW118+AX98+AX106+AX114+(AV97+AV105+AV113)*1.2727/4</f>
        <v/>
      </c>
      <c r="AY118">
        <f>AX118+AY98+AY106+AY114+(AW97+AW105+AW113)*1.2727/4</f>
        <v/>
      </c>
      <c r="AZ118">
        <f>AY118+AZ98+AZ106+AZ114+(AX97+AX105+AX113)*1.2727/4</f>
        <v/>
      </c>
      <c r="BA118">
        <f>AZ118+BA98+BA106+BA114+(AY97+AY105+AY113)*1.2727/4</f>
        <v/>
      </c>
      <c r="BB118">
        <f>BA118+BB98+BB106+BB114+(AZ97+AZ105+AZ113)*1.2727/4</f>
        <v/>
      </c>
      <c r="BC118">
        <f>BB118+BC98+BC106+BC114+(BA97+BA105+BA113)*1.2727/4</f>
        <v/>
      </c>
      <c r="BD118">
        <f>BC118+BD98+BD106+BD114+(BB97+BB105+BB113)*1.2727/4</f>
        <v/>
      </c>
      <c r="BE118">
        <f>BD118+BE98+BE106+BE114+(BC97+BC105+BC113)*1.2727/4</f>
        <v/>
      </c>
      <c r="BF118">
        <f>BE118+BF98+BF106+BF114+(BD97+BD105+BD113)*1.2727/4</f>
        <v/>
      </c>
      <c r="BG118">
        <f>BF118+BG98+BG106+BG114+(BE97+BE105+BE113)*1.2727/4</f>
        <v/>
      </c>
      <c r="BH118">
        <f>BG118+BH98+BH106+BH114+(BF97+BF105+BF113)*1.2727/4</f>
        <v/>
      </c>
      <c r="BI118">
        <f>BH118+BI98+BI106+BI114+(BG97+BG105+BG113)*1.2727/4</f>
        <v/>
      </c>
      <c r="BJ118">
        <f>BI118+BJ98+BJ106+BJ114+(BH97+BH105+BH113)*1.2727/4</f>
        <v/>
      </c>
      <c r="BK118">
        <f>BJ118+BK98+BK106+BK114+(BI97+BI105+BI113)*1.2727/4</f>
        <v/>
      </c>
      <c r="BL118">
        <f>BK118+BL98+BL106+BL114+(BJ97+BJ105+BJ113)*1.2727/4</f>
        <v/>
      </c>
      <c r="BM118">
        <f>BL118+BM98+BM106+BM114+(BK97+BK105+BK113)*1.2727/4</f>
        <v/>
      </c>
      <c r="BN118">
        <f>BM118+BN98+BN106+BN114+(BL97+BL105+BL113)*1.2727/4</f>
        <v/>
      </c>
      <c r="BO118">
        <f>BN118+BO98+BO106+BO114+(BM97+BM105+BM113)*1.2727/4</f>
        <v/>
      </c>
      <c r="BP118">
        <f>BO118+BP98+BP106+BP114+(BN97+BN105+BN113)*1.2727/4</f>
        <v/>
      </c>
      <c r="BQ118">
        <f>BP118+BQ98+BQ106+BQ114+(BO97+BO105+BO113)*1.2727/4</f>
        <v/>
      </c>
      <c r="BR118">
        <f>BQ118+BR98+BR106+BR114+(BP97+BP105+BP113)*1.2727/4</f>
        <v/>
      </c>
      <c r="BS118">
        <f>BR118+BS98+BS106+BS114+(BQ97+BQ105+BQ113)*1.2727/4</f>
        <v/>
      </c>
      <c r="BT118">
        <f>BS118+BT98+BT106+BT114+(BR97+BR105+BR113)*1.2727/4</f>
        <v/>
      </c>
      <c r="BU118">
        <f>BT118+BU98+BU106+BU114+(BS97+BS105+BS113)*1.2727/4</f>
        <v/>
      </c>
      <c r="BV118">
        <f>BU118+BV98+BV106+BV114+(BT97+BT105+BT113)*1.2727/4</f>
        <v/>
      </c>
      <c r="BW118">
        <f>BV118+BW98+BW106+BW114+(BU97+BU105+BU113)*1.2727/4</f>
        <v/>
      </c>
      <c r="BX118">
        <f>BW118+BX98+BX106+BX114+(BV97+BV105+BV113)*1.2727/4</f>
        <v/>
      </c>
      <c r="BY118">
        <f>BX118+BY98+BY106+BY114+(BW97+BW105+BW113)*1.2727/4</f>
        <v/>
      </c>
      <c r="BZ118">
        <f>BY118+BZ98+BZ106+BZ114+(BX97+BX105+BX113)*1.2727/4</f>
        <v/>
      </c>
      <c r="CA118">
        <f>BZ118+CA98+CA106+CA114+(BY97+BY105+BY113)*1.2727/4</f>
        <v/>
      </c>
      <c r="CB118">
        <f>CA118+CB98+CB106+CB114+(BZ97+BZ105+BZ113)*1.2727/4</f>
        <v/>
      </c>
      <c r="CC118">
        <f>CB118+CC98+CC106+CC114+(CA97+CA105+CA113)*1.2727/4</f>
        <v/>
      </c>
      <c r="CD118">
        <f>CC118+CD98+CD106+CD114+(CB97+CB105+CB113)*1.2727/4</f>
        <v/>
      </c>
    </row>
    <row r="119">
      <c r="A119" t="inlineStr">
        <is>
          <t>cum var</t>
        </is>
      </c>
      <c r="B119" t="n">
        <v>0</v>
      </c>
      <c r="C119">
        <f>B119+C99+C107+C115+(0)*1.1983/4</f>
        <v/>
      </c>
      <c r="D119">
        <f>C119+D99+D107+D115+(B97+B105+B113)*1.1983/4</f>
        <v/>
      </c>
      <c r="E119">
        <f>D119+E99+E107+E115+(C97+C105+C113)*1.1983/4</f>
        <v/>
      </c>
      <c r="F119">
        <f>E119+F99+F107+F115+(D97+D105+D113)*1.1983/4</f>
        <v/>
      </c>
      <c r="G119">
        <f>F119+G99+G107+G115+(E97+E105+E113)*1.1983/4</f>
        <v/>
      </c>
      <c r="H119">
        <f>G119+H99+H107+H115+(F97+F105+F113)*1.1983/4</f>
        <v/>
      </c>
      <c r="I119">
        <f>H119+I99+I107+I115+(G97+G105+G113)*1.1983/4</f>
        <v/>
      </c>
      <c r="J119">
        <f>I119+J99+J107+J115+(H97+H105+H113)*1.1983/4</f>
        <v/>
      </c>
      <c r="K119">
        <f>J119+K99+K107+K115+(I97+I105+I113)*1.1983/4</f>
        <v/>
      </c>
      <c r="L119">
        <f>K119+L99+L107+L115+(J97+J105+J113)*1.1983/4</f>
        <v/>
      </c>
      <c r="M119">
        <f>L119+M99+M107+M115+(K97+K105+K113)*1.1983/4</f>
        <v/>
      </c>
      <c r="N119">
        <f>M119+N99+N107+N115+(L97+L105+L113)*1.1983/4</f>
        <v/>
      </c>
      <c r="O119">
        <f>N119+O99+O107+O115+(M97+M105+M113)*1.1983/4</f>
        <v/>
      </c>
      <c r="P119">
        <f>O119+P99+P107+P115+(N97+N105+N113)*1.1983/4</f>
        <v/>
      </c>
      <c r="Q119">
        <f>P119+Q99+Q107+Q115+(O97+O105+O113)*1.1983/4</f>
        <v/>
      </c>
      <c r="R119">
        <f>Q119+R99+R107+R115+(P97+P105+P113)*1.1983/4</f>
        <v/>
      </c>
      <c r="S119">
        <f>R119+S99+S107+S115+(Q97+Q105+Q113)*1.1983/4</f>
        <v/>
      </c>
      <c r="T119">
        <f>S119+T99+T107+T115+(R97+R105+R113)*1.1983/4</f>
        <v/>
      </c>
      <c r="U119">
        <f>T119+U99+U107+U115+(S97+S105+S113)*1.1983/4</f>
        <v/>
      </c>
      <c r="V119">
        <f>U119+V99+V107+V115+(T97+T105+T113)*1.1983/4</f>
        <v/>
      </c>
      <c r="W119">
        <f>V119+W99+W107+W115+(U97+U105+U113)*1.1983/4</f>
        <v/>
      </c>
      <c r="X119">
        <f>W119+X99+X107+X115+(V97+V105+V113)*1.1983/4</f>
        <v/>
      </c>
      <c r="Y119">
        <f>X119+Y99+Y107+Y115+(W97+W105+W113)*1.1983/4</f>
        <v/>
      </c>
      <c r="Z119">
        <f>Y119+Z99+Z107+Z115+(X97+X105+X113)*1.1983/4</f>
        <v/>
      </c>
      <c r="AA119">
        <f>Z119+AA99+AA107+AA115+(Y97+Y105+Y113)*1.1983/4</f>
        <v/>
      </c>
      <c r="AB119">
        <f>AA119+AB99+AB107+AB115+(Z97+Z105+Z113)*1.1983/4</f>
        <v/>
      </c>
      <c r="AC119">
        <f>AB119+AC99+AC107+AC115+(AA97+AA105+AA113)*1.1983/4</f>
        <v/>
      </c>
      <c r="AD119">
        <f>AC119+AD99+AD107+AD115+(AB97+AB105+AB113)*1.1983/4</f>
        <v/>
      </c>
      <c r="AE119">
        <f>AD119+AE99+AE107+AE115+(AC97+AC105+AC113)*1.1983/4</f>
        <v/>
      </c>
      <c r="AF119">
        <f>AE119+AF99+AF107+AF115+(AD97+AD105+AD113)*1.1983/4</f>
        <v/>
      </c>
      <c r="AG119">
        <f>AF119+AG99+AG107+AG115+(AE97+AE105+AE113)*1.1983/4</f>
        <v/>
      </c>
      <c r="AH119">
        <f>AG119+AH99+AH107+AH115+(AF97+AF105+AF113)*1.1983/4</f>
        <v/>
      </c>
      <c r="AI119">
        <f>AH119+AI99+AI107+AI115+(AG97+AG105+AG113)*1.1983/4</f>
        <v/>
      </c>
      <c r="AJ119">
        <f>AI119+AJ99+AJ107+AJ115+(AH97+AH105+AH113)*1.1983/4</f>
        <v/>
      </c>
      <c r="AK119">
        <f>AJ119+AK99+AK107+AK115+(AI97+AI105+AI113)*1.1983/4</f>
        <v/>
      </c>
      <c r="AL119">
        <f>AK119+AL99+AL107+AL115+(AJ97+AJ105+AJ113)*1.1983/4</f>
        <v/>
      </c>
      <c r="AM119">
        <f>AL119+AM99+AM107+AM115+(AK97+AK105+AK113)*1.1983/4</f>
        <v/>
      </c>
      <c r="AN119">
        <f>AM119+AN99+AN107+AN115+(AL97+AL105+AL113)*1.1983/4</f>
        <v/>
      </c>
      <c r="AO119">
        <f>AN119+AO99+AO107+AO115+(AM97+AM105+AM113)*1.1983/4</f>
        <v/>
      </c>
      <c r="AP119">
        <f>AO119+AP99+AP107+AP115+(AN97+AN105+AN113)*1.1983/4</f>
        <v/>
      </c>
      <c r="AQ119">
        <f>AP119+AQ99+AQ107+AQ115+(AO97+AO105+AO113)*1.1983/4</f>
        <v/>
      </c>
      <c r="AR119">
        <f>AQ119+AR99+AR107+AR115+(AP97+AP105+AP113)*1.1983/4</f>
        <v/>
      </c>
      <c r="AS119">
        <f>AR119+AS99+AS107+AS115+(AQ97+AQ105+AQ113)*1.1983/4</f>
        <v/>
      </c>
      <c r="AT119">
        <f>AS119+AT99+AT107+AT115+(AR97+AR105+AR113)*1.1983/4</f>
        <v/>
      </c>
      <c r="AU119">
        <f>AT119+AU99+AU107+AU115+(AS97+AS105+AS113)*1.1983/4</f>
        <v/>
      </c>
      <c r="AV119">
        <f>AU119+AV99+AV107+AV115+(AT97+AT105+AT113)*1.1983/4</f>
        <v/>
      </c>
      <c r="AW119">
        <f>AV119+AW99+AW107+AW115+(AU97+AU105+AU113)*1.1983/4</f>
        <v/>
      </c>
      <c r="AX119">
        <f>AW119+AX99+AX107+AX115+(AV97+AV105+AV113)*1.1983/4</f>
        <v/>
      </c>
      <c r="AY119">
        <f>AX119+AY99+AY107+AY115+(AW97+AW105+AW113)*1.1983/4</f>
        <v/>
      </c>
      <c r="AZ119">
        <f>AY119+AZ99+AZ107+AZ115+(AX97+AX105+AX113)*1.1983/4</f>
        <v/>
      </c>
      <c r="BA119">
        <f>AZ119+BA99+BA107+BA115+(AY97+AY105+AY113)*1.1983/4</f>
        <v/>
      </c>
      <c r="BB119">
        <f>BA119+BB99+BB107+BB115+(AZ97+AZ105+AZ113)*1.1983/4</f>
        <v/>
      </c>
      <c r="BC119">
        <f>BB119+BC99+BC107+BC115+(BA97+BA105+BA113)*1.1983/4</f>
        <v/>
      </c>
      <c r="BD119">
        <f>BC119+BD99+BD107+BD115+(BB97+BB105+BB113)*1.1983/4</f>
        <v/>
      </c>
      <c r="BE119">
        <f>BD119+BE99+BE107+BE115+(BC97+BC105+BC113)*1.1983/4</f>
        <v/>
      </c>
      <c r="BF119">
        <f>BE119+BF99+BF107+BF115+(BD97+BD105+BD113)*1.1983/4</f>
        <v/>
      </c>
      <c r="BG119">
        <f>BF119+BG99+BG107+BG115+(BE97+BE105+BE113)*1.1983/4</f>
        <v/>
      </c>
      <c r="BH119">
        <f>BG119+BH99+BH107+BH115+(BF97+BF105+BF113)*1.1983/4</f>
        <v/>
      </c>
      <c r="BI119">
        <f>BH119+BI99+BI107+BI115+(BG97+BG105+BG113)*1.1983/4</f>
        <v/>
      </c>
      <c r="BJ119">
        <f>BI119+BJ99+BJ107+BJ115+(BH97+BH105+BH113)*1.1983/4</f>
        <v/>
      </c>
      <c r="BK119">
        <f>BJ119+BK99+BK107+BK115+(BI97+BI105+BI113)*1.1983/4</f>
        <v/>
      </c>
      <c r="BL119">
        <f>BK119+BL99+BL107+BL115+(BJ97+BJ105+BJ113)*1.1983/4</f>
        <v/>
      </c>
      <c r="BM119">
        <f>BL119+BM99+BM107+BM115+(BK97+BK105+BK113)*1.1983/4</f>
        <v/>
      </c>
      <c r="BN119">
        <f>BM119+BN99+BN107+BN115+(BL97+BL105+BL113)*1.1983/4</f>
        <v/>
      </c>
      <c r="BO119">
        <f>BN119+BO99+BO107+BO115+(BM97+BM105+BM113)*1.1983/4</f>
        <v/>
      </c>
      <c r="BP119">
        <f>BO119+BP99+BP107+BP115+(BN97+BN105+BN113)*1.1983/4</f>
        <v/>
      </c>
      <c r="BQ119">
        <f>BP119+BQ99+BQ107+BQ115+(BO97+BO105+BO113)*1.1983/4</f>
        <v/>
      </c>
      <c r="BR119">
        <f>BQ119+BR99+BR107+BR115+(BP97+BP105+BP113)*1.1983/4</f>
        <v/>
      </c>
      <c r="BS119">
        <f>BR119+BS99+BS107+BS115+(BQ97+BQ105+BQ113)*1.1983/4</f>
        <v/>
      </c>
      <c r="BT119">
        <f>BS119+BT99+BT107+BT115+(BR97+BR105+BR113)*1.1983/4</f>
        <v/>
      </c>
      <c r="BU119">
        <f>BT119+BU99+BU107+BU115+(BS97+BS105+BS113)*1.1983/4</f>
        <v/>
      </c>
      <c r="BV119">
        <f>BU119+BV99+BV107+BV115+(BT97+BT105+BT113)*1.1983/4</f>
        <v/>
      </c>
      <c r="BW119">
        <f>BV119+BW99+BW107+BW115+(BU97+BU105+BU113)*1.1983/4</f>
        <v/>
      </c>
      <c r="BX119">
        <f>BW119+BX99+BX107+BX115+(BV97+BV105+BV113)*1.1983/4</f>
        <v/>
      </c>
      <c r="BY119">
        <f>BX119+BY99+BY107+BY115+(BW97+BW105+BW113)*1.1983/4</f>
        <v/>
      </c>
      <c r="BZ119">
        <f>BY119+BZ99+BZ107+BZ115+(BX97+BX105+BX113)*1.1983/4</f>
        <v/>
      </c>
      <c r="CA119">
        <f>BZ119+CA99+CA107+CA115+(BY97+BY105+BY113)*1.1983/4</f>
        <v/>
      </c>
      <c r="CB119">
        <f>CA119+CB99+CB107+CB115+(BZ97+BZ105+BZ113)*1.1983/4</f>
        <v/>
      </c>
      <c r="CC119">
        <f>CB119+CC99+CC107+CC115+(CA97+CA105+CA113)*1.1983/4</f>
        <v/>
      </c>
      <c r="CD119">
        <f>CC119+CD99+CD107+CD115+(CB97+CB105+CB113)*1.1983/4</f>
        <v/>
      </c>
    </row>
    <row r="120">
      <c r="A120" t="inlineStr">
        <is>
          <t>kill chance</t>
        </is>
      </c>
      <c r="C120">
        <f>IF(C119&lt;=0,IF(C118&gt;=1500,1,0),1-NORMDIST(1500-0.5,C118,SQRT(C119),TRUE))</f>
        <v/>
      </c>
      <c r="D120">
        <f>IF(D119&lt;=0,IF(D118&gt;=1500,1,0),1-NORMDIST(1500-0.5,D118,SQRT(D119),TRUE))</f>
        <v/>
      </c>
      <c r="E120">
        <f>IF(E119&lt;=0,IF(E118&gt;=1500,1,0),1-NORMDIST(1500-0.5,E118,SQRT(E119),TRUE))</f>
        <v/>
      </c>
      <c r="F120">
        <f>IF(F119&lt;=0,IF(F118&gt;=1500,1,0),1-NORMDIST(1500-0.5,F118,SQRT(F119),TRUE))</f>
        <v/>
      </c>
      <c r="G120">
        <f>IF(G119&lt;=0,IF(G118&gt;=1500,1,0),1-NORMDIST(1500-0.5,G118,SQRT(G119),TRUE))</f>
        <v/>
      </c>
      <c r="H120">
        <f>IF(H119&lt;=0,IF(H118&gt;=1500,1,0),1-NORMDIST(1500-0.5,H118,SQRT(H119),TRUE))</f>
        <v/>
      </c>
      <c r="I120">
        <f>IF(I119&lt;=0,IF(I118&gt;=1500,1,0),1-NORMDIST(1500-0.5,I118,SQRT(I119),TRUE))</f>
        <v/>
      </c>
      <c r="J120">
        <f>IF(J119&lt;=0,IF(J118&gt;=1500,1,0),1-NORMDIST(1500-0.5,J118,SQRT(J119),TRUE))</f>
        <v/>
      </c>
      <c r="K120">
        <f>IF(K119&lt;=0,IF(K118&gt;=1500,1,0),1-NORMDIST(1500-0.5,K118,SQRT(K119),TRUE))</f>
        <v/>
      </c>
      <c r="L120">
        <f>IF(L119&lt;=0,IF(L118&gt;=1500,1,0),1-NORMDIST(1500-0.5,L118,SQRT(L119),TRUE))</f>
        <v/>
      </c>
      <c r="M120">
        <f>IF(M119&lt;=0,IF(M118&gt;=1500,1,0),1-NORMDIST(1500-0.5,M118,SQRT(M119),TRUE))</f>
        <v/>
      </c>
      <c r="N120">
        <f>IF(N119&lt;=0,IF(N118&gt;=1500,1,0),1-NORMDIST(1500-0.5,N118,SQRT(N119),TRUE))</f>
        <v/>
      </c>
      <c r="O120">
        <f>IF(O119&lt;=0,IF(O118&gt;=1500,1,0),1-NORMDIST(1500-0.5,O118,SQRT(O119),TRUE))</f>
        <v/>
      </c>
      <c r="P120">
        <f>IF(P119&lt;=0,IF(P118&gt;=1500,1,0),1-NORMDIST(1500-0.5,P118,SQRT(P119),TRUE))</f>
        <v/>
      </c>
      <c r="Q120">
        <f>IF(Q119&lt;=0,IF(Q118&gt;=1500,1,0),1-NORMDIST(1500-0.5,Q118,SQRT(Q119),TRUE))</f>
        <v/>
      </c>
      <c r="R120">
        <f>IF(R119&lt;=0,IF(R118&gt;=1500,1,0),1-NORMDIST(1500-0.5,R118,SQRT(R119),TRUE))</f>
        <v/>
      </c>
      <c r="S120">
        <f>IF(S119&lt;=0,IF(S118&gt;=1500,1,0),1-NORMDIST(1500-0.5,S118,SQRT(S119),TRUE))</f>
        <v/>
      </c>
      <c r="T120">
        <f>IF(T119&lt;=0,IF(T118&gt;=1500,1,0),1-NORMDIST(1500-0.5,T118,SQRT(T119),TRUE))</f>
        <v/>
      </c>
      <c r="U120">
        <f>IF(U119&lt;=0,IF(U118&gt;=1500,1,0),1-NORMDIST(1500-0.5,U118,SQRT(U119),TRUE))</f>
        <v/>
      </c>
      <c r="V120">
        <f>IF(V119&lt;=0,IF(V118&gt;=1500,1,0),1-NORMDIST(1500-0.5,V118,SQRT(V119),TRUE))</f>
        <v/>
      </c>
      <c r="W120">
        <f>IF(W119&lt;=0,IF(W118&gt;=1500,1,0),1-NORMDIST(1500-0.5,W118,SQRT(W119),TRUE))</f>
        <v/>
      </c>
      <c r="X120">
        <f>IF(X119&lt;=0,IF(X118&gt;=1500,1,0),1-NORMDIST(1500-0.5,X118,SQRT(X119),TRUE))</f>
        <v/>
      </c>
      <c r="Y120">
        <f>IF(Y119&lt;=0,IF(Y118&gt;=1500,1,0),1-NORMDIST(1500-0.5,Y118,SQRT(Y119),TRUE))</f>
        <v/>
      </c>
      <c r="Z120">
        <f>IF(Z119&lt;=0,IF(Z118&gt;=1500,1,0),1-NORMDIST(1500-0.5,Z118,SQRT(Z119),TRUE))</f>
        <v/>
      </c>
      <c r="AA120">
        <f>IF(AA119&lt;=0,IF(AA118&gt;=1500,1,0),1-NORMDIST(1500-0.5,AA118,SQRT(AA119),TRUE))</f>
        <v/>
      </c>
      <c r="AB120">
        <f>IF(AB119&lt;=0,IF(AB118&gt;=1500,1,0),1-NORMDIST(1500-0.5,AB118,SQRT(AB119),TRUE))</f>
        <v/>
      </c>
      <c r="AC120">
        <f>IF(AC119&lt;=0,IF(AC118&gt;=1500,1,0),1-NORMDIST(1500-0.5,AC118,SQRT(AC119),TRUE))</f>
        <v/>
      </c>
      <c r="AD120">
        <f>IF(AD119&lt;=0,IF(AD118&gt;=1500,1,0),1-NORMDIST(1500-0.5,AD118,SQRT(AD119),TRUE))</f>
        <v/>
      </c>
      <c r="AE120">
        <f>IF(AE119&lt;=0,IF(AE118&gt;=1500,1,0),1-NORMDIST(1500-0.5,AE118,SQRT(AE119),TRUE))</f>
        <v/>
      </c>
      <c r="AF120">
        <f>IF(AF119&lt;=0,IF(AF118&gt;=1500,1,0),1-NORMDIST(1500-0.5,AF118,SQRT(AF119),TRUE))</f>
        <v/>
      </c>
      <c r="AG120">
        <f>IF(AG119&lt;=0,IF(AG118&gt;=1500,1,0),1-NORMDIST(1500-0.5,AG118,SQRT(AG119),TRUE))</f>
        <v/>
      </c>
      <c r="AH120">
        <f>IF(AH119&lt;=0,IF(AH118&gt;=1500,1,0),1-NORMDIST(1500-0.5,AH118,SQRT(AH119),TRUE))</f>
        <v/>
      </c>
      <c r="AI120">
        <f>IF(AI119&lt;=0,IF(AI118&gt;=1500,1,0),1-NORMDIST(1500-0.5,AI118,SQRT(AI119),TRUE))</f>
        <v/>
      </c>
      <c r="AJ120">
        <f>IF(AJ119&lt;=0,IF(AJ118&gt;=1500,1,0),1-NORMDIST(1500-0.5,AJ118,SQRT(AJ119),TRUE))</f>
        <v/>
      </c>
      <c r="AK120">
        <f>IF(AK119&lt;=0,IF(AK118&gt;=1500,1,0),1-NORMDIST(1500-0.5,AK118,SQRT(AK119),TRUE))</f>
        <v/>
      </c>
      <c r="AL120">
        <f>IF(AL119&lt;=0,IF(AL118&gt;=1500,1,0),1-NORMDIST(1500-0.5,AL118,SQRT(AL119),TRUE))</f>
        <v/>
      </c>
      <c r="AM120">
        <f>IF(AM119&lt;=0,IF(AM118&gt;=1500,1,0),1-NORMDIST(1500-0.5,AM118,SQRT(AM119),TRUE))</f>
        <v/>
      </c>
      <c r="AN120">
        <f>IF(AN119&lt;=0,IF(AN118&gt;=1500,1,0),1-NORMDIST(1500-0.5,AN118,SQRT(AN119),TRUE))</f>
        <v/>
      </c>
      <c r="AO120">
        <f>IF(AO119&lt;=0,IF(AO118&gt;=1500,1,0),1-NORMDIST(1500-0.5,AO118,SQRT(AO119),TRUE))</f>
        <v/>
      </c>
      <c r="AP120">
        <f>IF(AP119&lt;=0,IF(AP118&gt;=1500,1,0),1-NORMDIST(1500-0.5,AP118,SQRT(AP119),TRUE))</f>
        <v/>
      </c>
      <c r="AQ120">
        <f>IF(AQ119&lt;=0,IF(AQ118&gt;=1500,1,0),1-NORMDIST(1500-0.5,AQ118,SQRT(AQ119),TRUE))</f>
        <v/>
      </c>
      <c r="AR120">
        <f>IF(AR119&lt;=0,IF(AR118&gt;=1500,1,0),1-NORMDIST(1500-0.5,AR118,SQRT(AR119),TRUE))</f>
        <v/>
      </c>
      <c r="AS120">
        <f>IF(AS119&lt;=0,IF(AS118&gt;=1500,1,0),1-NORMDIST(1500-0.5,AS118,SQRT(AS119),TRUE))</f>
        <v/>
      </c>
      <c r="AT120">
        <f>IF(AT119&lt;=0,IF(AT118&gt;=1500,1,0),1-NORMDIST(1500-0.5,AT118,SQRT(AT119),TRUE))</f>
        <v/>
      </c>
      <c r="AU120">
        <f>IF(AU119&lt;=0,IF(AU118&gt;=1500,1,0),1-NORMDIST(1500-0.5,AU118,SQRT(AU119),TRUE))</f>
        <v/>
      </c>
      <c r="AV120">
        <f>IF(AV119&lt;=0,IF(AV118&gt;=1500,1,0),1-NORMDIST(1500-0.5,AV118,SQRT(AV119),TRUE))</f>
        <v/>
      </c>
      <c r="AW120">
        <f>IF(AW119&lt;=0,IF(AW118&gt;=1500,1,0),1-NORMDIST(1500-0.5,AW118,SQRT(AW119),TRUE))</f>
        <v/>
      </c>
      <c r="AX120">
        <f>IF(AX119&lt;=0,IF(AX118&gt;=1500,1,0),1-NORMDIST(1500-0.5,AX118,SQRT(AX119),TRUE))</f>
        <v/>
      </c>
      <c r="AY120">
        <f>IF(AY119&lt;=0,IF(AY118&gt;=1500,1,0),1-NORMDIST(1500-0.5,AY118,SQRT(AY119),TRUE))</f>
        <v/>
      </c>
      <c r="AZ120">
        <f>IF(AZ119&lt;=0,IF(AZ118&gt;=1500,1,0),1-NORMDIST(1500-0.5,AZ118,SQRT(AZ119),TRUE))</f>
        <v/>
      </c>
      <c r="BA120">
        <f>IF(BA119&lt;=0,IF(BA118&gt;=1500,1,0),1-NORMDIST(1500-0.5,BA118,SQRT(BA119),TRUE))</f>
        <v/>
      </c>
      <c r="BB120">
        <f>IF(BB119&lt;=0,IF(BB118&gt;=1500,1,0),1-NORMDIST(1500-0.5,BB118,SQRT(BB119),TRUE))</f>
        <v/>
      </c>
      <c r="BC120">
        <f>IF(BC119&lt;=0,IF(BC118&gt;=1500,1,0),1-NORMDIST(1500-0.5,BC118,SQRT(BC119),TRUE))</f>
        <v/>
      </c>
      <c r="BD120">
        <f>IF(BD119&lt;=0,IF(BD118&gt;=1500,1,0),1-NORMDIST(1500-0.5,BD118,SQRT(BD119),TRUE))</f>
        <v/>
      </c>
      <c r="BE120">
        <f>IF(BE119&lt;=0,IF(BE118&gt;=1500,1,0),1-NORMDIST(1500-0.5,BE118,SQRT(BE119),TRUE))</f>
        <v/>
      </c>
      <c r="BF120">
        <f>IF(BF119&lt;=0,IF(BF118&gt;=1500,1,0),1-NORMDIST(1500-0.5,BF118,SQRT(BF119),TRUE))</f>
        <v/>
      </c>
      <c r="BG120">
        <f>IF(BG119&lt;=0,IF(BG118&gt;=1500,1,0),1-NORMDIST(1500-0.5,BG118,SQRT(BG119),TRUE))</f>
        <v/>
      </c>
      <c r="BH120">
        <f>IF(BH119&lt;=0,IF(BH118&gt;=1500,1,0),1-NORMDIST(1500-0.5,BH118,SQRT(BH119),TRUE))</f>
        <v/>
      </c>
      <c r="BI120">
        <f>IF(BI119&lt;=0,IF(BI118&gt;=1500,1,0),1-NORMDIST(1500-0.5,BI118,SQRT(BI119),TRUE))</f>
        <v/>
      </c>
      <c r="BJ120">
        <f>IF(BJ119&lt;=0,IF(BJ118&gt;=1500,1,0),1-NORMDIST(1500-0.5,BJ118,SQRT(BJ119),TRUE))</f>
        <v/>
      </c>
      <c r="BK120">
        <f>IF(BK119&lt;=0,IF(BK118&gt;=1500,1,0),1-NORMDIST(1500-0.5,BK118,SQRT(BK119),TRUE))</f>
        <v/>
      </c>
      <c r="BL120">
        <f>IF(BL119&lt;=0,IF(BL118&gt;=1500,1,0),1-NORMDIST(1500-0.5,BL118,SQRT(BL119),TRUE))</f>
        <v/>
      </c>
      <c r="BM120">
        <f>IF(BM119&lt;=0,IF(BM118&gt;=1500,1,0),1-NORMDIST(1500-0.5,BM118,SQRT(BM119),TRUE))</f>
        <v/>
      </c>
      <c r="BN120">
        <f>IF(BN119&lt;=0,IF(BN118&gt;=1500,1,0),1-NORMDIST(1500-0.5,BN118,SQRT(BN119),TRUE))</f>
        <v/>
      </c>
      <c r="BO120">
        <f>IF(BO119&lt;=0,IF(BO118&gt;=1500,1,0),1-NORMDIST(1500-0.5,BO118,SQRT(BO119),TRUE))</f>
        <v/>
      </c>
      <c r="BP120">
        <f>IF(BP119&lt;=0,IF(BP118&gt;=1500,1,0),1-NORMDIST(1500-0.5,BP118,SQRT(BP119),TRUE))</f>
        <v/>
      </c>
      <c r="BQ120">
        <f>IF(BQ119&lt;=0,IF(BQ118&gt;=1500,1,0),1-NORMDIST(1500-0.5,BQ118,SQRT(BQ119),TRUE))</f>
        <v/>
      </c>
      <c r="BR120">
        <f>IF(BR119&lt;=0,IF(BR118&gt;=1500,1,0),1-NORMDIST(1500-0.5,BR118,SQRT(BR119),TRUE))</f>
        <v/>
      </c>
      <c r="BS120">
        <f>IF(BS119&lt;=0,IF(BS118&gt;=1500,1,0),1-NORMDIST(1500-0.5,BS118,SQRT(BS119),TRUE))</f>
        <v/>
      </c>
      <c r="BT120">
        <f>IF(BT119&lt;=0,IF(BT118&gt;=1500,1,0),1-NORMDIST(1500-0.5,BT118,SQRT(BT119),TRUE))</f>
        <v/>
      </c>
      <c r="BU120">
        <f>IF(BU119&lt;=0,IF(BU118&gt;=1500,1,0),1-NORMDIST(1500-0.5,BU118,SQRT(BU119),TRUE))</f>
        <v/>
      </c>
      <c r="BV120">
        <f>IF(BV119&lt;=0,IF(BV118&gt;=1500,1,0),1-NORMDIST(1500-0.5,BV118,SQRT(BV119),TRUE))</f>
        <v/>
      </c>
      <c r="BW120">
        <f>IF(BW119&lt;=0,IF(BW118&gt;=1500,1,0),1-NORMDIST(1500-0.5,BW118,SQRT(BW119),TRUE))</f>
        <v/>
      </c>
      <c r="BX120">
        <f>IF(BX119&lt;=0,IF(BX118&gt;=1500,1,0),1-NORMDIST(1500-0.5,BX118,SQRT(BX119),TRUE))</f>
        <v/>
      </c>
      <c r="BY120">
        <f>IF(BY119&lt;=0,IF(BY118&gt;=1500,1,0),1-NORMDIST(1500-0.5,BY118,SQRT(BY119),TRUE))</f>
        <v/>
      </c>
      <c r="BZ120">
        <f>IF(BZ119&lt;=0,IF(BZ118&gt;=1500,1,0),1-NORMDIST(1500-0.5,BZ118,SQRT(BZ119),TRUE))</f>
        <v/>
      </c>
      <c r="CA120">
        <f>IF(CA119&lt;=0,IF(CA118&gt;=1500,1,0),1-NORMDIST(1500-0.5,CA118,SQRT(CA119),TRUE))</f>
        <v/>
      </c>
      <c r="CB120">
        <f>IF(CB119&lt;=0,IF(CB118&gt;=1500,1,0),1-NORMDIST(1500-0.5,CB118,SQRT(CB119),TRUE))</f>
        <v/>
      </c>
      <c r="CC120">
        <f>IF(CC119&lt;=0,IF(CC118&gt;=1500,1,0),1-NORMDIST(1500-0.5,CC118,SQRT(CC119),TRUE))</f>
        <v/>
      </c>
      <c r="CD120">
        <f>IF(CD119&lt;=0,IF(CD118&gt;=1500,1,0),1-NORMDIST(1500-0.5,CD118,SQRT(CD119),TRUE))</f>
        <v/>
      </c>
    </row>
    <row r="121">
      <c r="A121" t="inlineStr">
        <is>
          <t>kill tick cand</t>
        </is>
      </c>
      <c r="C121">
        <f>IF(C120&gt;=0.05,'3-man'!C$46,999)</f>
        <v/>
      </c>
      <c r="D121">
        <f>IF(D120&gt;=0.05,'3-man'!D$46,999)</f>
        <v/>
      </c>
      <c r="E121">
        <f>IF(E120&gt;=0.05,'3-man'!E$46,999)</f>
        <v/>
      </c>
      <c r="F121">
        <f>IF(F120&gt;=0.05,'3-man'!F$46,999)</f>
        <v/>
      </c>
      <c r="G121">
        <f>IF(G120&gt;=0.05,'3-man'!G$46,999)</f>
        <v/>
      </c>
      <c r="H121">
        <f>IF(H120&gt;=0.05,'3-man'!H$46,999)</f>
        <v/>
      </c>
      <c r="I121">
        <f>IF(I120&gt;=0.05,'3-man'!I$46,999)</f>
        <v/>
      </c>
      <c r="J121">
        <f>IF(J120&gt;=0.05,'3-man'!J$46,999)</f>
        <v/>
      </c>
      <c r="K121">
        <f>IF(K120&gt;=0.05,'3-man'!K$46,999)</f>
        <v/>
      </c>
      <c r="L121">
        <f>IF(L120&gt;=0.05,'3-man'!L$46,999)</f>
        <v/>
      </c>
      <c r="M121">
        <f>IF(M120&gt;=0.05,'3-man'!M$46,999)</f>
        <v/>
      </c>
      <c r="N121">
        <f>IF(N120&gt;=0.05,'3-man'!N$46,999)</f>
        <v/>
      </c>
      <c r="O121">
        <f>IF(O120&gt;=0.05,'3-man'!O$46,999)</f>
        <v/>
      </c>
      <c r="P121">
        <f>IF(P120&gt;=0.05,'3-man'!P$46,999)</f>
        <v/>
      </c>
      <c r="Q121">
        <f>IF(Q120&gt;=0.05,'3-man'!Q$46,999)</f>
        <v/>
      </c>
      <c r="R121">
        <f>IF(R120&gt;=0.05,'3-man'!R$46,999)</f>
        <v/>
      </c>
      <c r="S121">
        <f>IF(S120&gt;=0.05,'3-man'!S$46,999)</f>
        <v/>
      </c>
      <c r="T121">
        <f>IF(T120&gt;=0.05,'3-man'!T$46,999)</f>
        <v/>
      </c>
      <c r="U121">
        <f>IF(U120&gt;=0.05,'3-man'!U$46,999)</f>
        <v/>
      </c>
      <c r="V121">
        <f>IF(V120&gt;=0.05,'3-man'!V$46,999)</f>
        <v/>
      </c>
      <c r="W121">
        <f>IF(W120&gt;=0.05,'3-man'!W$46,999)</f>
        <v/>
      </c>
      <c r="X121">
        <f>IF(X120&gt;=0.05,'3-man'!X$46,999)</f>
        <v/>
      </c>
      <c r="Y121">
        <f>IF(Y120&gt;=0.05,'3-man'!Y$46,999)</f>
        <v/>
      </c>
      <c r="Z121">
        <f>IF(Z120&gt;=0.05,'3-man'!Z$46,999)</f>
        <v/>
      </c>
      <c r="AA121">
        <f>IF(AA120&gt;=0.05,'3-man'!AA$46,999)</f>
        <v/>
      </c>
      <c r="AB121">
        <f>IF(AB120&gt;=0.05,'3-man'!AB$46,999)</f>
        <v/>
      </c>
      <c r="AC121">
        <f>IF(AC120&gt;=0.05,'3-man'!AC$46,999)</f>
        <v/>
      </c>
      <c r="AD121">
        <f>IF(AD120&gt;=0.05,'3-man'!AD$46,999)</f>
        <v/>
      </c>
      <c r="AE121">
        <f>IF(AE120&gt;=0.05,'3-man'!AE$46,999)</f>
        <v/>
      </c>
      <c r="AF121">
        <f>IF(AF120&gt;=0.05,'3-man'!AF$46,999)</f>
        <v/>
      </c>
      <c r="AG121">
        <f>IF(AG120&gt;=0.05,'3-man'!AG$46,999)</f>
        <v/>
      </c>
      <c r="AH121">
        <f>IF(AH120&gt;=0.05,'3-man'!AH$46,999)</f>
        <v/>
      </c>
      <c r="AI121">
        <f>IF(AI120&gt;=0.05,'3-man'!AI$46,999)</f>
        <v/>
      </c>
      <c r="AJ121">
        <f>IF(AJ120&gt;=0.05,'3-man'!AJ$46,999)</f>
        <v/>
      </c>
      <c r="AK121">
        <f>IF(AK120&gt;=0.05,'3-man'!AK$46,999)</f>
        <v/>
      </c>
      <c r="AL121">
        <f>IF(AL120&gt;=0.05,'3-man'!AL$46,999)</f>
        <v/>
      </c>
      <c r="AM121">
        <f>IF(AM120&gt;=0.05,'3-man'!AM$46,999)</f>
        <v/>
      </c>
      <c r="AN121">
        <f>IF(AN120&gt;=0.05,'3-man'!AN$46,999)</f>
        <v/>
      </c>
      <c r="AO121">
        <f>IF(AO120&gt;=0.05,'3-man'!AO$46,999)</f>
        <v/>
      </c>
      <c r="AP121">
        <f>IF(AP120&gt;=0.05,'3-man'!AP$46,999)</f>
        <v/>
      </c>
      <c r="AQ121">
        <f>IF(AQ120&gt;=0.05,'3-man'!AQ$46,999)</f>
        <v/>
      </c>
      <c r="AR121">
        <f>IF(AR120&gt;=0.05,'3-man'!AR$46,999)</f>
        <v/>
      </c>
      <c r="AS121">
        <f>IF(AS120&gt;=0.05,'3-man'!AS$46,999)</f>
        <v/>
      </c>
      <c r="AT121">
        <f>IF(AT120&gt;=0.05,'3-man'!AT$46,999)</f>
        <v/>
      </c>
      <c r="AU121">
        <f>IF(AU120&gt;=0.05,'3-man'!AU$46,999)</f>
        <v/>
      </c>
      <c r="AV121">
        <f>IF(AV120&gt;=0.05,'3-man'!AV$46,999)</f>
        <v/>
      </c>
      <c r="AW121">
        <f>IF(AW120&gt;=0.05,'3-man'!AW$46,999)</f>
        <v/>
      </c>
      <c r="AX121">
        <f>IF(AX120&gt;=0.05,'3-man'!AX$46,999)</f>
        <v/>
      </c>
      <c r="AY121">
        <f>IF(AY120&gt;=0.05,'3-man'!AY$46,999)</f>
        <v/>
      </c>
      <c r="AZ121">
        <f>IF(AZ120&gt;=0.05,'3-man'!AZ$46,999)</f>
        <v/>
      </c>
      <c r="BA121">
        <f>IF(BA120&gt;=0.05,'3-man'!BA$46,999)</f>
        <v/>
      </c>
      <c r="BB121">
        <f>IF(BB120&gt;=0.05,'3-man'!BB$46,999)</f>
        <v/>
      </c>
      <c r="BC121">
        <f>IF(BC120&gt;=0.05,'3-man'!BC$46,999)</f>
        <v/>
      </c>
      <c r="BD121">
        <f>IF(BD120&gt;=0.05,'3-man'!BD$46,999)</f>
        <v/>
      </c>
      <c r="BE121">
        <f>IF(BE120&gt;=0.05,'3-man'!BE$46,999)</f>
        <v/>
      </c>
      <c r="BF121">
        <f>IF(BF120&gt;=0.05,'3-man'!BF$46,999)</f>
        <v/>
      </c>
      <c r="BG121">
        <f>IF(BG120&gt;=0.05,'3-man'!BG$46,999)</f>
        <v/>
      </c>
      <c r="BH121">
        <f>IF(BH120&gt;=0.05,'3-man'!BH$46,999)</f>
        <v/>
      </c>
      <c r="BI121">
        <f>IF(BI120&gt;=0.05,'3-man'!BI$46,999)</f>
        <v/>
      </c>
      <c r="BJ121">
        <f>IF(BJ120&gt;=0.05,'3-man'!BJ$46,999)</f>
        <v/>
      </c>
      <c r="BK121">
        <f>IF(BK120&gt;=0.05,'3-man'!BK$46,999)</f>
        <v/>
      </c>
      <c r="BL121">
        <f>IF(BL120&gt;=0.05,'3-man'!BL$46,999)</f>
        <v/>
      </c>
      <c r="BM121">
        <f>IF(BM120&gt;=0.05,'3-man'!BM$46,999)</f>
        <v/>
      </c>
      <c r="BN121">
        <f>IF(BN120&gt;=0.05,'3-man'!BN$46,999)</f>
        <v/>
      </c>
      <c r="BO121">
        <f>IF(BO120&gt;=0.05,'3-man'!BO$46,999)</f>
        <v/>
      </c>
      <c r="BP121">
        <f>IF(BP120&gt;=0.05,'3-man'!BP$46,999)</f>
        <v/>
      </c>
      <c r="BQ121">
        <f>IF(BQ120&gt;=0.05,'3-man'!BQ$46,999)</f>
        <v/>
      </c>
      <c r="BR121">
        <f>IF(BR120&gt;=0.05,'3-man'!BR$46,999)</f>
        <v/>
      </c>
      <c r="BS121">
        <f>IF(BS120&gt;=0.05,'3-man'!BS$46,999)</f>
        <v/>
      </c>
      <c r="BT121">
        <f>IF(BT120&gt;=0.05,'3-man'!BT$46,999)</f>
        <v/>
      </c>
      <c r="BU121">
        <f>IF(BU120&gt;=0.05,'3-man'!BU$46,999)</f>
        <v/>
      </c>
      <c r="BV121">
        <f>IF(BV120&gt;=0.05,'3-man'!BV$46,999)</f>
        <v/>
      </c>
      <c r="BW121">
        <f>IF(BW120&gt;=0.05,'3-man'!BW$46,999)</f>
        <v/>
      </c>
      <c r="BX121">
        <f>IF(BX120&gt;=0.05,'3-man'!BX$46,999)</f>
        <v/>
      </c>
      <c r="BY121">
        <f>IF(BY120&gt;=0.05,'3-man'!BY$46,999)</f>
        <v/>
      </c>
      <c r="BZ121">
        <f>IF(BZ120&gt;=0.05,'3-man'!BZ$46,999)</f>
        <v/>
      </c>
      <c r="CA121">
        <f>IF(CA120&gt;=0.05,'3-man'!CA$46,999)</f>
        <v/>
      </c>
      <c r="CB121">
        <f>IF(CB120&gt;=0.05,'3-man'!CB$46,999)</f>
        <v/>
      </c>
      <c r="CC121">
        <f>IF(CC120&gt;=0.05,'3-man'!CC$46,999)</f>
        <v/>
      </c>
      <c r="CD121">
        <f>IF(CD120&gt;=0.05,'3-man'!CD$46,999)</f>
        <v/>
      </c>
    </row>
    <row r="122">
      <c r="A122" t="inlineStr">
        <is>
          <t>kill tick 50%</t>
        </is>
      </c>
      <c r="C122">
        <f>IF(C120&gt;=0.5,'3-man'!C$46,999)</f>
        <v/>
      </c>
      <c r="D122">
        <f>IF(D120&gt;=0.5,'3-man'!D$46,999)</f>
        <v/>
      </c>
      <c r="E122">
        <f>IF(E120&gt;=0.5,'3-man'!E$46,999)</f>
        <v/>
      </c>
      <c r="F122">
        <f>IF(F120&gt;=0.5,'3-man'!F$46,999)</f>
        <v/>
      </c>
      <c r="G122">
        <f>IF(G120&gt;=0.5,'3-man'!G$46,999)</f>
        <v/>
      </c>
      <c r="H122">
        <f>IF(H120&gt;=0.5,'3-man'!H$46,999)</f>
        <v/>
      </c>
      <c r="I122">
        <f>IF(I120&gt;=0.5,'3-man'!I$46,999)</f>
        <v/>
      </c>
      <c r="J122">
        <f>IF(J120&gt;=0.5,'3-man'!J$46,999)</f>
        <v/>
      </c>
      <c r="K122">
        <f>IF(K120&gt;=0.5,'3-man'!K$46,999)</f>
        <v/>
      </c>
      <c r="L122">
        <f>IF(L120&gt;=0.5,'3-man'!L$46,999)</f>
        <v/>
      </c>
      <c r="M122">
        <f>IF(M120&gt;=0.5,'3-man'!M$46,999)</f>
        <v/>
      </c>
      <c r="N122">
        <f>IF(N120&gt;=0.5,'3-man'!N$46,999)</f>
        <v/>
      </c>
      <c r="O122">
        <f>IF(O120&gt;=0.5,'3-man'!O$46,999)</f>
        <v/>
      </c>
      <c r="P122">
        <f>IF(P120&gt;=0.5,'3-man'!P$46,999)</f>
        <v/>
      </c>
      <c r="Q122">
        <f>IF(Q120&gt;=0.5,'3-man'!Q$46,999)</f>
        <v/>
      </c>
      <c r="R122">
        <f>IF(R120&gt;=0.5,'3-man'!R$46,999)</f>
        <v/>
      </c>
      <c r="S122">
        <f>IF(S120&gt;=0.5,'3-man'!S$46,999)</f>
        <v/>
      </c>
      <c r="T122">
        <f>IF(T120&gt;=0.5,'3-man'!T$46,999)</f>
        <v/>
      </c>
      <c r="U122">
        <f>IF(U120&gt;=0.5,'3-man'!U$46,999)</f>
        <v/>
      </c>
      <c r="V122">
        <f>IF(V120&gt;=0.5,'3-man'!V$46,999)</f>
        <v/>
      </c>
      <c r="W122">
        <f>IF(W120&gt;=0.5,'3-man'!W$46,999)</f>
        <v/>
      </c>
      <c r="X122">
        <f>IF(X120&gt;=0.5,'3-man'!X$46,999)</f>
        <v/>
      </c>
      <c r="Y122">
        <f>IF(Y120&gt;=0.5,'3-man'!Y$46,999)</f>
        <v/>
      </c>
      <c r="Z122">
        <f>IF(Z120&gt;=0.5,'3-man'!Z$46,999)</f>
        <v/>
      </c>
      <c r="AA122">
        <f>IF(AA120&gt;=0.5,'3-man'!AA$46,999)</f>
        <v/>
      </c>
      <c r="AB122">
        <f>IF(AB120&gt;=0.5,'3-man'!AB$46,999)</f>
        <v/>
      </c>
      <c r="AC122">
        <f>IF(AC120&gt;=0.5,'3-man'!AC$46,999)</f>
        <v/>
      </c>
      <c r="AD122">
        <f>IF(AD120&gt;=0.5,'3-man'!AD$46,999)</f>
        <v/>
      </c>
      <c r="AE122">
        <f>IF(AE120&gt;=0.5,'3-man'!AE$46,999)</f>
        <v/>
      </c>
      <c r="AF122">
        <f>IF(AF120&gt;=0.5,'3-man'!AF$46,999)</f>
        <v/>
      </c>
      <c r="AG122">
        <f>IF(AG120&gt;=0.5,'3-man'!AG$46,999)</f>
        <v/>
      </c>
      <c r="AH122">
        <f>IF(AH120&gt;=0.5,'3-man'!AH$46,999)</f>
        <v/>
      </c>
      <c r="AI122">
        <f>IF(AI120&gt;=0.5,'3-man'!AI$46,999)</f>
        <v/>
      </c>
      <c r="AJ122">
        <f>IF(AJ120&gt;=0.5,'3-man'!AJ$46,999)</f>
        <v/>
      </c>
      <c r="AK122">
        <f>IF(AK120&gt;=0.5,'3-man'!AK$46,999)</f>
        <v/>
      </c>
      <c r="AL122">
        <f>IF(AL120&gt;=0.5,'3-man'!AL$46,999)</f>
        <v/>
      </c>
      <c r="AM122">
        <f>IF(AM120&gt;=0.5,'3-man'!AM$46,999)</f>
        <v/>
      </c>
      <c r="AN122">
        <f>IF(AN120&gt;=0.5,'3-man'!AN$46,999)</f>
        <v/>
      </c>
      <c r="AO122">
        <f>IF(AO120&gt;=0.5,'3-man'!AO$46,999)</f>
        <v/>
      </c>
      <c r="AP122">
        <f>IF(AP120&gt;=0.5,'3-man'!AP$46,999)</f>
        <v/>
      </c>
      <c r="AQ122">
        <f>IF(AQ120&gt;=0.5,'3-man'!AQ$46,999)</f>
        <v/>
      </c>
      <c r="AR122">
        <f>IF(AR120&gt;=0.5,'3-man'!AR$46,999)</f>
        <v/>
      </c>
      <c r="AS122">
        <f>IF(AS120&gt;=0.5,'3-man'!AS$46,999)</f>
        <v/>
      </c>
      <c r="AT122">
        <f>IF(AT120&gt;=0.5,'3-man'!AT$46,999)</f>
        <v/>
      </c>
      <c r="AU122">
        <f>IF(AU120&gt;=0.5,'3-man'!AU$46,999)</f>
        <v/>
      </c>
      <c r="AV122">
        <f>IF(AV120&gt;=0.5,'3-man'!AV$46,999)</f>
        <v/>
      </c>
      <c r="AW122">
        <f>IF(AW120&gt;=0.5,'3-man'!AW$46,999)</f>
        <v/>
      </c>
      <c r="AX122">
        <f>IF(AX120&gt;=0.5,'3-man'!AX$46,999)</f>
        <v/>
      </c>
      <c r="AY122">
        <f>IF(AY120&gt;=0.5,'3-man'!AY$46,999)</f>
        <v/>
      </c>
      <c r="AZ122">
        <f>IF(AZ120&gt;=0.5,'3-man'!AZ$46,999)</f>
        <v/>
      </c>
      <c r="BA122">
        <f>IF(BA120&gt;=0.5,'3-man'!BA$46,999)</f>
        <v/>
      </c>
      <c r="BB122">
        <f>IF(BB120&gt;=0.5,'3-man'!BB$46,999)</f>
        <v/>
      </c>
      <c r="BC122">
        <f>IF(BC120&gt;=0.5,'3-man'!BC$46,999)</f>
        <v/>
      </c>
      <c r="BD122">
        <f>IF(BD120&gt;=0.5,'3-man'!BD$46,999)</f>
        <v/>
      </c>
      <c r="BE122">
        <f>IF(BE120&gt;=0.5,'3-man'!BE$46,999)</f>
        <v/>
      </c>
      <c r="BF122">
        <f>IF(BF120&gt;=0.5,'3-man'!BF$46,999)</f>
        <v/>
      </c>
      <c r="BG122">
        <f>IF(BG120&gt;=0.5,'3-man'!BG$46,999)</f>
        <v/>
      </c>
      <c r="BH122">
        <f>IF(BH120&gt;=0.5,'3-man'!BH$46,999)</f>
        <v/>
      </c>
      <c r="BI122">
        <f>IF(BI120&gt;=0.5,'3-man'!BI$46,999)</f>
        <v/>
      </c>
      <c r="BJ122">
        <f>IF(BJ120&gt;=0.5,'3-man'!BJ$46,999)</f>
        <v/>
      </c>
      <c r="BK122">
        <f>IF(BK120&gt;=0.5,'3-man'!BK$46,999)</f>
        <v/>
      </c>
      <c r="BL122">
        <f>IF(BL120&gt;=0.5,'3-man'!BL$46,999)</f>
        <v/>
      </c>
      <c r="BM122">
        <f>IF(BM120&gt;=0.5,'3-man'!BM$46,999)</f>
        <v/>
      </c>
      <c r="BN122">
        <f>IF(BN120&gt;=0.5,'3-man'!BN$46,999)</f>
        <v/>
      </c>
      <c r="BO122">
        <f>IF(BO120&gt;=0.5,'3-man'!BO$46,999)</f>
        <v/>
      </c>
      <c r="BP122">
        <f>IF(BP120&gt;=0.5,'3-man'!BP$46,999)</f>
        <v/>
      </c>
      <c r="BQ122">
        <f>IF(BQ120&gt;=0.5,'3-man'!BQ$46,999)</f>
        <v/>
      </c>
      <c r="BR122">
        <f>IF(BR120&gt;=0.5,'3-man'!BR$46,999)</f>
        <v/>
      </c>
      <c r="BS122">
        <f>IF(BS120&gt;=0.5,'3-man'!BS$46,999)</f>
        <v/>
      </c>
      <c r="BT122">
        <f>IF(BT120&gt;=0.5,'3-man'!BT$46,999)</f>
        <v/>
      </c>
      <c r="BU122">
        <f>IF(BU120&gt;=0.5,'3-man'!BU$46,999)</f>
        <v/>
      </c>
      <c r="BV122">
        <f>IF(BV120&gt;=0.5,'3-man'!BV$46,999)</f>
        <v/>
      </c>
      <c r="BW122">
        <f>IF(BW120&gt;=0.5,'3-man'!BW$46,999)</f>
        <v/>
      </c>
      <c r="BX122">
        <f>IF(BX120&gt;=0.5,'3-man'!BX$46,999)</f>
        <v/>
      </c>
      <c r="BY122">
        <f>IF(BY120&gt;=0.5,'3-man'!BY$46,999)</f>
        <v/>
      </c>
      <c r="BZ122">
        <f>IF(BZ120&gt;=0.5,'3-man'!BZ$46,999)</f>
        <v/>
      </c>
      <c r="CA122">
        <f>IF(CA120&gt;=0.5,'3-man'!CA$46,999)</f>
        <v/>
      </c>
      <c r="CB122">
        <f>IF(CB120&gt;=0.5,'3-man'!CB$46,999)</f>
        <v/>
      </c>
      <c r="CC122">
        <f>IF(CC120&gt;=0.5,'3-man'!CC$46,999)</f>
        <v/>
      </c>
      <c r="CD122">
        <f>IF(CD120&gt;=0.5,'3-man'!CD$46,999)</f>
        <v/>
      </c>
    </row>
    <row r="123">
      <c r="A123" t="inlineStr">
        <is>
          <t>kill tick 100%</t>
        </is>
      </c>
      <c r="C123">
        <f>IF(C120&gt;=0.9985,'3-man'!C$46,999)</f>
        <v/>
      </c>
      <c r="D123">
        <f>IF(D120&gt;=0.9985,'3-man'!D$46,999)</f>
        <v/>
      </c>
      <c r="E123">
        <f>IF(E120&gt;=0.9985,'3-man'!E$46,999)</f>
        <v/>
      </c>
      <c r="F123">
        <f>IF(F120&gt;=0.9985,'3-man'!F$46,999)</f>
        <v/>
      </c>
      <c r="G123">
        <f>IF(G120&gt;=0.9985,'3-man'!G$46,999)</f>
        <v/>
      </c>
      <c r="H123">
        <f>IF(H120&gt;=0.9985,'3-man'!H$46,999)</f>
        <v/>
      </c>
      <c r="I123">
        <f>IF(I120&gt;=0.9985,'3-man'!I$46,999)</f>
        <v/>
      </c>
      <c r="J123">
        <f>IF(J120&gt;=0.9985,'3-man'!J$46,999)</f>
        <v/>
      </c>
      <c r="K123">
        <f>IF(K120&gt;=0.9985,'3-man'!K$46,999)</f>
        <v/>
      </c>
      <c r="L123">
        <f>IF(L120&gt;=0.9985,'3-man'!L$46,999)</f>
        <v/>
      </c>
      <c r="M123">
        <f>IF(M120&gt;=0.9985,'3-man'!M$46,999)</f>
        <v/>
      </c>
      <c r="N123">
        <f>IF(N120&gt;=0.9985,'3-man'!N$46,999)</f>
        <v/>
      </c>
      <c r="O123">
        <f>IF(O120&gt;=0.9985,'3-man'!O$46,999)</f>
        <v/>
      </c>
      <c r="P123">
        <f>IF(P120&gt;=0.9985,'3-man'!P$46,999)</f>
        <v/>
      </c>
      <c r="Q123">
        <f>IF(Q120&gt;=0.9985,'3-man'!Q$46,999)</f>
        <v/>
      </c>
      <c r="R123">
        <f>IF(R120&gt;=0.9985,'3-man'!R$46,999)</f>
        <v/>
      </c>
      <c r="S123">
        <f>IF(S120&gt;=0.9985,'3-man'!S$46,999)</f>
        <v/>
      </c>
      <c r="T123">
        <f>IF(T120&gt;=0.9985,'3-man'!T$46,999)</f>
        <v/>
      </c>
      <c r="U123">
        <f>IF(U120&gt;=0.9985,'3-man'!U$46,999)</f>
        <v/>
      </c>
      <c r="V123">
        <f>IF(V120&gt;=0.9985,'3-man'!V$46,999)</f>
        <v/>
      </c>
      <c r="W123">
        <f>IF(W120&gt;=0.9985,'3-man'!W$46,999)</f>
        <v/>
      </c>
      <c r="X123">
        <f>IF(X120&gt;=0.9985,'3-man'!X$46,999)</f>
        <v/>
      </c>
      <c r="Y123">
        <f>IF(Y120&gt;=0.9985,'3-man'!Y$46,999)</f>
        <v/>
      </c>
      <c r="Z123">
        <f>IF(Z120&gt;=0.9985,'3-man'!Z$46,999)</f>
        <v/>
      </c>
      <c r="AA123">
        <f>IF(AA120&gt;=0.9985,'3-man'!AA$46,999)</f>
        <v/>
      </c>
      <c r="AB123">
        <f>IF(AB120&gt;=0.9985,'3-man'!AB$46,999)</f>
        <v/>
      </c>
      <c r="AC123">
        <f>IF(AC120&gt;=0.9985,'3-man'!AC$46,999)</f>
        <v/>
      </c>
      <c r="AD123">
        <f>IF(AD120&gt;=0.9985,'3-man'!AD$46,999)</f>
        <v/>
      </c>
      <c r="AE123">
        <f>IF(AE120&gt;=0.9985,'3-man'!AE$46,999)</f>
        <v/>
      </c>
      <c r="AF123">
        <f>IF(AF120&gt;=0.9985,'3-man'!AF$46,999)</f>
        <v/>
      </c>
      <c r="AG123">
        <f>IF(AG120&gt;=0.9985,'3-man'!AG$46,999)</f>
        <v/>
      </c>
      <c r="AH123">
        <f>IF(AH120&gt;=0.9985,'3-man'!AH$46,999)</f>
        <v/>
      </c>
      <c r="AI123">
        <f>IF(AI120&gt;=0.9985,'3-man'!AI$46,999)</f>
        <v/>
      </c>
      <c r="AJ123">
        <f>IF(AJ120&gt;=0.9985,'3-man'!AJ$46,999)</f>
        <v/>
      </c>
      <c r="AK123">
        <f>IF(AK120&gt;=0.9985,'3-man'!AK$46,999)</f>
        <v/>
      </c>
      <c r="AL123">
        <f>IF(AL120&gt;=0.9985,'3-man'!AL$46,999)</f>
        <v/>
      </c>
      <c r="AM123">
        <f>IF(AM120&gt;=0.9985,'3-man'!AM$46,999)</f>
        <v/>
      </c>
      <c r="AN123">
        <f>IF(AN120&gt;=0.9985,'3-man'!AN$46,999)</f>
        <v/>
      </c>
      <c r="AO123">
        <f>IF(AO120&gt;=0.9985,'3-man'!AO$46,999)</f>
        <v/>
      </c>
      <c r="AP123">
        <f>IF(AP120&gt;=0.9985,'3-man'!AP$46,999)</f>
        <v/>
      </c>
      <c r="AQ123">
        <f>IF(AQ120&gt;=0.9985,'3-man'!AQ$46,999)</f>
        <v/>
      </c>
      <c r="AR123">
        <f>IF(AR120&gt;=0.9985,'3-man'!AR$46,999)</f>
        <v/>
      </c>
      <c r="AS123">
        <f>IF(AS120&gt;=0.9985,'3-man'!AS$46,999)</f>
        <v/>
      </c>
      <c r="AT123">
        <f>IF(AT120&gt;=0.9985,'3-man'!AT$46,999)</f>
        <v/>
      </c>
      <c r="AU123">
        <f>IF(AU120&gt;=0.9985,'3-man'!AU$46,999)</f>
        <v/>
      </c>
      <c r="AV123">
        <f>IF(AV120&gt;=0.9985,'3-man'!AV$46,999)</f>
        <v/>
      </c>
      <c r="AW123">
        <f>IF(AW120&gt;=0.9985,'3-man'!AW$46,999)</f>
        <v/>
      </c>
      <c r="AX123">
        <f>IF(AX120&gt;=0.9985,'3-man'!AX$46,999)</f>
        <v/>
      </c>
      <c r="AY123">
        <f>IF(AY120&gt;=0.9985,'3-man'!AY$46,999)</f>
        <v/>
      </c>
      <c r="AZ123">
        <f>IF(AZ120&gt;=0.9985,'3-man'!AZ$46,999)</f>
        <v/>
      </c>
      <c r="BA123">
        <f>IF(BA120&gt;=0.9985,'3-man'!BA$46,999)</f>
        <v/>
      </c>
      <c r="BB123">
        <f>IF(BB120&gt;=0.9985,'3-man'!BB$46,999)</f>
        <v/>
      </c>
      <c r="BC123">
        <f>IF(BC120&gt;=0.9985,'3-man'!BC$46,999)</f>
        <v/>
      </c>
      <c r="BD123">
        <f>IF(BD120&gt;=0.9985,'3-man'!BD$46,999)</f>
        <v/>
      </c>
      <c r="BE123">
        <f>IF(BE120&gt;=0.9985,'3-man'!BE$46,999)</f>
        <v/>
      </c>
      <c r="BF123">
        <f>IF(BF120&gt;=0.9985,'3-man'!BF$46,999)</f>
        <v/>
      </c>
      <c r="BG123">
        <f>IF(BG120&gt;=0.9985,'3-man'!BG$46,999)</f>
        <v/>
      </c>
      <c r="BH123">
        <f>IF(BH120&gt;=0.9985,'3-man'!BH$46,999)</f>
        <v/>
      </c>
      <c r="BI123">
        <f>IF(BI120&gt;=0.9985,'3-man'!BI$46,999)</f>
        <v/>
      </c>
      <c r="BJ123">
        <f>IF(BJ120&gt;=0.9985,'3-man'!BJ$46,999)</f>
        <v/>
      </c>
      <c r="BK123">
        <f>IF(BK120&gt;=0.9985,'3-man'!BK$46,999)</f>
        <v/>
      </c>
      <c r="BL123">
        <f>IF(BL120&gt;=0.9985,'3-man'!BL$46,999)</f>
        <v/>
      </c>
      <c r="BM123">
        <f>IF(BM120&gt;=0.9985,'3-man'!BM$46,999)</f>
        <v/>
      </c>
      <c r="BN123">
        <f>IF(BN120&gt;=0.9985,'3-man'!BN$46,999)</f>
        <v/>
      </c>
      <c r="BO123">
        <f>IF(BO120&gt;=0.9985,'3-man'!BO$46,999)</f>
        <v/>
      </c>
      <c r="BP123">
        <f>IF(BP120&gt;=0.9985,'3-man'!BP$46,999)</f>
        <v/>
      </c>
      <c r="BQ123">
        <f>IF(BQ120&gt;=0.9985,'3-man'!BQ$46,999)</f>
        <v/>
      </c>
      <c r="BR123">
        <f>IF(BR120&gt;=0.9985,'3-man'!BR$46,999)</f>
        <v/>
      </c>
      <c r="BS123">
        <f>IF(BS120&gt;=0.9985,'3-man'!BS$46,999)</f>
        <v/>
      </c>
      <c r="BT123">
        <f>IF(BT120&gt;=0.9985,'3-man'!BT$46,999)</f>
        <v/>
      </c>
      <c r="BU123">
        <f>IF(BU120&gt;=0.9985,'3-man'!BU$46,999)</f>
        <v/>
      </c>
      <c r="BV123">
        <f>IF(BV120&gt;=0.9985,'3-man'!BV$46,999)</f>
        <v/>
      </c>
      <c r="BW123">
        <f>IF(BW120&gt;=0.9985,'3-man'!BW$46,999)</f>
        <v/>
      </c>
      <c r="BX123">
        <f>IF(BX120&gt;=0.9985,'3-man'!BX$46,999)</f>
        <v/>
      </c>
      <c r="BY123">
        <f>IF(BY120&gt;=0.9985,'3-man'!BY$46,999)</f>
        <v/>
      </c>
      <c r="BZ123">
        <f>IF(BZ120&gt;=0.9985,'3-man'!BZ$46,999)</f>
        <v/>
      </c>
      <c r="CA123">
        <f>IF(CA120&gt;=0.9985,'3-man'!CA$46,999)</f>
        <v/>
      </c>
      <c r="CB123">
        <f>IF(CB120&gt;=0.9985,'3-man'!CB$46,999)</f>
        <v/>
      </c>
      <c r="CC123">
        <f>IF(CC120&gt;=0.9985,'3-man'!CC$46,999)</f>
        <v/>
      </c>
      <c r="CD123">
        <f>IF(CD120&gt;=0.9985,'3-man'!CD$46,999)</f>
        <v/>
      </c>
    </row>
    <row r="125">
      <c r="A125" t="inlineStr">
        <is>
          <t>P1 s1</t>
        </is>
      </c>
      <c r="C125">
        <f>MIN(100,B126+IF(AND(OR(NOT(ISNUMBER($R$131)),'4-man'!C$21&gt;$R$131),B126&lt;100,B127+1&gt;=IF(OR('4-man'!$F$4=TRUE,'4-man'!$F$4="TRUE",'4-man'!$F$4="Yes"),25,50)),10,0)+IF('4-man'!C$21=$Q$131,25,0))</f>
        <v/>
      </c>
      <c r="D125">
        <f>MIN(100,C126+IF(AND(OR(NOT(ISNUMBER($R$131)),'4-man'!D$21&gt;$R$131),C126&lt;100,C127+1&gt;=IF(OR('4-man'!$F$4=TRUE,'4-man'!$F$4="TRUE",'4-man'!$F$4="Yes"),25,50)),10,0)+IF('4-man'!D$21=$Q$131,25,0))</f>
        <v/>
      </c>
      <c r="E125">
        <f>MIN(100,D126+IF(AND(OR(NOT(ISNUMBER($R$131)),'4-man'!E$21&gt;$R$131),D126&lt;100,D127+1&gt;=IF(OR('4-man'!$F$4=TRUE,'4-man'!$F$4="TRUE",'4-man'!$F$4="Yes"),25,50)),10,0)+IF('4-man'!E$21=$Q$131,25,0))</f>
        <v/>
      </c>
      <c r="F125">
        <f>MIN(100,E126+IF(AND(OR(NOT(ISNUMBER($R$131)),'4-man'!F$21&gt;$R$131),E126&lt;100,E127+1&gt;=IF(OR('4-man'!$F$4=TRUE,'4-man'!$F$4="TRUE",'4-man'!$F$4="Yes"),25,50)),10,0)+IF('4-man'!F$21=$Q$131,25,0))</f>
        <v/>
      </c>
      <c r="G125">
        <f>MIN(100,F126+IF(AND(OR(NOT(ISNUMBER($R$131)),'4-man'!G$21&gt;$R$131),F126&lt;100,F127+1&gt;=IF(OR('4-man'!$F$4=TRUE,'4-man'!$F$4="TRUE",'4-man'!$F$4="Yes"),25,50)),10,0)+IF('4-man'!G$21=$Q$131,25,0))</f>
        <v/>
      </c>
      <c r="H125">
        <f>MIN(100,G126+IF(AND(OR(NOT(ISNUMBER($R$131)),'4-man'!H$21&gt;$R$131),G126&lt;100,G127+1&gt;=IF(OR('4-man'!$F$4=TRUE,'4-man'!$F$4="TRUE",'4-man'!$F$4="Yes"),25,50)),10,0)+IF('4-man'!H$21=$Q$131,25,0))</f>
        <v/>
      </c>
      <c r="I125">
        <f>MIN(100,H126+IF(AND(OR(NOT(ISNUMBER($R$131)),'4-man'!I$21&gt;$R$131),H126&lt;100,H127+1&gt;=IF(OR('4-man'!$F$4=TRUE,'4-man'!$F$4="TRUE",'4-man'!$F$4="Yes"),25,50)),10,0)+IF('4-man'!I$21=$Q$131,25,0))</f>
        <v/>
      </c>
      <c r="J125">
        <f>MIN(100,I126+IF(AND(OR(NOT(ISNUMBER($R$131)),'4-man'!J$21&gt;$R$131),I126&lt;100,I127+1&gt;=IF(OR('4-man'!$F$4=TRUE,'4-man'!$F$4="TRUE",'4-man'!$F$4="Yes"),25,50)),10,0)+IF('4-man'!J$21=$Q$131,25,0))</f>
        <v/>
      </c>
      <c r="K125">
        <f>MIN(100,J126+IF(AND(OR(NOT(ISNUMBER($R$131)),'4-man'!K$21&gt;$R$131),J126&lt;100,J127+1&gt;=IF(OR('4-man'!$F$4=TRUE,'4-man'!$F$4="TRUE",'4-man'!$F$4="Yes"),25,50)),10,0)+IF('4-man'!K$21=$Q$131,25,0))</f>
        <v/>
      </c>
      <c r="L125">
        <f>MIN(100,K126+IF(AND(OR(NOT(ISNUMBER($R$131)),'4-man'!L$21&gt;$R$131),K126&lt;100,K127+1&gt;=IF(OR('4-man'!$F$4=TRUE,'4-man'!$F$4="TRUE",'4-man'!$F$4="Yes"),25,50)),10,0)+IF('4-man'!L$21=$Q$131,25,0))</f>
        <v/>
      </c>
      <c r="M125">
        <f>MIN(100,L126+IF(AND(OR(NOT(ISNUMBER($R$131)),'4-man'!M$21&gt;$R$131),L126&lt;100,L127+1&gt;=IF(OR('4-man'!$F$4=TRUE,'4-man'!$F$4="TRUE",'4-man'!$F$4="Yes"),25,50)),10,0)+IF('4-man'!M$21=$Q$131,25,0))</f>
        <v/>
      </c>
      <c r="N125">
        <f>MIN(100,M126+IF(AND(OR(NOT(ISNUMBER($R$131)),'4-man'!N$21&gt;$R$131),M126&lt;100,M127+1&gt;=IF(OR('4-man'!$F$4=TRUE,'4-man'!$F$4="TRUE",'4-man'!$F$4="Yes"),25,50)),10,0)+IF('4-man'!N$21=$Q$131,25,0))</f>
        <v/>
      </c>
      <c r="O125">
        <f>MIN(100,N126+IF(AND(OR(NOT(ISNUMBER($R$131)),'4-man'!O$21&gt;$R$131),N126&lt;100,N127+1&gt;=IF(OR('4-man'!$F$4=TRUE,'4-man'!$F$4="TRUE",'4-man'!$F$4="Yes"),25,50)),10,0)+IF('4-man'!O$21=$Q$131,25,0))</f>
        <v/>
      </c>
      <c r="P125">
        <f>MIN(100,O126+IF(AND(OR(NOT(ISNUMBER($R$131)),'4-man'!P$21&gt;$R$131),O126&lt;100,O127+1&gt;=IF(OR('4-man'!$F$4=TRUE,'4-man'!$F$4="TRUE",'4-man'!$F$4="Yes"),25,50)),10,0)+IF('4-man'!P$21=$Q$131,25,0))</f>
        <v/>
      </c>
      <c r="Q125">
        <f>MIN(100,P126+IF(AND(OR(NOT(ISNUMBER($R$131)),'4-man'!Q$21&gt;$R$131),P126&lt;100,P127+1&gt;=IF(OR('4-man'!$F$4=TRUE,'4-man'!$F$4="TRUE",'4-man'!$F$4="Yes"),25,50)),10,0)+IF('4-man'!Q$21=$Q$131,25,0))</f>
        <v/>
      </c>
      <c r="R125">
        <f>MIN(100,Q126+IF(AND(OR(NOT(ISNUMBER($R$131)),'4-man'!R$21&gt;$R$131),Q126&lt;100,Q127+1&gt;=IF(OR('4-man'!$F$4=TRUE,'4-man'!$F$4="TRUE",'4-man'!$F$4="Yes"),25,50)),10,0)+IF('4-man'!R$21=$Q$131,25,0))</f>
        <v/>
      </c>
      <c r="S125">
        <f>MIN(100,R126+IF(AND(OR(NOT(ISNUMBER($R$131)),'4-man'!S$21&gt;$R$131),R126&lt;100,R127+1&gt;=IF(OR('4-man'!$F$4=TRUE,'4-man'!$F$4="TRUE",'4-man'!$F$4="Yes"),25,50)),10,0)+IF('4-man'!S$21=$Q$131,25,0))</f>
        <v/>
      </c>
      <c r="T125">
        <f>MIN(100,S126+IF(AND(OR(NOT(ISNUMBER($R$131)),'4-man'!T$21&gt;$R$131),S126&lt;100,S127+1&gt;=IF(OR('4-man'!$F$4=TRUE,'4-man'!$F$4="TRUE",'4-man'!$F$4="Yes"),25,50)),10,0)+IF('4-man'!T$21=$Q$131,25,0))</f>
        <v/>
      </c>
      <c r="U125">
        <f>MIN(100,T126+IF(AND(OR(NOT(ISNUMBER($R$131)),'4-man'!U$21&gt;$R$131),T126&lt;100,T127+1&gt;=IF(OR('4-man'!$F$4=TRUE,'4-man'!$F$4="TRUE",'4-man'!$F$4="Yes"),25,50)),10,0)+IF('4-man'!U$21=$Q$131,25,0))</f>
        <v/>
      </c>
      <c r="V125">
        <f>MIN(100,U126+IF(AND(OR(NOT(ISNUMBER($R$131)),'4-man'!V$21&gt;$R$131),U126&lt;100,U127+1&gt;=IF(OR('4-man'!$F$4=TRUE,'4-man'!$F$4="TRUE",'4-man'!$F$4="Yes"),25,50)),10,0)+IF('4-man'!V$21=$Q$131,25,0))</f>
        <v/>
      </c>
      <c r="W125">
        <f>MIN(100,V126+IF(AND(OR(NOT(ISNUMBER($R$131)),'4-man'!W$21&gt;$R$131),V126&lt;100,V127+1&gt;=IF(OR('4-man'!$F$4=TRUE,'4-man'!$F$4="TRUE",'4-man'!$F$4="Yes"),25,50)),10,0)+IF('4-man'!W$21=$Q$131,25,0))</f>
        <v/>
      </c>
      <c r="X125">
        <f>MIN(100,W126+IF(AND(OR(NOT(ISNUMBER($R$131)),'4-man'!X$21&gt;$R$131),W126&lt;100,W127+1&gt;=IF(OR('4-man'!$F$4=TRUE,'4-man'!$F$4="TRUE",'4-man'!$F$4="Yes"),25,50)),10,0)+IF('4-man'!X$21=$Q$131,25,0))</f>
        <v/>
      </c>
      <c r="Y125">
        <f>MIN(100,X126+IF(AND(OR(NOT(ISNUMBER($R$131)),'4-man'!Y$21&gt;$R$131),X126&lt;100,X127+1&gt;=IF(OR('4-man'!$F$4=TRUE,'4-man'!$F$4="TRUE",'4-man'!$F$4="Yes"),25,50)),10,0)+IF('4-man'!Y$21=$Q$131,25,0))</f>
        <v/>
      </c>
      <c r="Z125">
        <f>MIN(100,Y126+IF(AND(OR(NOT(ISNUMBER($R$131)),'4-man'!Z$21&gt;$R$131),Y126&lt;100,Y127+1&gt;=IF(OR('4-man'!$F$4=TRUE,'4-man'!$F$4="TRUE",'4-man'!$F$4="Yes"),25,50)),10,0)+IF('4-man'!Z$21=$Q$131,25,0))</f>
        <v/>
      </c>
      <c r="AA125">
        <f>MIN(100,Z126+IF(AND(OR(NOT(ISNUMBER($R$131)),'4-man'!AA$21&gt;$R$131),Z126&lt;100,Z127+1&gt;=IF(OR('4-man'!$F$4=TRUE,'4-man'!$F$4="TRUE",'4-man'!$F$4="Yes"),25,50)),10,0)+IF('4-man'!AA$21=$Q$131,25,0))</f>
        <v/>
      </c>
      <c r="AB125">
        <f>MIN(100,AA126+IF(AND(OR(NOT(ISNUMBER($R$131)),'4-man'!AB$21&gt;$R$131),AA126&lt;100,AA127+1&gt;=IF(OR('4-man'!$F$4=TRUE,'4-man'!$F$4="TRUE",'4-man'!$F$4="Yes"),25,50)),10,0)+IF('4-man'!AB$21=$Q$131,25,0))</f>
        <v/>
      </c>
      <c r="AC125">
        <f>MIN(100,AB126+IF(AND(OR(NOT(ISNUMBER($R$131)),'4-man'!AC$21&gt;$R$131),AB126&lt;100,AB127+1&gt;=IF(OR('4-man'!$F$4=TRUE,'4-man'!$F$4="TRUE",'4-man'!$F$4="Yes"),25,50)),10,0)+IF('4-man'!AC$21=$Q$131,25,0))</f>
        <v/>
      </c>
      <c r="AD125">
        <f>MIN(100,AC126+IF(AND(OR(NOT(ISNUMBER($R$131)),'4-man'!AD$21&gt;$R$131),AC126&lt;100,AC127+1&gt;=IF(OR('4-man'!$F$4=TRUE,'4-man'!$F$4="TRUE",'4-man'!$F$4="Yes"),25,50)),10,0)+IF('4-man'!AD$21=$Q$131,25,0))</f>
        <v/>
      </c>
      <c r="AE125">
        <f>MIN(100,AD126+IF(AND(OR(NOT(ISNUMBER($R$131)),'4-man'!AE$21&gt;$R$131),AD126&lt;100,AD127+1&gt;=IF(OR('4-man'!$F$4=TRUE,'4-man'!$F$4="TRUE",'4-man'!$F$4="Yes"),25,50)),10,0)+IF('4-man'!AE$21=$Q$131,25,0))</f>
        <v/>
      </c>
      <c r="AF125">
        <f>MIN(100,AE126+IF(AND(OR(NOT(ISNUMBER($R$131)),'4-man'!AF$21&gt;$R$131),AE126&lt;100,AE127+1&gt;=IF(OR('4-man'!$F$4=TRUE,'4-man'!$F$4="TRUE",'4-man'!$F$4="Yes"),25,50)),10,0)+IF('4-man'!AF$21=$Q$131,25,0))</f>
        <v/>
      </c>
      <c r="AG125">
        <f>MIN(100,AF126+IF(AND(OR(NOT(ISNUMBER($R$131)),'4-man'!AG$21&gt;$R$131),AF126&lt;100,AF127+1&gt;=IF(OR('4-man'!$F$4=TRUE,'4-man'!$F$4="TRUE",'4-man'!$F$4="Yes"),25,50)),10,0)+IF('4-man'!AG$21=$Q$131,25,0))</f>
        <v/>
      </c>
      <c r="AH125">
        <f>MIN(100,AG126+IF(AND(OR(NOT(ISNUMBER($R$131)),'4-man'!AH$21&gt;$R$131),AG126&lt;100,AG127+1&gt;=IF(OR('4-man'!$F$4=TRUE,'4-man'!$F$4="TRUE",'4-man'!$F$4="Yes"),25,50)),10,0)+IF('4-man'!AH$21=$Q$131,25,0))</f>
        <v/>
      </c>
      <c r="AI125">
        <f>MIN(100,AH126+IF(AND(OR(NOT(ISNUMBER($R$131)),'4-man'!AI$21&gt;$R$131),AH126&lt;100,AH127+1&gt;=IF(OR('4-man'!$F$4=TRUE,'4-man'!$F$4="TRUE",'4-man'!$F$4="Yes"),25,50)),10,0)+IF('4-man'!AI$21=$Q$131,25,0))</f>
        <v/>
      </c>
      <c r="AJ125">
        <f>MIN(100,AI126+IF(AND(OR(NOT(ISNUMBER($R$131)),'4-man'!AJ$21&gt;$R$131),AI126&lt;100,AI127+1&gt;=IF(OR('4-man'!$F$4=TRUE,'4-man'!$F$4="TRUE",'4-man'!$F$4="Yes"),25,50)),10,0)+IF('4-man'!AJ$21=$Q$131,25,0))</f>
        <v/>
      </c>
      <c r="AK125">
        <f>MIN(100,AJ126+IF(AND(OR(NOT(ISNUMBER($R$131)),'4-man'!AK$21&gt;$R$131),AJ126&lt;100,AJ127+1&gt;=IF(OR('4-man'!$F$4=TRUE,'4-man'!$F$4="TRUE",'4-man'!$F$4="Yes"),25,50)),10,0)+IF('4-man'!AK$21=$Q$131,25,0))</f>
        <v/>
      </c>
      <c r="AL125">
        <f>MIN(100,AK126+IF(AND(OR(NOT(ISNUMBER($R$131)),'4-man'!AL$21&gt;$R$131),AK126&lt;100,AK127+1&gt;=IF(OR('4-man'!$F$4=TRUE,'4-man'!$F$4="TRUE",'4-man'!$F$4="Yes"),25,50)),10,0)+IF('4-man'!AL$21=$Q$131,25,0))</f>
        <v/>
      </c>
      <c r="AM125">
        <f>MIN(100,AL126+IF(AND(OR(NOT(ISNUMBER($R$131)),'4-man'!AM$21&gt;$R$131),AL126&lt;100,AL127+1&gt;=IF(OR('4-man'!$F$4=TRUE,'4-man'!$F$4="TRUE",'4-man'!$F$4="Yes"),25,50)),10,0)+IF('4-man'!AM$21=$Q$131,25,0))</f>
        <v/>
      </c>
      <c r="AN125">
        <f>MIN(100,AM126+IF(AND(OR(NOT(ISNUMBER($R$131)),'4-man'!AN$21&gt;$R$131),AM126&lt;100,AM127+1&gt;=IF(OR('4-man'!$F$4=TRUE,'4-man'!$F$4="TRUE",'4-man'!$F$4="Yes"),25,50)),10,0)+IF('4-man'!AN$21=$Q$131,25,0))</f>
        <v/>
      </c>
      <c r="AO125">
        <f>MIN(100,AN126+IF(AND(OR(NOT(ISNUMBER($R$131)),'4-man'!AO$21&gt;$R$131),AN126&lt;100,AN127+1&gt;=IF(OR('4-man'!$F$4=TRUE,'4-man'!$F$4="TRUE",'4-man'!$F$4="Yes"),25,50)),10,0)+IF('4-man'!AO$21=$Q$131,25,0))</f>
        <v/>
      </c>
      <c r="AP125">
        <f>MIN(100,AO126+IF(AND(OR(NOT(ISNUMBER($R$131)),'4-man'!AP$21&gt;$R$131),AO126&lt;100,AO127+1&gt;=IF(OR('4-man'!$F$4=TRUE,'4-man'!$F$4="TRUE",'4-man'!$F$4="Yes"),25,50)),10,0)+IF('4-man'!AP$21=$Q$131,25,0))</f>
        <v/>
      </c>
      <c r="AQ125">
        <f>MIN(100,AP126+IF(AND(OR(NOT(ISNUMBER($R$131)),'4-man'!AQ$21&gt;$R$131),AP126&lt;100,AP127+1&gt;=IF(OR('4-man'!$F$4=TRUE,'4-man'!$F$4="TRUE",'4-man'!$F$4="Yes"),25,50)),10,0)+IF('4-man'!AQ$21=$Q$131,25,0))</f>
        <v/>
      </c>
      <c r="AR125">
        <f>MIN(100,AQ126+IF(AND(OR(NOT(ISNUMBER($R$131)),'4-man'!AR$21&gt;$R$131),AQ126&lt;100,AQ127+1&gt;=IF(OR('4-man'!$F$4=TRUE,'4-man'!$F$4="TRUE",'4-man'!$F$4="Yes"),25,50)),10,0)+IF('4-man'!AR$21=$Q$131,25,0))</f>
        <v/>
      </c>
      <c r="AS125">
        <f>MIN(100,AR126+IF(AND(OR(NOT(ISNUMBER($R$131)),'4-man'!AS$21&gt;$R$131),AR126&lt;100,AR127+1&gt;=IF(OR('4-man'!$F$4=TRUE,'4-man'!$F$4="TRUE",'4-man'!$F$4="Yes"),25,50)),10,0)+IF('4-man'!AS$21=$Q$131,25,0))</f>
        <v/>
      </c>
      <c r="AT125">
        <f>MIN(100,AS126+IF(AND(OR(NOT(ISNUMBER($R$131)),'4-man'!AT$21&gt;$R$131),AS126&lt;100,AS127+1&gt;=IF(OR('4-man'!$F$4=TRUE,'4-man'!$F$4="TRUE",'4-man'!$F$4="Yes"),25,50)),10,0)+IF('4-man'!AT$21=$Q$131,25,0))</f>
        <v/>
      </c>
      <c r="AU125">
        <f>MIN(100,AT126+IF(AND(OR(NOT(ISNUMBER($R$131)),'4-man'!AU$21&gt;$R$131),AT126&lt;100,AT127+1&gt;=IF(OR('4-man'!$F$4=TRUE,'4-man'!$F$4="TRUE",'4-man'!$F$4="Yes"),25,50)),10,0)+IF('4-man'!AU$21=$Q$131,25,0))</f>
        <v/>
      </c>
      <c r="AV125">
        <f>MIN(100,AU126+IF(AND(OR(NOT(ISNUMBER($R$131)),'4-man'!AV$21&gt;$R$131),AU126&lt;100,AU127+1&gt;=IF(OR('4-man'!$F$4=TRUE,'4-man'!$F$4="TRUE",'4-man'!$F$4="Yes"),25,50)),10,0)+IF('4-man'!AV$21=$Q$131,25,0))</f>
        <v/>
      </c>
      <c r="AW125">
        <f>MIN(100,AV126+IF(AND(OR(NOT(ISNUMBER($R$131)),'4-man'!AW$21&gt;$R$131),AV126&lt;100,AV127+1&gt;=IF(OR('4-man'!$F$4=TRUE,'4-man'!$F$4="TRUE",'4-man'!$F$4="Yes"),25,50)),10,0)+IF('4-man'!AW$21=$Q$131,25,0))</f>
        <v/>
      </c>
      <c r="AX125">
        <f>MIN(100,AW126+IF(AND(OR(NOT(ISNUMBER($R$131)),'4-man'!AX$21&gt;$R$131),AW126&lt;100,AW127+1&gt;=IF(OR('4-man'!$F$4=TRUE,'4-man'!$F$4="TRUE",'4-man'!$F$4="Yes"),25,50)),10,0)+IF('4-man'!AX$21=$Q$131,25,0))</f>
        <v/>
      </c>
      <c r="AY125">
        <f>MIN(100,AX126+IF(AND(OR(NOT(ISNUMBER($R$131)),'4-man'!AY$21&gt;$R$131),AX126&lt;100,AX127+1&gt;=IF(OR('4-man'!$F$4=TRUE,'4-man'!$F$4="TRUE",'4-man'!$F$4="Yes"),25,50)),10,0)+IF('4-man'!AY$21=$Q$131,25,0))</f>
        <v/>
      </c>
      <c r="AZ125">
        <f>MIN(100,AY126+IF(AND(OR(NOT(ISNUMBER($R$131)),'4-man'!AZ$21&gt;$R$131),AY126&lt;100,AY127+1&gt;=IF(OR('4-man'!$F$4=TRUE,'4-man'!$F$4="TRUE",'4-man'!$F$4="Yes"),25,50)),10,0)+IF('4-man'!AZ$21=$Q$131,25,0))</f>
        <v/>
      </c>
      <c r="BA125">
        <f>MIN(100,AZ126+IF(AND(OR(NOT(ISNUMBER($R$131)),'4-man'!BA$21&gt;$R$131),AZ126&lt;100,AZ127+1&gt;=IF(OR('4-man'!$F$4=TRUE,'4-man'!$F$4="TRUE",'4-man'!$F$4="Yes"),25,50)),10,0)+IF('4-man'!BA$21=$Q$131,25,0))</f>
        <v/>
      </c>
      <c r="BB125">
        <f>MIN(100,BA126+IF(AND(OR(NOT(ISNUMBER($R$131)),'4-man'!BB$21&gt;$R$131),BA126&lt;100,BA127+1&gt;=IF(OR('4-man'!$F$4=TRUE,'4-man'!$F$4="TRUE",'4-man'!$F$4="Yes"),25,50)),10,0)+IF('4-man'!BB$21=$Q$131,25,0))</f>
        <v/>
      </c>
      <c r="BC125">
        <f>MIN(100,BB126+IF(AND(OR(NOT(ISNUMBER($R$131)),'4-man'!BC$21&gt;$R$131),BB126&lt;100,BB127+1&gt;=IF(OR('4-man'!$F$4=TRUE,'4-man'!$F$4="TRUE",'4-man'!$F$4="Yes"),25,50)),10,0)+IF('4-man'!BC$21=$Q$131,25,0))</f>
        <v/>
      </c>
      <c r="BD125">
        <f>MIN(100,BC126+IF(AND(OR(NOT(ISNUMBER($R$131)),'4-man'!BD$21&gt;$R$131),BC126&lt;100,BC127+1&gt;=IF(OR('4-man'!$F$4=TRUE,'4-man'!$F$4="TRUE",'4-man'!$F$4="Yes"),25,50)),10,0)+IF('4-man'!BD$21=$Q$131,25,0))</f>
        <v/>
      </c>
      <c r="BE125">
        <f>MIN(100,BD126+IF(AND(OR(NOT(ISNUMBER($R$131)),'4-man'!BE$21&gt;$R$131),BD126&lt;100,BD127+1&gt;=IF(OR('4-man'!$F$4=TRUE,'4-man'!$F$4="TRUE",'4-man'!$F$4="Yes"),25,50)),10,0)+IF('4-man'!BE$21=$Q$131,25,0))</f>
        <v/>
      </c>
      <c r="BF125">
        <f>MIN(100,BE126+IF(AND(OR(NOT(ISNUMBER($R$131)),'4-man'!BF$21&gt;$R$131),BE126&lt;100,BE127+1&gt;=IF(OR('4-man'!$F$4=TRUE,'4-man'!$F$4="TRUE",'4-man'!$F$4="Yes"),25,50)),10,0)+IF('4-man'!BF$21=$Q$131,25,0))</f>
        <v/>
      </c>
      <c r="BG125">
        <f>MIN(100,BF126+IF(AND(OR(NOT(ISNUMBER($R$131)),'4-man'!BG$21&gt;$R$131),BF126&lt;100,BF127+1&gt;=IF(OR('4-man'!$F$4=TRUE,'4-man'!$F$4="TRUE",'4-man'!$F$4="Yes"),25,50)),10,0)+IF('4-man'!BG$21=$Q$131,25,0))</f>
        <v/>
      </c>
      <c r="BH125">
        <f>MIN(100,BG126+IF(AND(OR(NOT(ISNUMBER($R$131)),'4-man'!BH$21&gt;$R$131),BG126&lt;100,BG127+1&gt;=IF(OR('4-man'!$F$4=TRUE,'4-man'!$F$4="TRUE",'4-man'!$F$4="Yes"),25,50)),10,0)+IF('4-man'!BH$21=$Q$131,25,0))</f>
        <v/>
      </c>
      <c r="BI125">
        <f>MIN(100,BH126+IF(AND(OR(NOT(ISNUMBER($R$131)),'4-man'!BI$21&gt;$R$131),BH126&lt;100,BH127+1&gt;=IF(OR('4-man'!$F$4=TRUE,'4-man'!$F$4="TRUE",'4-man'!$F$4="Yes"),25,50)),10,0)+IF('4-man'!BI$21=$Q$131,25,0))</f>
        <v/>
      </c>
      <c r="BJ125">
        <f>MIN(100,BI126+IF(AND(OR(NOT(ISNUMBER($R$131)),'4-man'!BJ$21&gt;$R$131),BI126&lt;100,BI127+1&gt;=IF(OR('4-man'!$F$4=TRUE,'4-man'!$F$4="TRUE",'4-man'!$F$4="Yes"),25,50)),10,0)+IF('4-man'!BJ$21=$Q$131,25,0))</f>
        <v/>
      </c>
      <c r="BK125">
        <f>MIN(100,BJ126+IF(AND(OR(NOT(ISNUMBER($R$131)),'4-man'!BK$21&gt;$R$131),BJ126&lt;100,BJ127+1&gt;=IF(OR('4-man'!$F$4=TRUE,'4-man'!$F$4="TRUE",'4-man'!$F$4="Yes"),25,50)),10,0)+IF('4-man'!BK$21=$Q$131,25,0))</f>
        <v/>
      </c>
      <c r="BL125">
        <f>MIN(100,BK126+IF(AND(OR(NOT(ISNUMBER($R$131)),'4-man'!BL$21&gt;$R$131),BK126&lt;100,BK127+1&gt;=IF(OR('4-man'!$F$4=TRUE,'4-man'!$F$4="TRUE",'4-man'!$F$4="Yes"),25,50)),10,0)+IF('4-man'!BL$21=$Q$131,25,0))</f>
        <v/>
      </c>
      <c r="BM125">
        <f>MIN(100,BL126+IF(AND(OR(NOT(ISNUMBER($R$131)),'4-man'!BM$21&gt;$R$131),BL126&lt;100,BL127+1&gt;=IF(OR('4-man'!$F$4=TRUE,'4-man'!$F$4="TRUE",'4-man'!$F$4="Yes"),25,50)),10,0)+IF('4-man'!BM$21=$Q$131,25,0))</f>
        <v/>
      </c>
      <c r="BN125">
        <f>MIN(100,BM126+IF(AND(OR(NOT(ISNUMBER($R$131)),'4-man'!BN$21&gt;$R$131),BM126&lt;100,BM127+1&gt;=IF(OR('4-man'!$F$4=TRUE,'4-man'!$F$4="TRUE",'4-man'!$F$4="Yes"),25,50)),10,0)+IF('4-man'!BN$21=$Q$131,25,0))</f>
        <v/>
      </c>
      <c r="BO125">
        <f>MIN(100,BN126+IF(AND(OR(NOT(ISNUMBER($R$131)),'4-man'!BO$21&gt;$R$131),BN126&lt;100,BN127+1&gt;=IF(OR('4-man'!$F$4=TRUE,'4-man'!$F$4="TRUE",'4-man'!$F$4="Yes"),25,50)),10,0)+IF('4-man'!BO$21=$Q$131,25,0))</f>
        <v/>
      </c>
      <c r="BP125">
        <f>MIN(100,BO126+IF(AND(OR(NOT(ISNUMBER($R$131)),'4-man'!BP$21&gt;$R$131),BO126&lt;100,BO127+1&gt;=IF(OR('4-man'!$F$4=TRUE,'4-man'!$F$4="TRUE",'4-man'!$F$4="Yes"),25,50)),10,0)+IF('4-man'!BP$21=$Q$131,25,0))</f>
        <v/>
      </c>
      <c r="BQ125">
        <f>MIN(100,BP126+IF(AND(OR(NOT(ISNUMBER($R$131)),'4-man'!BQ$21&gt;$R$131),BP126&lt;100,BP127+1&gt;=IF(OR('4-man'!$F$4=TRUE,'4-man'!$F$4="TRUE",'4-man'!$F$4="Yes"),25,50)),10,0)+IF('4-man'!BQ$21=$Q$131,25,0))</f>
        <v/>
      </c>
      <c r="BR125">
        <f>MIN(100,BQ126+IF(AND(OR(NOT(ISNUMBER($R$131)),'4-man'!BR$21&gt;$R$131),BQ126&lt;100,BQ127+1&gt;=IF(OR('4-man'!$F$4=TRUE,'4-man'!$F$4="TRUE",'4-man'!$F$4="Yes"),25,50)),10,0)+IF('4-man'!BR$21=$Q$131,25,0))</f>
        <v/>
      </c>
      <c r="BS125">
        <f>MIN(100,BR126+IF(AND(OR(NOT(ISNUMBER($R$131)),'4-man'!BS$21&gt;$R$131),BR126&lt;100,BR127+1&gt;=IF(OR('4-man'!$F$4=TRUE,'4-man'!$F$4="TRUE",'4-man'!$F$4="Yes"),25,50)),10,0)+IF('4-man'!BS$21=$Q$131,25,0))</f>
        <v/>
      </c>
      <c r="BT125">
        <f>MIN(100,BS126+IF(AND(OR(NOT(ISNUMBER($R$131)),'4-man'!BT$21&gt;$R$131),BS126&lt;100,BS127+1&gt;=IF(OR('4-man'!$F$4=TRUE,'4-man'!$F$4="TRUE",'4-man'!$F$4="Yes"),25,50)),10,0)+IF('4-man'!BT$21=$Q$131,25,0))</f>
        <v/>
      </c>
      <c r="BU125">
        <f>MIN(100,BT126+IF(AND(OR(NOT(ISNUMBER($R$131)),'4-man'!BU$21&gt;$R$131),BT126&lt;100,BT127+1&gt;=IF(OR('4-man'!$F$4=TRUE,'4-man'!$F$4="TRUE",'4-man'!$F$4="Yes"),25,50)),10,0)+IF('4-man'!BU$21=$Q$131,25,0))</f>
        <v/>
      </c>
      <c r="BV125">
        <f>MIN(100,BU126+IF(AND(OR(NOT(ISNUMBER($R$131)),'4-man'!BV$21&gt;$R$131),BU126&lt;100,BU127+1&gt;=IF(OR('4-man'!$F$4=TRUE,'4-man'!$F$4="TRUE",'4-man'!$F$4="Yes"),25,50)),10,0)+IF('4-man'!BV$21=$Q$131,25,0))</f>
        <v/>
      </c>
      <c r="BW125">
        <f>MIN(100,BV126+IF(AND(OR(NOT(ISNUMBER($R$131)),'4-man'!BW$21&gt;$R$131),BV126&lt;100,BV127+1&gt;=IF(OR('4-man'!$F$4=TRUE,'4-man'!$F$4="TRUE",'4-man'!$F$4="Yes"),25,50)),10,0)+IF('4-man'!BW$21=$Q$131,25,0))</f>
        <v/>
      </c>
      <c r="BX125">
        <f>MIN(100,BW126+IF(AND(OR(NOT(ISNUMBER($R$131)),'4-man'!BX$21&gt;$R$131),BW126&lt;100,BW127+1&gt;=IF(OR('4-man'!$F$4=TRUE,'4-man'!$F$4="TRUE",'4-man'!$F$4="Yes"),25,50)),10,0)+IF('4-man'!BX$21=$Q$131,25,0))</f>
        <v/>
      </c>
      <c r="BY125">
        <f>MIN(100,BX126+IF(AND(OR(NOT(ISNUMBER($R$131)),'4-man'!BY$21&gt;$R$131),BX126&lt;100,BX127+1&gt;=IF(OR('4-man'!$F$4=TRUE,'4-man'!$F$4="TRUE",'4-man'!$F$4="Yes"),25,50)),10,0)+IF('4-man'!BY$21=$Q$131,25,0))</f>
        <v/>
      </c>
      <c r="BZ125">
        <f>MIN(100,BY126+IF(AND(OR(NOT(ISNUMBER($R$131)),'4-man'!BZ$21&gt;$R$131),BY126&lt;100,BY127+1&gt;=IF(OR('4-man'!$F$4=TRUE,'4-man'!$F$4="TRUE",'4-man'!$F$4="Yes"),25,50)),10,0)+IF('4-man'!BZ$21=$Q$131,25,0))</f>
        <v/>
      </c>
      <c r="CA125">
        <f>MIN(100,BZ126+IF(AND(OR(NOT(ISNUMBER($R$131)),'4-man'!CA$21&gt;$R$131),BZ126&lt;100,BZ127+1&gt;=IF(OR('4-man'!$F$4=TRUE,'4-man'!$F$4="TRUE",'4-man'!$F$4="Yes"),25,50)),10,0)+IF('4-man'!CA$21=$Q$131,25,0))</f>
        <v/>
      </c>
      <c r="CB125">
        <f>MIN(100,CA126+IF(AND(OR(NOT(ISNUMBER($R$131)),'4-man'!CB$21&gt;$R$131),CA126&lt;100,CA127+1&gt;=IF(OR('4-man'!$F$4=TRUE,'4-man'!$F$4="TRUE",'4-man'!$F$4="Yes"),25,50)),10,0)+IF('4-man'!CB$21=$Q$131,25,0))</f>
        <v/>
      </c>
      <c r="CC125">
        <f>MIN(100,CB126+IF(AND(OR(NOT(ISNUMBER($R$131)),'4-man'!CC$21&gt;$R$131),CB126&lt;100,CB127+1&gt;=IF(OR('4-man'!$F$4=TRUE,'4-man'!$F$4="TRUE",'4-man'!$F$4="Yes"),25,50)),10,0)+IF('4-man'!CC$21=$Q$131,25,0))</f>
        <v/>
      </c>
      <c r="CD125">
        <f>MIN(100,CC126+IF(AND(OR(NOT(ISNUMBER($R$131)),'4-man'!CD$21&gt;$R$131),CC126&lt;100,CC127+1&gt;=IF(OR('4-man'!$F$4=TRUE,'4-man'!$F$4="TRUE",'4-man'!$F$4="Yes"),25,50)),10,0)+IF('4-man'!CD$21=$Q$131,25,0))</f>
        <v/>
      </c>
    </row>
    <row r="126">
      <c r="A126" t="inlineStr">
        <is>
          <t>P1 spec</t>
        </is>
      </c>
      <c r="B126">
        <f>IF('4-man'!$C$4="",100,'4-man'!$C$4)</f>
        <v/>
      </c>
      <c r="C126">
        <f>IF(OR('4-man'!C$22="R",'4-man'!C$21=$R$131),MIN(100,C125+10),IF('4-man'!C$22="P",MIN(100,C125+25),IF(AND('4-man'!C$22="D",C125&gt;=35,'4-man'!C$21&lt;=IF('4-man'!$BF$4="",999,'4-man'!$BF$4)),C125-35,IF(AND(LEFT('4-man'!C$22,3)="ST&gt;",C125&gt;=100,'4-man'!C$21&lt;=IF('4-man'!$BF$4="",999,'4-man'!$BF$4)),0,IF(AND(OR(AND('4-man'!C$23="ST&gt;1",C133&gt;=100),AND('4-man'!C$24="ST&gt;1",C141&gt;=100),AND('4-man'!C$25="ST&gt;1",C149&gt;=100)),'4-man'!C$21&lt;=IF('4-man'!$BF$4="",999,'4-man'!$BF$4)),100,C125)))))</f>
        <v/>
      </c>
      <c r="D126">
        <f>IF(OR('4-man'!D$22="R",'4-man'!D$21=$R$131),MIN(100,D125+10),IF('4-man'!D$22="P",MIN(100,D125+25),IF(AND('4-man'!D$22="D",D125&gt;=35,'4-man'!D$21&lt;=IF('4-man'!$BF$4="",999,'4-man'!$BF$4)),D125-35,IF(AND(LEFT('4-man'!D$22,3)="ST&gt;",D125&gt;=100,'4-man'!D$21&lt;=IF('4-man'!$BF$4="",999,'4-man'!$BF$4)),0,IF(AND(OR(AND('4-man'!D$23="ST&gt;1",D133&gt;=100),AND('4-man'!D$24="ST&gt;1",D141&gt;=100),AND('4-man'!D$25="ST&gt;1",D149&gt;=100)),'4-man'!D$21&lt;=IF('4-man'!$BF$4="",999,'4-man'!$BF$4)),100,D125)))))</f>
        <v/>
      </c>
      <c r="E126">
        <f>IF(OR('4-man'!E$22="R",'4-man'!E$21=$R$131),MIN(100,E125+10),IF('4-man'!E$22="P",MIN(100,E125+25),IF(AND('4-man'!E$22="D",E125&gt;=35,'4-man'!E$21&lt;=IF('4-man'!$BF$4="",999,'4-man'!$BF$4)),E125-35,IF(AND(LEFT('4-man'!E$22,3)="ST&gt;",E125&gt;=100,'4-man'!E$21&lt;=IF('4-man'!$BF$4="",999,'4-man'!$BF$4)),0,IF(AND(OR(AND('4-man'!E$23="ST&gt;1",E133&gt;=100),AND('4-man'!E$24="ST&gt;1",E141&gt;=100),AND('4-man'!E$25="ST&gt;1",E149&gt;=100)),'4-man'!E$21&lt;=IF('4-man'!$BF$4="",999,'4-man'!$BF$4)),100,E125)))))</f>
        <v/>
      </c>
      <c r="F126">
        <f>IF(OR('4-man'!F$22="R",'4-man'!F$21=$R$131),MIN(100,F125+10),IF('4-man'!F$22="P",MIN(100,F125+25),IF(AND('4-man'!F$22="D",F125&gt;=35,'4-man'!F$21&lt;=IF('4-man'!$BF$4="",999,'4-man'!$BF$4)),F125-35,IF(AND(LEFT('4-man'!F$22,3)="ST&gt;",F125&gt;=100,'4-man'!F$21&lt;=IF('4-man'!$BF$4="",999,'4-man'!$BF$4)),0,IF(AND(OR(AND('4-man'!F$23="ST&gt;1",F133&gt;=100),AND('4-man'!F$24="ST&gt;1",F141&gt;=100),AND('4-man'!F$25="ST&gt;1",F149&gt;=100)),'4-man'!F$21&lt;=IF('4-man'!$BF$4="",999,'4-man'!$BF$4)),100,F125)))))</f>
        <v/>
      </c>
      <c r="G126">
        <f>IF(OR('4-man'!G$22="R",'4-man'!G$21=$R$131),MIN(100,G125+10),IF('4-man'!G$22="P",MIN(100,G125+25),IF(AND('4-man'!G$22="D",G125&gt;=35,'4-man'!G$21&lt;=IF('4-man'!$BF$4="",999,'4-man'!$BF$4)),G125-35,IF(AND(LEFT('4-man'!G$22,3)="ST&gt;",G125&gt;=100,'4-man'!G$21&lt;=IF('4-man'!$BF$4="",999,'4-man'!$BF$4)),0,IF(AND(OR(AND('4-man'!G$23="ST&gt;1",G133&gt;=100),AND('4-man'!G$24="ST&gt;1",G141&gt;=100),AND('4-man'!G$25="ST&gt;1",G149&gt;=100)),'4-man'!G$21&lt;=IF('4-man'!$BF$4="",999,'4-man'!$BF$4)),100,G125)))))</f>
        <v/>
      </c>
      <c r="H126">
        <f>IF(OR('4-man'!H$22="R",'4-man'!H$21=$R$131),MIN(100,H125+10),IF('4-man'!H$22="P",MIN(100,H125+25),IF(AND('4-man'!H$22="D",H125&gt;=35,'4-man'!H$21&lt;=IF('4-man'!$BF$4="",999,'4-man'!$BF$4)),H125-35,IF(AND(LEFT('4-man'!H$22,3)="ST&gt;",H125&gt;=100,'4-man'!H$21&lt;=IF('4-man'!$BF$4="",999,'4-man'!$BF$4)),0,IF(AND(OR(AND('4-man'!H$23="ST&gt;1",H133&gt;=100),AND('4-man'!H$24="ST&gt;1",H141&gt;=100),AND('4-man'!H$25="ST&gt;1",H149&gt;=100)),'4-man'!H$21&lt;=IF('4-man'!$BF$4="",999,'4-man'!$BF$4)),100,H125)))))</f>
        <v/>
      </c>
      <c r="I126">
        <f>IF(OR('4-man'!I$22="R",'4-man'!I$21=$R$131),MIN(100,I125+10),IF('4-man'!I$22="P",MIN(100,I125+25),IF(AND('4-man'!I$22="D",I125&gt;=35,'4-man'!I$21&lt;=IF('4-man'!$BF$4="",999,'4-man'!$BF$4)),I125-35,IF(AND(LEFT('4-man'!I$22,3)="ST&gt;",I125&gt;=100,'4-man'!I$21&lt;=IF('4-man'!$BF$4="",999,'4-man'!$BF$4)),0,IF(AND(OR(AND('4-man'!I$23="ST&gt;1",I133&gt;=100),AND('4-man'!I$24="ST&gt;1",I141&gt;=100),AND('4-man'!I$25="ST&gt;1",I149&gt;=100)),'4-man'!I$21&lt;=IF('4-man'!$BF$4="",999,'4-man'!$BF$4)),100,I125)))))</f>
        <v/>
      </c>
      <c r="J126">
        <f>IF(OR('4-man'!J$22="R",'4-man'!J$21=$R$131),MIN(100,J125+10),IF('4-man'!J$22="P",MIN(100,J125+25),IF(AND('4-man'!J$22="D",J125&gt;=35,'4-man'!J$21&lt;=IF('4-man'!$BF$4="",999,'4-man'!$BF$4)),J125-35,IF(AND(LEFT('4-man'!J$22,3)="ST&gt;",J125&gt;=100,'4-man'!J$21&lt;=IF('4-man'!$BF$4="",999,'4-man'!$BF$4)),0,IF(AND(OR(AND('4-man'!J$23="ST&gt;1",J133&gt;=100),AND('4-man'!J$24="ST&gt;1",J141&gt;=100),AND('4-man'!J$25="ST&gt;1",J149&gt;=100)),'4-man'!J$21&lt;=IF('4-man'!$BF$4="",999,'4-man'!$BF$4)),100,J125)))))</f>
        <v/>
      </c>
      <c r="K126">
        <f>IF(OR('4-man'!K$22="R",'4-man'!K$21=$R$131),MIN(100,K125+10),IF('4-man'!K$22="P",MIN(100,K125+25),IF(AND('4-man'!K$22="D",K125&gt;=35,'4-man'!K$21&lt;=IF('4-man'!$BF$4="",999,'4-man'!$BF$4)),K125-35,IF(AND(LEFT('4-man'!K$22,3)="ST&gt;",K125&gt;=100,'4-man'!K$21&lt;=IF('4-man'!$BF$4="",999,'4-man'!$BF$4)),0,IF(AND(OR(AND('4-man'!K$23="ST&gt;1",K133&gt;=100),AND('4-man'!K$24="ST&gt;1",K141&gt;=100),AND('4-man'!K$25="ST&gt;1",K149&gt;=100)),'4-man'!K$21&lt;=IF('4-man'!$BF$4="",999,'4-man'!$BF$4)),100,K125)))))</f>
        <v/>
      </c>
      <c r="L126">
        <f>IF(OR('4-man'!L$22="R",'4-man'!L$21=$R$131),MIN(100,L125+10),IF('4-man'!L$22="P",MIN(100,L125+25),IF(AND('4-man'!L$22="D",L125&gt;=35,'4-man'!L$21&lt;=IF('4-man'!$BF$4="",999,'4-man'!$BF$4)),L125-35,IF(AND(LEFT('4-man'!L$22,3)="ST&gt;",L125&gt;=100,'4-man'!L$21&lt;=IF('4-man'!$BF$4="",999,'4-man'!$BF$4)),0,IF(AND(OR(AND('4-man'!L$23="ST&gt;1",L133&gt;=100),AND('4-man'!L$24="ST&gt;1",L141&gt;=100),AND('4-man'!L$25="ST&gt;1",L149&gt;=100)),'4-man'!L$21&lt;=IF('4-man'!$BF$4="",999,'4-man'!$BF$4)),100,L125)))))</f>
        <v/>
      </c>
      <c r="M126">
        <f>IF(OR('4-man'!M$22="R",'4-man'!M$21=$R$131),MIN(100,M125+10),IF('4-man'!M$22="P",MIN(100,M125+25),IF(AND('4-man'!M$22="D",M125&gt;=35,'4-man'!M$21&lt;=IF('4-man'!$BF$4="",999,'4-man'!$BF$4)),M125-35,IF(AND(LEFT('4-man'!M$22,3)="ST&gt;",M125&gt;=100,'4-man'!M$21&lt;=IF('4-man'!$BF$4="",999,'4-man'!$BF$4)),0,IF(AND(OR(AND('4-man'!M$23="ST&gt;1",M133&gt;=100),AND('4-man'!M$24="ST&gt;1",M141&gt;=100),AND('4-man'!M$25="ST&gt;1",M149&gt;=100)),'4-man'!M$21&lt;=IF('4-man'!$BF$4="",999,'4-man'!$BF$4)),100,M125)))))</f>
        <v/>
      </c>
      <c r="N126">
        <f>IF(OR('4-man'!N$22="R",'4-man'!N$21=$R$131),MIN(100,N125+10),IF('4-man'!N$22="P",MIN(100,N125+25),IF(AND('4-man'!N$22="D",N125&gt;=35,'4-man'!N$21&lt;=IF('4-man'!$BF$4="",999,'4-man'!$BF$4)),N125-35,IF(AND(LEFT('4-man'!N$22,3)="ST&gt;",N125&gt;=100,'4-man'!N$21&lt;=IF('4-man'!$BF$4="",999,'4-man'!$BF$4)),0,IF(AND(OR(AND('4-man'!N$23="ST&gt;1",N133&gt;=100),AND('4-man'!N$24="ST&gt;1",N141&gt;=100),AND('4-man'!N$25="ST&gt;1",N149&gt;=100)),'4-man'!N$21&lt;=IF('4-man'!$BF$4="",999,'4-man'!$BF$4)),100,N125)))))</f>
        <v/>
      </c>
      <c r="O126">
        <f>IF(OR('4-man'!O$22="R",'4-man'!O$21=$R$131),MIN(100,O125+10),IF('4-man'!O$22="P",MIN(100,O125+25),IF(AND('4-man'!O$22="D",O125&gt;=35,'4-man'!O$21&lt;=IF('4-man'!$BF$4="",999,'4-man'!$BF$4)),O125-35,IF(AND(LEFT('4-man'!O$22,3)="ST&gt;",O125&gt;=100,'4-man'!O$21&lt;=IF('4-man'!$BF$4="",999,'4-man'!$BF$4)),0,IF(AND(OR(AND('4-man'!O$23="ST&gt;1",O133&gt;=100),AND('4-man'!O$24="ST&gt;1",O141&gt;=100),AND('4-man'!O$25="ST&gt;1",O149&gt;=100)),'4-man'!O$21&lt;=IF('4-man'!$BF$4="",999,'4-man'!$BF$4)),100,O125)))))</f>
        <v/>
      </c>
      <c r="P126">
        <f>IF(OR('4-man'!P$22="R",'4-man'!P$21=$R$131),MIN(100,P125+10),IF('4-man'!P$22="P",MIN(100,P125+25),IF(AND('4-man'!P$22="D",P125&gt;=35,'4-man'!P$21&lt;=IF('4-man'!$BF$4="",999,'4-man'!$BF$4)),P125-35,IF(AND(LEFT('4-man'!P$22,3)="ST&gt;",P125&gt;=100,'4-man'!P$21&lt;=IF('4-man'!$BF$4="",999,'4-man'!$BF$4)),0,IF(AND(OR(AND('4-man'!P$23="ST&gt;1",P133&gt;=100),AND('4-man'!P$24="ST&gt;1",P141&gt;=100),AND('4-man'!P$25="ST&gt;1",P149&gt;=100)),'4-man'!P$21&lt;=IF('4-man'!$BF$4="",999,'4-man'!$BF$4)),100,P125)))))</f>
        <v/>
      </c>
      <c r="Q126">
        <f>IF(OR('4-man'!Q$22="R",'4-man'!Q$21=$R$131),MIN(100,Q125+10),IF('4-man'!Q$22="P",MIN(100,Q125+25),IF(AND('4-man'!Q$22="D",Q125&gt;=35,'4-man'!Q$21&lt;=IF('4-man'!$BF$4="",999,'4-man'!$BF$4)),Q125-35,IF(AND(LEFT('4-man'!Q$22,3)="ST&gt;",Q125&gt;=100,'4-man'!Q$21&lt;=IF('4-man'!$BF$4="",999,'4-man'!$BF$4)),0,IF(AND(OR(AND('4-man'!Q$23="ST&gt;1",Q133&gt;=100),AND('4-man'!Q$24="ST&gt;1",Q141&gt;=100),AND('4-man'!Q$25="ST&gt;1",Q149&gt;=100)),'4-man'!Q$21&lt;=IF('4-man'!$BF$4="",999,'4-man'!$BF$4)),100,Q125)))))</f>
        <v/>
      </c>
      <c r="R126">
        <f>IF(OR('4-man'!R$22="R",'4-man'!R$21=$R$131),MIN(100,R125+10),IF('4-man'!R$22="P",MIN(100,R125+25),IF(AND('4-man'!R$22="D",R125&gt;=35,'4-man'!R$21&lt;=IF('4-man'!$BF$4="",999,'4-man'!$BF$4)),R125-35,IF(AND(LEFT('4-man'!R$22,3)="ST&gt;",R125&gt;=100,'4-man'!R$21&lt;=IF('4-man'!$BF$4="",999,'4-man'!$BF$4)),0,IF(AND(OR(AND('4-man'!R$23="ST&gt;1",R133&gt;=100),AND('4-man'!R$24="ST&gt;1",R141&gt;=100),AND('4-man'!R$25="ST&gt;1",R149&gt;=100)),'4-man'!R$21&lt;=IF('4-man'!$BF$4="",999,'4-man'!$BF$4)),100,R125)))))</f>
        <v/>
      </c>
      <c r="S126">
        <f>IF(OR('4-man'!S$22="R",'4-man'!S$21=$R$131),MIN(100,S125+10),IF('4-man'!S$22="P",MIN(100,S125+25),IF(AND('4-man'!S$22="D",S125&gt;=35,'4-man'!S$21&lt;=IF('4-man'!$BF$4="",999,'4-man'!$BF$4)),S125-35,IF(AND(LEFT('4-man'!S$22,3)="ST&gt;",S125&gt;=100,'4-man'!S$21&lt;=IF('4-man'!$BF$4="",999,'4-man'!$BF$4)),0,IF(AND(OR(AND('4-man'!S$23="ST&gt;1",S133&gt;=100),AND('4-man'!S$24="ST&gt;1",S141&gt;=100),AND('4-man'!S$25="ST&gt;1",S149&gt;=100)),'4-man'!S$21&lt;=IF('4-man'!$BF$4="",999,'4-man'!$BF$4)),100,S125)))))</f>
        <v/>
      </c>
      <c r="T126">
        <f>IF(OR('4-man'!T$22="R",'4-man'!T$21=$R$131),MIN(100,T125+10),IF('4-man'!T$22="P",MIN(100,T125+25),IF(AND('4-man'!T$22="D",T125&gt;=35,'4-man'!T$21&lt;=IF('4-man'!$BF$4="",999,'4-man'!$BF$4)),T125-35,IF(AND(LEFT('4-man'!T$22,3)="ST&gt;",T125&gt;=100,'4-man'!T$21&lt;=IF('4-man'!$BF$4="",999,'4-man'!$BF$4)),0,IF(AND(OR(AND('4-man'!T$23="ST&gt;1",T133&gt;=100),AND('4-man'!T$24="ST&gt;1",T141&gt;=100),AND('4-man'!T$25="ST&gt;1",T149&gt;=100)),'4-man'!T$21&lt;=IF('4-man'!$BF$4="",999,'4-man'!$BF$4)),100,T125)))))</f>
        <v/>
      </c>
      <c r="U126">
        <f>IF(OR('4-man'!U$22="R",'4-man'!U$21=$R$131),MIN(100,U125+10),IF('4-man'!U$22="P",MIN(100,U125+25),IF(AND('4-man'!U$22="D",U125&gt;=35,'4-man'!U$21&lt;=IF('4-man'!$BF$4="",999,'4-man'!$BF$4)),U125-35,IF(AND(LEFT('4-man'!U$22,3)="ST&gt;",U125&gt;=100,'4-man'!U$21&lt;=IF('4-man'!$BF$4="",999,'4-man'!$BF$4)),0,IF(AND(OR(AND('4-man'!U$23="ST&gt;1",U133&gt;=100),AND('4-man'!U$24="ST&gt;1",U141&gt;=100),AND('4-man'!U$25="ST&gt;1",U149&gt;=100)),'4-man'!U$21&lt;=IF('4-man'!$BF$4="",999,'4-man'!$BF$4)),100,U125)))))</f>
        <v/>
      </c>
      <c r="V126">
        <f>IF(OR('4-man'!V$22="R",'4-man'!V$21=$R$131),MIN(100,V125+10),IF('4-man'!V$22="P",MIN(100,V125+25),IF(AND('4-man'!V$22="D",V125&gt;=35,'4-man'!V$21&lt;=IF('4-man'!$BF$4="",999,'4-man'!$BF$4)),V125-35,IF(AND(LEFT('4-man'!V$22,3)="ST&gt;",V125&gt;=100,'4-man'!V$21&lt;=IF('4-man'!$BF$4="",999,'4-man'!$BF$4)),0,IF(AND(OR(AND('4-man'!V$23="ST&gt;1",V133&gt;=100),AND('4-man'!V$24="ST&gt;1",V141&gt;=100),AND('4-man'!V$25="ST&gt;1",V149&gt;=100)),'4-man'!V$21&lt;=IF('4-man'!$BF$4="",999,'4-man'!$BF$4)),100,V125)))))</f>
        <v/>
      </c>
      <c r="W126">
        <f>IF(OR('4-man'!W$22="R",'4-man'!W$21=$R$131),MIN(100,W125+10),IF('4-man'!W$22="P",MIN(100,W125+25),IF(AND('4-man'!W$22="D",W125&gt;=35,'4-man'!W$21&lt;=IF('4-man'!$BF$4="",999,'4-man'!$BF$4)),W125-35,IF(AND(LEFT('4-man'!W$22,3)="ST&gt;",W125&gt;=100,'4-man'!W$21&lt;=IF('4-man'!$BF$4="",999,'4-man'!$BF$4)),0,IF(AND(OR(AND('4-man'!W$23="ST&gt;1",W133&gt;=100),AND('4-man'!W$24="ST&gt;1",W141&gt;=100),AND('4-man'!W$25="ST&gt;1",W149&gt;=100)),'4-man'!W$21&lt;=IF('4-man'!$BF$4="",999,'4-man'!$BF$4)),100,W125)))))</f>
        <v/>
      </c>
      <c r="X126">
        <f>IF(OR('4-man'!X$22="R",'4-man'!X$21=$R$131),MIN(100,X125+10),IF('4-man'!X$22="P",MIN(100,X125+25),IF(AND('4-man'!X$22="D",X125&gt;=35,'4-man'!X$21&lt;=IF('4-man'!$BF$4="",999,'4-man'!$BF$4)),X125-35,IF(AND(LEFT('4-man'!X$22,3)="ST&gt;",X125&gt;=100,'4-man'!X$21&lt;=IF('4-man'!$BF$4="",999,'4-man'!$BF$4)),0,IF(AND(OR(AND('4-man'!X$23="ST&gt;1",X133&gt;=100),AND('4-man'!X$24="ST&gt;1",X141&gt;=100),AND('4-man'!X$25="ST&gt;1",X149&gt;=100)),'4-man'!X$21&lt;=IF('4-man'!$BF$4="",999,'4-man'!$BF$4)),100,X125)))))</f>
        <v/>
      </c>
      <c r="Y126">
        <f>IF(OR('4-man'!Y$22="R",'4-man'!Y$21=$R$131),MIN(100,Y125+10),IF('4-man'!Y$22="P",MIN(100,Y125+25),IF(AND('4-man'!Y$22="D",Y125&gt;=35,'4-man'!Y$21&lt;=IF('4-man'!$BF$4="",999,'4-man'!$BF$4)),Y125-35,IF(AND(LEFT('4-man'!Y$22,3)="ST&gt;",Y125&gt;=100,'4-man'!Y$21&lt;=IF('4-man'!$BF$4="",999,'4-man'!$BF$4)),0,IF(AND(OR(AND('4-man'!Y$23="ST&gt;1",Y133&gt;=100),AND('4-man'!Y$24="ST&gt;1",Y141&gt;=100),AND('4-man'!Y$25="ST&gt;1",Y149&gt;=100)),'4-man'!Y$21&lt;=IF('4-man'!$BF$4="",999,'4-man'!$BF$4)),100,Y125)))))</f>
        <v/>
      </c>
      <c r="Z126">
        <f>IF(OR('4-man'!Z$22="R",'4-man'!Z$21=$R$131),MIN(100,Z125+10),IF('4-man'!Z$22="P",MIN(100,Z125+25),IF(AND('4-man'!Z$22="D",Z125&gt;=35,'4-man'!Z$21&lt;=IF('4-man'!$BF$4="",999,'4-man'!$BF$4)),Z125-35,IF(AND(LEFT('4-man'!Z$22,3)="ST&gt;",Z125&gt;=100,'4-man'!Z$21&lt;=IF('4-man'!$BF$4="",999,'4-man'!$BF$4)),0,IF(AND(OR(AND('4-man'!Z$23="ST&gt;1",Z133&gt;=100),AND('4-man'!Z$24="ST&gt;1",Z141&gt;=100),AND('4-man'!Z$25="ST&gt;1",Z149&gt;=100)),'4-man'!Z$21&lt;=IF('4-man'!$BF$4="",999,'4-man'!$BF$4)),100,Z125)))))</f>
        <v/>
      </c>
      <c r="AA126">
        <f>IF(OR('4-man'!AA$22="R",'4-man'!AA$21=$R$131),MIN(100,AA125+10),IF('4-man'!AA$22="P",MIN(100,AA125+25),IF(AND('4-man'!AA$22="D",AA125&gt;=35,'4-man'!AA$21&lt;=IF('4-man'!$BF$4="",999,'4-man'!$BF$4)),AA125-35,IF(AND(LEFT('4-man'!AA$22,3)="ST&gt;",AA125&gt;=100,'4-man'!AA$21&lt;=IF('4-man'!$BF$4="",999,'4-man'!$BF$4)),0,IF(AND(OR(AND('4-man'!AA$23="ST&gt;1",AA133&gt;=100),AND('4-man'!AA$24="ST&gt;1",AA141&gt;=100),AND('4-man'!AA$25="ST&gt;1",AA149&gt;=100)),'4-man'!AA$21&lt;=IF('4-man'!$BF$4="",999,'4-man'!$BF$4)),100,AA125)))))</f>
        <v/>
      </c>
      <c r="AB126">
        <f>IF(OR('4-man'!AB$22="R",'4-man'!AB$21=$R$131),MIN(100,AB125+10),IF('4-man'!AB$22="P",MIN(100,AB125+25),IF(AND('4-man'!AB$22="D",AB125&gt;=35,'4-man'!AB$21&lt;=IF('4-man'!$BF$4="",999,'4-man'!$BF$4)),AB125-35,IF(AND(LEFT('4-man'!AB$22,3)="ST&gt;",AB125&gt;=100,'4-man'!AB$21&lt;=IF('4-man'!$BF$4="",999,'4-man'!$BF$4)),0,IF(AND(OR(AND('4-man'!AB$23="ST&gt;1",AB133&gt;=100),AND('4-man'!AB$24="ST&gt;1",AB141&gt;=100),AND('4-man'!AB$25="ST&gt;1",AB149&gt;=100)),'4-man'!AB$21&lt;=IF('4-man'!$BF$4="",999,'4-man'!$BF$4)),100,AB125)))))</f>
        <v/>
      </c>
      <c r="AC126">
        <f>IF(OR('4-man'!AC$22="R",'4-man'!AC$21=$R$131),MIN(100,AC125+10),IF('4-man'!AC$22="P",MIN(100,AC125+25),IF(AND('4-man'!AC$22="D",AC125&gt;=35,'4-man'!AC$21&lt;=IF('4-man'!$BF$4="",999,'4-man'!$BF$4)),AC125-35,IF(AND(LEFT('4-man'!AC$22,3)="ST&gt;",AC125&gt;=100,'4-man'!AC$21&lt;=IF('4-man'!$BF$4="",999,'4-man'!$BF$4)),0,IF(AND(OR(AND('4-man'!AC$23="ST&gt;1",AC133&gt;=100),AND('4-man'!AC$24="ST&gt;1",AC141&gt;=100),AND('4-man'!AC$25="ST&gt;1",AC149&gt;=100)),'4-man'!AC$21&lt;=IF('4-man'!$BF$4="",999,'4-man'!$BF$4)),100,AC125)))))</f>
        <v/>
      </c>
      <c r="AD126">
        <f>IF(OR('4-man'!AD$22="R",'4-man'!AD$21=$R$131),MIN(100,AD125+10),IF('4-man'!AD$22="P",MIN(100,AD125+25),IF(AND('4-man'!AD$22="D",AD125&gt;=35,'4-man'!AD$21&lt;=IF('4-man'!$BF$4="",999,'4-man'!$BF$4)),AD125-35,IF(AND(LEFT('4-man'!AD$22,3)="ST&gt;",AD125&gt;=100,'4-man'!AD$21&lt;=IF('4-man'!$BF$4="",999,'4-man'!$BF$4)),0,IF(AND(OR(AND('4-man'!AD$23="ST&gt;1",AD133&gt;=100),AND('4-man'!AD$24="ST&gt;1",AD141&gt;=100),AND('4-man'!AD$25="ST&gt;1",AD149&gt;=100)),'4-man'!AD$21&lt;=IF('4-man'!$BF$4="",999,'4-man'!$BF$4)),100,AD125)))))</f>
        <v/>
      </c>
      <c r="AE126">
        <f>IF(OR('4-man'!AE$22="R",'4-man'!AE$21=$R$131),MIN(100,AE125+10),IF('4-man'!AE$22="P",MIN(100,AE125+25),IF(AND('4-man'!AE$22="D",AE125&gt;=35,'4-man'!AE$21&lt;=IF('4-man'!$BF$4="",999,'4-man'!$BF$4)),AE125-35,IF(AND(LEFT('4-man'!AE$22,3)="ST&gt;",AE125&gt;=100,'4-man'!AE$21&lt;=IF('4-man'!$BF$4="",999,'4-man'!$BF$4)),0,IF(AND(OR(AND('4-man'!AE$23="ST&gt;1",AE133&gt;=100),AND('4-man'!AE$24="ST&gt;1",AE141&gt;=100),AND('4-man'!AE$25="ST&gt;1",AE149&gt;=100)),'4-man'!AE$21&lt;=IF('4-man'!$BF$4="",999,'4-man'!$BF$4)),100,AE125)))))</f>
        <v/>
      </c>
      <c r="AF126">
        <f>IF(OR('4-man'!AF$22="R",'4-man'!AF$21=$R$131),MIN(100,AF125+10),IF('4-man'!AF$22="P",MIN(100,AF125+25),IF(AND('4-man'!AF$22="D",AF125&gt;=35,'4-man'!AF$21&lt;=IF('4-man'!$BF$4="",999,'4-man'!$BF$4)),AF125-35,IF(AND(LEFT('4-man'!AF$22,3)="ST&gt;",AF125&gt;=100,'4-man'!AF$21&lt;=IF('4-man'!$BF$4="",999,'4-man'!$BF$4)),0,IF(AND(OR(AND('4-man'!AF$23="ST&gt;1",AF133&gt;=100),AND('4-man'!AF$24="ST&gt;1",AF141&gt;=100),AND('4-man'!AF$25="ST&gt;1",AF149&gt;=100)),'4-man'!AF$21&lt;=IF('4-man'!$BF$4="",999,'4-man'!$BF$4)),100,AF125)))))</f>
        <v/>
      </c>
      <c r="AG126">
        <f>IF(OR('4-man'!AG$22="R",'4-man'!AG$21=$R$131),MIN(100,AG125+10),IF('4-man'!AG$22="P",MIN(100,AG125+25),IF(AND('4-man'!AG$22="D",AG125&gt;=35,'4-man'!AG$21&lt;=IF('4-man'!$BF$4="",999,'4-man'!$BF$4)),AG125-35,IF(AND(LEFT('4-man'!AG$22,3)="ST&gt;",AG125&gt;=100,'4-man'!AG$21&lt;=IF('4-man'!$BF$4="",999,'4-man'!$BF$4)),0,IF(AND(OR(AND('4-man'!AG$23="ST&gt;1",AG133&gt;=100),AND('4-man'!AG$24="ST&gt;1",AG141&gt;=100),AND('4-man'!AG$25="ST&gt;1",AG149&gt;=100)),'4-man'!AG$21&lt;=IF('4-man'!$BF$4="",999,'4-man'!$BF$4)),100,AG125)))))</f>
        <v/>
      </c>
      <c r="AH126">
        <f>IF(OR('4-man'!AH$22="R",'4-man'!AH$21=$R$131),MIN(100,AH125+10),IF('4-man'!AH$22="P",MIN(100,AH125+25),IF(AND('4-man'!AH$22="D",AH125&gt;=35,'4-man'!AH$21&lt;=IF('4-man'!$BF$4="",999,'4-man'!$BF$4)),AH125-35,IF(AND(LEFT('4-man'!AH$22,3)="ST&gt;",AH125&gt;=100,'4-man'!AH$21&lt;=IF('4-man'!$BF$4="",999,'4-man'!$BF$4)),0,IF(AND(OR(AND('4-man'!AH$23="ST&gt;1",AH133&gt;=100),AND('4-man'!AH$24="ST&gt;1",AH141&gt;=100),AND('4-man'!AH$25="ST&gt;1",AH149&gt;=100)),'4-man'!AH$21&lt;=IF('4-man'!$BF$4="",999,'4-man'!$BF$4)),100,AH125)))))</f>
        <v/>
      </c>
      <c r="AI126">
        <f>IF(OR('4-man'!AI$22="R",'4-man'!AI$21=$R$131),MIN(100,AI125+10),IF('4-man'!AI$22="P",MIN(100,AI125+25),IF(AND('4-man'!AI$22="D",AI125&gt;=35,'4-man'!AI$21&lt;=IF('4-man'!$BF$4="",999,'4-man'!$BF$4)),AI125-35,IF(AND(LEFT('4-man'!AI$22,3)="ST&gt;",AI125&gt;=100,'4-man'!AI$21&lt;=IF('4-man'!$BF$4="",999,'4-man'!$BF$4)),0,IF(AND(OR(AND('4-man'!AI$23="ST&gt;1",AI133&gt;=100),AND('4-man'!AI$24="ST&gt;1",AI141&gt;=100),AND('4-man'!AI$25="ST&gt;1",AI149&gt;=100)),'4-man'!AI$21&lt;=IF('4-man'!$BF$4="",999,'4-man'!$BF$4)),100,AI125)))))</f>
        <v/>
      </c>
      <c r="AJ126">
        <f>IF(OR('4-man'!AJ$22="R",'4-man'!AJ$21=$R$131),MIN(100,AJ125+10),IF('4-man'!AJ$22="P",MIN(100,AJ125+25),IF(AND('4-man'!AJ$22="D",AJ125&gt;=35,'4-man'!AJ$21&lt;=IF('4-man'!$BF$4="",999,'4-man'!$BF$4)),AJ125-35,IF(AND(LEFT('4-man'!AJ$22,3)="ST&gt;",AJ125&gt;=100,'4-man'!AJ$21&lt;=IF('4-man'!$BF$4="",999,'4-man'!$BF$4)),0,IF(AND(OR(AND('4-man'!AJ$23="ST&gt;1",AJ133&gt;=100),AND('4-man'!AJ$24="ST&gt;1",AJ141&gt;=100),AND('4-man'!AJ$25="ST&gt;1",AJ149&gt;=100)),'4-man'!AJ$21&lt;=IF('4-man'!$BF$4="",999,'4-man'!$BF$4)),100,AJ125)))))</f>
        <v/>
      </c>
      <c r="AK126">
        <f>IF(OR('4-man'!AK$22="R",'4-man'!AK$21=$R$131),MIN(100,AK125+10),IF('4-man'!AK$22="P",MIN(100,AK125+25),IF(AND('4-man'!AK$22="D",AK125&gt;=35,'4-man'!AK$21&lt;=IF('4-man'!$BF$4="",999,'4-man'!$BF$4)),AK125-35,IF(AND(LEFT('4-man'!AK$22,3)="ST&gt;",AK125&gt;=100,'4-man'!AK$21&lt;=IF('4-man'!$BF$4="",999,'4-man'!$BF$4)),0,IF(AND(OR(AND('4-man'!AK$23="ST&gt;1",AK133&gt;=100),AND('4-man'!AK$24="ST&gt;1",AK141&gt;=100),AND('4-man'!AK$25="ST&gt;1",AK149&gt;=100)),'4-man'!AK$21&lt;=IF('4-man'!$BF$4="",999,'4-man'!$BF$4)),100,AK125)))))</f>
        <v/>
      </c>
      <c r="AL126">
        <f>IF(OR('4-man'!AL$22="R",'4-man'!AL$21=$R$131),MIN(100,AL125+10),IF('4-man'!AL$22="P",MIN(100,AL125+25),IF(AND('4-man'!AL$22="D",AL125&gt;=35,'4-man'!AL$21&lt;=IF('4-man'!$BF$4="",999,'4-man'!$BF$4)),AL125-35,IF(AND(LEFT('4-man'!AL$22,3)="ST&gt;",AL125&gt;=100,'4-man'!AL$21&lt;=IF('4-man'!$BF$4="",999,'4-man'!$BF$4)),0,IF(AND(OR(AND('4-man'!AL$23="ST&gt;1",AL133&gt;=100),AND('4-man'!AL$24="ST&gt;1",AL141&gt;=100),AND('4-man'!AL$25="ST&gt;1",AL149&gt;=100)),'4-man'!AL$21&lt;=IF('4-man'!$BF$4="",999,'4-man'!$BF$4)),100,AL125)))))</f>
        <v/>
      </c>
      <c r="AM126">
        <f>IF(OR('4-man'!AM$22="R",'4-man'!AM$21=$R$131),MIN(100,AM125+10),IF('4-man'!AM$22="P",MIN(100,AM125+25),IF(AND('4-man'!AM$22="D",AM125&gt;=35,'4-man'!AM$21&lt;=IF('4-man'!$BF$4="",999,'4-man'!$BF$4)),AM125-35,IF(AND(LEFT('4-man'!AM$22,3)="ST&gt;",AM125&gt;=100,'4-man'!AM$21&lt;=IF('4-man'!$BF$4="",999,'4-man'!$BF$4)),0,IF(AND(OR(AND('4-man'!AM$23="ST&gt;1",AM133&gt;=100),AND('4-man'!AM$24="ST&gt;1",AM141&gt;=100),AND('4-man'!AM$25="ST&gt;1",AM149&gt;=100)),'4-man'!AM$21&lt;=IF('4-man'!$BF$4="",999,'4-man'!$BF$4)),100,AM125)))))</f>
        <v/>
      </c>
      <c r="AN126">
        <f>IF(OR('4-man'!AN$22="R",'4-man'!AN$21=$R$131),MIN(100,AN125+10),IF('4-man'!AN$22="P",MIN(100,AN125+25),IF(AND('4-man'!AN$22="D",AN125&gt;=35,'4-man'!AN$21&lt;=IF('4-man'!$BF$4="",999,'4-man'!$BF$4)),AN125-35,IF(AND(LEFT('4-man'!AN$22,3)="ST&gt;",AN125&gt;=100,'4-man'!AN$21&lt;=IF('4-man'!$BF$4="",999,'4-man'!$BF$4)),0,IF(AND(OR(AND('4-man'!AN$23="ST&gt;1",AN133&gt;=100),AND('4-man'!AN$24="ST&gt;1",AN141&gt;=100),AND('4-man'!AN$25="ST&gt;1",AN149&gt;=100)),'4-man'!AN$21&lt;=IF('4-man'!$BF$4="",999,'4-man'!$BF$4)),100,AN125)))))</f>
        <v/>
      </c>
      <c r="AO126">
        <f>IF(OR('4-man'!AO$22="R",'4-man'!AO$21=$R$131),MIN(100,AO125+10),IF('4-man'!AO$22="P",MIN(100,AO125+25),IF(AND('4-man'!AO$22="D",AO125&gt;=35,'4-man'!AO$21&lt;=IF('4-man'!$BF$4="",999,'4-man'!$BF$4)),AO125-35,IF(AND(LEFT('4-man'!AO$22,3)="ST&gt;",AO125&gt;=100,'4-man'!AO$21&lt;=IF('4-man'!$BF$4="",999,'4-man'!$BF$4)),0,IF(AND(OR(AND('4-man'!AO$23="ST&gt;1",AO133&gt;=100),AND('4-man'!AO$24="ST&gt;1",AO141&gt;=100),AND('4-man'!AO$25="ST&gt;1",AO149&gt;=100)),'4-man'!AO$21&lt;=IF('4-man'!$BF$4="",999,'4-man'!$BF$4)),100,AO125)))))</f>
        <v/>
      </c>
      <c r="AP126">
        <f>IF(OR('4-man'!AP$22="R",'4-man'!AP$21=$R$131),MIN(100,AP125+10),IF('4-man'!AP$22="P",MIN(100,AP125+25),IF(AND('4-man'!AP$22="D",AP125&gt;=35,'4-man'!AP$21&lt;=IF('4-man'!$BF$4="",999,'4-man'!$BF$4)),AP125-35,IF(AND(LEFT('4-man'!AP$22,3)="ST&gt;",AP125&gt;=100,'4-man'!AP$21&lt;=IF('4-man'!$BF$4="",999,'4-man'!$BF$4)),0,IF(AND(OR(AND('4-man'!AP$23="ST&gt;1",AP133&gt;=100),AND('4-man'!AP$24="ST&gt;1",AP141&gt;=100),AND('4-man'!AP$25="ST&gt;1",AP149&gt;=100)),'4-man'!AP$21&lt;=IF('4-man'!$BF$4="",999,'4-man'!$BF$4)),100,AP125)))))</f>
        <v/>
      </c>
      <c r="AQ126">
        <f>IF(OR('4-man'!AQ$22="R",'4-man'!AQ$21=$R$131),MIN(100,AQ125+10),IF('4-man'!AQ$22="P",MIN(100,AQ125+25),IF(AND('4-man'!AQ$22="D",AQ125&gt;=35,'4-man'!AQ$21&lt;=IF('4-man'!$BF$4="",999,'4-man'!$BF$4)),AQ125-35,IF(AND(LEFT('4-man'!AQ$22,3)="ST&gt;",AQ125&gt;=100,'4-man'!AQ$21&lt;=IF('4-man'!$BF$4="",999,'4-man'!$BF$4)),0,IF(AND(OR(AND('4-man'!AQ$23="ST&gt;1",AQ133&gt;=100),AND('4-man'!AQ$24="ST&gt;1",AQ141&gt;=100),AND('4-man'!AQ$25="ST&gt;1",AQ149&gt;=100)),'4-man'!AQ$21&lt;=IF('4-man'!$BF$4="",999,'4-man'!$BF$4)),100,AQ125)))))</f>
        <v/>
      </c>
      <c r="AR126">
        <f>IF(OR('4-man'!AR$22="R",'4-man'!AR$21=$R$131),MIN(100,AR125+10),IF('4-man'!AR$22="P",MIN(100,AR125+25),IF(AND('4-man'!AR$22="D",AR125&gt;=35,'4-man'!AR$21&lt;=IF('4-man'!$BF$4="",999,'4-man'!$BF$4)),AR125-35,IF(AND(LEFT('4-man'!AR$22,3)="ST&gt;",AR125&gt;=100,'4-man'!AR$21&lt;=IF('4-man'!$BF$4="",999,'4-man'!$BF$4)),0,IF(AND(OR(AND('4-man'!AR$23="ST&gt;1",AR133&gt;=100),AND('4-man'!AR$24="ST&gt;1",AR141&gt;=100),AND('4-man'!AR$25="ST&gt;1",AR149&gt;=100)),'4-man'!AR$21&lt;=IF('4-man'!$BF$4="",999,'4-man'!$BF$4)),100,AR125)))))</f>
        <v/>
      </c>
      <c r="AS126">
        <f>IF(OR('4-man'!AS$22="R",'4-man'!AS$21=$R$131),MIN(100,AS125+10),IF('4-man'!AS$22="P",MIN(100,AS125+25),IF(AND('4-man'!AS$22="D",AS125&gt;=35,'4-man'!AS$21&lt;=IF('4-man'!$BF$4="",999,'4-man'!$BF$4)),AS125-35,IF(AND(LEFT('4-man'!AS$22,3)="ST&gt;",AS125&gt;=100,'4-man'!AS$21&lt;=IF('4-man'!$BF$4="",999,'4-man'!$BF$4)),0,IF(AND(OR(AND('4-man'!AS$23="ST&gt;1",AS133&gt;=100),AND('4-man'!AS$24="ST&gt;1",AS141&gt;=100),AND('4-man'!AS$25="ST&gt;1",AS149&gt;=100)),'4-man'!AS$21&lt;=IF('4-man'!$BF$4="",999,'4-man'!$BF$4)),100,AS125)))))</f>
        <v/>
      </c>
      <c r="AT126">
        <f>IF(OR('4-man'!AT$22="R",'4-man'!AT$21=$R$131),MIN(100,AT125+10),IF('4-man'!AT$22="P",MIN(100,AT125+25),IF(AND('4-man'!AT$22="D",AT125&gt;=35,'4-man'!AT$21&lt;=IF('4-man'!$BF$4="",999,'4-man'!$BF$4)),AT125-35,IF(AND(LEFT('4-man'!AT$22,3)="ST&gt;",AT125&gt;=100,'4-man'!AT$21&lt;=IF('4-man'!$BF$4="",999,'4-man'!$BF$4)),0,IF(AND(OR(AND('4-man'!AT$23="ST&gt;1",AT133&gt;=100),AND('4-man'!AT$24="ST&gt;1",AT141&gt;=100),AND('4-man'!AT$25="ST&gt;1",AT149&gt;=100)),'4-man'!AT$21&lt;=IF('4-man'!$BF$4="",999,'4-man'!$BF$4)),100,AT125)))))</f>
        <v/>
      </c>
      <c r="AU126">
        <f>IF(OR('4-man'!AU$22="R",'4-man'!AU$21=$R$131),MIN(100,AU125+10),IF('4-man'!AU$22="P",MIN(100,AU125+25),IF(AND('4-man'!AU$22="D",AU125&gt;=35,'4-man'!AU$21&lt;=IF('4-man'!$BF$4="",999,'4-man'!$BF$4)),AU125-35,IF(AND(LEFT('4-man'!AU$22,3)="ST&gt;",AU125&gt;=100,'4-man'!AU$21&lt;=IF('4-man'!$BF$4="",999,'4-man'!$BF$4)),0,IF(AND(OR(AND('4-man'!AU$23="ST&gt;1",AU133&gt;=100),AND('4-man'!AU$24="ST&gt;1",AU141&gt;=100),AND('4-man'!AU$25="ST&gt;1",AU149&gt;=100)),'4-man'!AU$21&lt;=IF('4-man'!$BF$4="",999,'4-man'!$BF$4)),100,AU125)))))</f>
        <v/>
      </c>
      <c r="AV126">
        <f>IF(OR('4-man'!AV$22="R",'4-man'!AV$21=$R$131),MIN(100,AV125+10),IF('4-man'!AV$22="P",MIN(100,AV125+25),IF(AND('4-man'!AV$22="D",AV125&gt;=35,'4-man'!AV$21&lt;=IF('4-man'!$BF$4="",999,'4-man'!$BF$4)),AV125-35,IF(AND(LEFT('4-man'!AV$22,3)="ST&gt;",AV125&gt;=100,'4-man'!AV$21&lt;=IF('4-man'!$BF$4="",999,'4-man'!$BF$4)),0,IF(AND(OR(AND('4-man'!AV$23="ST&gt;1",AV133&gt;=100),AND('4-man'!AV$24="ST&gt;1",AV141&gt;=100),AND('4-man'!AV$25="ST&gt;1",AV149&gt;=100)),'4-man'!AV$21&lt;=IF('4-man'!$BF$4="",999,'4-man'!$BF$4)),100,AV125)))))</f>
        <v/>
      </c>
      <c r="AW126">
        <f>IF(OR('4-man'!AW$22="R",'4-man'!AW$21=$R$131),MIN(100,AW125+10),IF('4-man'!AW$22="P",MIN(100,AW125+25),IF(AND('4-man'!AW$22="D",AW125&gt;=35,'4-man'!AW$21&lt;=IF('4-man'!$BF$4="",999,'4-man'!$BF$4)),AW125-35,IF(AND(LEFT('4-man'!AW$22,3)="ST&gt;",AW125&gt;=100,'4-man'!AW$21&lt;=IF('4-man'!$BF$4="",999,'4-man'!$BF$4)),0,IF(AND(OR(AND('4-man'!AW$23="ST&gt;1",AW133&gt;=100),AND('4-man'!AW$24="ST&gt;1",AW141&gt;=100),AND('4-man'!AW$25="ST&gt;1",AW149&gt;=100)),'4-man'!AW$21&lt;=IF('4-man'!$BF$4="",999,'4-man'!$BF$4)),100,AW125)))))</f>
        <v/>
      </c>
      <c r="AX126">
        <f>IF(OR('4-man'!AX$22="R",'4-man'!AX$21=$R$131),MIN(100,AX125+10),IF('4-man'!AX$22="P",MIN(100,AX125+25),IF(AND('4-man'!AX$22="D",AX125&gt;=35,'4-man'!AX$21&lt;=IF('4-man'!$BF$4="",999,'4-man'!$BF$4)),AX125-35,IF(AND(LEFT('4-man'!AX$22,3)="ST&gt;",AX125&gt;=100,'4-man'!AX$21&lt;=IF('4-man'!$BF$4="",999,'4-man'!$BF$4)),0,IF(AND(OR(AND('4-man'!AX$23="ST&gt;1",AX133&gt;=100),AND('4-man'!AX$24="ST&gt;1",AX141&gt;=100),AND('4-man'!AX$25="ST&gt;1",AX149&gt;=100)),'4-man'!AX$21&lt;=IF('4-man'!$BF$4="",999,'4-man'!$BF$4)),100,AX125)))))</f>
        <v/>
      </c>
      <c r="AY126">
        <f>IF(OR('4-man'!AY$22="R",'4-man'!AY$21=$R$131),MIN(100,AY125+10),IF('4-man'!AY$22="P",MIN(100,AY125+25),IF(AND('4-man'!AY$22="D",AY125&gt;=35,'4-man'!AY$21&lt;=IF('4-man'!$BF$4="",999,'4-man'!$BF$4)),AY125-35,IF(AND(LEFT('4-man'!AY$22,3)="ST&gt;",AY125&gt;=100,'4-man'!AY$21&lt;=IF('4-man'!$BF$4="",999,'4-man'!$BF$4)),0,IF(AND(OR(AND('4-man'!AY$23="ST&gt;1",AY133&gt;=100),AND('4-man'!AY$24="ST&gt;1",AY141&gt;=100),AND('4-man'!AY$25="ST&gt;1",AY149&gt;=100)),'4-man'!AY$21&lt;=IF('4-man'!$BF$4="",999,'4-man'!$BF$4)),100,AY125)))))</f>
        <v/>
      </c>
      <c r="AZ126">
        <f>IF(OR('4-man'!AZ$22="R",'4-man'!AZ$21=$R$131),MIN(100,AZ125+10),IF('4-man'!AZ$22="P",MIN(100,AZ125+25),IF(AND('4-man'!AZ$22="D",AZ125&gt;=35,'4-man'!AZ$21&lt;=IF('4-man'!$BF$4="",999,'4-man'!$BF$4)),AZ125-35,IF(AND(LEFT('4-man'!AZ$22,3)="ST&gt;",AZ125&gt;=100,'4-man'!AZ$21&lt;=IF('4-man'!$BF$4="",999,'4-man'!$BF$4)),0,IF(AND(OR(AND('4-man'!AZ$23="ST&gt;1",AZ133&gt;=100),AND('4-man'!AZ$24="ST&gt;1",AZ141&gt;=100),AND('4-man'!AZ$25="ST&gt;1",AZ149&gt;=100)),'4-man'!AZ$21&lt;=IF('4-man'!$BF$4="",999,'4-man'!$BF$4)),100,AZ125)))))</f>
        <v/>
      </c>
      <c r="BA126">
        <f>IF(OR('4-man'!BA$22="R",'4-man'!BA$21=$R$131),MIN(100,BA125+10),IF('4-man'!BA$22="P",MIN(100,BA125+25),IF(AND('4-man'!BA$22="D",BA125&gt;=35,'4-man'!BA$21&lt;=IF('4-man'!$BF$4="",999,'4-man'!$BF$4)),BA125-35,IF(AND(LEFT('4-man'!BA$22,3)="ST&gt;",BA125&gt;=100,'4-man'!BA$21&lt;=IF('4-man'!$BF$4="",999,'4-man'!$BF$4)),0,IF(AND(OR(AND('4-man'!BA$23="ST&gt;1",BA133&gt;=100),AND('4-man'!BA$24="ST&gt;1",BA141&gt;=100),AND('4-man'!BA$25="ST&gt;1",BA149&gt;=100)),'4-man'!BA$21&lt;=IF('4-man'!$BF$4="",999,'4-man'!$BF$4)),100,BA125)))))</f>
        <v/>
      </c>
      <c r="BB126">
        <f>IF(OR('4-man'!BB$22="R",'4-man'!BB$21=$R$131),MIN(100,BB125+10),IF('4-man'!BB$22="P",MIN(100,BB125+25),IF(AND('4-man'!BB$22="D",BB125&gt;=35,'4-man'!BB$21&lt;=IF('4-man'!$BF$4="",999,'4-man'!$BF$4)),BB125-35,IF(AND(LEFT('4-man'!BB$22,3)="ST&gt;",BB125&gt;=100,'4-man'!BB$21&lt;=IF('4-man'!$BF$4="",999,'4-man'!$BF$4)),0,IF(AND(OR(AND('4-man'!BB$23="ST&gt;1",BB133&gt;=100),AND('4-man'!BB$24="ST&gt;1",BB141&gt;=100),AND('4-man'!BB$25="ST&gt;1",BB149&gt;=100)),'4-man'!BB$21&lt;=IF('4-man'!$BF$4="",999,'4-man'!$BF$4)),100,BB125)))))</f>
        <v/>
      </c>
      <c r="BC126">
        <f>IF(OR('4-man'!BC$22="R",'4-man'!BC$21=$R$131),MIN(100,BC125+10),IF('4-man'!BC$22="P",MIN(100,BC125+25),IF(AND('4-man'!BC$22="D",BC125&gt;=35,'4-man'!BC$21&lt;=IF('4-man'!$BF$4="",999,'4-man'!$BF$4)),BC125-35,IF(AND(LEFT('4-man'!BC$22,3)="ST&gt;",BC125&gt;=100,'4-man'!BC$21&lt;=IF('4-man'!$BF$4="",999,'4-man'!$BF$4)),0,IF(AND(OR(AND('4-man'!BC$23="ST&gt;1",BC133&gt;=100),AND('4-man'!BC$24="ST&gt;1",BC141&gt;=100),AND('4-man'!BC$25="ST&gt;1",BC149&gt;=100)),'4-man'!BC$21&lt;=IF('4-man'!$BF$4="",999,'4-man'!$BF$4)),100,BC125)))))</f>
        <v/>
      </c>
      <c r="BD126">
        <f>IF(OR('4-man'!BD$22="R",'4-man'!BD$21=$R$131),MIN(100,BD125+10),IF('4-man'!BD$22="P",MIN(100,BD125+25),IF(AND('4-man'!BD$22="D",BD125&gt;=35,'4-man'!BD$21&lt;=IF('4-man'!$BF$4="",999,'4-man'!$BF$4)),BD125-35,IF(AND(LEFT('4-man'!BD$22,3)="ST&gt;",BD125&gt;=100,'4-man'!BD$21&lt;=IF('4-man'!$BF$4="",999,'4-man'!$BF$4)),0,IF(AND(OR(AND('4-man'!BD$23="ST&gt;1",BD133&gt;=100),AND('4-man'!BD$24="ST&gt;1",BD141&gt;=100),AND('4-man'!BD$25="ST&gt;1",BD149&gt;=100)),'4-man'!BD$21&lt;=IF('4-man'!$BF$4="",999,'4-man'!$BF$4)),100,BD125)))))</f>
        <v/>
      </c>
      <c r="BE126">
        <f>IF(OR('4-man'!BE$22="R",'4-man'!BE$21=$R$131),MIN(100,BE125+10),IF('4-man'!BE$22="P",MIN(100,BE125+25),IF(AND('4-man'!BE$22="D",BE125&gt;=35,'4-man'!BE$21&lt;=IF('4-man'!$BF$4="",999,'4-man'!$BF$4)),BE125-35,IF(AND(LEFT('4-man'!BE$22,3)="ST&gt;",BE125&gt;=100,'4-man'!BE$21&lt;=IF('4-man'!$BF$4="",999,'4-man'!$BF$4)),0,IF(AND(OR(AND('4-man'!BE$23="ST&gt;1",BE133&gt;=100),AND('4-man'!BE$24="ST&gt;1",BE141&gt;=100),AND('4-man'!BE$25="ST&gt;1",BE149&gt;=100)),'4-man'!BE$21&lt;=IF('4-man'!$BF$4="",999,'4-man'!$BF$4)),100,BE125)))))</f>
        <v/>
      </c>
      <c r="BF126">
        <f>IF(OR('4-man'!BF$22="R",'4-man'!BF$21=$R$131),MIN(100,BF125+10),IF('4-man'!BF$22="P",MIN(100,BF125+25),IF(AND('4-man'!BF$22="D",BF125&gt;=35,'4-man'!BF$21&lt;=IF('4-man'!$BF$4="",999,'4-man'!$BF$4)),BF125-35,IF(AND(LEFT('4-man'!BF$22,3)="ST&gt;",BF125&gt;=100,'4-man'!BF$21&lt;=IF('4-man'!$BF$4="",999,'4-man'!$BF$4)),0,IF(AND(OR(AND('4-man'!BF$23="ST&gt;1",BF133&gt;=100),AND('4-man'!BF$24="ST&gt;1",BF141&gt;=100),AND('4-man'!BF$25="ST&gt;1",BF149&gt;=100)),'4-man'!BF$21&lt;=IF('4-man'!$BF$4="",999,'4-man'!$BF$4)),100,BF125)))))</f>
        <v/>
      </c>
      <c r="BG126">
        <f>IF(OR('4-man'!BG$22="R",'4-man'!BG$21=$R$131),MIN(100,BG125+10),IF('4-man'!BG$22="P",MIN(100,BG125+25),IF(AND('4-man'!BG$22="D",BG125&gt;=35,'4-man'!BG$21&lt;=IF('4-man'!$BF$4="",999,'4-man'!$BF$4)),BG125-35,IF(AND(LEFT('4-man'!BG$22,3)="ST&gt;",BG125&gt;=100,'4-man'!BG$21&lt;=IF('4-man'!$BF$4="",999,'4-man'!$BF$4)),0,IF(AND(OR(AND('4-man'!BG$23="ST&gt;1",BG133&gt;=100),AND('4-man'!BG$24="ST&gt;1",BG141&gt;=100),AND('4-man'!BG$25="ST&gt;1",BG149&gt;=100)),'4-man'!BG$21&lt;=IF('4-man'!$BF$4="",999,'4-man'!$BF$4)),100,BG125)))))</f>
        <v/>
      </c>
      <c r="BH126">
        <f>IF(OR('4-man'!BH$22="R",'4-man'!BH$21=$R$131),MIN(100,BH125+10),IF('4-man'!BH$22="P",MIN(100,BH125+25),IF(AND('4-man'!BH$22="D",BH125&gt;=35,'4-man'!BH$21&lt;=IF('4-man'!$BF$4="",999,'4-man'!$BF$4)),BH125-35,IF(AND(LEFT('4-man'!BH$22,3)="ST&gt;",BH125&gt;=100,'4-man'!BH$21&lt;=IF('4-man'!$BF$4="",999,'4-man'!$BF$4)),0,IF(AND(OR(AND('4-man'!BH$23="ST&gt;1",BH133&gt;=100),AND('4-man'!BH$24="ST&gt;1",BH141&gt;=100),AND('4-man'!BH$25="ST&gt;1",BH149&gt;=100)),'4-man'!BH$21&lt;=IF('4-man'!$BF$4="",999,'4-man'!$BF$4)),100,BH125)))))</f>
        <v/>
      </c>
      <c r="BI126">
        <f>IF(OR('4-man'!BI$22="R",'4-man'!BI$21=$R$131),MIN(100,BI125+10),IF('4-man'!BI$22="P",MIN(100,BI125+25),IF(AND('4-man'!BI$22="D",BI125&gt;=35,'4-man'!BI$21&lt;=IF('4-man'!$BF$4="",999,'4-man'!$BF$4)),BI125-35,IF(AND(LEFT('4-man'!BI$22,3)="ST&gt;",BI125&gt;=100,'4-man'!BI$21&lt;=IF('4-man'!$BF$4="",999,'4-man'!$BF$4)),0,IF(AND(OR(AND('4-man'!BI$23="ST&gt;1",BI133&gt;=100),AND('4-man'!BI$24="ST&gt;1",BI141&gt;=100),AND('4-man'!BI$25="ST&gt;1",BI149&gt;=100)),'4-man'!BI$21&lt;=IF('4-man'!$BF$4="",999,'4-man'!$BF$4)),100,BI125)))))</f>
        <v/>
      </c>
      <c r="BJ126">
        <f>IF(OR('4-man'!BJ$22="R",'4-man'!BJ$21=$R$131),MIN(100,BJ125+10),IF('4-man'!BJ$22="P",MIN(100,BJ125+25),IF(AND('4-man'!BJ$22="D",BJ125&gt;=35,'4-man'!BJ$21&lt;=IF('4-man'!$BF$4="",999,'4-man'!$BF$4)),BJ125-35,IF(AND(LEFT('4-man'!BJ$22,3)="ST&gt;",BJ125&gt;=100,'4-man'!BJ$21&lt;=IF('4-man'!$BF$4="",999,'4-man'!$BF$4)),0,IF(AND(OR(AND('4-man'!BJ$23="ST&gt;1",BJ133&gt;=100),AND('4-man'!BJ$24="ST&gt;1",BJ141&gt;=100),AND('4-man'!BJ$25="ST&gt;1",BJ149&gt;=100)),'4-man'!BJ$21&lt;=IF('4-man'!$BF$4="",999,'4-man'!$BF$4)),100,BJ125)))))</f>
        <v/>
      </c>
      <c r="BK126">
        <f>IF(OR('4-man'!BK$22="R",'4-man'!BK$21=$R$131),MIN(100,BK125+10),IF('4-man'!BK$22="P",MIN(100,BK125+25),IF(AND('4-man'!BK$22="D",BK125&gt;=35,'4-man'!BK$21&lt;=IF('4-man'!$BF$4="",999,'4-man'!$BF$4)),BK125-35,IF(AND(LEFT('4-man'!BK$22,3)="ST&gt;",BK125&gt;=100,'4-man'!BK$21&lt;=IF('4-man'!$BF$4="",999,'4-man'!$BF$4)),0,IF(AND(OR(AND('4-man'!BK$23="ST&gt;1",BK133&gt;=100),AND('4-man'!BK$24="ST&gt;1",BK141&gt;=100),AND('4-man'!BK$25="ST&gt;1",BK149&gt;=100)),'4-man'!BK$21&lt;=IF('4-man'!$BF$4="",999,'4-man'!$BF$4)),100,BK125)))))</f>
        <v/>
      </c>
      <c r="BL126">
        <f>IF(OR('4-man'!BL$22="R",'4-man'!BL$21=$R$131),MIN(100,BL125+10),IF('4-man'!BL$22="P",MIN(100,BL125+25),IF(AND('4-man'!BL$22="D",BL125&gt;=35,'4-man'!BL$21&lt;=IF('4-man'!$BF$4="",999,'4-man'!$BF$4)),BL125-35,IF(AND(LEFT('4-man'!BL$22,3)="ST&gt;",BL125&gt;=100,'4-man'!BL$21&lt;=IF('4-man'!$BF$4="",999,'4-man'!$BF$4)),0,IF(AND(OR(AND('4-man'!BL$23="ST&gt;1",BL133&gt;=100),AND('4-man'!BL$24="ST&gt;1",BL141&gt;=100),AND('4-man'!BL$25="ST&gt;1",BL149&gt;=100)),'4-man'!BL$21&lt;=IF('4-man'!$BF$4="",999,'4-man'!$BF$4)),100,BL125)))))</f>
        <v/>
      </c>
      <c r="BM126">
        <f>IF(OR('4-man'!BM$22="R",'4-man'!BM$21=$R$131),MIN(100,BM125+10),IF('4-man'!BM$22="P",MIN(100,BM125+25),IF(AND('4-man'!BM$22="D",BM125&gt;=35,'4-man'!BM$21&lt;=IF('4-man'!$BF$4="",999,'4-man'!$BF$4)),BM125-35,IF(AND(LEFT('4-man'!BM$22,3)="ST&gt;",BM125&gt;=100,'4-man'!BM$21&lt;=IF('4-man'!$BF$4="",999,'4-man'!$BF$4)),0,IF(AND(OR(AND('4-man'!BM$23="ST&gt;1",BM133&gt;=100),AND('4-man'!BM$24="ST&gt;1",BM141&gt;=100),AND('4-man'!BM$25="ST&gt;1",BM149&gt;=100)),'4-man'!BM$21&lt;=IF('4-man'!$BF$4="",999,'4-man'!$BF$4)),100,BM125)))))</f>
        <v/>
      </c>
      <c r="BN126">
        <f>IF(OR('4-man'!BN$22="R",'4-man'!BN$21=$R$131),MIN(100,BN125+10),IF('4-man'!BN$22="P",MIN(100,BN125+25),IF(AND('4-man'!BN$22="D",BN125&gt;=35,'4-man'!BN$21&lt;=IF('4-man'!$BF$4="",999,'4-man'!$BF$4)),BN125-35,IF(AND(LEFT('4-man'!BN$22,3)="ST&gt;",BN125&gt;=100,'4-man'!BN$21&lt;=IF('4-man'!$BF$4="",999,'4-man'!$BF$4)),0,IF(AND(OR(AND('4-man'!BN$23="ST&gt;1",BN133&gt;=100),AND('4-man'!BN$24="ST&gt;1",BN141&gt;=100),AND('4-man'!BN$25="ST&gt;1",BN149&gt;=100)),'4-man'!BN$21&lt;=IF('4-man'!$BF$4="",999,'4-man'!$BF$4)),100,BN125)))))</f>
        <v/>
      </c>
      <c r="BO126">
        <f>IF(OR('4-man'!BO$22="R",'4-man'!BO$21=$R$131),MIN(100,BO125+10),IF('4-man'!BO$22="P",MIN(100,BO125+25),IF(AND('4-man'!BO$22="D",BO125&gt;=35,'4-man'!BO$21&lt;=IF('4-man'!$BF$4="",999,'4-man'!$BF$4)),BO125-35,IF(AND(LEFT('4-man'!BO$22,3)="ST&gt;",BO125&gt;=100,'4-man'!BO$21&lt;=IF('4-man'!$BF$4="",999,'4-man'!$BF$4)),0,IF(AND(OR(AND('4-man'!BO$23="ST&gt;1",BO133&gt;=100),AND('4-man'!BO$24="ST&gt;1",BO141&gt;=100),AND('4-man'!BO$25="ST&gt;1",BO149&gt;=100)),'4-man'!BO$21&lt;=IF('4-man'!$BF$4="",999,'4-man'!$BF$4)),100,BO125)))))</f>
        <v/>
      </c>
      <c r="BP126">
        <f>IF(OR('4-man'!BP$22="R",'4-man'!BP$21=$R$131),MIN(100,BP125+10),IF('4-man'!BP$22="P",MIN(100,BP125+25),IF(AND('4-man'!BP$22="D",BP125&gt;=35,'4-man'!BP$21&lt;=IF('4-man'!$BF$4="",999,'4-man'!$BF$4)),BP125-35,IF(AND(LEFT('4-man'!BP$22,3)="ST&gt;",BP125&gt;=100,'4-man'!BP$21&lt;=IF('4-man'!$BF$4="",999,'4-man'!$BF$4)),0,IF(AND(OR(AND('4-man'!BP$23="ST&gt;1",BP133&gt;=100),AND('4-man'!BP$24="ST&gt;1",BP141&gt;=100),AND('4-man'!BP$25="ST&gt;1",BP149&gt;=100)),'4-man'!BP$21&lt;=IF('4-man'!$BF$4="",999,'4-man'!$BF$4)),100,BP125)))))</f>
        <v/>
      </c>
      <c r="BQ126">
        <f>IF(OR('4-man'!BQ$22="R",'4-man'!BQ$21=$R$131),MIN(100,BQ125+10),IF('4-man'!BQ$22="P",MIN(100,BQ125+25),IF(AND('4-man'!BQ$22="D",BQ125&gt;=35,'4-man'!BQ$21&lt;=IF('4-man'!$BF$4="",999,'4-man'!$BF$4)),BQ125-35,IF(AND(LEFT('4-man'!BQ$22,3)="ST&gt;",BQ125&gt;=100,'4-man'!BQ$21&lt;=IF('4-man'!$BF$4="",999,'4-man'!$BF$4)),0,IF(AND(OR(AND('4-man'!BQ$23="ST&gt;1",BQ133&gt;=100),AND('4-man'!BQ$24="ST&gt;1",BQ141&gt;=100),AND('4-man'!BQ$25="ST&gt;1",BQ149&gt;=100)),'4-man'!BQ$21&lt;=IF('4-man'!$BF$4="",999,'4-man'!$BF$4)),100,BQ125)))))</f>
        <v/>
      </c>
      <c r="BR126">
        <f>IF(OR('4-man'!BR$22="R",'4-man'!BR$21=$R$131),MIN(100,BR125+10),IF('4-man'!BR$22="P",MIN(100,BR125+25),IF(AND('4-man'!BR$22="D",BR125&gt;=35,'4-man'!BR$21&lt;=IF('4-man'!$BF$4="",999,'4-man'!$BF$4)),BR125-35,IF(AND(LEFT('4-man'!BR$22,3)="ST&gt;",BR125&gt;=100,'4-man'!BR$21&lt;=IF('4-man'!$BF$4="",999,'4-man'!$BF$4)),0,IF(AND(OR(AND('4-man'!BR$23="ST&gt;1",BR133&gt;=100),AND('4-man'!BR$24="ST&gt;1",BR141&gt;=100),AND('4-man'!BR$25="ST&gt;1",BR149&gt;=100)),'4-man'!BR$21&lt;=IF('4-man'!$BF$4="",999,'4-man'!$BF$4)),100,BR125)))))</f>
        <v/>
      </c>
      <c r="BS126">
        <f>IF(OR('4-man'!BS$22="R",'4-man'!BS$21=$R$131),MIN(100,BS125+10),IF('4-man'!BS$22="P",MIN(100,BS125+25),IF(AND('4-man'!BS$22="D",BS125&gt;=35,'4-man'!BS$21&lt;=IF('4-man'!$BF$4="",999,'4-man'!$BF$4)),BS125-35,IF(AND(LEFT('4-man'!BS$22,3)="ST&gt;",BS125&gt;=100,'4-man'!BS$21&lt;=IF('4-man'!$BF$4="",999,'4-man'!$BF$4)),0,IF(AND(OR(AND('4-man'!BS$23="ST&gt;1",BS133&gt;=100),AND('4-man'!BS$24="ST&gt;1",BS141&gt;=100),AND('4-man'!BS$25="ST&gt;1",BS149&gt;=100)),'4-man'!BS$21&lt;=IF('4-man'!$BF$4="",999,'4-man'!$BF$4)),100,BS125)))))</f>
        <v/>
      </c>
      <c r="BT126">
        <f>IF(OR('4-man'!BT$22="R",'4-man'!BT$21=$R$131),MIN(100,BT125+10),IF('4-man'!BT$22="P",MIN(100,BT125+25),IF(AND('4-man'!BT$22="D",BT125&gt;=35,'4-man'!BT$21&lt;=IF('4-man'!$BF$4="",999,'4-man'!$BF$4)),BT125-35,IF(AND(LEFT('4-man'!BT$22,3)="ST&gt;",BT125&gt;=100,'4-man'!BT$21&lt;=IF('4-man'!$BF$4="",999,'4-man'!$BF$4)),0,IF(AND(OR(AND('4-man'!BT$23="ST&gt;1",BT133&gt;=100),AND('4-man'!BT$24="ST&gt;1",BT141&gt;=100),AND('4-man'!BT$25="ST&gt;1",BT149&gt;=100)),'4-man'!BT$21&lt;=IF('4-man'!$BF$4="",999,'4-man'!$BF$4)),100,BT125)))))</f>
        <v/>
      </c>
      <c r="BU126">
        <f>IF(OR('4-man'!BU$22="R",'4-man'!BU$21=$R$131),MIN(100,BU125+10),IF('4-man'!BU$22="P",MIN(100,BU125+25),IF(AND('4-man'!BU$22="D",BU125&gt;=35,'4-man'!BU$21&lt;=IF('4-man'!$BF$4="",999,'4-man'!$BF$4)),BU125-35,IF(AND(LEFT('4-man'!BU$22,3)="ST&gt;",BU125&gt;=100,'4-man'!BU$21&lt;=IF('4-man'!$BF$4="",999,'4-man'!$BF$4)),0,IF(AND(OR(AND('4-man'!BU$23="ST&gt;1",BU133&gt;=100),AND('4-man'!BU$24="ST&gt;1",BU141&gt;=100),AND('4-man'!BU$25="ST&gt;1",BU149&gt;=100)),'4-man'!BU$21&lt;=IF('4-man'!$BF$4="",999,'4-man'!$BF$4)),100,BU125)))))</f>
        <v/>
      </c>
      <c r="BV126">
        <f>IF(OR('4-man'!BV$22="R",'4-man'!BV$21=$R$131),MIN(100,BV125+10),IF('4-man'!BV$22="P",MIN(100,BV125+25),IF(AND('4-man'!BV$22="D",BV125&gt;=35,'4-man'!BV$21&lt;=IF('4-man'!$BF$4="",999,'4-man'!$BF$4)),BV125-35,IF(AND(LEFT('4-man'!BV$22,3)="ST&gt;",BV125&gt;=100,'4-man'!BV$21&lt;=IF('4-man'!$BF$4="",999,'4-man'!$BF$4)),0,IF(AND(OR(AND('4-man'!BV$23="ST&gt;1",BV133&gt;=100),AND('4-man'!BV$24="ST&gt;1",BV141&gt;=100),AND('4-man'!BV$25="ST&gt;1",BV149&gt;=100)),'4-man'!BV$21&lt;=IF('4-man'!$BF$4="",999,'4-man'!$BF$4)),100,BV125)))))</f>
        <v/>
      </c>
      <c r="BW126">
        <f>IF(OR('4-man'!BW$22="R",'4-man'!BW$21=$R$131),MIN(100,BW125+10),IF('4-man'!BW$22="P",MIN(100,BW125+25),IF(AND('4-man'!BW$22="D",BW125&gt;=35,'4-man'!BW$21&lt;=IF('4-man'!$BF$4="",999,'4-man'!$BF$4)),BW125-35,IF(AND(LEFT('4-man'!BW$22,3)="ST&gt;",BW125&gt;=100,'4-man'!BW$21&lt;=IF('4-man'!$BF$4="",999,'4-man'!$BF$4)),0,IF(AND(OR(AND('4-man'!BW$23="ST&gt;1",BW133&gt;=100),AND('4-man'!BW$24="ST&gt;1",BW141&gt;=100),AND('4-man'!BW$25="ST&gt;1",BW149&gt;=100)),'4-man'!BW$21&lt;=IF('4-man'!$BF$4="",999,'4-man'!$BF$4)),100,BW125)))))</f>
        <v/>
      </c>
      <c r="BX126">
        <f>IF(OR('4-man'!BX$22="R",'4-man'!BX$21=$R$131),MIN(100,BX125+10),IF('4-man'!BX$22="P",MIN(100,BX125+25),IF(AND('4-man'!BX$22="D",BX125&gt;=35,'4-man'!BX$21&lt;=IF('4-man'!$BF$4="",999,'4-man'!$BF$4)),BX125-35,IF(AND(LEFT('4-man'!BX$22,3)="ST&gt;",BX125&gt;=100,'4-man'!BX$21&lt;=IF('4-man'!$BF$4="",999,'4-man'!$BF$4)),0,IF(AND(OR(AND('4-man'!BX$23="ST&gt;1",BX133&gt;=100),AND('4-man'!BX$24="ST&gt;1",BX141&gt;=100),AND('4-man'!BX$25="ST&gt;1",BX149&gt;=100)),'4-man'!BX$21&lt;=IF('4-man'!$BF$4="",999,'4-man'!$BF$4)),100,BX125)))))</f>
        <v/>
      </c>
      <c r="BY126">
        <f>IF(OR('4-man'!BY$22="R",'4-man'!BY$21=$R$131),MIN(100,BY125+10),IF('4-man'!BY$22="P",MIN(100,BY125+25),IF(AND('4-man'!BY$22="D",BY125&gt;=35,'4-man'!BY$21&lt;=IF('4-man'!$BF$4="",999,'4-man'!$BF$4)),BY125-35,IF(AND(LEFT('4-man'!BY$22,3)="ST&gt;",BY125&gt;=100,'4-man'!BY$21&lt;=IF('4-man'!$BF$4="",999,'4-man'!$BF$4)),0,IF(AND(OR(AND('4-man'!BY$23="ST&gt;1",BY133&gt;=100),AND('4-man'!BY$24="ST&gt;1",BY141&gt;=100),AND('4-man'!BY$25="ST&gt;1",BY149&gt;=100)),'4-man'!BY$21&lt;=IF('4-man'!$BF$4="",999,'4-man'!$BF$4)),100,BY125)))))</f>
        <v/>
      </c>
      <c r="BZ126">
        <f>IF(OR('4-man'!BZ$22="R",'4-man'!BZ$21=$R$131),MIN(100,BZ125+10),IF('4-man'!BZ$22="P",MIN(100,BZ125+25),IF(AND('4-man'!BZ$22="D",BZ125&gt;=35,'4-man'!BZ$21&lt;=IF('4-man'!$BF$4="",999,'4-man'!$BF$4)),BZ125-35,IF(AND(LEFT('4-man'!BZ$22,3)="ST&gt;",BZ125&gt;=100,'4-man'!BZ$21&lt;=IF('4-man'!$BF$4="",999,'4-man'!$BF$4)),0,IF(AND(OR(AND('4-man'!BZ$23="ST&gt;1",BZ133&gt;=100),AND('4-man'!BZ$24="ST&gt;1",BZ141&gt;=100),AND('4-man'!BZ$25="ST&gt;1",BZ149&gt;=100)),'4-man'!BZ$21&lt;=IF('4-man'!$BF$4="",999,'4-man'!$BF$4)),100,BZ125)))))</f>
        <v/>
      </c>
      <c r="CA126">
        <f>IF(OR('4-man'!CA$22="R",'4-man'!CA$21=$R$131),MIN(100,CA125+10),IF('4-man'!CA$22="P",MIN(100,CA125+25),IF(AND('4-man'!CA$22="D",CA125&gt;=35,'4-man'!CA$21&lt;=IF('4-man'!$BF$4="",999,'4-man'!$BF$4)),CA125-35,IF(AND(LEFT('4-man'!CA$22,3)="ST&gt;",CA125&gt;=100,'4-man'!CA$21&lt;=IF('4-man'!$BF$4="",999,'4-man'!$BF$4)),0,IF(AND(OR(AND('4-man'!CA$23="ST&gt;1",CA133&gt;=100),AND('4-man'!CA$24="ST&gt;1",CA141&gt;=100),AND('4-man'!CA$25="ST&gt;1",CA149&gt;=100)),'4-man'!CA$21&lt;=IF('4-man'!$BF$4="",999,'4-man'!$BF$4)),100,CA125)))))</f>
        <v/>
      </c>
      <c r="CB126">
        <f>IF(OR('4-man'!CB$22="R",'4-man'!CB$21=$R$131),MIN(100,CB125+10),IF('4-man'!CB$22="P",MIN(100,CB125+25),IF(AND('4-man'!CB$22="D",CB125&gt;=35,'4-man'!CB$21&lt;=IF('4-man'!$BF$4="",999,'4-man'!$BF$4)),CB125-35,IF(AND(LEFT('4-man'!CB$22,3)="ST&gt;",CB125&gt;=100,'4-man'!CB$21&lt;=IF('4-man'!$BF$4="",999,'4-man'!$BF$4)),0,IF(AND(OR(AND('4-man'!CB$23="ST&gt;1",CB133&gt;=100),AND('4-man'!CB$24="ST&gt;1",CB141&gt;=100),AND('4-man'!CB$25="ST&gt;1",CB149&gt;=100)),'4-man'!CB$21&lt;=IF('4-man'!$BF$4="",999,'4-man'!$BF$4)),100,CB125)))))</f>
        <v/>
      </c>
      <c r="CC126">
        <f>IF(OR('4-man'!CC$22="R",'4-man'!CC$21=$R$131),MIN(100,CC125+10),IF('4-man'!CC$22="P",MIN(100,CC125+25),IF(AND('4-man'!CC$22="D",CC125&gt;=35,'4-man'!CC$21&lt;=IF('4-man'!$BF$4="",999,'4-man'!$BF$4)),CC125-35,IF(AND(LEFT('4-man'!CC$22,3)="ST&gt;",CC125&gt;=100,'4-man'!CC$21&lt;=IF('4-man'!$BF$4="",999,'4-man'!$BF$4)),0,IF(AND(OR(AND('4-man'!CC$23="ST&gt;1",CC133&gt;=100),AND('4-man'!CC$24="ST&gt;1",CC141&gt;=100),AND('4-man'!CC$25="ST&gt;1",CC149&gt;=100)),'4-man'!CC$21&lt;=IF('4-man'!$BF$4="",999,'4-man'!$BF$4)),100,CC125)))))</f>
        <v/>
      </c>
      <c r="CD126">
        <f>IF(OR('4-man'!CD$22="R",'4-man'!CD$21=$R$131),MIN(100,CD125+10),IF('4-man'!CD$22="P",MIN(100,CD125+25),IF(AND('4-man'!CD$22="D",CD125&gt;=35,'4-man'!CD$21&lt;=IF('4-man'!$BF$4="",999,'4-man'!$BF$4)),CD125-35,IF(AND(LEFT('4-man'!CD$22,3)="ST&gt;",CD125&gt;=100,'4-man'!CD$21&lt;=IF('4-man'!$BF$4="",999,'4-man'!$BF$4)),0,IF(AND(OR(AND('4-man'!CD$23="ST&gt;1",CD133&gt;=100),AND('4-man'!CD$24="ST&gt;1",CD141&gt;=100),AND('4-man'!CD$25="ST&gt;1",CD149&gt;=100)),'4-man'!CD$21&lt;=IF('4-man'!$BF$4="",999,'4-man'!$BF$4)),100,CD125)))))</f>
        <v/>
      </c>
    </row>
    <row r="127">
      <c r="A127" t="inlineStr">
        <is>
          <t>P1 timer</t>
        </is>
      </c>
      <c r="B127" t="n">
        <v>0</v>
      </c>
      <c r="C127">
        <f>IF(OR('4-man'!C$22="R",'4-man'!C$21=$R$131,AND(ISNUMBER($R$131),'4-man'!C$21&lt;$R$131)),0,IF(B126&gt;=100,0,IF(B127+1&gt;=IF(OR('4-man'!$F$4=TRUE,'4-man'!$F$4="TRUE",'4-man'!$F$4="Yes"),25,50),0,B127+1)))</f>
        <v/>
      </c>
      <c r="D127">
        <f>IF(OR('4-man'!D$22="R",'4-man'!D$21=$R$131,AND(ISNUMBER($R$131),'4-man'!D$21&lt;$R$131)),0,IF(C126&gt;=100,0,IF(C127+1&gt;=IF(OR('4-man'!$F$4=TRUE,'4-man'!$F$4="TRUE",'4-man'!$F$4="Yes"),25,50),0,C127+1)))</f>
        <v/>
      </c>
      <c r="E127">
        <f>IF(OR('4-man'!E$22="R",'4-man'!E$21=$R$131,AND(ISNUMBER($R$131),'4-man'!E$21&lt;$R$131)),0,IF(D126&gt;=100,0,IF(D127+1&gt;=IF(OR('4-man'!$F$4=TRUE,'4-man'!$F$4="TRUE",'4-man'!$F$4="Yes"),25,50),0,D127+1)))</f>
        <v/>
      </c>
      <c r="F127">
        <f>IF(OR('4-man'!F$22="R",'4-man'!F$21=$R$131,AND(ISNUMBER($R$131),'4-man'!F$21&lt;$R$131)),0,IF(E126&gt;=100,0,IF(E127+1&gt;=IF(OR('4-man'!$F$4=TRUE,'4-man'!$F$4="TRUE",'4-man'!$F$4="Yes"),25,50),0,E127+1)))</f>
        <v/>
      </c>
      <c r="G127">
        <f>IF(OR('4-man'!G$22="R",'4-man'!G$21=$R$131,AND(ISNUMBER($R$131),'4-man'!G$21&lt;$R$131)),0,IF(F126&gt;=100,0,IF(F127+1&gt;=IF(OR('4-man'!$F$4=TRUE,'4-man'!$F$4="TRUE",'4-man'!$F$4="Yes"),25,50),0,F127+1)))</f>
        <v/>
      </c>
      <c r="H127">
        <f>IF(OR('4-man'!H$22="R",'4-man'!H$21=$R$131,AND(ISNUMBER($R$131),'4-man'!H$21&lt;$R$131)),0,IF(G126&gt;=100,0,IF(G127+1&gt;=IF(OR('4-man'!$F$4=TRUE,'4-man'!$F$4="TRUE",'4-man'!$F$4="Yes"),25,50),0,G127+1)))</f>
        <v/>
      </c>
      <c r="I127">
        <f>IF(OR('4-man'!I$22="R",'4-man'!I$21=$R$131,AND(ISNUMBER($R$131),'4-man'!I$21&lt;$R$131)),0,IF(H126&gt;=100,0,IF(H127+1&gt;=IF(OR('4-man'!$F$4=TRUE,'4-man'!$F$4="TRUE",'4-man'!$F$4="Yes"),25,50),0,H127+1)))</f>
        <v/>
      </c>
      <c r="J127">
        <f>IF(OR('4-man'!J$22="R",'4-man'!J$21=$R$131,AND(ISNUMBER($R$131),'4-man'!J$21&lt;$R$131)),0,IF(I126&gt;=100,0,IF(I127+1&gt;=IF(OR('4-man'!$F$4=TRUE,'4-man'!$F$4="TRUE",'4-man'!$F$4="Yes"),25,50),0,I127+1)))</f>
        <v/>
      </c>
      <c r="K127">
        <f>IF(OR('4-man'!K$22="R",'4-man'!K$21=$R$131,AND(ISNUMBER($R$131),'4-man'!K$21&lt;$R$131)),0,IF(J126&gt;=100,0,IF(J127+1&gt;=IF(OR('4-man'!$F$4=TRUE,'4-man'!$F$4="TRUE",'4-man'!$F$4="Yes"),25,50),0,J127+1)))</f>
        <v/>
      </c>
      <c r="L127">
        <f>IF(OR('4-man'!L$22="R",'4-man'!L$21=$R$131,AND(ISNUMBER($R$131),'4-man'!L$21&lt;$R$131)),0,IF(K126&gt;=100,0,IF(K127+1&gt;=IF(OR('4-man'!$F$4=TRUE,'4-man'!$F$4="TRUE",'4-man'!$F$4="Yes"),25,50),0,K127+1)))</f>
        <v/>
      </c>
      <c r="M127">
        <f>IF(OR('4-man'!M$22="R",'4-man'!M$21=$R$131,AND(ISNUMBER($R$131),'4-man'!M$21&lt;$R$131)),0,IF(L126&gt;=100,0,IF(L127+1&gt;=IF(OR('4-man'!$F$4=TRUE,'4-man'!$F$4="TRUE",'4-man'!$F$4="Yes"),25,50),0,L127+1)))</f>
        <v/>
      </c>
      <c r="N127">
        <f>IF(OR('4-man'!N$22="R",'4-man'!N$21=$R$131,AND(ISNUMBER($R$131),'4-man'!N$21&lt;$R$131)),0,IF(M126&gt;=100,0,IF(M127+1&gt;=IF(OR('4-man'!$F$4=TRUE,'4-man'!$F$4="TRUE",'4-man'!$F$4="Yes"),25,50),0,M127+1)))</f>
        <v/>
      </c>
      <c r="O127">
        <f>IF(OR('4-man'!O$22="R",'4-man'!O$21=$R$131,AND(ISNUMBER($R$131),'4-man'!O$21&lt;$R$131)),0,IF(N126&gt;=100,0,IF(N127+1&gt;=IF(OR('4-man'!$F$4=TRUE,'4-man'!$F$4="TRUE",'4-man'!$F$4="Yes"),25,50),0,N127+1)))</f>
        <v/>
      </c>
      <c r="P127">
        <f>IF(OR('4-man'!P$22="R",'4-man'!P$21=$R$131,AND(ISNUMBER($R$131),'4-man'!P$21&lt;$R$131)),0,IF(O126&gt;=100,0,IF(O127+1&gt;=IF(OR('4-man'!$F$4=TRUE,'4-man'!$F$4="TRUE",'4-man'!$F$4="Yes"),25,50),0,O127+1)))</f>
        <v/>
      </c>
      <c r="Q127">
        <f>IF(OR('4-man'!Q$22="R",'4-man'!Q$21=$R$131,AND(ISNUMBER($R$131),'4-man'!Q$21&lt;$R$131)),0,IF(P126&gt;=100,0,IF(P127+1&gt;=IF(OR('4-man'!$F$4=TRUE,'4-man'!$F$4="TRUE",'4-man'!$F$4="Yes"),25,50),0,P127+1)))</f>
        <v/>
      </c>
      <c r="R127">
        <f>IF(OR('4-man'!R$22="R",'4-man'!R$21=$R$131,AND(ISNUMBER($R$131),'4-man'!R$21&lt;$R$131)),0,IF(Q126&gt;=100,0,IF(Q127+1&gt;=IF(OR('4-man'!$F$4=TRUE,'4-man'!$F$4="TRUE",'4-man'!$F$4="Yes"),25,50),0,Q127+1)))</f>
        <v/>
      </c>
      <c r="S127">
        <f>IF(OR('4-man'!S$22="R",'4-man'!S$21=$R$131,AND(ISNUMBER($R$131),'4-man'!S$21&lt;$R$131)),0,IF(R126&gt;=100,0,IF(R127+1&gt;=IF(OR('4-man'!$F$4=TRUE,'4-man'!$F$4="TRUE",'4-man'!$F$4="Yes"),25,50),0,R127+1)))</f>
        <v/>
      </c>
      <c r="T127">
        <f>IF(OR('4-man'!T$22="R",'4-man'!T$21=$R$131,AND(ISNUMBER($R$131),'4-man'!T$21&lt;$R$131)),0,IF(S126&gt;=100,0,IF(S127+1&gt;=IF(OR('4-man'!$F$4=TRUE,'4-man'!$F$4="TRUE",'4-man'!$F$4="Yes"),25,50),0,S127+1)))</f>
        <v/>
      </c>
      <c r="U127">
        <f>IF(OR('4-man'!U$22="R",'4-man'!U$21=$R$131,AND(ISNUMBER($R$131),'4-man'!U$21&lt;$R$131)),0,IF(T126&gt;=100,0,IF(T127+1&gt;=IF(OR('4-man'!$F$4=TRUE,'4-man'!$F$4="TRUE",'4-man'!$F$4="Yes"),25,50),0,T127+1)))</f>
        <v/>
      </c>
      <c r="V127">
        <f>IF(OR('4-man'!V$22="R",'4-man'!V$21=$R$131,AND(ISNUMBER($R$131),'4-man'!V$21&lt;$R$131)),0,IF(U126&gt;=100,0,IF(U127+1&gt;=IF(OR('4-man'!$F$4=TRUE,'4-man'!$F$4="TRUE",'4-man'!$F$4="Yes"),25,50),0,U127+1)))</f>
        <v/>
      </c>
      <c r="W127">
        <f>IF(OR('4-man'!W$22="R",'4-man'!W$21=$R$131,AND(ISNUMBER($R$131),'4-man'!W$21&lt;$R$131)),0,IF(V126&gt;=100,0,IF(V127+1&gt;=IF(OR('4-man'!$F$4=TRUE,'4-man'!$F$4="TRUE",'4-man'!$F$4="Yes"),25,50),0,V127+1)))</f>
        <v/>
      </c>
      <c r="X127">
        <f>IF(OR('4-man'!X$22="R",'4-man'!X$21=$R$131,AND(ISNUMBER($R$131),'4-man'!X$21&lt;$R$131)),0,IF(W126&gt;=100,0,IF(W127+1&gt;=IF(OR('4-man'!$F$4=TRUE,'4-man'!$F$4="TRUE",'4-man'!$F$4="Yes"),25,50),0,W127+1)))</f>
        <v/>
      </c>
      <c r="Y127">
        <f>IF(OR('4-man'!Y$22="R",'4-man'!Y$21=$R$131,AND(ISNUMBER($R$131),'4-man'!Y$21&lt;$R$131)),0,IF(X126&gt;=100,0,IF(X127+1&gt;=IF(OR('4-man'!$F$4=TRUE,'4-man'!$F$4="TRUE",'4-man'!$F$4="Yes"),25,50),0,X127+1)))</f>
        <v/>
      </c>
      <c r="Z127">
        <f>IF(OR('4-man'!Z$22="R",'4-man'!Z$21=$R$131,AND(ISNUMBER($R$131),'4-man'!Z$21&lt;$R$131)),0,IF(Y126&gt;=100,0,IF(Y127+1&gt;=IF(OR('4-man'!$F$4=TRUE,'4-man'!$F$4="TRUE",'4-man'!$F$4="Yes"),25,50),0,Y127+1)))</f>
        <v/>
      </c>
      <c r="AA127">
        <f>IF(OR('4-man'!AA$22="R",'4-man'!AA$21=$R$131,AND(ISNUMBER($R$131),'4-man'!AA$21&lt;$R$131)),0,IF(Z126&gt;=100,0,IF(Z127+1&gt;=IF(OR('4-man'!$F$4=TRUE,'4-man'!$F$4="TRUE",'4-man'!$F$4="Yes"),25,50),0,Z127+1)))</f>
        <v/>
      </c>
      <c r="AB127">
        <f>IF(OR('4-man'!AB$22="R",'4-man'!AB$21=$R$131,AND(ISNUMBER($R$131),'4-man'!AB$21&lt;$R$131)),0,IF(AA126&gt;=100,0,IF(AA127+1&gt;=IF(OR('4-man'!$F$4=TRUE,'4-man'!$F$4="TRUE",'4-man'!$F$4="Yes"),25,50),0,AA127+1)))</f>
        <v/>
      </c>
      <c r="AC127">
        <f>IF(OR('4-man'!AC$22="R",'4-man'!AC$21=$R$131,AND(ISNUMBER($R$131),'4-man'!AC$21&lt;$R$131)),0,IF(AB126&gt;=100,0,IF(AB127+1&gt;=IF(OR('4-man'!$F$4=TRUE,'4-man'!$F$4="TRUE",'4-man'!$F$4="Yes"),25,50),0,AB127+1)))</f>
        <v/>
      </c>
      <c r="AD127">
        <f>IF(OR('4-man'!AD$22="R",'4-man'!AD$21=$R$131,AND(ISNUMBER($R$131),'4-man'!AD$21&lt;$R$131)),0,IF(AC126&gt;=100,0,IF(AC127+1&gt;=IF(OR('4-man'!$F$4=TRUE,'4-man'!$F$4="TRUE",'4-man'!$F$4="Yes"),25,50),0,AC127+1)))</f>
        <v/>
      </c>
      <c r="AE127">
        <f>IF(OR('4-man'!AE$22="R",'4-man'!AE$21=$R$131,AND(ISNUMBER($R$131),'4-man'!AE$21&lt;$R$131)),0,IF(AD126&gt;=100,0,IF(AD127+1&gt;=IF(OR('4-man'!$F$4=TRUE,'4-man'!$F$4="TRUE",'4-man'!$F$4="Yes"),25,50),0,AD127+1)))</f>
        <v/>
      </c>
      <c r="AF127">
        <f>IF(OR('4-man'!AF$22="R",'4-man'!AF$21=$R$131,AND(ISNUMBER($R$131),'4-man'!AF$21&lt;$R$131)),0,IF(AE126&gt;=100,0,IF(AE127+1&gt;=IF(OR('4-man'!$F$4=TRUE,'4-man'!$F$4="TRUE",'4-man'!$F$4="Yes"),25,50),0,AE127+1)))</f>
        <v/>
      </c>
      <c r="AG127">
        <f>IF(OR('4-man'!AG$22="R",'4-man'!AG$21=$R$131,AND(ISNUMBER($R$131),'4-man'!AG$21&lt;$R$131)),0,IF(AF126&gt;=100,0,IF(AF127+1&gt;=IF(OR('4-man'!$F$4=TRUE,'4-man'!$F$4="TRUE",'4-man'!$F$4="Yes"),25,50),0,AF127+1)))</f>
        <v/>
      </c>
      <c r="AH127">
        <f>IF(OR('4-man'!AH$22="R",'4-man'!AH$21=$R$131,AND(ISNUMBER($R$131),'4-man'!AH$21&lt;$R$131)),0,IF(AG126&gt;=100,0,IF(AG127+1&gt;=IF(OR('4-man'!$F$4=TRUE,'4-man'!$F$4="TRUE",'4-man'!$F$4="Yes"),25,50),0,AG127+1)))</f>
        <v/>
      </c>
      <c r="AI127">
        <f>IF(OR('4-man'!AI$22="R",'4-man'!AI$21=$R$131,AND(ISNUMBER($R$131),'4-man'!AI$21&lt;$R$131)),0,IF(AH126&gt;=100,0,IF(AH127+1&gt;=IF(OR('4-man'!$F$4=TRUE,'4-man'!$F$4="TRUE",'4-man'!$F$4="Yes"),25,50),0,AH127+1)))</f>
        <v/>
      </c>
      <c r="AJ127">
        <f>IF(OR('4-man'!AJ$22="R",'4-man'!AJ$21=$R$131,AND(ISNUMBER($R$131),'4-man'!AJ$21&lt;$R$131)),0,IF(AI126&gt;=100,0,IF(AI127+1&gt;=IF(OR('4-man'!$F$4=TRUE,'4-man'!$F$4="TRUE",'4-man'!$F$4="Yes"),25,50),0,AI127+1)))</f>
        <v/>
      </c>
      <c r="AK127">
        <f>IF(OR('4-man'!AK$22="R",'4-man'!AK$21=$R$131,AND(ISNUMBER($R$131),'4-man'!AK$21&lt;$R$131)),0,IF(AJ126&gt;=100,0,IF(AJ127+1&gt;=IF(OR('4-man'!$F$4=TRUE,'4-man'!$F$4="TRUE",'4-man'!$F$4="Yes"),25,50),0,AJ127+1)))</f>
        <v/>
      </c>
      <c r="AL127">
        <f>IF(OR('4-man'!AL$22="R",'4-man'!AL$21=$R$131,AND(ISNUMBER($R$131),'4-man'!AL$21&lt;$R$131)),0,IF(AK126&gt;=100,0,IF(AK127+1&gt;=IF(OR('4-man'!$F$4=TRUE,'4-man'!$F$4="TRUE",'4-man'!$F$4="Yes"),25,50),0,AK127+1)))</f>
        <v/>
      </c>
      <c r="AM127">
        <f>IF(OR('4-man'!AM$22="R",'4-man'!AM$21=$R$131,AND(ISNUMBER($R$131),'4-man'!AM$21&lt;$R$131)),0,IF(AL126&gt;=100,0,IF(AL127+1&gt;=IF(OR('4-man'!$F$4=TRUE,'4-man'!$F$4="TRUE",'4-man'!$F$4="Yes"),25,50),0,AL127+1)))</f>
        <v/>
      </c>
      <c r="AN127">
        <f>IF(OR('4-man'!AN$22="R",'4-man'!AN$21=$R$131,AND(ISNUMBER($R$131),'4-man'!AN$21&lt;$R$131)),0,IF(AM126&gt;=100,0,IF(AM127+1&gt;=IF(OR('4-man'!$F$4=TRUE,'4-man'!$F$4="TRUE",'4-man'!$F$4="Yes"),25,50),0,AM127+1)))</f>
        <v/>
      </c>
      <c r="AO127">
        <f>IF(OR('4-man'!AO$22="R",'4-man'!AO$21=$R$131,AND(ISNUMBER($R$131),'4-man'!AO$21&lt;$R$131)),0,IF(AN126&gt;=100,0,IF(AN127+1&gt;=IF(OR('4-man'!$F$4=TRUE,'4-man'!$F$4="TRUE",'4-man'!$F$4="Yes"),25,50),0,AN127+1)))</f>
        <v/>
      </c>
      <c r="AP127">
        <f>IF(OR('4-man'!AP$22="R",'4-man'!AP$21=$R$131,AND(ISNUMBER($R$131),'4-man'!AP$21&lt;$R$131)),0,IF(AO126&gt;=100,0,IF(AO127+1&gt;=IF(OR('4-man'!$F$4=TRUE,'4-man'!$F$4="TRUE",'4-man'!$F$4="Yes"),25,50),0,AO127+1)))</f>
        <v/>
      </c>
      <c r="AQ127">
        <f>IF(OR('4-man'!AQ$22="R",'4-man'!AQ$21=$R$131,AND(ISNUMBER($R$131),'4-man'!AQ$21&lt;$R$131)),0,IF(AP126&gt;=100,0,IF(AP127+1&gt;=IF(OR('4-man'!$F$4=TRUE,'4-man'!$F$4="TRUE",'4-man'!$F$4="Yes"),25,50),0,AP127+1)))</f>
        <v/>
      </c>
      <c r="AR127">
        <f>IF(OR('4-man'!AR$22="R",'4-man'!AR$21=$R$131,AND(ISNUMBER($R$131),'4-man'!AR$21&lt;$R$131)),0,IF(AQ126&gt;=100,0,IF(AQ127+1&gt;=IF(OR('4-man'!$F$4=TRUE,'4-man'!$F$4="TRUE",'4-man'!$F$4="Yes"),25,50),0,AQ127+1)))</f>
        <v/>
      </c>
      <c r="AS127">
        <f>IF(OR('4-man'!AS$22="R",'4-man'!AS$21=$R$131,AND(ISNUMBER($R$131),'4-man'!AS$21&lt;$R$131)),0,IF(AR126&gt;=100,0,IF(AR127+1&gt;=IF(OR('4-man'!$F$4=TRUE,'4-man'!$F$4="TRUE",'4-man'!$F$4="Yes"),25,50),0,AR127+1)))</f>
        <v/>
      </c>
      <c r="AT127">
        <f>IF(OR('4-man'!AT$22="R",'4-man'!AT$21=$R$131,AND(ISNUMBER($R$131),'4-man'!AT$21&lt;$R$131)),0,IF(AS126&gt;=100,0,IF(AS127+1&gt;=IF(OR('4-man'!$F$4=TRUE,'4-man'!$F$4="TRUE",'4-man'!$F$4="Yes"),25,50),0,AS127+1)))</f>
        <v/>
      </c>
      <c r="AU127">
        <f>IF(OR('4-man'!AU$22="R",'4-man'!AU$21=$R$131,AND(ISNUMBER($R$131),'4-man'!AU$21&lt;$R$131)),0,IF(AT126&gt;=100,0,IF(AT127+1&gt;=IF(OR('4-man'!$F$4=TRUE,'4-man'!$F$4="TRUE",'4-man'!$F$4="Yes"),25,50),0,AT127+1)))</f>
        <v/>
      </c>
      <c r="AV127">
        <f>IF(OR('4-man'!AV$22="R",'4-man'!AV$21=$R$131,AND(ISNUMBER($R$131),'4-man'!AV$21&lt;$R$131)),0,IF(AU126&gt;=100,0,IF(AU127+1&gt;=IF(OR('4-man'!$F$4=TRUE,'4-man'!$F$4="TRUE",'4-man'!$F$4="Yes"),25,50),0,AU127+1)))</f>
        <v/>
      </c>
      <c r="AW127">
        <f>IF(OR('4-man'!AW$22="R",'4-man'!AW$21=$R$131,AND(ISNUMBER($R$131),'4-man'!AW$21&lt;$R$131)),0,IF(AV126&gt;=100,0,IF(AV127+1&gt;=IF(OR('4-man'!$F$4=TRUE,'4-man'!$F$4="TRUE",'4-man'!$F$4="Yes"),25,50),0,AV127+1)))</f>
        <v/>
      </c>
      <c r="AX127">
        <f>IF(OR('4-man'!AX$22="R",'4-man'!AX$21=$R$131,AND(ISNUMBER($R$131),'4-man'!AX$21&lt;$R$131)),0,IF(AW126&gt;=100,0,IF(AW127+1&gt;=IF(OR('4-man'!$F$4=TRUE,'4-man'!$F$4="TRUE",'4-man'!$F$4="Yes"),25,50),0,AW127+1)))</f>
        <v/>
      </c>
      <c r="AY127">
        <f>IF(OR('4-man'!AY$22="R",'4-man'!AY$21=$R$131,AND(ISNUMBER($R$131),'4-man'!AY$21&lt;$R$131)),0,IF(AX126&gt;=100,0,IF(AX127+1&gt;=IF(OR('4-man'!$F$4=TRUE,'4-man'!$F$4="TRUE",'4-man'!$F$4="Yes"),25,50),0,AX127+1)))</f>
        <v/>
      </c>
      <c r="AZ127">
        <f>IF(OR('4-man'!AZ$22="R",'4-man'!AZ$21=$R$131,AND(ISNUMBER($R$131),'4-man'!AZ$21&lt;$R$131)),0,IF(AY126&gt;=100,0,IF(AY127+1&gt;=IF(OR('4-man'!$F$4=TRUE,'4-man'!$F$4="TRUE",'4-man'!$F$4="Yes"),25,50),0,AY127+1)))</f>
        <v/>
      </c>
      <c r="BA127">
        <f>IF(OR('4-man'!BA$22="R",'4-man'!BA$21=$R$131,AND(ISNUMBER($R$131),'4-man'!BA$21&lt;$R$131)),0,IF(AZ126&gt;=100,0,IF(AZ127+1&gt;=IF(OR('4-man'!$F$4=TRUE,'4-man'!$F$4="TRUE",'4-man'!$F$4="Yes"),25,50),0,AZ127+1)))</f>
        <v/>
      </c>
      <c r="BB127">
        <f>IF(OR('4-man'!BB$22="R",'4-man'!BB$21=$R$131,AND(ISNUMBER($R$131),'4-man'!BB$21&lt;$R$131)),0,IF(BA126&gt;=100,0,IF(BA127+1&gt;=IF(OR('4-man'!$F$4=TRUE,'4-man'!$F$4="TRUE",'4-man'!$F$4="Yes"),25,50),0,BA127+1)))</f>
        <v/>
      </c>
      <c r="BC127">
        <f>IF(OR('4-man'!BC$22="R",'4-man'!BC$21=$R$131,AND(ISNUMBER($R$131),'4-man'!BC$21&lt;$R$131)),0,IF(BB126&gt;=100,0,IF(BB127+1&gt;=IF(OR('4-man'!$F$4=TRUE,'4-man'!$F$4="TRUE",'4-man'!$F$4="Yes"),25,50),0,BB127+1)))</f>
        <v/>
      </c>
      <c r="BD127">
        <f>IF(OR('4-man'!BD$22="R",'4-man'!BD$21=$R$131,AND(ISNUMBER($R$131),'4-man'!BD$21&lt;$R$131)),0,IF(BC126&gt;=100,0,IF(BC127+1&gt;=IF(OR('4-man'!$F$4=TRUE,'4-man'!$F$4="TRUE",'4-man'!$F$4="Yes"),25,50),0,BC127+1)))</f>
        <v/>
      </c>
      <c r="BE127">
        <f>IF(OR('4-man'!BE$22="R",'4-man'!BE$21=$R$131,AND(ISNUMBER($R$131),'4-man'!BE$21&lt;$R$131)),0,IF(BD126&gt;=100,0,IF(BD127+1&gt;=IF(OR('4-man'!$F$4=TRUE,'4-man'!$F$4="TRUE",'4-man'!$F$4="Yes"),25,50),0,BD127+1)))</f>
        <v/>
      </c>
      <c r="BF127">
        <f>IF(OR('4-man'!BF$22="R",'4-man'!BF$21=$R$131,AND(ISNUMBER($R$131),'4-man'!BF$21&lt;$R$131)),0,IF(BE126&gt;=100,0,IF(BE127+1&gt;=IF(OR('4-man'!$F$4=TRUE,'4-man'!$F$4="TRUE",'4-man'!$F$4="Yes"),25,50),0,BE127+1)))</f>
        <v/>
      </c>
      <c r="BG127">
        <f>IF(OR('4-man'!BG$22="R",'4-man'!BG$21=$R$131,AND(ISNUMBER($R$131),'4-man'!BG$21&lt;$R$131)),0,IF(BF126&gt;=100,0,IF(BF127+1&gt;=IF(OR('4-man'!$F$4=TRUE,'4-man'!$F$4="TRUE",'4-man'!$F$4="Yes"),25,50),0,BF127+1)))</f>
        <v/>
      </c>
      <c r="BH127">
        <f>IF(OR('4-man'!BH$22="R",'4-man'!BH$21=$R$131,AND(ISNUMBER($R$131),'4-man'!BH$21&lt;$R$131)),0,IF(BG126&gt;=100,0,IF(BG127+1&gt;=IF(OR('4-man'!$F$4=TRUE,'4-man'!$F$4="TRUE",'4-man'!$F$4="Yes"),25,50),0,BG127+1)))</f>
        <v/>
      </c>
      <c r="BI127">
        <f>IF(OR('4-man'!BI$22="R",'4-man'!BI$21=$R$131,AND(ISNUMBER($R$131),'4-man'!BI$21&lt;$R$131)),0,IF(BH126&gt;=100,0,IF(BH127+1&gt;=IF(OR('4-man'!$F$4=TRUE,'4-man'!$F$4="TRUE",'4-man'!$F$4="Yes"),25,50),0,BH127+1)))</f>
        <v/>
      </c>
      <c r="BJ127">
        <f>IF(OR('4-man'!BJ$22="R",'4-man'!BJ$21=$R$131,AND(ISNUMBER($R$131),'4-man'!BJ$21&lt;$R$131)),0,IF(BI126&gt;=100,0,IF(BI127+1&gt;=IF(OR('4-man'!$F$4=TRUE,'4-man'!$F$4="TRUE",'4-man'!$F$4="Yes"),25,50),0,BI127+1)))</f>
        <v/>
      </c>
      <c r="BK127">
        <f>IF(OR('4-man'!BK$22="R",'4-man'!BK$21=$R$131,AND(ISNUMBER($R$131),'4-man'!BK$21&lt;$R$131)),0,IF(BJ126&gt;=100,0,IF(BJ127+1&gt;=IF(OR('4-man'!$F$4=TRUE,'4-man'!$F$4="TRUE",'4-man'!$F$4="Yes"),25,50),0,BJ127+1)))</f>
        <v/>
      </c>
      <c r="BL127">
        <f>IF(OR('4-man'!BL$22="R",'4-man'!BL$21=$R$131,AND(ISNUMBER($R$131),'4-man'!BL$21&lt;$R$131)),0,IF(BK126&gt;=100,0,IF(BK127+1&gt;=IF(OR('4-man'!$F$4=TRUE,'4-man'!$F$4="TRUE",'4-man'!$F$4="Yes"),25,50),0,BK127+1)))</f>
        <v/>
      </c>
      <c r="BM127">
        <f>IF(OR('4-man'!BM$22="R",'4-man'!BM$21=$R$131,AND(ISNUMBER($R$131),'4-man'!BM$21&lt;$R$131)),0,IF(BL126&gt;=100,0,IF(BL127+1&gt;=IF(OR('4-man'!$F$4=TRUE,'4-man'!$F$4="TRUE",'4-man'!$F$4="Yes"),25,50),0,BL127+1)))</f>
        <v/>
      </c>
      <c r="BN127">
        <f>IF(OR('4-man'!BN$22="R",'4-man'!BN$21=$R$131,AND(ISNUMBER($R$131),'4-man'!BN$21&lt;$R$131)),0,IF(BM126&gt;=100,0,IF(BM127+1&gt;=IF(OR('4-man'!$F$4=TRUE,'4-man'!$F$4="TRUE",'4-man'!$F$4="Yes"),25,50),0,BM127+1)))</f>
        <v/>
      </c>
      <c r="BO127">
        <f>IF(OR('4-man'!BO$22="R",'4-man'!BO$21=$R$131,AND(ISNUMBER($R$131),'4-man'!BO$21&lt;$R$131)),0,IF(BN126&gt;=100,0,IF(BN127+1&gt;=IF(OR('4-man'!$F$4=TRUE,'4-man'!$F$4="TRUE",'4-man'!$F$4="Yes"),25,50),0,BN127+1)))</f>
        <v/>
      </c>
      <c r="BP127">
        <f>IF(OR('4-man'!BP$22="R",'4-man'!BP$21=$R$131,AND(ISNUMBER($R$131),'4-man'!BP$21&lt;$R$131)),0,IF(BO126&gt;=100,0,IF(BO127+1&gt;=IF(OR('4-man'!$F$4=TRUE,'4-man'!$F$4="TRUE",'4-man'!$F$4="Yes"),25,50),0,BO127+1)))</f>
        <v/>
      </c>
      <c r="BQ127">
        <f>IF(OR('4-man'!BQ$22="R",'4-man'!BQ$21=$R$131,AND(ISNUMBER($R$131),'4-man'!BQ$21&lt;$R$131)),0,IF(BP126&gt;=100,0,IF(BP127+1&gt;=IF(OR('4-man'!$F$4=TRUE,'4-man'!$F$4="TRUE",'4-man'!$F$4="Yes"),25,50),0,BP127+1)))</f>
        <v/>
      </c>
      <c r="BR127">
        <f>IF(OR('4-man'!BR$22="R",'4-man'!BR$21=$R$131,AND(ISNUMBER($R$131),'4-man'!BR$21&lt;$R$131)),0,IF(BQ126&gt;=100,0,IF(BQ127+1&gt;=IF(OR('4-man'!$F$4=TRUE,'4-man'!$F$4="TRUE",'4-man'!$F$4="Yes"),25,50),0,BQ127+1)))</f>
        <v/>
      </c>
      <c r="BS127">
        <f>IF(OR('4-man'!BS$22="R",'4-man'!BS$21=$R$131,AND(ISNUMBER($R$131),'4-man'!BS$21&lt;$R$131)),0,IF(BR126&gt;=100,0,IF(BR127+1&gt;=IF(OR('4-man'!$F$4=TRUE,'4-man'!$F$4="TRUE",'4-man'!$F$4="Yes"),25,50),0,BR127+1)))</f>
        <v/>
      </c>
      <c r="BT127">
        <f>IF(OR('4-man'!BT$22="R",'4-man'!BT$21=$R$131,AND(ISNUMBER($R$131),'4-man'!BT$21&lt;$R$131)),0,IF(BS126&gt;=100,0,IF(BS127+1&gt;=IF(OR('4-man'!$F$4=TRUE,'4-man'!$F$4="TRUE",'4-man'!$F$4="Yes"),25,50),0,BS127+1)))</f>
        <v/>
      </c>
      <c r="BU127">
        <f>IF(OR('4-man'!BU$22="R",'4-man'!BU$21=$R$131,AND(ISNUMBER($R$131),'4-man'!BU$21&lt;$R$131)),0,IF(BT126&gt;=100,0,IF(BT127+1&gt;=IF(OR('4-man'!$F$4=TRUE,'4-man'!$F$4="TRUE",'4-man'!$F$4="Yes"),25,50),0,BT127+1)))</f>
        <v/>
      </c>
      <c r="BV127">
        <f>IF(OR('4-man'!BV$22="R",'4-man'!BV$21=$R$131,AND(ISNUMBER($R$131),'4-man'!BV$21&lt;$R$131)),0,IF(BU126&gt;=100,0,IF(BU127+1&gt;=IF(OR('4-man'!$F$4=TRUE,'4-man'!$F$4="TRUE",'4-man'!$F$4="Yes"),25,50),0,BU127+1)))</f>
        <v/>
      </c>
      <c r="BW127">
        <f>IF(OR('4-man'!BW$22="R",'4-man'!BW$21=$R$131,AND(ISNUMBER($R$131),'4-man'!BW$21&lt;$R$131)),0,IF(BV126&gt;=100,0,IF(BV127+1&gt;=IF(OR('4-man'!$F$4=TRUE,'4-man'!$F$4="TRUE",'4-man'!$F$4="Yes"),25,50),0,BV127+1)))</f>
        <v/>
      </c>
      <c r="BX127">
        <f>IF(OR('4-man'!BX$22="R",'4-man'!BX$21=$R$131,AND(ISNUMBER($R$131),'4-man'!BX$21&lt;$R$131)),0,IF(BW126&gt;=100,0,IF(BW127+1&gt;=IF(OR('4-man'!$F$4=TRUE,'4-man'!$F$4="TRUE",'4-man'!$F$4="Yes"),25,50),0,BW127+1)))</f>
        <v/>
      </c>
      <c r="BY127">
        <f>IF(OR('4-man'!BY$22="R",'4-man'!BY$21=$R$131,AND(ISNUMBER($R$131),'4-man'!BY$21&lt;$R$131)),0,IF(BX126&gt;=100,0,IF(BX127+1&gt;=IF(OR('4-man'!$F$4=TRUE,'4-man'!$F$4="TRUE",'4-man'!$F$4="Yes"),25,50),0,BX127+1)))</f>
        <v/>
      </c>
      <c r="BZ127">
        <f>IF(OR('4-man'!BZ$22="R",'4-man'!BZ$21=$R$131,AND(ISNUMBER($R$131),'4-man'!BZ$21&lt;$R$131)),0,IF(BY126&gt;=100,0,IF(BY127+1&gt;=IF(OR('4-man'!$F$4=TRUE,'4-man'!$F$4="TRUE",'4-man'!$F$4="Yes"),25,50),0,BY127+1)))</f>
        <v/>
      </c>
      <c r="CA127">
        <f>IF(OR('4-man'!CA$22="R",'4-man'!CA$21=$R$131,AND(ISNUMBER($R$131),'4-man'!CA$21&lt;$R$131)),0,IF(BZ126&gt;=100,0,IF(BZ127+1&gt;=IF(OR('4-man'!$F$4=TRUE,'4-man'!$F$4="TRUE",'4-man'!$F$4="Yes"),25,50),0,BZ127+1)))</f>
        <v/>
      </c>
      <c r="CB127">
        <f>IF(OR('4-man'!CB$22="R",'4-man'!CB$21=$R$131,AND(ISNUMBER($R$131),'4-man'!CB$21&lt;$R$131)),0,IF(CA126&gt;=100,0,IF(CA127+1&gt;=IF(OR('4-man'!$F$4=TRUE,'4-man'!$F$4="TRUE",'4-man'!$F$4="Yes"),25,50),0,CA127+1)))</f>
        <v/>
      </c>
      <c r="CC127">
        <f>IF(OR('4-man'!CC$22="R",'4-man'!CC$21=$R$131,AND(ISNUMBER($R$131),'4-man'!CC$21&lt;$R$131)),0,IF(CB126&gt;=100,0,IF(CB127+1&gt;=IF(OR('4-man'!$F$4=TRUE,'4-man'!$F$4="TRUE",'4-man'!$F$4="Yes"),25,50),0,CB127+1)))</f>
        <v/>
      </c>
      <c r="CD127">
        <f>IF(OR('4-man'!CD$22="R",'4-man'!CD$21=$R$131,AND(ISNUMBER($R$131),'4-man'!CD$21&lt;$R$131)),0,IF(CC126&gt;=100,0,IF(CC127+1&gt;=IF(OR('4-man'!$F$4=TRUE,'4-man'!$F$4="TRUE",'4-man'!$F$4="Yes"),25,50),0,CC127+1)))</f>
        <v/>
      </c>
    </row>
    <row r="128">
      <c r="A128" t="inlineStr">
        <is>
          <t>P1 flag</t>
        </is>
      </c>
      <c r="B128" t="n">
        <v>0</v>
      </c>
      <c r="C128">
        <f>IF(OR(B128=1,OR('4-man'!C$22="D",'4-man'!C$22="A",'4-man'!C$22="S",'4-man'!C$22="C",'4-man'!C$22="H",'4-man'!C$22="B",'4-man'!C$22="T",'4-man'!C$22="E",'4-man'!C$22="SB")),1,0)</f>
        <v/>
      </c>
      <c r="D128">
        <f>IF(OR(C128=1,OR('4-man'!D$22="D",'4-man'!D$22="A",'4-man'!D$22="S",'4-man'!D$22="C",'4-man'!D$22="H",'4-man'!D$22="B",'4-man'!D$22="T",'4-man'!D$22="E",'4-man'!D$22="SB")),1,0)</f>
        <v/>
      </c>
      <c r="E128">
        <f>IF(OR(D128=1,OR('4-man'!E$22="D",'4-man'!E$22="A",'4-man'!E$22="S",'4-man'!E$22="C",'4-man'!E$22="H",'4-man'!E$22="B",'4-man'!E$22="T",'4-man'!E$22="E",'4-man'!E$22="SB")),1,0)</f>
        <v/>
      </c>
      <c r="F128">
        <f>IF(OR(E128=1,OR('4-man'!F$22="D",'4-man'!F$22="A",'4-man'!F$22="S",'4-man'!F$22="C",'4-man'!F$22="H",'4-man'!F$22="B",'4-man'!F$22="T",'4-man'!F$22="E",'4-man'!F$22="SB")),1,0)</f>
        <v/>
      </c>
      <c r="G128">
        <f>IF(OR(F128=1,OR('4-man'!G$22="D",'4-man'!G$22="A",'4-man'!G$22="S",'4-man'!G$22="C",'4-man'!G$22="H",'4-man'!G$22="B",'4-man'!G$22="T",'4-man'!G$22="E",'4-man'!G$22="SB")),1,0)</f>
        <v/>
      </c>
      <c r="H128">
        <f>IF(OR(G128=1,OR('4-man'!H$22="D",'4-man'!H$22="A",'4-man'!H$22="S",'4-man'!H$22="C",'4-man'!H$22="H",'4-man'!H$22="B",'4-man'!H$22="T",'4-man'!H$22="E",'4-man'!H$22="SB")),1,0)</f>
        <v/>
      </c>
      <c r="I128">
        <f>IF(OR(H128=1,OR('4-man'!I$22="D",'4-man'!I$22="A",'4-man'!I$22="S",'4-man'!I$22="C",'4-man'!I$22="H",'4-man'!I$22="B",'4-man'!I$22="T",'4-man'!I$22="E",'4-man'!I$22="SB")),1,0)</f>
        <v/>
      </c>
      <c r="J128">
        <f>IF(OR(I128=1,OR('4-man'!J$22="D",'4-man'!J$22="A",'4-man'!J$22="S",'4-man'!J$22="C",'4-man'!J$22="H",'4-man'!J$22="B",'4-man'!J$22="T",'4-man'!J$22="E",'4-man'!J$22="SB")),1,0)</f>
        <v/>
      </c>
      <c r="K128">
        <f>IF(OR(J128=1,OR('4-man'!K$22="D",'4-man'!K$22="A",'4-man'!K$22="S",'4-man'!K$22="C",'4-man'!K$22="H",'4-man'!K$22="B",'4-man'!K$22="T",'4-man'!K$22="E",'4-man'!K$22="SB")),1,0)</f>
        <v/>
      </c>
      <c r="L128">
        <f>IF(OR(K128=1,OR('4-man'!L$22="D",'4-man'!L$22="A",'4-man'!L$22="S",'4-man'!L$22="C",'4-man'!L$22="H",'4-man'!L$22="B",'4-man'!L$22="T",'4-man'!L$22="E",'4-man'!L$22="SB")),1,0)</f>
        <v/>
      </c>
      <c r="M128">
        <f>IF(OR(L128=1,OR('4-man'!M$22="D",'4-man'!M$22="A",'4-man'!M$22="S",'4-man'!M$22="C",'4-man'!M$22="H",'4-man'!M$22="B",'4-man'!M$22="T",'4-man'!M$22="E",'4-man'!M$22="SB")),1,0)</f>
        <v/>
      </c>
      <c r="N128">
        <f>IF(OR(M128=1,OR('4-man'!N$22="D",'4-man'!N$22="A",'4-man'!N$22="S",'4-man'!N$22="C",'4-man'!N$22="H",'4-man'!N$22="B",'4-man'!N$22="T",'4-man'!N$22="E",'4-man'!N$22="SB")),1,0)</f>
        <v/>
      </c>
      <c r="O128">
        <f>IF(OR(N128=1,OR('4-man'!O$22="D",'4-man'!O$22="A",'4-man'!O$22="S",'4-man'!O$22="C",'4-man'!O$22="H",'4-man'!O$22="B",'4-man'!O$22="T",'4-man'!O$22="E",'4-man'!O$22="SB")),1,0)</f>
        <v/>
      </c>
      <c r="P128">
        <f>IF(OR(O128=1,OR('4-man'!P$22="D",'4-man'!P$22="A",'4-man'!P$22="S",'4-man'!P$22="C",'4-man'!P$22="H",'4-man'!P$22="B",'4-man'!P$22="T",'4-man'!P$22="E",'4-man'!P$22="SB")),1,0)</f>
        <v/>
      </c>
      <c r="Q128">
        <f>IF(OR(P128=1,OR('4-man'!Q$22="D",'4-man'!Q$22="A",'4-man'!Q$22="S",'4-man'!Q$22="C",'4-man'!Q$22="H",'4-man'!Q$22="B",'4-man'!Q$22="T",'4-man'!Q$22="E",'4-man'!Q$22="SB")),1,0)</f>
        <v/>
      </c>
      <c r="R128">
        <f>IF(OR(Q128=1,OR('4-man'!R$22="D",'4-man'!R$22="A",'4-man'!R$22="S",'4-man'!R$22="C",'4-man'!R$22="H",'4-man'!R$22="B",'4-man'!R$22="T",'4-man'!R$22="E",'4-man'!R$22="SB")),1,0)</f>
        <v/>
      </c>
      <c r="S128">
        <f>IF(OR(R128=1,OR('4-man'!S$22="D",'4-man'!S$22="A",'4-man'!S$22="S",'4-man'!S$22="C",'4-man'!S$22="H",'4-man'!S$22="B",'4-man'!S$22="T",'4-man'!S$22="E",'4-man'!S$22="SB")),1,0)</f>
        <v/>
      </c>
      <c r="T128">
        <f>IF(OR(S128=1,OR('4-man'!T$22="D",'4-man'!T$22="A",'4-man'!T$22="S",'4-man'!T$22="C",'4-man'!T$22="H",'4-man'!T$22="B",'4-man'!T$22="T",'4-man'!T$22="E",'4-man'!T$22="SB")),1,0)</f>
        <v/>
      </c>
      <c r="U128">
        <f>IF(OR(T128=1,OR('4-man'!U$22="D",'4-man'!U$22="A",'4-man'!U$22="S",'4-man'!U$22="C",'4-man'!U$22="H",'4-man'!U$22="B",'4-man'!U$22="T",'4-man'!U$22="E",'4-man'!U$22="SB")),1,0)</f>
        <v/>
      </c>
      <c r="V128">
        <f>IF(OR(U128=1,OR('4-man'!V$22="D",'4-man'!V$22="A",'4-man'!V$22="S",'4-man'!V$22="C",'4-man'!V$22="H",'4-man'!V$22="B",'4-man'!V$22="T",'4-man'!V$22="E",'4-man'!V$22="SB")),1,0)</f>
        <v/>
      </c>
      <c r="W128">
        <f>IF(OR(V128=1,OR('4-man'!W$22="D",'4-man'!W$22="A",'4-man'!W$22="S",'4-man'!W$22="C",'4-man'!W$22="H",'4-man'!W$22="B",'4-man'!W$22="T",'4-man'!W$22="E",'4-man'!W$22="SB")),1,0)</f>
        <v/>
      </c>
      <c r="X128">
        <f>IF(OR(W128=1,OR('4-man'!X$22="D",'4-man'!X$22="A",'4-man'!X$22="S",'4-man'!X$22="C",'4-man'!X$22="H",'4-man'!X$22="B",'4-man'!X$22="T",'4-man'!X$22="E",'4-man'!X$22="SB")),1,0)</f>
        <v/>
      </c>
      <c r="Y128">
        <f>IF(OR(X128=1,OR('4-man'!Y$22="D",'4-man'!Y$22="A",'4-man'!Y$22="S",'4-man'!Y$22="C",'4-man'!Y$22="H",'4-man'!Y$22="B",'4-man'!Y$22="T",'4-man'!Y$22="E",'4-man'!Y$22="SB")),1,0)</f>
        <v/>
      </c>
      <c r="Z128">
        <f>IF(OR(Y128=1,OR('4-man'!Z$22="D",'4-man'!Z$22="A",'4-man'!Z$22="S",'4-man'!Z$22="C",'4-man'!Z$22="H",'4-man'!Z$22="B",'4-man'!Z$22="T",'4-man'!Z$22="E",'4-man'!Z$22="SB")),1,0)</f>
        <v/>
      </c>
      <c r="AA128">
        <f>IF(OR(Z128=1,OR('4-man'!AA$22="D",'4-man'!AA$22="A",'4-man'!AA$22="S",'4-man'!AA$22="C",'4-man'!AA$22="H",'4-man'!AA$22="B",'4-man'!AA$22="T",'4-man'!AA$22="E",'4-man'!AA$22="SB")),1,0)</f>
        <v/>
      </c>
      <c r="AB128">
        <f>IF(OR(AA128=1,OR('4-man'!AB$22="D",'4-man'!AB$22="A",'4-man'!AB$22="S",'4-man'!AB$22="C",'4-man'!AB$22="H",'4-man'!AB$22="B",'4-man'!AB$22="T",'4-man'!AB$22="E",'4-man'!AB$22="SB")),1,0)</f>
        <v/>
      </c>
      <c r="AC128">
        <f>IF(OR(AB128=1,OR('4-man'!AC$22="D",'4-man'!AC$22="A",'4-man'!AC$22="S",'4-man'!AC$22="C",'4-man'!AC$22="H",'4-man'!AC$22="B",'4-man'!AC$22="T",'4-man'!AC$22="E",'4-man'!AC$22="SB")),1,0)</f>
        <v/>
      </c>
      <c r="AD128">
        <f>IF(OR(AC128=1,OR('4-man'!AD$22="D",'4-man'!AD$22="A",'4-man'!AD$22="S",'4-man'!AD$22="C",'4-man'!AD$22="H",'4-man'!AD$22="B",'4-man'!AD$22="T",'4-man'!AD$22="E",'4-man'!AD$22="SB")),1,0)</f>
        <v/>
      </c>
      <c r="AE128">
        <f>IF(OR(AD128=1,OR('4-man'!AE$22="D",'4-man'!AE$22="A",'4-man'!AE$22="S",'4-man'!AE$22="C",'4-man'!AE$22="H",'4-man'!AE$22="B",'4-man'!AE$22="T",'4-man'!AE$22="E",'4-man'!AE$22="SB")),1,0)</f>
        <v/>
      </c>
      <c r="AF128">
        <f>IF(OR(AE128=1,OR('4-man'!AF$22="D",'4-man'!AF$22="A",'4-man'!AF$22="S",'4-man'!AF$22="C",'4-man'!AF$22="H",'4-man'!AF$22="B",'4-man'!AF$22="T",'4-man'!AF$22="E",'4-man'!AF$22="SB")),1,0)</f>
        <v/>
      </c>
      <c r="AG128">
        <f>IF(OR(AF128=1,OR('4-man'!AG$22="D",'4-man'!AG$22="A",'4-man'!AG$22="S",'4-man'!AG$22="C",'4-man'!AG$22="H",'4-man'!AG$22="B",'4-man'!AG$22="T",'4-man'!AG$22="E",'4-man'!AG$22="SB")),1,0)</f>
        <v/>
      </c>
      <c r="AH128">
        <f>IF(OR(AG128=1,OR('4-man'!AH$22="D",'4-man'!AH$22="A",'4-man'!AH$22="S",'4-man'!AH$22="C",'4-man'!AH$22="H",'4-man'!AH$22="B",'4-man'!AH$22="T",'4-man'!AH$22="E",'4-man'!AH$22="SB")),1,0)</f>
        <v/>
      </c>
      <c r="AI128">
        <f>IF(OR(AH128=1,OR('4-man'!AI$22="D",'4-man'!AI$22="A",'4-man'!AI$22="S",'4-man'!AI$22="C",'4-man'!AI$22="H",'4-man'!AI$22="B",'4-man'!AI$22="T",'4-man'!AI$22="E",'4-man'!AI$22="SB")),1,0)</f>
        <v/>
      </c>
      <c r="AJ128">
        <f>IF(OR(AI128=1,OR('4-man'!AJ$22="D",'4-man'!AJ$22="A",'4-man'!AJ$22="S",'4-man'!AJ$22="C",'4-man'!AJ$22="H",'4-man'!AJ$22="B",'4-man'!AJ$22="T",'4-man'!AJ$22="E",'4-man'!AJ$22="SB")),1,0)</f>
        <v/>
      </c>
      <c r="AK128">
        <f>IF(OR(AJ128=1,OR('4-man'!AK$22="D",'4-man'!AK$22="A",'4-man'!AK$22="S",'4-man'!AK$22="C",'4-man'!AK$22="H",'4-man'!AK$22="B",'4-man'!AK$22="T",'4-man'!AK$22="E",'4-man'!AK$22="SB")),1,0)</f>
        <v/>
      </c>
      <c r="AL128">
        <f>IF(OR(AK128=1,OR('4-man'!AL$22="D",'4-man'!AL$22="A",'4-man'!AL$22="S",'4-man'!AL$22="C",'4-man'!AL$22="H",'4-man'!AL$22="B",'4-man'!AL$22="T",'4-man'!AL$22="E",'4-man'!AL$22="SB")),1,0)</f>
        <v/>
      </c>
      <c r="AM128">
        <f>IF(OR(AL128=1,OR('4-man'!AM$22="D",'4-man'!AM$22="A",'4-man'!AM$22="S",'4-man'!AM$22="C",'4-man'!AM$22="H",'4-man'!AM$22="B",'4-man'!AM$22="T",'4-man'!AM$22="E",'4-man'!AM$22="SB")),1,0)</f>
        <v/>
      </c>
      <c r="AN128">
        <f>IF(OR(AM128=1,OR('4-man'!AN$22="D",'4-man'!AN$22="A",'4-man'!AN$22="S",'4-man'!AN$22="C",'4-man'!AN$22="H",'4-man'!AN$22="B",'4-man'!AN$22="T",'4-man'!AN$22="E",'4-man'!AN$22="SB")),1,0)</f>
        <v/>
      </c>
      <c r="AO128">
        <f>IF(OR(AN128=1,OR('4-man'!AO$22="D",'4-man'!AO$22="A",'4-man'!AO$22="S",'4-man'!AO$22="C",'4-man'!AO$22="H",'4-man'!AO$22="B",'4-man'!AO$22="T",'4-man'!AO$22="E",'4-man'!AO$22="SB")),1,0)</f>
        <v/>
      </c>
      <c r="AP128">
        <f>IF(OR(AO128=1,OR('4-man'!AP$22="D",'4-man'!AP$22="A",'4-man'!AP$22="S",'4-man'!AP$22="C",'4-man'!AP$22="H",'4-man'!AP$22="B",'4-man'!AP$22="T",'4-man'!AP$22="E",'4-man'!AP$22="SB")),1,0)</f>
        <v/>
      </c>
      <c r="AQ128">
        <f>IF(OR(AP128=1,OR('4-man'!AQ$22="D",'4-man'!AQ$22="A",'4-man'!AQ$22="S",'4-man'!AQ$22="C",'4-man'!AQ$22="H",'4-man'!AQ$22="B",'4-man'!AQ$22="T",'4-man'!AQ$22="E",'4-man'!AQ$22="SB")),1,0)</f>
        <v/>
      </c>
      <c r="AR128">
        <f>IF(OR(AQ128=1,OR('4-man'!AR$22="D",'4-man'!AR$22="A",'4-man'!AR$22="S",'4-man'!AR$22="C",'4-man'!AR$22="H",'4-man'!AR$22="B",'4-man'!AR$22="T",'4-man'!AR$22="E",'4-man'!AR$22="SB")),1,0)</f>
        <v/>
      </c>
      <c r="AS128">
        <f>IF(OR(AR128=1,OR('4-man'!AS$22="D",'4-man'!AS$22="A",'4-man'!AS$22="S",'4-man'!AS$22="C",'4-man'!AS$22="H",'4-man'!AS$22="B",'4-man'!AS$22="T",'4-man'!AS$22="E",'4-man'!AS$22="SB")),1,0)</f>
        <v/>
      </c>
      <c r="AT128">
        <f>IF(OR(AS128=1,OR('4-man'!AT$22="D",'4-man'!AT$22="A",'4-man'!AT$22="S",'4-man'!AT$22="C",'4-man'!AT$22="H",'4-man'!AT$22="B",'4-man'!AT$22="T",'4-man'!AT$22="E",'4-man'!AT$22="SB")),1,0)</f>
        <v/>
      </c>
      <c r="AU128">
        <f>IF(OR(AT128=1,OR('4-man'!AU$22="D",'4-man'!AU$22="A",'4-man'!AU$22="S",'4-man'!AU$22="C",'4-man'!AU$22="H",'4-man'!AU$22="B",'4-man'!AU$22="T",'4-man'!AU$22="E",'4-man'!AU$22="SB")),1,0)</f>
        <v/>
      </c>
      <c r="AV128">
        <f>IF(OR(AU128=1,OR('4-man'!AV$22="D",'4-man'!AV$22="A",'4-man'!AV$22="S",'4-man'!AV$22="C",'4-man'!AV$22="H",'4-man'!AV$22="B",'4-man'!AV$22="T",'4-man'!AV$22="E",'4-man'!AV$22="SB")),1,0)</f>
        <v/>
      </c>
      <c r="AW128">
        <f>IF(OR(AV128=1,OR('4-man'!AW$22="D",'4-man'!AW$22="A",'4-man'!AW$22="S",'4-man'!AW$22="C",'4-man'!AW$22="H",'4-man'!AW$22="B",'4-man'!AW$22="T",'4-man'!AW$22="E",'4-man'!AW$22="SB")),1,0)</f>
        <v/>
      </c>
      <c r="AX128">
        <f>IF(OR(AW128=1,OR('4-man'!AX$22="D",'4-man'!AX$22="A",'4-man'!AX$22="S",'4-man'!AX$22="C",'4-man'!AX$22="H",'4-man'!AX$22="B",'4-man'!AX$22="T",'4-man'!AX$22="E",'4-man'!AX$22="SB")),1,0)</f>
        <v/>
      </c>
      <c r="AY128">
        <f>IF(OR(AX128=1,OR('4-man'!AY$22="D",'4-man'!AY$22="A",'4-man'!AY$22="S",'4-man'!AY$22="C",'4-man'!AY$22="H",'4-man'!AY$22="B",'4-man'!AY$22="T",'4-man'!AY$22="E",'4-man'!AY$22="SB")),1,0)</f>
        <v/>
      </c>
      <c r="AZ128">
        <f>IF(OR(AY128=1,OR('4-man'!AZ$22="D",'4-man'!AZ$22="A",'4-man'!AZ$22="S",'4-man'!AZ$22="C",'4-man'!AZ$22="H",'4-man'!AZ$22="B",'4-man'!AZ$22="T",'4-man'!AZ$22="E",'4-man'!AZ$22="SB")),1,0)</f>
        <v/>
      </c>
      <c r="BA128">
        <f>IF(OR(AZ128=1,OR('4-man'!BA$22="D",'4-man'!BA$22="A",'4-man'!BA$22="S",'4-man'!BA$22="C",'4-man'!BA$22="H",'4-man'!BA$22="B",'4-man'!BA$22="T",'4-man'!BA$22="E",'4-man'!BA$22="SB")),1,0)</f>
        <v/>
      </c>
      <c r="BB128">
        <f>IF(OR(BA128=1,OR('4-man'!BB$22="D",'4-man'!BB$22="A",'4-man'!BB$22="S",'4-man'!BB$22="C",'4-man'!BB$22="H",'4-man'!BB$22="B",'4-man'!BB$22="T",'4-man'!BB$22="E",'4-man'!BB$22="SB")),1,0)</f>
        <v/>
      </c>
      <c r="BC128">
        <f>IF(OR(BB128=1,OR('4-man'!BC$22="D",'4-man'!BC$22="A",'4-man'!BC$22="S",'4-man'!BC$22="C",'4-man'!BC$22="H",'4-man'!BC$22="B",'4-man'!BC$22="T",'4-man'!BC$22="E",'4-man'!BC$22="SB")),1,0)</f>
        <v/>
      </c>
      <c r="BD128">
        <f>IF(OR(BC128=1,OR('4-man'!BD$22="D",'4-man'!BD$22="A",'4-man'!BD$22="S",'4-man'!BD$22="C",'4-man'!BD$22="H",'4-man'!BD$22="B",'4-man'!BD$22="T",'4-man'!BD$22="E",'4-man'!BD$22="SB")),1,0)</f>
        <v/>
      </c>
      <c r="BE128">
        <f>IF(OR(BD128=1,OR('4-man'!BE$22="D",'4-man'!BE$22="A",'4-man'!BE$22="S",'4-man'!BE$22="C",'4-man'!BE$22="H",'4-man'!BE$22="B",'4-man'!BE$22="T",'4-man'!BE$22="E",'4-man'!BE$22="SB")),1,0)</f>
        <v/>
      </c>
      <c r="BF128">
        <f>IF(OR(BE128=1,OR('4-man'!BF$22="D",'4-man'!BF$22="A",'4-man'!BF$22="S",'4-man'!BF$22="C",'4-man'!BF$22="H",'4-man'!BF$22="B",'4-man'!BF$22="T",'4-man'!BF$22="E",'4-man'!BF$22="SB")),1,0)</f>
        <v/>
      </c>
      <c r="BG128">
        <f>IF(OR(BF128=1,OR('4-man'!BG$22="D",'4-man'!BG$22="A",'4-man'!BG$22="S",'4-man'!BG$22="C",'4-man'!BG$22="H",'4-man'!BG$22="B",'4-man'!BG$22="T",'4-man'!BG$22="E",'4-man'!BG$22="SB")),1,0)</f>
        <v/>
      </c>
      <c r="BH128">
        <f>IF(OR(BG128=1,OR('4-man'!BH$22="D",'4-man'!BH$22="A",'4-man'!BH$22="S",'4-man'!BH$22="C",'4-man'!BH$22="H",'4-man'!BH$22="B",'4-man'!BH$22="T",'4-man'!BH$22="E",'4-man'!BH$22="SB")),1,0)</f>
        <v/>
      </c>
      <c r="BI128">
        <f>IF(OR(BH128=1,OR('4-man'!BI$22="D",'4-man'!BI$22="A",'4-man'!BI$22="S",'4-man'!BI$22="C",'4-man'!BI$22="H",'4-man'!BI$22="B",'4-man'!BI$22="T",'4-man'!BI$22="E",'4-man'!BI$22="SB")),1,0)</f>
        <v/>
      </c>
      <c r="BJ128">
        <f>IF(OR(BI128=1,OR('4-man'!BJ$22="D",'4-man'!BJ$22="A",'4-man'!BJ$22="S",'4-man'!BJ$22="C",'4-man'!BJ$22="H",'4-man'!BJ$22="B",'4-man'!BJ$22="T",'4-man'!BJ$22="E",'4-man'!BJ$22="SB")),1,0)</f>
        <v/>
      </c>
      <c r="BK128">
        <f>IF(OR(BJ128=1,OR('4-man'!BK$22="D",'4-man'!BK$22="A",'4-man'!BK$22="S",'4-man'!BK$22="C",'4-man'!BK$22="H",'4-man'!BK$22="B",'4-man'!BK$22="T",'4-man'!BK$22="E",'4-man'!BK$22="SB")),1,0)</f>
        <v/>
      </c>
      <c r="BL128">
        <f>IF(OR(BK128=1,OR('4-man'!BL$22="D",'4-man'!BL$22="A",'4-man'!BL$22="S",'4-man'!BL$22="C",'4-man'!BL$22="H",'4-man'!BL$22="B",'4-man'!BL$22="T",'4-man'!BL$22="E",'4-man'!BL$22="SB")),1,0)</f>
        <v/>
      </c>
      <c r="BM128">
        <f>IF(OR(BL128=1,OR('4-man'!BM$22="D",'4-man'!BM$22="A",'4-man'!BM$22="S",'4-man'!BM$22="C",'4-man'!BM$22="H",'4-man'!BM$22="B",'4-man'!BM$22="T",'4-man'!BM$22="E",'4-man'!BM$22="SB")),1,0)</f>
        <v/>
      </c>
      <c r="BN128">
        <f>IF(OR(BM128=1,OR('4-man'!BN$22="D",'4-man'!BN$22="A",'4-man'!BN$22="S",'4-man'!BN$22="C",'4-man'!BN$22="H",'4-man'!BN$22="B",'4-man'!BN$22="T",'4-man'!BN$22="E",'4-man'!BN$22="SB")),1,0)</f>
        <v/>
      </c>
      <c r="BO128">
        <f>IF(OR(BN128=1,OR('4-man'!BO$22="D",'4-man'!BO$22="A",'4-man'!BO$22="S",'4-man'!BO$22="C",'4-man'!BO$22="H",'4-man'!BO$22="B",'4-man'!BO$22="T",'4-man'!BO$22="E",'4-man'!BO$22="SB")),1,0)</f>
        <v/>
      </c>
      <c r="BP128">
        <f>IF(OR(BO128=1,OR('4-man'!BP$22="D",'4-man'!BP$22="A",'4-man'!BP$22="S",'4-man'!BP$22="C",'4-man'!BP$22="H",'4-man'!BP$22="B",'4-man'!BP$22="T",'4-man'!BP$22="E",'4-man'!BP$22="SB")),1,0)</f>
        <v/>
      </c>
      <c r="BQ128">
        <f>IF(OR(BP128=1,OR('4-man'!BQ$22="D",'4-man'!BQ$22="A",'4-man'!BQ$22="S",'4-man'!BQ$22="C",'4-man'!BQ$22="H",'4-man'!BQ$22="B",'4-man'!BQ$22="T",'4-man'!BQ$22="E",'4-man'!BQ$22="SB")),1,0)</f>
        <v/>
      </c>
      <c r="BR128">
        <f>IF(OR(BQ128=1,OR('4-man'!BR$22="D",'4-man'!BR$22="A",'4-man'!BR$22="S",'4-man'!BR$22="C",'4-man'!BR$22="H",'4-man'!BR$22="B",'4-man'!BR$22="T",'4-man'!BR$22="E",'4-man'!BR$22="SB")),1,0)</f>
        <v/>
      </c>
      <c r="BS128">
        <f>IF(OR(BR128=1,OR('4-man'!BS$22="D",'4-man'!BS$22="A",'4-man'!BS$22="S",'4-man'!BS$22="C",'4-man'!BS$22="H",'4-man'!BS$22="B",'4-man'!BS$22="T",'4-man'!BS$22="E",'4-man'!BS$22="SB")),1,0)</f>
        <v/>
      </c>
      <c r="BT128">
        <f>IF(OR(BS128=1,OR('4-man'!BT$22="D",'4-man'!BT$22="A",'4-man'!BT$22="S",'4-man'!BT$22="C",'4-man'!BT$22="H",'4-man'!BT$22="B",'4-man'!BT$22="T",'4-man'!BT$22="E",'4-man'!BT$22="SB")),1,0)</f>
        <v/>
      </c>
      <c r="BU128">
        <f>IF(OR(BT128=1,OR('4-man'!BU$22="D",'4-man'!BU$22="A",'4-man'!BU$22="S",'4-man'!BU$22="C",'4-man'!BU$22="H",'4-man'!BU$22="B",'4-man'!BU$22="T",'4-man'!BU$22="E",'4-man'!BU$22="SB")),1,0)</f>
        <v/>
      </c>
      <c r="BV128">
        <f>IF(OR(BU128=1,OR('4-man'!BV$22="D",'4-man'!BV$22="A",'4-man'!BV$22="S",'4-man'!BV$22="C",'4-man'!BV$22="H",'4-man'!BV$22="B",'4-man'!BV$22="T",'4-man'!BV$22="E",'4-man'!BV$22="SB")),1,0)</f>
        <v/>
      </c>
      <c r="BW128">
        <f>IF(OR(BV128=1,OR('4-man'!BW$22="D",'4-man'!BW$22="A",'4-man'!BW$22="S",'4-man'!BW$22="C",'4-man'!BW$22="H",'4-man'!BW$22="B",'4-man'!BW$22="T",'4-man'!BW$22="E",'4-man'!BW$22="SB")),1,0)</f>
        <v/>
      </c>
      <c r="BX128">
        <f>IF(OR(BW128=1,OR('4-man'!BX$22="D",'4-man'!BX$22="A",'4-man'!BX$22="S",'4-man'!BX$22="C",'4-man'!BX$22="H",'4-man'!BX$22="B",'4-man'!BX$22="T",'4-man'!BX$22="E",'4-man'!BX$22="SB")),1,0)</f>
        <v/>
      </c>
      <c r="BY128">
        <f>IF(OR(BX128=1,OR('4-man'!BY$22="D",'4-man'!BY$22="A",'4-man'!BY$22="S",'4-man'!BY$22="C",'4-man'!BY$22="H",'4-man'!BY$22="B",'4-man'!BY$22="T",'4-man'!BY$22="E",'4-man'!BY$22="SB")),1,0)</f>
        <v/>
      </c>
      <c r="BZ128">
        <f>IF(OR(BY128=1,OR('4-man'!BZ$22="D",'4-man'!BZ$22="A",'4-man'!BZ$22="S",'4-man'!BZ$22="C",'4-man'!BZ$22="H",'4-man'!BZ$22="B",'4-man'!BZ$22="T",'4-man'!BZ$22="E",'4-man'!BZ$22="SB")),1,0)</f>
        <v/>
      </c>
      <c r="CA128">
        <f>IF(OR(BZ128=1,OR('4-man'!CA$22="D",'4-man'!CA$22="A",'4-man'!CA$22="S",'4-man'!CA$22="C",'4-man'!CA$22="H",'4-man'!CA$22="B",'4-man'!CA$22="T",'4-man'!CA$22="E",'4-man'!CA$22="SB")),1,0)</f>
        <v/>
      </c>
      <c r="CB128">
        <f>IF(OR(CA128=1,OR('4-man'!CB$22="D",'4-man'!CB$22="A",'4-man'!CB$22="S",'4-man'!CB$22="C",'4-man'!CB$22="H",'4-man'!CB$22="B",'4-man'!CB$22="T",'4-man'!CB$22="E",'4-man'!CB$22="SB")),1,0)</f>
        <v/>
      </c>
      <c r="CC128">
        <f>IF(OR(CB128=1,OR('4-man'!CC$22="D",'4-man'!CC$22="A",'4-man'!CC$22="S",'4-man'!CC$22="C",'4-man'!CC$22="H",'4-man'!CC$22="B",'4-man'!CC$22="T",'4-man'!CC$22="E",'4-man'!CC$22="SB")),1,0)</f>
        <v/>
      </c>
      <c r="CD128">
        <f>IF(OR(CC128=1,OR('4-man'!CD$22="D",'4-man'!CD$22="A",'4-man'!CD$22="S",'4-man'!CD$22="C",'4-man'!CD$22="H",'4-man'!CD$22="B",'4-man'!CD$22="T",'4-man'!CD$22="E",'4-man'!CD$22="SB")),1,0)</f>
        <v/>
      </c>
    </row>
    <row r="129">
      <c r="A129" t="inlineStr">
        <is>
          <t>P1 mean</t>
        </is>
      </c>
      <c r="C129">
        <f>0</f>
        <v/>
      </c>
      <c r="D129">
        <f>IF('4-man'!C$22="S",12.021,0)+IF('4-man'!C$22="C",4.395,0)+IF('4-man'!C$22="H",IF('4-man'!$Z$10="Ayak",0,IF('4-man'!$Z$10="Swift blade",4.141,4.382)),0)+IF('4-man'!C$22="SB",8.187,0)</f>
        <v/>
      </c>
      <c r="E129">
        <f>IF('4-man'!D$22="S",12.021,0)+IF('4-man'!D$22="C",4.395,0)+IF('4-man'!D$22="H",IF('4-man'!$Z$10="Ayak",0,IF('4-man'!$Z$10="Swift blade",4.141,4.382)),0)+IF('4-man'!C$22="D",112.5,0)+IF('4-man'!C$22="B",1.087,0)+IF('4-man'!C$22="A",8.5,0)+IF('4-man'!C$22="E",1.254,0)+IF('4-man'!D$22="SB",8.187,0)+IF('4-man'!C$22="H",IF('4-man'!$Z$10="Ayak",1.255,0),0)</f>
        <v/>
      </c>
      <c r="F129">
        <f>IF('4-man'!E$22="S",12.021,0)+IF('4-man'!E$22="C",4.395,0)+IF('4-man'!E$22="H",IF('4-man'!$Z$10="Ayak",0,IF('4-man'!$Z$10="Swift blade",4.141,4.382)),0)+IF('4-man'!D$22="D",112.5,0)+IF('4-man'!D$22="B",1.087,0)+IF('4-man'!D$22="A",8.5,0)+IF('4-man'!C$22="T",1.252,0)+IF('4-man'!D$22="E",1.254,0)+IF('4-man'!E$22="SB",8.187,0)+IF('4-man'!D$22="H",IF('4-man'!$Z$10="Ayak",1.255,0),0)</f>
        <v/>
      </c>
      <c r="G129">
        <f>IF('4-man'!F$22="S",12.021,0)+IF('4-man'!F$22="C",4.395,0)+IF('4-man'!F$22="H",IF('4-man'!$Z$10="Ayak",0,IF('4-man'!$Z$10="Swift blade",4.141,4.382)),0)+IF('4-man'!E$22="D",112.5,0)+IF('4-man'!E$22="B",1.087,0)+IF('4-man'!E$22="A",8.5,0)+IF('4-man'!D$22="T",1.252,0)+IF('4-man'!E$22="E",1.254,0)+IF('4-man'!F$22="SB",8.187,0)+IF('4-man'!E$22="H",IF('4-man'!$Z$10="Ayak",1.255,0),0)</f>
        <v/>
      </c>
      <c r="H129">
        <f>IF('4-man'!G$22="S",12.021,0)+IF('4-man'!G$22="C",4.395,0)+IF('4-man'!G$22="H",IF('4-man'!$Z$10="Ayak",0,IF('4-man'!$Z$10="Swift blade",4.141,4.382)),0)+IF('4-man'!F$22="D",112.5,0)+IF('4-man'!F$22="B",1.087,0)+IF('4-man'!F$22="A",8.5,0)+IF('4-man'!E$22="T",1.252,0)+IF('4-man'!F$22="E",1.254,0)+IF('4-man'!G$22="SB",8.187,0)+IF('4-man'!F$22="H",IF('4-man'!$Z$10="Ayak",1.255,0),0)</f>
        <v/>
      </c>
      <c r="I129">
        <f>IF('4-man'!H$22="S",12.021,0)+IF('4-man'!H$22="C",4.395,0)+IF('4-man'!H$22="H",IF('4-man'!$Z$10="Ayak",0,IF('4-man'!$Z$10="Swift blade",4.141,4.382)),0)+IF('4-man'!G$22="D",112.5,0)+IF('4-man'!G$22="B",1.087,0)+IF('4-man'!G$22="A",8.5,0)+IF('4-man'!F$22="T",1.252,0)+IF('4-man'!G$22="E",1.254,0)+IF('4-man'!H$22="SB",8.187,0)+IF('4-man'!G$22="H",IF('4-man'!$Z$10="Ayak",1.255,0),0)</f>
        <v/>
      </c>
      <c r="J129">
        <f>IF('4-man'!I$22="S",12.021,0)+IF('4-man'!I$22="C",4.395,0)+IF('4-man'!I$22="H",IF('4-man'!$Z$10="Ayak",0,IF('4-man'!$Z$10="Swift blade",4.141,4.382)),0)+IF('4-man'!H$22="D",112.5,0)+IF('4-man'!H$22="B",1.087,0)+IF('4-man'!H$22="A",8.5,0)+IF('4-man'!G$22="T",1.252,0)+IF('4-man'!H$22="E",1.254,0)+IF('4-man'!I$22="SB",8.187,0)+IF('4-man'!H$22="H",IF('4-man'!$Z$10="Ayak",1.255,0),0)</f>
        <v/>
      </c>
      <c r="K129">
        <f>IF('4-man'!J$22="S",12.021,0)+IF('4-man'!J$22="C",4.395,0)+IF('4-man'!J$22="H",IF('4-man'!$Z$10="Ayak",0,IF('4-man'!$Z$10="Swift blade",4.141,4.382)),0)+IF('4-man'!I$22="D",112.5,0)+IF('4-man'!I$22="B",1.087,0)+IF('4-man'!I$22="A",8.5,0)+IF('4-man'!H$22="T",1.252,0)+IF('4-man'!I$22="E",1.254,0)+IF('4-man'!J$22="SB",8.187,0)+IF('4-man'!I$22="H",IF('4-man'!$Z$10="Ayak",1.255,0),0)</f>
        <v/>
      </c>
      <c r="L129">
        <f>IF('4-man'!K$22="S",12.021,0)+IF('4-man'!K$22="C",4.395,0)+IF('4-man'!K$22="H",IF('4-man'!$Z$10="Ayak",0,IF('4-man'!$Z$10="Swift blade",4.141,4.382)),0)+IF('4-man'!J$22="D",112.5,0)+IF('4-man'!J$22="B",1.087,0)+IF('4-man'!J$22="A",8.5,0)+IF('4-man'!I$22="T",1.252,0)+IF('4-man'!J$22="E",1.254,0)+IF('4-man'!K$22="SB",8.187,0)+IF('4-man'!J$22="H",IF('4-man'!$Z$10="Ayak",1.255,0),0)</f>
        <v/>
      </c>
      <c r="M129">
        <f>IF('4-man'!L$22="S",12.021,0)+IF('4-man'!L$22="C",4.395,0)+IF('4-man'!L$22="H",IF('4-man'!$Z$10="Ayak",0,IF('4-man'!$Z$10="Swift blade",4.141,4.382)),0)+IF('4-man'!K$22="D",112.5,0)+IF('4-man'!K$22="B",1.087,0)+IF('4-man'!K$22="A",8.5,0)+IF('4-man'!J$22="T",1.252,0)+IF('4-man'!K$22="E",1.254,0)+IF('4-man'!L$22="SB",8.187,0)+IF('4-man'!K$22="H",IF('4-man'!$Z$10="Ayak",1.255,0),0)</f>
        <v/>
      </c>
      <c r="N129">
        <f>IF('4-man'!M$22="S",12.021,0)+IF('4-man'!M$22="C",4.395,0)+IF('4-man'!M$22="H",IF('4-man'!$Z$10="Ayak",0,IF('4-man'!$Z$10="Swift blade",4.141,4.382)),0)+IF('4-man'!L$22="D",112.5,0)+IF('4-man'!L$22="B",1.087,0)+IF('4-man'!L$22="A",8.5,0)+IF('4-man'!K$22="T",1.252,0)+IF('4-man'!L$22="E",1.254,0)+IF('4-man'!M$22="SB",8.187,0)+IF('4-man'!L$22="H",IF('4-man'!$Z$10="Ayak",1.255,0),0)</f>
        <v/>
      </c>
      <c r="O129">
        <f>IF('4-man'!N$22="S",12.021,0)+IF('4-man'!N$22="C",4.395,0)+IF('4-man'!N$22="H",IF('4-man'!$Z$10="Ayak",0,IF('4-man'!$Z$10="Swift blade",4.141,4.382)),0)+IF('4-man'!M$22="D",112.5,0)+IF('4-man'!M$22="B",1.087,0)+IF('4-man'!M$22="A",8.5,0)+IF('4-man'!L$22="T",1.252,0)+IF('4-man'!M$22="E",1.254,0)+IF('4-man'!N$22="SB",8.187,0)+IF('4-man'!M$22="H",IF('4-man'!$Z$10="Ayak",1.255,0),0)</f>
        <v/>
      </c>
      <c r="P129">
        <f>IF('4-man'!O$22="S",12.021,0)+IF('4-man'!O$22="C",4.395,0)+IF('4-man'!O$22="H",IF('4-man'!$Z$10="Ayak",0,IF('4-man'!$Z$10="Swift blade",4.141,4.382)),0)+IF('4-man'!N$22="D",112.5,0)+IF('4-man'!N$22="B",1.087,0)+IF('4-man'!N$22="A",8.5,0)+IF('4-man'!M$22="T",1.252,0)+IF('4-man'!N$22="E",1.254,0)+IF('4-man'!O$22="SB",8.187,0)+IF('4-man'!N$22="H",IF('4-man'!$Z$10="Ayak",1.255,0),0)</f>
        <v/>
      </c>
      <c r="Q129">
        <f>IF('4-man'!P$22="S",12.021,0)+IF('4-man'!P$22="C",4.395,0)+IF('4-man'!P$22="H",IF('4-man'!$Z$10="Ayak",0,IF('4-man'!$Z$10="Swift blade",4.141,4.382)),0)+IF('4-man'!O$22="D",112.5,0)+IF('4-man'!O$22="B",1.087,0)+IF('4-man'!O$22="A",8.5,0)+IF('4-man'!N$22="T",1.252,0)+IF('4-man'!O$22="E",1.254,0)+IF('4-man'!P$22="SB",8.187,0)+IF('4-man'!O$22="H",IF('4-man'!$Z$10="Ayak",1.255,0),0)</f>
        <v/>
      </c>
      <c r="R129">
        <f>IF('4-man'!Q$22="S",12.021,0)+IF('4-man'!Q$22="C",4.395,0)+IF('4-man'!Q$22="H",IF('4-man'!$Z$10="Ayak",0,IF('4-man'!$Z$10="Swift blade",4.141,4.382)),0)+IF('4-man'!P$22="D",112.5,0)+IF('4-man'!P$22="B",1.087,0)+IF('4-man'!P$22="A",8.5,0)+IF('4-man'!O$22="T",1.252,0)+IF('4-man'!P$22="E",1.254,0)+IF('4-man'!Q$22="SB",8.187,0)+IF('4-man'!P$22="H",IF('4-man'!$Z$10="Ayak",1.255,0),0)</f>
        <v/>
      </c>
      <c r="S129">
        <f>IF('4-man'!R$22="S",12.021,0)+IF('4-man'!R$22="C",4.395,0)+IF('4-man'!R$22="H",IF('4-man'!$Z$10="Ayak",0,IF('4-man'!$Z$10="Swift blade",4.141,4.382)),0)+IF('4-man'!Q$22="D",112.5,0)+IF('4-man'!Q$22="B",1.087,0)+IF('4-man'!Q$22="A",8.5,0)+IF('4-man'!P$22="T",1.252,0)+IF('4-man'!Q$22="E",1.254,0)+IF('4-man'!R$22="SB",8.187,0)+IF('4-man'!Q$22="H",IF('4-man'!$Z$10="Ayak",1.255,0),0)</f>
        <v/>
      </c>
      <c r="T129">
        <f>IF('4-man'!S$22="S",12.021,0)+IF('4-man'!S$22="C",4.395,0)+IF('4-man'!S$22="H",IF('4-man'!$Z$10="Ayak",0,IF('4-man'!$Z$10="Swift blade",4.141,4.382)),0)+IF('4-man'!R$22="D",112.5,0)+IF('4-man'!R$22="B",1.087,0)+IF('4-man'!R$22="A",8.5,0)+IF('4-man'!Q$22="T",1.252,0)+IF('4-man'!R$22="E",1.254,0)+IF('4-man'!S$22="SB",8.187,0)+IF('4-man'!R$22="H",IF('4-man'!$Z$10="Ayak",1.255,0),0)</f>
        <v/>
      </c>
      <c r="U129">
        <f>IF('4-man'!T$22="S",12.021,0)+IF('4-man'!T$22="C",4.395,0)+IF('4-man'!T$22="H",IF('4-man'!$Z$10="Ayak",0,IF('4-man'!$Z$10="Swift blade",4.141,4.382)),0)+IF('4-man'!S$22="D",112.5,0)+IF('4-man'!S$22="B",1.087,0)+IF('4-man'!S$22="A",8.5,0)+IF('4-man'!R$22="T",1.252,0)+IF('4-man'!S$22="E",1.254,0)+IF('4-man'!T$22="SB",8.187,0)+IF('4-man'!S$22="H",IF('4-man'!$Z$10="Ayak",1.255,0),0)</f>
        <v/>
      </c>
      <c r="V129">
        <f>IF('4-man'!U$22="S",12.021,0)+IF('4-man'!U$22="C",4.395,0)+IF('4-man'!U$22="H",IF('4-man'!$Z$10="Ayak",0,IF('4-man'!$Z$10="Swift blade",4.141,4.382)),0)+IF('4-man'!T$22="D",112.5,0)+IF('4-man'!T$22="B",1.087,0)+IF('4-man'!T$22="A",8.5,0)+IF('4-man'!S$22="T",1.252,0)+IF('4-man'!T$22="E",1.254,0)+IF('4-man'!U$22="SB",8.187,0)+IF('4-man'!T$22="H",IF('4-man'!$Z$10="Ayak",1.255,0),0)</f>
        <v/>
      </c>
      <c r="W129">
        <f>IF('4-man'!V$22="S",12.021,0)+IF('4-man'!V$22="C",4.395,0)+IF('4-man'!V$22="H",IF('4-man'!$Z$10="Ayak",0,IF('4-man'!$Z$10="Swift blade",4.141,4.382)),0)+IF('4-man'!U$22="D",112.5,0)+IF('4-man'!U$22="B",1.087,0)+IF('4-man'!U$22="A",8.5,0)+IF('4-man'!T$22="T",1.252,0)+IF('4-man'!U$22="E",1.254,0)+IF('4-man'!V$22="SB",8.187,0)+IF('4-man'!U$22="H",IF('4-man'!$Z$10="Ayak",1.255,0),0)</f>
        <v/>
      </c>
      <c r="X129">
        <f>IF('4-man'!W$22="S",12.021,0)+IF('4-man'!W$22="C",4.395,0)+IF('4-man'!W$22="H",IF('4-man'!$Z$10="Ayak",0,IF('4-man'!$Z$10="Swift blade",4.141,4.382)),0)+IF('4-man'!V$22="D",112.5,0)+IF('4-man'!V$22="B",1.087,0)+IF('4-man'!V$22="A",8.5,0)+IF('4-man'!U$22="T",1.252,0)+IF('4-man'!V$22="E",1.254,0)+IF('4-man'!W$22="SB",8.187,0)+IF('4-man'!V$22="H",IF('4-man'!$Z$10="Ayak",1.255,0),0)</f>
        <v/>
      </c>
      <c r="Y129">
        <f>IF('4-man'!X$22="S",12.021,0)+IF('4-man'!X$22="C",4.395,0)+IF('4-man'!X$22="H",IF('4-man'!$Z$10="Ayak",0,IF('4-man'!$Z$10="Swift blade",4.141,4.382)),0)+IF('4-man'!W$22="D",112.5,0)+IF('4-man'!W$22="B",1.087,0)+IF('4-man'!W$22="A",8.5,0)+IF('4-man'!V$22="T",1.252,0)+IF('4-man'!W$22="E",1.254,0)+IF('4-man'!X$22="SB",8.187,0)+IF('4-man'!W$22="H",IF('4-man'!$Z$10="Ayak",1.255,0),0)</f>
        <v/>
      </c>
      <c r="Z129">
        <f>IF('4-man'!Y$22="S",12.021,0)+IF('4-man'!Y$22="C",4.395,0)+IF('4-man'!Y$22="H",IF('4-man'!$Z$10="Ayak",0,IF('4-man'!$Z$10="Swift blade",4.141,4.382)),0)+IF('4-man'!X$22="D",112.5,0)+IF('4-man'!X$22="B",1.087,0)+IF('4-man'!X$22="A",8.5,0)+IF('4-man'!W$22="T",1.252,0)+IF('4-man'!X$22="E",1.254,0)+IF('4-man'!Y$22="SB",8.187,0)+IF('4-man'!X$22="H",IF('4-man'!$Z$10="Ayak",1.255,0),0)</f>
        <v/>
      </c>
      <c r="AA129">
        <f>IF('4-man'!Z$22="S",12.021,0)+IF('4-man'!Z$22="C",4.395,0)+IF('4-man'!Z$22="H",IF('4-man'!$Z$10="Ayak",0,IF('4-man'!$Z$10="Swift blade",4.141,4.382)),0)+IF('4-man'!Y$22="D",112.5,0)+IF('4-man'!Y$22="B",1.087,0)+IF('4-man'!Y$22="A",8.5,0)+IF('4-man'!X$22="T",1.252,0)+IF('4-man'!Y$22="E",1.254,0)+IF('4-man'!Z$22="SB",8.187,0)+IF('4-man'!Y$22="H",IF('4-man'!$Z$10="Ayak",1.255,0),0)</f>
        <v/>
      </c>
      <c r="AB129">
        <f>IF('4-man'!AA$22="S",12.021,0)+IF('4-man'!AA$22="C",4.395,0)+IF('4-man'!AA$22="H",IF('4-man'!$Z$10="Ayak",0,IF('4-man'!$Z$10="Swift blade",4.141,4.382)),0)+IF('4-man'!Z$22="D",112.5,0)+IF('4-man'!Z$22="B",1.087,0)+IF('4-man'!Z$22="A",8.5,0)+IF('4-man'!Y$22="T",1.252,0)+IF('4-man'!Z$22="E",1.254,0)+IF('4-man'!AA$22="SB",8.187,0)+IF('4-man'!Z$22="H",IF('4-man'!$Z$10="Ayak",1.255,0),0)</f>
        <v/>
      </c>
      <c r="AC129">
        <f>IF('4-man'!AB$22="S",12.021,0)+IF('4-man'!AB$22="C",4.395,0)+IF('4-man'!AB$22="H",IF('4-man'!$Z$10="Ayak",0,IF('4-man'!$Z$10="Swift blade",4.141,4.382)),0)+IF('4-man'!AA$22="D",112.5,0)+IF('4-man'!AA$22="B",1.087,0)+IF('4-man'!AA$22="A",8.5,0)+IF('4-man'!Z$22="T",1.252,0)+IF('4-man'!AA$22="E",1.254,0)+IF('4-man'!AB$22="SB",8.187,0)+IF('4-man'!AA$22="H",IF('4-man'!$Z$10="Ayak",1.255,0),0)</f>
        <v/>
      </c>
      <c r="AD129">
        <f>IF('4-man'!AC$22="S",12.021,0)+IF('4-man'!AC$22="C",4.395,0)+IF('4-man'!AC$22="H",IF('4-man'!$Z$10="Ayak",0,IF('4-man'!$Z$10="Swift blade",4.141,4.382)),0)+IF('4-man'!AB$22="D",112.5,0)+IF('4-man'!AB$22="B",1.087,0)+IF('4-man'!AB$22="A",8.5,0)+IF('4-man'!AA$22="T",1.252,0)+IF('4-man'!AB$22="E",1.254,0)+IF('4-man'!AC$22="SB",8.187,0)+IF('4-man'!AB$22="H",IF('4-man'!$Z$10="Ayak",1.255,0),0)</f>
        <v/>
      </c>
      <c r="AE129">
        <f>IF('4-man'!AD$22="S",12.021,0)+IF('4-man'!AD$22="C",4.395,0)+IF('4-man'!AD$22="H",IF('4-man'!$Z$10="Ayak",0,IF('4-man'!$Z$10="Swift blade",4.141,4.382)),0)+IF('4-man'!AC$22="D",112.5,0)+IF('4-man'!AC$22="B",1.087,0)+IF('4-man'!AC$22="A",8.5,0)+IF('4-man'!AB$22="T",1.252,0)+IF('4-man'!AC$22="E",1.254,0)+IF('4-man'!AD$22="SB",8.187,0)+IF('4-man'!AC$22="H",IF('4-man'!$Z$10="Ayak",1.255,0),0)</f>
        <v/>
      </c>
      <c r="AF129">
        <f>IF('4-man'!AE$22="S",12.021,0)+IF('4-man'!AE$22="C",4.395,0)+IF('4-man'!AE$22="H",IF('4-man'!$Z$10="Ayak",0,IF('4-man'!$Z$10="Swift blade",4.141,4.382)),0)+IF('4-man'!AD$22="D",112.5,0)+IF('4-man'!AD$22="B",1.087,0)+IF('4-man'!AD$22="A",8.5,0)+IF('4-man'!AC$22="T",1.252,0)+IF('4-man'!AD$22="E",1.254,0)+IF('4-man'!AE$22="SB",8.187,0)+IF('4-man'!AD$22="H",IF('4-man'!$Z$10="Ayak",1.255,0),0)</f>
        <v/>
      </c>
      <c r="AG129">
        <f>IF('4-man'!AF$22="S",12.021,0)+IF('4-man'!AF$22="C",4.395,0)+IF('4-man'!AF$22="H",IF('4-man'!$Z$10="Ayak",0,IF('4-man'!$Z$10="Swift blade",4.141,4.382)),0)+IF('4-man'!AE$22="D",112.5,0)+IF('4-man'!AE$22="B",1.087,0)+IF('4-man'!AE$22="A",8.5,0)+IF('4-man'!AD$22="T",1.252,0)+IF('4-man'!AE$22="E",1.254,0)+IF('4-man'!AF$22="SB",8.187,0)+IF('4-man'!AE$22="H",IF('4-man'!$Z$10="Ayak",1.255,0),0)</f>
        <v/>
      </c>
      <c r="AH129">
        <f>IF('4-man'!AG$22="S",12.021,0)+IF('4-man'!AG$22="C",4.395,0)+IF('4-man'!AG$22="H",IF('4-man'!$Z$10="Ayak",0,IF('4-man'!$Z$10="Swift blade",4.141,4.382)),0)+IF('4-man'!AF$22="D",112.5,0)+IF('4-man'!AF$22="B",1.087,0)+IF('4-man'!AF$22="A",8.5,0)+IF('4-man'!AE$22="T",1.252,0)+IF('4-man'!AF$22="E",1.254,0)+IF('4-man'!AG$22="SB",8.187,0)+IF('4-man'!AF$22="H",IF('4-man'!$Z$10="Ayak",1.255,0),0)</f>
        <v/>
      </c>
      <c r="AI129">
        <f>IF('4-man'!AH$22="S",12.021,0)+IF('4-man'!AH$22="C",4.395,0)+IF('4-man'!AH$22="H",IF('4-man'!$Z$10="Ayak",0,IF('4-man'!$Z$10="Swift blade",4.141,4.382)),0)+IF('4-man'!AG$22="D",112.5,0)+IF('4-man'!AG$22="B",1.087,0)+IF('4-man'!AG$22="A",8.5,0)+IF('4-man'!AF$22="T",1.252,0)+IF('4-man'!AG$22="E",1.254,0)+IF('4-man'!AH$22="SB",8.187,0)+IF('4-man'!AG$22="H",IF('4-man'!$Z$10="Ayak",1.255,0),0)</f>
        <v/>
      </c>
      <c r="AJ129">
        <f>IF('4-man'!AI$22="S",12.021,0)+IF('4-man'!AI$22="C",4.395,0)+IF('4-man'!AI$22="H",IF('4-man'!$Z$10="Ayak",0,IF('4-man'!$Z$10="Swift blade",4.141,4.382)),0)+IF('4-man'!AH$22="D",112.5,0)+IF('4-man'!AH$22="B",1.087,0)+IF('4-man'!AH$22="A",8.5,0)+IF('4-man'!AG$22="T",1.252,0)+IF('4-man'!AH$22="E",1.254,0)+IF('4-man'!AI$22="SB",8.187,0)+IF('4-man'!AH$22="H",IF('4-man'!$Z$10="Ayak",1.255,0),0)</f>
        <v/>
      </c>
      <c r="AK129">
        <f>IF('4-man'!AJ$22="S",12.021,0)+IF('4-man'!AJ$22="C",4.395,0)+IF('4-man'!AJ$22="H",IF('4-man'!$Z$10="Ayak",0,IF('4-man'!$Z$10="Swift blade",4.141,4.382)),0)+IF('4-man'!AI$22="D",112.5,0)+IF('4-man'!AI$22="B",1.087,0)+IF('4-man'!AI$22="A",8.5,0)+IF('4-man'!AH$22="T",1.252,0)+IF('4-man'!AI$22="E",1.254,0)+IF('4-man'!AJ$22="SB",8.187,0)+IF('4-man'!AI$22="H",IF('4-man'!$Z$10="Ayak",1.255,0),0)</f>
        <v/>
      </c>
      <c r="AL129">
        <f>IF('4-man'!AK$22="S",12.021,0)+IF('4-man'!AK$22="C",4.395,0)+IF('4-man'!AK$22="H",IF('4-man'!$Z$10="Ayak",0,IF('4-man'!$Z$10="Swift blade",4.141,4.382)),0)+IF('4-man'!AJ$22="D",112.5,0)+IF('4-man'!AJ$22="B",1.087,0)+IF('4-man'!AJ$22="A",8.5,0)+IF('4-man'!AI$22="T",1.252,0)+IF('4-man'!AJ$22="E",1.254,0)+IF('4-man'!AK$22="SB",8.187,0)+IF('4-man'!AJ$22="H",IF('4-man'!$Z$10="Ayak",1.255,0),0)</f>
        <v/>
      </c>
      <c r="AM129">
        <f>IF('4-man'!AL$22="S",12.021,0)+IF('4-man'!AL$22="C",4.395,0)+IF('4-man'!AL$22="H",IF('4-man'!$Z$10="Ayak",0,IF('4-man'!$Z$10="Swift blade",4.141,4.382)),0)+IF('4-man'!AK$22="D",112.5,0)+IF('4-man'!AK$22="B",1.087,0)+IF('4-man'!AK$22="A",8.5,0)+IF('4-man'!AJ$22="T",1.252,0)+IF('4-man'!AK$22="E",1.254,0)+IF('4-man'!AL$22="SB",8.187,0)+IF('4-man'!AK$22="H",IF('4-man'!$Z$10="Ayak",1.255,0),0)</f>
        <v/>
      </c>
      <c r="AN129">
        <f>IF('4-man'!AM$22="S",12.021,0)+IF('4-man'!AM$22="C",4.395,0)+IF('4-man'!AM$22="H",IF('4-man'!$Z$10="Ayak",0,IF('4-man'!$Z$10="Swift blade",4.141,4.382)),0)+IF('4-man'!AL$22="D",112.5,0)+IF('4-man'!AL$22="B",1.087,0)+IF('4-man'!AL$22="A",8.5,0)+IF('4-man'!AK$22="T",1.252,0)+IF('4-man'!AL$22="E",1.254,0)+IF('4-man'!AM$22="SB",8.187,0)+IF('4-man'!AL$22="H",IF('4-man'!$Z$10="Ayak",1.255,0),0)</f>
        <v/>
      </c>
      <c r="AO129">
        <f>IF('4-man'!AN$22="S",12.021,0)+IF('4-man'!AN$22="C",4.395,0)+IF('4-man'!AN$22="H",IF('4-man'!$Z$10="Ayak",0,IF('4-man'!$Z$10="Swift blade",4.141,4.382)),0)+IF('4-man'!AM$22="D",112.5,0)+IF('4-man'!AM$22="B",1.087,0)+IF('4-man'!AM$22="A",8.5,0)+IF('4-man'!AL$22="T",1.252,0)+IF('4-man'!AM$22="E",1.254,0)+IF('4-man'!AN$22="SB",8.187,0)+IF('4-man'!AM$22="H",IF('4-man'!$Z$10="Ayak",1.255,0),0)</f>
        <v/>
      </c>
      <c r="AP129">
        <f>IF('4-man'!AO$22="S",12.021,0)+IF('4-man'!AO$22="C",4.395,0)+IF('4-man'!AO$22="H",IF('4-man'!$Z$10="Ayak",0,IF('4-man'!$Z$10="Swift blade",4.141,4.382)),0)+IF('4-man'!AN$22="D",112.5,0)+IF('4-man'!AN$22="B",1.087,0)+IF('4-man'!AN$22="A",8.5,0)+IF('4-man'!AM$22="T",1.252,0)+IF('4-man'!AN$22="E",1.254,0)+IF('4-man'!AO$22="SB",8.187,0)+IF('4-man'!AN$22="H",IF('4-man'!$Z$10="Ayak",1.255,0),0)</f>
        <v/>
      </c>
      <c r="AQ129">
        <f>IF('4-man'!AP$22="S",12.021,0)+IF('4-man'!AP$22="C",4.395,0)+IF('4-man'!AP$22="H",IF('4-man'!$Z$10="Ayak",0,IF('4-man'!$Z$10="Swift blade",4.141,4.382)),0)+IF('4-man'!AO$22="D",112.5,0)+IF('4-man'!AO$22="B",1.087,0)+IF('4-man'!AO$22="A",8.5,0)+IF('4-man'!AN$22="T",1.252,0)+IF('4-man'!AO$22="E",1.254,0)+IF('4-man'!AP$22="SB",8.187,0)+IF('4-man'!AO$22="H",IF('4-man'!$Z$10="Ayak",1.255,0),0)</f>
        <v/>
      </c>
      <c r="AR129">
        <f>IF('4-man'!AQ$22="S",12.021,0)+IF('4-man'!AQ$22="C",4.395,0)+IF('4-man'!AQ$22="H",IF('4-man'!$Z$10="Ayak",0,IF('4-man'!$Z$10="Swift blade",4.141,4.382)),0)+IF('4-man'!AP$22="D",112.5,0)+IF('4-man'!AP$22="B",1.087,0)+IF('4-man'!AP$22="A",8.5,0)+IF('4-man'!AO$22="T",1.252,0)+IF('4-man'!AP$22="E",1.254,0)+IF('4-man'!AQ$22="SB",8.187,0)+IF('4-man'!AP$22="H",IF('4-man'!$Z$10="Ayak",1.255,0),0)</f>
        <v/>
      </c>
      <c r="AS129">
        <f>IF('4-man'!AR$22="S",12.021,0)+IF('4-man'!AR$22="C",4.395,0)+IF('4-man'!AR$22="H",IF('4-man'!$Z$10="Ayak",0,IF('4-man'!$Z$10="Swift blade",4.141,4.382)),0)+IF('4-man'!AQ$22="D",112.5,0)+IF('4-man'!AQ$22="B",1.087,0)+IF('4-man'!AQ$22="A",8.5,0)+IF('4-man'!AP$22="T",1.252,0)+IF('4-man'!AQ$22="E",1.254,0)+IF('4-man'!AR$22="SB",8.187,0)+IF('4-man'!AQ$22="H",IF('4-man'!$Z$10="Ayak",1.255,0),0)</f>
        <v/>
      </c>
      <c r="AT129">
        <f>IF('4-man'!AS$22="S",12.021,0)+IF('4-man'!AS$22="C",4.395,0)+IF('4-man'!AS$22="H",IF('4-man'!$Z$10="Ayak",0,IF('4-man'!$Z$10="Swift blade",4.141,4.382)),0)+IF('4-man'!AR$22="D",112.5,0)+IF('4-man'!AR$22="B",1.087,0)+IF('4-man'!AR$22="A",8.5,0)+IF('4-man'!AQ$22="T",1.252,0)+IF('4-man'!AR$22="E",1.254,0)+IF('4-man'!AS$22="SB",8.187,0)+IF('4-man'!AR$22="H",IF('4-man'!$Z$10="Ayak",1.255,0),0)</f>
        <v/>
      </c>
      <c r="AU129">
        <f>IF('4-man'!AT$22="S",12.021,0)+IF('4-man'!AT$22="C",4.395,0)+IF('4-man'!AT$22="H",IF('4-man'!$Z$10="Ayak",0,IF('4-man'!$Z$10="Swift blade",4.141,4.382)),0)+IF('4-man'!AS$22="D",112.5,0)+IF('4-man'!AS$22="B",1.087,0)+IF('4-man'!AS$22="A",8.5,0)+IF('4-man'!AR$22="T",1.252,0)+IF('4-man'!AS$22="E",1.254,0)+IF('4-man'!AT$22="SB",8.187,0)+IF('4-man'!AS$22="H",IF('4-man'!$Z$10="Ayak",1.255,0),0)</f>
        <v/>
      </c>
      <c r="AV129">
        <f>IF('4-man'!AU$22="S",12.021,0)+IF('4-man'!AU$22="C",4.395,0)+IF('4-man'!AU$22="H",IF('4-man'!$Z$10="Ayak",0,IF('4-man'!$Z$10="Swift blade",4.141,4.382)),0)+IF('4-man'!AT$22="D",112.5,0)+IF('4-man'!AT$22="B",1.087,0)+IF('4-man'!AT$22="A",8.5,0)+IF('4-man'!AS$22="T",1.252,0)+IF('4-man'!AT$22="E",1.254,0)+IF('4-man'!AU$22="SB",8.187,0)+IF('4-man'!AT$22="H",IF('4-man'!$Z$10="Ayak",1.255,0),0)</f>
        <v/>
      </c>
      <c r="AW129">
        <f>IF('4-man'!AV$22="S",12.021,0)+IF('4-man'!AV$22="C",4.395,0)+IF('4-man'!AV$22="H",IF('4-man'!$Z$10="Ayak",0,IF('4-man'!$Z$10="Swift blade",4.141,4.382)),0)+IF('4-man'!AU$22="D",112.5,0)+IF('4-man'!AU$22="B",1.087,0)+IF('4-man'!AU$22="A",8.5,0)+IF('4-man'!AT$22="T",1.252,0)+IF('4-man'!AU$22="E",1.254,0)+IF('4-man'!AV$22="SB",8.187,0)+IF('4-man'!AU$22="H",IF('4-man'!$Z$10="Ayak",1.255,0),0)</f>
        <v/>
      </c>
      <c r="AX129">
        <f>IF('4-man'!AW$22="S",12.021,0)+IF('4-man'!AW$22="C",4.395,0)+IF('4-man'!AW$22="H",IF('4-man'!$Z$10="Ayak",0,IF('4-man'!$Z$10="Swift blade",4.141,4.382)),0)+IF('4-man'!AV$22="D",112.5,0)+IF('4-man'!AV$22="B",1.087,0)+IF('4-man'!AV$22="A",8.5,0)+IF('4-man'!AU$22="T",1.252,0)+IF('4-man'!AV$22="E",1.254,0)+IF('4-man'!AW$22="SB",8.187,0)+IF('4-man'!AV$22="H",IF('4-man'!$Z$10="Ayak",1.255,0),0)</f>
        <v/>
      </c>
      <c r="AY129">
        <f>IF('4-man'!AX$22="S",12.021,0)+IF('4-man'!AX$22="C",4.395,0)+IF('4-man'!AX$22="H",IF('4-man'!$Z$10="Ayak",0,IF('4-man'!$Z$10="Swift blade",4.141,4.382)),0)+IF('4-man'!AW$22="D",112.5,0)+IF('4-man'!AW$22="B",1.087,0)+IF('4-man'!AW$22="A",8.5,0)+IF('4-man'!AV$22="T",1.252,0)+IF('4-man'!AW$22="E",1.254,0)+IF('4-man'!AX$22="SB",8.187,0)+IF('4-man'!AW$22="H",IF('4-man'!$Z$10="Ayak",1.255,0),0)</f>
        <v/>
      </c>
      <c r="AZ129">
        <f>IF('4-man'!AY$22="S",12.021,0)+IF('4-man'!AY$22="C",4.395,0)+IF('4-man'!AY$22="H",IF('4-man'!$Z$10="Ayak",0,IF('4-man'!$Z$10="Swift blade",4.141,4.382)),0)+IF('4-man'!AX$22="D",112.5,0)+IF('4-man'!AX$22="B",1.087,0)+IF('4-man'!AX$22="A",8.5,0)+IF('4-man'!AW$22="T",1.252,0)+IF('4-man'!AX$22="E",1.254,0)+IF('4-man'!AY$22="SB",8.187,0)+IF('4-man'!AX$22="H",IF('4-man'!$Z$10="Ayak",1.255,0),0)</f>
        <v/>
      </c>
      <c r="BA129">
        <f>IF('4-man'!AZ$22="S",12.021,0)+IF('4-man'!AZ$22="C",4.395,0)+IF('4-man'!AZ$22="H",IF('4-man'!$Z$10="Ayak",0,IF('4-man'!$Z$10="Swift blade",4.141,4.382)),0)+IF('4-man'!AY$22="D",112.5,0)+IF('4-man'!AY$22="B",1.087,0)+IF('4-man'!AY$22="A",8.5,0)+IF('4-man'!AX$22="T",1.252,0)+IF('4-man'!AY$22="E",1.254,0)+IF('4-man'!AZ$22="SB",8.187,0)+IF('4-man'!AY$22="H",IF('4-man'!$Z$10="Ayak",1.255,0),0)</f>
        <v/>
      </c>
      <c r="BB129">
        <f>IF('4-man'!BA$22="S",12.021,0)+IF('4-man'!BA$22="C",4.395,0)+IF('4-man'!BA$22="H",IF('4-man'!$Z$10="Ayak",0,IF('4-man'!$Z$10="Swift blade",4.141,4.382)),0)+IF('4-man'!AZ$22="D",112.5,0)+IF('4-man'!AZ$22="B",1.087,0)+IF('4-man'!AZ$22="A",8.5,0)+IF('4-man'!AY$22="T",1.252,0)+IF('4-man'!AZ$22="E",1.254,0)+IF('4-man'!BA$22="SB",8.187,0)+IF('4-man'!AZ$22="H",IF('4-man'!$Z$10="Ayak",1.255,0),0)</f>
        <v/>
      </c>
      <c r="BC129">
        <f>IF('4-man'!BB$22="S",12.021,0)+IF('4-man'!BB$22="C",4.395,0)+IF('4-man'!BB$22="H",IF('4-man'!$Z$10="Ayak",0,IF('4-man'!$Z$10="Swift blade",4.141,4.382)),0)+IF('4-man'!BA$22="D",112.5,0)+IF('4-man'!BA$22="B",1.087,0)+IF('4-man'!BA$22="A",8.5,0)+IF('4-man'!AZ$22="T",1.252,0)+IF('4-man'!BA$22="E",1.254,0)+IF('4-man'!BB$22="SB",8.187,0)+IF('4-man'!BA$22="H",IF('4-man'!$Z$10="Ayak",1.255,0),0)</f>
        <v/>
      </c>
      <c r="BD129">
        <f>IF('4-man'!BC$22="S",12.021,0)+IF('4-man'!BC$22="C",4.395,0)+IF('4-man'!BC$22="H",IF('4-man'!$Z$10="Ayak",0,IF('4-man'!$Z$10="Swift blade",4.141,4.382)),0)+IF('4-man'!BB$22="D",112.5,0)+IF('4-man'!BB$22="B",1.087,0)+IF('4-man'!BB$22="A",8.5,0)+IF('4-man'!BA$22="T",1.252,0)+IF('4-man'!BB$22="E",1.254,0)+IF('4-man'!BC$22="SB",8.187,0)+IF('4-man'!BB$22="H",IF('4-man'!$Z$10="Ayak",1.255,0),0)</f>
        <v/>
      </c>
      <c r="BE129">
        <f>IF('4-man'!BD$22="S",12.021,0)+IF('4-man'!BD$22="C",4.395,0)+IF('4-man'!BD$22="H",IF('4-man'!$Z$10="Ayak",0,IF('4-man'!$Z$10="Swift blade",4.141,4.382)),0)+IF('4-man'!BC$22="D",112.5,0)+IF('4-man'!BC$22="B",1.087,0)+IF('4-man'!BC$22="A",8.5,0)+IF('4-man'!BB$22="T",1.252,0)+IF('4-man'!BC$22="E",1.254,0)+IF('4-man'!BD$22="SB",8.187,0)+IF('4-man'!BC$22="H",IF('4-man'!$Z$10="Ayak",1.255,0),0)</f>
        <v/>
      </c>
      <c r="BF129">
        <f>IF('4-man'!BE$22="S",12.021,0)+IF('4-man'!BE$22="C",4.395,0)+IF('4-man'!BE$22="H",IF('4-man'!$Z$10="Ayak",0,IF('4-man'!$Z$10="Swift blade",4.141,4.382)),0)+IF('4-man'!BD$22="D",112.5,0)+IF('4-man'!BD$22="B",1.087,0)+IF('4-man'!BD$22="A",8.5,0)+IF('4-man'!BC$22="T",1.252,0)+IF('4-man'!BD$22="E",1.254,0)+IF('4-man'!BE$22="SB",8.187,0)+IF('4-man'!BD$22="H",IF('4-man'!$Z$10="Ayak",1.255,0),0)</f>
        <v/>
      </c>
      <c r="BG129">
        <f>IF('4-man'!BF$22="S",12.021,0)+IF('4-man'!BF$22="C",4.395,0)+IF('4-man'!BF$22="H",IF('4-man'!$Z$10="Ayak",0,IF('4-man'!$Z$10="Swift blade",4.141,4.382)),0)+IF('4-man'!BE$22="D",112.5,0)+IF('4-man'!BE$22="B",1.087,0)+IF('4-man'!BE$22="A",8.5,0)+IF('4-man'!BD$22="T",1.252,0)+IF('4-man'!BE$22="E",1.254,0)+IF('4-man'!BF$22="SB",8.187,0)+IF('4-man'!BE$22="H",IF('4-man'!$Z$10="Ayak",1.255,0),0)</f>
        <v/>
      </c>
      <c r="BH129">
        <f>IF('4-man'!BG$22="S",12.021,0)+IF('4-man'!BG$22="C",4.395,0)+IF('4-man'!BG$22="H",IF('4-man'!$Z$10="Ayak",0,IF('4-man'!$Z$10="Swift blade",4.141,4.382)),0)+IF('4-man'!BF$22="D",112.5,0)+IF('4-man'!BF$22="B",1.087,0)+IF('4-man'!BF$22="A",8.5,0)+IF('4-man'!BE$22="T",1.252,0)+IF('4-man'!BF$22="E",1.254,0)+IF('4-man'!BG$22="SB",8.187,0)+IF('4-man'!BF$22="H",IF('4-man'!$Z$10="Ayak",1.255,0),0)</f>
        <v/>
      </c>
      <c r="BI129">
        <f>IF('4-man'!BH$22="S",12.021,0)+IF('4-man'!BH$22="C",4.395,0)+IF('4-man'!BH$22="H",IF('4-man'!$Z$10="Ayak",0,IF('4-man'!$Z$10="Swift blade",4.141,4.382)),0)+IF('4-man'!BG$22="D",112.5,0)+IF('4-man'!BG$22="B",1.087,0)+IF('4-man'!BG$22="A",8.5,0)+IF('4-man'!BF$22="T",1.252,0)+IF('4-man'!BG$22="E",1.254,0)+IF('4-man'!BH$22="SB",8.187,0)+IF('4-man'!BG$22="H",IF('4-man'!$Z$10="Ayak",1.255,0),0)</f>
        <v/>
      </c>
      <c r="BJ129">
        <f>IF('4-man'!BI$22="S",12.021,0)+IF('4-man'!BI$22="C",4.395,0)+IF('4-man'!BI$22="H",IF('4-man'!$Z$10="Ayak",0,IF('4-man'!$Z$10="Swift blade",4.141,4.382)),0)+IF('4-man'!BH$22="D",112.5,0)+IF('4-man'!BH$22="B",1.087,0)+IF('4-man'!BH$22="A",8.5,0)+IF('4-man'!BG$22="T",1.252,0)+IF('4-man'!BH$22="E",1.254,0)+IF('4-man'!BI$22="SB",8.187,0)+IF('4-man'!BH$22="H",IF('4-man'!$Z$10="Ayak",1.255,0),0)</f>
        <v/>
      </c>
      <c r="BK129">
        <f>IF('4-man'!BJ$22="S",12.021,0)+IF('4-man'!BJ$22="C",4.395,0)+IF('4-man'!BJ$22="H",IF('4-man'!$Z$10="Ayak",0,IF('4-man'!$Z$10="Swift blade",4.141,4.382)),0)+IF('4-man'!BI$22="D",112.5,0)+IF('4-man'!BI$22="B",1.087,0)+IF('4-man'!BI$22="A",8.5,0)+IF('4-man'!BH$22="T",1.252,0)+IF('4-man'!BI$22="E",1.254,0)+IF('4-man'!BJ$22="SB",8.187,0)+IF('4-man'!BI$22="H",IF('4-man'!$Z$10="Ayak",1.255,0),0)</f>
        <v/>
      </c>
      <c r="BL129">
        <f>IF('4-man'!BK$22="S",12.021,0)+IF('4-man'!BK$22="C",4.395,0)+IF('4-man'!BK$22="H",IF('4-man'!$Z$10="Ayak",0,IF('4-man'!$Z$10="Swift blade",4.141,4.382)),0)+IF('4-man'!BJ$22="D",112.5,0)+IF('4-man'!BJ$22="B",1.087,0)+IF('4-man'!BJ$22="A",8.5,0)+IF('4-man'!BI$22="T",1.252,0)+IF('4-man'!BJ$22="E",1.254,0)+IF('4-man'!BK$22="SB",8.187,0)+IF('4-man'!BJ$22="H",IF('4-man'!$Z$10="Ayak",1.255,0),0)</f>
        <v/>
      </c>
      <c r="BM129">
        <f>IF('4-man'!BL$22="S",12.021,0)+IF('4-man'!BL$22="C",4.395,0)+IF('4-man'!BL$22="H",IF('4-man'!$Z$10="Ayak",0,IF('4-man'!$Z$10="Swift blade",4.141,4.382)),0)+IF('4-man'!BK$22="D",112.5,0)+IF('4-man'!BK$22="B",1.087,0)+IF('4-man'!BK$22="A",8.5,0)+IF('4-man'!BJ$22="T",1.252,0)+IF('4-man'!BK$22="E",1.254,0)+IF('4-man'!BL$22="SB",8.187,0)+IF('4-man'!BK$22="H",IF('4-man'!$Z$10="Ayak",1.255,0),0)</f>
        <v/>
      </c>
      <c r="BN129">
        <f>IF('4-man'!BM$22="S",12.021,0)+IF('4-man'!BM$22="C",4.395,0)+IF('4-man'!BM$22="H",IF('4-man'!$Z$10="Ayak",0,IF('4-man'!$Z$10="Swift blade",4.141,4.382)),0)+IF('4-man'!BL$22="D",112.5,0)+IF('4-man'!BL$22="B",1.087,0)+IF('4-man'!BL$22="A",8.5,0)+IF('4-man'!BK$22="T",1.252,0)+IF('4-man'!BL$22="E",1.254,0)+IF('4-man'!BM$22="SB",8.187,0)+IF('4-man'!BL$22="H",IF('4-man'!$Z$10="Ayak",1.255,0),0)</f>
        <v/>
      </c>
      <c r="BO129">
        <f>IF('4-man'!BN$22="S",12.021,0)+IF('4-man'!BN$22="C",4.395,0)+IF('4-man'!BN$22="H",IF('4-man'!$Z$10="Ayak",0,IF('4-man'!$Z$10="Swift blade",4.141,4.382)),0)+IF('4-man'!BM$22="D",112.5,0)+IF('4-man'!BM$22="B",1.087,0)+IF('4-man'!BM$22="A",8.5,0)+IF('4-man'!BL$22="T",1.252,0)+IF('4-man'!BM$22="E",1.254,0)+IF('4-man'!BN$22="SB",8.187,0)+IF('4-man'!BM$22="H",IF('4-man'!$Z$10="Ayak",1.255,0),0)</f>
        <v/>
      </c>
      <c r="BP129">
        <f>IF('4-man'!BO$22="S",12.021,0)+IF('4-man'!BO$22="C",4.395,0)+IF('4-man'!BO$22="H",IF('4-man'!$Z$10="Ayak",0,IF('4-man'!$Z$10="Swift blade",4.141,4.382)),0)+IF('4-man'!BN$22="D",112.5,0)+IF('4-man'!BN$22="B",1.087,0)+IF('4-man'!BN$22="A",8.5,0)+IF('4-man'!BM$22="T",1.252,0)+IF('4-man'!BN$22="E",1.254,0)+IF('4-man'!BO$22="SB",8.187,0)+IF('4-man'!BN$22="H",IF('4-man'!$Z$10="Ayak",1.255,0),0)</f>
        <v/>
      </c>
      <c r="BQ129">
        <f>IF('4-man'!BP$22="S",12.021,0)+IF('4-man'!BP$22="C",4.395,0)+IF('4-man'!BP$22="H",IF('4-man'!$Z$10="Ayak",0,IF('4-man'!$Z$10="Swift blade",4.141,4.382)),0)+IF('4-man'!BO$22="D",112.5,0)+IF('4-man'!BO$22="B",1.087,0)+IF('4-man'!BO$22="A",8.5,0)+IF('4-man'!BN$22="T",1.252,0)+IF('4-man'!BO$22="E",1.254,0)+IF('4-man'!BP$22="SB",8.187,0)+IF('4-man'!BO$22="H",IF('4-man'!$Z$10="Ayak",1.255,0),0)</f>
        <v/>
      </c>
      <c r="BR129">
        <f>IF('4-man'!BQ$22="S",12.021,0)+IF('4-man'!BQ$22="C",4.395,0)+IF('4-man'!BQ$22="H",IF('4-man'!$Z$10="Ayak",0,IF('4-man'!$Z$10="Swift blade",4.141,4.382)),0)+IF('4-man'!BP$22="D",112.5,0)+IF('4-man'!BP$22="B",1.087,0)+IF('4-man'!BP$22="A",8.5,0)+IF('4-man'!BO$22="T",1.252,0)+IF('4-man'!BP$22="E",1.254,0)+IF('4-man'!BQ$22="SB",8.187,0)+IF('4-man'!BP$22="H",IF('4-man'!$Z$10="Ayak",1.255,0),0)</f>
        <v/>
      </c>
      <c r="BS129">
        <f>IF('4-man'!BR$22="S",12.021,0)+IF('4-man'!BR$22="C",4.395,0)+IF('4-man'!BR$22="H",IF('4-man'!$Z$10="Ayak",0,IF('4-man'!$Z$10="Swift blade",4.141,4.382)),0)+IF('4-man'!BQ$22="D",112.5,0)+IF('4-man'!BQ$22="B",1.087,0)+IF('4-man'!BQ$22="A",8.5,0)+IF('4-man'!BP$22="T",1.252,0)+IF('4-man'!BQ$22="E",1.254,0)+IF('4-man'!BR$22="SB",8.187,0)+IF('4-man'!BQ$22="H",IF('4-man'!$Z$10="Ayak",1.255,0),0)</f>
        <v/>
      </c>
      <c r="BT129">
        <f>IF('4-man'!BS$22="S",12.021,0)+IF('4-man'!BS$22="C",4.395,0)+IF('4-man'!BS$22="H",IF('4-man'!$Z$10="Ayak",0,IF('4-man'!$Z$10="Swift blade",4.141,4.382)),0)+IF('4-man'!BR$22="D",112.5,0)+IF('4-man'!BR$22="B",1.087,0)+IF('4-man'!BR$22="A",8.5,0)+IF('4-man'!BQ$22="T",1.252,0)+IF('4-man'!BR$22="E",1.254,0)+IF('4-man'!BS$22="SB",8.187,0)+IF('4-man'!BR$22="H",IF('4-man'!$Z$10="Ayak",1.255,0),0)</f>
        <v/>
      </c>
      <c r="BU129">
        <f>IF('4-man'!BT$22="S",12.021,0)+IF('4-man'!BT$22="C",4.395,0)+IF('4-man'!BT$22="H",IF('4-man'!$Z$10="Ayak",0,IF('4-man'!$Z$10="Swift blade",4.141,4.382)),0)+IF('4-man'!BS$22="D",112.5,0)+IF('4-man'!BS$22="B",1.087,0)+IF('4-man'!BS$22="A",8.5,0)+IF('4-man'!BR$22="T",1.252,0)+IF('4-man'!BS$22="E",1.254,0)+IF('4-man'!BT$22="SB",8.187,0)+IF('4-man'!BS$22="H",IF('4-man'!$Z$10="Ayak",1.255,0),0)</f>
        <v/>
      </c>
      <c r="BV129">
        <f>IF('4-man'!BU$22="S",12.021,0)+IF('4-man'!BU$22="C",4.395,0)+IF('4-man'!BU$22="H",IF('4-man'!$Z$10="Ayak",0,IF('4-man'!$Z$10="Swift blade",4.141,4.382)),0)+IF('4-man'!BT$22="D",112.5,0)+IF('4-man'!BT$22="B",1.087,0)+IF('4-man'!BT$22="A",8.5,0)+IF('4-man'!BS$22="T",1.252,0)+IF('4-man'!BT$22="E",1.254,0)+IF('4-man'!BU$22="SB",8.187,0)+IF('4-man'!BT$22="H",IF('4-man'!$Z$10="Ayak",1.255,0),0)</f>
        <v/>
      </c>
      <c r="BW129">
        <f>IF('4-man'!BV$22="S",12.021,0)+IF('4-man'!BV$22="C",4.395,0)+IF('4-man'!BV$22="H",IF('4-man'!$Z$10="Ayak",0,IF('4-man'!$Z$10="Swift blade",4.141,4.382)),0)+IF('4-man'!BU$22="D",112.5,0)+IF('4-man'!BU$22="B",1.087,0)+IF('4-man'!BU$22="A",8.5,0)+IF('4-man'!BT$22="T",1.252,0)+IF('4-man'!BU$22="E",1.254,0)+IF('4-man'!BV$22="SB",8.187,0)+IF('4-man'!BU$22="H",IF('4-man'!$Z$10="Ayak",1.255,0),0)</f>
        <v/>
      </c>
      <c r="BX129">
        <f>IF('4-man'!BW$22="S",12.021,0)+IF('4-man'!BW$22="C",4.395,0)+IF('4-man'!BW$22="H",IF('4-man'!$Z$10="Ayak",0,IF('4-man'!$Z$10="Swift blade",4.141,4.382)),0)+IF('4-man'!BV$22="D",112.5,0)+IF('4-man'!BV$22="B",1.087,0)+IF('4-man'!BV$22="A",8.5,0)+IF('4-man'!BU$22="T",1.252,0)+IF('4-man'!BV$22="E",1.254,0)+IF('4-man'!BW$22="SB",8.187,0)+IF('4-man'!BV$22="H",IF('4-man'!$Z$10="Ayak",1.255,0),0)</f>
        <v/>
      </c>
      <c r="BY129">
        <f>IF('4-man'!BX$22="S",12.021,0)+IF('4-man'!BX$22="C",4.395,0)+IF('4-man'!BX$22="H",IF('4-man'!$Z$10="Ayak",0,IF('4-man'!$Z$10="Swift blade",4.141,4.382)),0)+IF('4-man'!BW$22="D",112.5,0)+IF('4-man'!BW$22="B",1.087,0)+IF('4-man'!BW$22="A",8.5,0)+IF('4-man'!BV$22="T",1.252,0)+IF('4-man'!BW$22="E",1.254,0)+IF('4-man'!BX$22="SB",8.187,0)+IF('4-man'!BW$22="H",IF('4-man'!$Z$10="Ayak",1.255,0),0)</f>
        <v/>
      </c>
      <c r="BZ129">
        <f>IF('4-man'!BY$22="S",12.021,0)+IF('4-man'!BY$22="C",4.395,0)+IF('4-man'!BY$22="H",IF('4-man'!$Z$10="Ayak",0,IF('4-man'!$Z$10="Swift blade",4.141,4.382)),0)+IF('4-man'!BX$22="D",112.5,0)+IF('4-man'!BX$22="B",1.087,0)+IF('4-man'!BX$22="A",8.5,0)+IF('4-man'!BW$22="T",1.252,0)+IF('4-man'!BX$22="E",1.254,0)+IF('4-man'!BY$22="SB",8.187,0)+IF('4-man'!BX$22="H",IF('4-man'!$Z$10="Ayak",1.255,0),0)</f>
        <v/>
      </c>
      <c r="CA129">
        <f>IF('4-man'!BZ$22="S",12.021,0)+IF('4-man'!BZ$22="C",4.395,0)+IF('4-man'!BZ$22="H",IF('4-man'!$Z$10="Ayak",0,IF('4-man'!$Z$10="Swift blade",4.141,4.382)),0)+IF('4-man'!BY$22="D",112.5,0)+IF('4-man'!BY$22="B",1.087,0)+IF('4-man'!BY$22="A",8.5,0)+IF('4-man'!BX$22="T",1.252,0)+IF('4-man'!BY$22="E",1.254,0)+IF('4-man'!BZ$22="SB",8.187,0)+IF('4-man'!BY$22="H",IF('4-man'!$Z$10="Ayak",1.255,0),0)</f>
        <v/>
      </c>
      <c r="CB129">
        <f>IF('4-man'!CA$22="S",12.021,0)+IF('4-man'!CA$22="C",4.395,0)+IF('4-man'!CA$22="H",IF('4-man'!$Z$10="Ayak",0,IF('4-man'!$Z$10="Swift blade",4.141,4.382)),0)+IF('4-man'!BZ$22="D",112.5,0)+IF('4-man'!BZ$22="B",1.087,0)+IF('4-man'!BZ$22="A",8.5,0)+IF('4-man'!BY$22="T",1.252,0)+IF('4-man'!BZ$22="E",1.254,0)+IF('4-man'!CA$22="SB",8.187,0)+IF('4-man'!BZ$22="H",IF('4-man'!$Z$10="Ayak",1.255,0),0)</f>
        <v/>
      </c>
      <c r="CC129">
        <f>IF('4-man'!CB$22="S",12.021,0)+IF('4-man'!CB$22="C",4.395,0)+IF('4-man'!CB$22="H",IF('4-man'!$Z$10="Ayak",0,IF('4-man'!$Z$10="Swift blade",4.141,4.382)),0)+IF('4-man'!CA$22="D",112.5,0)+IF('4-man'!CA$22="B",1.087,0)+IF('4-man'!CA$22="A",8.5,0)+IF('4-man'!BZ$22="T",1.252,0)+IF('4-man'!CA$22="E",1.254,0)+IF('4-man'!CB$22="SB",8.187,0)+IF('4-man'!CA$22="H",IF('4-man'!$Z$10="Ayak",1.255,0),0)</f>
        <v/>
      </c>
      <c r="CD129">
        <f>IF('4-man'!CC$22="S",12.021,0)+IF('4-man'!CC$22="C",4.395,0)+IF('4-man'!CC$22="H",IF('4-man'!$Z$10="Ayak",0,IF('4-man'!$Z$10="Swift blade",4.141,4.382)),0)+IF('4-man'!CB$22="D",112.5,0)+IF('4-man'!CB$22="B",1.087,0)+IF('4-man'!CB$22="A",8.5,0)+IF('4-man'!CA$22="T",1.252,0)+IF('4-man'!CB$22="E",1.254,0)+IF('4-man'!CC$22="SB",8.187,0)+IF('4-man'!CB$22="H",IF('4-man'!$Z$10="Ayak",1.255,0),0)</f>
        <v/>
      </c>
    </row>
    <row r="130">
      <c r="A130" t="inlineStr">
        <is>
          <t>P1 var</t>
        </is>
      </c>
      <c r="C130">
        <f>0</f>
        <v/>
      </c>
      <c r="D130">
        <f>IF('4-man'!C$22="S",26.708,0)+IF('4-man'!C$22="C",10.052,0)+IF('4-man'!C$22="H",IF('4-man'!$Z$10="Ayak",0,IF('4-man'!$Z$10="Swift blade",9.844,9.929)),0)+IF('4-man'!C$22="SB",18.815,0)</f>
        <v/>
      </c>
      <c r="E130">
        <f>IF('4-man'!D$22="S",26.708,0)+IF('4-man'!D$22="C",10.052,0)+IF('4-man'!D$22="H",IF('4-man'!$Z$10="Ayak",0,IF('4-man'!$Z$10="Swift blade",9.844,9.929)),0)+IF('4-man'!C$22="D",481.25,0)+IF('4-man'!C$22="B",1.257,0)+IF('4-man'!C$22="A",26.917,0)+IF('4-man'!C$22="E",1.275,0)+IF('4-man'!D$22="SB",18.815,0)+IF('4-man'!C$22="H",IF('4-man'!$Z$10="Ayak",1.276,0),0)</f>
        <v/>
      </c>
      <c r="F130">
        <f>IF('4-man'!E$22="S",26.708,0)+IF('4-man'!E$22="C",10.052,0)+IF('4-man'!E$22="H",IF('4-man'!$Z$10="Ayak",0,IF('4-man'!$Z$10="Swift blade",9.844,9.929)),0)+IF('4-man'!D$22="D",481.25,0)+IF('4-man'!D$22="B",1.257,0)+IF('4-man'!D$22="A",26.917,0)+IF('4-man'!C$22="T",1.29,0)+IF('4-man'!D$22="E",1.275,0)+IF('4-man'!E$22="SB",18.815,0)+IF('4-man'!D$22="H",IF('4-man'!$Z$10="Ayak",1.276,0),0)</f>
        <v/>
      </c>
      <c r="G130">
        <f>IF('4-man'!F$22="S",26.708,0)+IF('4-man'!F$22="C",10.052,0)+IF('4-man'!F$22="H",IF('4-man'!$Z$10="Ayak",0,IF('4-man'!$Z$10="Swift blade",9.844,9.929)),0)+IF('4-man'!E$22="D",481.25,0)+IF('4-man'!E$22="B",1.257,0)+IF('4-man'!E$22="A",26.917,0)+IF('4-man'!D$22="T",1.29,0)+IF('4-man'!E$22="E",1.275,0)+IF('4-man'!F$22="SB",18.815,0)+IF('4-man'!E$22="H",IF('4-man'!$Z$10="Ayak",1.276,0),0)</f>
        <v/>
      </c>
      <c r="H130">
        <f>IF('4-man'!G$22="S",26.708,0)+IF('4-man'!G$22="C",10.052,0)+IF('4-man'!G$22="H",IF('4-man'!$Z$10="Ayak",0,IF('4-man'!$Z$10="Swift blade",9.844,9.929)),0)+IF('4-man'!F$22="D",481.25,0)+IF('4-man'!F$22="B",1.257,0)+IF('4-man'!F$22="A",26.917,0)+IF('4-man'!E$22="T",1.29,0)+IF('4-man'!F$22="E",1.275,0)+IF('4-man'!G$22="SB",18.815,0)+IF('4-man'!F$22="H",IF('4-man'!$Z$10="Ayak",1.276,0),0)</f>
        <v/>
      </c>
      <c r="I130">
        <f>IF('4-man'!H$22="S",26.708,0)+IF('4-man'!H$22="C",10.052,0)+IF('4-man'!H$22="H",IF('4-man'!$Z$10="Ayak",0,IF('4-man'!$Z$10="Swift blade",9.844,9.929)),0)+IF('4-man'!G$22="D",481.25,0)+IF('4-man'!G$22="B",1.257,0)+IF('4-man'!G$22="A",26.917,0)+IF('4-man'!F$22="T",1.29,0)+IF('4-man'!G$22="E",1.275,0)+IF('4-man'!H$22="SB",18.815,0)+IF('4-man'!G$22="H",IF('4-man'!$Z$10="Ayak",1.276,0),0)</f>
        <v/>
      </c>
      <c r="J130">
        <f>IF('4-man'!I$22="S",26.708,0)+IF('4-man'!I$22="C",10.052,0)+IF('4-man'!I$22="H",IF('4-man'!$Z$10="Ayak",0,IF('4-man'!$Z$10="Swift blade",9.844,9.929)),0)+IF('4-man'!H$22="D",481.25,0)+IF('4-man'!H$22="B",1.257,0)+IF('4-man'!H$22="A",26.917,0)+IF('4-man'!G$22="T",1.29,0)+IF('4-man'!H$22="E",1.275,0)+IF('4-man'!I$22="SB",18.815,0)+IF('4-man'!H$22="H",IF('4-man'!$Z$10="Ayak",1.276,0),0)</f>
        <v/>
      </c>
      <c r="K130">
        <f>IF('4-man'!J$22="S",26.708,0)+IF('4-man'!J$22="C",10.052,0)+IF('4-man'!J$22="H",IF('4-man'!$Z$10="Ayak",0,IF('4-man'!$Z$10="Swift blade",9.844,9.929)),0)+IF('4-man'!I$22="D",481.25,0)+IF('4-man'!I$22="B",1.257,0)+IF('4-man'!I$22="A",26.917,0)+IF('4-man'!H$22="T",1.29,0)+IF('4-man'!I$22="E",1.275,0)+IF('4-man'!J$22="SB",18.815,0)+IF('4-man'!I$22="H",IF('4-man'!$Z$10="Ayak",1.276,0),0)</f>
        <v/>
      </c>
      <c r="L130">
        <f>IF('4-man'!K$22="S",26.708,0)+IF('4-man'!K$22="C",10.052,0)+IF('4-man'!K$22="H",IF('4-man'!$Z$10="Ayak",0,IF('4-man'!$Z$10="Swift blade",9.844,9.929)),0)+IF('4-man'!J$22="D",481.25,0)+IF('4-man'!J$22="B",1.257,0)+IF('4-man'!J$22="A",26.917,0)+IF('4-man'!I$22="T",1.29,0)+IF('4-man'!J$22="E",1.275,0)+IF('4-man'!K$22="SB",18.815,0)+IF('4-man'!J$22="H",IF('4-man'!$Z$10="Ayak",1.276,0),0)</f>
        <v/>
      </c>
      <c r="M130">
        <f>IF('4-man'!L$22="S",26.708,0)+IF('4-man'!L$22="C",10.052,0)+IF('4-man'!L$22="H",IF('4-man'!$Z$10="Ayak",0,IF('4-man'!$Z$10="Swift blade",9.844,9.929)),0)+IF('4-man'!K$22="D",481.25,0)+IF('4-man'!K$22="B",1.257,0)+IF('4-man'!K$22="A",26.917,0)+IF('4-man'!J$22="T",1.29,0)+IF('4-man'!K$22="E",1.275,0)+IF('4-man'!L$22="SB",18.815,0)+IF('4-man'!K$22="H",IF('4-man'!$Z$10="Ayak",1.276,0),0)</f>
        <v/>
      </c>
      <c r="N130">
        <f>IF('4-man'!M$22="S",26.708,0)+IF('4-man'!M$22="C",10.052,0)+IF('4-man'!M$22="H",IF('4-man'!$Z$10="Ayak",0,IF('4-man'!$Z$10="Swift blade",9.844,9.929)),0)+IF('4-man'!L$22="D",481.25,0)+IF('4-man'!L$22="B",1.257,0)+IF('4-man'!L$22="A",26.917,0)+IF('4-man'!K$22="T",1.29,0)+IF('4-man'!L$22="E",1.275,0)+IF('4-man'!M$22="SB",18.815,0)+IF('4-man'!L$22="H",IF('4-man'!$Z$10="Ayak",1.276,0),0)</f>
        <v/>
      </c>
      <c r="O130">
        <f>IF('4-man'!N$22="S",26.708,0)+IF('4-man'!N$22="C",10.052,0)+IF('4-man'!N$22="H",IF('4-man'!$Z$10="Ayak",0,IF('4-man'!$Z$10="Swift blade",9.844,9.929)),0)+IF('4-man'!M$22="D",481.25,0)+IF('4-man'!M$22="B",1.257,0)+IF('4-man'!M$22="A",26.917,0)+IF('4-man'!L$22="T",1.29,0)+IF('4-man'!M$22="E",1.275,0)+IF('4-man'!N$22="SB",18.815,0)+IF('4-man'!M$22="H",IF('4-man'!$Z$10="Ayak",1.276,0),0)</f>
        <v/>
      </c>
      <c r="P130">
        <f>IF('4-man'!O$22="S",26.708,0)+IF('4-man'!O$22="C",10.052,0)+IF('4-man'!O$22="H",IF('4-man'!$Z$10="Ayak",0,IF('4-man'!$Z$10="Swift blade",9.844,9.929)),0)+IF('4-man'!N$22="D",481.25,0)+IF('4-man'!N$22="B",1.257,0)+IF('4-man'!N$22="A",26.917,0)+IF('4-man'!M$22="T",1.29,0)+IF('4-man'!N$22="E",1.275,0)+IF('4-man'!O$22="SB",18.815,0)+IF('4-man'!N$22="H",IF('4-man'!$Z$10="Ayak",1.276,0),0)</f>
        <v/>
      </c>
      <c r="Q130">
        <f>IF('4-man'!P$22="S",26.708,0)+IF('4-man'!P$22="C",10.052,0)+IF('4-man'!P$22="H",IF('4-man'!$Z$10="Ayak",0,IF('4-man'!$Z$10="Swift blade",9.844,9.929)),0)+IF('4-man'!O$22="D",481.25,0)+IF('4-man'!O$22="B",1.257,0)+IF('4-man'!O$22="A",26.917,0)+IF('4-man'!N$22="T",1.29,0)+IF('4-man'!O$22="E",1.275,0)+IF('4-man'!P$22="SB",18.815,0)+IF('4-man'!O$22="H",IF('4-man'!$Z$10="Ayak",1.276,0),0)</f>
        <v/>
      </c>
      <c r="R130">
        <f>IF('4-man'!Q$22="S",26.708,0)+IF('4-man'!Q$22="C",10.052,0)+IF('4-man'!Q$22="H",IF('4-man'!$Z$10="Ayak",0,IF('4-man'!$Z$10="Swift blade",9.844,9.929)),0)+IF('4-man'!P$22="D",481.25,0)+IF('4-man'!P$22="B",1.257,0)+IF('4-man'!P$22="A",26.917,0)+IF('4-man'!O$22="T",1.29,0)+IF('4-man'!P$22="E",1.275,0)+IF('4-man'!Q$22="SB",18.815,0)+IF('4-man'!P$22="H",IF('4-man'!$Z$10="Ayak",1.276,0),0)</f>
        <v/>
      </c>
      <c r="S130">
        <f>IF('4-man'!R$22="S",26.708,0)+IF('4-man'!R$22="C",10.052,0)+IF('4-man'!R$22="H",IF('4-man'!$Z$10="Ayak",0,IF('4-man'!$Z$10="Swift blade",9.844,9.929)),0)+IF('4-man'!Q$22="D",481.25,0)+IF('4-man'!Q$22="B",1.257,0)+IF('4-man'!Q$22="A",26.917,0)+IF('4-man'!P$22="T",1.29,0)+IF('4-man'!Q$22="E",1.275,0)+IF('4-man'!R$22="SB",18.815,0)+IF('4-man'!Q$22="H",IF('4-man'!$Z$10="Ayak",1.276,0),0)</f>
        <v/>
      </c>
      <c r="T130">
        <f>IF('4-man'!S$22="S",26.708,0)+IF('4-man'!S$22="C",10.052,0)+IF('4-man'!S$22="H",IF('4-man'!$Z$10="Ayak",0,IF('4-man'!$Z$10="Swift blade",9.844,9.929)),0)+IF('4-man'!R$22="D",481.25,0)+IF('4-man'!R$22="B",1.257,0)+IF('4-man'!R$22="A",26.917,0)+IF('4-man'!Q$22="T",1.29,0)+IF('4-man'!R$22="E",1.275,0)+IF('4-man'!S$22="SB",18.815,0)+IF('4-man'!R$22="H",IF('4-man'!$Z$10="Ayak",1.276,0),0)</f>
        <v/>
      </c>
      <c r="U130">
        <f>IF('4-man'!T$22="S",26.708,0)+IF('4-man'!T$22="C",10.052,0)+IF('4-man'!T$22="H",IF('4-man'!$Z$10="Ayak",0,IF('4-man'!$Z$10="Swift blade",9.844,9.929)),0)+IF('4-man'!S$22="D",481.25,0)+IF('4-man'!S$22="B",1.257,0)+IF('4-man'!S$22="A",26.917,0)+IF('4-man'!R$22="T",1.29,0)+IF('4-man'!S$22="E",1.275,0)+IF('4-man'!T$22="SB",18.815,0)+IF('4-man'!S$22="H",IF('4-man'!$Z$10="Ayak",1.276,0),0)</f>
        <v/>
      </c>
      <c r="V130">
        <f>IF('4-man'!U$22="S",26.708,0)+IF('4-man'!U$22="C",10.052,0)+IF('4-man'!U$22="H",IF('4-man'!$Z$10="Ayak",0,IF('4-man'!$Z$10="Swift blade",9.844,9.929)),0)+IF('4-man'!T$22="D",481.25,0)+IF('4-man'!T$22="B",1.257,0)+IF('4-man'!T$22="A",26.917,0)+IF('4-man'!S$22="T",1.29,0)+IF('4-man'!T$22="E",1.275,0)+IF('4-man'!U$22="SB",18.815,0)+IF('4-man'!T$22="H",IF('4-man'!$Z$10="Ayak",1.276,0),0)</f>
        <v/>
      </c>
      <c r="W130">
        <f>IF('4-man'!V$22="S",26.708,0)+IF('4-man'!V$22="C",10.052,0)+IF('4-man'!V$22="H",IF('4-man'!$Z$10="Ayak",0,IF('4-man'!$Z$10="Swift blade",9.844,9.929)),0)+IF('4-man'!U$22="D",481.25,0)+IF('4-man'!U$22="B",1.257,0)+IF('4-man'!U$22="A",26.917,0)+IF('4-man'!T$22="T",1.29,0)+IF('4-man'!U$22="E",1.275,0)+IF('4-man'!V$22="SB",18.815,0)+IF('4-man'!U$22="H",IF('4-man'!$Z$10="Ayak",1.276,0),0)</f>
        <v/>
      </c>
      <c r="X130">
        <f>IF('4-man'!W$22="S",26.708,0)+IF('4-man'!W$22="C",10.052,0)+IF('4-man'!W$22="H",IF('4-man'!$Z$10="Ayak",0,IF('4-man'!$Z$10="Swift blade",9.844,9.929)),0)+IF('4-man'!V$22="D",481.25,0)+IF('4-man'!V$22="B",1.257,0)+IF('4-man'!V$22="A",26.917,0)+IF('4-man'!U$22="T",1.29,0)+IF('4-man'!V$22="E",1.275,0)+IF('4-man'!W$22="SB",18.815,0)+IF('4-man'!V$22="H",IF('4-man'!$Z$10="Ayak",1.276,0),0)</f>
        <v/>
      </c>
      <c r="Y130">
        <f>IF('4-man'!X$22="S",26.708,0)+IF('4-man'!X$22="C",10.052,0)+IF('4-man'!X$22="H",IF('4-man'!$Z$10="Ayak",0,IF('4-man'!$Z$10="Swift blade",9.844,9.929)),0)+IF('4-man'!W$22="D",481.25,0)+IF('4-man'!W$22="B",1.257,0)+IF('4-man'!W$22="A",26.917,0)+IF('4-man'!V$22="T",1.29,0)+IF('4-man'!W$22="E",1.275,0)+IF('4-man'!X$22="SB",18.815,0)+IF('4-man'!W$22="H",IF('4-man'!$Z$10="Ayak",1.276,0),0)</f>
        <v/>
      </c>
      <c r="Z130">
        <f>IF('4-man'!Y$22="S",26.708,0)+IF('4-man'!Y$22="C",10.052,0)+IF('4-man'!Y$22="H",IF('4-man'!$Z$10="Ayak",0,IF('4-man'!$Z$10="Swift blade",9.844,9.929)),0)+IF('4-man'!X$22="D",481.25,0)+IF('4-man'!X$22="B",1.257,0)+IF('4-man'!X$22="A",26.917,0)+IF('4-man'!W$22="T",1.29,0)+IF('4-man'!X$22="E",1.275,0)+IF('4-man'!Y$22="SB",18.815,0)+IF('4-man'!X$22="H",IF('4-man'!$Z$10="Ayak",1.276,0),0)</f>
        <v/>
      </c>
      <c r="AA130">
        <f>IF('4-man'!Z$22="S",26.708,0)+IF('4-man'!Z$22="C",10.052,0)+IF('4-man'!Z$22="H",IF('4-man'!$Z$10="Ayak",0,IF('4-man'!$Z$10="Swift blade",9.844,9.929)),0)+IF('4-man'!Y$22="D",481.25,0)+IF('4-man'!Y$22="B",1.257,0)+IF('4-man'!Y$22="A",26.917,0)+IF('4-man'!X$22="T",1.29,0)+IF('4-man'!Y$22="E",1.275,0)+IF('4-man'!Z$22="SB",18.815,0)+IF('4-man'!Y$22="H",IF('4-man'!$Z$10="Ayak",1.276,0),0)</f>
        <v/>
      </c>
      <c r="AB130">
        <f>IF('4-man'!AA$22="S",26.708,0)+IF('4-man'!AA$22="C",10.052,0)+IF('4-man'!AA$22="H",IF('4-man'!$Z$10="Ayak",0,IF('4-man'!$Z$10="Swift blade",9.844,9.929)),0)+IF('4-man'!Z$22="D",481.25,0)+IF('4-man'!Z$22="B",1.257,0)+IF('4-man'!Z$22="A",26.917,0)+IF('4-man'!Y$22="T",1.29,0)+IF('4-man'!Z$22="E",1.275,0)+IF('4-man'!AA$22="SB",18.815,0)+IF('4-man'!Z$22="H",IF('4-man'!$Z$10="Ayak",1.276,0),0)</f>
        <v/>
      </c>
      <c r="AC130">
        <f>IF('4-man'!AB$22="S",26.708,0)+IF('4-man'!AB$22="C",10.052,0)+IF('4-man'!AB$22="H",IF('4-man'!$Z$10="Ayak",0,IF('4-man'!$Z$10="Swift blade",9.844,9.929)),0)+IF('4-man'!AA$22="D",481.25,0)+IF('4-man'!AA$22="B",1.257,0)+IF('4-man'!AA$22="A",26.917,0)+IF('4-man'!Z$22="T",1.29,0)+IF('4-man'!AA$22="E",1.275,0)+IF('4-man'!AB$22="SB",18.815,0)+IF('4-man'!AA$22="H",IF('4-man'!$Z$10="Ayak",1.276,0),0)</f>
        <v/>
      </c>
      <c r="AD130">
        <f>IF('4-man'!AC$22="S",26.708,0)+IF('4-man'!AC$22="C",10.052,0)+IF('4-man'!AC$22="H",IF('4-man'!$Z$10="Ayak",0,IF('4-man'!$Z$10="Swift blade",9.844,9.929)),0)+IF('4-man'!AB$22="D",481.25,0)+IF('4-man'!AB$22="B",1.257,0)+IF('4-man'!AB$22="A",26.917,0)+IF('4-man'!AA$22="T",1.29,0)+IF('4-man'!AB$22="E",1.275,0)+IF('4-man'!AC$22="SB",18.815,0)+IF('4-man'!AB$22="H",IF('4-man'!$Z$10="Ayak",1.276,0),0)</f>
        <v/>
      </c>
      <c r="AE130">
        <f>IF('4-man'!AD$22="S",26.708,0)+IF('4-man'!AD$22="C",10.052,0)+IF('4-man'!AD$22="H",IF('4-man'!$Z$10="Ayak",0,IF('4-man'!$Z$10="Swift blade",9.844,9.929)),0)+IF('4-man'!AC$22="D",481.25,0)+IF('4-man'!AC$22="B",1.257,0)+IF('4-man'!AC$22="A",26.917,0)+IF('4-man'!AB$22="T",1.29,0)+IF('4-man'!AC$22="E",1.275,0)+IF('4-man'!AD$22="SB",18.815,0)+IF('4-man'!AC$22="H",IF('4-man'!$Z$10="Ayak",1.276,0),0)</f>
        <v/>
      </c>
      <c r="AF130">
        <f>IF('4-man'!AE$22="S",26.708,0)+IF('4-man'!AE$22="C",10.052,0)+IF('4-man'!AE$22="H",IF('4-man'!$Z$10="Ayak",0,IF('4-man'!$Z$10="Swift blade",9.844,9.929)),0)+IF('4-man'!AD$22="D",481.25,0)+IF('4-man'!AD$22="B",1.257,0)+IF('4-man'!AD$22="A",26.917,0)+IF('4-man'!AC$22="T",1.29,0)+IF('4-man'!AD$22="E",1.275,0)+IF('4-man'!AE$22="SB",18.815,0)+IF('4-man'!AD$22="H",IF('4-man'!$Z$10="Ayak",1.276,0),0)</f>
        <v/>
      </c>
      <c r="AG130">
        <f>IF('4-man'!AF$22="S",26.708,0)+IF('4-man'!AF$22="C",10.052,0)+IF('4-man'!AF$22="H",IF('4-man'!$Z$10="Ayak",0,IF('4-man'!$Z$10="Swift blade",9.844,9.929)),0)+IF('4-man'!AE$22="D",481.25,0)+IF('4-man'!AE$22="B",1.257,0)+IF('4-man'!AE$22="A",26.917,0)+IF('4-man'!AD$22="T",1.29,0)+IF('4-man'!AE$22="E",1.275,0)+IF('4-man'!AF$22="SB",18.815,0)+IF('4-man'!AE$22="H",IF('4-man'!$Z$10="Ayak",1.276,0),0)</f>
        <v/>
      </c>
      <c r="AH130">
        <f>IF('4-man'!AG$22="S",26.708,0)+IF('4-man'!AG$22="C",10.052,0)+IF('4-man'!AG$22="H",IF('4-man'!$Z$10="Ayak",0,IF('4-man'!$Z$10="Swift blade",9.844,9.929)),0)+IF('4-man'!AF$22="D",481.25,0)+IF('4-man'!AF$22="B",1.257,0)+IF('4-man'!AF$22="A",26.917,0)+IF('4-man'!AE$22="T",1.29,0)+IF('4-man'!AF$22="E",1.275,0)+IF('4-man'!AG$22="SB",18.815,0)+IF('4-man'!AF$22="H",IF('4-man'!$Z$10="Ayak",1.276,0),0)</f>
        <v/>
      </c>
      <c r="AI130">
        <f>IF('4-man'!AH$22="S",26.708,0)+IF('4-man'!AH$22="C",10.052,0)+IF('4-man'!AH$22="H",IF('4-man'!$Z$10="Ayak",0,IF('4-man'!$Z$10="Swift blade",9.844,9.929)),0)+IF('4-man'!AG$22="D",481.25,0)+IF('4-man'!AG$22="B",1.257,0)+IF('4-man'!AG$22="A",26.917,0)+IF('4-man'!AF$22="T",1.29,0)+IF('4-man'!AG$22="E",1.275,0)+IF('4-man'!AH$22="SB",18.815,0)+IF('4-man'!AG$22="H",IF('4-man'!$Z$10="Ayak",1.276,0),0)</f>
        <v/>
      </c>
      <c r="AJ130">
        <f>IF('4-man'!AI$22="S",26.708,0)+IF('4-man'!AI$22="C",10.052,0)+IF('4-man'!AI$22="H",IF('4-man'!$Z$10="Ayak",0,IF('4-man'!$Z$10="Swift blade",9.844,9.929)),0)+IF('4-man'!AH$22="D",481.25,0)+IF('4-man'!AH$22="B",1.257,0)+IF('4-man'!AH$22="A",26.917,0)+IF('4-man'!AG$22="T",1.29,0)+IF('4-man'!AH$22="E",1.275,0)+IF('4-man'!AI$22="SB",18.815,0)+IF('4-man'!AH$22="H",IF('4-man'!$Z$10="Ayak",1.276,0),0)</f>
        <v/>
      </c>
      <c r="AK130">
        <f>IF('4-man'!AJ$22="S",26.708,0)+IF('4-man'!AJ$22="C",10.052,0)+IF('4-man'!AJ$22="H",IF('4-man'!$Z$10="Ayak",0,IF('4-man'!$Z$10="Swift blade",9.844,9.929)),0)+IF('4-man'!AI$22="D",481.25,0)+IF('4-man'!AI$22="B",1.257,0)+IF('4-man'!AI$22="A",26.917,0)+IF('4-man'!AH$22="T",1.29,0)+IF('4-man'!AI$22="E",1.275,0)+IF('4-man'!AJ$22="SB",18.815,0)+IF('4-man'!AI$22="H",IF('4-man'!$Z$10="Ayak",1.276,0),0)</f>
        <v/>
      </c>
      <c r="AL130">
        <f>IF('4-man'!AK$22="S",26.708,0)+IF('4-man'!AK$22="C",10.052,0)+IF('4-man'!AK$22="H",IF('4-man'!$Z$10="Ayak",0,IF('4-man'!$Z$10="Swift blade",9.844,9.929)),0)+IF('4-man'!AJ$22="D",481.25,0)+IF('4-man'!AJ$22="B",1.257,0)+IF('4-man'!AJ$22="A",26.917,0)+IF('4-man'!AI$22="T",1.29,0)+IF('4-man'!AJ$22="E",1.275,0)+IF('4-man'!AK$22="SB",18.815,0)+IF('4-man'!AJ$22="H",IF('4-man'!$Z$10="Ayak",1.276,0),0)</f>
        <v/>
      </c>
      <c r="AM130">
        <f>IF('4-man'!AL$22="S",26.708,0)+IF('4-man'!AL$22="C",10.052,0)+IF('4-man'!AL$22="H",IF('4-man'!$Z$10="Ayak",0,IF('4-man'!$Z$10="Swift blade",9.844,9.929)),0)+IF('4-man'!AK$22="D",481.25,0)+IF('4-man'!AK$22="B",1.257,0)+IF('4-man'!AK$22="A",26.917,0)+IF('4-man'!AJ$22="T",1.29,0)+IF('4-man'!AK$22="E",1.275,0)+IF('4-man'!AL$22="SB",18.815,0)+IF('4-man'!AK$22="H",IF('4-man'!$Z$10="Ayak",1.276,0),0)</f>
        <v/>
      </c>
      <c r="AN130">
        <f>IF('4-man'!AM$22="S",26.708,0)+IF('4-man'!AM$22="C",10.052,0)+IF('4-man'!AM$22="H",IF('4-man'!$Z$10="Ayak",0,IF('4-man'!$Z$10="Swift blade",9.844,9.929)),0)+IF('4-man'!AL$22="D",481.25,0)+IF('4-man'!AL$22="B",1.257,0)+IF('4-man'!AL$22="A",26.917,0)+IF('4-man'!AK$22="T",1.29,0)+IF('4-man'!AL$22="E",1.275,0)+IF('4-man'!AM$22="SB",18.815,0)+IF('4-man'!AL$22="H",IF('4-man'!$Z$10="Ayak",1.276,0),0)</f>
        <v/>
      </c>
      <c r="AO130">
        <f>IF('4-man'!AN$22="S",26.708,0)+IF('4-man'!AN$22="C",10.052,0)+IF('4-man'!AN$22="H",IF('4-man'!$Z$10="Ayak",0,IF('4-man'!$Z$10="Swift blade",9.844,9.929)),0)+IF('4-man'!AM$22="D",481.25,0)+IF('4-man'!AM$22="B",1.257,0)+IF('4-man'!AM$22="A",26.917,0)+IF('4-man'!AL$22="T",1.29,0)+IF('4-man'!AM$22="E",1.275,0)+IF('4-man'!AN$22="SB",18.815,0)+IF('4-man'!AM$22="H",IF('4-man'!$Z$10="Ayak",1.276,0),0)</f>
        <v/>
      </c>
      <c r="AP130">
        <f>IF('4-man'!AO$22="S",26.708,0)+IF('4-man'!AO$22="C",10.052,0)+IF('4-man'!AO$22="H",IF('4-man'!$Z$10="Ayak",0,IF('4-man'!$Z$10="Swift blade",9.844,9.929)),0)+IF('4-man'!AN$22="D",481.25,0)+IF('4-man'!AN$22="B",1.257,0)+IF('4-man'!AN$22="A",26.917,0)+IF('4-man'!AM$22="T",1.29,0)+IF('4-man'!AN$22="E",1.275,0)+IF('4-man'!AO$22="SB",18.815,0)+IF('4-man'!AN$22="H",IF('4-man'!$Z$10="Ayak",1.276,0),0)</f>
        <v/>
      </c>
      <c r="AQ130">
        <f>IF('4-man'!AP$22="S",26.708,0)+IF('4-man'!AP$22="C",10.052,0)+IF('4-man'!AP$22="H",IF('4-man'!$Z$10="Ayak",0,IF('4-man'!$Z$10="Swift blade",9.844,9.929)),0)+IF('4-man'!AO$22="D",481.25,0)+IF('4-man'!AO$22="B",1.257,0)+IF('4-man'!AO$22="A",26.917,0)+IF('4-man'!AN$22="T",1.29,0)+IF('4-man'!AO$22="E",1.275,0)+IF('4-man'!AP$22="SB",18.815,0)+IF('4-man'!AO$22="H",IF('4-man'!$Z$10="Ayak",1.276,0),0)</f>
        <v/>
      </c>
      <c r="AR130">
        <f>IF('4-man'!AQ$22="S",26.708,0)+IF('4-man'!AQ$22="C",10.052,0)+IF('4-man'!AQ$22="H",IF('4-man'!$Z$10="Ayak",0,IF('4-man'!$Z$10="Swift blade",9.844,9.929)),0)+IF('4-man'!AP$22="D",481.25,0)+IF('4-man'!AP$22="B",1.257,0)+IF('4-man'!AP$22="A",26.917,0)+IF('4-man'!AO$22="T",1.29,0)+IF('4-man'!AP$22="E",1.275,0)+IF('4-man'!AQ$22="SB",18.815,0)+IF('4-man'!AP$22="H",IF('4-man'!$Z$10="Ayak",1.276,0),0)</f>
        <v/>
      </c>
      <c r="AS130">
        <f>IF('4-man'!AR$22="S",26.708,0)+IF('4-man'!AR$22="C",10.052,0)+IF('4-man'!AR$22="H",IF('4-man'!$Z$10="Ayak",0,IF('4-man'!$Z$10="Swift blade",9.844,9.929)),0)+IF('4-man'!AQ$22="D",481.25,0)+IF('4-man'!AQ$22="B",1.257,0)+IF('4-man'!AQ$22="A",26.917,0)+IF('4-man'!AP$22="T",1.29,0)+IF('4-man'!AQ$22="E",1.275,0)+IF('4-man'!AR$22="SB",18.815,0)+IF('4-man'!AQ$22="H",IF('4-man'!$Z$10="Ayak",1.276,0),0)</f>
        <v/>
      </c>
      <c r="AT130">
        <f>IF('4-man'!AS$22="S",26.708,0)+IF('4-man'!AS$22="C",10.052,0)+IF('4-man'!AS$22="H",IF('4-man'!$Z$10="Ayak",0,IF('4-man'!$Z$10="Swift blade",9.844,9.929)),0)+IF('4-man'!AR$22="D",481.25,0)+IF('4-man'!AR$22="B",1.257,0)+IF('4-man'!AR$22="A",26.917,0)+IF('4-man'!AQ$22="T",1.29,0)+IF('4-man'!AR$22="E",1.275,0)+IF('4-man'!AS$22="SB",18.815,0)+IF('4-man'!AR$22="H",IF('4-man'!$Z$10="Ayak",1.276,0),0)</f>
        <v/>
      </c>
      <c r="AU130">
        <f>IF('4-man'!AT$22="S",26.708,0)+IF('4-man'!AT$22="C",10.052,0)+IF('4-man'!AT$22="H",IF('4-man'!$Z$10="Ayak",0,IF('4-man'!$Z$10="Swift blade",9.844,9.929)),0)+IF('4-man'!AS$22="D",481.25,0)+IF('4-man'!AS$22="B",1.257,0)+IF('4-man'!AS$22="A",26.917,0)+IF('4-man'!AR$22="T",1.29,0)+IF('4-man'!AS$22="E",1.275,0)+IF('4-man'!AT$22="SB",18.815,0)+IF('4-man'!AS$22="H",IF('4-man'!$Z$10="Ayak",1.276,0),0)</f>
        <v/>
      </c>
      <c r="AV130">
        <f>IF('4-man'!AU$22="S",26.708,0)+IF('4-man'!AU$22="C",10.052,0)+IF('4-man'!AU$22="H",IF('4-man'!$Z$10="Ayak",0,IF('4-man'!$Z$10="Swift blade",9.844,9.929)),0)+IF('4-man'!AT$22="D",481.25,0)+IF('4-man'!AT$22="B",1.257,0)+IF('4-man'!AT$22="A",26.917,0)+IF('4-man'!AS$22="T",1.29,0)+IF('4-man'!AT$22="E",1.275,0)+IF('4-man'!AU$22="SB",18.815,0)+IF('4-man'!AT$22="H",IF('4-man'!$Z$10="Ayak",1.276,0),0)</f>
        <v/>
      </c>
      <c r="AW130">
        <f>IF('4-man'!AV$22="S",26.708,0)+IF('4-man'!AV$22="C",10.052,0)+IF('4-man'!AV$22="H",IF('4-man'!$Z$10="Ayak",0,IF('4-man'!$Z$10="Swift blade",9.844,9.929)),0)+IF('4-man'!AU$22="D",481.25,0)+IF('4-man'!AU$22="B",1.257,0)+IF('4-man'!AU$22="A",26.917,0)+IF('4-man'!AT$22="T",1.29,0)+IF('4-man'!AU$22="E",1.275,0)+IF('4-man'!AV$22="SB",18.815,0)+IF('4-man'!AU$22="H",IF('4-man'!$Z$10="Ayak",1.276,0),0)</f>
        <v/>
      </c>
      <c r="AX130">
        <f>IF('4-man'!AW$22="S",26.708,0)+IF('4-man'!AW$22="C",10.052,0)+IF('4-man'!AW$22="H",IF('4-man'!$Z$10="Ayak",0,IF('4-man'!$Z$10="Swift blade",9.844,9.929)),0)+IF('4-man'!AV$22="D",481.25,0)+IF('4-man'!AV$22="B",1.257,0)+IF('4-man'!AV$22="A",26.917,0)+IF('4-man'!AU$22="T",1.29,0)+IF('4-man'!AV$22="E",1.275,0)+IF('4-man'!AW$22="SB",18.815,0)+IF('4-man'!AV$22="H",IF('4-man'!$Z$10="Ayak",1.276,0),0)</f>
        <v/>
      </c>
      <c r="AY130">
        <f>IF('4-man'!AX$22="S",26.708,0)+IF('4-man'!AX$22="C",10.052,0)+IF('4-man'!AX$22="H",IF('4-man'!$Z$10="Ayak",0,IF('4-man'!$Z$10="Swift blade",9.844,9.929)),0)+IF('4-man'!AW$22="D",481.25,0)+IF('4-man'!AW$22="B",1.257,0)+IF('4-man'!AW$22="A",26.917,0)+IF('4-man'!AV$22="T",1.29,0)+IF('4-man'!AW$22="E",1.275,0)+IF('4-man'!AX$22="SB",18.815,0)+IF('4-man'!AW$22="H",IF('4-man'!$Z$10="Ayak",1.276,0),0)</f>
        <v/>
      </c>
      <c r="AZ130">
        <f>IF('4-man'!AY$22="S",26.708,0)+IF('4-man'!AY$22="C",10.052,0)+IF('4-man'!AY$22="H",IF('4-man'!$Z$10="Ayak",0,IF('4-man'!$Z$10="Swift blade",9.844,9.929)),0)+IF('4-man'!AX$22="D",481.25,0)+IF('4-man'!AX$22="B",1.257,0)+IF('4-man'!AX$22="A",26.917,0)+IF('4-man'!AW$22="T",1.29,0)+IF('4-man'!AX$22="E",1.275,0)+IF('4-man'!AY$22="SB",18.815,0)+IF('4-man'!AX$22="H",IF('4-man'!$Z$10="Ayak",1.276,0),0)</f>
        <v/>
      </c>
      <c r="BA130">
        <f>IF('4-man'!AZ$22="S",26.708,0)+IF('4-man'!AZ$22="C",10.052,0)+IF('4-man'!AZ$22="H",IF('4-man'!$Z$10="Ayak",0,IF('4-man'!$Z$10="Swift blade",9.844,9.929)),0)+IF('4-man'!AY$22="D",481.25,0)+IF('4-man'!AY$22="B",1.257,0)+IF('4-man'!AY$22="A",26.917,0)+IF('4-man'!AX$22="T",1.29,0)+IF('4-man'!AY$22="E",1.275,0)+IF('4-man'!AZ$22="SB",18.815,0)+IF('4-man'!AY$22="H",IF('4-man'!$Z$10="Ayak",1.276,0),0)</f>
        <v/>
      </c>
      <c r="BB130">
        <f>IF('4-man'!BA$22="S",26.708,0)+IF('4-man'!BA$22="C",10.052,0)+IF('4-man'!BA$22="H",IF('4-man'!$Z$10="Ayak",0,IF('4-man'!$Z$10="Swift blade",9.844,9.929)),0)+IF('4-man'!AZ$22="D",481.25,0)+IF('4-man'!AZ$22="B",1.257,0)+IF('4-man'!AZ$22="A",26.917,0)+IF('4-man'!AY$22="T",1.29,0)+IF('4-man'!AZ$22="E",1.275,0)+IF('4-man'!BA$22="SB",18.815,0)+IF('4-man'!AZ$22="H",IF('4-man'!$Z$10="Ayak",1.276,0),0)</f>
        <v/>
      </c>
      <c r="BC130">
        <f>IF('4-man'!BB$22="S",26.708,0)+IF('4-man'!BB$22="C",10.052,0)+IF('4-man'!BB$22="H",IF('4-man'!$Z$10="Ayak",0,IF('4-man'!$Z$10="Swift blade",9.844,9.929)),0)+IF('4-man'!BA$22="D",481.25,0)+IF('4-man'!BA$22="B",1.257,0)+IF('4-man'!BA$22="A",26.917,0)+IF('4-man'!AZ$22="T",1.29,0)+IF('4-man'!BA$22="E",1.275,0)+IF('4-man'!BB$22="SB",18.815,0)+IF('4-man'!BA$22="H",IF('4-man'!$Z$10="Ayak",1.276,0),0)</f>
        <v/>
      </c>
      <c r="BD130">
        <f>IF('4-man'!BC$22="S",26.708,0)+IF('4-man'!BC$22="C",10.052,0)+IF('4-man'!BC$22="H",IF('4-man'!$Z$10="Ayak",0,IF('4-man'!$Z$10="Swift blade",9.844,9.929)),0)+IF('4-man'!BB$22="D",481.25,0)+IF('4-man'!BB$22="B",1.257,0)+IF('4-man'!BB$22="A",26.917,0)+IF('4-man'!BA$22="T",1.29,0)+IF('4-man'!BB$22="E",1.275,0)+IF('4-man'!BC$22="SB",18.815,0)+IF('4-man'!BB$22="H",IF('4-man'!$Z$10="Ayak",1.276,0),0)</f>
        <v/>
      </c>
      <c r="BE130">
        <f>IF('4-man'!BD$22="S",26.708,0)+IF('4-man'!BD$22="C",10.052,0)+IF('4-man'!BD$22="H",IF('4-man'!$Z$10="Ayak",0,IF('4-man'!$Z$10="Swift blade",9.844,9.929)),0)+IF('4-man'!BC$22="D",481.25,0)+IF('4-man'!BC$22="B",1.257,0)+IF('4-man'!BC$22="A",26.917,0)+IF('4-man'!BB$22="T",1.29,0)+IF('4-man'!BC$22="E",1.275,0)+IF('4-man'!BD$22="SB",18.815,0)+IF('4-man'!BC$22="H",IF('4-man'!$Z$10="Ayak",1.276,0),0)</f>
        <v/>
      </c>
      <c r="BF130">
        <f>IF('4-man'!BE$22="S",26.708,0)+IF('4-man'!BE$22="C",10.052,0)+IF('4-man'!BE$22="H",IF('4-man'!$Z$10="Ayak",0,IF('4-man'!$Z$10="Swift blade",9.844,9.929)),0)+IF('4-man'!BD$22="D",481.25,0)+IF('4-man'!BD$22="B",1.257,0)+IF('4-man'!BD$22="A",26.917,0)+IF('4-man'!BC$22="T",1.29,0)+IF('4-man'!BD$22="E",1.275,0)+IF('4-man'!BE$22="SB",18.815,0)+IF('4-man'!BD$22="H",IF('4-man'!$Z$10="Ayak",1.276,0),0)</f>
        <v/>
      </c>
      <c r="BG130">
        <f>IF('4-man'!BF$22="S",26.708,0)+IF('4-man'!BF$22="C",10.052,0)+IF('4-man'!BF$22="H",IF('4-man'!$Z$10="Ayak",0,IF('4-man'!$Z$10="Swift blade",9.844,9.929)),0)+IF('4-man'!BE$22="D",481.25,0)+IF('4-man'!BE$22="B",1.257,0)+IF('4-man'!BE$22="A",26.917,0)+IF('4-man'!BD$22="T",1.29,0)+IF('4-man'!BE$22="E",1.275,0)+IF('4-man'!BF$22="SB",18.815,0)+IF('4-man'!BE$22="H",IF('4-man'!$Z$10="Ayak",1.276,0),0)</f>
        <v/>
      </c>
      <c r="BH130">
        <f>IF('4-man'!BG$22="S",26.708,0)+IF('4-man'!BG$22="C",10.052,0)+IF('4-man'!BG$22="H",IF('4-man'!$Z$10="Ayak",0,IF('4-man'!$Z$10="Swift blade",9.844,9.929)),0)+IF('4-man'!BF$22="D",481.25,0)+IF('4-man'!BF$22="B",1.257,0)+IF('4-man'!BF$22="A",26.917,0)+IF('4-man'!BE$22="T",1.29,0)+IF('4-man'!BF$22="E",1.275,0)+IF('4-man'!BG$22="SB",18.815,0)+IF('4-man'!BF$22="H",IF('4-man'!$Z$10="Ayak",1.276,0),0)</f>
        <v/>
      </c>
      <c r="BI130">
        <f>IF('4-man'!BH$22="S",26.708,0)+IF('4-man'!BH$22="C",10.052,0)+IF('4-man'!BH$22="H",IF('4-man'!$Z$10="Ayak",0,IF('4-man'!$Z$10="Swift blade",9.844,9.929)),0)+IF('4-man'!BG$22="D",481.25,0)+IF('4-man'!BG$22="B",1.257,0)+IF('4-man'!BG$22="A",26.917,0)+IF('4-man'!BF$22="T",1.29,0)+IF('4-man'!BG$22="E",1.275,0)+IF('4-man'!BH$22="SB",18.815,0)+IF('4-man'!BG$22="H",IF('4-man'!$Z$10="Ayak",1.276,0),0)</f>
        <v/>
      </c>
      <c r="BJ130">
        <f>IF('4-man'!BI$22="S",26.708,0)+IF('4-man'!BI$22="C",10.052,0)+IF('4-man'!BI$22="H",IF('4-man'!$Z$10="Ayak",0,IF('4-man'!$Z$10="Swift blade",9.844,9.929)),0)+IF('4-man'!BH$22="D",481.25,0)+IF('4-man'!BH$22="B",1.257,0)+IF('4-man'!BH$22="A",26.917,0)+IF('4-man'!BG$22="T",1.29,0)+IF('4-man'!BH$22="E",1.275,0)+IF('4-man'!BI$22="SB",18.815,0)+IF('4-man'!BH$22="H",IF('4-man'!$Z$10="Ayak",1.276,0),0)</f>
        <v/>
      </c>
      <c r="BK130">
        <f>IF('4-man'!BJ$22="S",26.708,0)+IF('4-man'!BJ$22="C",10.052,0)+IF('4-man'!BJ$22="H",IF('4-man'!$Z$10="Ayak",0,IF('4-man'!$Z$10="Swift blade",9.844,9.929)),0)+IF('4-man'!BI$22="D",481.25,0)+IF('4-man'!BI$22="B",1.257,0)+IF('4-man'!BI$22="A",26.917,0)+IF('4-man'!BH$22="T",1.29,0)+IF('4-man'!BI$22="E",1.275,0)+IF('4-man'!BJ$22="SB",18.815,0)+IF('4-man'!BI$22="H",IF('4-man'!$Z$10="Ayak",1.276,0),0)</f>
        <v/>
      </c>
      <c r="BL130">
        <f>IF('4-man'!BK$22="S",26.708,0)+IF('4-man'!BK$22="C",10.052,0)+IF('4-man'!BK$22="H",IF('4-man'!$Z$10="Ayak",0,IF('4-man'!$Z$10="Swift blade",9.844,9.929)),0)+IF('4-man'!BJ$22="D",481.25,0)+IF('4-man'!BJ$22="B",1.257,0)+IF('4-man'!BJ$22="A",26.917,0)+IF('4-man'!BI$22="T",1.29,0)+IF('4-man'!BJ$22="E",1.275,0)+IF('4-man'!BK$22="SB",18.815,0)+IF('4-man'!BJ$22="H",IF('4-man'!$Z$10="Ayak",1.276,0),0)</f>
        <v/>
      </c>
      <c r="BM130">
        <f>IF('4-man'!BL$22="S",26.708,0)+IF('4-man'!BL$22="C",10.052,0)+IF('4-man'!BL$22="H",IF('4-man'!$Z$10="Ayak",0,IF('4-man'!$Z$10="Swift blade",9.844,9.929)),0)+IF('4-man'!BK$22="D",481.25,0)+IF('4-man'!BK$22="B",1.257,0)+IF('4-man'!BK$22="A",26.917,0)+IF('4-man'!BJ$22="T",1.29,0)+IF('4-man'!BK$22="E",1.275,0)+IF('4-man'!BL$22="SB",18.815,0)+IF('4-man'!BK$22="H",IF('4-man'!$Z$10="Ayak",1.276,0),0)</f>
        <v/>
      </c>
      <c r="BN130">
        <f>IF('4-man'!BM$22="S",26.708,0)+IF('4-man'!BM$22="C",10.052,0)+IF('4-man'!BM$22="H",IF('4-man'!$Z$10="Ayak",0,IF('4-man'!$Z$10="Swift blade",9.844,9.929)),0)+IF('4-man'!BL$22="D",481.25,0)+IF('4-man'!BL$22="B",1.257,0)+IF('4-man'!BL$22="A",26.917,0)+IF('4-man'!BK$22="T",1.29,0)+IF('4-man'!BL$22="E",1.275,0)+IF('4-man'!BM$22="SB",18.815,0)+IF('4-man'!BL$22="H",IF('4-man'!$Z$10="Ayak",1.276,0),0)</f>
        <v/>
      </c>
      <c r="BO130">
        <f>IF('4-man'!BN$22="S",26.708,0)+IF('4-man'!BN$22="C",10.052,0)+IF('4-man'!BN$22="H",IF('4-man'!$Z$10="Ayak",0,IF('4-man'!$Z$10="Swift blade",9.844,9.929)),0)+IF('4-man'!BM$22="D",481.25,0)+IF('4-man'!BM$22="B",1.257,0)+IF('4-man'!BM$22="A",26.917,0)+IF('4-man'!BL$22="T",1.29,0)+IF('4-man'!BM$22="E",1.275,0)+IF('4-man'!BN$22="SB",18.815,0)+IF('4-man'!BM$22="H",IF('4-man'!$Z$10="Ayak",1.276,0),0)</f>
        <v/>
      </c>
      <c r="BP130">
        <f>IF('4-man'!BO$22="S",26.708,0)+IF('4-man'!BO$22="C",10.052,0)+IF('4-man'!BO$22="H",IF('4-man'!$Z$10="Ayak",0,IF('4-man'!$Z$10="Swift blade",9.844,9.929)),0)+IF('4-man'!BN$22="D",481.25,0)+IF('4-man'!BN$22="B",1.257,0)+IF('4-man'!BN$22="A",26.917,0)+IF('4-man'!BM$22="T",1.29,0)+IF('4-man'!BN$22="E",1.275,0)+IF('4-man'!BO$22="SB",18.815,0)+IF('4-man'!BN$22="H",IF('4-man'!$Z$10="Ayak",1.276,0),0)</f>
        <v/>
      </c>
      <c r="BQ130">
        <f>IF('4-man'!BP$22="S",26.708,0)+IF('4-man'!BP$22="C",10.052,0)+IF('4-man'!BP$22="H",IF('4-man'!$Z$10="Ayak",0,IF('4-man'!$Z$10="Swift blade",9.844,9.929)),0)+IF('4-man'!BO$22="D",481.25,0)+IF('4-man'!BO$22="B",1.257,0)+IF('4-man'!BO$22="A",26.917,0)+IF('4-man'!BN$22="T",1.29,0)+IF('4-man'!BO$22="E",1.275,0)+IF('4-man'!BP$22="SB",18.815,0)+IF('4-man'!BO$22="H",IF('4-man'!$Z$10="Ayak",1.276,0),0)</f>
        <v/>
      </c>
      <c r="BR130">
        <f>IF('4-man'!BQ$22="S",26.708,0)+IF('4-man'!BQ$22="C",10.052,0)+IF('4-man'!BQ$22="H",IF('4-man'!$Z$10="Ayak",0,IF('4-man'!$Z$10="Swift blade",9.844,9.929)),0)+IF('4-man'!BP$22="D",481.25,0)+IF('4-man'!BP$22="B",1.257,0)+IF('4-man'!BP$22="A",26.917,0)+IF('4-man'!BO$22="T",1.29,0)+IF('4-man'!BP$22="E",1.275,0)+IF('4-man'!BQ$22="SB",18.815,0)+IF('4-man'!BP$22="H",IF('4-man'!$Z$10="Ayak",1.276,0),0)</f>
        <v/>
      </c>
      <c r="BS130">
        <f>IF('4-man'!BR$22="S",26.708,0)+IF('4-man'!BR$22="C",10.052,0)+IF('4-man'!BR$22="H",IF('4-man'!$Z$10="Ayak",0,IF('4-man'!$Z$10="Swift blade",9.844,9.929)),0)+IF('4-man'!BQ$22="D",481.25,0)+IF('4-man'!BQ$22="B",1.257,0)+IF('4-man'!BQ$22="A",26.917,0)+IF('4-man'!BP$22="T",1.29,0)+IF('4-man'!BQ$22="E",1.275,0)+IF('4-man'!BR$22="SB",18.815,0)+IF('4-man'!BQ$22="H",IF('4-man'!$Z$10="Ayak",1.276,0),0)</f>
        <v/>
      </c>
      <c r="BT130">
        <f>IF('4-man'!BS$22="S",26.708,0)+IF('4-man'!BS$22="C",10.052,0)+IF('4-man'!BS$22="H",IF('4-man'!$Z$10="Ayak",0,IF('4-man'!$Z$10="Swift blade",9.844,9.929)),0)+IF('4-man'!BR$22="D",481.25,0)+IF('4-man'!BR$22="B",1.257,0)+IF('4-man'!BR$22="A",26.917,0)+IF('4-man'!BQ$22="T",1.29,0)+IF('4-man'!BR$22="E",1.275,0)+IF('4-man'!BS$22="SB",18.815,0)+IF('4-man'!BR$22="H",IF('4-man'!$Z$10="Ayak",1.276,0),0)</f>
        <v/>
      </c>
      <c r="BU130">
        <f>IF('4-man'!BT$22="S",26.708,0)+IF('4-man'!BT$22="C",10.052,0)+IF('4-man'!BT$22="H",IF('4-man'!$Z$10="Ayak",0,IF('4-man'!$Z$10="Swift blade",9.844,9.929)),0)+IF('4-man'!BS$22="D",481.25,0)+IF('4-man'!BS$22="B",1.257,0)+IF('4-man'!BS$22="A",26.917,0)+IF('4-man'!BR$22="T",1.29,0)+IF('4-man'!BS$22="E",1.275,0)+IF('4-man'!BT$22="SB",18.815,0)+IF('4-man'!BS$22="H",IF('4-man'!$Z$10="Ayak",1.276,0),0)</f>
        <v/>
      </c>
      <c r="BV130">
        <f>IF('4-man'!BU$22="S",26.708,0)+IF('4-man'!BU$22="C",10.052,0)+IF('4-man'!BU$22="H",IF('4-man'!$Z$10="Ayak",0,IF('4-man'!$Z$10="Swift blade",9.844,9.929)),0)+IF('4-man'!BT$22="D",481.25,0)+IF('4-man'!BT$22="B",1.257,0)+IF('4-man'!BT$22="A",26.917,0)+IF('4-man'!BS$22="T",1.29,0)+IF('4-man'!BT$22="E",1.275,0)+IF('4-man'!BU$22="SB",18.815,0)+IF('4-man'!BT$22="H",IF('4-man'!$Z$10="Ayak",1.276,0),0)</f>
        <v/>
      </c>
      <c r="BW130">
        <f>IF('4-man'!BV$22="S",26.708,0)+IF('4-man'!BV$22="C",10.052,0)+IF('4-man'!BV$22="H",IF('4-man'!$Z$10="Ayak",0,IF('4-man'!$Z$10="Swift blade",9.844,9.929)),0)+IF('4-man'!BU$22="D",481.25,0)+IF('4-man'!BU$22="B",1.257,0)+IF('4-man'!BU$22="A",26.917,0)+IF('4-man'!BT$22="T",1.29,0)+IF('4-man'!BU$22="E",1.275,0)+IF('4-man'!BV$22="SB",18.815,0)+IF('4-man'!BU$22="H",IF('4-man'!$Z$10="Ayak",1.276,0),0)</f>
        <v/>
      </c>
      <c r="BX130">
        <f>IF('4-man'!BW$22="S",26.708,0)+IF('4-man'!BW$22="C",10.052,0)+IF('4-man'!BW$22="H",IF('4-man'!$Z$10="Ayak",0,IF('4-man'!$Z$10="Swift blade",9.844,9.929)),0)+IF('4-man'!BV$22="D",481.25,0)+IF('4-man'!BV$22="B",1.257,0)+IF('4-man'!BV$22="A",26.917,0)+IF('4-man'!BU$22="T",1.29,0)+IF('4-man'!BV$22="E",1.275,0)+IF('4-man'!BW$22="SB",18.815,0)+IF('4-man'!BV$22="H",IF('4-man'!$Z$10="Ayak",1.276,0),0)</f>
        <v/>
      </c>
      <c r="BY130">
        <f>IF('4-man'!BX$22="S",26.708,0)+IF('4-man'!BX$22="C",10.052,0)+IF('4-man'!BX$22="H",IF('4-man'!$Z$10="Ayak",0,IF('4-man'!$Z$10="Swift blade",9.844,9.929)),0)+IF('4-man'!BW$22="D",481.25,0)+IF('4-man'!BW$22="B",1.257,0)+IF('4-man'!BW$22="A",26.917,0)+IF('4-man'!BV$22="T",1.29,0)+IF('4-man'!BW$22="E",1.275,0)+IF('4-man'!BX$22="SB",18.815,0)+IF('4-man'!BW$22="H",IF('4-man'!$Z$10="Ayak",1.276,0),0)</f>
        <v/>
      </c>
      <c r="BZ130">
        <f>IF('4-man'!BY$22="S",26.708,0)+IF('4-man'!BY$22="C",10.052,0)+IF('4-man'!BY$22="H",IF('4-man'!$Z$10="Ayak",0,IF('4-man'!$Z$10="Swift blade",9.844,9.929)),0)+IF('4-man'!BX$22="D",481.25,0)+IF('4-man'!BX$22="B",1.257,0)+IF('4-man'!BX$22="A",26.917,0)+IF('4-man'!BW$22="T",1.29,0)+IF('4-man'!BX$22="E",1.275,0)+IF('4-man'!BY$22="SB",18.815,0)+IF('4-man'!BX$22="H",IF('4-man'!$Z$10="Ayak",1.276,0),0)</f>
        <v/>
      </c>
      <c r="CA130">
        <f>IF('4-man'!BZ$22="S",26.708,0)+IF('4-man'!BZ$22="C",10.052,0)+IF('4-man'!BZ$22="H",IF('4-man'!$Z$10="Ayak",0,IF('4-man'!$Z$10="Swift blade",9.844,9.929)),0)+IF('4-man'!BY$22="D",481.25,0)+IF('4-man'!BY$22="B",1.257,0)+IF('4-man'!BY$22="A",26.917,0)+IF('4-man'!BX$22="T",1.29,0)+IF('4-man'!BY$22="E",1.275,0)+IF('4-man'!BZ$22="SB",18.815,0)+IF('4-man'!BY$22="H",IF('4-man'!$Z$10="Ayak",1.276,0),0)</f>
        <v/>
      </c>
      <c r="CB130">
        <f>IF('4-man'!CA$22="S",26.708,0)+IF('4-man'!CA$22="C",10.052,0)+IF('4-man'!CA$22="H",IF('4-man'!$Z$10="Ayak",0,IF('4-man'!$Z$10="Swift blade",9.844,9.929)),0)+IF('4-man'!BZ$22="D",481.25,0)+IF('4-man'!BZ$22="B",1.257,0)+IF('4-man'!BZ$22="A",26.917,0)+IF('4-man'!BY$22="T",1.29,0)+IF('4-man'!BZ$22="E",1.275,0)+IF('4-man'!CA$22="SB",18.815,0)+IF('4-man'!BZ$22="H",IF('4-man'!$Z$10="Ayak",1.276,0),0)</f>
        <v/>
      </c>
      <c r="CC130">
        <f>IF('4-man'!CB$22="S",26.708,0)+IF('4-man'!CB$22="C",10.052,0)+IF('4-man'!CB$22="H",IF('4-man'!$Z$10="Ayak",0,IF('4-man'!$Z$10="Swift blade",9.844,9.929)),0)+IF('4-man'!CA$22="D",481.25,0)+IF('4-man'!CA$22="B",1.257,0)+IF('4-man'!CA$22="A",26.917,0)+IF('4-man'!BZ$22="T",1.29,0)+IF('4-man'!CA$22="E",1.275,0)+IF('4-man'!CB$22="SB",18.815,0)+IF('4-man'!CA$22="H",IF('4-man'!$Z$10="Ayak",1.276,0),0)</f>
        <v/>
      </c>
      <c r="CD130">
        <f>IF('4-man'!CC$22="S",26.708,0)+IF('4-man'!CC$22="C",10.052,0)+IF('4-man'!CC$22="H",IF('4-man'!$Z$10="Ayak",0,IF('4-man'!$Z$10="Swift blade",9.844,9.929)),0)+IF('4-man'!CB$22="D",481.25,0)+IF('4-man'!CB$22="B",1.257,0)+IF('4-man'!CB$22="A",26.917,0)+IF('4-man'!CA$22="T",1.29,0)+IF('4-man'!CB$22="E",1.275,0)+IF('4-man'!CC$22="SB",18.815,0)+IF('4-man'!CB$22="H",IF('4-man'!$Z$10="Ayak",1.276,0),0)</f>
        <v/>
      </c>
    </row>
    <row r="131">
      <c r="A131" t="inlineStr">
        <is>
          <t>P1 misc</t>
        </is>
      </c>
      <c r="B131">
        <f>IF('4-man'!$BF$4="",MIN($C$161:$CD$161),'4-man'!$BF$4)</f>
        <v/>
      </c>
      <c r="C131">
        <f>MIN(100,INDEX($B$126:$CD$126,1,N131+1)+IF(AND(ISNUMBER(Q131),Q131&gt;N131),25,0))</f>
        <v/>
      </c>
      <c r="D131">
        <f>INDEX($B$127:$CD$127,1,N131+1)</f>
        <v/>
      </c>
      <c r="E131">
        <f>MIN(100,C131+IF(OR('4-man'!$L$4=TRUE,'4-man'!$L$4="TRUE",'4-man'!$L$4="Yes"),15,0))</f>
        <v/>
      </c>
      <c r="F131">
        <f>MAX(0,ROUNDUP((IF('4-man'!$AH$4="",IF('4-man'!$AE$4="",0,'4-man'!$AE$4),'4-man'!$AH$4)-E131)/10,0))</f>
        <v/>
      </c>
      <c r="G131">
        <f>IF(F131=0,I131,MAX(I131,N131+(IF(OR('4-man'!$F$4=TRUE,'4-man'!$F$4="TRUE",'4-man'!$F$4="Yes"),25,50)-D131)+IF(OR('4-man'!$F$4=TRUE,'4-man'!$F$4="TRUE",'4-man'!$F$4="Yes"),25,50)*(F131-1)))</f>
        <v/>
      </c>
      <c r="H131">
        <f>MIN(100,E131+10*F131)</f>
        <v/>
      </c>
      <c r="I131">
        <f>B131+IF('4-man'!$BF$4="",19,21)</f>
        <v/>
      </c>
      <c r="J131">
        <f>IF(G131-I131&lt;=0,0,4*INT((G131-I131)/21)+(MOD(G131-I131,21)&gt;0)+(MOD(G131-I131,21)&gt;6)+(MOD(G131-I131,21)&gt;11)+(MOD(G131-I131,21)&gt;16))</f>
        <v/>
      </c>
      <c r="K131">
        <f>IF(OR('4-man'!$F$4=TRUE,'4-man'!$F$4="TRUE",'4-man'!$F$4="Yes"),H131,E131)-IF('4-man'!$AE$4="",0,'4-man'!$AE$4)+15*(OR('4-man'!$O$4=TRUE,'4-man'!$O$4="TRUE",'4-man'!$O$4="Yes"))+15*(OR('4-man'!$R$4=TRUE,'4-man'!$R$4="TRUE",'4-man'!$R$4="Yes"))</f>
        <v/>
      </c>
      <c r="L131">
        <f>MAX(0,ROUNDUP((IF('4-man'!$AX$4="",30,'4-man'!$AX$4)-K131)/10,0))</f>
        <v/>
      </c>
      <c r="M131">
        <f>IF(OR('4-man'!$F$4=TRUE,'4-man'!$F$4="TRUE",'4-man'!$F$4="Yes"),G131+50*L131,IF(L131=0,N131,N131+(50-D131)+50*(L131-1)))</f>
        <v/>
      </c>
      <c r="N131">
        <f>MAX($C$132:$CD$132)</f>
        <v/>
      </c>
      <c r="O131">
        <f>MAX(0,ROUNDUP((IF('4-man'!$AE$4="",0,'4-man'!$AE$4)-H131)/10,0))</f>
        <v/>
      </c>
      <c r="P131">
        <f>G131+50*O131</f>
        <v/>
      </c>
      <c r="Q131">
        <f>IF(OR('4-man'!$V$4="",COUNTIF('4-man'!$C$22:'4-man'!$CD$22,"P")&gt;0),"",IFERROR(INT(IF(ISNUMBER('4-man'!$V$4),IF('4-man'!$V$4&lt;1,'4-man'!$V$4*86400,'4-man'!$V$4),VALUE(LEFT('4-man'!$V$4,FIND(":",'4-man'!$V$4)-1))*60+VALUE(MID('4-man'!$V$4,FIND(":",'4-man'!$V$4)+1,20)))/0.6+0.000001),""))</f>
        <v/>
      </c>
      <c r="R131">
        <f>IF(AND(IF('4-man'!$C$4="",100,'4-man'!$C$4)=95,COUNTIF('4-man'!$C$22:$CD$22,"R")=0,COUNTIF('4-man'!$C$22:$CD$22,"D")&gt;0),INDEX('4-man'!$C$21:$CD$21,1,MATCH("D",'4-man'!$C$22:$CD$22,0))+1,"")</f>
      </c>
    </row>
    <row r="132">
      <c r="A132" t="inlineStr">
        <is>
          <t>P1 act</t>
        </is>
      </c>
      <c r="C132">
        <f>IF(OR('4-man'!C$22="P",OR('4-man'!C$22="R",'4-man'!C$21=$R$131),AND('4-man'!C$21&lt;=IF('4-man'!$BF$4="",999,'4-man'!$BF$4),OR('4-man'!C$22="D",LEFT('4-man'!C$22,3)="ST&gt;",OR(AND('4-man'!C$23="ST&gt;1",C133&gt;=100),AND('4-man'!C$24="ST&gt;1",C141&gt;=100),AND('4-man'!C$25="ST&gt;1",C149&gt;=100))))),'4-man'!C$21,0)</f>
        <v/>
      </c>
      <c r="D132">
        <f>IF(OR('4-man'!D$22="P",OR('4-man'!D$22="R",'4-man'!D$21=$R$131),AND('4-man'!D$21&lt;=IF('4-man'!$BF$4="",999,'4-man'!$BF$4),OR('4-man'!D$22="D",LEFT('4-man'!D$22,3)="ST&gt;",OR(AND('4-man'!D$23="ST&gt;1",D133&gt;=100),AND('4-man'!D$24="ST&gt;1",D141&gt;=100),AND('4-man'!D$25="ST&gt;1",D149&gt;=100))))),'4-man'!D$21,0)</f>
        <v/>
      </c>
      <c r="E132">
        <f>IF(OR('4-man'!E$22="P",OR('4-man'!E$22="R",'4-man'!E$21=$R$131),AND('4-man'!E$21&lt;=IF('4-man'!$BF$4="",999,'4-man'!$BF$4),OR('4-man'!E$22="D",LEFT('4-man'!E$22,3)="ST&gt;",OR(AND('4-man'!E$23="ST&gt;1",E133&gt;=100),AND('4-man'!E$24="ST&gt;1",E141&gt;=100),AND('4-man'!E$25="ST&gt;1",E149&gt;=100))))),'4-man'!E$21,0)</f>
        <v/>
      </c>
      <c r="F132">
        <f>IF(OR('4-man'!F$22="P",OR('4-man'!F$22="R",'4-man'!F$21=$R$131),AND('4-man'!F$21&lt;=IF('4-man'!$BF$4="",999,'4-man'!$BF$4),OR('4-man'!F$22="D",LEFT('4-man'!F$22,3)="ST&gt;",OR(AND('4-man'!F$23="ST&gt;1",F133&gt;=100),AND('4-man'!F$24="ST&gt;1",F141&gt;=100),AND('4-man'!F$25="ST&gt;1",F149&gt;=100))))),'4-man'!F$21,0)</f>
        <v/>
      </c>
      <c r="G132">
        <f>IF(OR('4-man'!G$22="P",OR('4-man'!G$22="R",'4-man'!G$21=$R$131),AND('4-man'!G$21&lt;=IF('4-man'!$BF$4="",999,'4-man'!$BF$4),OR('4-man'!G$22="D",LEFT('4-man'!G$22,3)="ST&gt;",OR(AND('4-man'!G$23="ST&gt;1",G133&gt;=100),AND('4-man'!G$24="ST&gt;1",G141&gt;=100),AND('4-man'!G$25="ST&gt;1",G149&gt;=100))))),'4-man'!G$21,0)</f>
        <v/>
      </c>
      <c r="H132">
        <f>IF(OR('4-man'!H$22="P",OR('4-man'!H$22="R",'4-man'!H$21=$R$131),AND('4-man'!H$21&lt;=IF('4-man'!$BF$4="",999,'4-man'!$BF$4),OR('4-man'!H$22="D",LEFT('4-man'!H$22,3)="ST&gt;",OR(AND('4-man'!H$23="ST&gt;1",H133&gt;=100),AND('4-man'!H$24="ST&gt;1",H141&gt;=100),AND('4-man'!H$25="ST&gt;1",H149&gt;=100))))),'4-man'!H$21,0)</f>
        <v/>
      </c>
      <c r="I132">
        <f>IF(OR('4-man'!I$22="P",OR('4-man'!I$22="R",'4-man'!I$21=$R$131),AND('4-man'!I$21&lt;=IF('4-man'!$BF$4="",999,'4-man'!$BF$4),OR('4-man'!I$22="D",LEFT('4-man'!I$22,3)="ST&gt;",OR(AND('4-man'!I$23="ST&gt;1",I133&gt;=100),AND('4-man'!I$24="ST&gt;1",I141&gt;=100),AND('4-man'!I$25="ST&gt;1",I149&gt;=100))))),'4-man'!I$21,0)</f>
        <v/>
      </c>
      <c r="J132">
        <f>IF(OR('4-man'!J$22="P",OR('4-man'!J$22="R",'4-man'!J$21=$R$131),AND('4-man'!J$21&lt;=IF('4-man'!$BF$4="",999,'4-man'!$BF$4),OR('4-man'!J$22="D",LEFT('4-man'!J$22,3)="ST&gt;",OR(AND('4-man'!J$23="ST&gt;1",J133&gt;=100),AND('4-man'!J$24="ST&gt;1",J141&gt;=100),AND('4-man'!J$25="ST&gt;1",J149&gt;=100))))),'4-man'!J$21,0)</f>
        <v/>
      </c>
      <c r="K132">
        <f>IF(OR('4-man'!K$22="P",OR('4-man'!K$22="R",'4-man'!K$21=$R$131),AND('4-man'!K$21&lt;=IF('4-man'!$BF$4="",999,'4-man'!$BF$4),OR('4-man'!K$22="D",LEFT('4-man'!K$22,3)="ST&gt;",OR(AND('4-man'!K$23="ST&gt;1",K133&gt;=100),AND('4-man'!K$24="ST&gt;1",K141&gt;=100),AND('4-man'!K$25="ST&gt;1",K149&gt;=100))))),'4-man'!K$21,0)</f>
        <v/>
      </c>
      <c r="L132">
        <f>IF(OR('4-man'!L$22="P",OR('4-man'!L$22="R",'4-man'!L$21=$R$131),AND('4-man'!L$21&lt;=IF('4-man'!$BF$4="",999,'4-man'!$BF$4),OR('4-man'!L$22="D",LEFT('4-man'!L$22,3)="ST&gt;",OR(AND('4-man'!L$23="ST&gt;1",L133&gt;=100),AND('4-man'!L$24="ST&gt;1",L141&gt;=100),AND('4-man'!L$25="ST&gt;1",L149&gt;=100))))),'4-man'!L$21,0)</f>
        <v/>
      </c>
      <c r="M132">
        <f>IF(OR('4-man'!M$22="P",OR('4-man'!M$22="R",'4-man'!M$21=$R$131),AND('4-man'!M$21&lt;=IF('4-man'!$BF$4="",999,'4-man'!$BF$4),OR('4-man'!M$22="D",LEFT('4-man'!M$22,3)="ST&gt;",OR(AND('4-man'!M$23="ST&gt;1",M133&gt;=100),AND('4-man'!M$24="ST&gt;1",M141&gt;=100),AND('4-man'!M$25="ST&gt;1",M149&gt;=100))))),'4-man'!M$21,0)</f>
        <v/>
      </c>
      <c r="N132">
        <f>IF(OR('4-man'!N$22="P",OR('4-man'!N$22="R",'4-man'!N$21=$R$131),AND('4-man'!N$21&lt;=IF('4-man'!$BF$4="",999,'4-man'!$BF$4),OR('4-man'!N$22="D",LEFT('4-man'!N$22,3)="ST&gt;",OR(AND('4-man'!N$23="ST&gt;1",N133&gt;=100),AND('4-man'!N$24="ST&gt;1",N141&gt;=100),AND('4-man'!N$25="ST&gt;1",N149&gt;=100))))),'4-man'!N$21,0)</f>
        <v/>
      </c>
      <c r="O132">
        <f>IF(OR('4-man'!O$22="P",OR('4-man'!O$22="R",'4-man'!O$21=$R$131),AND('4-man'!O$21&lt;=IF('4-man'!$BF$4="",999,'4-man'!$BF$4),OR('4-man'!O$22="D",LEFT('4-man'!O$22,3)="ST&gt;",OR(AND('4-man'!O$23="ST&gt;1",O133&gt;=100),AND('4-man'!O$24="ST&gt;1",O141&gt;=100),AND('4-man'!O$25="ST&gt;1",O149&gt;=100))))),'4-man'!O$21,0)</f>
        <v/>
      </c>
      <c r="P132">
        <f>IF(OR('4-man'!P$22="P",OR('4-man'!P$22="R",'4-man'!P$21=$R$131),AND('4-man'!P$21&lt;=IF('4-man'!$BF$4="",999,'4-man'!$BF$4),OR('4-man'!P$22="D",LEFT('4-man'!P$22,3)="ST&gt;",OR(AND('4-man'!P$23="ST&gt;1",P133&gt;=100),AND('4-man'!P$24="ST&gt;1",P141&gt;=100),AND('4-man'!P$25="ST&gt;1",P149&gt;=100))))),'4-man'!P$21,0)</f>
        <v/>
      </c>
      <c r="Q132">
        <f>IF(OR('4-man'!Q$22="P",OR('4-man'!Q$22="R",'4-man'!Q$21=$R$131),AND('4-man'!Q$21&lt;=IF('4-man'!$BF$4="",999,'4-man'!$BF$4),OR('4-man'!Q$22="D",LEFT('4-man'!Q$22,3)="ST&gt;",OR(AND('4-man'!Q$23="ST&gt;1",Q133&gt;=100),AND('4-man'!Q$24="ST&gt;1",Q141&gt;=100),AND('4-man'!Q$25="ST&gt;1",Q149&gt;=100))))),'4-man'!Q$21,0)</f>
        <v/>
      </c>
      <c r="R132">
        <f>IF(OR('4-man'!R$22="P",OR('4-man'!R$22="R",'4-man'!R$21=$R$131),AND('4-man'!R$21&lt;=IF('4-man'!$BF$4="",999,'4-man'!$BF$4),OR('4-man'!R$22="D",LEFT('4-man'!R$22,3)="ST&gt;",OR(AND('4-man'!R$23="ST&gt;1",R133&gt;=100),AND('4-man'!R$24="ST&gt;1",R141&gt;=100),AND('4-man'!R$25="ST&gt;1",R149&gt;=100))))),'4-man'!R$21,0)</f>
        <v/>
      </c>
      <c r="S132">
        <f>IF(OR('4-man'!S$22="P",OR('4-man'!S$22="R",'4-man'!S$21=$R$131),AND('4-man'!S$21&lt;=IF('4-man'!$BF$4="",999,'4-man'!$BF$4),OR('4-man'!S$22="D",LEFT('4-man'!S$22,3)="ST&gt;",OR(AND('4-man'!S$23="ST&gt;1",S133&gt;=100),AND('4-man'!S$24="ST&gt;1",S141&gt;=100),AND('4-man'!S$25="ST&gt;1",S149&gt;=100))))),'4-man'!S$21,0)</f>
        <v/>
      </c>
      <c r="T132">
        <f>IF(OR('4-man'!T$22="P",OR('4-man'!T$22="R",'4-man'!T$21=$R$131),AND('4-man'!T$21&lt;=IF('4-man'!$BF$4="",999,'4-man'!$BF$4),OR('4-man'!T$22="D",LEFT('4-man'!T$22,3)="ST&gt;",OR(AND('4-man'!T$23="ST&gt;1",T133&gt;=100),AND('4-man'!T$24="ST&gt;1",T141&gt;=100),AND('4-man'!T$25="ST&gt;1",T149&gt;=100))))),'4-man'!T$21,0)</f>
        <v/>
      </c>
      <c r="U132">
        <f>IF(OR('4-man'!U$22="P",OR('4-man'!U$22="R",'4-man'!U$21=$R$131),AND('4-man'!U$21&lt;=IF('4-man'!$BF$4="",999,'4-man'!$BF$4),OR('4-man'!U$22="D",LEFT('4-man'!U$22,3)="ST&gt;",OR(AND('4-man'!U$23="ST&gt;1",U133&gt;=100),AND('4-man'!U$24="ST&gt;1",U141&gt;=100),AND('4-man'!U$25="ST&gt;1",U149&gt;=100))))),'4-man'!U$21,0)</f>
        <v/>
      </c>
      <c r="V132">
        <f>IF(OR('4-man'!V$22="P",OR('4-man'!V$22="R",'4-man'!V$21=$R$131),AND('4-man'!V$21&lt;=IF('4-man'!$BF$4="",999,'4-man'!$BF$4),OR('4-man'!V$22="D",LEFT('4-man'!V$22,3)="ST&gt;",OR(AND('4-man'!V$23="ST&gt;1",V133&gt;=100),AND('4-man'!V$24="ST&gt;1",V141&gt;=100),AND('4-man'!V$25="ST&gt;1",V149&gt;=100))))),'4-man'!V$21,0)</f>
        <v/>
      </c>
      <c r="W132">
        <f>IF(OR('4-man'!W$22="P",OR('4-man'!W$22="R",'4-man'!W$21=$R$131),AND('4-man'!W$21&lt;=IF('4-man'!$BF$4="",999,'4-man'!$BF$4),OR('4-man'!W$22="D",LEFT('4-man'!W$22,3)="ST&gt;",OR(AND('4-man'!W$23="ST&gt;1",W133&gt;=100),AND('4-man'!W$24="ST&gt;1",W141&gt;=100),AND('4-man'!W$25="ST&gt;1",W149&gt;=100))))),'4-man'!W$21,0)</f>
        <v/>
      </c>
      <c r="X132">
        <f>IF(OR('4-man'!X$22="P",OR('4-man'!X$22="R",'4-man'!X$21=$R$131),AND('4-man'!X$21&lt;=IF('4-man'!$BF$4="",999,'4-man'!$BF$4),OR('4-man'!X$22="D",LEFT('4-man'!X$22,3)="ST&gt;",OR(AND('4-man'!X$23="ST&gt;1",X133&gt;=100),AND('4-man'!X$24="ST&gt;1",X141&gt;=100),AND('4-man'!X$25="ST&gt;1",X149&gt;=100))))),'4-man'!X$21,0)</f>
        <v/>
      </c>
      <c r="Y132">
        <f>IF(OR('4-man'!Y$22="P",OR('4-man'!Y$22="R",'4-man'!Y$21=$R$131),AND('4-man'!Y$21&lt;=IF('4-man'!$BF$4="",999,'4-man'!$BF$4),OR('4-man'!Y$22="D",LEFT('4-man'!Y$22,3)="ST&gt;",OR(AND('4-man'!Y$23="ST&gt;1",Y133&gt;=100),AND('4-man'!Y$24="ST&gt;1",Y141&gt;=100),AND('4-man'!Y$25="ST&gt;1",Y149&gt;=100))))),'4-man'!Y$21,0)</f>
        <v/>
      </c>
      <c r="Z132">
        <f>IF(OR('4-man'!Z$22="P",OR('4-man'!Z$22="R",'4-man'!Z$21=$R$131),AND('4-man'!Z$21&lt;=IF('4-man'!$BF$4="",999,'4-man'!$BF$4),OR('4-man'!Z$22="D",LEFT('4-man'!Z$22,3)="ST&gt;",OR(AND('4-man'!Z$23="ST&gt;1",Z133&gt;=100),AND('4-man'!Z$24="ST&gt;1",Z141&gt;=100),AND('4-man'!Z$25="ST&gt;1",Z149&gt;=100))))),'4-man'!Z$21,0)</f>
        <v/>
      </c>
      <c r="AA132">
        <f>IF(OR('4-man'!AA$22="P",OR('4-man'!AA$22="R",'4-man'!AA$21=$R$131),AND('4-man'!AA$21&lt;=IF('4-man'!$BF$4="",999,'4-man'!$BF$4),OR('4-man'!AA$22="D",LEFT('4-man'!AA$22,3)="ST&gt;",OR(AND('4-man'!AA$23="ST&gt;1",AA133&gt;=100),AND('4-man'!AA$24="ST&gt;1",AA141&gt;=100),AND('4-man'!AA$25="ST&gt;1",AA149&gt;=100))))),'4-man'!AA$21,0)</f>
        <v/>
      </c>
      <c r="AB132">
        <f>IF(OR('4-man'!AB$22="P",OR('4-man'!AB$22="R",'4-man'!AB$21=$R$131),AND('4-man'!AB$21&lt;=IF('4-man'!$BF$4="",999,'4-man'!$BF$4),OR('4-man'!AB$22="D",LEFT('4-man'!AB$22,3)="ST&gt;",OR(AND('4-man'!AB$23="ST&gt;1",AB133&gt;=100),AND('4-man'!AB$24="ST&gt;1",AB141&gt;=100),AND('4-man'!AB$25="ST&gt;1",AB149&gt;=100))))),'4-man'!AB$21,0)</f>
        <v/>
      </c>
      <c r="AC132">
        <f>IF(OR('4-man'!AC$22="P",OR('4-man'!AC$22="R",'4-man'!AC$21=$R$131),AND('4-man'!AC$21&lt;=IF('4-man'!$BF$4="",999,'4-man'!$BF$4),OR('4-man'!AC$22="D",LEFT('4-man'!AC$22,3)="ST&gt;",OR(AND('4-man'!AC$23="ST&gt;1",AC133&gt;=100),AND('4-man'!AC$24="ST&gt;1",AC141&gt;=100),AND('4-man'!AC$25="ST&gt;1",AC149&gt;=100))))),'4-man'!AC$21,0)</f>
        <v/>
      </c>
      <c r="AD132">
        <f>IF(OR('4-man'!AD$22="P",OR('4-man'!AD$22="R",'4-man'!AD$21=$R$131),AND('4-man'!AD$21&lt;=IF('4-man'!$BF$4="",999,'4-man'!$BF$4),OR('4-man'!AD$22="D",LEFT('4-man'!AD$22,3)="ST&gt;",OR(AND('4-man'!AD$23="ST&gt;1",AD133&gt;=100),AND('4-man'!AD$24="ST&gt;1",AD141&gt;=100),AND('4-man'!AD$25="ST&gt;1",AD149&gt;=100))))),'4-man'!AD$21,0)</f>
        <v/>
      </c>
      <c r="AE132">
        <f>IF(OR('4-man'!AE$22="P",OR('4-man'!AE$22="R",'4-man'!AE$21=$R$131),AND('4-man'!AE$21&lt;=IF('4-man'!$BF$4="",999,'4-man'!$BF$4),OR('4-man'!AE$22="D",LEFT('4-man'!AE$22,3)="ST&gt;",OR(AND('4-man'!AE$23="ST&gt;1",AE133&gt;=100),AND('4-man'!AE$24="ST&gt;1",AE141&gt;=100),AND('4-man'!AE$25="ST&gt;1",AE149&gt;=100))))),'4-man'!AE$21,0)</f>
        <v/>
      </c>
      <c r="AF132">
        <f>IF(OR('4-man'!AF$22="P",OR('4-man'!AF$22="R",'4-man'!AF$21=$R$131),AND('4-man'!AF$21&lt;=IF('4-man'!$BF$4="",999,'4-man'!$BF$4),OR('4-man'!AF$22="D",LEFT('4-man'!AF$22,3)="ST&gt;",OR(AND('4-man'!AF$23="ST&gt;1",AF133&gt;=100),AND('4-man'!AF$24="ST&gt;1",AF141&gt;=100),AND('4-man'!AF$25="ST&gt;1",AF149&gt;=100))))),'4-man'!AF$21,0)</f>
        <v/>
      </c>
      <c r="AG132">
        <f>IF(OR('4-man'!AG$22="P",OR('4-man'!AG$22="R",'4-man'!AG$21=$R$131),AND('4-man'!AG$21&lt;=IF('4-man'!$BF$4="",999,'4-man'!$BF$4),OR('4-man'!AG$22="D",LEFT('4-man'!AG$22,3)="ST&gt;",OR(AND('4-man'!AG$23="ST&gt;1",AG133&gt;=100),AND('4-man'!AG$24="ST&gt;1",AG141&gt;=100),AND('4-man'!AG$25="ST&gt;1",AG149&gt;=100))))),'4-man'!AG$21,0)</f>
        <v/>
      </c>
      <c r="AH132">
        <f>IF(OR('4-man'!AH$22="P",OR('4-man'!AH$22="R",'4-man'!AH$21=$R$131),AND('4-man'!AH$21&lt;=IF('4-man'!$BF$4="",999,'4-man'!$BF$4),OR('4-man'!AH$22="D",LEFT('4-man'!AH$22,3)="ST&gt;",OR(AND('4-man'!AH$23="ST&gt;1",AH133&gt;=100),AND('4-man'!AH$24="ST&gt;1",AH141&gt;=100),AND('4-man'!AH$25="ST&gt;1",AH149&gt;=100))))),'4-man'!AH$21,0)</f>
        <v/>
      </c>
      <c r="AI132">
        <f>IF(OR('4-man'!AI$22="P",OR('4-man'!AI$22="R",'4-man'!AI$21=$R$131),AND('4-man'!AI$21&lt;=IF('4-man'!$BF$4="",999,'4-man'!$BF$4),OR('4-man'!AI$22="D",LEFT('4-man'!AI$22,3)="ST&gt;",OR(AND('4-man'!AI$23="ST&gt;1",AI133&gt;=100),AND('4-man'!AI$24="ST&gt;1",AI141&gt;=100),AND('4-man'!AI$25="ST&gt;1",AI149&gt;=100))))),'4-man'!AI$21,0)</f>
        <v/>
      </c>
      <c r="AJ132">
        <f>IF(OR('4-man'!AJ$22="P",OR('4-man'!AJ$22="R",'4-man'!AJ$21=$R$131),AND('4-man'!AJ$21&lt;=IF('4-man'!$BF$4="",999,'4-man'!$BF$4),OR('4-man'!AJ$22="D",LEFT('4-man'!AJ$22,3)="ST&gt;",OR(AND('4-man'!AJ$23="ST&gt;1",AJ133&gt;=100),AND('4-man'!AJ$24="ST&gt;1",AJ141&gt;=100),AND('4-man'!AJ$25="ST&gt;1",AJ149&gt;=100))))),'4-man'!AJ$21,0)</f>
        <v/>
      </c>
      <c r="AK132">
        <f>IF(OR('4-man'!AK$22="P",OR('4-man'!AK$22="R",'4-man'!AK$21=$R$131),AND('4-man'!AK$21&lt;=IF('4-man'!$BF$4="",999,'4-man'!$BF$4),OR('4-man'!AK$22="D",LEFT('4-man'!AK$22,3)="ST&gt;",OR(AND('4-man'!AK$23="ST&gt;1",AK133&gt;=100),AND('4-man'!AK$24="ST&gt;1",AK141&gt;=100),AND('4-man'!AK$25="ST&gt;1",AK149&gt;=100))))),'4-man'!AK$21,0)</f>
        <v/>
      </c>
      <c r="AL132">
        <f>IF(OR('4-man'!AL$22="P",OR('4-man'!AL$22="R",'4-man'!AL$21=$R$131),AND('4-man'!AL$21&lt;=IF('4-man'!$BF$4="",999,'4-man'!$BF$4),OR('4-man'!AL$22="D",LEFT('4-man'!AL$22,3)="ST&gt;",OR(AND('4-man'!AL$23="ST&gt;1",AL133&gt;=100),AND('4-man'!AL$24="ST&gt;1",AL141&gt;=100),AND('4-man'!AL$25="ST&gt;1",AL149&gt;=100))))),'4-man'!AL$21,0)</f>
        <v/>
      </c>
      <c r="AM132">
        <f>IF(OR('4-man'!AM$22="P",OR('4-man'!AM$22="R",'4-man'!AM$21=$R$131),AND('4-man'!AM$21&lt;=IF('4-man'!$BF$4="",999,'4-man'!$BF$4),OR('4-man'!AM$22="D",LEFT('4-man'!AM$22,3)="ST&gt;",OR(AND('4-man'!AM$23="ST&gt;1",AM133&gt;=100),AND('4-man'!AM$24="ST&gt;1",AM141&gt;=100),AND('4-man'!AM$25="ST&gt;1",AM149&gt;=100))))),'4-man'!AM$21,0)</f>
        <v/>
      </c>
      <c r="AN132">
        <f>IF(OR('4-man'!AN$22="P",OR('4-man'!AN$22="R",'4-man'!AN$21=$R$131),AND('4-man'!AN$21&lt;=IF('4-man'!$BF$4="",999,'4-man'!$BF$4),OR('4-man'!AN$22="D",LEFT('4-man'!AN$22,3)="ST&gt;",OR(AND('4-man'!AN$23="ST&gt;1",AN133&gt;=100),AND('4-man'!AN$24="ST&gt;1",AN141&gt;=100),AND('4-man'!AN$25="ST&gt;1",AN149&gt;=100))))),'4-man'!AN$21,0)</f>
        <v/>
      </c>
      <c r="AO132">
        <f>IF(OR('4-man'!AO$22="P",OR('4-man'!AO$22="R",'4-man'!AO$21=$R$131),AND('4-man'!AO$21&lt;=IF('4-man'!$BF$4="",999,'4-man'!$BF$4),OR('4-man'!AO$22="D",LEFT('4-man'!AO$22,3)="ST&gt;",OR(AND('4-man'!AO$23="ST&gt;1",AO133&gt;=100),AND('4-man'!AO$24="ST&gt;1",AO141&gt;=100),AND('4-man'!AO$25="ST&gt;1",AO149&gt;=100))))),'4-man'!AO$21,0)</f>
        <v/>
      </c>
      <c r="AP132">
        <f>IF(OR('4-man'!AP$22="P",OR('4-man'!AP$22="R",'4-man'!AP$21=$R$131),AND('4-man'!AP$21&lt;=IF('4-man'!$BF$4="",999,'4-man'!$BF$4),OR('4-man'!AP$22="D",LEFT('4-man'!AP$22,3)="ST&gt;",OR(AND('4-man'!AP$23="ST&gt;1",AP133&gt;=100),AND('4-man'!AP$24="ST&gt;1",AP141&gt;=100),AND('4-man'!AP$25="ST&gt;1",AP149&gt;=100))))),'4-man'!AP$21,0)</f>
        <v/>
      </c>
      <c r="AQ132">
        <f>IF(OR('4-man'!AQ$22="P",OR('4-man'!AQ$22="R",'4-man'!AQ$21=$R$131),AND('4-man'!AQ$21&lt;=IF('4-man'!$BF$4="",999,'4-man'!$BF$4),OR('4-man'!AQ$22="D",LEFT('4-man'!AQ$22,3)="ST&gt;",OR(AND('4-man'!AQ$23="ST&gt;1",AQ133&gt;=100),AND('4-man'!AQ$24="ST&gt;1",AQ141&gt;=100),AND('4-man'!AQ$25="ST&gt;1",AQ149&gt;=100))))),'4-man'!AQ$21,0)</f>
        <v/>
      </c>
      <c r="AR132">
        <f>IF(OR('4-man'!AR$22="P",OR('4-man'!AR$22="R",'4-man'!AR$21=$R$131),AND('4-man'!AR$21&lt;=IF('4-man'!$BF$4="",999,'4-man'!$BF$4),OR('4-man'!AR$22="D",LEFT('4-man'!AR$22,3)="ST&gt;",OR(AND('4-man'!AR$23="ST&gt;1",AR133&gt;=100),AND('4-man'!AR$24="ST&gt;1",AR141&gt;=100),AND('4-man'!AR$25="ST&gt;1",AR149&gt;=100))))),'4-man'!AR$21,0)</f>
        <v/>
      </c>
      <c r="AS132">
        <f>IF(OR('4-man'!AS$22="P",OR('4-man'!AS$22="R",'4-man'!AS$21=$R$131),AND('4-man'!AS$21&lt;=IF('4-man'!$BF$4="",999,'4-man'!$BF$4),OR('4-man'!AS$22="D",LEFT('4-man'!AS$22,3)="ST&gt;",OR(AND('4-man'!AS$23="ST&gt;1",AS133&gt;=100),AND('4-man'!AS$24="ST&gt;1",AS141&gt;=100),AND('4-man'!AS$25="ST&gt;1",AS149&gt;=100))))),'4-man'!AS$21,0)</f>
        <v/>
      </c>
      <c r="AT132">
        <f>IF(OR('4-man'!AT$22="P",OR('4-man'!AT$22="R",'4-man'!AT$21=$R$131),AND('4-man'!AT$21&lt;=IF('4-man'!$BF$4="",999,'4-man'!$BF$4),OR('4-man'!AT$22="D",LEFT('4-man'!AT$22,3)="ST&gt;",OR(AND('4-man'!AT$23="ST&gt;1",AT133&gt;=100),AND('4-man'!AT$24="ST&gt;1",AT141&gt;=100),AND('4-man'!AT$25="ST&gt;1",AT149&gt;=100))))),'4-man'!AT$21,0)</f>
        <v/>
      </c>
      <c r="AU132">
        <f>IF(OR('4-man'!AU$22="P",OR('4-man'!AU$22="R",'4-man'!AU$21=$R$131),AND('4-man'!AU$21&lt;=IF('4-man'!$BF$4="",999,'4-man'!$BF$4),OR('4-man'!AU$22="D",LEFT('4-man'!AU$22,3)="ST&gt;",OR(AND('4-man'!AU$23="ST&gt;1",AU133&gt;=100),AND('4-man'!AU$24="ST&gt;1",AU141&gt;=100),AND('4-man'!AU$25="ST&gt;1",AU149&gt;=100))))),'4-man'!AU$21,0)</f>
        <v/>
      </c>
      <c r="AV132">
        <f>IF(OR('4-man'!AV$22="P",OR('4-man'!AV$22="R",'4-man'!AV$21=$R$131),AND('4-man'!AV$21&lt;=IF('4-man'!$BF$4="",999,'4-man'!$BF$4),OR('4-man'!AV$22="D",LEFT('4-man'!AV$22,3)="ST&gt;",OR(AND('4-man'!AV$23="ST&gt;1",AV133&gt;=100),AND('4-man'!AV$24="ST&gt;1",AV141&gt;=100),AND('4-man'!AV$25="ST&gt;1",AV149&gt;=100))))),'4-man'!AV$21,0)</f>
        <v/>
      </c>
      <c r="AW132">
        <f>IF(OR('4-man'!AW$22="P",OR('4-man'!AW$22="R",'4-man'!AW$21=$R$131),AND('4-man'!AW$21&lt;=IF('4-man'!$BF$4="",999,'4-man'!$BF$4),OR('4-man'!AW$22="D",LEFT('4-man'!AW$22,3)="ST&gt;",OR(AND('4-man'!AW$23="ST&gt;1",AW133&gt;=100),AND('4-man'!AW$24="ST&gt;1",AW141&gt;=100),AND('4-man'!AW$25="ST&gt;1",AW149&gt;=100))))),'4-man'!AW$21,0)</f>
        <v/>
      </c>
      <c r="AX132">
        <f>IF(OR('4-man'!AX$22="P",OR('4-man'!AX$22="R",'4-man'!AX$21=$R$131),AND('4-man'!AX$21&lt;=IF('4-man'!$BF$4="",999,'4-man'!$BF$4),OR('4-man'!AX$22="D",LEFT('4-man'!AX$22,3)="ST&gt;",OR(AND('4-man'!AX$23="ST&gt;1",AX133&gt;=100),AND('4-man'!AX$24="ST&gt;1",AX141&gt;=100),AND('4-man'!AX$25="ST&gt;1",AX149&gt;=100))))),'4-man'!AX$21,0)</f>
        <v/>
      </c>
      <c r="AY132">
        <f>IF(OR('4-man'!AY$22="P",OR('4-man'!AY$22="R",'4-man'!AY$21=$R$131),AND('4-man'!AY$21&lt;=IF('4-man'!$BF$4="",999,'4-man'!$BF$4),OR('4-man'!AY$22="D",LEFT('4-man'!AY$22,3)="ST&gt;",OR(AND('4-man'!AY$23="ST&gt;1",AY133&gt;=100),AND('4-man'!AY$24="ST&gt;1",AY141&gt;=100),AND('4-man'!AY$25="ST&gt;1",AY149&gt;=100))))),'4-man'!AY$21,0)</f>
        <v/>
      </c>
      <c r="AZ132">
        <f>IF(OR('4-man'!AZ$22="P",OR('4-man'!AZ$22="R",'4-man'!AZ$21=$R$131),AND('4-man'!AZ$21&lt;=IF('4-man'!$BF$4="",999,'4-man'!$BF$4),OR('4-man'!AZ$22="D",LEFT('4-man'!AZ$22,3)="ST&gt;",OR(AND('4-man'!AZ$23="ST&gt;1",AZ133&gt;=100),AND('4-man'!AZ$24="ST&gt;1",AZ141&gt;=100),AND('4-man'!AZ$25="ST&gt;1",AZ149&gt;=100))))),'4-man'!AZ$21,0)</f>
        <v/>
      </c>
      <c r="BA132">
        <f>IF(OR('4-man'!BA$22="P",OR('4-man'!BA$22="R",'4-man'!BA$21=$R$131),AND('4-man'!BA$21&lt;=IF('4-man'!$BF$4="",999,'4-man'!$BF$4),OR('4-man'!BA$22="D",LEFT('4-man'!BA$22,3)="ST&gt;",OR(AND('4-man'!BA$23="ST&gt;1",BA133&gt;=100),AND('4-man'!BA$24="ST&gt;1",BA141&gt;=100),AND('4-man'!BA$25="ST&gt;1",BA149&gt;=100))))),'4-man'!BA$21,0)</f>
        <v/>
      </c>
      <c r="BB132">
        <f>IF(OR('4-man'!BB$22="P",OR('4-man'!BB$22="R",'4-man'!BB$21=$R$131),AND('4-man'!BB$21&lt;=IF('4-man'!$BF$4="",999,'4-man'!$BF$4),OR('4-man'!BB$22="D",LEFT('4-man'!BB$22,3)="ST&gt;",OR(AND('4-man'!BB$23="ST&gt;1",BB133&gt;=100),AND('4-man'!BB$24="ST&gt;1",BB141&gt;=100),AND('4-man'!BB$25="ST&gt;1",BB149&gt;=100))))),'4-man'!BB$21,0)</f>
        <v/>
      </c>
      <c r="BC132">
        <f>IF(OR('4-man'!BC$22="P",OR('4-man'!BC$22="R",'4-man'!BC$21=$R$131),AND('4-man'!BC$21&lt;=IF('4-man'!$BF$4="",999,'4-man'!$BF$4),OR('4-man'!BC$22="D",LEFT('4-man'!BC$22,3)="ST&gt;",OR(AND('4-man'!BC$23="ST&gt;1",BC133&gt;=100),AND('4-man'!BC$24="ST&gt;1",BC141&gt;=100),AND('4-man'!BC$25="ST&gt;1",BC149&gt;=100))))),'4-man'!BC$21,0)</f>
        <v/>
      </c>
      <c r="BD132">
        <f>IF(OR('4-man'!BD$22="P",OR('4-man'!BD$22="R",'4-man'!BD$21=$R$131),AND('4-man'!BD$21&lt;=IF('4-man'!$BF$4="",999,'4-man'!$BF$4),OR('4-man'!BD$22="D",LEFT('4-man'!BD$22,3)="ST&gt;",OR(AND('4-man'!BD$23="ST&gt;1",BD133&gt;=100),AND('4-man'!BD$24="ST&gt;1",BD141&gt;=100),AND('4-man'!BD$25="ST&gt;1",BD149&gt;=100))))),'4-man'!BD$21,0)</f>
        <v/>
      </c>
      <c r="BE132">
        <f>IF(OR('4-man'!BE$22="P",OR('4-man'!BE$22="R",'4-man'!BE$21=$R$131),AND('4-man'!BE$21&lt;=IF('4-man'!$BF$4="",999,'4-man'!$BF$4),OR('4-man'!BE$22="D",LEFT('4-man'!BE$22,3)="ST&gt;",OR(AND('4-man'!BE$23="ST&gt;1",BE133&gt;=100),AND('4-man'!BE$24="ST&gt;1",BE141&gt;=100),AND('4-man'!BE$25="ST&gt;1",BE149&gt;=100))))),'4-man'!BE$21,0)</f>
        <v/>
      </c>
      <c r="BF132">
        <f>IF(OR('4-man'!BF$22="P",OR('4-man'!BF$22="R",'4-man'!BF$21=$R$131),AND('4-man'!BF$21&lt;=IF('4-man'!$BF$4="",999,'4-man'!$BF$4),OR('4-man'!BF$22="D",LEFT('4-man'!BF$22,3)="ST&gt;",OR(AND('4-man'!BF$23="ST&gt;1",BF133&gt;=100),AND('4-man'!BF$24="ST&gt;1",BF141&gt;=100),AND('4-man'!BF$25="ST&gt;1",BF149&gt;=100))))),'4-man'!BF$21,0)</f>
        <v/>
      </c>
      <c r="BG132">
        <f>IF(OR('4-man'!BG$22="P",OR('4-man'!BG$22="R",'4-man'!BG$21=$R$131),AND('4-man'!BG$21&lt;=IF('4-man'!$BF$4="",999,'4-man'!$BF$4),OR('4-man'!BG$22="D",LEFT('4-man'!BG$22,3)="ST&gt;",OR(AND('4-man'!BG$23="ST&gt;1",BG133&gt;=100),AND('4-man'!BG$24="ST&gt;1",BG141&gt;=100),AND('4-man'!BG$25="ST&gt;1",BG149&gt;=100))))),'4-man'!BG$21,0)</f>
        <v/>
      </c>
      <c r="BH132">
        <f>IF(OR('4-man'!BH$22="P",OR('4-man'!BH$22="R",'4-man'!BH$21=$R$131),AND('4-man'!BH$21&lt;=IF('4-man'!$BF$4="",999,'4-man'!$BF$4),OR('4-man'!BH$22="D",LEFT('4-man'!BH$22,3)="ST&gt;",OR(AND('4-man'!BH$23="ST&gt;1",BH133&gt;=100),AND('4-man'!BH$24="ST&gt;1",BH141&gt;=100),AND('4-man'!BH$25="ST&gt;1",BH149&gt;=100))))),'4-man'!BH$21,0)</f>
        <v/>
      </c>
      <c r="BI132">
        <f>IF(OR('4-man'!BI$22="P",OR('4-man'!BI$22="R",'4-man'!BI$21=$R$131),AND('4-man'!BI$21&lt;=IF('4-man'!$BF$4="",999,'4-man'!$BF$4),OR('4-man'!BI$22="D",LEFT('4-man'!BI$22,3)="ST&gt;",OR(AND('4-man'!BI$23="ST&gt;1",BI133&gt;=100),AND('4-man'!BI$24="ST&gt;1",BI141&gt;=100),AND('4-man'!BI$25="ST&gt;1",BI149&gt;=100))))),'4-man'!BI$21,0)</f>
        <v/>
      </c>
      <c r="BJ132">
        <f>IF(OR('4-man'!BJ$22="P",OR('4-man'!BJ$22="R",'4-man'!BJ$21=$R$131),AND('4-man'!BJ$21&lt;=IF('4-man'!$BF$4="",999,'4-man'!$BF$4),OR('4-man'!BJ$22="D",LEFT('4-man'!BJ$22,3)="ST&gt;",OR(AND('4-man'!BJ$23="ST&gt;1",BJ133&gt;=100),AND('4-man'!BJ$24="ST&gt;1",BJ141&gt;=100),AND('4-man'!BJ$25="ST&gt;1",BJ149&gt;=100))))),'4-man'!BJ$21,0)</f>
        <v/>
      </c>
      <c r="BK132">
        <f>IF(OR('4-man'!BK$22="P",OR('4-man'!BK$22="R",'4-man'!BK$21=$R$131),AND('4-man'!BK$21&lt;=IF('4-man'!$BF$4="",999,'4-man'!$BF$4),OR('4-man'!BK$22="D",LEFT('4-man'!BK$22,3)="ST&gt;",OR(AND('4-man'!BK$23="ST&gt;1",BK133&gt;=100),AND('4-man'!BK$24="ST&gt;1",BK141&gt;=100),AND('4-man'!BK$25="ST&gt;1",BK149&gt;=100))))),'4-man'!BK$21,0)</f>
        <v/>
      </c>
      <c r="BL132">
        <f>IF(OR('4-man'!BL$22="P",OR('4-man'!BL$22="R",'4-man'!BL$21=$R$131),AND('4-man'!BL$21&lt;=IF('4-man'!$BF$4="",999,'4-man'!$BF$4),OR('4-man'!BL$22="D",LEFT('4-man'!BL$22,3)="ST&gt;",OR(AND('4-man'!BL$23="ST&gt;1",BL133&gt;=100),AND('4-man'!BL$24="ST&gt;1",BL141&gt;=100),AND('4-man'!BL$25="ST&gt;1",BL149&gt;=100))))),'4-man'!BL$21,0)</f>
        <v/>
      </c>
      <c r="BM132">
        <f>IF(OR('4-man'!BM$22="P",OR('4-man'!BM$22="R",'4-man'!BM$21=$R$131),AND('4-man'!BM$21&lt;=IF('4-man'!$BF$4="",999,'4-man'!$BF$4),OR('4-man'!BM$22="D",LEFT('4-man'!BM$22,3)="ST&gt;",OR(AND('4-man'!BM$23="ST&gt;1",BM133&gt;=100),AND('4-man'!BM$24="ST&gt;1",BM141&gt;=100),AND('4-man'!BM$25="ST&gt;1",BM149&gt;=100))))),'4-man'!BM$21,0)</f>
        <v/>
      </c>
      <c r="BN132">
        <f>IF(OR('4-man'!BN$22="P",OR('4-man'!BN$22="R",'4-man'!BN$21=$R$131),AND('4-man'!BN$21&lt;=IF('4-man'!$BF$4="",999,'4-man'!$BF$4),OR('4-man'!BN$22="D",LEFT('4-man'!BN$22,3)="ST&gt;",OR(AND('4-man'!BN$23="ST&gt;1",BN133&gt;=100),AND('4-man'!BN$24="ST&gt;1",BN141&gt;=100),AND('4-man'!BN$25="ST&gt;1",BN149&gt;=100))))),'4-man'!BN$21,0)</f>
        <v/>
      </c>
      <c r="BO132">
        <f>IF(OR('4-man'!BO$22="P",OR('4-man'!BO$22="R",'4-man'!BO$21=$R$131),AND('4-man'!BO$21&lt;=IF('4-man'!$BF$4="",999,'4-man'!$BF$4),OR('4-man'!BO$22="D",LEFT('4-man'!BO$22,3)="ST&gt;",OR(AND('4-man'!BO$23="ST&gt;1",BO133&gt;=100),AND('4-man'!BO$24="ST&gt;1",BO141&gt;=100),AND('4-man'!BO$25="ST&gt;1",BO149&gt;=100))))),'4-man'!BO$21,0)</f>
        <v/>
      </c>
      <c r="BP132">
        <f>IF(OR('4-man'!BP$22="P",OR('4-man'!BP$22="R",'4-man'!BP$21=$R$131),AND('4-man'!BP$21&lt;=IF('4-man'!$BF$4="",999,'4-man'!$BF$4),OR('4-man'!BP$22="D",LEFT('4-man'!BP$22,3)="ST&gt;",OR(AND('4-man'!BP$23="ST&gt;1",BP133&gt;=100),AND('4-man'!BP$24="ST&gt;1",BP141&gt;=100),AND('4-man'!BP$25="ST&gt;1",BP149&gt;=100))))),'4-man'!BP$21,0)</f>
        <v/>
      </c>
      <c r="BQ132">
        <f>IF(OR('4-man'!BQ$22="P",OR('4-man'!BQ$22="R",'4-man'!BQ$21=$R$131),AND('4-man'!BQ$21&lt;=IF('4-man'!$BF$4="",999,'4-man'!$BF$4),OR('4-man'!BQ$22="D",LEFT('4-man'!BQ$22,3)="ST&gt;",OR(AND('4-man'!BQ$23="ST&gt;1",BQ133&gt;=100),AND('4-man'!BQ$24="ST&gt;1",BQ141&gt;=100),AND('4-man'!BQ$25="ST&gt;1",BQ149&gt;=100))))),'4-man'!BQ$21,0)</f>
        <v/>
      </c>
      <c r="BR132">
        <f>IF(OR('4-man'!BR$22="P",OR('4-man'!BR$22="R",'4-man'!BR$21=$R$131),AND('4-man'!BR$21&lt;=IF('4-man'!$BF$4="",999,'4-man'!$BF$4),OR('4-man'!BR$22="D",LEFT('4-man'!BR$22,3)="ST&gt;",OR(AND('4-man'!BR$23="ST&gt;1",BR133&gt;=100),AND('4-man'!BR$24="ST&gt;1",BR141&gt;=100),AND('4-man'!BR$25="ST&gt;1",BR149&gt;=100))))),'4-man'!BR$21,0)</f>
        <v/>
      </c>
      <c r="BS132">
        <f>IF(OR('4-man'!BS$22="P",OR('4-man'!BS$22="R",'4-man'!BS$21=$R$131),AND('4-man'!BS$21&lt;=IF('4-man'!$BF$4="",999,'4-man'!$BF$4),OR('4-man'!BS$22="D",LEFT('4-man'!BS$22,3)="ST&gt;",OR(AND('4-man'!BS$23="ST&gt;1",BS133&gt;=100),AND('4-man'!BS$24="ST&gt;1",BS141&gt;=100),AND('4-man'!BS$25="ST&gt;1",BS149&gt;=100))))),'4-man'!BS$21,0)</f>
        <v/>
      </c>
      <c r="BT132">
        <f>IF(OR('4-man'!BT$22="P",OR('4-man'!BT$22="R",'4-man'!BT$21=$R$131),AND('4-man'!BT$21&lt;=IF('4-man'!$BF$4="",999,'4-man'!$BF$4),OR('4-man'!BT$22="D",LEFT('4-man'!BT$22,3)="ST&gt;",OR(AND('4-man'!BT$23="ST&gt;1",BT133&gt;=100),AND('4-man'!BT$24="ST&gt;1",BT141&gt;=100),AND('4-man'!BT$25="ST&gt;1",BT149&gt;=100))))),'4-man'!BT$21,0)</f>
        <v/>
      </c>
      <c r="BU132">
        <f>IF(OR('4-man'!BU$22="P",OR('4-man'!BU$22="R",'4-man'!BU$21=$R$131),AND('4-man'!BU$21&lt;=IF('4-man'!$BF$4="",999,'4-man'!$BF$4),OR('4-man'!BU$22="D",LEFT('4-man'!BU$22,3)="ST&gt;",OR(AND('4-man'!BU$23="ST&gt;1",BU133&gt;=100),AND('4-man'!BU$24="ST&gt;1",BU141&gt;=100),AND('4-man'!BU$25="ST&gt;1",BU149&gt;=100))))),'4-man'!BU$21,0)</f>
        <v/>
      </c>
      <c r="BV132">
        <f>IF(OR('4-man'!BV$22="P",OR('4-man'!BV$22="R",'4-man'!BV$21=$R$131),AND('4-man'!BV$21&lt;=IF('4-man'!$BF$4="",999,'4-man'!$BF$4),OR('4-man'!BV$22="D",LEFT('4-man'!BV$22,3)="ST&gt;",OR(AND('4-man'!BV$23="ST&gt;1",BV133&gt;=100),AND('4-man'!BV$24="ST&gt;1",BV141&gt;=100),AND('4-man'!BV$25="ST&gt;1",BV149&gt;=100))))),'4-man'!BV$21,0)</f>
        <v/>
      </c>
      <c r="BW132">
        <f>IF(OR('4-man'!BW$22="P",OR('4-man'!BW$22="R",'4-man'!BW$21=$R$131),AND('4-man'!BW$21&lt;=IF('4-man'!$BF$4="",999,'4-man'!$BF$4),OR('4-man'!BW$22="D",LEFT('4-man'!BW$22,3)="ST&gt;",OR(AND('4-man'!BW$23="ST&gt;1",BW133&gt;=100),AND('4-man'!BW$24="ST&gt;1",BW141&gt;=100),AND('4-man'!BW$25="ST&gt;1",BW149&gt;=100))))),'4-man'!BW$21,0)</f>
        <v/>
      </c>
      <c r="BX132">
        <f>IF(OR('4-man'!BX$22="P",OR('4-man'!BX$22="R",'4-man'!BX$21=$R$131),AND('4-man'!BX$21&lt;=IF('4-man'!$BF$4="",999,'4-man'!$BF$4),OR('4-man'!BX$22="D",LEFT('4-man'!BX$22,3)="ST&gt;",OR(AND('4-man'!BX$23="ST&gt;1",BX133&gt;=100),AND('4-man'!BX$24="ST&gt;1",BX141&gt;=100),AND('4-man'!BX$25="ST&gt;1",BX149&gt;=100))))),'4-man'!BX$21,0)</f>
        <v/>
      </c>
      <c r="BY132">
        <f>IF(OR('4-man'!BY$22="P",OR('4-man'!BY$22="R",'4-man'!BY$21=$R$131),AND('4-man'!BY$21&lt;=IF('4-man'!$BF$4="",999,'4-man'!$BF$4),OR('4-man'!BY$22="D",LEFT('4-man'!BY$22,3)="ST&gt;",OR(AND('4-man'!BY$23="ST&gt;1",BY133&gt;=100),AND('4-man'!BY$24="ST&gt;1",BY141&gt;=100),AND('4-man'!BY$25="ST&gt;1",BY149&gt;=100))))),'4-man'!BY$21,0)</f>
        <v/>
      </c>
      <c r="BZ132">
        <f>IF(OR('4-man'!BZ$22="P",OR('4-man'!BZ$22="R",'4-man'!BZ$21=$R$131),AND('4-man'!BZ$21&lt;=IF('4-man'!$BF$4="",999,'4-man'!$BF$4),OR('4-man'!BZ$22="D",LEFT('4-man'!BZ$22,3)="ST&gt;",OR(AND('4-man'!BZ$23="ST&gt;1",BZ133&gt;=100),AND('4-man'!BZ$24="ST&gt;1",BZ141&gt;=100),AND('4-man'!BZ$25="ST&gt;1",BZ149&gt;=100))))),'4-man'!BZ$21,0)</f>
        <v/>
      </c>
      <c r="CA132">
        <f>IF(OR('4-man'!CA$22="P",OR('4-man'!CA$22="R",'4-man'!CA$21=$R$131),AND('4-man'!CA$21&lt;=IF('4-man'!$BF$4="",999,'4-man'!$BF$4),OR('4-man'!CA$22="D",LEFT('4-man'!CA$22,3)="ST&gt;",OR(AND('4-man'!CA$23="ST&gt;1",CA133&gt;=100),AND('4-man'!CA$24="ST&gt;1",CA141&gt;=100),AND('4-man'!CA$25="ST&gt;1",CA149&gt;=100))))),'4-man'!CA$21,0)</f>
        <v/>
      </c>
      <c r="CB132">
        <f>IF(OR('4-man'!CB$22="P",OR('4-man'!CB$22="R",'4-man'!CB$21=$R$131),AND('4-man'!CB$21&lt;=IF('4-man'!$BF$4="",999,'4-man'!$BF$4),OR('4-man'!CB$22="D",LEFT('4-man'!CB$22,3)="ST&gt;",OR(AND('4-man'!CB$23="ST&gt;1",CB133&gt;=100),AND('4-man'!CB$24="ST&gt;1",CB141&gt;=100),AND('4-man'!CB$25="ST&gt;1",CB149&gt;=100))))),'4-man'!CB$21,0)</f>
        <v/>
      </c>
      <c r="CC132">
        <f>IF(OR('4-man'!CC$22="P",OR('4-man'!CC$22="R",'4-man'!CC$21=$R$131),AND('4-man'!CC$21&lt;=IF('4-man'!$BF$4="",999,'4-man'!$BF$4),OR('4-man'!CC$22="D",LEFT('4-man'!CC$22,3)="ST&gt;",OR(AND('4-man'!CC$23="ST&gt;1",CC133&gt;=100),AND('4-man'!CC$24="ST&gt;1",CC141&gt;=100),AND('4-man'!CC$25="ST&gt;1",CC149&gt;=100))))),'4-man'!CC$21,0)</f>
        <v/>
      </c>
      <c r="CD132">
        <f>IF(OR('4-man'!CD$22="P",OR('4-man'!CD$22="R",'4-man'!CD$21=$R$131),AND('4-man'!CD$21&lt;=IF('4-man'!$BF$4="",999,'4-man'!$BF$4),OR('4-man'!CD$22="D",LEFT('4-man'!CD$22,3)="ST&gt;",OR(AND('4-man'!CD$23="ST&gt;1",CD133&gt;=100),AND('4-man'!CD$24="ST&gt;1",CD141&gt;=100),AND('4-man'!CD$25="ST&gt;1",CD149&gt;=100))))),'4-man'!CD$21,0)</f>
        <v/>
      </c>
    </row>
    <row r="133">
      <c r="A133" t="inlineStr">
        <is>
          <t>P2 s1</t>
        </is>
      </c>
      <c r="C133">
        <f>MIN(100,B134+IF(AND(OR(NOT(ISNUMBER($R$139)),'4-man'!C$21&gt;$R$139),B134&lt;100,B135+1&gt;=IF(OR('4-man'!$F$5=TRUE,'4-man'!$F$5="TRUE",'4-man'!$F$5="Yes"),25,50)),10,0)+IF('4-man'!C$21=$Q$139,25,0))</f>
        <v/>
      </c>
      <c r="D133">
        <f>MIN(100,C134+IF(AND(OR(NOT(ISNUMBER($R$139)),'4-man'!D$21&gt;$R$139),C134&lt;100,C135+1&gt;=IF(OR('4-man'!$F$5=TRUE,'4-man'!$F$5="TRUE",'4-man'!$F$5="Yes"),25,50)),10,0)+IF('4-man'!D$21=$Q$139,25,0))</f>
        <v/>
      </c>
      <c r="E133">
        <f>MIN(100,D134+IF(AND(OR(NOT(ISNUMBER($R$139)),'4-man'!E$21&gt;$R$139),D134&lt;100,D135+1&gt;=IF(OR('4-man'!$F$5=TRUE,'4-man'!$F$5="TRUE",'4-man'!$F$5="Yes"),25,50)),10,0)+IF('4-man'!E$21=$Q$139,25,0))</f>
        <v/>
      </c>
      <c r="F133">
        <f>MIN(100,E134+IF(AND(OR(NOT(ISNUMBER($R$139)),'4-man'!F$21&gt;$R$139),E134&lt;100,E135+1&gt;=IF(OR('4-man'!$F$5=TRUE,'4-man'!$F$5="TRUE",'4-man'!$F$5="Yes"),25,50)),10,0)+IF('4-man'!F$21=$Q$139,25,0))</f>
        <v/>
      </c>
      <c r="G133">
        <f>MIN(100,F134+IF(AND(OR(NOT(ISNUMBER($R$139)),'4-man'!G$21&gt;$R$139),F134&lt;100,F135+1&gt;=IF(OR('4-man'!$F$5=TRUE,'4-man'!$F$5="TRUE",'4-man'!$F$5="Yes"),25,50)),10,0)+IF('4-man'!G$21=$Q$139,25,0))</f>
        <v/>
      </c>
      <c r="H133">
        <f>MIN(100,G134+IF(AND(OR(NOT(ISNUMBER($R$139)),'4-man'!H$21&gt;$R$139),G134&lt;100,G135+1&gt;=IF(OR('4-man'!$F$5=TRUE,'4-man'!$F$5="TRUE",'4-man'!$F$5="Yes"),25,50)),10,0)+IF('4-man'!H$21=$Q$139,25,0))</f>
        <v/>
      </c>
      <c r="I133">
        <f>MIN(100,H134+IF(AND(OR(NOT(ISNUMBER($R$139)),'4-man'!I$21&gt;$R$139),H134&lt;100,H135+1&gt;=IF(OR('4-man'!$F$5=TRUE,'4-man'!$F$5="TRUE",'4-man'!$F$5="Yes"),25,50)),10,0)+IF('4-man'!I$21=$Q$139,25,0))</f>
        <v/>
      </c>
      <c r="J133">
        <f>MIN(100,I134+IF(AND(OR(NOT(ISNUMBER($R$139)),'4-man'!J$21&gt;$R$139),I134&lt;100,I135+1&gt;=IF(OR('4-man'!$F$5=TRUE,'4-man'!$F$5="TRUE",'4-man'!$F$5="Yes"),25,50)),10,0)+IF('4-man'!J$21=$Q$139,25,0))</f>
        <v/>
      </c>
      <c r="K133">
        <f>MIN(100,J134+IF(AND(OR(NOT(ISNUMBER($R$139)),'4-man'!K$21&gt;$R$139),J134&lt;100,J135+1&gt;=IF(OR('4-man'!$F$5=TRUE,'4-man'!$F$5="TRUE",'4-man'!$F$5="Yes"),25,50)),10,0)+IF('4-man'!K$21=$Q$139,25,0))</f>
        <v/>
      </c>
      <c r="L133">
        <f>MIN(100,K134+IF(AND(OR(NOT(ISNUMBER($R$139)),'4-man'!L$21&gt;$R$139),K134&lt;100,K135+1&gt;=IF(OR('4-man'!$F$5=TRUE,'4-man'!$F$5="TRUE",'4-man'!$F$5="Yes"),25,50)),10,0)+IF('4-man'!L$21=$Q$139,25,0))</f>
        <v/>
      </c>
      <c r="M133">
        <f>MIN(100,L134+IF(AND(OR(NOT(ISNUMBER($R$139)),'4-man'!M$21&gt;$R$139),L134&lt;100,L135+1&gt;=IF(OR('4-man'!$F$5=TRUE,'4-man'!$F$5="TRUE",'4-man'!$F$5="Yes"),25,50)),10,0)+IF('4-man'!M$21=$Q$139,25,0))</f>
        <v/>
      </c>
      <c r="N133">
        <f>MIN(100,M134+IF(AND(OR(NOT(ISNUMBER($R$139)),'4-man'!N$21&gt;$R$139),M134&lt;100,M135+1&gt;=IF(OR('4-man'!$F$5=TRUE,'4-man'!$F$5="TRUE",'4-man'!$F$5="Yes"),25,50)),10,0)+IF('4-man'!N$21=$Q$139,25,0))</f>
        <v/>
      </c>
      <c r="O133">
        <f>MIN(100,N134+IF(AND(OR(NOT(ISNUMBER($R$139)),'4-man'!O$21&gt;$R$139),N134&lt;100,N135+1&gt;=IF(OR('4-man'!$F$5=TRUE,'4-man'!$F$5="TRUE",'4-man'!$F$5="Yes"),25,50)),10,0)+IF('4-man'!O$21=$Q$139,25,0))</f>
        <v/>
      </c>
      <c r="P133">
        <f>MIN(100,O134+IF(AND(OR(NOT(ISNUMBER($R$139)),'4-man'!P$21&gt;$R$139),O134&lt;100,O135+1&gt;=IF(OR('4-man'!$F$5=TRUE,'4-man'!$F$5="TRUE",'4-man'!$F$5="Yes"),25,50)),10,0)+IF('4-man'!P$21=$Q$139,25,0))</f>
        <v/>
      </c>
      <c r="Q133">
        <f>MIN(100,P134+IF(AND(OR(NOT(ISNUMBER($R$139)),'4-man'!Q$21&gt;$R$139),P134&lt;100,P135+1&gt;=IF(OR('4-man'!$F$5=TRUE,'4-man'!$F$5="TRUE",'4-man'!$F$5="Yes"),25,50)),10,0)+IF('4-man'!Q$21=$Q$139,25,0))</f>
        <v/>
      </c>
      <c r="R133">
        <f>MIN(100,Q134+IF(AND(OR(NOT(ISNUMBER($R$139)),'4-man'!R$21&gt;$R$139),Q134&lt;100,Q135+1&gt;=IF(OR('4-man'!$F$5=TRUE,'4-man'!$F$5="TRUE",'4-man'!$F$5="Yes"),25,50)),10,0)+IF('4-man'!R$21=$Q$139,25,0))</f>
        <v/>
      </c>
      <c r="S133">
        <f>MIN(100,R134+IF(AND(OR(NOT(ISNUMBER($R$139)),'4-man'!S$21&gt;$R$139),R134&lt;100,R135+1&gt;=IF(OR('4-man'!$F$5=TRUE,'4-man'!$F$5="TRUE",'4-man'!$F$5="Yes"),25,50)),10,0)+IF('4-man'!S$21=$Q$139,25,0))</f>
        <v/>
      </c>
      <c r="T133">
        <f>MIN(100,S134+IF(AND(OR(NOT(ISNUMBER($R$139)),'4-man'!T$21&gt;$R$139),S134&lt;100,S135+1&gt;=IF(OR('4-man'!$F$5=TRUE,'4-man'!$F$5="TRUE",'4-man'!$F$5="Yes"),25,50)),10,0)+IF('4-man'!T$21=$Q$139,25,0))</f>
        <v/>
      </c>
      <c r="U133">
        <f>MIN(100,T134+IF(AND(OR(NOT(ISNUMBER($R$139)),'4-man'!U$21&gt;$R$139),T134&lt;100,T135+1&gt;=IF(OR('4-man'!$F$5=TRUE,'4-man'!$F$5="TRUE",'4-man'!$F$5="Yes"),25,50)),10,0)+IF('4-man'!U$21=$Q$139,25,0))</f>
        <v/>
      </c>
      <c r="V133">
        <f>MIN(100,U134+IF(AND(OR(NOT(ISNUMBER($R$139)),'4-man'!V$21&gt;$R$139),U134&lt;100,U135+1&gt;=IF(OR('4-man'!$F$5=TRUE,'4-man'!$F$5="TRUE",'4-man'!$F$5="Yes"),25,50)),10,0)+IF('4-man'!V$21=$Q$139,25,0))</f>
        <v/>
      </c>
      <c r="W133">
        <f>MIN(100,V134+IF(AND(OR(NOT(ISNUMBER($R$139)),'4-man'!W$21&gt;$R$139),V134&lt;100,V135+1&gt;=IF(OR('4-man'!$F$5=TRUE,'4-man'!$F$5="TRUE",'4-man'!$F$5="Yes"),25,50)),10,0)+IF('4-man'!W$21=$Q$139,25,0))</f>
        <v/>
      </c>
      <c r="X133">
        <f>MIN(100,W134+IF(AND(OR(NOT(ISNUMBER($R$139)),'4-man'!X$21&gt;$R$139),W134&lt;100,W135+1&gt;=IF(OR('4-man'!$F$5=TRUE,'4-man'!$F$5="TRUE",'4-man'!$F$5="Yes"),25,50)),10,0)+IF('4-man'!X$21=$Q$139,25,0))</f>
        <v/>
      </c>
      <c r="Y133">
        <f>MIN(100,X134+IF(AND(OR(NOT(ISNUMBER($R$139)),'4-man'!Y$21&gt;$R$139),X134&lt;100,X135+1&gt;=IF(OR('4-man'!$F$5=TRUE,'4-man'!$F$5="TRUE",'4-man'!$F$5="Yes"),25,50)),10,0)+IF('4-man'!Y$21=$Q$139,25,0))</f>
        <v/>
      </c>
      <c r="Z133">
        <f>MIN(100,Y134+IF(AND(OR(NOT(ISNUMBER($R$139)),'4-man'!Z$21&gt;$R$139),Y134&lt;100,Y135+1&gt;=IF(OR('4-man'!$F$5=TRUE,'4-man'!$F$5="TRUE",'4-man'!$F$5="Yes"),25,50)),10,0)+IF('4-man'!Z$21=$Q$139,25,0))</f>
        <v/>
      </c>
      <c r="AA133">
        <f>MIN(100,Z134+IF(AND(OR(NOT(ISNUMBER($R$139)),'4-man'!AA$21&gt;$R$139),Z134&lt;100,Z135+1&gt;=IF(OR('4-man'!$F$5=TRUE,'4-man'!$F$5="TRUE",'4-man'!$F$5="Yes"),25,50)),10,0)+IF('4-man'!AA$21=$Q$139,25,0))</f>
        <v/>
      </c>
      <c r="AB133">
        <f>MIN(100,AA134+IF(AND(OR(NOT(ISNUMBER($R$139)),'4-man'!AB$21&gt;$R$139),AA134&lt;100,AA135+1&gt;=IF(OR('4-man'!$F$5=TRUE,'4-man'!$F$5="TRUE",'4-man'!$F$5="Yes"),25,50)),10,0)+IF('4-man'!AB$21=$Q$139,25,0))</f>
        <v/>
      </c>
      <c r="AC133">
        <f>MIN(100,AB134+IF(AND(OR(NOT(ISNUMBER($R$139)),'4-man'!AC$21&gt;$R$139),AB134&lt;100,AB135+1&gt;=IF(OR('4-man'!$F$5=TRUE,'4-man'!$F$5="TRUE",'4-man'!$F$5="Yes"),25,50)),10,0)+IF('4-man'!AC$21=$Q$139,25,0))</f>
        <v/>
      </c>
      <c r="AD133">
        <f>MIN(100,AC134+IF(AND(OR(NOT(ISNUMBER($R$139)),'4-man'!AD$21&gt;$R$139),AC134&lt;100,AC135+1&gt;=IF(OR('4-man'!$F$5=TRUE,'4-man'!$F$5="TRUE",'4-man'!$F$5="Yes"),25,50)),10,0)+IF('4-man'!AD$21=$Q$139,25,0))</f>
        <v/>
      </c>
      <c r="AE133">
        <f>MIN(100,AD134+IF(AND(OR(NOT(ISNUMBER($R$139)),'4-man'!AE$21&gt;$R$139),AD134&lt;100,AD135+1&gt;=IF(OR('4-man'!$F$5=TRUE,'4-man'!$F$5="TRUE",'4-man'!$F$5="Yes"),25,50)),10,0)+IF('4-man'!AE$21=$Q$139,25,0))</f>
        <v/>
      </c>
      <c r="AF133">
        <f>MIN(100,AE134+IF(AND(OR(NOT(ISNUMBER($R$139)),'4-man'!AF$21&gt;$R$139),AE134&lt;100,AE135+1&gt;=IF(OR('4-man'!$F$5=TRUE,'4-man'!$F$5="TRUE",'4-man'!$F$5="Yes"),25,50)),10,0)+IF('4-man'!AF$21=$Q$139,25,0))</f>
        <v/>
      </c>
      <c r="AG133">
        <f>MIN(100,AF134+IF(AND(OR(NOT(ISNUMBER($R$139)),'4-man'!AG$21&gt;$R$139),AF134&lt;100,AF135+1&gt;=IF(OR('4-man'!$F$5=TRUE,'4-man'!$F$5="TRUE",'4-man'!$F$5="Yes"),25,50)),10,0)+IF('4-man'!AG$21=$Q$139,25,0))</f>
        <v/>
      </c>
      <c r="AH133">
        <f>MIN(100,AG134+IF(AND(OR(NOT(ISNUMBER($R$139)),'4-man'!AH$21&gt;$R$139),AG134&lt;100,AG135+1&gt;=IF(OR('4-man'!$F$5=TRUE,'4-man'!$F$5="TRUE",'4-man'!$F$5="Yes"),25,50)),10,0)+IF('4-man'!AH$21=$Q$139,25,0))</f>
        <v/>
      </c>
      <c r="AI133">
        <f>MIN(100,AH134+IF(AND(OR(NOT(ISNUMBER($R$139)),'4-man'!AI$21&gt;$R$139),AH134&lt;100,AH135+1&gt;=IF(OR('4-man'!$F$5=TRUE,'4-man'!$F$5="TRUE",'4-man'!$F$5="Yes"),25,50)),10,0)+IF('4-man'!AI$21=$Q$139,25,0))</f>
        <v/>
      </c>
      <c r="AJ133">
        <f>MIN(100,AI134+IF(AND(OR(NOT(ISNUMBER($R$139)),'4-man'!AJ$21&gt;$R$139),AI134&lt;100,AI135+1&gt;=IF(OR('4-man'!$F$5=TRUE,'4-man'!$F$5="TRUE",'4-man'!$F$5="Yes"),25,50)),10,0)+IF('4-man'!AJ$21=$Q$139,25,0))</f>
        <v/>
      </c>
      <c r="AK133">
        <f>MIN(100,AJ134+IF(AND(OR(NOT(ISNUMBER($R$139)),'4-man'!AK$21&gt;$R$139),AJ134&lt;100,AJ135+1&gt;=IF(OR('4-man'!$F$5=TRUE,'4-man'!$F$5="TRUE",'4-man'!$F$5="Yes"),25,50)),10,0)+IF('4-man'!AK$21=$Q$139,25,0))</f>
        <v/>
      </c>
      <c r="AL133">
        <f>MIN(100,AK134+IF(AND(OR(NOT(ISNUMBER($R$139)),'4-man'!AL$21&gt;$R$139),AK134&lt;100,AK135+1&gt;=IF(OR('4-man'!$F$5=TRUE,'4-man'!$F$5="TRUE",'4-man'!$F$5="Yes"),25,50)),10,0)+IF('4-man'!AL$21=$Q$139,25,0))</f>
        <v/>
      </c>
      <c r="AM133">
        <f>MIN(100,AL134+IF(AND(OR(NOT(ISNUMBER($R$139)),'4-man'!AM$21&gt;$R$139),AL134&lt;100,AL135+1&gt;=IF(OR('4-man'!$F$5=TRUE,'4-man'!$F$5="TRUE",'4-man'!$F$5="Yes"),25,50)),10,0)+IF('4-man'!AM$21=$Q$139,25,0))</f>
        <v/>
      </c>
      <c r="AN133">
        <f>MIN(100,AM134+IF(AND(OR(NOT(ISNUMBER($R$139)),'4-man'!AN$21&gt;$R$139),AM134&lt;100,AM135+1&gt;=IF(OR('4-man'!$F$5=TRUE,'4-man'!$F$5="TRUE",'4-man'!$F$5="Yes"),25,50)),10,0)+IF('4-man'!AN$21=$Q$139,25,0))</f>
        <v/>
      </c>
      <c r="AO133">
        <f>MIN(100,AN134+IF(AND(OR(NOT(ISNUMBER($R$139)),'4-man'!AO$21&gt;$R$139),AN134&lt;100,AN135+1&gt;=IF(OR('4-man'!$F$5=TRUE,'4-man'!$F$5="TRUE",'4-man'!$F$5="Yes"),25,50)),10,0)+IF('4-man'!AO$21=$Q$139,25,0))</f>
        <v/>
      </c>
      <c r="AP133">
        <f>MIN(100,AO134+IF(AND(OR(NOT(ISNUMBER($R$139)),'4-man'!AP$21&gt;$R$139),AO134&lt;100,AO135+1&gt;=IF(OR('4-man'!$F$5=TRUE,'4-man'!$F$5="TRUE",'4-man'!$F$5="Yes"),25,50)),10,0)+IF('4-man'!AP$21=$Q$139,25,0))</f>
        <v/>
      </c>
      <c r="AQ133">
        <f>MIN(100,AP134+IF(AND(OR(NOT(ISNUMBER($R$139)),'4-man'!AQ$21&gt;$R$139),AP134&lt;100,AP135+1&gt;=IF(OR('4-man'!$F$5=TRUE,'4-man'!$F$5="TRUE",'4-man'!$F$5="Yes"),25,50)),10,0)+IF('4-man'!AQ$21=$Q$139,25,0))</f>
        <v/>
      </c>
      <c r="AR133">
        <f>MIN(100,AQ134+IF(AND(OR(NOT(ISNUMBER($R$139)),'4-man'!AR$21&gt;$R$139),AQ134&lt;100,AQ135+1&gt;=IF(OR('4-man'!$F$5=TRUE,'4-man'!$F$5="TRUE",'4-man'!$F$5="Yes"),25,50)),10,0)+IF('4-man'!AR$21=$Q$139,25,0))</f>
        <v/>
      </c>
      <c r="AS133">
        <f>MIN(100,AR134+IF(AND(OR(NOT(ISNUMBER($R$139)),'4-man'!AS$21&gt;$R$139),AR134&lt;100,AR135+1&gt;=IF(OR('4-man'!$F$5=TRUE,'4-man'!$F$5="TRUE",'4-man'!$F$5="Yes"),25,50)),10,0)+IF('4-man'!AS$21=$Q$139,25,0))</f>
        <v/>
      </c>
      <c r="AT133">
        <f>MIN(100,AS134+IF(AND(OR(NOT(ISNUMBER($R$139)),'4-man'!AT$21&gt;$R$139),AS134&lt;100,AS135+1&gt;=IF(OR('4-man'!$F$5=TRUE,'4-man'!$F$5="TRUE",'4-man'!$F$5="Yes"),25,50)),10,0)+IF('4-man'!AT$21=$Q$139,25,0))</f>
        <v/>
      </c>
      <c r="AU133">
        <f>MIN(100,AT134+IF(AND(OR(NOT(ISNUMBER($R$139)),'4-man'!AU$21&gt;$R$139),AT134&lt;100,AT135+1&gt;=IF(OR('4-man'!$F$5=TRUE,'4-man'!$F$5="TRUE",'4-man'!$F$5="Yes"),25,50)),10,0)+IF('4-man'!AU$21=$Q$139,25,0))</f>
        <v/>
      </c>
      <c r="AV133">
        <f>MIN(100,AU134+IF(AND(OR(NOT(ISNUMBER($R$139)),'4-man'!AV$21&gt;$R$139),AU134&lt;100,AU135+1&gt;=IF(OR('4-man'!$F$5=TRUE,'4-man'!$F$5="TRUE",'4-man'!$F$5="Yes"),25,50)),10,0)+IF('4-man'!AV$21=$Q$139,25,0))</f>
        <v/>
      </c>
      <c r="AW133">
        <f>MIN(100,AV134+IF(AND(OR(NOT(ISNUMBER($R$139)),'4-man'!AW$21&gt;$R$139),AV134&lt;100,AV135+1&gt;=IF(OR('4-man'!$F$5=TRUE,'4-man'!$F$5="TRUE",'4-man'!$F$5="Yes"),25,50)),10,0)+IF('4-man'!AW$21=$Q$139,25,0))</f>
        <v/>
      </c>
      <c r="AX133">
        <f>MIN(100,AW134+IF(AND(OR(NOT(ISNUMBER($R$139)),'4-man'!AX$21&gt;$R$139),AW134&lt;100,AW135+1&gt;=IF(OR('4-man'!$F$5=TRUE,'4-man'!$F$5="TRUE",'4-man'!$F$5="Yes"),25,50)),10,0)+IF('4-man'!AX$21=$Q$139,25,0))</f>
        <v/>
      </c>
      <c r="AY133">
        <f>MIN(100,AX134+IF(AND(OR(NOT(ISNUMBER($R$139)),'4-man'!AY$21&gt;$R$139),AX134&lt;100,AX135+1&gt;=IF(OR('4-man'!$F$5=TRUE,'4-man'!$F$5="TRUE",'4-man'!$F$5="Yes"),25,50)),10,0)+IF('4-man'!AY$21=$Q$139,25,0))</f>
        <v/>
      </c>
      <c r="AZ133">
        <f>MIN(100,AY134+IF(AND(OR(NOT(ISNUMBER($R$139)),'4-man'!AZ$21&gt;$R$139),AY134&lt;100,AY135+1&gt;=IF(OR('4-man'!$F$5=TRUE,'4-man'!$F$5="TRUE",'4-man'!$F$5="Yes"),25,50)),10,0)+IF('4-man'!AZ$21=$Q$139,25,0))</f>
        <v/>
      </c>
      <c r="BA133">
        <f>MIN(100,AZ134+IF(AND(OR(NOT(ISNUMBER($R$139)),'4-man'!BA$21&gt;$R$139),AZ134&lt;100,AZ135+1&gt;=IF(OR('4-man'!$F$5=TRUE,'4-man'!$F$5="TRUE",'4-man'!$F$5="Yes"),25,50)),10,0)+IF('4-man'!BA$21=$Q$139,25,0))</f>
        <v/>
      </c>
      <c r="BB133">
        <f>MIN(100,BA134+IF(AND(OR(NOT(ISNUMBER($R$139)),'4-man'!BB$21&gt;$R$139),BA134&lt;100,BA135+1&gt;=IF(OR('4-man'!$F$5=TRUE,'4-man'!$F$5="TRUE",'4-man'!$F$5="Yes"),25,50)),10,0)+IF('4-man'!BB$21=$Q$139,25,0))</f>
        <v/>
      </c>
      <c r="BC133">
        <f>MIN(100,BB134+IF(AND(OR(NOT(ISNUMBER($R$139)),'4-man'!BC$21&gt;$R$139),BB134&lt;100,BB135+1&gt;=IF(OR('4-man'!$F$5=TRUE,'4-man'!$F$5="TRUE",'4-man'!$F$5="Yes"),25,50)),10,0)+IF('4-man'!BC$21=$Q$139,25,0))</f>
        <v/>
      </c>
      <c r="BD133">
        <f>MIN(100,BC134+IF(AND(OR(NOT(ISNUMBER($R$139)),'4-man'!BD$21&gt;$R$139),BC134&lt;100,BC135+1&gt;=IF(OR('4-man'!$F$5=TRUE,'4-man'!$F$5="TRUE",'4-man'!$F$5="Yes"),25,50)),10,0)+IF('4-man'!BD$21=$Q$139,25,0))</f>
        <v/>
      </c>
      <c r="BE133">
        <f>MIN(100,BD134+IF(AND(OR(NOT(ISNUMBER($R$139)),'4-man'!BE$21&gt;$R$139),BD134&lt;100,BD135+1&gt;=IF(OR('4-man'!$F$5=TRUE,'4-man'!$F$5="TRUE",'4-man'!$F$5="Yes"),25,50)),10,0)+IF('4-man'!BE$21=$Q$139,25,0))</f>
        <v/>
      </c>
      <c r="BF133">
        <f>MIN(100,BE134+IF(AND(OR(NOT(ISNUMBER($R$139)),'4-man'!BF$21&gt;$R$139),BE134&lt;100,BE135+1&gt;=IF(OR('4-man'!$F$5=TRUE,'4-man'!$F$5="TRUE",'4-man'!$F$5="Yes"),25,50)),10,0)+IF('4-man'!BF$21=$Q$139,25,0))</f>
        <v/>
      </c>
      <c r="BG133">
        <f>MIN(100,BF134+IF(AND(OR(NOT(ISNUMBER($R$139)),'4-man'!BG$21&gt;$R$139),BF134&lt;100,BF135+1&gt;=IF(OR('4-man'!$F$5=TRUE,'4-man'!$F$5="TRUE",'4-man'!$F$5="Yes"),25,50)),10,0)+IF('4-man'!BG$21=$Q$139,25,0))</f>
        <v/>
      </c>
      <c r="BH133">
        <f>MIN(100,BG134+IF(AND(OR(NOT(ISNUMBER($R$139)),'4-man'!BH$21&gt;$R$139),BG134&lt;100,BG135+1&gt;=IF(OR('4-man'!$F$5=TRUE,'4-man'!$F$5="TRUE",'4-man'!$F$5="Yes"),25,50)),10,0)+IF('4-man'!BH$21=$Q$139,25,0))</f>
        <v/>
      </c>
      <c r="BI133">
        <f>MIN(100,BH134+IF(AND(OR(NOT(ISNUMBER($R$139)),'4-man'!BI$21&gt;$R$139),BH134&lt;100,BH135+1&gt;=IF(OR('4-man'!$F$5=TRUE,'4-man'!$F$5="TRUE",'4-man'!$F$5="Yes"),25,50)),10,0)+IF('4-man'!BI$21=$Q$139,25,0))</f>
        <v/>
      </c>
      <c r="BJ133">
        <f>MIN(100,BI134+IF(AND(OR(NOT(ISNUMBER($R$139)),'4-man'!BJ$21&gt;$R$139),BI134&lt;100,BI135+1&gt;=IF(OR('4-man'!$F$5=TRUE,'4-man'!$F$5="TRUE",'4-man'!$F$5="Yes"),25,50)),10,0)+IF('4-man'!BJ$21=$Q$139,25,0))</f>
        <v/>
      </c>
      <c r="BK133">
        <f>MIN(100,BJ134+IF(AND(OR(NOT(ISNUMBER($R$139)),'4-man'!BK$21&gt;$R$139),BJ134&lt;100,BJ135+1&gt;=IF(OR('4-man'!$F$5=TRUE,'4-man'!$F$5="TRUE",'4-man'!$F$5="Yes"),25,50)),10,0)+IF('4-man'!BK$21=$Q$139,25,0))</f>
        <v/>
      </c>
      <c r="BL133">
        <f>MIN(100,BK134+IF(AND(OR(NOT(ISNUMBER($R$139)),'4-man'!BL$21&gt;$R$139),BK134&lt;100,BK135+1&gt;=IF(OR('4-man'!$F$5=TRUE,'4-man'!$F$5="TRUE",'4-man'!$F$5="Yes"),25,50)),10,0)+IF('4-man'!BL$21=$Q$139,25,0))</f>
        <v/>
      </c>
      <c r="BM133">
        <f>MIN(100,BL134+IF(AND(OR(NOT(ISNUMBER($R$139)),'4-man'!BM$21&gt;$R$139),BL134&lt;100,BL135+1&gt;=IF(OR('4-man'!$F$5=TRUE,'4-man'!$F$5="TRUE",'4-man'!$F$5="Yes"),25,50)),10,0)+IF('4-man'!BM$21=$Q$139,25,0))</f>
        <v/>
      </c>
      <c r="BN133">
        <f>MIN(100,BM134+IF(AND(OR(NOT(ISNUMBER($R$139)),'4-man'!BN$21&gt;$R$139),BM134&lt;100,BM135+1&gt;=IF(OR('4-man'!$F$5=TRUE,'4-man'!$F$5="TRUE",'4-man'!$F$5="Yes"),25,50)),10,0)+IF('4-man'!BN$21=$Q$139,25,0))</f>
        <v/>
      </c>
      <c r="BO133">
        <f>MIN(100,BN134+IF(AND(OR(NOT(ISNUMBER($R$139)),'4-man'!BO$21&gt;$R$139),BN134&lt;100,BN135+1&gt;=IF(OR('4-man'!$F$5=TRUE,'4-man'!$F$5="TRUE",'4-man'!$F$5="Yes"),25,50)),10,0)+IF('4-man'!BO$21=$Q$139,25,0))</f>
        <v/>
      </c>
      <c r="BP133">
        <f>MIN(100,BO134+IF(AND(OR(NOT(ISNUMBER($R$139)),'4-man'!BP$21&gt;$R$139),BO134&lt;100,BO135+1&gt;=IF(OR('4-man'!$F$5=TRUE,'4-man'!$F$5="TRUE",'4-man'!$F$5="Yes"),25,50)),10,0)+IF('4-man'!BP$21=$Q$139,25,0))</f>
        <v/>
      </c>
      <c r="BQ133">
        <f>MIN(100,BP134+IF(AND(OR(NOT(ISNUMBER($R$139)),'4-man'!BQ$21&gt;$R$139),BP134&lt;100,BP135+1&gt;=IF(OR('4-man'!$F$5=TRUE,'4-man'!$F$5="TRUE",'4-man'!$F$5="Yes"),25,50)),10,0)+IF('4-man'!BQ$21=$Q$139,25,0))</f>
        <v/>
      </c>
      <c r="BR133">
        <f>MIN(100,BQ134+IF(AND(OR(NOT(ISNUMBER($R$139)),'4-man'!BR$21&gt;$R$139),BQ134&lt;100,BQ135+1&gt;=IF(OR('4-man'!$F$5=TRUE,'4-man'!$F$5="TRUE",'4-man'!$F$5="Yes"),25,50)),10,0)+IF('4-man'!BR$21=$Q$139,25,0))</f>
        <v/>
      </c>
      <c r="BS133">
        <f>MIN(100,BR134+IF(AND(OR(NOT(ISNUMBER($R$139)),'4-man'!BS$21&gt;$R$139),BR134&lt;100,BR135+1&gt;=IF(OR('4-man'!$F$5=TRUE,'4-man'!$F$5="TRUE",'4-man'!$F$5="Yes"),25,50)),10,0)+IF('4-man'!BS$21=$Q$139,25,0))</f>
        <v/>
      </c>
      <c r="BT133">
        <f>MIN(100,BS134+IF(AND(OR(NOT(ISNUMBER($R$139)),'4-man'!BT$21&gt;$R$139),BS134&lt;100,BS135+1&gt;=IF(OR('4-man'!$F$5=TRUE,'4-man'!$F$5="TRUE",'4-man'!$F$5="Yes"),25,50)),10,0)+IF('4-man'!BT$21=$Q$139,25,0))</f>
        <v/>
      </c>
      <c r="BU133">
        <f>MIN(100,BT134+IF(AND(OR(NOT(ISNUMBER($R$139)),'4-man'!BU$21&gt;$R$139),BT134&lt;100,BT135+1&gt;=IF(OR('4-man'!$F$5=TRUE,'4-man'!$F$5="TRUE",'4-man'!$F$5="Yes"),25,50)),10,0)+IF('4-man'!BU$21=$Q$139,25,0))</f>
        <v/>
      </c>
      <c r="BV133">
        <f>MIN(100,BU134+IF(AND(OR(NOT(ISNUMBER($R$139)),'4-man'!BV$21&gt;$R$139),BU134&lt;100,BU135+1&gt;=IF(OR('4-man'!$F$5=TRUE,'4-man'!$F$5="TRUE",'4-man'!$F$5="Yes"),25,50)),10,0)+IF('4-man'!BV$21=$Q$139,25,0))</f>
        <v/>
      </c>
      <c r="BW133">
        <f>MIN(100,BV134+IF(AND(OR(NOT(ISNUMBER($R$139)),'4-man'!BW$21&gt;$R$139),BV134&lt;100,BV135+1&gt;=IF(OR('4-man'!$F$5=TRUE,'4-man'!$F$5="TRUE",'4-man'!$F$5="Yes"),25,50)),10,0)+IF('4-man'!BW$21=$Q$139,25,0))</f>
        <v/>
      </c>
      <c r="BX133">
        <f>MIN(100,BW134+IF(AND(OR(NOT(ISNUMBER($R$139)),'4-man'!BX$21&gt;$R$139),BW134&lt;100,BW135+1&gt;=IF(OR('4-man'!$F$5=TRUE,'4-man'!$F$5="TRUE",'4-man'!$F$5="Yes"),25,50)),10,0)+IF('4-man'!BX$21=$Q$139,25,0))</f>
        <v/>
      </c>
      <c r="BY133">
        <f>MIN(100,BX134+IF(AND(OR(NOT(ISNUMBER($R$139)),'4-man'!BY$21&gt;$R$139),BX134&lt;100,BX135+1&gt;=IF(OR('4-man'!$F$5=TRUE,'4-man'!$F$5="TRUE",'4-man'!$F$5="Yes"),25,50)),10,0)+IF('4-man'!BY$21=$Q$139,25,0))</f>
        <v/>
      </c>
      <c r="BZ133">
        <f>MIN(100,BY134+IF(AND(OR(NOT(ISNUMBER($R$139)),'4-man'!BZ$21&gt;$R$139),BY134&lt;100,BY135+1&gt;=IF(OR('4-man'!$F$5=TRUE,'4-man'!$F$5="TRUE",'4-man'!$F$5="Yes"),25,50)),10,0)+IF('4-man'!BZ$21=$Q$139,25,0))</f>
        <v/>
      </c>
      <c r="CA133">
        <f>MIN(100,BZ134+IF(AND(OR(NOT(ISNUMBER($R$139)),'4-man'!CA$21&gt;$R$139),BZ134&lt;100,BZ135+1&gt;=IF(OR('4-man'!$F$5=TRUE,'4-man'!$F$5="TRUE",'4-man'!$F$5="Yes"),25,50)),10,0)+IF('4-man'!CA$21=$Q$139,25,0))</f>
        <v/>
      </c>
      <c r="CB133">
        <f>MIN(100,CA134+IF(AND(OR(NOT(ISNUMBER($R$139)),'4-man'!CB$21&gt;$R$139),CA134&lt;100,CA135+1&gt;=IF(OR('4-man'!$F$5=TRUE,'4-man'!$F$5="TRUE",'4-man'!$F$5="Yes"),25,50)),10,0)+IF('4-man'!CB$21=$Q$139,25,0))</f>
        <v/>
      </c>
      <c r="CC133">
        <f>MIN(100,CB134+IF(AND(OR(NOT(ISNUMBER($R$139)),'4-man'!CC$21&gt;$R$139),CB134&lt;100,CB135+1&gt;=IF(OR('4-man'!$F$5=TRUE,'4-man'!$F$5="TRUE",'4-man'!$F$5="Yes"),25,50)),10,0)+IF('4-man'!CC$21=$Q$139,25,0))</f>
        <v/>
      </c>
      <c r="CD133">
        <f>MIN(100,CC134+IF(AND(OR(NOT(ISNUMBER($R$139)),'4-man'!CD$21&gt;$R$139),CC134&lt;100,CC135+1&gt;=IF(OR('4-man'!$F$5=TRUE,'4-man'!$F$5="TRUE",'4-man'!$F$5="Yes"),25,50)),10,0)+IF('4-man'!CD$21=$Q$139,25,0))</f>
        <v/>
      </c>
    </row>
    <row r="134">
      <c r="A134" t="inlineStr">
        <is>
          <t>P2 spec</t>
        </is>
      </c>
      <c r="B134">
        <f>IF('4-man'!$C$5="",100,'4-man'!$C$5)</f>
        <v/>
      </c>
      <c r="C134">
        <f>IF(OR('4-man'!C$23="R",'4-man'!C$21=$R$139),MIN(100,C133+10),IF('4-man'!C$23="P",MIN(100,C133+25),IF(AND('4-man'!C$23="D",C133&gt;=35,'4-man'!C$21&lt;=IF('4-man'!$BF$4="",999,'4-man'!$BF$4)),C133-35,IF(AND(LEFT('4-man'!C$23,3)="ST&gt;",C133&gt;=100,'4-man'!C$21&lt;=IF('4-man'!$BF$4="",999,'4-man'!$BF$4)),0,IF(AND(OR(AND('4-man'!C$22="ST&gt;2",C125&gt;=100),AND('4-man'!C$24="ST&gt;2",C141&gt;=100),AND('4-man'!C$25="ST&gt;2",C149&gt;=100)),'4-man'!C$21&lt;=IF('4-man'!$BF$4="",999,'4-man'!$BF$4)),100,C133)))))</f>
        <v/>
      </c>
      <c r="D134">
        <f>IF(OR('4-man'!D$23="R",'4-man'!D$21=$R$139),MIN(100,D133+10),IF('4-man'!D$23="P",MIN(100,D133+25),IF(AND('4-man'!D$23="D",D133&gt;=35,'4-man'!D$21&lt;=IF('4-man'!$BF$4="",999,'4-man'!$BF$4)),D133-35,IF(AND(LEFT('4-man'!D$23,3)="ST&gt;",D133&gt;=100,'4-man'!D$21&lt;=IF('4-man'!$BF$4="",999,'4-man'!$BF$4)),0,IF(AND(OR(AND('4-man'!D$22="ST&gt;2",D125&gt;=100),AND('4-man'!D$24="ST&gt;2",D141&gt;=100),AND('4-man'!D$25="ST&gt;2",D149&gt;=100)),'4-man'!D$21&lt;=IF('4-man'!$BF$4="",999,'4-man'!$BF$4)),100,D133)))))</f>
        <v/>
      </c>
      <c r="E134">
        <f>IF(OR('4-man'!E$23="R",'4-man'!E$21=$R$139),MIN(100,E133+10),IF('4-man'!E$23="P",MIN(100,E133+25),IF(AND('4-man'!E$23="D",E133&gt;=35,'4-man'!E$21&lt;=IF('4-man'!$BF$4="",999,'4-man'!$BF$4)),E133-35,IF(AND(LEFT('4-man'!E$23,3)="ST&gt;",E133&gt;=100,'4-man'!E$21&lt;=IF('4-man'!$BF$4="",999,'4-man'!$BF$4)),0,IF(AND(OR(AND('4-man'!E$22="ST&gt;2",E125&gt;=100),AND('4-man'!E$24="ST&gt;2",E141&gt;=100),AND('4-man'!E$25="ST&gt;2",E149&gt;=100)),'4-man'!E$21&lt;=IF('4-man'!$BF$4="",999,'4-man'!$BF$4)),100,E133)))))</f>
        <v/>
      </c>
      <c r="F134">
        <f>IF(OR('4-man'!F$23="R",'4-man'!F$21=$R$139),MIN(100,F133+10),IF('4-man'!F$23="P",MIN(100,F133+25),IF(AND('4-man'!F$23="D",F133&gt;=35,'4-man'!F$21&lt;=IF('4-man'!$BF$4="",999,'4-man'!$BF$4)),F133-35,IF(AND(LEFT('4-man'!F$23,3)="ST&gt;",F133&gt;=100,'4-man'!F$21&lt;=IF('4-man'!$BF$4="",999,'4-man'!$BF$4)),0,IF(AND(OR(AND('4-man'!F$22="ST&gt;2",F125&gt;=100),AND('4-man'!F$24="ST&gt;2",F141&gt;=100),AND('4-man'!F$25="ST&gt;2",F149&gt;=100)),'4-man'!F$21&lt;=IF('4-man'!$BF$4="",999,'4-man'!$BF$4)),100,F133)))))</f>
        <v/>
      </c>
      <c r="G134">
        <f>IF(OR('4-man'!G$23="R",'4-man'!G$21=$R$139),MIN(100,G133+10),IF('4-man'!G$23="P",MIN(100,G133+25),IF(AND('4-man'!G$23="D",G133&gt;=35,'4-man'!G$21&lt;=IF('4-man'!$BF$4="",999,'4-man'!$BF$4)),G133-35,IF(AND(LEFT('4-man'!G$23,3)="ST&gt;",G133&gt;=100,'4-man'!G$21&lt;=IF('4-man'!$BF$4="",999,'4-man'!$BF$4)),0,IF(AND(OR(AND('4-man'!G$22="ST&gt;2",G125&gt;=100),AND('4-man'!G$24="ST&gt;2",G141&gt;=100),AND('4-man'!G$25="ST&gt;2",G149&gt;=100)),'4-man'!G$21&lt;=IF('4-man'!$BF$4="",999,'4-man'!$BF$4)),100,G133)))))</f>
        <v/>
      </c>
      <c r="H134">
        <f>IF(OR('4-man'!H$23="R",'4-man'!H$21=$R$139),MIN(100,H133+10),IF('4-man'!H$23="P",MIN(100,H133+25),IF(AND('4-man'!H$23="D",H133&gt;=35,'4-man'!H$21&lt;=IF('4-man'!$BF$4="",999,'4-man'!$BF$4)),H133-35,IF(AND(LEFT('4-man'!H$23,3)="ST&gt;",H133&gt;=100,'4-man'!H$21&lt;=IF('4-man'!$BF$4="",999,'4-man'!$BF$4)),0,IF(AND(OR(AND('4-man'!H$22="ST&gt;2",H125&gt;=100),AND('4-man'!H$24="ST&gt;2",H141&gt;=100),AND('4-man'!H$25="ST&gt;2",H149&gt;=100)),'4-man'!H$21&lt;=IF('4-man'!$BF$4="",999,'4-man'!$BF$4)),100,H133)))))</f>
        <v/>
      </c>
      <c r="I134">
        <f>IF(OR('4-man'!I$23="R",'4-man'!I$21=$R$139),MIN(100,I133+10),IF('4-man'!I$23="P",MIN(100,I133+25),IF(AND('4-man'!I$23="D",I133&gt;=35,'4-man'!I$21&lt;=IF('4-man'!$BF$4="",999,'4-man'!$BF$4)),I133-35,IF(AND(LEFT('4-man'!I$23,3)="ST&gt;",I133&gt;=100,'4-man'!I$21&lt;=IF('4-man'!$BF$4="",999,'4-man'!$BF$4)),0,IF(AND(OR(AND('4-man'!I$22="ST&gt;2",I125&gt;=100),AND('4-man'!I$24="ST&gt;2",I141&gt;=100),AND('4-man'!I$25="ST&gt;2",I149&gt;=100)),'4-man'!I$21&lt;=IF('4-man'!$BF$4="",999,'4-man'!$BF$4)),100,I133)))))</f>
        <v/>
      </c>
      <c r="J134">
        <f>IF(OR('4-man'!J$23="R",'4-man'!J$21=$R$139),MIN(100,J133+10),IF('4-man'!J$23="P",MIN(100,J133+25),IF(AND('4-man'!J$23="D",J133&gt;=35,'4-man'!J$21&lt;=IF('4-man'!$BF$4="",999,'4-man'!$BF$4)),J133-35,IF(AND(LEFT('4-man'!J$23,3)="ST&gt;",J133&gt;=100,'4-man'!J$21&lt;=IF('4-man'!$BF$4="",999,'4-man'!$BF$4)),0,IF(AND(OR(AND('4-man'!J$22="ST&gt;2",J125&gt;=100),AND('4-man'!J$24="ST&gt;2",J141&gt;=100),AND('4-man'!J$25="ST&gt;2",J149&gt;=100)),'4-man'!J$21&lt;=IF('4-man'!$BF$4="",999,'4-man'!$BF$4)),100,J133)))))</f>
        <v/>
      </c>
      <c r="K134">
        <f>IF(OR('4-man'!K$23="R",'4-man'!K$21=$R$139),MIN(100,K133+10),IF('4-man'!K$23="P",MIN(100,K133+25),IF(AND('4-man'!K$23="D",K133&gt;=35,'4-man'!K$21&lt;=IF('4-man'!$BF$4="",999,'4-man'!$BF$4)),K133-35,IF(AND(LEFT('4-man'!K$23,3)="ST&gt;",K133&gt;=100,'4-man'!K$21&lt;=IF('4-man'!$BF$4="",999,'4-man'!$BF$4)),0,IF(AND(OR(AND('4-man'!K$22="ST&gt;2",K125&gt;=100),AND('4-man'!K$24="ST&gt;2",K141&gt;=100),AND('4-man'!K$25="ST&gt;2",K149&gt;=100)),'4-man'!K$21&lt;=IF('4-man'!$BF$4="",999,'4-man'!$BF$4)),100,K133)))))</f>
        <v/>
      </c>
      <c r="L134">
        <f>IF(OR('4-man'!L$23="R",'4-man'!L$21=$R$139),MIN(100,L133+10),IF('4-man'!L$23="P",MIN(100,L133+25),IF(AND('4-man'!L$23="D",L133&gt;=35,'4-man'!L$21&lt;=IF('4-man'!$BF$4="",999,'4-man'!$BF$4)),L133-35,IF(AND(LEFT('4-man'!L$23,3)="ST&gt;",L133&gt;=100,'4-man'!L$21&lt;=IF('4-man'!$BF$4="",999,'4-man'!$BF$4)),0,IF(AND(OR(AND('4-man'!L$22="ST&gt;2",L125&gt;=100),AND('4-man'!L$24="ST&gt;2",L141&gt;=100),AND('4-man'!L$25="ST&gt;2",L149&gt;=100)),'4-man'!L$21&lt;=IF('4-man'!$BF$4="",999,'4-man'!$BF$4)),100,L133)))))</f>
        <v/>
      </c>
      <c r="M134">
        <f>IF(OR('4-man'!M$23="R",'4-man'!M$21=$R$139),MIN(100,M133+10),IF('4-man'!M$23="P",MIN(100,M133+25),IF(AND('4-man'!M$23="D",M133&gt;=35,'4-man'!M$21&lt;=IF('4-man'!$BF$4="",999,'4-man'!$BF$4)),M133-35,IF(AND(LEFT('4-man'!M$23,3)="ST&gt;",M133&gt;=100,'4-man'!M$21&lt;=IF('4-man'!$BF$4="",999,'4-man'!$BF$4)),0,IF(AND(OR(AND('4-man'!M$22="ST&gt;2",M125&gt;=100),AND('4-man'!M$24="ST&gt;2",M141&gt;=100),AND('4-man'!M$25="ST&gt;2",M149&gt;=100)),'4-man'!M$21&lt;=IF('4-man'!$BF$4="",999,'4-man'!$BF$4)),100,M133)))))</f>
        <v/>
      </c>
      <c r="N134">
        <f>IF(OR('4-man'!N$23="R",'4-man'!N$21=$R$139),MIN(100,N133+10),IF('4-man'!N$23="P",MIN(100,N133+25),IF(AND('4-man'!N$23="D",N133&gt;=35,'4-man'!N$21&lt;=IF('4-man'!$BF$4="",999,'4-man'!$BF$4)),N133-35,IF(AND(LEFT('4-man'!N$23,3)="ST&gt;",N133&gt;=100,'4-man'!N$21&lt;=IF('4-man'!$BF$4="",999,'4-man'!$BF$4)),0,IF(AND(OR(AND('4-man'!N$22="ST&gt;2",N125&gt;=100),AND('4-man'!N$24="ST&gt;2",N141&gt;=100),AND('4-man'!N$25="ST&gt;2",N149&gt;=100)),'4-man'!N$21&lt;=IF('4-man'!$BF$4="",999,'4-man'!$BF$4)),100,N133)))))</f>
        <v/>
      </c>
      <c r="O134">
        <f>IF(OR('4-man'!O$23="R",'4-man'!O$21=$R$139),MIN(100,O133+10),IF('4-man'!O$23="P",MIN(100,O133+25),IF(AND('4-man'!O$23="D",O133&gt;=35,'4-man'!O$21&lt;=IF('4-man'!$BF$4="",999,'4-man'!$BF$4)),O133-35,IF(AND(LEFT('4-man'!O$23,3)="ST&gt;",O133&gt;=100,'4-man'!O$21&lt;=IF('4-man'!$BF$4="",999,'4-man'!$BF$4)),0,IF(AND(OR(AND('4-man'!O$22="ST&gt;2",O125&gt;=100),AND('4-man'!O$24="ST&gt;2",O141&gt;=100),AND('4-man'!O$25="ST&gt;2",O149&gt;=100)),'4-man'!O$21&lt;=IF('4-man'!$BF$4="",999,'4-man'!$BF$4)),100,O133)))))</f>
        <v/>
      </c>
      <c r="P134">
        <f>IF(OR('4-man'!P$23="R",'4-man'!P$21=$R$139),MIN(100,P133+10),IF('4-man'!P$23="P",MIN(100,P133+25),IF(AND('4-man'!P$23="D",P133&gt;=35,'4-man'!P$21&lt;=IF('4-man'!$BF$4="",999,'4-man'!$BF$4)),P133-35,IF(AND(LEFT('4-man'!P$23,3)="ST&gt;",P133&gt;=100,'4-man'!P$21&lt;=IF('4-man'!$BF$4="",999,'4-man'!$BF$4)),0,IF(AND(OR(AND('4-man'!P$22="ST&gt;2",P125&gt;=100),AND('4-man'!P$24="ST&gt;2",P141&gt;=100),AND('4-man'!P$25="ST&gt;2",P149&gt;=100)),'4-man'!P$21&lt;=IF('4-man'!$BF$4="",999,'4-man'!$BF$4)),100,P133)))))</f>
        <v/>
      </c>
      <c r="Q134">
        <f>IF(OR('4-man'!Q$23="R",'4-man'!Q$21=$R$139),MIN(100,Q133+10),IF('4-man'!Q$23="P",MIN(100,Q133+25),IF(AND('4-man'!Q$23="D",Q133&gt;=35,'4-man'!Q$21&lt;=IF('4-man'!$BF$4="",999,'4-man'!$BF$4)),Q133-35,IF(AND(LEFT('4-man'!Q$23,3)="ST&gt;",Q133&gt;=100,'4-man'!Q$21&lt;=IF('4-man'!$BF$4="",999,'4-man'!$BF$4)),0,IF(AND(OR(AND('4-man'!Q$22="ST&gt;2",Q125&gt;=100),AND('4-man'!Q$24="ST&gt;2",Q141&gt;=100),AND('4-man'!Q$25="ST&gt;2",Q149&gt;=100)),'4-man'!Q$21&lt;=IF('4-man'!$BF$4="",999,'4-man'!$BF$4)),100,Q133)))))</f>
        <v/>
      </c>
      <c r="R134">
        <f>IF(OR('4-man'!R$23="R",'4-man'!R$21=$R$139),MIN(100,R133+10),IF('4-man'!R$23="P",MIN(100,R133+25),IF(AND('4-man'!R$23="D",R133&gt;=35,'4-man'!R$21&lt;=IF('4-man'!$BF$4="",999,'4-man'!$BF$4)),R133-35,IF(AND(LEFT('4-man'!R$23,3)="ST&gt;",R133&gt;=100,'4-man'!R$21&lt;=IF('4-man'!$BF$4="",999,'4-man'!$BF$4)),0,IF(AND(OR(AND('4-man'!R$22="ST&gt;2",R125&gt;=100),AND('4-man'!R$24="ST&gt;2",R141&gt;=100),AND('4-man'!R$25="ST&gt;2",R149&gt;=100)),'4-man'!R$21&lt;=IF('4-man'!$BF$4="",999,'4-man'!$BF$4)),100,R133)))))</f>
        <v/>
      </c>
      <c r="S134">
        <f>IF(OR('4-man'!S$23="R",'4-man'!S$21=$R$139),MIN(100,S133+10),IF('4-man'!S$23="P",MIN(100,S133+25),IF(AND('4-man'!S$23="D",S133&gt;=35,'4-man'!S$21&lt;=IF('4-man'!$BF$4="",999,'4-man'!$BF$4)),S133-35,IF(AND(LEFT('4-man'!S$23,3)="ST&gt;",S133&gt;=100,'4-man'!S$21&lt;=IF('4-man'!$BF$4="",999,'4-man'!$BF$4)),0,IF(AND(OR(AND('4-man'!S$22="ST&gt;2",S125&gt;=100),AND('4-man'!S$24="ST&gt;2",S141&gt;=100),AND('4-man'!S$25="ST&gt;2",S149&gt;=100)),'4-man'!S$21&lt;=IF('4-man'!$BF$4="",999,'4-man'!$BF$4)),100,S133)))))</f>
        <v/>
      </c>
      <c r="T134">
        <f>IF(OR('4-man'!T$23="R",'4-man'!T$21=$R$139),MIN(100,T133+10),IF('4-man'!T$23="P",MIN(100,T133+25),IF(AND('4-man'!T$23="D",T133&gt;=35,'4-man'!T$21&lt;=IF('4-man'!$BF$4="",999,'4-man'!$BF$4)),T133-35,IF(AND(LEFT('4-man'!T$23,3)="ST&gt;",T133&gt;=100,'4-man'!T$21&lt;=IF('4-man'!$BF$4="",999,'4-man'!$BF$4)),0,IF(AND(OR(AND('4-man'!T$22="ST&gt;2",T125&gt;=100),AND('4-man'!T$24="ST&gt;2",T141&gt;=100),AND('4-man'!T$25="ST&gt;2",T149&gt;=100)),'4-man'!T$21&lt;=IF('4-man'!$BF$4="",999,'4-man'!$BF$4)),100,T133)))))</f>
        <v/>
      </c>
      <c r="U134">
        <f>IF(OR('4-man'!U$23="R",'4-man'!U$21=$R$139),MIN(100,U133+10),IF('4-man'!U$23="P",MIN(100,U133+25),IF(AND('4-man'!U$23="D",U133&gt;=35,'4-man'!U$21&lt;=IF('4-man'!$BF$4="",999,'4-man'!$BF$4)),U133-35,IF(AND(LEFT('4-man'!U$23,3)="ST&gt;",U133&gt;=100,'4-man'!U$21&lt;=IF('4-man'!$BF$4="",999,'4-man'!$BF$4)),0,IF(AND(OR(AND('4-man'!U$22="ST&gt;2",U125&gt;=100),AND('4-man'!U$24="ST&gt;2",U141&gt;=100),AND('4-man'!U$25="ST&gt;2",U149&gt;=100)),'4-man'!U$21&lt;=IF('4-man'!$BF$4="",999,'4-man'!$BF$4)),100,U133)))))</f>
        <v/>
      </c>
      <c r="V134">
        <f>IF(OR('4-man'!V$23="R",'4-man'!V$21=$R$139),MIN(100,V133+10),IF('4-man'!V$23="P",MIN(100,V133+25),IF(AND('4-man'!V$23="D",V133&gt;=35,'4-man'!V$21&lt;=IF('4-man'!$BF$4="",999,'4-man'!$BF$4)),V133-35,IF(AND(LEFT('4-man'!V$23,3)="ST&gt;",V133&gt;=100,'4-man'!V$21&lt;=IF('4-man'!$BF$4="",999,'4-man'!$BF$4)),0,IF(AND(OR(AND('4-man'!V$22="ST&gt;2",V125&gt;=100),AND('4-man'!V$24="ST&gt;2",V141&gt;=100),AND('4-man'!V$25="ST&gt;2",V149&gt;=100)),'4-man'!V$21&lt;=IF('4-man'!$BF$4="",999,'4-man'!$BF$4)),100,V133)))))</f>
        <v/>
      </c>
      <c r="W134">
        <f>IF(OR('4-man'!W$23="R",'4-man'!W$21=$R$139),MIN(100,W133+10),IF('4-man'!W$23="P",MIN(100,W133+25),IF(AND('4-man'!W$23="D",W133&gt;=35,'4-man'!W$21&lt;=IF('4-man'!$BF$4="",999,'4-man'!$BF$4)),W133-35,IF(AND(LEFT('4-man'!W$23,3)="ST&gt;",W133&gt;=100,'4-man'!W$21&lt;=IF('4-man'!$BF$4="",999,'4-man'!$BF$4)),0,IF(AND(OR(AND('4-man'!W$22="ST&gt;2",W125&gt;=100),AND('4-man'!W$24="ST&gt;2",W141&gt;=100),AND('4-man'!W$25="ST&gt;2",W149&gt;=100)),'4-man'!W$21&lt;=IF('4-man'!$BF$4="",999,'4-man'!$BF$4)),100,W133)))))</f>
        <v/>
      </c>
      <c r="X134">
        <f>IF(OR('4-man'!X$23="R",'4-man'!X$21=$R$139),MIN(100,X133+10),IF('4-man'!X$23="P",MIN(100,X133+25),IF(AND('4-man'!X$23="D",X133&gt;=35,'4-man'!X$21&lt;=IF('4-man'!$BF$4="",999,'4-man'!$BF$4)),X133-35,IF(AND(LEFT('4-man'!X$23,3)="ST&gt;",X133&gt;=100,'4-man'!X$21&lt;=IF('4-man'!$BF$4="",999,'4-man'!$BF$4)),0,IF(AND(OR(AND('4-man'!X$22="ST&gt;2",X125&gt;=100),AND('4-man'!X$24="ST&gt;2",X141&gt;=100),AND('4-man'!X$25="ST&gt;2",X149&gt;=100)),'4-man'!X$21&lt;=IF('4-man'!$BF$4="",999,'4-man'!$BF$4)),100,X133)))))</f>
        <v/>
      </c>
      <c r="Y134">
        <f>IF(OR('4-man'!Y$23="R",'4-man'!Y$21=$R$139),MIN(100,Y133+10),IF('4-man'!Y$23="P",MIN(100,Y133+25),IF(AND('4-man'!Y$23="D",Y133&gt;=35,'4-man'!Y$21&lt;=IF('4-man'!$BF$4="",999,'4-man'!$BF$4)),Y133-35,IF(AND(LEFT('4-man'!Y$23,3)="ST&gt;",Y133&gt;=100,'4-man'!Y$21&lt;=IF('4-man'!$BF$4="",999,'4-man'!$BF$4)),0,IF(AND(OR(AND('4-man'!Y$22="ST&gt;2",Y125&gt;=100),AND('4-man'!Y$24="ST&gt;2",Y141&gt;=100),AND('4-man'!Y$25="ST&gt;2",Y149&gt;=100)),'4-man'!Y$21&lt;=IF('4-man'!$BF$4="",999,'4-man'!$BF$4)),100,Y133)))))</f>
        <v/>
      </c>
      <c r="Z134">
        <f>IF(OR('4-man'!Z$23="R",'4-man'!Z$21=$R$139),MIN(100,Z133+10),IF('4-man'!Z$23="P",MIN(100,Z133+25),IF(AND('4-man'!Z$23="D",Z133&gt;=35,'4-man'!Z$21&lt;=IF('4-man'!$BF$4="",999,'4-man'!$BF$4)),Z133-35,IF(AND(LEFT('4-man'!Z$23,3)="ST&gt;",Z133&gt;=100,'4-man'!Z$21&lt;=IF('4-man'!$BF$4="",999,'4-man'!$BF$4)),0,IF(AND(OR(AND('4-man'!Z$22="ST&gt;2",Z125&gt;=100),AND('4-man'!Z$24="ST&gt;2",Z141&gt;=100),AND('4-man'!Z$25="ST&gt;2",Z149&gt;=100)),'4-man'!Z$21&lt;=IF('4-man'!$BF$4="",999,'4-man'!$BF$4)),100,Z133)))))</f>
        <v/>
      </c>
      <c r="AA134">
        <f>IF(OR('4-man'!AA$23="R",'4-man'!AA$21=$R$139),MIN(100,AA133+10),IF('4-man'!AA$23="P",MIN(100,AA133+25),IF(AND('4-man'!AA$23="D",AA133&gt;=35,'4-man'!AA$21&lt;=IF('4-man'!$BF$4="",999,'4-man'!$BF$4)),AA133-35,IF(AND(LEFT('4-man'!AA$23,3)="ST&gt;",AA133&gt;=100,'4-man'!AA$21&lt;=IF('4-man'!$BF$4="",999,'4-man'!$BF$4)),0,IF(AND(OR(AND('4-man'!AA$22="ST&gt;2",AA125&gt;=100),AND('4-man'!AA$24="ST&gt;2",AA141&gt;=100),AND('4-man'!AA$25="ST&gt;2",AA149&gt;=100)),'4-man'!AA$21&lt;=IF('4-man'!$BF$4="",999,'4-man'!$BF$4)),100,AA133)))))</f>
        <v/>
      </c>
      <c r="AB134">
        <f>IF(OR('4-man'!AB$23="R",'4-man'!AB$21=$R$139),MIN(100,AB133+10),IF('4-man'!AB$23="P",MIN(100,AB133+25),IF(AND('4-man'!AB$23="D",AB133&gt;=35,'4-man'!AB$21&lt;=IF('4-man'!$BF$4="",999,'4-man'!$BF$4)),AB133-35,IF(AND(LEFT('4-man'!AB$23,3)="ST&gt;",AB133&gt;=100,'4-man'!AB$21&lt;=IF('4-man'!$BF$4="",999,'4-man'!$BF$4)),0,IF(AND(OR(AND('4-man'!AB$22="ST&gt;2",AB125&gt;=100),AND('4-man'!AB$24="ST&gt;2",AB141&gt;=100),AND('4-man'!AB$25="ST&gt;2",AB149&gt;=100)),'4-man'!AB$21&lt;=IF('4-man'!$BF$4="",999,'4-man'!$BF$4)),100,AB133)))))</f>
        <v/>
      </c>
      <c r="AC134">
        <f>IF(OR('4-man'!AC$23="R",'4-man'!AC$21=$R$139),MIN(100,AC133+10),IF('4-man'!AC$23="P",MIN(100,AC133+25),IF(AND('4-man'!AC$23="D",AC133&gt;=35,'4-man'!AC$21&lt;=IF('4-man'!$BF$4="",999,'4-man'!$BF$4)),AC133-35,IF(AND(LEFT('4-man'!AC$23,3)="ST&gt;",AC133&gt;=100,'4-man'!AC$21&lt;=IF('4-man'!$BF$4="",999,'4-man'!$BF$4)),0,IF(AND(OR(AND('4-man'!AC$22="ST&gt;2",AC125&gt;=100),AND('4-man'!AC$24="ST&gt;2",AC141&gt;=100),AND('4-man'!AC$25="ST&gt;2",AC149&gt;=100)),'4-man'!AC$21&lt;=IF('4-man'!$BF$4="",999,'4-man'!$BF$4)),100,AC133)))))</f>
        <v/>
      </c>
      <c r="AD134">
        <f>IF(OR('4-man'!AD$23="R",'4-man'!AD$21=$R$139),MIN(100,AD133+10),IF('4-man'!AD$23="P",MIN(100,AD133+25),IF(AND('4-man'!AD$23="D",AD133&gt;=35,'4-man'!AD$21&lt;=IF('4-man'!$BF$4="",999,'4-man'!$BF$4)),AD133-35,IF(AND(LEFT('4-man'!AD$23,3)="ST&gt;",AD133&gt;=100,'4-man'!AD$21&lt;=IF('4-man'!$BF$4="",999,'4-man'!$BF$4)),0,IF(AND(OR(AND('4-man'!AD$22="ST&gt;2",AD125&gt;=100),AND('4-man'!AD$24="ST&gt;2",AD141&gt;=100),AND('4-man'!AD$25="ST&gt;2",AD149&gt;=100)),'4-man'!AD$21&lt;=IF('4-man'!$BF$4="",999,'4-man'!$BF$4)),100,AD133)))))</f>
        <v/>
      </c>
      <c r="AE134">
        <f>IF(OR('4-man'!AE$23="R",'4-man'!AE$21=$R$139),MIN(100,AE133+10),IF('4-man'!AE$23="P",MIN(100,AE133+25),IF(AND('4-man'!AE$23="D",AE133&gt;=35,'4-man'!AE$21&lt;=IF('4-man'!$BF$4="",999,'4-man'!$BF$4)),AE133-35,IF(AND(LEFT('4-man'!AE$23,3)="ST&gt;",AE133&gt;=100,'4-man'!AE$21&lt;=IF('4-man'!$BF$4="",999,'4-man'!$BF$4)),0,IF(AND(OR(AND('4-man'!AE$22="ST&gt;2",AE125&gt;=100),AND('4-man'!AE$24="ST&gt;2",AE141&gt;=100),AND('4-man'!AE$25="ST&gt;2",AE149&gt;=100)),'4-man'!AE$21&lt;=IF('4-man'!$BF$4="",999,'4-man'!$BF$4)),100,AE133)))))</f>
        <v/>
      </c>
      <c r="AF134">
        <f>IF(OR('4-man'!AF$23="R",'4-man'!AF$21=$R$139),MIN(100,AF133+10),IF('4-man'!AF$23="P",MIN(100,AF133+25),IF(AND('4-man'!AF$23="D",AF133&gt;=35,'4-man'!AF$21&lt;=IF('4-man'!$BF$4="",999,'4-man'!$BF$4)),AF133-35,IF(AND(LEFT('4-man'!AF$23,3)="ST&gt;",AF133&gt;=100,'4-man'!AF$21&lt;=IF('4-man'!$BF$4="",999,'4-man'!$BF$4)),0,IF(AND(OR(AND('4-man'!AF$22="ST&gt;2",AF125&gt;=100),AND('4-man'!AF$24="ST&gt;2",AF141&gt;=100),AND('4-man'!AF$25="ST&gt;2",AF149&gt;=100)),'4-man'!AF$21&lt;=IF('4-man'!$BF$4="",999,'4-man'!$BF$4)),100,AF133)))))</f>
        <v/>
      </c>
      <c r="AG134">
        <f>IF(OR('4-man'!AG$23="R",'4-man'!AG$21=$R$139),MIN(100,AG133+10),IF('4-man'!AG$23="P",MIN(100,AG133+25),IF(AND('4-man'!AG$23="D",AG133&gt;=35,'4-man'!AG$21&lt;=IF('4-man'!$BF$4="",999,'4-man'!$BF$4)),AG133-35,IF(AND(LEFT('4-man'!AG$23,3)="ST&gt;",AG133&gt;=100,'4-man'!AG$21&lt;=IF('4-man'!$BF$4="",999,'4-man'!$BF$4)),0,IF(AND(OR(AND('4-man'!AG$22="ST&gt;2",AG125&gt;=100),AND('4-man'!AG$24="ST&gt;2",AG141&gt;=100),AND('4-man'!AG$25="ST&gt;2",AG149&gt;=100)),'4-man'!AG$21&lt;=IF('4-man'!$BF$4="",999,'4-man'!$BF$4)),100,AG133)))))</f>
        <v/>
      </c>
      <c r="AH134">
        <f>IF(OR('4-man'!AH$23="R",'4-man'!AH$21=$R$139),MIN(100,AH133+10),IF('4-man'!AH$23="P",MIN(100,AH133+25),IF(AND('4-man'!AH$23="D",AH133&gt;=35,'4-man'!AH$21&lt;=IF('4-man'!$BF$4="",999,'4-man'!$BF$4)),AH133-35,IF(AND(LEFT('4-man'!AH$23,3)="ST&gt;",AH133&gt;=100,'4-man'!AH$21&lt;=IF('4-man'!$BF$4="",999,'4-man'!$BF$4)),0,IF(AND(OR(AND('4-man'!AH$22="ST&gt;2",AH125&gt;=100),AND('4-man'!AH$24="ST&gt;2",AH141&gt;=100),AND('4-man'!AH$25="ST&gt;2",AH149&gt;=100)),'4-man'!AH$21&lt;=IF('4-man'!$BF$4="",999,'4-man'!$BF$4)),100,AH133)))))</f>
        <v/>
      </c>
      <c r="AI134">
        <f>IF(OR('4-man'!AI$23="R",'4-man'!AI$21=$R$139),MIN(100,AI133+10),IF('4-man'!AI$23="P",MIN(100,AI133+25),IF(AND('4-man'!AI$23="D",AI133&gt;=35,'4-man'!AI$21&lt;=IF('4-man'!$BF$4="",999,'4-man'!$BF$4)),AI133-35,IF(AND(LEFT('4-man'!AI$23,3)="ST&gt;",AI133&gt;=100,'4-man'!AI$21&lt;=IF('4-man'!$BF$4="",999,'4-man'!$BF$4)),0,IF(AND(OR(AND('4-man'!AI$22="ST&gt;2",AI125&gt;=100),AND('4-man'!AI$24="ST&gt;2",AI141&gt;=100),AND('4-man'!AI$25="ST&gt;2",AI149&gt;=100)),'4-man'!AI$21&lt;=IF('4-man'!$BF$4="",999,'4-man'!$BF$4)),100,AI133)))))</f>
        <v/>
      </c>
      <c r="AJ134">
        <f>IF(OR('4-man'!AJ$23="R",'4-man'!AJ$21=$R$139),MIN(100,AJ133+10),IF('4-man'!AJ$23="P",MIN(100,AJ133+25),IF(AND('4-man'!AJ$23="D",AJ133&gt;=35,'4-man'!AJ$21&lt;=IF('4-man'!$BF$4="",999,'4-man'!$BF$4)),AJ133-35,IF(AND(LEFT('4-man'!AJ$23,3)="ST&gt;",AJ133&gt;=100,'4-man'!AJ$21&lt;=IF('4-man'!$BF$4="",999,'4-man'!$BF$4)),0,IF(AND(OR(AND('4-man'!AJ$22="ST&gt;2",AJ125&gt;=100),AND('4-man'!AJ$24="ST&gt;2",AJ141&gt;=100),AND('4-man'!AJ$25="ST&gt;2",AJ149&gt;=100)),'4-man'!AJ$21&lt;=IF('4-man'!$BF$4="",999,'4-man'!$BF$4)),100,AJ133)))))</f>
        <v/>
      </c>
      <c r="AK134">
        <f>IF(OR('4-man'!AK$23="R",'4-man'!AK$21=$R$139),MIN(100,AK133+10),IF('4-man'!AK$23="P",MIN(100,AK133+25),IF(AND('4-man'!AK$23="D",AK133&gt;=35,'4-man'!AK$21&lt;=IF('4-man'!$BF$4="",999,'4-man'!$BF$4)),AK133-35,IF(AND(LEFT('4-man'!AK$23,3)="ST&gt;",AK133&gt;=100,'4-man'!AK$21&lt;=IF('4-man'!$BF$4="",999,'4-man'!$BF$4)),0,IF(AND(OR(AND('4-man'!AK$22="ST&gt;2",AK125&gt;=100),AND('4-man'!AK$24="ST&gt;2",AK141&gt;=100),AND('4-man'!AK$25="ST&gt;2",AK149&gt;=100)),'4-man'!AK$21&lt;=IF('4-man'!$BF$4="",999,'4-man'!$BF$4)),100,AK133)))))</f>
        <v/>
      </c>
      <c r="AL134">
        <f>IF(OR('4-man'!AL$23="R",'4-man'!AL$21=$R$139),MIN(100,AL133+10),IF('4-man'!AL$23="P",MIN(100,AL133+25),IF(AND('4-man'!AL$23="D",AL133&gt;=35,'4-man'!AL$21&lt;=IF('4-man'!$BF$4="",999,'4-man'!$BF$4)),AL133-35,IF(AND(LEFT('4-man'!AL$23,3)="ST&gt;",AL133&gt;=100,'4-man'!AL$21&lt;=IF('4-man'!$BF$4="",999,'4-man'!$BF$4)),0,IF(AND(OR(AND('4-man'!AL$22="ST&gt;2",AL125&gt;=100),AND('4-man'!AL$24="ST&gt;2",AL141&gt;=100),AND('4-man'!AL$25="ST&gt;2",AL149&gt;=100)),'4-man'!AL$21&lt;=IF('4-man'!$BF$4="",999,'4-man'!$BF$4)),100,AL133)))))</f>
        <v/>
      </c>
      <c r="AM134">
        <f>IF(OR('4-man'!AM$23="R",'4-man'!AM$21=$R$139),MIN(100,AM133+10),IF('4-man'!AM$23="P",MIN(100,AM133+25),IF(AND('4-man'!AM$23="D",AM133&gt;=35,'4-man'!AM$21&lt;=IF('4-man'!$BF$4="",999,'4-man'!$BF$4)),AM133-35,IF(AND(LEFT('4-man'!AM$23,3)="ST&gt;",AM133&gt;=100,'4-man'!AM$21&lt;=IF('4-man'!$BF$4="",999,'4-man'!$BF$4)),0,IF(AND(OR(AND('4-man'!AM$22="ST&gt;2",AM125&gt;=100),AND('4-man'!AM$24="ST&gt;2",AM141&gt;=100),AND('4-man'!AM$25="ST&gt;2",AM149&gt;=100)),'4-man'!AM$21&lt;=IF('4-man'!$BF$4="",999,'4-man'!$BF$4)),100,AM133)))))</f>
        <v/>
      </c>
      <c r="AN134">
        <f>IF(OR('4-man'!AN$23="R",'4-man'!AN$21=$R$139),MIN(100,AN133+10),IF('4-man'!AN$23="P",MIN(100,AN133+25),IF(AND('4-man'!AN$23="D",AN133&gt;=35,'4-man'!AN$21&lt;=IF('4-man'!$BF$4="",999,'4-man'!$BF$4)),AN133-35,IF(AND(LEFT('4-man'!AN$23,3)="ST&gt;",AN133&gt;=100,'4-man'!AN$21&lt;=IF('4-man'!$BF$4="",999,'4-man'!$BF$4)),0,IF(AND(OR(AND('4-man'!AN$22="ST&gt;2",AN125&gt;=100),AND('4-man'!AN$24="ST&gt;2",AN141&gt;=100),AND('4-man'!AN$25="ST&gt;2",AN149&gt;=100)),'4-man'!AN$21&lt;=IF('4-man'!$BF$4="",999,'4-man'!$BF$4)),100,AN133)))))</f>
        <v/>
      </c>
      <c r="AO134">
        <f>IF(OR('4-man'!AO$23="R",'4-man'!AO$21=$R$139),MIN(100,AO133+10),IF('4-man'!AO$23="P",MIN(100,AO133+25),IF(AND('4-man'!AO$23="D",AO133&gt;=35,'4-man'!AO$21&lt;=IF('4-man'!$BF$4="",999,'4-man'!$BF$4)),AO133-35,IF(AND(LEFT('4-man'!AO$23,3)="ST&gt;",AO133&gt;=100,'4-man'!AO$21&lt;=IF('4-man'!$BF$4="",999,'4-man'!$BF$4)),0,IF(AND(OR(AND('4-man'!AO$22="ST&gt;2",AO125&gt;=100),AND('4-man'!AO$24="ST&gt;2",AO141&gt;=100),AND('4-man'!AO$25="ST&gt;2",AO149&gt;=100)),'4-man'!AO$21&lt;=IF('4-man'!$BF$4="",999,'4-man'!$BF$4)),100,AO133)))))</f>
        <v/>
      </c>
      <c r="AP134">
        <f>IF(OR('4-man'!AP$23="R",'4-man'!AP$21=$R$139),MIN(100,AP133+10),IF('4-man'!AP$23="P",MIN(100,AP133+25),IF(AND('4-man'!AP$23="D",AP133&gt;=35,'4-man'!AP$21&lt;=IF('4-man'!$BF$4="",999,'4-man'!$BF$4)),AP133-35,IF(AND(LEFT('4-man'!AP$23,3)="ST&gt;",AP133&gt;=100,'4-man'!AP$21&lt;=IF('4-man'!$BF$4="",999,'4-man'!$BF$4)),0,IF(AND(OR(AND('4-man'!AP$22="ST&gt;2",AP125&gt;=100),AND('4-man'!AP$24="ST&gt;2",AP141&gt;=100),AND('4-man'!AP$25="ST&gt;2",AP149&gt;=100)),'4-man'!AP$21&lt;=IF('4-man'!$BF$4="",999,'4-man'!$BF$4)),100,AP133)))))</f>
        <v/>
      </c>
      <c r="AQ134">
        <f>IF(OR('4-man'!AQ$23="R",'4-man'!AQ$21=$R$139),MIN(100,AQ133+10),IF('4-man'!AQ$23="P",MIN(100,AQ133+25),IF(AND('4-man'!AQ$23="D",AQ133&gt;=35,'4-man'!AQ$21&lt;=IF('4-man'!$BF$4="",999,'4-man'!$BF$4)),AQ133-35,IF(AND(LEFT('4-man'!AQ$23,3)="ST&gt;",AQ133&gt;=100,'4-man'!AQ$21&lt;=IF('4-man'!$BF$4="",999,'4-man'!$BF$4)),0,IF(AND(OR(AND('4-man'!AQ$22="ST&gt;2",AQ125&gt;=100),AND('4-man'!AQ$24="ST&gt;2",AQ141&gt;=100),AND('4-man'!AQ$25="ST&gt;2",AQ149&gt;=100)),'4-man'!AQ$21&lt;=IF('4-man'!$BF$4="",999,'4-man'!$BF$4)),100,AQ133)))))</f>
        <v/>
      </c>
      <c r="AR134">
        <f>IF(OR('4-man'!AR$23="R",'4-man'!AR$21=$R$139),MIN(100,AR133+10),IF('4-man'!AR$23="P",MIN(100,AR133+25),IF(AND('4-man'!AR$23="D",AR133&gt;=35,'4-man'!AR$21&lt;=IF('4-man'!$BF$4="",999,'4-man'!$BF$4)),AR133-35,IF(AND(LEFT('4-man'!AR$23,3)="ST&gt;",AR133&gt;=100,'4-man'!AR$21&lt;=IF('4-man'!$BF$4="",999,'4-man'!$BF$4)),0,IF(AND(OR(AND('4-man'!AR$22="ST&gt;2",AR125&gt;=100),AND('4-man'!AR$24="ST&gt;2",AR141&gt;=100),AND('4-man'!AR$25="ST&gt;2",AR149&gt;=100)),'4-man'!AR$21&lt;=IF('4-man'!$BF$4="",999,'4-man'!$BF$4)),100,AR133)))))</f>
        <v/>
      </c>
      <c r="AS134">
        <f>IF(OR('4-man'!AS$23="R",'4-man'!AS$21=$R$139),MIN(100,AS133+10),IF('4-man'!AS$23="P",MIN(100,AS133+25),IF(AND('4-man'!AS$23="D",AS133&gt;=35,'4-man'!AS$21&lt;=IF('4-man'!$BF$4="",999,'4-man'!$BF$4)),AS133-35,IF(AND(LEFT('4-man'!AS$23,3)="ST&gt;",AS133&gt;=100,'4-man'!AS$21&lt;=IF('4-man'!$BF$4="",999,'4-man'!$BF$4)),0,IF(AND(OR(AND('4-man'!AS$22="ST&gt;2",AS125&gt;=100),AND('4-man'!AS$24="ST&gt;2",AS141&gt;=100),AND('4-man'!AS$25="ST&gt;2",AS149&gt;=100)),'4-man'!AS$21&lt;=IF('4-man'!$BF$4="",999,'4-man'!$BF$4)),100,AS133)))))</f>
        <v/>
      </c>
      <c r="AT134">
        <f>IF(OR('4-man'!AT$23="R",'4-man'!AT$21=$R$139),MIN(100,AT133+10),IF('4-man'!AT$23="P",MIN(100,AT133+25),IF(AND('4-man'!AT$23="D",AT133&gt;=35,'4-man'!AT$21&lt;=IF('4-man'!$BF$4="",999,'4-man'!$BF$4)),AT133-35,IF(AND(LEFT('4-man'!AT$23,3)="ST&gt;",AT133&gt;=100,'4-man'!AT$21&lt;=IF('4-man'!$BF$4="",999,'4-man'!$BF$4)),0,IF(AND(OR(AND('4-man'!AT$22="ST&gt;2",AT125&gt;=100),AND('4-man'!AT$24="ST&gt;2",AT141&gt;=100),AND('4-man'!AT$25="ST&gt;2",AT149&gt;=100)),'4-man'!AT$21&lt;=IF('4-man'!$BF$4="",999,'4-man'!$BF$4)),100,AT133)))))</f>
        <v/>
      </c>
      <c r="AU134">
        <f>IF(OR('4-man'!AU$23="R",'4-man'!AU$21=$R$139),MIN(100,AU133+10),IF('4-man'!AU$23="P",MIN(100,AU133+25),IF(AND('4-man'!AU$23="D",AU133&gt;=35,'4-man'!AU$21&lt;=IF('4-man'!$BF$4="",999,'4-man'!$BF$4)),AU133-35,IF(AND(LEFT('4-man'!AU$23,3)="ST&gt;",AU133&gt;=100,'4-man'!AU$21&lt;=IF('4-man'!$BF$4="",999,'4-man'!$BF$4)),0,IF(AND(OR(AND('4-man'!AU$22="ST&gt;2",AU125&gt;=100),AND('4-man'!AU$24="ST&gt;2",AU141&gt;=100),AND('4-man'!AU$25="ST&gt;2",AU149&gt;=100)),'4-man'!AU$21&lt;=IF('4-man'!$BF$4="",999,'4-man'!$BF$4)),100,AU133)))))</f>
        <v/>
      </c>
      <c r="AV134">
        <f>IF(OR('4-man'!AV$23="R",'4-man'!AV$21=$R$139),MIN(100,AV133+10),IF('4-man'!AV$23="P",MIN(100,AV133+25),IF(AND('4-man'!AV$23="D",AV133&gt;=35,'4-man'!AV$21&lt;=IF('4-man'!$BF$4="",999,'4-man'!$BF$4)),AV133-35,IF(AND(LEFT('4-man'!AV$23,3)="ST&gt;",AV133&gt;=100,'4-man'!AV$21&lt;=IF('4-man'!$BF$4="",999,'4-man'!$BF$4)),0,IF(AND(OR(AND('4-man'!AV$22="ST&gt;2",AV125&gt;=100),AND('4-man'!AV$24="ST&gt;2",AV141&gt;=100),AND('4-man'!AV$25="ST&gt;2",AV149&gt;=100)),'4-man'!AV$21&lt;=IF('4-man'!$BF$4="",999,'4-man'!$BF$4)),100,AV133)))))</f>
        <v/>
      </c>
      <c r="AW134">
        <f>IF(OR('4-man'!AW$23="R",'4-man'!AW$21=$R$139),MIN(100,AW133+10),IF('4-man'!AW$23="P",MIN(100,AW133+25),IF(AND('4-man'!AW$23="D",AW133&gt;=35,'4-man'!AW$21&lt;=IF('4-man'!$BF$4="",999,'4-man'!$BF$4)),AW133-35,IF(AND(LEFT('4-man'!AW$23,3)="ST&gt;",AW133&gt;=100,'4-man'!AW$21&lt;=IF('4-man'!$BF$4="",999,'4-man'!$BF$4)),0,IF(AND(OR(AND('4-man'!AW$22="ST&gt;2",AW125&gt;=100),AND('4-man'!AW$24="ST&gt;2",AW141&gt;=100),AND('4-man'!AW$25="ST&gt;2",AW149&gt;=100)),'4-man'!AW$21&lt;=IF('4-man'!$BF$4="",999,'4-man'!$BF$4)),100,AW133)))))</f>
        <v/>
      </c>
      <c r="AX134">
        <f>IF(OR('4-man'!AX$23="R",'4-man'!AX$21=$R$139),MIN(100,AX133+10),IF('4-man'!AX$23="P",MIN(100,AX133+25),IF(AND('4-man'!AX$23="D",AX133&gt;=35,'4-man'!AX$21&lt;=IF('4-man'!$BF$4="",999,'4-man'!$BF$4)),AX133-35,IF(AND(LEFT('4-man'!AX$23,3)="ST&gt;",AX133&gt;=100,'4-man'!AX$21&lt;=IF('4-man'!$BF$4="",999,'4-man'!$BF$4)),0,IF(AND(OR(AND('4-man'!AX$22="ST&gt;2",AX125&gt;=100),AND('4-man'!AX$24="ST&gt;2",AX141&gt;=100),AND('4-man'!AX$25="ST&gt;2",AX149&gt;=100)),'4-man'!AX$21&lt;=IF('4-man'!$BF$4="",999,'4-man'!$BF$4)),100,AX133)))))</f>
        <v/>
      </c>
      <c r="AY134">
        <f>IF(OR('4-man'!AY$23="R",'4-man'!AY$21=$R$139),MIN(100,AY133+10),IF('4-man'!AY$23="P",MIN(100,AY133+25),IF(AND('4-man'!AY$23="D",AY133&gt;=35,'4-man'!AY$21&lt;=IF('4-man'!$BF$4="",999,'4-man'!$BF$4)),AY133-35,IF(AND(LEFT('4-man'!AY$23,3)="ST&gt;",AY133&gt;=100,'4-man'!AY$21&lt;=IF('4-man'!$BF$4="",999,'4-man'!$BF$4)),0,IF(AND(OR(AND('4-man'!AY$22="ST&gt;2",AY125&gt;=100),AND('4-man'!AY$24="ST&gt;2",AY141&gt;=100),AND('4-man'!AY$25="ST&gt;2",AY149&gt;=100)),'4-man'!AY$21&lt;=IF('4-man'!$BF$4="",999,'4-man'!$BF$4)),100,AY133)))))</f>
        <v/>
      </c>
      <c r="AZ134">
        <f>IF(OR('4-man'!AZ$23="R",'4-man'!AZ$21=$R$139),MIN(100,AZ133+10),IF('4-man'!AZ$23="P",MIN(100,AZ133+25),IF(AND('4-man'!AZ$23="D",AZ133&gt;=35,'4-man'!AZ$21&lt;=IF('4-man'!$BF$4="",999,'4-man'!$BF$4)),AZ133-35,IF(AND(LEFT('4-man'!AZ$23,3)="ST&gt;",AZ133&gt;=100,'4-man'!AZ$21&lt;=IF('4-man'!$BF$4="",999,'4-man'!$BF$4)),0,IF(AND(OR(AND('4-man'!AZ$22="ST&gt;2",AZ125&gt;=100),AND('4-man'!AZ$24="ST&gt;2",AZ141&gt;=100),AND('4-man'!AZ$25="ST&gt;2",AZ149&gt;=100)),'4-man'!AZ$21&lt;=IF('4-man'!$BF$4="",999,'4-man'!$BF$4)),100,AZ133)))))</f>
        <v/>
      </c>
      <c r="BA134">
        <f>IF(OR('4-man'!BA$23="R",'4-man'!BA$21=$R$139),MIN(100,BA133+10),IF('4-man'!BA$23="P",MIN(100,BA133+25),IF(AND('4-man'!BA$23="D",BA133&gt;=35,'4-man'!BA$21&lt;=IF('4-man'!$BF$4="",999,'4-man'!$BF$4)),BA133-35,IF(AND(LEFT('4-man'!BA$23,3)="ST&gt;",BA133&gt;=100,'4-man'!BA$21&lt;=IF('4-man'!$BF$4="",999,'4-man'!$BF$4)),0,IF(AND(OR(AND('4-man'!BA$22="ST&gt;2",BA125&gt;=100),AND('4-man'!BA$24="ST&gt;2",BA141&gt;=100),AND('4-man'!BA$25="ST&gt;2",BA149&gt;=100)),'4-man'!BA$21&lt;=IF('4-man'!$BF$4="",999,'4-man'!$BF$4)),100,BA133)))))</f>
        <v/>
      </c>
      <c r="BB134">
        <f>IF(OR('4-man'!BB$23="R",'4-man'!BB$21=$R$139),MIN(100,BB133+10),IF('4-man'!BB$23="P",MIN(100,BB133+25),IF(AND('4-man'!BB$23="D",BB133&gt;=35,'4-man'!BB$21&lt;=IF('4-man'!$BF$4="",999,'4-man'!$BF$4)),BB133-35,IF(AND(LEFT('4-man'!BB$23,3)="ST&gt;",BB133&gt;=100,'4-man'!BB$21&lt;=IF('4-man'!$BF$4="",999,'4-man'!$BF$4)),0,IF(AND(OR(AND('4-man'!BB$22="ST&gt;2",BB125&gt;=100),AND('4-man'!BB$24="ST&gt;2",BB141&gt;=100),AND('4-man'!BB$25="ST&gt;2",BB149&gt;=100)),'4-man'!BB$21&lt;=IF('4-man'!$BF$4="",999,'4-man'!$BF$4)),100,BB133)))))</f>
        <v/>
      </c>
      <c r="BC134">
        <f>IF(OR('4-man'!BC$23="R",'4-man'!BC$21=$R$139),MIN(100,BC133+10),IF('4-man'!BC$23="P",MIN(100,BC133+25),IF(AND('4-man'!BC$23="D",BC133&gt;=35,'4-man'!BC$21&lt;=IF('4-man'!$BF$4="",999,'4-man'!$BF$4)),BC133-35,IF(AND(LEFT('4-man'!BC$23,3)="ST&gt;",BC133&gt;=100,'4-man'!BC$21&lt;=IF('4-man'!$BF$4="",999,'4-man'!$BF$4)),0,IF(AND(OR(AND('4-man'!BC$22="ST&gt;2",BC125&gt;=100),AND('4-man'!BC$24="ST&gt;2",BC141&gt;=100),AND('4-man'!BC$25="ST&gt;2",BC149&gt;=100)),'4-man'!BC$21&lt;=IF('4-man'!$BF$4="",999,'4-man'!$BF$4)),100,BC133)))))</f>
        <v/>
      </c>
      <c r="BD134">
        <f>IF(OR('4-man'!BD$23="R",'4-man'!BD$21=$R$139),MIN(100,BD133+10),IF('4-man'!BD$23="P",MIN(100,BD133+25),IF(AND('4-man'!BD$23="D",BD133&gt;=35,'4-man'!BD$21&lt;=IF('4-man'!$BF$4="",999,'4-man'!$BF$4)),BD133-35,IF(AND(LEFT('4-man'!BD$23,3)="ST&gt;",BD133&gt;=100,'4-man'!BD$21&lt;=IF('4-man'!$BF$4="",999,'4-man'!$BF$4)),0,IF(AND(OR(AND('4-man'!BD$22="ST&gt;2",BD125&gt;=100),AND('4-man'!BD$24="ST&gt;2",BD141&gt;=100),AND('4-man'!BD$25="ST&gt;2",BD149&gt;=100)),'4-man'!BD$21&lt;=IF('4-man'!$BF$4="",999,'4-man'!$BF$4)),100,BD133)))))</f>
        <v/>
      </c>
      <c r="BE134">
        <f>IF(OR('4-man'!BE$23="R",'4-man'!BE$21=$R$139),MIN(100,BE133+10),IF('4-man'!BE$23="P",MIN(100,BE133+25),IF(AND('4-man'!BE$23="D",BE133&gt;=35,'4-man'!BE$21&lt;=IF('4-man'!$BF$4="",999,'4-man'!$BF$4)),BE133-35,IF(AND(LEFT('4-man'!BE$23,3)="ST&gt;",BE133&gt;=100,'4-man'!BE$21&lt;=IF('4-man'!$BF$4="",999,'4-man'!$BF$4)),0,IF(AND(OR(AND('4-man'!BE$22="ST&gt;2",BE125&gt;=100),AND('4-man'!BE$24="ST&gt;2",BE141&gt;=100),AND('4-man'!BE$25="ST&gt;2",BE149&gt;=100)),'4-man'!BE$21&lt;=IF('4-man'!$BF$4="",999,'4-man'!$BF$4)),100,BE133)))))</f>
        <v/>
      </c>
      <c r="BF134">
        <f>IF(OR('4-man'!BF$23="R",'4-man'!BF$21=$R$139),MIN(100,BF133+10),IF('4-man'!BF$23="P",MIN(100,BF133+25),IF(AND('4-man'!BF$23="D",BF133&gt;=35,'4-man'!BF$21&lt;=IF('4-man'!$BF$4="",999,'4-man'!$BF$4)),BF133-35,IF(AND(LEFT('4-man'!BF$23,3)="ST&gt;",BF133&gt;=100,'4-man'!BF$21&lt;=IF('4-man'!$BF$4="",999,'4-man'!$BF$4)),0,IF(AND(OR(AND('4-man'!BF$22="ST&gt;2",BF125&gt;=100),AND('4-man'!BF$24="ST&gt;2",BF141&gt;=100),AND('4-man'!BF$25="ST&gt;2",BF149&gt;=100)),'4-man'!BF$21&lt;=IF('4-man'!$BF$4="",999,'4-man'!$BF$4)),100,BF133)))))</f>
        <v/>
      </c>
      <c r="BG134">
        <f>IF(OR('4-man'!BG$23="R",'4-man'!BG$21=$R$139),MIN(100,BG133+10),IF('4-man'!BG$23="P",MIN(100,BG133+25),IF(AND('4-man'!BG$23="D",BG133&gt;=35,'4-man'!BG$21&lt;=IF('4-man'!$BF$4="",999,'4-man'!$BF$4)),BG133-35,IF(AND(LEFT('4-man'!BG$23,3)="ST&gt;",BG133&gt;=100,'4-man'!BG$21&lt;=IF('4-man'!$BF$4="",999,'4-man'!$BF$4)),0,IF(AND(OR(AND('4-man'!BG$22="ST&gt;2",BG125&gt;=100),AND('4-man'!BG$24="ST&gt;2",BG141&gt;=100),AND('4-man'!BG$25="ST&gt;2",BG149&gt;=100)),'4-man'!BG$21&lt;=IF('4-man'!$BF$4="",999,'4-man'!$BF$4)),100,BG133)))))</f>
        <v/>
      </c>
      <c r="BH134">
        <f>IF(OR('4-man'!BH$23="R",'4-man'!BH$21=$R$139),MIN(100,BH133+10),IF('4-man'!BH$23="P",MIN(100,BH133+25),IF(AND('4-man'!BH$23="D",BH133&gt;=35,'4-man'!BH$21&lt;=IF('4-man'!$BF$4="",999,'4-man'!$BF$4)),BH133-35,IF(AND(LEFT('4-man'!BH$23,3)="ST&gt;",BH133&gt;=100,'4-man'!BH$21&lt;=IF('4-man'!$BF$4="",999,'4-man'!$BF$4)),0,IF(AND(OR(AND('4-man'!BH$22="ST&gt;2",BH125&gt;=100),AND('4-man'!BH$24="ST&gt;2",BH141&gt;=100),AND('4-man'!BH$25="ST&gt;2",BH149&gt;=100)),'4-man'!BH$21&lt;=IF('4-man'!$BF$4="",999,'4-man'!$BF$4)),100,BH133)))))</f>
        <v/>
      </c>
      <c r="BI134">
        <f>IF(OR('4-man'!BI$23="R",'4-man'!BI$21=$R$139),MIN(100,BI133+10),IF('4-man'!BI$23="P",MIN(100,BI133+25),IF(AND('4-man'!BI$23="D",BI133&gt;=35,'4-man'!BI$21&lt;=IF('4-man'!$BF$4="",999,'4-man'!$BF$4)),BI133-35,IF(AND(LEFT('4-man'!BI$23,3)="ST&gt;",BI133&gt;=100,'4-man'!BI$21&lt;=IF('4-man'!$BF$4="",999,'4-man'!$BF$4)),0,IF(AND(OR(AND('4-man'!BI$22="ST&gt;2",BI125&gt;=100),AND('4-man'!BI$24="ST&gt;2",BI141&gt;=100),AND('4-man'!BI$25="ST&gt;2",BI149&gt;=100)),'4-man'!BI$21&lt;=IF('4-man'!$BF$4="",999,'4-man'!$BF$4)),100,BI133)))))</f>
        <v/>
      </c>
      <c r="BJ134">
        <f>IF(OR('4-man'!BJ$23="R",'4-man'!BJ$21=$R$139),MIN(100,BJ133+10),IF('4-man'!BJ$23="P",MIN(100,BJ133+25),IF(AND('4-man'!BJ$23="D",BJ133&gt;=35,'4-man'!BJ$21&lt;=IF('4-man'!$BF$4="",999,'4-man'!$BF$4)),BJ133-35,IF(AND(LEFT('4-man'!BJ$23,3)="ST&gt;",BJ133&gt;=100,'4-man'!BJ$21&lt;=IF('4-man'!$BF$4="",999,'4-man'!$BF$4)),0,IF(AND(OR(AND('4-man'!BJ$22="ST&gt;2",BJ125&gt;=100),AND('4-man'!BJ$24="ST&gt;2",BJ141&gt;=100),AND('4-man'!BJ$25="ST&gt;2",BJ149&gt;=100)),'4-man'!BJ$21&lt;=IF('4-man'!$BF$4="",999,'4-man'!$BF$4)),100,BJ133)))))</f>
        <v/>
      </c>
      <c r="BK134">
        <f>IF(OR('4-man'!BK$23="R",'4-man'!BK$21=$R$139),MIN(100,BK133+10),IF('4-man'!BK$23="P",MIN(100,BK133+25),IF(AND('4-man'!BK$23="D",BK133&gt;=35,'4-man'!BK$21&lt;=IF('4-man'!$BF$4="",999,'4-man'!$BF$4)),BK133-35,IF(AND(LEFT('4-man'!BK$23,3)="ST&gt;",BK133&gt;=100,'4-man'!BK$21&lt;=IF('4-man'!$BF$4="",999,'4-man'!$BF$4)),0,IF(AND(OR(AND('4-man'!BK$22="ST&gt;2",BK125&gt;=100),AND('4-man'!BK$24="ST&gt;2",BK141&gt;=100),AND('4-man'!BK$25="ST&gt;2",BK149&gt;=100)),'4-man'!BK$21&lt;=IF('4-man'!$BF$4="",999,'4-man'!$BF$4)),100,BK133)))))</f>
        <v/>
      </c>
      <c r="BL134">
        <f>IF(OR('4-man'!BL$23="R",'4-man'!BL$21=$R$139),MIN(100,BL133+10),IF('4-man'!BL$23="P",MIN(100,BL133+25),IF(AND('4-man'!BL$23="D",BL133&gt;=35,'4-man'!BL$21&lt;=IF('4-man'!$BF$4="",999,'4-man'!$BF$4)),BL133-35,IF(AND(LEFT('4-man'!BL$23,3)="ST&gt;",BL133&gt;=100,'4-man'!BL$21&lt;=IF('4-man'!$BF$4="",999,'4-man'!$BF$4)),0,IF(AND(OR(AND('4-man'!BL$22="ST&gt;2",BL125&gt;=100),AND('4-man'!BL$24="ST&gt;2",BL141&gt;=100),AND('4-man'!BL$25="ST&gt;2",BL149&gt;=100)),'4-man'!BL$21&lt;=IF('4-man'!$BF$4="",999,'4-man'!$BF$4)),100,BL133)))))</f>
        <v/>
      </c>
      <c r="BM134">
        <f>IF(OR('4-man'!BM$23="R",'4-man'!BM$21=$R$139),MIN(100,BM133+10),IF('4-man'!BM$23="P",MIN(100,BM133+25),IF(AND('4-man'!BM$23="D",BM133&gt;=35,'4-man'!BM$21&lt;=IF('4-man'!$BF$4="",999,'4-man'!$BF$4)),BM133-35,IF(AND(LEFT('4-man'!BM$23,3)="ST&gt;",BM133&gt;=100,'4-man'!BM$21&lt;=IF('4-man'!$BF$4="",999,'4-man'!$BF$4)),0,IF(AND(OR(AND('4-man'!BM$22="ST&gt;2",BM125&gt;=100),AND('4-man'!BM$24="ST&gt;2",BM141&gt;=100),AND('4-man'!BM$25="ST&gt;2",BM149&gt;=100)),'4-man'!BM$21&lt;=IF('4-man'!$BF$4="",999,'4-man'!$BF$4)),100,BM133)))))</f>
        <v/>
      </c>
      <c r="BN134">
        <f>IF(OR('4-man'!BN$23="R",'4-man'!BN$21=$R$139),MIN(100,BN133+10),IF('4-man'!BN$23="P",MIN(100,BN133+25),IF(AND('4-man'!BN$23="D",BN133&gt;=35,'4-man'!BN$21&lt;=IF('4-man'!$BF$4="",999,'4-man'!$BF$4)),BN133-35,IF(AND(LEFT('4-man'!BN$23,3)="ST&gt;",BN133&gt;=100,'4-man'!BN$21&lt;=IF('4-man'!$BF$4="",999,'4-man'!$BF$4)),0,IF(AND(OR(AND('4-man'!BN$22="ST&gt;2",BN125&gt;=100),AND('4-man'!BN$24="ST&gt;2",BN141&gt;=100),AND('4-man'!BN$25="ST&gt;2",BN149&gt;=100)),'4-man'!BN$21&lt;=IF('4-man'!$BF$4="",999,'4-man'!$BF$4)),100,BN133)))))</f>
        <v/>
      </c>
      <c r="BO134">
        <f>IF(OR('4-man'!BO$23="R",'4-man'!BO$21=$R$139),MIN(100,BO133+10),IF('4-man'!BO$23="P",MIN(100,BO133+25),IF(AND('4-man'!BO$23="D",BO133&gt;=35,'4-man'!BO$21&lt;=IF('4-man'!$BF$4="",999,'4-man'!$BF$4)),BO133-35,IF(AND(LEFT('4-man'!BO$23,3)="ST&gt;",BO133&gt;=100,'4-man'!BO$21&lt;=IF('4-man'!$BF$4="",999,'4-man'!$BF$4)),0,IF(AND(OR(AND('4-man'!BO$22="ST&gt;2",BO125&gt;=100),AND('4-man'!BO$24="ST&gt;2",BO141&gt;=100),AND('4-man'!BO$25="ST&gt;2",BO149&gt;=100)),'4-man'!BO$21&lt;=IF('4-man'!$BF$4="",999,'4-man'!$BF$4)),100,BO133)))))</f>
        <v/>
      </c>
      <c r="BP134">
        <f>IF(OR('4-man'!BP$23="R",'4-man'!BP$21=$R$139),MIN(100,BP133+10),IF('4-man'!BP$23="P",MIN(100,BP133+25),IF(AND('4-man'!BP$23="D",BP133&gt;=35,'4-man'!BP$21&lt;=IF('4-man'!$BF$4="",999,'4-man'!$BF$4)),BP133-35,IF(AND(LEFT('4-man'!BP$23,3)="ST&gt;",BP133&gt;=100,'4-man'!BP$21&lt;=IF('4-man'!$BF$4="",999,'4-man'!$BF$4)),0,IF(AND(OR(AND('4-man'!BP$22="ST&gt;2",BP125&gt;=100),AND('4-man'!BP$24="ST&gt;2",BP141&gt;=100),AND('4-man'!BP$25="ST&gt;2",BP149&gt;=100)),'4-man'!BP$21&lt;=IF('4-man'!$BF$4="",999,'4-man'!$BF$4)),100,BP133)))))</f>
        <v/>
      </c>
      <c r="BQ134">
        <f>IF(OR('4-man'!BQ$23="R",'4-man'!BQ$21=$R$139),MIN(100,BQ133+10),IF('4-man'!BQ$23="P",MIN(100,BQ133+25),IF(AND('4-man'!BQ$23="D",BQ133&gt;=35,'4-man'!BQ$21&lt;=IF('4-man'!$BF$4="",999,'4-man'!$BF$4)),BQ133-35,IF(AND(LEFT('4-man'!BQ$23,3)="ST&gt;",BQ133&gt;=100,'4-man'!BQ$21&lt;=IF('4-man'!$BF$4="",999,'4-man'!$BF$4)),0,IF(AND(OR(AND('4-man'!BQ$22="ST&gt;2",BQ125&gt;=100),AND('4-man'!BQ$24="ST&gt;2",BQ141&gt;=100),AND('4-man'!BQ$25="ST&gt;2",BQ149&gt;=100)),'4-man'!BQ$21&lt;=IF('4-man'!$BF$4="",999,'4-man'!$BF$4)),100,BQ133)))))</f>
        <v/>
      </c>
      <c r="BR134">
        <f>IF(OR('4-man'!BR$23="R",'4-man'!BR$21=$R$139),MIN(100,BR133+10),IF('4-man'!BR$23="P",MIN(100,BR133+25),IF(AND('4-man'!BR$23="D",BR133&gt;=35,'4-man'!BR$21&lt;=IF('4-man'!$BF$4="",999,'4-man'!$BF$4)),BR133-35,IF(AND(LEFT('4-man'!BR$23,3)="ST&gt;",BR133&gt;=100,'4-man'!BR$21&lt;=IF('4-man'!$BF$4="",999,'4-man'!$BF$4)),0,IF(AND(OR(AND('4-man'!BR$22="ST&gt;2",BR125&gt;=100),AND('4-man'!BR$24="ST&gt;2",BR141&gt;=100),AND('4-man'!BR$25="ST&gt;2",BR149&gt;=100)),'4-man'!BR$21&lt;=IF('4-man'!$BF$4="",999,'4-man'!$BF$4)),100,BR133)))))</f>
        <v/>
      </c>
      <c r="BS134">
        <f>IF(OR('4-man'!BS$23="R",'4-man'!BS$21=$R$139),MIN(100,BS133+10),IF('4-man'!BS$23="P",MIN(100,BS133+25),IF(AND('4-man'!BS$23="D",BS133&gt;=35,'4-man'!BS$21&lt;=IF('4-man'!$BF$4="",999,'4-man'!$BF$4)),BS133-35,IF(AND(LEFT('4-man'!BS$23,3)="ST&gt;",BS133&gt;=100,'4-man'!BS$21&lt;=IF('4-man'!$BF$4="",999,'4-man'!$BF$4)),0,IF(AND(OR(AND('4-man'!BS$22="ST&gt;2",BS125&gt;=100),AND('4-man'!BS$24="ST&gt;2",BS141&gt;=100),AND('4-man'!BS$25="ST&gt;2",BS149&gt;=100)),'4-man'!BS$21&lt;=IF('4-man'!$BF$4="",999,'4-man'!$BF$4)),100,BS133)))))</f>
        <v/>
      </c>
      <c r="BT134">
        <f>IF(OR('4-man'!BT$23="R",'4-man'!BT$21=$R$139),MIN(100,BT133+10),IF('4-man'!BT$23="P",MIN(100,BT133+25),IF(AND('4-man'!BT$23="D",BT133&gt;=35,'4-man'!BT$21&lt;=IF('4-man'!$BF$4="",999,'4-man'!$BF$4)),BT133-35,IF(AND(LEFT('4-man'!BT$23,3)="ST&gt;",BT133&gt;=100,'4-man'!BT$21&lt;=IF('4-man'!$BF$4="",999,'4-man'!$BF$4)),0,IF(AND(OR(AND('4-man'!BT$22="ST&gt;2",BT125&gt;=100),AND('4-man'!BT$24="ST&gt;2",BT141&gt;=100),AND('4-man'!BT$25="ST&gt;2",BT149&gt;=100)),'4-man'!BT$21&lt;=IF('4-man'!$BF$4="",999,'4-man'!$BF$4)),100,BT133)))))</f>
        <v/>
      </c>
      <c r="BU134">
        <f>IF(OR('4-man'!BU$23="R",'4-man'!BU$21=$R$139),MIN(100,BU133+10),IF('4-man'!BU$23="P",MIN(100,BU133+25),IF(AND('4-man'!BU$23="D",BU133&gt;=35,'4-man'!BU$21&lt;=IF('4-man'!$BF$4="",999,'4-man'!$BF$4)),BU133-35,IF(AND(LEFT('4-man'!BU$23,3)="ST&gt;",BU133&gt;=100,'4-man'!BU$21&lt;=IF('4-man'!$BF$4="",999,'4-man'!$BF$4)),0,IF(AND(OR(AND('4-man'!BU$22="ST&gt;2",BU125&gt;=100),AND('4-man'!BU$24="ST&gt;2",BU141&gt;=100),AND('4-man'!BU$25="ST&gt;2",BU149&gt;=100)),'4-man'!BU$21&lt;=IF('4-man'!$BF$4="",999,'4-man'!$BF$4)),100,BU133)))))</f>
        <v/>
      </c>
      <c r="BV134">
        <f>IF(OR('4-man'!BV$23="R",'4-man'!BV$21=$R$139),MIN(100,BV133+10),IF('4-man'!BV$23="P",MIN(100,BV133+25),IF(AND('4-man'!BV$23="D",BV133&gt;=35,'4-man'!BV$21&lt;=IF('4-man'!$BF$4="",999,'4-man'!$BF$4)),BV133-35,IF(AND(LEFT('4-man'!BV$23,3)="ST&gt;",BV133&gt;=100,'4-man'!BV$21&lt;=IF('4-man'!$BF$4="",999,'4-man'!$BF$4)),0,IF(AND(OR(AND('4-man'!BV$22="ST&gt;2",BV125&gt;=100),AND('4-man'!BV$24="ST&gt;2",BV141&gt;=100),AND('4-man'!BV$25="ST&gt;2",BV149&gt;=100)),'4-man'!BV$21&lt;=IF('4-man'!$BF$4="",999,'4-man'!$BF$4)),100,BV133)))))</f>
        <v/>
      </c>
      <c r="BW134">
        <f>IF(OR('4-man'!BW$23="R",'4-man'!BW$21=$R$139),MIN(100,BW133+10),IF('4-man'!BW$23="P",MIN(100,BW133+25),IF(AND('4-man'!BW$23="D",BW133&gt;=35,'4-man'!BW$21&lt;=IF('4-man'!$BF$4="",999,'4-man'!$BF$4)),BW133-35,IF(AND(LEFT('4-man'!BW$23,3)="ST&gt;",BW133&gt;=100,'4-man'!BW$21&lt;=IF('4-man'!$BF$4="",999,'4-man'!$BF$4)),0,IF(AND(OR(AND('4-man'!BW$22="ST&gt;2",BW125&gt;=100),AND('4-man'!BW$24="ST&gt;2",BW141&gt;=100),AND('4-man'!BW$25="ST&gt;2",BW149&gt;=100)),'4-man'!BW$21&lt;=IF('4-man'!$BF$4="",999,'4-man'!$BF$4)),100,BW133)))))</f>
        <v/>
      </c>
      <c r="BX134">
        <f>IF(OR('4-man'!BX$23="R",'4-man'!BX$21=$R$139),MIN(100,BX133+10),IF('4-man'!BX$23="P",MIN(100,BX133+25),IF(AND('4-man'!BX$23="D",BX133&gt;=35,'4-man'!BX$21&lt;=IF('4-man'!$BF$4="",999,'4-man'!$BF$4)),BX133-35,IF(AND(LEFT('4-man'!BX$23,3)="ST&gt;",BX133&gt;=100,'4-man'!BX$21&lt;=IF('4-man'!$BF$4="",999,'4-man'!$BF$4)),0,IF(AND(OR(AND('4-man'!BX$22="ST&gt;2",BX125&gt;=100),AND('4-man'!BX$24="ST&gt;2",BX141&gt;=100),AND('4-man'!BX$25="ST&gt;2",BX149&gt;=100)),'4-man'!BX$21&lt;=IF('4-man'!$BF$4="",999,'4-man'!$BF$4)),100,BX133)))))</f>
        <v/>
      </c>
      <c r="BY134">
        <f>IF(OR('4-man'!BY$23="R",'4-man'!BY$21=$R$139),MIN(100,BY133+10),IF('4-man'!BY$23="P",MIN(100,BY133+25),IF(AND('4-man'!BY$23="D",BY133&gt;=35,'4-man'!BY$21&lt;=IF('4-man'!$BF$4="",999,'4-man'!$BF$4)),BY133-35,IF(AND(LEFT('4-man'!BY$23,3)="ST&gt;",BY133&gt;=100,'4-man'!BY$21&lt;=IF('4-man'!$BF$4="",999,'4-man'!$BF$4)),0,IF(AND(OR(AND('4-man'!BY$22="ST&gt;2",BY125&gt;=100),AND('4-man'!BY$24="ST&gt;2",BY141&gt;=100),AND('4-man'!BY$25="ST&gt;2",BY149&gt;=100)),'4-man'!BY$21&lt;=IF('4-man'!$BF$4="",999,'4-man'!$BF$4)),100,BY133)))))</f>
        <v/>
      </c>
      <c r="BZ134">
        <f>IF(OR('4-man'!BZ$23="R",'4-man'!BZ$21=$R$139),MIN(100,BZ133+10),IF('4-man'!BZ$23="P",MIN(100,BZ133+25),IF(AND('4-man'!BZ$23="D",BZ133&gt;=35,'4-man'!BZ$21&lt;=IF('4-man'!$BF$4="",999,'4-man'!$BF$4)),BZ133-35,IF(AND(LEFT('4-man'!BZ$23,3)="ST&gt;",BZ133&gt;=100,'4-man'!BZ$21&lt;=IF('4-man'!$BF$4="",999,'4-man'!$BF$4)),0,IF(AND(OR(AND('4-man'!BZ$22="ST&gt;2",BZ125&gt;=100),AND('4-man'!BZ$24="ST&gt;2",BZ141&gt;=100),AND('4-man'!BZ$25="ST&gt;2",BZ149&gt;=100)),'4-man'!BZ$21&lt;=IF('4-man'!$BF$4="",999,'4-man'!$BF$4)),100,BZ133)))))</f>
        <v/>
      </c>
      <c r="CA134">
        <f>IF(OR('4-man'!CA$23="R",'4-man'!CA$21=$R$139),MIN(100,CA133+10),IF('4-man'!CA$23="P",MIN(100,CA133+25),IF(AND('4-man'!CA$23="D",CA133&gt;=35,'4-man'!CA$21&lt;=IF('4-man'!$BF$4="",999,'4-man'!$BF$4)),CA133-35,IF(AND(LEFT('4-man'!CA$23,3)="ST&gt;",CA133&gt;=100,'4-man'!CA$21&lt;=IF('4-man'!$BF$4="",999,'4-man'!$BF$4)),0,IF(AND(OR(AND('4-man'!CA$22="ST&gt;2",CA125&gt;=100),AND('4-man'!CA$24="ST&gt;2",CA141&gt;=100),AND('4-man'!CA$25="ST&gt;2",CA149&gt;=100)),'4-man'!CA$21&lt;=IF('4-man'!$BF$4="",999,'4-man'!$BF$4)),100,CA133)))))</f>
        <v/>
      </c>
      <c r="CB134">
        <f>IF(OR('4-man'!CB$23="R",'4-man'!CB$21=$R$139),MIN(100,CB133+10),IF('4-man'!CB$23="P",MIN(100,CB133+25),IF(AND('4-man'!CB$23="D",CB133&gt;=35,'4-man'!CB$21&lt;=IF('4-man'!$BF$4="",999,'4-man'!$BF$4)),CB133-35,IF(AND(LEFT('4-man'!CB$23,3)="ST&gt;",CB133&gt;=100,'4-man'!CB$21&lt;=IF('4-man'!$BF$4="",999,'4-man'!$BF$4)),0,IF(AND(OR(AND('4-man'!CB$22="ST&gt;2",CB125&gt;=100),AND('4-man'!CB$24="ST&gt;2",CB141&gt;=100),AND('4-man'!CB$25="ST&gt;2",CB149&gt;=100)),'4-man'!CB$21&lt;=IF('4-man'!$BF$4="",999,'4-man'!$BF$4)),100,CB133)))))</f>
        <v/>
      </c>
      <c r="CC134">
        <f>IF(OR('4-man'!CC$23="R",'4-man'!CC$21=$R$139),MIN(100,CC133+10),IF('4-man'!CC$23="P",MIN(100,CC133+25),IF(AND('4-man'!CC$23="D",CC133&gt;=35,'4-man'!CC$21&lt;=IF('4-man'!$BF$4="",999,'4-man'!$BF$4)),CC133-35,IF(AND(LEFT('4-man'!CC$23,3)="ST&gt;",CC133&gt;=100,'4-man'!CC$21&lt;=IF('4-man'!$BF$4="",999,'4-man'!$BF$4)),0,IF(AND(OR(AND('4-man'!CC$22="ST&gt;2",CC125&gt;=100),AND('4-man'!CC$24="ST&gt;2",CC141&gt;=100),AND('4-man'!CC$25="ST&gt;2",CC149&gt;=100)),'4-man'!CC$21&lt;=IF('4-man'!$BF$4="",999,'4-man'!$BF$4)),100,CC133)))))</f>
        <v/>
      </c>
      <c r="CD134">
        <f>IF(OR('4-man'!CD$23="R",'4-man'!CD$21=$R$139),MIN(100,CD133+10),IF('4-man'!CD$23="P",MIN(100,CD133+25),IF(AND('4-man'!CD$23="D",CD133&gt;=35,'4-man'!CD$21&lt;=IF('4-man'!$BF$4="",999,'4-man'!$BF$4)),CD133-35,IF(AND(LEFT('4-man'!CD$23,3)="ST&gt;",CD133&gt;=100,'4-man'!CD$21&lt;=IF('4-man'!$BF$4="",999,'4-man'!$BF$4)),0,IF(AND(OR(AND('4-man'!CD$22="ST&gt;2",CD125&gt;=100),AND('4-man'!CD$24="ST&gt;2",CD141&gt;=100),AND('4-man'!CD$25="ST&gt;2",CD149&gt;=100)),'4-man'!CD$21&lt;=IF('4-man'!$BF$4="",999,'4-man'!$BF$4)),100,CD133)))))</f>
        <v/>
      </c>
    </row>
    <row r="135">
      <c r="A135" t="inlineStr">
        <is>
          <t>P2 timer</t>
        </is>
      </c>
      <c r="B135" t="n">
        <v>0</v>
      </c>
      <c r="C135">
        <f>IF(OR('4-man'!C$23="R",'4-man'!C$21=$R$139,AND(ISNUMBER($R$139),'4-man'!C$21&lt;$R$139)),0,IF(B134&gt;=100,0,IF(B135+1&gt;=IF(OR('4-man'!$F$5=TRUE,'4-man'!$F$5="TRUE",'4-man'!$F$5="Yes"),25,50),0,B135+1)))</f>
        <v/>
      </c>
      <c r="D135">
        <f>IF(OR('4-man'!D$23="R",'4-man'!D$21=$R$139,AND(ISNUMBER($R$139),'4-man'!D$21&lt;$R$139)),0,IF(C134&gt;=100,0,IF(C135+1&gt;=IF(OR('4-man'!$F$5=TRUE,'4-man'!$F$5="TRUE",'4-man'!$F$5="Yes"),25,50),0,C135+1)))</f>
        <v/>
      </c>
      <c r="E135">
        <f>IF(OR('4-man'!E$23="R",'4-man'!E$21=$R$139,AND(ISNUMBER($R$139),'4-man'!E$21&lt;$R$139)),0,IF(D134&gt;=100,0,IF(D135+1&gt;=IF(OR('4-man'!$F$5=TRUE,'4-man'!$F$5="TRUE",'4-man'!$F$5="Yes"),25,50),0,D135+1)))</f>
        <v/>
      </c>
      <c r="F135">
        <f>IF(OR('4-man'!F$23="R",'4-man'!F$21=$R$139,AND(ISNUMBER($R$139),'4-man'!F$21&lt;$R$139)),0,IF(E134&gt;=100,0,IF(E135+1&gt;=IF(OR('4-man'!$F$5=TRUE,'4-man'!$F$5="TRUE",'4-man'!$F$5="Yes"),25,50),0,E135+1)))</f>
        <v/>
      </c>
      <c r="G135">
        <f>IF(OR('4-man'!G$23="R",'4-man'!G$21=$R$139,AND(ISNUMBER($R$139),'4-man'!G$21&lt;$R$139)),0,IF(F134&gt;=100,0,IF(F135+1&gt;=IF(OR('4-man'!$F$5=TRUE,'4-man'!$F$5="TRUE",'4-man'!$F$5="Yes"),25,50),0,F135+1)))</f>
        <v/>
      </c>
      <c r="H135">
        <f>IF(OR('4-man'!H$23="R",'4-man'!H$21=$R$139,AND(ISNUMBER($R$139),'4-man'!H$21&lt;$R$139)),0,IF(G134&gt;=100,0,IF(G135+1&gt;=IF(OR('4-man'!$F$5=TRUE,'4-man'!$F$5="TRUE",'4-man'!$F$5="Yes"),25,50),0,G135+1)))</f>
        <v/>
      </c>
      <c r="I135">
        <f>IF(OR('4-man'!I$23="R",'4-man'!I$21=$R$139,AND(ISNUMBER($R$139),'4-man'!I$21&lt;$R$139)),0,IF(H134&gt;=100,0,IF(H135+1&gt;=IF(OR('4-man'!$F$5=TRUE,'4-man'!$F$5="TRUE",'4-man'!$F$5="Yes"),25,50),0,H135+1)))</f>
        <v/>
      </c>
      <c r="J135">
        <f>IF(OR('4-man'!J$23="R",'4-man'!J$21=$R$139,AND(ISNUMBER($R$139),'4-man'!J$21&lt;$R$139)),0,IF(I134&gt;=100,0,IF(I135+1&gt;=IF(OR('4-man'!$F$5=TRUE,'4-man'!$F$5="TRUE",'4-man'!$F$5="Yes"),25,50),0,I135+1)))</f>
        <v/>
      </c>
      <c r="K135">
        <f>IF(OR('4-man'!K$23="R",'4-man'!K$21=$R$139,AND(ISNUMBER($R$139),'4-man'!K$21&lt;$R$139)),0,IF(J134&gt;=100,0,IF(J135+1&gt;=IF(OR('4-man'!$F$5=TRUE,'4-man'!$F$5="TRUE",'4-man'!$F$5="Yes"),25,50),0,J135+1)))</f>
        <v/>
      </c>
      <c r="L135">
        <f>IF(OR('4-man'!L$23="R",'4-man'!L$21=$R$139,AND(ISNUMBER($R$139),'4-man'!L$21&lt;$R$139)),0,IF(K134&gt;=100,0,IF(K135+1&gt;=IF(OR('4-man'!$F$5=TRUE,'4-man'!$F$5="TRUE",'4-man'!$F$5="Yes"),25,50),0,K135+1)))</f>
        <v/>
      </c>
      <c r="M135">
        <f>IF(OR('4-man'!M$23="R",'4-man'!M$21=$R$139,AND(ISNUMBER($R$139),'4-man'!M$21&lt;$R$139)),0,IF(L134&gt;=100,0,IF(L135+1&gt;=IF(OR('4-man'!$F$5=TRUE,'4-man'!$F$5="TRUE",'4-man'!$F$5="Yes"),25,50),0,L135+1)))</f>
        <v/>
      </c>
      <c r="N135">
        <f>IF(OR('4-man'!N$23="R",'4-man'!N$21=$R$139,AND(ISNUMBER($R$139),'4-man'!N$21&lt;$R$139)),0,IF(M134&gt;=100,0,IF(M135+1&gt;=IF(OR('4-man'!$F$5=TRUE,'4-man'!$F$5="TRUE",'4-man'!$F$5="Yes"),25,50),0,M135+1)))</f>
        <v/>
      </c>
      <c r="O135">
        <f>IF(OR('4-man'!O$23="R",'4-man'!O$21=$R$139,AND(ISNUMBER($R$139),'4-man'!O$21&lt;$R$139)),0,IF(N134&gt;=100,0,IF(N135+1&gt;=IF(OR('4-man'!$F$5=TRUE,'4-man'!$F$5="TRUE",'4-man'!$F$5="Yes"),25,50),0,N135+1)))</f>
        <v/>
      </c>
      <c r="P135">
        <f>IF(OR('4-man'!P$23="R",'4-man'!P$21=$R$139,AND(ISNUMBER($R$139),'4-man'!P$21&lt;$R$139)),0,IF(O134&gt;=100,0,IF(O135+1&gt;=IF(OR('4-man'!$F$5=TRUE,'4-man'!$F$5="TRUE",'4-man'!$F$5="Yes"),25,50),0,O135+1)))</f>
        <v/>
      </c>
      <c r="Q135">
        <f>IF(OR('4-man'!Q$23="R",'4-man'!Q$21=$R$139,AND(ISNUMBER($R$139),'4-man'!Q$21&lt;$R$139)),0,IF(P134&gt;=100,0,IF(P135+1&gt;=IF(OR('4-man'!$F$5=TRUE,'4-man'!$F$5="TRUE",'4-man'!$F$5="Yes"),25,50),0,P135+1)))</f>
        <v/>
      </c>
      <c r="R135">
        <f>IF(OR('4-man'!R$23="R",'4-man'!R$21=$R$139,AND(ISNUMBER($R$139),'4-man'!R$21&lt;$R$139)),0,IF(Q134&gt;=100,0,IF(Q135+1&gt;=IF(OR('4-man'!$F$5=TRUE,'4-man'!$F$5="TRUE",'4-man'!$F$5="Yes"),25,50),0,Q135+1)))</f>
        <v/>
      </c>
      <c r="S135">
        <f>IF(OR('4-man'!S$23="R",'4-man'!S$21=$R$139,AND(ISNUMBER($R$139),'4-man'!S$21&lt;$R$139)),0,IF(R134&gt;=100,0,IF(R135+1&gt;=IF(OR('4-man'!$F$5=TRUE,'4-man'!$F$5="TRUE",'4-man'!$F$5="Yes"),25,50),0,R135+1)))</f>
        <v/>
      </c>
      <c r="T135">
        <f>IF(OR('4-man'!T$23="R",'4-man'!T$21=$R$139,AND(ISNUMBER($R$139),'4-man'!T$21&lt;$R$139)),0,IF(S134&gt;=100,0,IF(S135+1&gt;=IF(OR('4-man'!$F$5=TRUE,'4-man'!$F$5="TRUE",'4-man'!$F$5="Yes"),25,50),0,S135+1)))</f>
        <v/>
      </c>
      <c r="U135">
        <f>IF(OR('4-man'!U$23="R",'4-man'!U$21=$R$139,AND(ISNUMBER($R$139),'4-man'!U$21&lt;$R$139)),0,IF(T134&gt;=100,0,IF(T135+1&gt;=IF(OR('4-man'!$F$5=TRUE,'4-man'!$F$5="TRUE",'4-man'!$F$5="Yes"),25,50),0,T135+1)))</f>
        <v/>
      </c>
      <c r="V135">
        <f>IF(OR('4-man'!V$23="R",'4-man'!V$21=$R$139,AND(ISNUMBER($R$139),'4-man'!V$21&lt;$R$139)),0,IF(U134&gt;=100,0,IF(U135+1&gt;=IF(OR('4-man'!$F$5=TRUE,'4-man'!$F$5="TRUE",'4-man'!$F$5="Yes"),25,50),0,U135+1)))</f>
        <v/>
      </c>
      <c r="W135">
        <f>IF(OR('4-man'!W$23="R",'4-man'!W$21=$R$139,AND(ISNUMBER($R$139),'4-man'!W$21&lt;$R$139)),0,IF(V134&gt;=100,0,IF(V135+1&gt;=IF(OR('4-man'!$F$5=TRUE,'4-man'!$F$5="TRUE",'4-man'!$F$5="Yes"),25,50),0,V135+1)))</f>
        <v/>
      </c>
      <c r="X135">
        <f>IF(OR('4-man'!X$23="R",'4-man'!X$21=$R$139,AND(ISNUMBER($R$139),'4-man'!X$21&lt;$R$139)),0,IF(W134&gt;=100,0,IF(W135+1&gt;=IF(OR('4-man'!$F$5=TRUE,'4-man'!$F$5="TRUE",'4-man'!$F$5="Yes"),25,50),0,W135+1)))</f>
        <v/>
      </c>
      <c r="Y135">
        <f>IF(OR('4-man'!Y$23="R",'4-man'!Y$21=$R$139,AND(ISNUMBER($R$139),'4-man'!Y$21&lt;$R$139)),0,IF(X134&gt;=100,0,IF(X135+1&gt;=IF(OR('4-man'!$F$5=TRUE,'4-man'!$F$5="TRUE",'4-man'!$F$5="Yes"),25,50),0,X135+1)))</f>
        <v/>
      </c>
      <c r="Z135">
        <f>IF(OR('4-man'!Z$23="R",'4-man'!Z$21=$R$139,AND(ISNUMBER($R$139),'4-man'!Z$21&lt;$R$139)),0,IF(Y134&gt;=100,0,IF(Y135+1&gt;=IF(OR('4-man'!$F$5=TRUE,'4-man'!$F$5="TRUE",'4-man'!$F$5="Yes"),25,50),0,Y135+1)))</f>
        <v/>
      </c>
      <c r="AA135">
        <f>IF(OR('4-man'!AA$23="R",'4-man'!AA$21=$R$139,AND(ISNUMBER($R$139),'4-man'!AA$21&lt;$R$139)),0,IF(Z134&gt;=100,0,IF(Z135+1&gt;=IF(OR('4-man'!$F$5=TRUE,'4-man'!$F$5="TRUE",'4-man'!$F$5="Yes"),25,50),0,Z135+1)))</f>
        <v/>
      </c>
      <c r="AB135">
        <f>IF(OR('4-man'!AB$23="R",'4-man'!AB$21=$R$139,AND(ISNUMBER($R$139),'4-man'!AB$21&lt;$R$139)),0,IF(AA134&gt;=100,0,IF(AA135+1&gt;=IF(OR('4-man'!$F$5=TRUE,'4-man'!$F$5="TRUE",'4-man'!$F$5="Yes"),25,50),0,AA135+1)))</f>
        <v/>
      </c>
      <c r="AC135">
        <f>IF(OR('4-man'!AC$23="R",'4-man'!AC$21=$R$139,AND(ISNUMBER($R$139),'4-man'!AC$21&lt;$R$139)),0,IF(AB134&gt;=100,0,IF(AB135+1&gt;=IF(OR('4-man'!$F$5=TRUE,'4-man'!$F$5="TRUE",'4-man'!$F$5="Yes"),25,50),0,AB135+1)))</f>
        <v/>
      </c>
      <c r="AD135">
        <f>IF(OR('4-man'!AD$23="R",'4-man'!AD$21=$R$139,AND(ISNUMBER($R$139),'4-man'!AD$21&lt;$R$139)),0,IF(AC134&gt;=100,0,IF(AC135+1&gt;=IF(OR('4-man'!$F$5=TRUE,'4-man'!$F$5="TRUE",'4-man'!$F$5="Yes"),25,50),0,AC135+1)))</f>
        <v/>
      </c>
      <c r="AE135">
        <f>IF(OR('4-man'!AE$23="R",'4-man'!AE$21=$R$139,AND(ISNUMBER($R$139),'4-man'!AE$21&lt;$R$139)),0,IF(AD134&gt;=100,0,IF(AD135+1&gt;=IF(OR('4-man'!$F$5=TRUE,'4-man'!$F$5="TRUE",'4-man'!$F$5="Yes"),25,50),0,AD135+1)))</f>
        <v/>
      </c>
      <c r="AF135">
        <f>IF(OR('4-man'!AF$23="R",'4-man'!AF$21=$R$139,AND(ISNUMBER($R$139),'4-man'!AF$21&lt;$R$139)),0,IF(AE134&gt;=100,0,IF(AE135+1&gt;=IF(OR('4-man'!$F$5=TRUE,'4-man'!$F$5="TRUE",'4-man'!$F$5="Yes"),25,50),0,AE135+1)))</f>
        <v/>
      </c>
      <c r="AG135">
        <f>IF(OR('4-man'!AG$23="R",'4-man'!AG$21=$R$139,AND(ISNUMBER($R$139),'4-man'!AG$21&lt;$R$139)),0,IF(AF134&gt;=100,0,IF(AF135+1&gt;=IF(OR('4-man'!$F$5=TRUE,'4-man'!$F$5="TRUE",'4-man'!$F$5="Yes"),25,50),0,AF135+1)))</f>
        <v/>
      </c>
      <c r="AH135">
        <f>IF(OR('4-man'!AH$23="R",'4-man'!AH$21=$R$139,AND(ISNUMBER($R$139),'4-man'!AH$21&lt;$R$139)),0,IF(AG134&gt;=100,0,IF(AG135+1&gt;=IF(OR('4-man'!$F$5=TRUE,'4-man'!$F$5="TRUE",'4-man'!$F$5="Yes"),25,50),0,AG135+1)))</f>
        <v/>
      </c>
      <c r="AI135">
        <f>IF(OR('4-man'!AI$23="R",'4-man'!AI$21=$R$139,AND(ISNUMBER($R$139),'4-man'!AI$21&lt;$R$139)),0,IF(AH134&gt;=100,0,IF(AH135+1&gt;=IF(OR('4-man'!$F$5=TRUE,'4-man'!$F$5="TRUE",'4-man'!$F$5="Yes"),25,50),0,AH135+1)))</f>
        <v/>
      </c>
      <c r="AJ135">
        <f>IF(OR('4-man'!AJ$23="R",'4-man'!AJ$21=$R$139,AND(ISNUMBER($R$139),'4-man'!AJ$21&lt;$R$139)),0,IF(AI134&gt;=100,0,IF(AI135+1&gt;=IF(OR('4-man'!$F$5=TRUE,'4-man'!$F$5="TRUE",'4-man'!$F$5="Yes"),25,50),0,AI135+1)))</f>
        <v/>
      </c>
      <c r="AK135">
        <f>IF(OR('4-man'!AK$23="R",'4-man'!AK$21=$R$139,AND(ISNUMBER($R$139),'4-man'!AK$21&lt;$R$139)),0,IF(AJ134&gt;=100,0,IF(AJ135+1&gt;=IF(OR('4-man'!$F$5=TRUE,'4-man'!$F$5="TRUE",'4-man'!$F$5="Yes"),25,50),0,AJ135+1)))</f>
        <v/>
      </c>
      <c r="AL135">
        <f>IF(OR('4-man'!AL$23="R",'4-man'!AL$21=$R$139,AND(ISNUMBER($R$139),'4-man'!AL$21&lt;$R$139)),0,IF(AK134&gt;=100,0,IF(AK135+1&gt;=IF(OR('4-man'!$F$5=TRUE,'4-man'!$F$5="TRUE",'4-man'!$F$5="Yes"),25,50),0,AK135+1)))</f>
        <v/>
      </c>
      <c r="AM135">
        <f>IF(OR('4-man'!AM$23="R",'4-man'!AM$21=$R$139,AND(ISNUMBER($R$139),'4-man'!AM$21&lt;$R$139)),0,IF(AL134&gt;=100,0,IF(AL135+1&gt;=IF(OR('4-man'!$F$5=TRUE,'4-man'!$F$5="TRUE",'4-man'!$F$5="Yes"),25,50),0,AL135+1)))</f>
        <v/>
      </c>
      <c r="AN135">
        <f>IF(OR('4-man'!AN$23="R",'4-man'!AN$21=$R$139,AND(ISNUMBER($R$139),'4-man'!AN$21&lt;$R$139)),0,IF(AM134&gt;=100,0,IF(AM135+1&gt;=IF(OR('4-man'!$F$5=TRUE,'4-man'!$F$5="TRUE",'4-man'!$F$5="Yes"),25,50),0,AM135+1)))</f>
        <v/>
      </c>
      <c r="AO135">
        <f>IF(OR('4-man'!AO$23="R",'4-man'!AO$21=$R$139,AND(ISNUMBER($R$139),'4-man'!AO$21&lt;$R$139)),0,IF(AN134&gt;=100,0,IF(AN135+1&gt;=IF(OR('4-man'!$F$5=TRUE,'4-man'!$F$5="TRUE",'4-man'!$F$5="Yes"),25,50),0,AN135+1)))</f>
        <v/>
      </c>
      <c r="AP135">
        <f>IF(OR('4-man'!AP$23="R",'4-man'!AP$21=$R$139,AND(ISNUMBER($R$139),'4-man'!AP$21&lt;$R$139)),0,IF(AO134&gt;=100,0,IF(AO135+1&gt;=IF(OR('4-man'!$F$5=TRUE,'4-man'!$F$5="TRUE",'4-man'!$F$5="Yes"),25,50),0,AO135+1)))</f>
        <v/>
      </c>
      <c r="AQ135">
        <f>IF(OR('4-man'!AQ$23="R",'4-man'!AQ$21=$R$139,AND(ISNUMBER($R$139),'4-man'!AQ$21&lt;$R$139)),0,IF(AP134&gt;=100,0,IF(AP135+1&gt;=IF(OR('4-man'!$F$5=TRUE,'4-man'!$F$5="TRUE",'4-man'!$F$5="Yes"),25,50),0,AP135+1)))</f>
        <v/>
      </c>
      <c r="AR135">
        <f>IF(OR('4-man'!AR$23="R",'4-man'!AR$21=$R$139,AND(ISNUMBER($R$139),'4-man'!AR$21&lt;$R$139)),0,IF(AQ134&gt;=100,0,IF(AQ135+1&gt;=IF(OR('4-man'!$F$5=TRUE,'4-man'!$F$5="TRUE",'4-man'!$F$5="Yes"),25,50),0,AQ135+1)))</f>
        <v/>
      </c>
      <c r="AS135">
        <f>IF(OR('4-man'!AS$23="R",'4-man'!AS$21=$R$139,AND(ISNUMBER($R$139),'4-man'!AS$21&lt;$R$139)),0,IF(AR134&gt;=100,0,IF(AR135+1&gt;=IF(OR('4-man'!$F$5=TRUE,'4-man'!$F$5="TRUE",'4-man'!$F$5="Yes"),25,50),0,AR135+1)))</f>
        <v/>
      </c>
      <c r="AT135">
        <f>IF(OR('4-man'!AT$23="R",'4-man'!AT$21=$R$139,AND(ISNUMBER($R$139),'4-man'!AT$21&lt;$R$139)),0,IF(AS134&gt;=100,0,IF(AS135+1&gt;=IF(OR('4-man'!$F$5=TRUE,'4-man'!$F$5="TRUE",'4-man'!$F$5="Yes"),25,50),0,AS135+1)))</f>
        <v/>
      </c>
      <c r="AU135">
        <f>IF(OR('4-man'!AU$23="R",'4-man'!AU$21=$R$139,AND(ISNUMBER($R$139),'4-man'!AU$21&lt;$R$139)),0,IF(AT134&gt;=100,0,IF(AT135+1&gt;=IF(OR('4-man'!$F$5=TRUE,'4-man'!$F$5="TRUE",'4-man'!$F$5="Yes"),25,50),0,AT135+1)))</f>
        <v/>
      </c>
      <c r="AV135">
        <f>IF(OR('4-man'!AV$23="R",'4-man'!AV$21=$R$139,AND(ISNUMBER($R$139),'4-man'!AV$21&lt;$R$139)),0,IF(AU134&gt;=100,0,IF(AU135+1&gt;=IF(OR('4-man'!$F$5=TRUE,'4-man'!$F$5="TRUE",'4-man'!$F$5="Yes"),25,50),0,AU135+1)))</f>
        <v/>
      </c>
      <c r="AW135">
        <f>IF(OR('4-man'!AW$23="R",'4-man'!AW$21=$R$139,AND(ISNUMBER($R$139),'4-man'!AW$21&lt;$R$139)),0,IF(AV134&gt;=100,0,IF(AV135+1&gt;=IF(OR('4-man'!$F$5=TRUE,'4-man'!$F$5="TRUE",'4-man'!$F$5="Yes"),25,50),0,AV135+1)))</f>
        <v/>
      </c>
      <c r="AX135">
        <f>IF(OR('4-man'!AX$23="R",'4-man'!AX$21=$R$139,AND(ISNUMBER($R$139),'4-man'!AX$21&lt;$R$139)),0,IF(AW134&gt;=100,0,IF(AW135+1&gt;=IF(OR('4-man'!$F$5=TRUE,'4-man'!$F$5="TRUE",'4-man'!$F$5="Yes"),25,50),0,AW135+1)))</f>
        <v/>
      </c>
      <c r="AY135">
        <f>IF(OR('4-man'!AY$23="R",'4-man'!AY$21=$R$139,AND(ISNUMBER($R$139),'4-man'!AY$21&lt;$R$139)),0,IF(AX134&gt;=100,0,IF(AX135+1&gt;=IF(OR('4-man'!$F$5=TRUE,'4-man'!$F$5="TRUE",'4-man'!$F$5="Yes"),25,50),0,AX135+1)))</f>
        <v/>
      </c>
      <c r="AZ135">
        <f>IF(OR('4-man'!AZ$23="R",'4-man'!AZ$21=$R$139,AND(ISNUMBER($R$139),'4-man'!AZ$21&lt;$R$139)),0,IF(AY134&gt;=100,0,IF(AY135+1&gt;=IF(OR('4-man'!$F$5=TRUE,'4-man'!$F$5="TRUE",'4-man'!$F$5="Yes"),25,50),0,AY135+1)))</f>
        <v/>
      </c>
      <c r="BA135">
        <f>IF(OR('4-man'!BA$23="R",'4-man'!BA$21=$R$139,AND(ISNUMBER($R$139),'4-man'!BA$21&lt;$R$139)),0,IF(AZ134&gt;=100,0,IF(AZ135+1&gt;=IF(OR('4-man'!$F$5=TRUE,'4-man'!$F$5="TRUE",'4-man'!$F$5="Yes"),25,50),0,AZ135+1)))</f>
        <v/>
      </c>
      <c r="BB135">
        <f>IF(OR('4-man'!BB$23="R",'4-man'!BB$21=$R$139,AND(ISNUMBER($R$139),'4-man'!BB$21&lt;$R$139)),0,IF(BA134&gt;=100,0,IF(BA135+1&gt;=IF(OR('4-man'!$F$5=TRUE,'4-man'!$F$5="TRUE",'4-man'!$F$5="Yes"),25,50),0,BA135+1)))</f>
        <v/>
      </c>
      <c r="BC135">
        <f>IF(OR('4-man'!BC$23="R",'4-man'!BC$21=$R$139,AND(ISNUMBER($R$139),'4-man'!BC$21&lt;$R$139)),0,IF(BB134&gt;=100,0,IF(BB135+1&gt;=IF(OR('4-man'!$F$5=TRUE,'4-man'!$F$5="TRUE",'4-man'!$F$5="Yes"),25,50),0,BB135+1)))</f>
        <v/>
      </c>
      <c r="BD135">
        <f>IF(OR('4-man'!BD$23="R",'4-man'!BD$21=$R$139,AND(ISNUMBER($R$139),'4-man'!BD$21&lt;$R$139)),0,IF(BC134&gt;=100,0,IF(BC135+1&gt;=IF(OR('4-man'!$F$5=TRUE,'4-man'!$F$5="TRUE",'4-man'!$F$5="Yes"),25,50),0,BC135+1)))</f>
        <v/>
      </c>
      <c r="BE135">
        <f>IF(OR('4-man'!BE$23="R",'4-man'!BE$21=$R$139,AND(ISNUMBER($R$139),'4-man'!BE$21&lt;$R$139)),0,IF(BD134&gt;=100,0,IF(BD135+1&gt;=IF(OR('4-man'!$F$5=TRUE,'4-man'!$F$5="TRUE",'4-man'!$F$5="Yes"),25,50),0,BD135+1)))</f>
        <v/>
      </c>
      <c r="BF135">
        <f>IF(OR('4-man'!BF$23="R",'4-man'!BF$21=$R$139,AND(ISNUMBER($R$139),'4-man'!BF$21&lt;$R$139)),0,IF(BE134&gt;=100,0,IF(BE135+1&gt;=IF(OR('4-man'!$F$5=TRUE,'4-man'!$F$5="TRUE",'4-man'!$F$5="Yes"),25,50),0,BE135+1)))</f>
        <v/>
      </c>
      <c r="BG135">
        <f>IF(OR('4-man'!BG$23="R",'4-man'!BG$21=$R$139,AND(ISNUMBER($R$139),'4-man'!BG$21&lt;$R$139)),0,IF(BF134&gt;=100,0,IF(BF135+1&gt;=IF(OR('4-man'!$F$5=TRUE,'4-man'!$F$5="TRUE",'4-man'!$F$5="Yes"),25,50),0,BF135+1)))</f>
        <v/>
      </c>
      <c r="BH135">
        <f>IF(OR('4-man'!BH$23="R",'4-man'!BH$21=$R$139,AND(ISNUMBER($R$139),'4-man'!BH$21&lt;$R$139)),0,IF(BG134&gt;=100,0,IF(BG135+1&gt;=IF(OR('4-man'!$F$5=TRUE,'4-man'!$F$5="TRUE",'4-man'!$F$5="Yes"),25,50),0,BG135+1)))</f>
        <v/>
      </c>
      <c r="BI135">
        <f>IF(OR('4-man'!BI$23="R",'4-man'!BI$21=$R$139,AND(ISNUMBER($R$139),'4-man'!BI$21&lt;$R$139)),0,IF(BH134&gt;=100,0,IF(BH135+1&gt;=IF(OR('4-man'!$F$5=TRUE,'4-man'!$F$5="TRUE",'4-man'!$F$5="Yes"),25,50),0,BH135+1)))</f>
        <v/>
      </c>
      <c r="BJ135">
        <f>IF(OR('4-man'!BJ$23="R",'4-man'!BJ$21=$R$139,AND(ISNUMBER($R$139),'4-man'!BJ$21&lt;$R$139)),0,IF(BI134&gt;=100,0,IF(BI135+1&gt;=IF(OR('4-man'!$F$5=TRUE,'4-man'!$F$5="TRUE",'4-man'!$F$5="Yes"),25,50),0,BI135+1)))</f>
        <v/>
      </c>
      <c r="BK135">
        <f>IF(OR('4-man'!BK$23="R",'4-man'!BK$21=$R$139,AND(ISNUMBER($R$139),'4-man'!BK$21&lt;$R$139)),0,IF(BJ134&gt;=100,0,IF(BJ135+1&gt;=IF(OR('4-man'!$F$5=TRUE,'4-man'!$F$5="TRUE",'4-man'!$F$5="Yes"),25,50),0,BJ135+1)))</f>
        <v/>
      </c>
      <c r="BL135">
        <f>IF(OR('4-man'!BL$23="R",'4-man'!BL$21=$R$139,AND(ISNUMBER($R$139),'4-man'!BL$21&lt;$R$139)),0,IF(BK134&gt;=100,0,IF(BK135+1&gt;=IF(OR('4-man'!$F$5=TRUE,'4-man'!$F$5="TRUE",'4-man'!$F$5="Yes"),25,50),0,BK135+1)))</f>
        <v/>
      </c>
      <c r="BM135">
        <f>IF(OR('4-man'!BM$23="R",'4-man'!BM$21=$R$139,AND(ISNUMBER($R$139),'4-man'!BM$21&lt;$R$139)),0,IF(BL134&gt;=100,0,IF(BL135+1&gt;=IF(OR('4-man'!$F$5=TRUE,'4-man'!$F$5="TRUE",'4-man'!$F$5="Yes"),25,50),0,BL135+1)))</f>
        <v/>
      </c>
      <c r="BN135">
        <f>IF(OR('4-man'!BN$23="R",'4-man'!BN$21=$R$139,AND(ISNUMBER($R$139),'4-man'!BN$21&lt;$R$139)),0,IF(BM134&gt;=100,0,IF(BM135+1&gt;=IF(OR('4-man'!$F$5=TRUE,'4-man'!$F$5="TRUE",'4-man'!$F$5="Yes"),25,50),0,BM135+1)))</f>
        <v/>
      </c>
      <c r="BO135">
        <f>IF(OR('4-man'!BO$23="R",'4-man'!BO$21=$R$139,AND(ISNUMBER($R$139),'4-man'!BO$21&lt;$R$139)),0,IF(BN134&gt;=100,0,IF(BN135+1&gt;=IF(OR('4-man'!$F$5=TRUE,'4-man'!$F$5="TRUE",'4-man'!$F$5="Yes"),25,50),0,BN135+1)))</f>
        <v/>
      </c>
      <c r="BP135">
        <f>IF(OR('4-man'!BP$23="R",'4-man'!BP$21=$R$139,AND(ISNUMBER($R$139),'4-man'!BP$21&lt;$R$139)),0,IF(BO134&gt;=100,0,IF(BO135+1&gt;=IF(OR('4-man'!$F$5=TRUE,'4-man'!$F$5="TRUE",'4-man'!$F$5="Yes"),25,50),0,BO135+1)))</f>
        <v/>
      </c>
      <c r="BQ135">
        <f>IF(OR('4-man'!BQ$23="R",'4-man'!BQ$21=$R$139,AND(ISNUMBER($R$139),'4-man'!BQ$21&lt;$R$139)),0,IF(BP134&gt;=100,0,IF(BP135+1&gt;=IF(OR('4-man'!$F$5=TRUE,'4-man'!$F$5="TRUE",'4-man'!$F$5="Yes"),25,50),0,BP135+1)))</f>
        <v/>
      </c>
      <c r="BR135">
        <f>IF(OR('4-man'!BR$23="R",'4-man'!BR$21=$R$139,AND(ISNUMBER($R$139),'4-man'!BR$21&lt;$R$139)),0,IF(BQ134&gt;=100,0,IF(BQ135+1&gt;=IF(OR('4-man'!$F$5=TRUE,'4-man'!$F$5="TRUE",'4-man'!$F$5="Yes"),25,50),0,BQ135+1)))</f>
        <v/>
      </c>
      <c r="BS135">
        <f>IF(OR('4-man'!BS$23="R",'4-man'!BS$21=$R$139,AND(ISNUMBER($R$139),'4-man'!BS$21&lt;$R$139)),0,IF(BR134&gt;=100,0,IF(BR135+1&gt;=IF(OR('4-man'!$F$5=TRUE,'4-man'!$F$5="TRUE",'4-man'!$F$5="Yes"),25,50),0,BR135+1)))</f>
        <v/>
      </c>
      <c r="BT135">
        <f>IF(OR('4-man'!BT$23="R",'4-man'!BT$21=$R$139,AND(ISNUMBER($R$139),'4-man'!BT$21&lt;$R$139)),0,IF(BS134&gt;=100,0,IF(BS135+1&gt;=IF(OR('4-man'!$F$5=TRUE,'4-man'!$F$5="TRUE",'4-man'!$F$5="Yes"),25,50),0,BS135+1)))</f>
        <v/>
      </c>
      <c r="BU135">
        <f>IF(OR('4-man'!BU$23="R",'4-man'!BU$21=$R$139,AND(ISNUMBER($R$139),'4-man'!BU$21&lt;$R$139)),0,IF(BT134&gt;=100,0,IF(BT135+1&gt;=IF(OR('4-man'!$F$5=TRUE,'4-man'!$F$5="TRUE",'4-man'!$F$5="Yes"),25,50),0,BT135+1)))</f>
        <v/>
      </c>
      <c r="BV135">
        <f>IF(OR('4-man'!BV$23="R",'4-man'!BV$21=$R$139,AND(ISNUMBER($R$139),'4-man'!BV$21&lt;$R$139)),0,IF(BU134&gt;=100,0,IF(BU135+1&gt;=IF(OR('4-man'!$F$5=TRUE,'4-man'!$F$5="TRUE",'4-man'!$F$5="Yes"),25,50),0,BU135+1)))</f>
        <v/>
      </c>
      <c r="BW135">
        <f>IF(OR('4-man'!BW$23="R",'4-man'!BW$21=$R$139,AND(ISNUMBER($R$139),'4-man'!BW$21&lt;$R$139)),0,IF(BV134&gt;=100,0,IF(BV135+1&gt;=IF(OR('4-man'!$F$5=TRUE,'4-man'!$F$5="TRUE",'4-man'!$F$5="Yes"),25,50),0,BV135+1)))</f>
        <v/>
      </c>
      <c r="BX135">
        <f>IF(OR('4-man'!BX$23="R",'4-man'!BX$21=$R$139,AND(ISNUMBER($R$139),'4-man'!BX$21&lt;$R$139)),0,IF(BW134&gt;=100,0,IF(BW135+1&gt;=IF(OR('4-man'!$F$5=TRUE,'4-man'!$F$5="TRUE",'4-man'!$F$5="Yes"),25,50),0,BW135+1)))</f>
        <v/>
      </c>
      <c r="BY135">
        <f>IF(OR('4-man'!BY$23="R",'4-man'!BY$21=$R$139,AND(ISNUMBER($R$139),'4-man'!BY$21&lt;$R$139)),0,IF(BX134&gt;=100,0,IF(BX135+1&gt;=IF(OR('4-man'!$F$5=TRUE,'4-man'!$F$5="TRUE",'4-man'!$F$5="Yes"),25,50),0,BX135+1)))</f>
        <v/>
      </c>
      <c r="BZ135">
        <f>IF(OR('4-man'!BZ$23="R",'4-man'!BZ$21=$R$139,AND(ISNUMBER($R$139),'4-man'!BZ$21&lt;$R$139)),0,IF(BY134&gt;=100,0,IF(BY135+1&gt;=IF(OR('4-man'!$F$5=TRUE,'4-man'!$F$5="TRUE",'4-man'!$F$5="Yes"),25,50),0,BY135+1)))</f>
        <v/>
      </c>
      <c r="CA135">
        <f>IF(OR('4-man'!CA$23="R",'4-man'!CA$21=$R$139,AND(ISNUMBER($R$139),'4-man'!CA$21&lt;$R$139)),0,IF(BZ134&gt;=100,0,IF(BZ135+1&gt;=IF(OR('4-man'!$F$5=TRUE,'4-man'!$F$5="TRUE",'4-man'!$F$5="Yes"),25,50),0,BZ135+1)))</f>
        <v/>
      </c>
      <c r="CB135">
        <f>IF(OR('4-man'!CB$23="R",'4-man'!CB$21=$R$139,AND(ISNUMBER($R$139),'4-man'!CB$21&lt;$R$139)),0,IF(CA134&gt;=100,0,IF(CA135+1&gt;=IF(OR('4-man'!$F$5=TRUE,'4-man'!$F$5="TRUE",'4-man'!$F$5="Yes"),25,50),0,CA135+1)))</f>
        <v/>
      </c>
      <c r="CC135">
        <f>IF(OR('4-man'!CC$23="R",'4-man'!CC$21=$R$139,AND(ISNUMBER($R$139),'4-man'!CC$21&lt;$R$139)),0,IF(CB134&gt;=100,0,IF(CB135+1&gt;=IF(OR('4-man'!$F$5=TRUE,'4-man'!$F$5="TRUE",'4-man'!$F$5="Yes"),25,50),0,CB135+1)))</f>
        <v/>
      </c>
      <c r="CD135">
        <f>IF(OR('4-man'!CD$23="R",'4-man'!CD$21=$R$139,AND(ISNUMBER($R$139),'4-man'!CD$21&lt;$R$139)),0,IF(CC134&gt;=100,0,IF(CC135+1&gt;=IF(OR('4-man'!$F$5=TRUE,'4-man'!$F$5="TRUE",'4-man'!$F$5="Yes"),25,50),0,CC135+1)))</f>
        <v/>
      </c>
    </row>
    <row r="136">
      <c r="A136" t="inlineStr">
        <is>
          <t>P2 flag</t>
        </is>
      </c>
      <c r="B136" t="n">
        <v>0</v>
      </c>
      <c r="C136">
        <f>IF(OR(B136=1,OR('4-man'!C$23="D",'4-man'!C$23="A",'4-man'!C$23="S",'4-man'!C$23="C",'4-man'!C$23="H",'4-man'!C$23="B",'4-man'!C$23="T",'4-man'!C$23="E",'4-man'!C$23="SB")),1,0)</f>
        <v/>
      </c>
      <c r="D136">
        <f>IF(OR(C136=1,OR('4-man'!D$23="D",'4-man'!D$23="A",'4-man'!D$23="S",'4-man'!D$23="C",'4-man'!D$23="H",'4-man'!D$23="B",'4-man'!D$23="T",'4-man'!D$23="E",'4-man'!D$23="SB")),1,0)</f>
        <v/>
      </c>
      <c r="E136">
        <f>IF(OR(D136=1,OR('4-man'!E$23="D",'4-man'!E$23="A",'4-man'!E$23="S",'4-man'!E$23="C",'4-man'!E$23="H",'4-man'!E$23="B",'4-man'!E$23="T",'4-man'!E$23="E",'4-man'!E$23="SB")),1,0)</f>
        <v/>
      </c>
      <c r="F136">
        <f>IF(OR(E136=1,OR('4-man'!F$23="D",'4-man'!F$23="A",'4-man'!F$23="S",'4-man'!F$23="C",'4-man'!F$23="H",'4-man'!F$23="B",'4-man'!F$23="T",'4-man'!F$23="E",'4-man'!F$23="SB")),1,0)</f>
        <v/>
      </c>
      <c r="G136">
        <f>IF(OR(F136=1,OR('4-man'!G$23="D",'4-man'!G$23="A",'4-man'!G$23="S",'4-man'!G$23="C",'4-man'!G$23="H",'4-man'!G$23="B",'4-man'!G$23="T",'4-man'!G$23="E",'4-man'!G$23="SB")),1,0)</f>
        <v/>
      </c>
      <c r="H136">
        <f>IF(OR(G136=1,OR('4-man'!H$23="D",'4-man'!H$23="A",'4-man'!H$23="S",'4-man'!H$23="C",'4-man'!H$23="H",'4-man'!H$23="B",'4-man'!H$23="T",'4-man'!H$23="E",'4-man'!H$23="SB")),1,0)</f>
        <v/>
      </c>
      <c r="I136">
        <f>IF(OR(H136=1,OR('4-man'!I$23="D",'4-man'!I$23="A",'4-man'!I$23="S",'4-man'!I$23="C",'4-man'!I$23="H",'4-man'!I$23="B",'4-man'!I$23="T",'4-man'!I$23="E",'4-man'!I$23="SB")),1,0)</f>
        <v/>
      </c>
      <c r="J136">
        <f>IF(OR(I136=1,OR('4-man'!J$23="D",'4-man'!J$23="A",'4-man'!J$23="S",'4-man'!J$23="C",'4-man'!J$23="H",'4-man'!J$23="B",'4-man'!J$23="T",'4-man'!J$23="E",'4-man'!J$23="SB")),1,0)</f>
        <v/>
      </c>
      <c r="K136">
        <f>IF(OR(J136=1,OR('4-man'!K$23="D",'4-man'!K$23="A",'4-man'!K$23="S",'4-man'!K$23="C",'4-man'!K$23="H",'4-man'!K$23="B",'4-man'!K$23="T",'4-man'!K$23="E",'4-man'!K$23="SB")),1,0)</f>
        <v/>
      </c>
      <c r="L136">
        <f>IF(OR(K136=1,OR('4-man'!L$23="D",'4-man'!L$23="A",'4-man'!L$23="S",'4-man'!L$23="C",'4-man'!L$23="H",'4-man'!L$23="B",'4-man'!L$23="T",'4-man'!L$23="E",'4-man'!L$23="SB")),1,0)</f>
        <v/>
      </c>
      <c r="M136">
        <f>IF(OR(L136=1,OR('4-man'!M$23="D",'4-man'!M$23="A",'4-man'!M$23="S",'4-man'!M$23="C",'4-man'!M$23="H",'4-man'!M$23="B",'4-man'!M$23="T",'4-man'!M$23="E",'4-man'!M$23="SB")),1,0)</f>
        <v/>
      </c>
      <c r="N136">
        <f>IF(OR(M136=1,OR('4-man'!N$23="D",'4-man'!N$23="A",'4-man'!N$23="S",'4-man'!N$23="C",'4-man'!N$23="H",'4-man'!N$23="B",'4-man'!N$23="T",'4-man'!N$23="E",'4-man'!N$23="SB")),1,0)</f>
        <v/>
      </c>
      <c r="O136">
        <f>IF(OR(N136=1,OR('4-man'!O$23="D",'4-man'!O$23="A",'4-man'!O$23="S",'4-man'!O$23="C",'4-man'!O$23="H",'4-man'!O$23="B",'4-man'!O$23="T",'4-man'!O$23="E",'4-man'!O$23="SB")),1,0)</f>
        <v/>
      </c>
      <c r="P136">
        <f>IF(OR(O136=1,OR('4-man'!P$23="D",'4-man'!P$23="A",'4-man'!P$23="S",'4-man'!P$23="C",'4-man'!P$23="H",'4-man'!P$23="B",'4-man'!P$23="T",'4-man'!P$23="E",'4-man'!P$23="SB")),1,0)</f>
        <v/>
      </c>
      <c r="Q136">
        <f>IF(OR(P136=1,OR('4-man'!Q$23="D",'4-man'!Q$23="A",'4-man'!Q$23="S",'4-man'!Q$23="C",'4-man'!Q$23="H",'4-man'!Q$23="B",'4-man'!Q$23="T",'4-man'!Q$23="E",'4-man'!Q$23="SB")),1,0)</f>
        <v/>
      </c>
      <c r="R136">
        <f>IF(OR(Q136=1,OR('4-man'!R$23="D",'4-man'!R$23="A",'4-man'!R$23="S",'4-man'!R$23="C",'4-man'!R$23="H",'4-man'!R$23="B",'4-man'!R$23="T",'4-man'!R$23="E",'4-man'!R$23="SB")),1,0)</f>
        <v/>
      </c>
      <c r="S136">
        <f>IF(OR(R136=1,OR('4-man'!S$23="D",'4-man'!S$23="A",'4-man'!S$23="S",'4-man'!S$23="C",'4-man'!S$23="H",'4-man'!S$23="B",'4-man'!S$23="T",'4-man'!S$23="E",'4-man'!S$23="SB")),1,0)</f>
        <v/>
      </c>
      <c r="T136">
        <f>IF(OR(S136=1,OR('4-man'!T$23="D",'4-man'!T$23="A",'4-man'!T$23="S",'4-man'!T$23="C",'4-man'!T$23="H",'4-man'!T$23="B",'4-man'!T$23="T",'4-man'!T$23="E",'4-man'!T$23="SB")),1,0)</f>
        <v/>
      </c>
      <c r="U136">
        <f>IF(OR(T136=1,OR('4-man'!U$23="D",'4-man'!U$23="A",'4-man'!U$23="S",'4-man'!U$23="C",'4-man'!U$23="H",'4-man'!U$23="B",'4-man'!U$23="T",'4-man'!U$23="E",'4-man'!U$23="SB")),1,0)</f>
        <v/>
      </c>
      <c r="V136">
        <f>IF(OR(U136=1,OR('4-man'!V$23="D",'4-man'!V$23="A",'4-man'!V$23="S",'4-man'!V$23="C",'4-man'!V$23="H",'4-man'!V$23="B",'4-man'!V$23="T",'4-man'!V$23="E",'4-man'!V$23="SB")),1,0)</f>
        <v/>
      </c>
      <c r="W136">
        <f>IF(OR(V136=1,OR('4-man'!W$23="D",'4-man'!W$23="A",'4-man'!W$23="S",'4-man'!W$23="C",'4-man'!W$23="H",'4-man'!W$23="B",'4-man'!W$23="T",'4-man'!W$23="E",'4-man'!W$23="SB")),1,0)</f>
        <v/>
      </c>
      <c r="X136">
        <f>IF(OR(W136=1,OR('4-man'!X$23="D",'4-man'!X$23="A",'4-man'!X$23="S",'4-man'!X$23="C",'4-man'!X$23="H",'4-man'!X$23="B",'4-man'!X$23="T",'4-man'!X$23="E",'4-man'!X$23="SB")),1,0)</f>
        <v/>
      </c>
      <c r="Y136">
        <f>IF(OR(X136=1,OR('4-man'!Y$23="D",'4-man'!Y$23="A",'4-man'!Y$23="S",'4-man'!Y$23="C",'4-man'!Y$23="H",'4-man'!Y$23="B",'4-man'!Y$23="T",'4-man'!Y$23="E",'4-man'!Y$23="SB")),1,0)</f>
        <v/>
      </c>
      <c r="Z136">
        <f>IF(OR(Y136=1,OR('4-man'!Z$23="D",'4-man'!Z$23="A",'4-man'!Z$23="S",'4-man'!Z$23="C",'4-man'!Z$23="H",'4-man'!Z$23="B",'4-man'!Z$23="T",'4-man'!Z$23="E",'4-man'!Z$23="SB")),1,0)</f>
        <v/>
      </c>
      <c r="AA136">
        <f>IF(OR(Z136=1,OR('4-man'!AA$23="D",'4-man'!AA$23="A",'4-man'!AA$23="S",'4-man'!AA$23="C",'4-man'!AA$23="H",'4-man'!AA$23="B",'4-man'!AA$23="T",'4-man'!AA$23="E",'4-man'!AA$23="SB")),1,0)</f>
        <v/>
      </c>
      <c r="AB136">
        <f>IF(OR(AA136=1,OR('4-man'!AB$23="D",'4-man'!AB$23="A",'4-man'!AB$23="S",'4-man'!AB$23="C",'4-man'!AB$23="H",'4-man'!AB$23="B",'4-man'!AB$23="T",'4-man'!AB$23="E",'4-man'!AB$23="SB")),1,0)</f>
        <v/>
      </c>
      <c r="AC136">
        <f>IF(OR(AB136=1,OR('4-man'!AC$23="D",'4-man'!AC$23="A",'4-man'!AC$23="S",'4-man'!AC$23="C",'4-man'!AC$23="H",'4-man'!AC$23="B",'4-man'!AC$23="T",'4-man'!AC$23="E",'4-man'!AC$23="SB")),1,0)</f>
        <v/>
      </c>
      <c r="AD136">
        <f>IF(OR(AC136=1,OR('4-man'!AD$23="D",'4-man'!AD$23="A",'4-man'!AD$23="S",'4-man'!AD$23="C",'4-man'!AD$23="H",'4-man'!AD$23="B",'4-man'!AD$23="T",'4-man'!AD$23="E",'4-man'!AD$23="SB")),1,0)</f>
        <v/>
      </c>
      <c r="AE136">
        <f>IF(OR(AD136=1,OR('4-man'!AE$23="D",'4-man'!AE$23="A",'4-man'!AE$23="S",'4-man'!AE$23="C",'4-man'!AE$23="H",'4-man'!AE$23="B",'4-man'!AE$23="T",'4-man'!AE$23="E",'4-man'!AE$23="SB")),1,0)</f>
        <v/>
      </c>
      <c r="AF136">
        <f>IF(OR(AE136=1,OR('4-man'!AF$23="D",'4-man'!AF$23="A",'4-man'!AF$23="S",'4-man'!AF$23="C",'4-man'!AF$23="H",'4-man'!AF$23="B",'4-man'!AF$23="T",'4-man'!AF$23="E",'4-man'!AF$23="SB")),1,0)</f>
        <v/>
      </c>
      <c r="AG136">
        <f>IF(OR(AF136=1,OR('4-man'!AG$23="D",'4-man'!AG$23="A",'4-man'!AG$23="S",'4-man'!AG$23="C",'4-man'!AG$23="H",'4-man'!AG$23="B",'4-man'!AG$23="T",'4-man'!AG$23="E",'4-man'!AG$23="SB")),1,0)</f>
        <v/>
      </c>
      <c r="AH136">
        <f>IF(OR(AG136=1,OR('4-man'!AH$23="D",'4-man'!AH$23="A",'4-man'!AH$23="S",'4-man'!AH$23="C",'4-man'!AH$23="H",'4-man'!AH$23="B",'4-man'!AH$23="T",'4-man'!AH$23="E",'4-man'!AH$23="SB")),1,0)</f>
        <v/>
      </c>
      <c r="AI136">
        <f>IF(OR(AH136=1,OR('4-man'!AI$23="D",'4-man'!AI$23="A",'4-man'!AI$23="S",'4-man'!AI$23="C",'4-man'!AI$23="H",'4-man'!AI$23="B",'4-man'!AI$23="T",'4-man'!AI$23="E",'4-man'!AI$23="SB")),1,0)</f>
        <v/>
      </c>
      <c r="AJ136">
        <f>IF(OR(AI136=1,OR('4-man'!AJ$23="D",'4-man'!AJ$23="A",'4-man'!AJ$23="S",'4-man'!AJ$23="C",'4-man'!AJ$23="H",'4-man'!AJ$23="B",'4-man'!AJ$23="T",'4-man'!AJ$23="E",'4-man'!AJ$23="SB")),1,0)</f>
        <v/>
      </c>
      <c r="AK136">
        <f>IF(OR(AJ136=1,OR('4-man'!AK$23="D",'4-man'!AK$23="A",'4-man'!AK$23="S",'4-man'!AK$23="C",'4-man'!AK$23="H",'4-man'!AK$23="B",'4-man'!AK$23="T",'4-man'!AK$23="E",'4-man'!AK$23="SB")),1,0)</f>
        <v/>
      </c>
      <c r="AL136">
        <f>IF(OR(AK136=1,OR('4-man'!AL$23="D",'4-man'!AL$23="A",'4-man'!AL$23="S",'4-man'!AL$23="C",'4-man'!AL$23="H",'4-man'!AL$23="B",'4-man'!AL$23="T",'4-man'!AL$23="E",'4-man'!AL$23="SB")),1,0)</f>
        <v/>
      </c>
      <c r="AM136">
        <f>IF(OR(AL136=1,OR('4-man'!AM$23="D",'4-man'!AM$23="A",'4-man'!AM$23="S",'4-man'!AM$23="C",'4-man'!AM$23="H",'4-man'!AM$23="B",'4-man'!AM$23="T",'4-man'!AM$23="E",'4-man'!AM$23="SB")),1,0)</f>
        <v/>
      </c>
      <c r="AN136">
        <f>IF(OR(AM136=1,OR('4-man'!AN$23="D",'4-man'!AN$23="A",'4-man'!AN$23="S",'4-man'!AN$23="C",'4-man'!AN$23="H",'4-man'!AN$23="B",'4-man'!AN$23="T",'4-man'!AN$23="E",'4-man'!AN$23="SB")),1,0)</f>
        <v/>
      </c>
      <c r="AO136">
        <f>IF(OR(AN136=1,OR('4-man'!AO$23="D",'4-man'!AO$23="A",'4-man'!AO$23="S",'4-man'!AO$23="C",'4-man'!AO$23="H",'4-man'!AO$23="B",'4-man'!AO$23="T",'4-man'!AO$23="E",'4-man'!AO$23="SB")),1,0)</f>
        <v/>
      </c>
      <c r="AP136">
        <f>IF(OR(AO136=1,OR('4-man'!AP$23="D",'4-man'!AP$23="A",'4-man'!AP$23="S",'4-man'!AP$23="C",'4-man'!AP$23="H",'4-man'!AP$23="B",'4-man'!AP$23="T",'4-man'!AP$23="E",'4-man'!AP$23="SB")),1,0)</f>
        <v/>
      </c>
      <c r="AQ136">
        <f>IF(OR(AP136=1,OR('4-man'!AQ$23="D",'4-man'!AQ$23="A",'4-man'!AQ$23="S",'4-man'!AQ$23="C",'4-man'!AQ$23="H",'4-man'!AQ$23="B",'4-man'!AQ$23="T",'4-man'!AQ$23="E",'4-man'!AQ$23="SB")),1,0)</f>
        <v/>
      </c>
      <c r="AR136">
        <f>IF(OR(AQ136=1,OR('4-man'!AR$23="D",'4-man'!AR$23="A",'4-man'!AR$23="S",'4-man'!AR$23="C",'4-man'!AR$23="H",'4-man'!AR$23="B",'4-man'!AR$23="T",'4-man'!AR$23="E",'4-man'!AR$23="SB")),1,0)</f>
        <v/>
      </c>
      <c r="AS136">
        <f>IF(OR(AR136=1,OR('4-man'!AS$23="D",'4-man'!AS$23="A",'4-man'!AS$23="S",'4-man'!AS$23="C",'4-man'!AS$23="H",'4-man'!AS$23="B",'4-man'!AS$23="T",'4-man'!AS$23="E",'4-man'!AS$23="SB")),1,0)</f>
        <v/>
      </c>
      <c r="AT136">
        <f>IF(OR(AS136=1,OR('4-man'!AT$23="D",'4-man'!AT$23="A",'4-man'!AT$23="S",'4-man'!AT$23="C",'4-man'!AT$23="H",'4-man'!AT$23="B",'4-man'!AT$23="T",'4-man'!AT$23="E",'4-man'!AT$23="SB")),1,0)</f>
        <v/>
      </c>
      <c r="AU136">
        <f>IF(OR(AT136=1,OR('4-man'!AU$23="D",'4-man'!AU$23="A",'4-man'!AU$23="S",'4-man'!AU$23="C",'4-man'!AU$23="H",'4-man'!AU$23="B",'4-man'!AU$23="T",'4-man'!AU$23="E",'4-man'!AU$23="SB")),1,0)</f>
        <v/>
      </c>
      <c r="AV136">
        <f>IF(OR(AU136=1,OR('4-man'!AV$23="D",'4-man'!AV$23="A",'4-man'!AV$23="S",'4-man'!AV$23="C",'4-man'!AV$23="H",'4-man'!AV$23="B",'4-man'!AV$23="T",'4-man'!AV$23="E",'4-man'!AV$23="SB")),1,0)</f>
        <v/>
      </c>
      <c r="AW136">
        <f>IF(OR(AV136=1,OR('4-man'!AW$23="D",'4-man'!AW$23="A",'4-man'!AW$23="S",'4-man'!AW$23="C",'4-man'!AW$23="H",'4-man'!AW$23="B",'4-man'!AW$23="T",'4-man'!AW$23="E",'4-man'!AW$23="SB")),1,0)</f>
        <v/>
      </c>
      <c r="AX136">
        <f>IF(OR(AW136=1,OR('4-man'!AX$23="D",'4-man'!AX$23="A",'4-man'!AX$23="S",'4-man'!AX$23="C",'4-man'!AX$23="H",'4-man'!AX$23="B",'4-man'!AX$23="T",'4-man'!AX$23="E",'4-man'!AX$23="SB")),1,0)</f>
        <v/>
      </c>
      <c r="AY136">
        <f>IF(OR(AX136=1,OR('4-man'!AY$23="D",'4-man'!AY$23="A",'4-man'!AY$23="S",'4-man'!AY$23="C",'4-man'!AY$23="H",'4-man'!AY$23="B",'4-man'!AY$23="T",'4-man'!AY$23="E",'4-man'!AY$23="SB")),1,0)</f>
        <v/>
      </c>
      <c r="AZ136">
        <f>IF(OR(AY136=1,OR('4-man'!AZ$23="D",'4-man'!AZ$23="A",'4-man'!AZ$23="S",'4-man'!AZ$23="C",'4-man'!AZ$23="H",'4-man'!AZ$23="B",'4-man'!AZ$23="T",'4-man'!AZ$23="E",'4-man'!AZ$23="SB")),1,0)</f>
        <v/>
      </c>
      <c r="BA136">
        <f>IF(OR(AZ136=1,OR('4-man'!BA$23="D",'4-man'!BA$23="A",'4-man'!BA$23="S",'4-man'!BA$23="C",'4-man'!BA$23="H",'4-man'!BA$23="B",'4-man'!BA$23="T",'4-man'!BA$23="E",'4-man'!BA$23="SB")),1,0)</f>
        <v/>
      </c>
      <c r="BB136">
        <f>IF(OR(BA136=1,OR('4-man'!BB$23="D",'4-man'!BB$23="A",'4-man'!BB$23="S",'4-man'!BB$23="C",'4-man'!BB$23="H",'4-man'!BB$23="B",'4-man'!BB$23="T",'4-man'!BB$23="E",'4-man'!BB$23="SB")),1,0)</f>
        <v/>
      </c>
      <c r="BC136">
        <f>IF(OR(BB136=1,OR('4-man'!BC$23="D",'4-man'!BC$23="A",'4-man'!BC$23="S",'4-man'!BC$23="C",'4-man'!BC$23="H",'4-man'!BC$23="B",'4-man'!BC$23="T",'4-man'!BC$23="E",'4-man'!BC$23="SB")),1,0)</f>
        <v/>
      </c>
      <c r="BD136">
        <f>IF(OR(BC136=1,OR('4-man'!BD$23="D",'4-man'!BD$23="A",'4-man'!BD$23="S",'4-man'!BD$23="C",'4-man'!BD$23="H",'4-man'!BD$23="B",'4-man'!BD$23="T",'4-man'!BD$23="E",'4-man'!BD$23="SB")),1,0)</f>
        <v/>
      </c>
      <c r="BE136">
        <f>IF(OR(BD136=1,OR('4-man'!BE$23="D",'4-man'!BE$23="A",'4-man'!BE$23="S",'4-man'!BE$23="C",'4-man'!BE$23="H",'4-man'!BE$23="B",'4-man'!BE$23="T",'4-man'!BE$23="E",'4-man'!BE$23="SB")),1,0)</f>
        <v/>
      </c>
      <c r="BF136">
        <f>IF(OR(BE136=1,OR('4-man'!BF$23="D",'4-man'!BF$23="A",'4-man'!BF$23="S",'4-man'!BF$23="C",'4-man'!BF$23="H",'4-man'!BF$23="B",'4-man'!BF$23="T",'4-man'!BF$23="E",'4-man'!BF$23="SB")),1,0)</f>
        <v/>
      </c>
      <c r="BG136">
        <f>IF(OR(BF136=1,OR('4-man'!BG$23="D",'4-man'!BG$23="A",'4-man'!BG$23="S",'4-man'!BG$23="C",'4-man'!BG$23="H",'4-man'!BG$23="B",'4-man'!BG$23="T",'4-man'!BG$23="E",'4-man'!BG$23="SB")),1,0)</f>
        <v/>
      </c>
      <c r="BH136">
        <f>IF(OR(BG136=1,OR('4-man'!BH$23="D",'4-man'!BH$23="A",'4-man'!BH$23="S",'4-man'!BH$23="C",'4-man'!BH$23="H",'4-man'!BH$23="B",'4-man'!BH$23="T",'4-man'!BH$23="E",'4-man'!BH$23="SB")),1,0)</f>
        <v/>
      </c>
      <c r="BI136">
        <f>IF(OR(BH136=1,OR('4-man'!BI$23="D",'4-man'!BI$23="A",'4-man'!BI$23="S",'4-man'!BI$23="C",'4-man'!BI$23="H",'4-man'!BI$23="B",'4-man'!BI$23="T",'4-man'!BI$23="E",'4-man'!BI$23="SB")),1,0)</f>
        <v/>
      </c>
      <c r="BJ136">
        <f>IF(OR(BI136=1,OR('4-man'!BJ$23="D",'4-man'!BJ$23="A",'4-man'!BJ$23="S",'4-man'!BJ$23="C",'4-man'!BJ$23="H",'4-man'!BJ$23="B",'4-man'!BJ$23="T",'4-man'!BJ$23="E",'4-man'!BJ$23="SB")),1,0)</f>
        <v/>
      </c>
      <c r="BK136">
        <f>IF(OR(BJ136=1,OR('4-man'!BK$23="D",'4-man'!BK$23="A",'4-man'!BK$23="S",'4-man'!BK$23="C",'4-man'!BK$23="H",'4-man'!BK$23="B",'4-man'!BK$23="T",'4-man'!BK$23="E",'4-man'!BK$23="SB")),1,0)</f>
        <v/>
      </c>
      <c r="BL136">
        <f>IF(OR(BK136=1,OR('4-man'!BL$23="D",'4-man'!BL$23="A",'4-man'!BL$23="S",'4-man'!BL$23="C",'4-man'!BL$23="H",'4-man'!BL$23="B",'4-man'!BL$23="T",'4-man'!BL$23="E",'4-man'!BL$23="SB")),1,0)</f>
        <v/>
      </c>
      <c r="BM136">
        <f>IF(OR(BL136=1,OR('4-man'!BM$23="D",'4-man'!BM$23="A",'4-man'!BM$23="S",'4-man'!BM$23="C",'4-man'!BM$23="H",'4-man'!BM$23="B",'4-man'!BM$23="T",'4-man'!BM$23="E",'4-man'!BM$23="SB")),1,0)</f>
        <v/>
      </c>
      <c r="BN136">
        <f>IF(OR(BM136=1,OR('4-man'!BN$23="D",'4-man'!BN$23="A",'4-man'!BN$23="S",'4-man'!BN$23="C",'4-man'!BN$23="H",'4-man'!BN$23="B",'4-man'!BN$23="T",'4-man'!BN$23="E",'4-man'!BN$23="SB")),1,0)</f>
        <v/>
      </c>
      <c r="BO136">
        <f>IF(OR(BN136=1,OR('4-man'!BO$23="D",'4-man'!BO$23="A",'4-man'!BO$23="S",'4-man'!BO$23="C",'4-man'!BO$23="H",'4-man'!BO$23="B",'4-man'!BO$23="T",'4-man'!BO$23="E",'4-man'!BO$23="SB")),1,0)</f>
        <v/>
      </c>
      <c r="BP136">
        <f>IF(OR(BO136=1,OR('4-man'!BP$23="D",'4-man'!BP$23="A",'4-man'!BP$23="S",'4-man'!BP$23="C",'4-man'!BP$23="H",'4-man'!BP$23="B",'4-man'!BP$23="T",'4-man'!BP$23="E",'4-man'!BP$23="SB")),1,0)</f>
        <v/>
      </c>
      <c r="BQ136">
        <f>IF(OR(BP136=1,OR('4-man'!BQ$23="D",'4-man'!BQ$23="A",'4-man'!BQ$23="S",'4-man'!BQ$23="C",'4-man'!BQ$23="H",'4-man'!BQ$23="B",'4-man'!BQ$23="T",'4-man'!BQ$23="E",'4-man'!BQ$23="SB")),1,0)</f>
        <v/>
      </c>
      <c r="BR136">
        <f>IF(OR(BQ136=1,OR('4-man'!BR$23="D",'4-man'!BR$23="A",'4-man'!BR$23="S",'4-man'!BR$23="C",'4-man'!BR$23="H",'4-man'!BR$23="B",'4-man'!BR$23="T",'4-man'!BR$23="E",'4-man'!BR$23="SB")),1,0)</f>
        <v/>
      </c>
      <c r="BS136">
        <f>IF(OR(BR136=1,OR('4-man'!BS$23="D",'4-man'!BS$23="A",'4-man'!BS$23="S",'4-man'!BS$23="C",'4-man'!BS$23="H",'4-man'!BS$23="B",'4-man'!BS$23="T",'4-man'!BS$23="E",'4-man'!BS$23="SB")),1,0)</f>
        <v/>
      </c>
      <c r="BT136">
        <f>IF(OR(BS136=1,OR('4-man'!BT$23="D",'4-man'!BT$23="A",'4-man'!BT$23="S",'4-man'!BT$23="C",'4-man'!BT$23="H",'4-man'!BT$23="B",'4-man'!BT$23="T",'4-man'!BT$23="E",'4-man'!BT$23="SB")),1,0)</f>
        <v/>
      </c>
      <c r="BU136">
        <f>IF(OR(BT136=1,OR('4-man'!BU$23="D",'4-man'!BU$23="A",'4-man'!BU$23="S",'4-man'!BU$23="C",'4-man'!BU$23="H",'4-man'!BU$23="B",'4-man'!BU$23="T",'4-man'!BU$23="E",'4-man'!BU$23="SB")),1,0)</f>
        <v/>
      </c>
      <c r="BV136">
        <f>IF(OR(BU136=1,OR('4-man'!BV$23="D",'4-man'!BV$23="A",'4-man'!BV$23="S",'4-man'!BV$23="C",'4-man'!BV$23="H",'4-man'!BV$23="B",'4-man'!BV$23="T",'4-man'!BV$23="E",'4-man'!BV$23="SB")),1,0)</f>
        <v/>
      </c>
      <c r="BW136">
        <f>IF(OR(BV136=1,OR('4-man'!BW$23="D",'4-man'!BW$23="A",'4-man'!BW$23="S",'4-man'!BW$23="C",'4-man'!BW$23="H",'4-man'!BW$23="B",'4-man'!BW$23="T",'4-man'!BW$23="E",'4-man'!BW$23="SB")),1,0)</f>
        <v/>
      </c>
      <c r="BX136">
        <f>IF(OR(BW136=1,OR('4-man'!BX$23="D",'4-man'!BX$23="A",'4-man'!BX$23="S",'4-man'!BX$23="C",'4-man'!BX$23="H",'4-man'!BX$23="B",'4-man'!BX$23="T",'4-man'!BX$23="E",'4-man'!BX$23="SB")),1,0)</f>
        <v/>
      </c>
      <c r="BY136">
        <f>IF(OR(BX136=1,OR('4-man'!BY$23="D",'4-man'!BY$23="A",'4-man'!BY$23="S",'4-man'!BY$23="C",'4-man'!BY$23="H",'4-man'!BY$23="B",'4-man'!BY$23="T",'4-man'!BY$23="E",'4-man'!BY$23="SB")),1,0)</f>
        <v/>
      </c>
      <c r="BZ136">
        <f>IF(OR(BY136=1,OR('4-man'!BZ$23="D",'4-man'!BZ$23="A",'4-man'!BZ$23="S",'4-man'!BZ$23="C",'4-man'!BZ$23="H",'4-man'!BZ$23="B",'4-man'!BZ$23="T",'4-man'!BZ$23="E",'4-man'!BZ$23="SB")),1,0)</f>
        <v/>
      </c>
      <c r="CA136">
        <f>IF(OR(BZ136=1,OR('4-man'!CA$23="D",'4-man'!CA$23="A",'4-man'!CA$23="S",'4-man'!CA$23="C",'4-man'!CA$23="H",'4-man'!CA$23="B",'4-man'!CA$23="T",'4-man'!CA$23="E",'4-man'!CA$23="SB")),1,0)</f>
        <v/>
      </c>
      <c r="CB136">
        <f>IF(OR(CA136=1,OR('4-man'!CB$23="D",'4-man'!CB$23="A",'4-man'!CB$23="S",'4-man'!CB$23="C",'4-man'!CB$23="H",'4-man'!CB$23="B",'4-man'!CB$23="T",'4-man'!CB$23="E",'4-man'!CB$23="SB")),1,0)</f>
        <v/>
      </c>
      <c r="CC136">
        <f>IF(OR(CB136=1,OR('4-man'!CC$23="D",'4-man'!CC$23="A",'4-man'!CC$23="S",'4-man'!CC$23="C",'4-man'!CC$23="H",'4-man'!CC$23="B",'4-man'!CC$23="T",'4-man'!CC$23="E",'4-man'!CC$23="SB")),1,0)</f>
        <v/>
      </c>
      <c r="CD136">
        <f>IF(OR(CC136=1,OR('4-man'!CD$23="D",'4-man'!CD$23="A",'4-man'!CD$23="S",'4-man'!CD$23="C",'4-man'!CD$23="H",'4-man'!CD$23="B",'4-man'!CD$23="T",'4-man'!CD$23="E",'4-man'!CD$23="SB")),1,0)</f>
        <v/>
      </c>
    </row>
    <row r="137">
      <c r="A137" t="inlineStr">
        <is>
          <t>P2 mean</t>
        </is>
      </c>
      <c r="C137">
        <f>0</f>
        <v/>
      </c>
      <c r="D137">
        <f>IF('4-man'!C$23="S",12.021,0)+IF('4-man'!C$23="C",4.395,0)+IF('4-man'!C$23="H",IF('4-man'!$Z$11="Ayak",0,IF('4-man'!$Z$11="Swift blade",4.141,4.382)),0)+IF('4-man'!C$23="SB",8.187,0)</f>
        <v/>
      </c>
      <c r="E137">
        <f>IF('4-man'!D$23="S",12.021,0)+IF('4-man'!D$23="C",4.395,0)+IF('4-man'!D$23="H",IF('4-man'!$Z$11="Ayak",0,IF('4-man'!$Z$11="Swift blade",4.141,4.382)),0)+IF('4-man'!C$23="D",112.5,0)+IF('4-man'!C$23="B",1.087,0)+IF('4-man'!C$23="A",8.5,0)+IF('4-man'!C$23="E",1.254,0)+IF('4-man'!D$23="SB",8.187,0)+IF('4-man'!C$23="H",IF('4-man'!$Z$11="Ayak",1.255,0),0)</f>
        <v/>
      </c>
      <c r="F137">
        <f>IF('4-man'!E$23="S",12.021,0)+IF('4-man'!E$23="C",4.395,0)+IF('4-man'!E$23="H",IF('4-man'!$Z$11="Ayak",0,IF('4-man'!$Z$11="Swift blade",4.141,4.382)),0)+IF('4-man'!D$23="D",112.5,0)+IF('4-man'!D$23="B",1.087,0)+IF('4-man'!D$23="A",8.5,0)+IF('4-man'!C$23="T",1.252,0)+IF('4-man'!D$23="E",1.254,0)+IF('4-man'!E$23="SB",8.187,0)+IF('4-man'!D$23="H",IF('4-man'!$Z$11="Ayak",1.255,0),0)</f>
        <v/>
      </c>
      <c r="G137">
        <f>IF('4-man'!F$23="S",12.021,0)+IF('4-man'!F$23="C",4.395,0)+IF('4-man'!F$23="H",IF('4-man'!$Z$11="Ayak",0,IF('4-man'!$Z$11="Swift blade",4.141,4.382)),0)+IF('4-man'!E$23="D",112.5,0)+IF('4-man'!E$23="B",1.087,0)+IF('4-man'!E$23="A",8.5,0)+IF('4-man'!D$23="T",1.252,0)+IF('4-man'!E$23="E",1.254,0)+IF('4-man'!F$23="SB",8.187,0)+IF('4-man'!E$23="H",IF('4-man'!$Z$11="Ayak",1.255,0),0)</f>
        <v/>
      </c>
      <c r="H137">
        <f>IF('4-man'!G$23="S",12.021,0)+IF('4-man'!G$23="C",4.395,0)+IF('4-man'!G$23="H",IF('4-man'!$Z$11="Ayak",0,IF('4-man'!$Z$11="Swift blade",4.141,4.382)),0)+IF('4-man'!F$23="D",112.5,0)+IF('4-man'!F$23="B",1.087,0)+IF('4-man'!F$23="A",8.5,0)+IF('4-man'!E$23="T",1.252,0)+IF('4-man'!F$23="E",1.254,0)+IF('4-man'!G$23="SB",8.187,0)+IF('4-man'!F$23="H",IF('4-man'!$Z$11="Ayak",1.255,0),0)</f>
        <v/>
      </c>
      <c r="I137">
        <f>IF('4-man'!H$23="S",12.021,0)+IF('4-man'!H$23="C",4.395,0)+IF('4-man'!H$23="H",IF('4-man'!$Z$11="Ayak",0,IF('4-man'!$Z$11="Swift blade",4.141,4.382)),0)+IF('4-man'!G$23="D",112.5,0)+IF('4-man'!G$23="B",1.087,0)+IF('4-man'!G$23="A",8.5,0)+IF('4-man'!F$23="T",1.252,0)+IF('4-man'!G$23="E",1.254,0)+IF('4-man'!H$23="SB",8.187,0)+IF('4-man'!G$23="H",IF('4-man'!$Z$11="Ayak",1.255,0),0)</f>
        <v/>
      </c>
      <c r="J137">
        <f>IF('4-man'!I$23="S",12.021,0)+IF('4-man'!I$23="C",4.395,0)+IF('4-man'!I$23="H",IF('4-man'!$Z$11="Ayak",0,IF('4-man'!$Z$11="Swift blade",4.141,4.382)),0)+IF('4-man'!H$23="D",112.5,0)+IF('4-man'!H$23="B",1.087,0)+IF('4-man'!H$23="A",8.5,0)+IF('4-man'!G$23="T",1.252,0)+IF('4-man'!H$23="E",1.254,0)+IF('4-man'!I$23="SB",8.187,0)+IF('4-man'!H$23="H",IF('4-man'!$Z$11="Ayak",1.255,0),0)</f>
        <v/>
      </c>
      <c r="K137">
        <f>IF('4-man'!J$23="S",12.021,0)+IF('4-man'!J$23="C",4.395,0)+IF('4-man'!J$23="H",IF('4-man'!$Z$11="Ayak",0,IF('4-man'!$Z$11="Swift blade",4.141,4.382)),0)+IF('4-man'!I$23="D",112.5,0)+IF('4-man'!I$23="B",1.087,0)+IF('4-man'!I$23="A",8.5,0)+IF('4-man'!H$23="T",1.252,0)+IF('4-man'!I$23="E",1.254,0)+IF('4-man'!J$23="SB",8.187,0)+IF('4-man'!I$23="H",IF('4-man'!$Z$11="Ayak",1.255,0),0)</f>
        <v/>
      </c>
      <c r="L137">
        <f>IF('4-man'!K$23="S",12.021,0)+IF('4-man'!K$23="C",4.395,0)+IF('4-man'!K$23="H",IF('4-man'!$Z$11="Ayak",0,IF('4-man'!$Z$11="Swift blade",4.141,4.382)),0)+IF('4-man'!J$23="D",112.5,0)+IF('4-man'!J$23="B",1.087,0)+IF('4-man'!J$23="A",8.5,0)+IF('4-man'!I$23="T",1.252,0)+IF('4-man'!J$23="E",1.254,0)+IF('4-man'!K$23="SB",8.187,0)+IF('4-man'!J$23="H",IF('4-man'!$Z$11="Ayak",1.255,0),0)</f>
        <v/>
      </c>
      <c r="M137">
        <f>IF('4-man'!L$23="S",12.021,0)+IF('4-man'!L$23="C",4.395,0)+IF('4-man'!L$23="H",IF('4-man'!$Z$11="Ayak",0,IF('4-man'!$Z$11="Swift blade",4.141,4.382)),0)+IF('4-man'!K$23="D",112.5,0)+IF('4-man'!K$23="B",1.087,0)+IF('4-man'!K$23="A",8.5,0)+IF('4-man'!J$23="T",1.252,0)+IF('4-man'!K$23="E",1.254,0)+IF('4-man'!L$23="SB",8.187,0)+IF('4-man'!K$23="H",IF('4-man'!$Z$11="Ayak",1.255,0),0)</f>
        <v/>
      </c>
      <c r="N137">
        <f>IF('4-man'!M$23="S",12.021,0)+IF('4-man'!M$23="C",4.395,0)+IF('4-man'!M$23="H",IF('4-man'!$Z$11="Ayak",0,IF('4-man'!$Z$11="Swift blade",4.141,4.382)),0)+IF('4-man'!L$23="D",112.5,0)+IF('4-man'!L$23="B",1.087,0)+IF('4-man'!L$23="A",8.5,0)+IF('4-man'!K$23="T",1.252,0)+IF('4-man'!L$23="E",1.254,0)+IF('4-man'!M$23="SB",8.187,0)+IF('4-man'!L$23="H",IF('4-man'!$Z$11="Ayak",1.255,0),0)</f>
        <v/>
      </c>
      <c r="O137">
        <f>IF('4-man'!N$23="S",12.021,0)+IF('4-man'!N$23="C",4.395,0)+IF('4-man'!N$23="H",IF('4-man'!$Z$11="Ayak",0,IF('4-man'!$Z$11="Swift blade",4.141,4.382)),0)+IF('4-man'!M$23="D",112.5,0)+IF('4-man'!M$23="B",1.087,0)+IF('4-man'!M$23="A",8.5,0)+IF('4-man'!L$23="T",1.252,0)+IF('4-man'!M$23="E",1.254,0)+IF('4-man'!N$23="SB",8.187,0)+IF('4-man'!M$23="H",IF('4-man'!$Z$11="Ayak",1.255,0),0)</f>
        <v/>
      </c>
      <c r="P137">
        <f>IF('4-man'!O$23="S",12.021,0)+IF('4-man'!O$23="C",4.395,0)+IF('4-man'!O$23="H",IF('4-man'!$Z$11="Ayak",0,IF('4-man'!$Z$11="Swift blade",4.141,4.382)),0)+IF('4-man'!N$23="D",112.5,0)+IF('4-man'!N$23="B",1.087,0)+IF('4-man'!N$23="A",8.5,0)+IF('4-man'!M$23="T",1.252,0)+IF('4-man'!N$23="E",1.254,0)+IF('4-man'!O$23="SB",8.187,0)+IF('4-man'!N$23="H",IF('4-man'!$Z$11="Ayak",1.255,0),0)</f>
        <v/>
      </c>
      <c r="Q137">
        <f>IF('4-man'!P$23="S",12.021,0)+IF('4-man'!P$23="C",4.395,0)+IF('4-man'!P$23="H",IF('4-man'!$Z$11="Ayak",0,IF('4-man'!$Z$11="Swift blade",4.141,4.382)),0)+IF('4-man'!O$23="D",112.5,0)+IF('4-man'!O$23="B",1.087,0)+IF('4-man'!O$23="A",8.5,0)+IF('4-man'!N$23="T",1.252,0)+IF('4-man'!O$23="E",1.254,0)+IF('4-man'!P$23="SB",8.187,0)+IF('4-man'!O$23="H",IF('4-man'!$Z$11="Ayak",1.255,0),0)</f>
        <v/>
      </c>
      <c r="R137">
        <f>IF('4-man'!Q$23="S",12.021,0)+IF('4-man'!Q$23="C",4.395,0)+IF('4-man'!Q$23="H",IF('4-man'!$Z$11="Ayak",0,IF('4-man'!$Z$11="Swift blade",4.141,4.382)),0)+IF('4-man'!P$23="D",112.5,0)+IF('4-man'!P$23="B",1.087,0)+IF('4-man'!P$23="A",8.5,0)+IF('4-man'!O$23="T",1.252,0)+IF('4-man'!P$23="E",1.254,0)+IF('4-man'!Q$23="SB",8.187,0)+IF('4-man'!P$23="H",IF('4-man'!$Z$11="Ayak",1.255,0),0)</f>
        <v/>
      </c>
      <c r="S137">
        <f>IF('4-man'!R$23="S",12.021,0)+IF('4-man'!R$23="C",4.395,0)+IF('4-man'!R$23="H",IF('4-man'!$Z$11="Ayak",0,IF('4-man'!$Z$11="Swift blade",4.141,4.382)),0)+IF('4-man'!Q$23="D",112.5,0)+IF('4-man'!Q$23="B",1.087,0)+IF('4-man'!Q$23="A",8.5,0)+IF('4-man'!P$23="T",1.252,0)+IF('4-man'!Q$23="E",1.254,0)+IF('4-man'!R$23="SB",8.187,0)+IF('4-man'!Q$23="H",IF('4-man'!$Z$11="Ayak",1.255,0),0)</f>
        <v/>
      </c>
      <c r="T137">
        <f>IF('4-man'!S$23="S",12.021,0)+IF('4-man'!S$23="C",4.395,0)+IF('4-man'!S$23="H",IF('4-man'!$Z$11="Ayak",0,IF('4-man'!$Z$11="Swift blade",4.141,4.382)),0)+IF('4-man'!R$23="D",112.5,0)+IF('4-man'!R$23="B",1.087,0)+IF('4-man'!R$23="A",8.5,0)+IF('4-man'!Q$23="T",1.252,0)+IF('4-man'!R$23="E",1.254,0)+IF('4-man'!S$23="SB",8.187,0)+IF('4-man'!R$23="H",IF('4-man'!$Z$11="Ayak",1.255,0),0)</f>
        <v/>
      </c>
      <c r="U137">
        <f>IF('4-man'!T$23="S",12.021,0)+IF('4-man'!T$23="C",4.395,0)+IF('4-man'!T$23="H",IF('4-man'!$Z$11="Ayak",0,IF('4-man'!$Z$11="Swift blade",4.141,4.382)),0)+IF('4-man'!S$23="D",112.5,0)+IF('4-man'!S$23="B",1.087,0)+IF('4-man'!S$23="A",8.5,0)+IF('4-man'!R$23="T",1.252,0)+IF('4-man'!S$23="E",1.254,0)+IF('4-man'!T$23="SB",8.187,0)+IF('4-man'!S$23="H",IF('4-man'!$Z$11="Ayak",1.255,0),0)</f>
        <v/>
      </c>
      <c r="V137">
        <f>IF('4-man'!U$23="S",12.021,0)+IF('4-man'!U$23="C",4.395,0)+IF('4-man'!U$23="H",IF('4-man'!$Z$11="Ayak",0,IF('4-man'!$Z$11="Swift blade",4.141,4.382)),0)+IF('4-man'!T$23="D",112.5,0)+IF('4-man'!T$23="B",1.087,0)+IF('4-man'!T$23="A",8.5,0)+IF('4-man'!S$23="T",1.252,0)+IF('4-man'!T$23="E",1.254,0)+IF('4-man'!U$23="SB",8.187,0)+IF('4-man'!T$23="H",IF('4-man'!$Z$11="Ayak",1.255,0),0)</f>
        <v/>
      </c>
      <c r="W137">
        <f>IF('4-man'!V$23="S",12.021,0)+IF('4-man'!V$23="C",4.395,0)+IF('4-man'!V$23="H",IF('4-man'!$Z$11="Ayak",0,IF('4-man'!$Z$11="Swift blade",4.141,4.382)),0)+IF('4-man'!U$23="D",112.5,0)+IF('4-man'!U$23="B",1.087,0)+IF('4-man'!U$23="A",8.5,0)+IF('4-man'!T$23="T",1.252,0)+IF('4-man'!U$23="E",1.254,0)+IF('4-man'!V$23="SB",8.187,0)+IF('4-man'!U$23="H",IF('4-man'!$Z$11="Ayak",1.255,0),0)</f>
        <v/>
      </c>
      <c r="X137">
        <f>IF('4-man'!W$23="S",12.021,0)+IF('4-man'!W$23="C",4.395,0)+IF('4-man'!W$23="H",IF('4-man'!$Z$11="Ayak",0,IF('4-man'!$Z$11="Swift blade",4.141,4.382)),0)+IF('4-man'!V$23="D",112.5,0)+IF('4-man'!V$23="B",1.087,0)+IF('4-man'!V$23="A",8.5,0)+IF('4-man'!U$23="T",1.252,0)+IF('4-man'!V$23="E",1.254,0)+IF('4-man'!W$23="SB",8.187,0)+IF('4-man'!V$23="H",IF('4-man'!$Z$11="Ayak",1.255,0),0)</f>
        <v/>
      </c>
      <c r="Y137">
        <f>IF('4-man'!X$23="S",12.021,0)+IF('4-man'!X$23="C",4.395,0)+IF('4-man'!X$23="H",IF('4-man'!$Z$11="Ayak",0,IF('4-man'!$Z$11="Swift blade",4.141,4.382)),0)+IF('4-man'!W$23="D",112.5,0)+IF('4-man'!W$23="B",1.087,0)+IF('4-man'!W$23="A",8.5,0)+IF('4-man'!V$23="T",1.252,0)+IF('4-man'!W$23="E",1.254,0)+IF('4-man'!X$23="SB",8.187,0)+IF('4-man'!W$23="H",IF('4-man'!$Z$11="Ayak",1.255,0),0)</f>
        <v/>
      </c>
      <c r="Z137">
        <f>IF('4-man'!Y$23="S",12.021,0)+IF('4-man'!Y$23="C",4.395,0)+IF('4-man'!Y$23="H",IF('4-man'!$Z$11="Ayak",0,IF('4-man'!$Z$11="Swift blade",4.141,4.382)),0)+IF('4-man'!X$23="D",112.5,0)+IF('4-man'!X$23="B",1.087,0)+IF('4-man'!X$23="A",8.5,0)+IF('4-man'!W$23="T",1.252,0)+IF('4-man'!X$23="E",1.254,0)+IF('4-man'!Y$23="SB",8.187,0)+IF('4-man'!X$23="H",IF('4-man'!$Z$11="Ayak",1.255,0),0)</f>
        <v/>
      </c>
      <c r="AA137">
        <f>IF('4-man'!Z$23="S",12.021,0)+IF('4-man'!Z$23="C",4.395,0)+IF('4-man'!Z$23="H",IF('4-man'!$Z$11="Ayak",0,IF('4-man'!$Z$11="Swift blade",4.141,4.382)),0)+IF('4-man'!Y$23="D",112.5,0)+IF('4-man'!Y$23="B",1.087,0)+IF('4-man'!Y$23="A",8.5,0)+IF('4-man'!X$23="T",1.252,0)+IF('4-man'!Y$23="E",1.254,0)+IF('4-man'!Z$23="SB",8.187,0)+IF('4-man'!Y$23="H",IF('4-man'!$Z$11="Ayak",1.255,0),0)</f>
        <v/>
      </c>
      <c r="AB137">
        <f>IF('4-man'!AA$23="S",12.021,0)+IF('4-man'!AA$23="C",4.395,0)+IF('4-man'!AA$23="H",IF('4-man'!$Z$11="Ayak",0,IF('4-man'!$Z$11="Swift blade",4.141,4.382)),0)+IF('4-man'!Z$23="D",112.5,0)+IF('4-man'!Z$23="B",1.087,0)+IF('4-man'!Z$23="A",8.5,0)+IF('4-man'!Y$23="T",1.252,0)+IF('4-man'!Z$23="E",1.254,0)+IF('4-man'!AA$23="SB",8.187,0)+IF('4-man'!Z$23="H",IF('4-man'!$Z$11="Ayak",1.255,0),0)</f>
        <v/>
      </c>
      <c r="AC137">
        <f>IF('4-man'!AB$23="S",12.021,0)+IF('4-man'!AB$23="C",4.395,0)+IF('4-man'!AB$23="H",IF('4-man'!$Z$11="Ayak",0,IF('4-man'!$Z$11="Swift blade",4.141,4.382)),0)+IF('4-man'!AA$23="D",112.5,0)+IF('4-man'!AA$23="B",1.087,0)+IF('4-man'!AA$23="A",8.5,0)+IF('4-man'!Z$23="T",1.252,0)+IF('4-man'!AA$23="E",1.254,0)+IF('4-man'!AB$23="SB",8.187,0)+IF('4-man'!AA$23="H",IF('4-man'!$Z$11="Ayak",1.255,0),0)</f>
        <v/>
      </c>
      <c r="AD137">
        <f>IF('4-man'!AC$23="S",12.021,0)+IF('4-man'!AC$23="C",4.395,0)+IF('4-man'!AC$23="H",IF('4-man'!$Z$11="Ayak",0,IF('4-man'!$Z$11="Swift blade",4.141,4.382)),0)+IF('4-man'!AB$23="D",112.5,0)+IF('4-man'!AB$23="B",1.087,0)+IF('4-man'!AB$23="A",8.5,0)+IF('4-man'!AA$23="T",1.252,0)+IF('4-man'!AB$23="E",1.254,0)+IF('4-man'!AC$23="SB",8.187,0)+IF('4-man'!AB$23="H",IF('4-man'!$Z$11="Ayak",1.255,0),0)</f>
        <v/>
      </c>
      <c r="AE137">
        <f>IF('4-man'!AD$23="S",12.021,0)+IF('4-man'!AD$23="C",4.395,0)+IF('4-man'!AD$23="H",IF('4-man'!$Z$11="Ayak",0,IF('4-man'!$Z$11="Swift blade",4.141,4.382)),0)+IF('4-man'!AC$23="D",112.5,0)+IF('4-man'!AC$23="B",1.087,0)+IF('4-man'!AC$23="A",8.5,0)+IF('4-man'!AB$23="T",1.252,0)+IF('4-man'!AC$23="E",1.254,0)+IF('4-man'!AD$23="SB",8.187,0)+IF('4-man'!AC$23="H",IF('4-man'!$Z$11="Ayak",1.255,0),0)</f>
        <v/>
      </c>
      <c r="AF137">
        <f>IF('4-man'!AE$23="S",12.021,0)+IF('4-man'!AE$23="C",4.395,0)+IF('4-man'!AE$23="H",IF('4-man'!$Z$11="Ayak",0,IF('4-man'!$Z$11="Swift blade",4.141,4.382)),0)+IF('4-man'!AD$23="D",112.5,0)+IF('4-man'!AD$23="B",1.087,0)+IF('4-man'!AD$23="A",8.5,0)+IF('4-man'!AC$23="T",1.252,0)+IF('4-man'!AD$23="E",1.254,0)+IF('4-man'!AE$23="SB",8.187,0)+IF('4-man'!AD$23="H",IF('4-man'!$Z$11="Ayak",1.255,0),0)</f>
        <v/>
      </c>
      <c r="AG137">
        <f>IF('4-man'!AF$23="S",12.021,0)+IF('4-man'!AF$23="C",4.395,0)+IF('4-man'!AF$23="H",IF('4-man'!$Z$11="Ayak",0,IF('4-man'!$Z$11="Swift blade",4.141,4.382)),0)+IF('4-man'!AE$23="D",112.5,0)+IF('4-man'!AE$23="B",1.087,0)+IF('4-man'!AE$23="A",8.5,0)+IF('4-man'!AD$23="T",1.252,0)+IF('4-man'!AE$23="E",1.254,0)+IF('4-man'!AF$23="SB",8.187,0)+IF('4-man'!AE$23="H",IF('4-man'!$Z$11="Ayak",1.255,0),0)</f>
        <v/>
      </c>
      <c r="AH137">
        <f>IF('4-man'!AG$23="S",12.021,0)+IF('4-man'!AG$23="C",4.395,0)+IF('4-man'!AG$23="H",IF('4-man'!$Z$11="Ayak",0,IF('4-man'!$Z$11="Swift blade",4.141,4.382)),0)+IF('4-man'!AF$23="D",112.5,0)+IF('4-man'!AF$23="B",1.087,0)+IF('4-man'!AF$23="A",8.5,0)+IF('4-man'!AE$23="T",1.252,0)+IF('4-man'!AF$23="E",1.254,0)+IF('4-man'!AG$23="SB",8.187,0)+IF('4-man'!AF$23="H",IF('4-man'!$Z$11="Ayak",1.255,0),0)</f>
        <v/>
      </c>
      <c r="AI137">
        <f>IF('4-man'!AH$23="S",12.021,0)+IF('4-man'!AH$23="C",4.395,0)+IF('4-man'!AH$23="H",IF('4-man'!$Z$11="Ayak",0,IF('4-man'!$Z$11="Swift blade",4.141,4.382)),0)+IF('4-man'!AG$23="D",112.5,0)+IF('4-man'!AG$23="B",1.087,0)+IF('4-man'!AG$23="A",8.5,0)+IF('4-man'!AF$23="T",1.252,0)+IF('4-man'!AG$23="E",1.254,0)+IF('4-man'!AH$23="SB",8.187,0)+IF('4-man'!AG$23="H",IF('4-man'!$Z$11="Ayak",1.255,0),0)</f>
        <v/>
      </c>
      <c r="AJ137">
        <f>IF('4-man'!AI$23="S",12.021,0)+IF('4-man'!AI$23="C",4.395,0)+IF('4-man'!AI$23="H",IF('4-man'!$Z$11="Ayak",0,IF('4-man'!$Z$11="Swift blade",4.141,4.382)),0)+IF('4-man'!AH$23="D",112.5,0)+IF('4-man'!AH$23="B",1.087,0)+IF('4-man'!AH$23="A",8.5,0)+IF('4-man'!AG$23="T",1.252,0)+IF('4-man'!AH$23="E",1.254,0)+IF('4-man'!AI$23="SB",8.187,0)+IF('4-man'!AH$23="H",IF('4-man'!$Z$11="Ayak",1.255,0),0)</f>
        <v/>
      </c>
      <c r="AK137">
        <f>IF('4-man'!AJ$23="S",12.021,0)+IF('4-man'!AJ$23="C",4.395,0)+IF('4-man'!AJ$23="H",IF('4-man'!$Z$11="Ayak",0,IF('4-man'!$Z$11="Swift blade",4.141,4.382)),0)+IF('4-man'!AI$23="D",112.5,0)+IF('4-man'!AI$23="B",1.087,0)+IF('4-man'!AI$23="A",8.5,0)+IF('4-man'!AH$23="T",1.252,0)+IF('4-man'!AI$23="E",1.254,0)+IF('4-man'!AJ$23="SB",8.187,0)+IF('4-man'!AI$23="H",IF('4-man'!$Z$11="Ayak",1.255,0),0)</f>
        <v/>
      </c>
      <c r="AL137">
        <f>IF('4-man'!AK$23="S",12.021,0)+IF('4-man'!AK$23="C",4.395,0)+IF('4-man'!AK$23="H",IF('4-man'!$Z$11="Ayak",0,IF('4-man'!$Z$11="Swift blade",4.141,4.382)),0)+IF('4-man'!AJ$23="D",112.5,0)+IF('4-man'!AJ$23="B",1.087,0)+IF('4-man'!AJ$23="A",8.5,0)+IF('4-man'!AI$23="T",1.252,0)+IF('4-man'!AJ$23="E",1.254,0)+IF('4-man'!AK$23="SB",8.187,0)+IF('4-man'!AJ$23="H",IF('4-man'!$Z$11="Ayak",1.255,0),0)</f>
        <v/>
      </c>
      <c r="AM137">
        <f>IF('4-man'!AL$23="S",12.021,0)+IF('4-man'!AL$23="C",4.395,0)+IF('4-man'!AL$23="H",IF('4-man'!$Z$11="Ayak",0,IF('4-man'!$Z$11="Swift blade",4.141,4.382)),0)+IF('4-man'!AK$23="D",112.5,0)+IF('4-man'!AK$23="B",1.087,0)+IF('4-man'!AK$23="A",8.5,0)+IF('4-man'!AJ$23="T",1.252,0)+IF('4-man'!AK$23="E",1.254,0)+IF('4-man'!AL$23="SB",8.187,0)+IF('4-man'!AK$23="H",IF('4-man'!$Z$11="Ayak",1.255,0),0)</f>
        <v/>
      </c>
      <c r="AN137">
        <f>IF('4-man'!AM$23="S",12.021,0)+IF('4-man'!AM$23="C",4.395,0)+IF('4-man'!AM$23="H",IF('4-man'!$Z$11="Ayak",0,IF('4-man'!$Z$11="Swift blade",4.141,4.382)),0)+IF('4-man'!AL$23="D",112.5,0)+IF('4-man'!AL$23="B",1.087,0)+IF('4-man'!AL$23="A",8.5,0)+IF('4-man'!AK$23="T",1.252,0)+IF('4-man'!AL$23="E",1.254,0)+IF('4-man'!AM$23="SB",8.187,0)+IF('4-man'!AL$23="H",IF('4-man'!$Z$11="Ayak",1.255,0),0)</f>
        <v/>
      </c>
      <c r="AO137">
        <f>IF('4-man'!AN$23="S",12.021,0)+IF('4-man'!AN$23="C",4.395,0)+IF('4-man'!AN$23="H",IF('4-man'!$Z$11="Ayak",0,IF('4-man'!$Z$11="Swift blade",4.141,4.382)),0)+IF('4-man'!AM$23="D",112.5,0)+IF('4-man'!AM$23="B",1.087,0)+IF('4-man'!AM$23="A",8.5,0)+IF('4-man'!AL$23="T",1.252,0)+IF('4-man'!AM$23="E",1.254,0)+IF('4-man'!AN$23="SB",8.187,0)+IF('4-man'!AM$23="H",IF('4-man'!$Z$11="Ayak",1.255,0),0)</f>
        <v/>
      </c>
      <c r="AP137">
        <f>IF('4-man'!AO$23="S",12.021,0)+IF('4-man'!AO$23="C",4.395,0)+IF('4-man'!AO$23="H",IF('4-man'!$Z$11="Ayak",0,IF('4-man'!$Z$11="Swift blade",4.141,4.382)),0)+IF('4-man'!AN$23="D",112.5,0)+IF('4-man'!AN$23="B",1.087,0)+IF('4-man'!AN$23="A",8.5,0)+IF('4-man'!AM$23="T",1.252,0)+IF('4-man'!AN$23="E",1.254,0)+IF('4-man'!AO$23="SB",8.187,0)+IF('4-man'!AN$23="H",IF('4-man'!$Z$11="Ayak",1.255,0),0)</f>
        <v/>
      </c>
      <c r="AQ137">
        <f>IF('4-man'!AP$23="S",12.021,0)+IF('4-man'!AP$23="C",4.395,0)+IF('4-man'!AP$23="H",IF('4-man'!$Z$11="Ayak",0,IF('4-man'!$Z$11="Swift blade",4.141,4.382)),0)+IF('4-man'!AO$23="D",112.5,0)+IF('4-man'!AO$23="B",1.087,0)+IF('4-man'!AO$23="A",8.5,0)+IF('4-man'!AN$23="T",1.252,0)+IF('4-man'!AO$23="E",1.254,0)+IF('4-man'!AP$23="SB",8.187,0)+IF('4-man'!AO$23="H",IF('4-man'!$Z$11="Ayak",1.255,0),0)</f>
        <v/>
      </c>
      <c r="AR137">
        <f>IF('4-man'!AQ$23="S",12.021,0)+IF('4-man'!AQ$23="C",4.395,0)+IF('4-man'!AQ$23="H",IF('4-man'!$Z$11="Ayak",0,IF('4-man'!$Z$11="Swift blade",4.141,4.382)),0)+IF('4-man'!AP$23="D",112.5,0)+IF('4-man'!AP$23="B",1.087,0)+IF('4-man'!AP$23="A",8.5,0)+IF('4-man'!AO$23="T",1.252,0)+IF('4-man'!AP$23="E",1.254,0)+IF('4-man'!AQ$23="SB",8.187,0)+IF('4-man'!AP$23="H",IF('4-man'!$Z$11="Ayak",1.255,0),0)</f>
        <v/>
      </c>
      <c r="AS137">
        <f>IF('4-man'!AR$23="S",12.021,0)+IF('4-man'!AR$23="C",4.395,0)+IF('4-man'!AR$23="H",IF('4-man'!$Z$11="Ayak",0,IF('4-man'!$Z$11="Swift blade",4.141,4.382)),0)+IF('4-man'!AQ$23="D",112.5,0)+IF('4-man'!AQ$23="B",1.087,0)+IF('4-man'!AQ$23="A",8.5,0)+IF('4-man'!AP$23="T",1.252,0)+IF('4-man'!AQ$23="E",1.254,0)+IF('4-man'!AR$23="SB",8.187,0)+IF('4-man'!AQ$23="H",IF('4-man'!$Z$11="Ayak",1.255,0),0)</f>
        <v/>
      </c>
      <c r="AT137">
        <f>IF('4-man'!AS$23="S",12.021,0)+IF('4-man'!AS$23="C",4.395,0)+IF('4-man'!AS$23="H",IF('4-man'!$Z$11="Ayak",0,IF('4-man'!$Z$11="Swift blade",4.141,4.382)),0)+IF('4-man'!AR$23="D",112.5,0)+IF('4-man'!AR$23="B",1.087,0)+IF('4-man'!AR$23="A",8.5,0)+IF('4-man'!AQ$23="T",1.252,0)+IF('4-man'!AR$23="E",1.254,0)+IF('4-man'!AS$23="SB",8.187,0)+IF('4-man'!AR$23="H",IF('4-man'!$Z$11="Ayak",1.255,0),0)</f>
        <v/>
      </c>
      <c r="AU137">
        <f>IF('4-man'!AT$23="S",12.021,0)+IF('4-man'!AT$23="C",4.395,0)+IF('4-man'!AT$23="H",IF('4-man'!$Z$11="Ayak",0,IF('4-man'!$Z$11="Swift blade",4.141,4.382)),0)+IF('4-man'!AS$23="D",112.5,0)+IF('4-man'!AS$23="B",1.087,0)+IF('4-man'!AS$23="A",8.5,0)+IF('4-man'!AR$23="T",1.252,0)+IF('4-man'!AS$23="E",1.254,0)+IF('4-man'!AT$23="SB",8.187,0)+IF('4-man'!AS$23="H",IF('4-man'!$Z$11="Ayak",1.255,0),0)</f>
        <v/>
      </c>
      <c r="AV137">
        <f>IF('4-man'!AU$23="S",12.021,0)+IF('4-man'!AU$23="C",4.395,0)+IF('4-man'!AU$23="H",IF('4-man'!$Z$11="Ayak",0,IF('4-man'!$Z$11="Swift blade",4.141,4.382)),0)+IF('4-man'!AT$23="D",112.5,0)+IF('4-man'!AT$23="B",1.087,0)+IF('4-man'!AT$23="A",8.5,0)+IF('4-man'!AS$23="T",1.252,0)+IF('4-man'!AT$23="E",1.254,0)+IF('4-man'!AU$23="SB",8.187,0)+IF('4-man'!AT$23="H",IF('4-man'!$Z$11="Ayak",1.255,0),0)</f>
        <v/>
      </c>
      <c r="AW137">
        <f>IF('4-man'!AV$23="S",12.021,0)+IF('4-man'!AV$23="C",4.395,0)+IF('4-man'!AV$23="H",IF('4-man'!$Z$11="Ayak",0,IF('4-man'!$Z$11="Swift blade",4.141,4.382)),0)+IF('4-man'!AU$23="D",112.5,0)+IF('4-man'!AU$23="B",1.087,0)+IF('4-man'!AU$23="A",8.5,0)+IF('4-man'!AT$23="T",1.252,0)+IF('4-man'!AU$23="E",1.254,0)+IF('4-man'!AV$23="SB",8.187,0)+IF('4-man'!AU$23="H",IF('4-man'!$Z$11="Ayak",1.255,0),0)</f>
        <v/>
      </c>
      <c r="AX137">
        <f>IF('4-man'!AW$23="S",12.021,0)+IF('4-man'!AW$23="C",4.395,0)+IF('4-man'!AW$23="H",IF('4-man'!$Z$11="Ayak",0,IF('4-man'!$Z$11="Swift blade",4.141,4.382)),0)+IF('4-man'!AV$23="D",112.5,0)+IF('4-man'!AV$23="B",1.087,0)+IF('4-man'!AV$23="A",8.5,0)+IF('4-man'!AU$23="T",1.252,0)+IF('4-man'!AV$23="E",1.254,0)+IF('4-man'!AW$23="SB",8.187,0)+IF('4-man'!AV$23="H",IF('4-man'!$Z$11="Ayak",1.255,0),0)</f>
        <v/>
      </c>
      <c r="AY137">
        <f>IF('4-man'!AX$23="S",12.021,0)+IF('4-man'!AX$23="C",4.395,0)+IF('4-man'!AX$23="H",IF('4-man'!$Z$11="Ayak",0,IF('4-man'!$Z$11="Swift blade",4.141,4.382)),0)+IF('4-man'!AW$23="D",112.5,0)+IF('4-man'!AW$23="B",1.087,0)+IF('4-man'!AW$23="A",8.5,0)+IF('4-man'!AV$23="T",1.252,0)+IF('4-man'!AW$23="E",1.254,0)+IF('4-man'!AX$23="SB",8.187,0)+IF('4-man'!AW$23="H",IF('4-man'!$Z$11="Ayak",1.255,0),0)</f>
        <v/>
      </c>
      <c r="AZ137">
        <f>IF('4-man'!AY$23="S",12.021,0)+IF('4-man'!AY$23="C",4.395,0)+IF('4-man'!AY$23="H",IF('4-man'!$Z$11="Ayak",0,IF('4-man'!$Z$11="Swift blade",4.141,4.382)),0)+IF('4-man'!AX$23="D",112.5,0)+IF('4-man'!AX$23="B",1.087,0)+IF('4-man'!AX$23="A",8.5,0)+IF('4-man'!AW$23="T",1.252,0)+IF('4-man'!AX$23="E",1.254,0)+IF('4-man'!AY$23="SB",8.187,0)+IF('4-man'!AX$23="H",IF('4-man'!$Z$11="Ayak",1.255,0),0)</f>
        <v/>
      </c>
      <c r="BA137">
        <f>IF('4-man'!AZ$23="S",12.021,0)+IF('4-man'!AZ$23="C",4.395,0)+IF('4-man'!AZ$23="H",IF('4-man'!$Z$11="Ayak",0,IF('4-man'!$Z$11="Swift blade",4.141,4.382)),0)+IF('4-man'!AY$23="D",112.5,0)+IF('4-man'!AY$23="B",1.087,0)+IF('4-man'!AY$23="A",8.5,0)+IF('4-man'!AX$23="T",1.252,0)+IF('4-man'!AY$23="E",1.254,0)+IF('4-man'!AZ$23="SB",8.187,0)+IF('4-man'!AY$23="H",IF('4-man'!$Z$11="Ayak",1.255,0),0)</f>
        <v/>
      </c>
      <c r="BB137">
        <f>IF('4-man'!BA$23="S",12.021,0)+IF('4-man'!BA$23="C",4.395,0)+IF('4-man'!BA$23="H",IF('4-man'!$Z$11="Ayak",0,IF('4-man'!$Z$11="Swift blade",4.141,4.382)),0)+IF('4-man'!AZ$23="D",112.5,0)+IF('4-man'!AZ$23="B",1.087,0)+IF('4-man'!AZ$23="A",8.5,0)+IF('4-man'!AY$23="T",1.252,0)+IF('4-man'!AZ$23="E",1.254,0)+IF('4-man'!BA$23="SB",8.187,0)+IF('4-man'!AZ$23="H",IF('4-man'!$Z$11="Ayak",1.255,0),0)</f>
        <v/>
      </c>
      <c r="BC137">
        <f>IF('4-man'!BB$23="S",12.021,0)+IF('4-man'!BB$23="C",4.395,0)+IF('4-man'!BB$23="H",IF('4-man'!$Z$11="Ayak",0,IF('4-man'!$Z$11="Swift blade",4.141,4.382)),0)+IF('4-man'!BA$23="D",112.5,0)+IF('4-man'!BA$23="B",1.087,0)+IF('4-man'!BA$23="A",8.5,0)+IF('4-man'!AZ$23="T",1.252,0)+IF('4-man'!BA$23="E",1.254,0)+IF('4-man'!BB$23="SB",8.187,0)+IF('4-man'!BA$23="H",IF('4-man'!$Z$11="Ayak",1.255,0),0)</f>
        <v/>
      </c>
      <c r="BD137">
        <f>IF('4-man'!BC$23="S",12.021,0)+IF('4-man'!BC$23="C",4.395,0)+IF('4-man'!BC$23="H",IF('4-man'!$Z$11="Ayak",0,IF('4-man'!$Z$11="Swift blade",4.141,4.382)),0)+IF('4-man'!BB$23="D",112.5,0)+IF('4-man'!BB$23="B",1.087,0)+IF('4-man'!BB$23="A",8.5,0)+IF('4-man'!BA$23="T",1.252,0)+IF('4-man'!BB$23="E",1.254,0)+IF('4-man'!BC$23="SB",8.187,0)+IF('4-man'!BB$23="H",IF('4-man'!$Z$11="Ayak",1.255,0),0)</f>
        <v/>
      </c>
      <c r="BE137">
        <f>IF('4-man'!BD$23="S",12.021,0)+IF('4-man'!BD$23="C",4.395,0)+IF('4-man'!BD$23="H",IF('4-man'!$Z$11="Ayak",0,IF('4-man'!$Z$11="Swift blade",4.141,4.382)),0)+IF('4-man'!BC$23="D",112.5,0)+IF('4-man'!BC$23="B",1.087,0)+IF('4-man'!BC$23="A",8.5,0)+IF('4-man'!BB$23="T",1.252,0)+IF('4-man'!BC$23="E",1.254,0)+IF('4-man'!BD$23="SB",8.187,0)+IF('4-man'!BC$23="H",IF('4-man'!$Z$11="Ayak",1.255,0),0)</f>
        <v/>
      </c>
      <c r="BF137">
        <f>IF('4-man'!BE$23="S",12.021,0)+IF('4-man'!BE$23="C",4.395,0)+IF('4-man'!BE$23="H",IF('4-man'!$Z$11="Ayak",0,IF('4-man'!$Z$11="Swift blade",4.141,4.382)),0)+IF('4-man'!BD$23="D",112.5,0)+IF('4-man'!BD$23="B",1.087,0)+IF('4-man'!BD$23="A",8.5,0)+IF('4-man'!BC$23="T",1.252,0)+IF('4-man'!BD$23="E",1.254,0)+IF('4-man'!BE$23="SB",8.187,0)+IF('4-man'!BD$23="H",IF('4-man'!$Z$11="Ayak",1.255,0),0)</f>
        <v/>
      </c>
      <c r="BG137">
        <f>IF('4-man'!BF$23="S",12.021,0)+IF('4-man'!BF$23="C",4.395,0)+IF('4-man'!BF$23="H",IF('4-man'!$Z$11="Ayak",0,IF('4-man'!$Z$11="Swift blade",4.141,4.382)),0)+IF('4-man'!BE$23="D",112.5,0)+IF('4-man'!BE$23="B",1.087,0)+IF('4-man'!BE$23="A",8.5,0)+IF('4-man'!BD$23="T",1.252,0)+IF('4-man'!BE$23="E",1.254,0)+IF('4-man'!BF$23="SB",8.187,0)+IF('4-man'!BE$23="H",IF('4-man'!$Z$11="Ayak",1.255,0),0)</f>
        <v/>
      </c>
      <c r="BH137">
        <f>IF('4-man'!BG$23="S",12.021,0)+IF('4-man'!BG$23="C",4.395,0)+IF('4-man'!BG$23="H",IF('4-man'!$Z$11="Ayak",0,IF('4-man'!$Z$11="Swift blade",4.141,4.382)),0)+IF('4-man'!BF$23="D",112.5,0)+IF('4-man'!BF$23="B",1.087,0)+IF('4-man'!BF$23="A",8.5,0)+IF('4-man'!BE$23="T",1.252,0)+IF('4-man'!BF$23="E",1.254,0)+IF('4-man'!BG$23="SB",8.187,0)+IF('4-man'!BF$23="H",IF('4-man'!$Z$11="Ayak",1.255,0),0)</f>
        <v/>
      </c>
      <c r="BI137">
        <f>IF('4-man'!BH$23="S",12.021,0)+IF('4-man'!BH$23="C",4.395,0)+IF('4-man'!BH$23="H",IF('4-man'!$Z$11="Ayak",0,IF('4-man'!$Z$11="Swift blade",4.141,4.382)),0)+IF('4-man'!BG$23="D",112.5,0)+IF('4-man'!BG$23="B",1.087,0)+IF('4-man'!BG$23="A",8.5,0)+IF('4-man'!BF$23="T",1.252,0)+IF('4-man'!BG$23="E",1.254,0)+IF('4-man'!BH$23="SB",8.187,0)+IF('4-man'!BG$23="H",IF('4-man'!$Z$11="Ayak",1.255,0),0)</f>
        <v/>
      </c>
      <c r="BJ137">
        <f>IF('4-man'!BI$23="S",12.021,0)+IF('4-man'!BI$23="C",4.395,0)+IF('4-man'!BI$23="H",IF('4-man'!$Z$11="Ayak",0,IF('4-man'!$Z$11="Swift blade",4.141,4.382)),0)+IF('4-man'!BH$23="D",112.5,0)+IF('4-man'!BH$23="B",1.087,0)+IF('4-man'!BH$23="A",8.5,0)+IF('4-man'!BG$23="T",1.252,0)+IF('4-man'!BH$23="E",1.254,0)+IF('4-man'!BI$23="SB",8.187,0)+IF('4-man'!BH$23="H",IF('4-man'!$Z$11="Ayak",1.255,0),0)</f>
        <v/>
      </c>
      <c r="BK137">
        <f>IF('4-man'!BJ$23="S",12.021,0)+IF('4-man'!BJ$23="C",4.395,0)+IF('4-man'!BJ$23="H",IF('4-man'!$Z$11="Ayak",0,IF('4-man'!$Z$11="Swift blade",4.141,4.382)),0)+IF('4-man'!BI$23="D",112.5,0)+IF('4-man'!BI$23="B",1.087,0)+IF('4-man'!BI$23="A",8.5,0)+IF('4-man'!BH$23="T",1.252,0)+IF('4-man'!BI$23="E",1.254,0)+IF('4-man'!BJ$23="SB",8.187,0)+IF('4-man'!BI$23="H",IF('4-man'!$Z$11="Ayak",1.255,0),0)</f>
        <v/>
      </c>
      <c r="BL137">
        <f>IF('4-man'!BK$23="S",12.021,0)+IF('4-man'!BK$23="C",4.395,0)+IF('4-man'!BK$23="H",IF('4-man'!$Z$11="Ayak",0,IF('4-man'!$Z$11="Swift blade",4.141,4.382)),0)+IF('4-man'!BJ$23="D",112.5,0)+IF('4-man'!BJ$23="B",1.087,0)+IF('4-man'!BJ$23="A",8.5,0)+IF('4-man'!BI$23="T",1.252,0)+IF('4-man'!BJ$23="E",1.254,0)+IF('4-man'!BK$23="SB",8.187,0)+IF('4-man'!BJ$23="H",IF('4-man'!$Z$11="Ayak",1.255,0),0)</f>
        <v/>
      </c>
      <c r="BM137">
        <f>IF('4-man'!BL$23="S",12.021,0)+IF('4-man'!BL$23="C",4.395,0)+IF('4-man'!BL$23="H",IF('4-man'!$Z$11="Ayak",0,IF('4-man'!$Z$11="Swift blade",4.141,4.382)),0)+IF('4-man'!BK$23="D",112.5,0)+IF('4-man'!BK$23="B",1.087,0)+IF('4-man'!BK$23="A",8.5,0)+IF('4-man'!BJ$23="T",1.252,0)+IF('4-man'!BK$23="E",1.254,0)+IF('4-man'!BL$23="SB",8.187,0)+IF('4-man'!BK$23="H",IF('4-man'!$Z$11="Ayak",1.255,0),0)</f>
        <v/>
      </c>
      <c r="BN137">
        <f>IF('4-man'!BM$23="S",12.021,0)+IF('4-man'!BM$23="C",4.395,0)+IF('4-man'!BM$23="H",IF('4-man'!$Z$11="Ayak",0,IF('4-man'!$Z$11="Swift blade",4.141,4.382)),0)+IF('4-man'!BL$23="D",112.5,0)+IF('4-man'!BL$23="B",1.087,0)+IF('4-man'!BL$23="A",8.5,0)+IF('4-man'!BK$23="T",1.252,0)+IF('4-man'!BL$23="E",1.254,0)+IF('4-man'!BM$23="SB",8.187,0)+IF('4-man'!BL$23="H",IF('4-man'!$Z$11="Ayak",1.255,0),0)</f>
        <v/>
      </c>
      <c r="BO137">
        <f>IF('4-man'!BN$23="S",12.021,0)+IF('4-man'!BN$23="C",4.395,0)+IF('4-man'!BN$23="H",IF('4-man'!$Z$11="Ayak",0,IF('4-man'!$Z$11="Swift blade",4.141,4.382)),0)+IF('4-man'!BM$23="D",112.5,0)+IF('4-man'!BM$23="B",1.087,0)+IF('4-man'!BM$23="A",8.5,0)+IF('4-man'!BL$23="T",1.252,0)+IF('4-man'!BM$23="E",1.254,0)+IF('4-man'!BN$23="SB",8.187,0)+IF('4-man'!BM$23="H",IF('4-man'!$Z$11="Ayak",1.255,0),0)</f>
        <v/>
      </c>
      <c r="BP137">
        <f>IF('4-man'!BO$23="S",12.021,0)+IF('4-man'!BO$23="C",4.395,0)+IF('4-man'!BO$23="H",IF('4-man'!$Z$11="Ayak",0,IF('4-man'!$Z$11="Swift blade",4.141,4.382)),0)+IF('4-man'!BN$23="D",112.5,0)+IF('4-man'!BN$23="B",1.087,0)+IF('4-man'!BN$23="A",8.5,0)+IF('4-man'!BM$23="T",1.252,0)+IF('4-man'!BN$23="E",1.254,0)+IF('4-man'!BO$23="SB",8.187,0)+IF('4-man'!BN$23="H",IF('4-man'!$Z$11="Ayak",1.255,0),0)</f>
        <v/>
      </c>
      <c r="BQ137">
        <f>IF('4-man'!BP$23="S",12.021,0)+IF('4-man'!BP$23="C",4.395,0)+IF('4-man'!BP$23="H",IF('4-man'!$Z$11="Ayak",0,IF('4-man'!$Z$11="Swift blade",4.141,4.382)),0)+IF('4-man'!BO$23="D",112.5,0)+IF('4-man'!BO$23="B",1.087,0)+IF('4-man'!BO$23="A",8.5,0)+IF('4-man'!BN$23="T",1.252,0)+IF('4-man'!BO$23="E",1.254,0)+IF('4-man'!BP$23="SB",8.187,0)+IF('4-man'!BO$23="H",IF('4-man'!$Z$11="Ayak",1.255,0),0)</f>
        <v/>
      </c>
      <c r="BR137">
        <f>IF('4-man'!BQ$23="S",12.021,0)+IF('4-man'!BQ$23="C",4.395,0)+IF('4-man'!BQ$23="H",IF('4-man'!$Z$11="Ayak",0,IF('4-man'!$Z$11="Swift blade",4.141,4.382)),0)+IF('4-man'!BP$23="D",112.5,0)+IF('4-man'!BP$23="B",1.087,0)+IF('4-man'!BP$23="A",8.5,0)+IF('4-man'!BO$23="T",1.252,0)+IF('4-man'!BP$23="E",1.254,0)+IF('4-man'!BQ$23="SB",8.187,0)+IF('4-man'!BP$23="H",IF('4-man'!$Z$11="Ayak",1.255,0),0)</f>
        <v/>
      </c>
      <c r="BS137">
        <f>IF('4-man'!BR$23="S",12.021,0)+IF('4-man'!BR$23="C",4.395,0)+IF('4-man'!BR$23="H",IF('4-man'!$Z$11="Ayak",0,IF('4-man'!$Z$11="Swift blade",4.141,4.382)),0)+IF('4-man'!BQ$23="D",112.5,0)+IF('4-man'!BQ$23="B",1.087,0)+IF('4-man'!BQ$23="A",8.5,0)+IF('4-man'!BP$23="T",1.252,0)+IF('4-man'!BQ$23="E",1.254,0)+IF('4-man'!BR$23="SB",8.187,0)+IF('4-man'!BQ$23="H",IF('4-man'!$Z$11="Ayak",1.255,0),0)</f>
        <v/>
      </c>
      <c r="BT137">
        <f>IF('4-man'!BS$23="S",12.021,0)+IF('4-man'!BS$23="C",4.395,0)+IF('4-man'!BS$23="H",IF('4-man'!$Z$11="Ayak",0,IF('4-man'!$Z$11="Swift blade",4.141,4.382)),0)+IF('4-man'!BR$23="D",112.5,0)+IF('4-man'!BR$23="B",1.087,0)+IF('4-man'!BR$23="A",8.5,0)+IF('4-man'!BQ$23="T",1.252,0)+IF('4-man'!BR$23="E",1.254,0)+IF('4-man'!BS$23="SB",8.187,0)+IF('4-man'!BR$23="H",IF('4-man'!$Z$11="Ayak",1.255,0),0)</f>
        <v/>
      </c>
      <c r="BU137">
        <f>IF('4-man'!BT$23="S",12.021,0)+IF('4-man'!BT$23="C",4.395,0)+IF('4-man'!BT$23="H",IF('4-man'!$Z$11="Ayak",0,IF('4-man'!$Z$11="Swift blade",4.141,4.382)),0)+IF('4-man'!BS$23="D",112.5,0)+IF('4-man'!BS$23="B",1.087,0)+IF('4-man'!BS$23="A",8.5,0)+IF('4-man'!BR$23="T",1.252,0)+IF('4-man'!BS$23="E",1.254,0)+IF('4-man'!BT$23="SB",8.187,0)+IF('4-man'!BS$23="H",IF('4-man'!$Z$11="Ayak",1.255,0),0)</f>
        <v/>
      </c>
      <c r="BV137">
        <f>IF('4-man'!BU$23="S",12.021,0)+IF('4-man'!BU$23="C",4.395,0)+IF('4-man'!BU$23="H",IF('4-man'!$Z$11="Ayak",0,IF('4-man'!$Z$11="Swift blade",4.141,4.382)),0)+IF('4-man'!BT$23="D",112.5,0)+IF('4-man'!BT$23="B",1.087,0)+IF('4-man'!BT$23="A",8.5,0)+IF('4-man'!BS$23="T",1.252,0)+IF('4-man'!BT$23="E",1.254,0)+IF('4-man'!BU$23="SB",8.187,0)+IF('4-man'!BT$23="H",IF('4-man'!$Z$11="Ayak",1.255,0),0)</f>
        <v/>
      </c>
      <c r="BW137">
        <f>IF('4-man'!BV$23="S",12.021,0)+IF('4-man'!BV$23="C",4.395,0)+IF('4-man'!BV$23="H",IF('4-man'!$Z$11="Ayak",0,IF('4-man'!$Z$11="Swift blade",4.141,4.382)),0)+IF('4-man'!BU$23="D",112.5,0)+IF('4-man'!BU$23="B",1.087,0)+IF('4-man'!BU$23="A",8.5,0)+IF('4-man'!BT$23="T",1.252,0)+IF('4-man'!BU$23="E",1.254,0)+IF('4-man'!BV$23="SB",8.187,0)+IF('4-man'!BU$23="H",IF('4-man'!$Z$11="Ayak",1.255,0),0)</f>
        <v/>
      </c>
      <c r="BX137">
        <f>IF('4-man'!BW$23="S",12.021,0)+IF('4-man'!BW$23="C",4.395,0)+IF('4-man'!BW$23="H",IF('4-man'!$Z$11="Ayak",0,IF('4-man'!$Z$11="Swift blade",4.141,4.382)),0)+IF('4-man'!BV$23="D",112.5,0)+IF('4-man'!BV$23="B",1.087,0)+IF('4-man'!BV$23="A",8.5,0)+IF('4-man'!BU$23="T",1.252,0)+IF('4-man'!BV$23="E",1.254,0)+IF('4-man'!BW$23="SB",8.187,0)+IF('4-man'!BV$23="H",IF('4-man'!$Z$11="Ayak",1.255,0),0)</f>
        <v/>
      </c>
      <c r="BY137">
        <f>IF('4-man'!BX$23="S",12.021,0)+IF('4-man'!BX$23="C",4.395,0)+IF('4-man'!BX$23="H",IF('4-man'!$Z$11="Ayak",0,IF('4-man'!$Z$11="Swift blade",4.141,4.382)),0)+IF('4-man'!BW$23="D",112.5,0)+IF('4-man'!BW$23="B",1.087,0)+IF('4-man'!BW$23="A",8.5,0)+IF('4-man'!BV$23="T",1.252,0)+IF('4-man'!BW$23="E",1.254,0)+IF('4-man'!BX$23="SB",8.187,0)+IF('4-man'!BW$23="H",IF('4-man'!$Z$11="Ayak",1.255,0),0)</f>
        <v/>
      </c>
      <c r="BZ137">
        <f>IF('4-man'!BY$23="S",12.021,0)+IF('4-man'!BY$23="C",4.395,0)+IF('4-man'!BY$23="H",IF('4-man'!$Z$11="Ayak",0,IF('4-man'!$Z$11="Swift blade",4.141,4.382)),0)+IF('4-man'!BX$23="D",112.5,0)+IF('4-man'!BX$23="B",1.087,0)+IF('4-man'!BX$23="A",8.5,0)+IF('4-man'!BW$23="T",1.252,0)+IF('4-man'!BX$23="E",1.254,0)+IF('4-man'!BY$23="SB",8.187,0)+IF('4-man'!BX$23="H",IF('4-man'!$Z$11="Ayak",1.255,0),0)</f>
        <v/>
      </c>
      <c r="CA137">
        <f>IF('4-man'!BZ$23="S",12.021,0)+IF('4-man'!BZ$23="C",4.395,0)+IF('4-man'!BZ$23="H",IF('4-man'!$Z$11="Ayak",0,IF('4-man'!$Z$11="Swift blade",4.141,4.382)),0)+IF('4-man'!BY$23="D",112.5,0)+IF('4-man'!BY$23="B",1.087,0)+IF('4-man'!BY$23="A",8.5,0)+IF('4-man'!BX$23="T",1.252,0)+IF('4-man'!BY$23="E",1.254,0)+IF('4-man'!BZ$23="SB",8.187,0)+IF('4-man'!BY$23="H",IF('4-man'!$Z$11="Ayak",1.255,0),0)</f>
        <v/>
      </c>
      <c r="CB137">
        <f>IF('4-man'!CA$23="S",12.021,0)+IF('4-man'!CA$23="C",4.395,0)+IF('4-man'!CA$23="H",IF('4-man'!$Z$11="Ayak",0,IF('4-man'!$Z$11="Swift blade",4.141,4.382)),0)+IF('4-man'!BZ$23="D",112.5,0)+IF('4-man'!BZ$23="B",1.087,0)+IF('4-man'!BZ$23="A",8.5,0)+IF('4-man'!BY$23="T",1.252,0)+IF('4-man'!BZ$23="E",1.254,0)+IF('4-man'!CA$23="SB",8.187,0)+IF('4-man'!BZ$23="H",IF('4-man'!$Z$11="Ayak",1.255,0),0)</f>
        <v/>
      </c>
      <c r="CC137">
        <f>IF('4-man'!CB$23="S",12.021,0)+IF('4-man'!CB$23="C",4.395,0)+IF('4-man'!CB$23="H",IF('4-man'!$Z$11="Ayak",0,IF('4-man'!$Z$11="Swift blade",4.141,4.382)),0)+IF('4-man'!CA$23="D",112.5,0)+IF('4-man'!CA$23="B",1.087,0)+IF('4-man'!CA$23="A",8.5,0)+IF('4-man'!BZ$23="T",1.252,0)+IF('4-man'!CA$23="E",1.254,0)+IF('4-man'!CB$23="SB",8.187,0)+IF('4-man'!CA$23="H",IF('4-man'!$Z$11="Ayak",1.255,0),0)</f>
        <v/>
      </c>
      <c r="CD137">
        <f>IF('4-man'!CC$23="S",12.021,0)+IF('4-man'!CC$23="C",4.395,0)+IF('4-man'!CC$23="H",IF('4-man'!$Z$11="Ayak",0,IF('4-man'!$Z$11="Swift blade",4.141,4.382)),0)+IF('4-man'!CB$23="D",112.5,0)+IF('4-man'!CB$23="B",1.087,0)+IF('4-man'!CB$23="A",8.5,0)+IF('4-man'!CA$23="T",1.252,0)+IF('4-man'!CB$23="E",1.254,0)+IF('4-man'!CC$23="SB",8.187,0)+IF('4-man'!CB$23="H",IF('4-man'!$Z$11="Ayak",1.255,0),0)</f>
        <v/>
      </c>
    </row>
    <row r="138">
      <c r="A138" t="inlineStr">
        <is>
          <t>P2 var</t>
        </is>
      </c>
      <c r="C138">
        <f>0</f>
        <v/>
      </c>
      <c r="D138">
        <f>IF('4-man'!C$23="S",26.708,0)+IF('4-man'!C$23="C",10.052,0)+IF('4-man'!C$23="H",IF('4-man'!$Z$11="Ayak",0,IF('4-man'!$Z$11="Swift blade",9.844,9.929)),0)+IF('4-man'!C$23="SB",18.815,0)</f>
        <v/>
      </c>
      <c r="E138">
        <f>IF('4-man'!D$23="S",26.708,0)+IF('4-man'!D$23="C",10.052,0)+IF('4-man'!D$23="H",IF('4-man'!$Z$11="Ayak",0,IF('4-man'!$Z$11="Swift blade",9.844,9.929)),0)+IF('4-man'!C$23="D",481.25,0)+IF('4-man'!C$23="B",1.257,0)+IF('4-man'!C$23="A",26.917,0)+IF('4-man'!C$23="E",1.275,0)+IF('4-man'!D$23="SB",18.815,0)+IF('4-man'!C$23="H",IF('4-man'!$Z$11="Ayak",1.276,0),0)</f>
        <v/>
      </c>
      <c r="F138">
        <f>IF('4-man'!E$23="S",26.708,0)+IF('4-man'!E$23="C",10.052,0)+IF('4-man'!E$23="H",IF('4-man'!$Z$11="Ayak",0,IF('4-man'!$Z$11="Swift blade",9.844,9.929)),0)+IF('4-man'!D$23="D",481.25,0)+IF('4-man'!D$23="B",1.257,0)+IF('4-man'!D$23="A",26.917,0)+IF('4-man'!C$23="T",1.29,0)+IF('4-man'!D$23="E",1.275,0)+IF('4-man'!E$23="SB",18.815,0)+IF('4-man'!D$23="H",IF('4-man'!$Z$11="Ayak",1.276,0),0)</f>
        <v/>
      </c>
      <c r="G138">
        <f>IF('4-man'!F$23="S",26.708,0)+IF('4-man'!F$23="C",10.052,0)+IF('4-man'!F$23="H",IF('4-man'!$Z$11="Ayak",0,IF('4-man'!$Z$11="Swift blade",9.844,9.929)),0)+IF('4-man'!E$23="D",481.25,0)+IF('4-man'!E$23="B",1.257,0)+IF('4-man'!E$23="A",26.917,0)+IF('4-man'!D$23="T",1.29,0)+IF('4-man'!E$23="E",1.275,0)+IF('4-man'!F$23="SB",18.815,0)+IF('4-man'!E$23="H",IF('4-man'!$Z$11="Ayak",1.276,0),0)</f>
        <v/>
      </c>
      <c r="H138">
        <f>IF('4-man'!G$23="S",26.708,0)+IF('4-man'!G$23="C",10.052,0)+IF('4-man'!G$23="H",IF('4-man'!$Z$11="Ayak",0,IF('4-man'!$Z$11="Swift blade",9.844,9.929)),0)+IF('4-man'!F$23="D",481.25,0)+IF('4-man'!F$23="B",1.257,0)+IF('4-man'!F$23="A",26.917,0)+IF('4-man'!E$23="T",1.29,0)+IF('4-man'!F$23="E",1.275,0)+IF('4-man'!G$23="SB",18.815,0)+IF('4-man'!F$23="H",IF('4-man'!$Z$11="Ayak",1.276,0),0)</f>
        <v/>
      </c>
      <c r="I138">
        <f>IF('4-man'!H$23="S",26.708,0)+IF('4-man'!H$23="C",10.052,0)+IF('4-man'!H$23="H",IF('4-man'!$Z$11="Ayak",0,IF('4-man'!$Z$11="Swift blade",9.844,9.929)),0)+IF('4-man'!G$23="D",481.25,0)+IF('4-man'!G$23="B",1.257,0)+IF('4-man'!G$23="A",26.917,0)+IF('4-man'!F$23="T",1.29,0)+IF('4-man'!G$23="E",1.275,0)+IF('4-man'!H$23="SB",18.815,0)+IF('4-man'!G$23="H",IF('4-man'!$Z$11="Ayak",1.276,0),0)</f>
        <v/>
      </c>
      <c r="J138">
        <f>IF('4-man'!I$23="S",26.708,0)+IF('4-man'!I$23="C",10.052,0)+IF('4-man'!I$23="H",IF('4-man'!$Z$11="Ayak",0,IF('4-man'!$Z$11="Swift blade",9.844,9.929)),0)+IF('4-man'!H$23="D",481.25,0)+IF('4-man'!H$23="B",1.257,0)+IF('4-man'!H$23="A",26.917,0)+IF('4-man'!G$23="T",1.29,0)+IF('4-man'!H$23="E",1.275,0)+IF('4-man'!I$23="SB",18.815,0)+IF('4-man'!H$23="H",IF('4-man'!$Z$11="Ayak",1.276,0),0)</f>
        <v/>
      </c>
      <c r="K138">
        <f>IF('4-man'!J$23="S",26.708,0)+IF('4-man'!J$23="C",10.052,0)+IF('4-man'!J$23="H",IF('4-man'!$Z$11="Ayak",0,IF('4-man'!$Z$11="Swift blade",9.844,9.929)),0)+IF('4-man'!I$23="D",481.25,0)+IF('4-man'!I$23="B",1.257,0)+IF('4-man'!I$23="A",26.917,0)+IF('4-man'!H$23="T",1.29,0)+IF('4-man'!I$23="E",1.275,0)+IF('4-man'!J$23="SB",18.815,0)+IF('4-man'!I$23="H",IF('4-man'!$Z$11="Ayak",1.276,0),0)</f>
        <v/>
      </c>
      <c r="L138">
        <f>IF('4-man'!K$23="S",26.708,0)+IF('4-man'!K$23="C",10.052,0)+IF('4-man'!K$23="H",IF('4-man'!$Z$11="Ayak",0,IF('4-man'!$Z$11="Swift blade",9.844,9.929)),0)+IF('4-man'!J$23="D",481.25,0)+IF('4-man'!J$23="B",1.257,0)+IF('4-man'!J$23="A",26.917,0)+IF('4-man'!I$23="T",1.29,0)+IF('4-man'!J$23="E",1.275,0)+IF('4-man'!K$23="SB",18.815,0)+IF('4-man'!J$23="H",IF('4-man'!$Z$11="Ayak",1.276,0),0)</f>
        <v/>
      </c>
      <c r="M138">
        <f>IF('4-man'!L$23="S",26.708,0)+IF('4-man'!L$23="C",10.052,0)+IF('4-man'!L$23="H",IF('4-man'!$Z$11="Ayak",0,IF('4-man'!$Z$11="Swift blade",9.844,9.929)),0)+IF('4-man'!K$23="D",481.25,0)+IF('4-man'!K$23="B",1.257,0)+IF('4-man'!K$23="A",26.917,0)+IF('4-man'!J$23="T",1.29,0)+IF('4-man'!K$23="E",1.275,0)+IF('4-man'!L$23="SB",18.815,0)+IF('4-man'!K$23="H",IF('4-man'!$Z$11="Ayak",1.276,0),0)</f>
        <v/>
      </c>
      <c r="N138">
        <f>IF('4-man'!M$23="S",26.708,0)+IF('4-man'!M$23="C",10.052,0)+IF('4-man'!M$23="H",IF('4-man'!$Z$11="Ayak",0,IF('4-man'!$Z$11="Swift blade",9.844,9.929)),0)+IF('4-man'!L$23="D",481.25,0)+IF('4-man'!L$23="B",1.257,0)+IF('4-man'!L$23="A",26.917,0)+IF('4-man'!K$23="T",1.29,0)+IF('4-man'!L$23="E",1.275,0)+IF('4-man'!M$23="SB",18.815,0)+IF('4-man'!L$23="H",IF('4-man'!$Z$11="Ayak",1.276,0),0)</f>
        <v/>
      </c>
      <c r="O138">
        <f>IF('4-man'!N$23="S",26.708,0)+IF('4-man'!N$23="C",10.052,0)+IF('4-man'!N$23="H",IF('4-man'!$Z$11="Ayak",0,IF('4-man'!$Z$11="Swift blade",9.844,9.929)),0)+IF('4-man'!M$23="D",481.25,0)+IF('4-man'!M$23="B",1.257,0)+IF('4-man'!M$23="A",26.917,0)+IF('4-man'!L$23="T",1.29,0)+IF('4-man'!M$23="E",1.275,0)+IF('4-man'!N$23="SB",18.815,0)+IF('4-man'!M$23="H",IF('4-man'!$Z$11="Ayak",1.276,0),0)</f>
        <v/>
      </c>
      <c r="P138">
        <f>IF('4-man'!O$23="S",26.708,0)+IF('4-man'!O$23="C",10.052,0)+IF('4-man'!O$23="H",IF('4-man'!$Z$11="Ayak",0,IF('4-man'!$Z$11="Swift blade",9.844,9.929)),0)+IF('4-man'!N$23="D",481.25,0)+IF('4-man'!N$23="B",1.257,0)+IF('4-man'!N$23="A",26.917,0)+IF('4-man'!M$23="T",1.29,0)+IF('4-man'!N$23="E",1.275,0)+IF('4-man'!O$23="SB",18.815,0)+IF('4-man'!N$23="H",IF('4-man'!$Z$11="Ayak",1.276,0),0)</f>
        <v/>
      </c>
      <c r="Q138">
        <f>IF('4-man'!P$23="S",26.708,0)+IF('4-man'!P$23="C",10.052,0)+IF('4-man'!P$23="H",IF('4-man'!$Z$11="Ayak",0,IF('4-man'!$Z$11="Swift blade",9.844,9.929)),0)+IF('4-man'!O$23="D",481.25,0)+IF('4-man'!O$23="B",1.257,0)+IF('4-man'!O$23="A",26.917,0)+IF('4-man'!N$23="T",1.29,0)+IF('4-man'!O$23="E",1.275,0)+IF('4-man'!P$23="SB",18.815,0)+IF('4-man'!O$23="H",IF('4-man'!$Z$11="Ayak",1.276,0),0)</f>
        <v/>
      </c>
      <c r="R138">
        <f>IF('4-man'!Q$23="S",26.708,0)+IF('4-man'!Q$23="C",10.052,0)+IF('4-man'!Q$23="H",IF('4-man'!$Z$11="Ayak",0,IF('4-man'!$Z$11="Swift blade",9.844,9.929)),0)+IF('4-man'!P$23="D",481.25,0)+IF('4-man'!P$23="B",1.257,0)+IF('4-man'!P$23="A",26.917,0)+IF('4-man'!O$23="T",1.29,0)+IF('4-man'!P$23="E",1.275,0)+IF('4-man'!Q$23="SB",18.815,0)+IF('4-man'!P$23="H",IF('4-man'!$Z$11="Ayak",1.276,0),0)</f>
        <v/>
      </c>
      <c r="S138">
        <f>IF('4-man'!R$23="S",26.708,0)+IF('4-man'!R$23="C",10.052,0)+IF('4-man'!R$23="H",IF('4-man'!$Z$11="Ayak",0,IF('4-man'!$Z$11="Swift blade",9.844,9.929)),0)+IF('4-man'!Q$23="D",481.25,0)+IF('4-man'!Q$23="B",1.257,0)+IF('4-man'!Q$23="A",26.917,0)+IF('4-man'!P$23="T",1.29,0)+IF('4-man'!Q$23="E",1.275,0)+IF('4-man'!R$23="SB",18.815,0)+IF('4-man'!Q$23="H",IF('4-man'!$Z$11="Ayak",1.276,0),0)</f>
        <v/>
      </c>
      <c r="T138">
        <f>IF('4-man'!S$23="S",26.708,0)+IF('4-man'!S$23="C",10.052,0)+IF('4-man'!S$23="H",IF('4-man'!$Z$11="Ayak",0,IF('4-man'!$Z$11="Swift blade",9.844,9.929)),0)+IF('4-man'!R$23="D",481.25,0)+IF('4-man'!R$23="B",1.257,0)+IF('4-man'!R$23="A",26.917,0)+IF('4-man'!Q$23="T",1.29,0)+IF('4-man'!R$23="E",1.275,0)+IF('4-man'!S$23="SB",18.815,0)+IF('4-man'!R$23="H",IF('4-man'!$Z$11="Ayak",1.276,0),0)</f>
        <v/>
      </c>
      <c r="U138">
        <f>IF('4-man'!T$23="S",26.708,0)+IF('4-man'!T$23="C",10.052,0)+IF('4-man'!T$23="H",IF('4-man'!$Z$11="Ayak",0,IF('4-man'!$Z$11="Swift blade",9.844,9.929)),0)+IF('4-man'!S$23="D",481.25,0)+IF('4-man'!S$23="B",1.257,0)+IF('4-man'!S$23="A",26.917,0)+IF('4-man'!R$23="T",1.29,0)+IF('4-man'!S$23="E",1.275,0)+IF('4-man'!T$23="SB",18.815,0)+IF('4-man'!S$23="H",IF('4-man'!$Z$11="Ayak",1.276,0),0)</f>
        <v/>
      </c>
      <c r="V138">
        <f>IF('4-man'!U$23="S",26.708,0)+IF('4-man'!U$23="C",10.052,0)+IF('4-man'!U$23="H",IF('4-man'!$Z$11="Ayak",0,IF('4-man'!$Z$11="Swift blade",9.844,9.929)),0)+IF('4-man'!T$23="D",481.25,0)+IF('4-man'!T$23="B",1.257,0)+IF('4-man'!T$23="A",26.917,0)+IF('4-man'!S$23="T",1.29,0)+IF('4-man'!T$23="E",1.275,0)+IF('4-man'!U$23="SB",18.815,0)+IF('4-man'!T$23="H",IF('4-man'!$Z$11="Ayak",1.276,0),0)</f>
        <v/>
      </c>
      <c r="W138">
        <f>IF('4-man'!V$23="S",26.708,0)+IF('4-man'!V$23="C",10.052,0)+IF('4-man'!V$23="H",IF('4-man'!$Z$11="Ayak",0,IF('4-man'!$Z$11="Swift blade",9.844,9.929)),0)+IF('4-man'!U$23="D",481.25,0)+IF('4-man'!U$23="B",1.257,0)+IF('4-man'!U$23="A",26.917,0)+IF('4-man'!T$23="T",1.29,0)+IF('4-man'!U$23="E",1.275,0)+IF('4-man'!V$23="SB",18.815,0)+IF('4-man'!U$23="H",IF('4-man'!$Z$11="Ayak",1.276,0),0)</f>
        <v/>
      </c>
      <c r="X138">
        <f>IF('4-man'!W$23="S",26.708,0)+IF('4-man'!W$23="C",10.052,0)+IF('4-man'!W$23="H",IF('4-man'!$Z$11="Ayak",0,IF('4-man'!$Z$11="Swift blade",9.844,9.929)),0)+IF('4-man'!V$23="D",481.25,0)+IF('4-man'!V$23="B",1.257,0)+IF('4-man'!V$23="A",26.917,0)+IF('4-man'!U$23="T",1.29,0)+IF('4-man'!V$23="E",1.275,0)+IF('4-man'!W$23="SB",18.815,0)+IF('4-man'!V$23="H",IF('4-man'!$Z$11="Ayak",1.276,0),0)</f>
        <v/>
      </c>
      <c r="Y138">
        <f>IF('4-man'!X$23="S",26.708,0)+IF('4-man'!X$23="C",10.052,0)+IF('4-man'!X$23="H",IF('4-man'!$Z$11="Ayak",0,IF('4-man'!$Z$11="Swift blade",9.844,9.929)),0)+IF('4-man'!W$23="D",481.25,0)+IF('4-man'!W$23="B",1.257,0)+IF('4-man'!W$23="A",26.917,0)+IF('4-man'!V$23="T",1.29,0)+IF('4-man'!W$23="E",1.275,0)+IF('4-man'!X$23="SB",18.815,0)+IF('4-man'!W$23="H",IF('4-man'!$Z$11="Ayak",1.276,0),0)</f>
        <v/>
      </c>
      <c r="Z138">
        <f>IF('4-man'!Y$23="S",26.708,0)+IF('4-man'!Y$23="C",10.052,0)+IF('4-man'!Y$23="H",IF('4-man'!$Z$11="Ayak",0,IF('4-man'!$Z$11="Swift blade",9.844,9.929)),0)+IF('4-man'!X$23="D",481.25,0)+IF('4-man'!X$23="B",1.257,0)+IF('4-man'!X$23="A",26.917,0)+IF('4-man'!W$23="T",1.29,0)+IF('4-man'!X$23="E",1.275,0)+IF('4-man'!Y$23="SB",18.815,0)+IF('4-man'!X$23="H",IF('4-man'!$Z$11="Ayak",1.276,0),0)</f>
        <v/>
      </c>
      <c r="AA138">
        <f>IF('4-man'!Z$23="S",26.708,0)+IF('4-man'!Z$23="C",10.052,0)+IF('4-man'!Z$23="H",IF('4-man'!$Z$11="Ayak",0,IF('4-man'!$Z$11="Swift blade",9.844,9.929)),0)+IF('4-man'!Y$23="D",481.25,0)+IF('4-man'!Y$23="B",1.257,0)+IF('4-man'!Y$23="A",26.917,0)+IF('4-man'!X$23="T",1.29,0)+IF('4-man'!Y$23="E",1.275,0)+IF('4-man'!Z$23="SB",18.815,0)+IF('4-man'!Y$23="H",IF('4-man'!$Z$11="Ayak",1.276,0),0)</f>
        <v/>
      </c>
      <c r="AB138">
        <f>IF('4-man'!AA$23="S",26.708,0)+IF('4-man'!AA$23="C",10.052,0)+IF('4-man'!AA$23="H",IF('4-man'!$Z$11="Ayak",0,IF('4-man'!$Z$11="Swift blade",9.844,9.929)),0)+IF('4-man'!Z$23="D",481.25,0)+IF('4-man'!Z$23="B",1.257,0)+IF('4-man'!Z$23="A",26.917,0)+IF('4-man'!Y$23="T",1.29,0)+IF('4-man'!Z$23="E",1.275,0)+IF('4-man'!AA$23="SB",18.815,0)+IF('4-man'!Z$23="H",IF('4-man'!$Z$11="Ayak",1.276,0),0)</f>
        <v/>
      </c>
      <c r="AC138">
        <f>IF('4-man'!AB$23="S",26.708,0)+IF('4-man'!AB$23="C",10.052,0)+IF('4-man'!AB$23="H",IF('4-man'!$Z$11="Ayak",0,IF('4-man'!$Z$11="Swift blade",9.844,9.929)),0)+IF('4-man'!AA$23="D",481.25,0)+IF('4-man'!AA$23="B",1.257,0)+IF('4-man'!AA$23="A",26.917,0)+IF('4-man'!Z$23="T",1.29,0)+IF('4-man'!AA$23="E",1.275,0)+IF('4-man'!AB$23="SB",18.815,0)+IF('4-man'!AA$23="H",IF('4-man'!$Z$11="Ayak",1.276,0),0)</f>
        <v/>
      </c>
      <c r="AD138">
        <f>IF('4-man'!AC$23="S",26.708,0)+IF('4-man'!AC$23="C",10.052,0)+IF('4-man'!AC$23="H",IF('4-man'!$Z$11="Ayak",0,IF('4-man'!$Z$11="Swift blade",9.844,9.929)),0)+IF('4-man'!AB$23="D",481.25,0)+IF('4-man'!AB$23="B",1.257,0)+IF('4-man'!AB$23="A",26.917,0)+IF('4-man'!AA$23="T",1.29,0)+IF('4-man'!AB$23="E",1.275,0)+IF('4-man'!AC$23="SB",18.815,0)+IF('4-man'!AB$23="H",IF('4-man'!$Z$11="Ayak",1.276,0),0)</f>
        <v/>
      </c>
      <c r="AE138">
        <f>IF('4-man'!AD$23="S",26.708,0)+IF('4-man'!AD$23="C",10.052,0)+IF('4-man'!AD$23="H",IF('4-man'!$Z$11="Ayak",0,IF('4-man'!$Z$11="Swift blade",9.844,9.929)),0)+IF('4-man'!AC$23="D",481.25,0)+IF('4-man'!AC$23="B",1.257,0)+IF('4-man'!AC$23="A",26.917,0)+IF('4-man'!AB$23="T",1.29,0)+IF('4-man'!AC$23="E",1.275,0)+IF('4-man'!AD$23="SB",18.815,0)+IF('4-man'!AC$23="H",IF('4-man'!$Z$11="Ayak",1.276,0),0)</f>
        <v/>
      </c>
      <c r="AF138">
        <f>IF('4-man'!AE$23="S",26.708,0)+IF('4-man'!AE$23="C",10.052,0)+IF('4-man'!AE$23="H",IF('4-man'!$Z$11="Ayak",0,IF('4-man'!$Z$11="Swift blade",9.844,9.929)),0)+IF('4-man'!AD$23="D",481.25,0)+IF('4-man'!AD$23="B",1.257,0)+IF('4-man'!AD$23="A",26.917,0)+IF('4-man'!AC$23="T",1.29,0)+IF('4-man'!AD$23="E",1.275,0)+IF('4-man'!AE$23="SB",18.815,0)+IF('4-man'!AD$23="H",IF('4-man'!$Z$11="Ayak",1.276,0),0)</f>
        <v/>
      </c>
      <c r="AG138">
        <f>IF('4-man'!AF$23="S",26.708,0)+IF('4-man'!AF$23="C",10.052,0)+IF('4-man'!AF$23="H",IF('4-man'!$Z$11="Ayak",0,IF('4-man'!$Z$11="Swift blade",9.844,9.929)),0)+IF('4-man'!AE$23="D",481.25,0)+IF('4-man'!AE$23="B",1.257,0)+IF('4-man'!AE$23="A",26.917,0)+IF('4-man'!AD$23="T",1.29,0)+IF('4-man'!AE$23="E",1.275,0)+IF('4-man'!AF$23="SB",18.815,0)+IF('4-man'!AE$23="H",IF('4-man'!$Z$11="Ayak",1.276,0),0)</f>
        <v/>
      </c>
      <c r="AH138">
        <f>IF('4-man'!AG$23="S",26.708,0)+IF('4-man'!AG$23="C",10.052,0)+IF('4-man'!AG$23="H",IF('4-man'!$Z$11="Ayak",0,IF('4-man'!$Z$11="Swift blade",9.844,9.929)),0)+IF('4-man'!AF$23="D",481.25,0)+IF('4-man'!AF$23="B",1.257,0)+IF('4-man'!AF$23="A",26.917,0)+IF('4-man'!AE$23="T",1.29,0)+IF('4-man'!AF$23="E",1.275,0)+IF('4-man'!AG$23="SB",18.815,0)+IF('4-man'!AF$23="H",IF('4-man'!$Z$11="Ayak",1.276,0),0)</f>
        <v/>
      </c>
      <c r="AI138">
        <f>IF('4-man'!AH$23="S",26.708,0)+IF('4-man'!AH$23="C",10.052,0)+IF('4-man'!AH$23="H",IF('4-man'!$Z$11="Ayak",0,IF('4-man'!$Z$11="Swift blade",9.844,9.929)),0)+IF('4-man'!AG$23="D",481.25,0)+IF('4-man'!AG$23="B",1.257,0)+IF('4-man'!AG$23="A",26.917,0)+IF('4-man'!AF$23="T",1.29,0)+IF('4-man'!AG$23="E",1.275,0)+IF('4-man'!AH$23="SB",18.815,0)+IF('4-man'!AG$23="H",IF('4-man'!$Z$11="Ayak",1.276,0),0)</f>
        <v/>
      </c>
      <c r="AJ138">
        <f>IF('4-man'!AI$23="S",26.708,0)+IF('4-man'!AI$23="C",10.052,0)+IF('4-man'!AI$23="H",IF('4-man'!$Z$11="Ayak",0,IF('4-man'!$Z$11="Swift blade",9.844,9.929)),0)+IF('4-man'!AH$23="D",481.25,0)+IF('4-man'!AH$23="B",1.257,0)+IF('4-man'!AH$23="A",26.917,0)+IF('4-man'!AG$23="T",1.29,0)+IF('4-man'!AH$23="E",1.275,0)+IF('4-man'!AI$23="SB",18.815,0)+IF('4-man'!AH$23="H",IF('4-man'!$Z$11="Ayak",1.276,0),0)</f>
        <v/>
      </c>
      <c r="AK138">
        <f>IF('4-man'!AJ$23="S",26.708,0)+IF('4-man'!AJ$23="C",10.052,0)+IF('4-man'!AJ$23="H",IF('4-man'!$Z$11="Ayak",0,IF('4-man'!$Z$11="Swift blade",9.844,9.929)),0)+IF('4-man'!AI$23="D",481.25,0)+IF('4-man'!AI$23="B",1.257,0)+IF('4-man'!AI$23="A",26.917,0)+IF('4-man'!AH$23="T",1.29,0)+IF('4-man'!AI$23="E",1.275,0)+IF('4-man'!AJ$23="SB",18.815,0)+IF('4-man'!AI$23="H",IF('4-man'!$Z$11="Ayak",1.276,0),0)</f>
        <v/>
      </c>
      <c r="AL138">
        <f>IF('4-man'!AK$23="S",26.708,0)+IF('4-man'!AK$23="C",10.052,0)+IF('4-man'!AK$23="H",IF('4-man'!$Z$11="Ayak",0,IF('4-man'!$Z$11="Swift blade",9.844,9.929)),0)+IF('4-man'!AJ$23="D",481.25,0)+IF('4-man'!AJ$23="B",1.257,0)+IF('4-man'!AJ$23="A",26.917,0)+IF('4-man'!AI$23="T",1.29,0)+IF('4-man'!AJ$23="E",1.275,0)+IF('4-man'!AK$23="SB",18.815,0)+IF('4-man'!AJ$23="H",IF('4-man'!$Z$11="Ayak",1.276,0),0)</f>
        <v/>
      </c>
      <c r="AM138">
        <f>IF('4-man'!AL$23="S",26.708,0)+IF('4-man'!AL$23="C",10.052,0)+IF('4-man'!AL$23="H",IF('4-man'!$Z$11="Ayak",0,IF('4-man'!$Z$11="Swift blade",9.844,9.929)),0)+IF('4-man'!AK$23="D",481.25,0)+IF('4-man'!AK$23="B",1.257,0)+IF('4-man'!AK$23="A",26.917,0)+IF('4-man'!AJ$23="T",1.29,0)+IF('4-man'!AK$23="E",1.275,0)+IF('4-man'!AL$23="SB",18.815,0)+IF('4-man'!AK$23="H",IF('4-man'!$Z$11="Ayak",1.276,0),0)</f>
        <v/>
      </c>
      <c r="AN138">
        <f>IF('4-man'!AM$23="S",26.708,0)+IF('4-man'!AM$23="C",10.052,0)+IF('4-man'!AM$23="H",IF('4-man'!$Z$11="Ayak",0,IF('4-man'!$Z$11="Swift blade",9.844,9.929)),0)+IF('4-man'!AL$23="D",481.25,0)+IF('4-man'!AL$23="B",1.257,0)+IF('4-man'!AL$23="A",26.917,0)+IF('4-man'!AK$23="T",1.29,0)+IF('4-man'!AL$23="E",1.275,0)+IF('4-man'!AM$23="SB",18.815,0)+IF('4-man'!AL$23="H",IF('4-man'!$Z$11="Ayak",1.276,0),0)</f>
        <v/>
      </c>
      <c r="AO138">
        <f>IF('4-man'!AN$23="S",26.708,0)+IF('4-man'!AN$23="C",10.052,0)+IF('4-man'!AN$23="H",IF('4-man'!$Z$11="Ayak",0,IF('4-man'!$Z$11="Swift blade",9.844,9.929)),0)+IF('4-man'!AM$23="D",481.25,0)+IF('4-man'!AM$23="B",1.257,0)+IF('4-man'!AM$23="A",26.917,0)+IF('4-man'!AL$23="T",1.29,0)+IF('4-man'!AM$23="E",1.275,0)+IF('4-man'!AN$23="SB",18.815,0)+IF('4-man'!AM$23="H",IF('4-man'!$Z$11="Ayak",1.276,0),0)</f>
        <v/>
      </c>
      <c r="AP138">
        <f>IF('4-man'!AO$23="S",26.708,0)+IF('4-man'!AO$23="C",10.052,0)+IF('4-man'!AO$23="H",IF('4-man'!$Z$11="Ayak",0,IF('4-man'!$Z$11="Swift blade",9.844,9.929)),0)+IF('4-man'!AN$23="D",481.25,0)+IF('4-man'!AN$23="B",1.257,0)+IF('4-man'!AN$23="A",26.917,0)+IF('4-man'!AM$23="T",1.29,0)+IF('4-man'!AN$23="E",1.275,0)+IF('4-man'!AO$23="SB",18.815,0)+IF('4-man'!AN$23="H",IF('4-man'!$Z$11="Ayak",1.276,0),0)</f>
        <v/>
      </c>
      <c r="AQ138">
        <f>IF('4-man'!AP$23="S",26.708,0)+IF('4-man'!AP$23="C",10.052,0)+IF('4-man'!AP$23="H",IF('4-man'!$Z$11="Ayak",0,IF('4-man'!$Z$11="Swift blade",9.844,9.929)),0)+IF('4-man'!AO$23="D",481.25,0)+IF('4-man'!AO$23="B",1.257,0)+IF('4-man'!AO$23="A",26.917,0)+IF('4-man'!AN$23="T",1.29,0)+IF('4-man'!AO$23="E",1.275,0)+IF('4-man'!AP$23="SB",18.815,0)+IF('4-man'!AO$23="H",IF('4-man'!$Z$11="Ayak",1.276,0),0)</f>
        <v/>
      </c>
      <c r="AR138">
        <f>IF('4-man'!AQ$23="S",26.708,0)+IF('4-man'!AQ$23="C",10.052,0)+IF('4-man'!AQ$23="H",IF('4-man'!$Z$11="Ayak",0,IF('4-man'!$Z$11="Swift blade",9.844,9.929)),0)+IF('4-man'!AP$23="D",481.25,0)+IF('4-man'!AP$23="B",1.257,0)+IF('4-man'!AP$23="A",26.917,0)+IF('4-man'!AO$23="T",1.29,0)+IF('4-man'!AP$23="E",1.275,0)+IF('4-man'!AQ$23="SB",18.815,0)+IF('4-man'!AP$23="H",IF('4-man'!$Z$11="Ayak",1.276,0),0)</f>
        <v/>
      </c>
      <c r="AS138">
        <f>IF('4-man'!AR$23="S",26.708,0)+IF('4-man'!AR$23="C",10.052,0)+IF('4-man'!AR$23="H",IF('4-man'!$Z$11="Ayak",0,IF('4-man'!$Z$11="Swift blade",9.844,9.929)),0)+IF('4-man'!AQ$23="D",481.25,0)+IF('4-man'!AQ$23="B",1.257,0)+IF('4-man'!AQ$23="A",26.917,0)+IF('4-man'!AP$23="T",1.29,0)+IF('4-man'!AQ$23="E",1.275,0)+IF('4-man'!AR$23="SB",18.815,0)+IF('4-man'!AQ$23="H",IF('4-man'!$Z$11="Ayak",1.276,0),0)</f>
        <v/>
      </c>
      <c r="AT138">
        <f>IF('4-man'!AS$23="S",26.708,0)+IF('4-man'!AS$23="C",10.052,0)+IF('4-man'!AS$23="H",IF('4-man'!$Z$11="Ayak",0,IF('4-man'!$Z$11="Swift blade",9.844,9.929)),0)+IF('4-man'!AR$23="D",481.25,0)+IF('4-man'!AR$23="B",1.257,0)+IF('4-man'!AR$23="A",26.917,0)+IF('4-man'!AQ$23="T",1.29,0)+IF('4-man'!AR$23="E",1.275,0)+IF('4-man'!AS$23="SB",18.815,0)+IF('4-man'!AR$23="H",IF('4-man'!$Z$11="Ayak",1.276,0),0)</f>
        <v/>
      </c>
      <c r="AU138">
        <f>IF('4-man'!AT$23="S",26.708,0)+IF('4-man'!AT$23="C",10.052,0)+IF('4-man'!AT$23="H",IF('4-man'!$Z$11="Ayak",0,IF('4-man'!$Z$11="Swift blade",9.844,9.929)),0)+IF('4-man'!AS$23="D",481.25,0)+IF('4-man'!AS$23="B",1.257,0)+IF('4-man'!AS$23="A",26.917,0)+IF('4-man'!AR$23="T",1.29,0)+IF('4-man'!AS$23="E",1.275,0)+IF('4-man'!AT$23="SB",18.815,0)+IF('4-man'!AS$23="H",IF('4-man'!$Z$11="Ayak",1.276,0),0)</f>
        <v/>
      </c>
      <c r="AV138">
        <f>IF('4-man'!AU$23="S",26.708,0)+IF('4-man'!AU$23="C",10.052,0)+IF('4-man'!AU$23="H",IF('4-man'!$Z$11="Ayak",0,IF('4-man'!$Z$11="Swift blade",9.844,9.929)),0)+IF('4-man'!AT$23="D",481.25,0)+IF('4-man'!AT$23="B",1.257,0)+IF('4-man'!AT$23="A",26.917,0)+IF('4-man'!AS$23="T",1.29,0)+IF('4-man'!AT$23="E",1.275,0)+IF('4-man'!AU$23="SB",18.815,0)+IF('4-man'!AT$23="H",IF('4-man'!$Z$11="Ayak",1.276,0),0)</f>
        <v/>
      </c>
      <c r="AW138">
        <f>IF('4-man'!AV$23="S",26.708,0)+IF('4-man'!AV$23="C",10.052,0)+IF('4-man'!AV$23="H",IF('4-man'!$Z$11="Ayak",0,IF('4-man'!$Z$11="Swift blade",9.844,9.929)),0)+IF('4-man'!AU$23="D",481.25,0)+IF('4-man'!AU$23="B",1.257,0)+IF('4-man'!AU$23="A",26.917,0)+IF('4-man'!AT$23="T",1.29,0)+IF('4-man'!AU$23="E",1.275,0)+IF('4-man'!AV$23="SB",18.815,0)+IF('4-man'!AU$23="H",IF('4-man'!$Z$11="Ayak",1.276,0),0)</f>
        <v/>
      </c>
      <c r="AX138">
        <f>IF('4-man'!AW$23="S",26.708,0)+IF('4-man'!AW$23="C",10.052,0)+IF('4-man'!AW$23="H",IF('4-man'!$Z$11="Ayak",0,IF('4-man'!$Z$11="Swift blade",9.844,9.929)),0)+IF('4-man'!AV$23="D",481.25,0)+IF('4-man'!AV$23="B",1.257,0)+IF('4-man'!AV$23="A",26.917,0)+IF('4-man'!AU$23="T",1.29,0)+IF('4-man'!AV$23="E",1.275,0)+IF('4-man'!AW$23="SB",18.815,0)+IF('4-man'!AV$23="H",IF('4-man'!$Z$11="Ayak",1.276,0),0)</f>
        <v/>
      </c>
      <c r="AY138">
        <f>IF('4-man'!AX$23="S",26.708,0)+IF('4-man'!AX$23="C",10.052,0)+IF('4-man'!AX$23="H",IF('4-man'!$Z$11="Ayak",0,IF('4-man'!$Z$11="Swift blade",9.844,9.929)),0)+IF('4-man'!AW$23="D",481.25,0)+IF('4-man'!AW$23="B",1.257,0)+IF('4-man'!AW$23="A",26.917,0)+IF('4-man'!AV$23="T",1.29,0)+IF('4-man'!AW$23="E",1.275,0)+IF('4-man'!AX$23="SB",18.815,0)+IF('4-man'!AW$23="H",IF('4-man'!$Z$11="Ayak",1.276,0),0)</f>
        <v/>
      </c>
      <c r="AZ138">
        <f>IF('4-man'!AY$23="S",26.708,0)+IF('4-man'!AY$23="C",10.052,0)+IF('4-man'!AY$23="H",IF('4-man'!$Z$11="Ayak",0,IF('4-man'!$Z$11="Swift blade",9.844,9.929)),0)+IF('4-man'!AX$23="D",481.25,0)+IF('4-man'!AX$23="B",1.257,0)+IF('4-man'!AX$23="A",26.917,0)+IF('4-man'!AW$23="T",1.29,0)+IF('4-man'!AX$23="E",1.275,0)+IF('4-man'!AY$23="SB",18.815,0)+IF('4-man'!AX$23="H",IF('4-man'!$Z$11="Ayak",1.276,0),0)</f>
        <v/>
      </c>
      <c r="BA138">
        <f>IF('4-man'!AZ$23="S",26.708,0)+IF('4-man'!AZ$23="C",10.052,0)+IF('4-man'!AZ$23="H",IF('4-man'!$Z$11="Ayak",0,IF('4-man'!$Z$11="Swift blade",9.844,9.929)),0)+IF('4-man'!AY$23="D",481.25,0)+IF('4-man'!AY$23="B",1.257,0)+IF('4-man'!AY$23="A",26.917,0)+IF('4-man'!AX$23="T",1.29,0)+IF('4-man'!AY$23="E",1.275,0)+IF('4-man'!AZ$23="SB",18.815,0)+IF('4-man'!AY$23="H",IF('4-man'!$Z$11="Ayak",1.276,0),0)</f>
        <v/>
      </c>
      <c r="BB138">
        <f>IF('4-man'!BA$23="S",26.708,0)+IF('4-man'!BA$23="C",10.052,0)+IF('4-man'!BA$23="H",IF('4-man'!$Z$11="Ayak",0,IF('4-man'!$Z$11="Swift blade",9.844,9.929)),0)+IF('4-man'!AZ$23="D",481.25,0)+IF('4-man'!AZ$23="B",1.257,0)+IF('4-man'!AZ$23="A",26.917,0)+IF('4-man'!AY$23="T",1.29,0)+IF('4-man'!AZ$23="E",1.275,0)+IF('4-man'!BA$23="SB",18.815,0)+IF('4-man'!AZ$23="H",IF('4-man'!$Z$11="Ayak",1.276,0),0)</f>
        <v/>
      </c>
      <c r="BC138">
        <f>IF('4-man'!BB$23="S",26.708,0)+IF('4-man'!BB$23="C",10.052,0)+IF('4-man'!BB$23="H",IF('4-man'!$Z$11="Ayak",0,IF('4-man'!$Z$11="Swift blade",9.844,9.929)),0)+IF('4-man'!BA$23="D",481.25,0)+IF('4-man'!BA$23="B",1.257,0)+IF('4-man'!BA$23="A",26.917,0)+IF('4-man'!AZ$23="T",1.29,0)+IF('4-man'!BA$23="E",1.275,0)+IF('4-man'!BB$23="SB",18.815,0)+IF('4-man'!BA$23="H",IF('4-man'!$Z$11="Ayak",1.276,0),0)</f>
        <v/>
      </c>
      <c r="BD138">
        <f>IF('4-man'!BC$23="S",26.708,0)+IF('4-man'!BC$23="C",10.052,0)+IF('4-man'!BC$23="H",IF('4-man'!$Z$11="Ayak",0,IF('4-man'!$Z$11="Swift blade",9.844,9.929)),0)+IF('4-man'!BB$23="D",481.25,0)+IF('4-man'!BB$23="B",1.257,0)+IF('4-man'!BB$23="A",26.917,0)+IF('4-man'!BA$23="T",1.29,0)+IF('4-man'!BB$23="E",1.275,0)+IF('4-man'!BC$23="SB",18.815,0)+IF('4-man'!BB$23="H",IF('4-man'!$Z$11="Ayak",1.276,0),0)</f>
        <v/>
      </c>
      <c r="BE138">
        <f>IF('4-man'!BD$23="S",26.708,0)+IF('4-man'!BD$23="C",10.052,0)+IF('4-man'!BD$23="H",IF('4-man'!$Z$11="Ayak",0,IF('4-man'!$Z$11="Swift blade",9.844,9.929)),0)+IF('4-man'!BC$23="D",481.25,0)+IF('4-man'!BC$23="B",1.257,0)+IF('4-man'!BC$23="A",26.917,0)+IF('4-man'!BB$23="T",1.29,0)+IF('4-man'!BC$23="E",1.275,0)+IF('4-man'!BD$23="SB",18.815,0)+IF('4-man'!BC$23="H",IF('4-man'!$Z$11="Ayak",1.276,0),0)</f>
        <v/>
      </c>
      <c r="BF138">
        <f>IF('4-man'!BE$23="S",26.708,0)+IF('4-man'!BE$23="C",10.052,0)+IF('4-man'!BE$23="H",IF('4-man'!$Z$11="Ayak",0,IF('4-man'!$Z$11="Swift blade",9.844,9.929)),0)+IF('4-man'!BD$23="D",481.25,0)+IF('4-man'!BD$23="B",1.257,0)+IF('4-man'!BD$23="A",26.917,0)+IF('4-man'!BC$23="T",1.29,0)+IF('4-man'!BD$23="E",1.275,0)+IF('4-man'!BE$23="SB",18.815,0)+IF('4-man'!BD$23="H",IF('4-man'!$Z$11="Ayak",1.276,0),0)</f>
        <v/>
      </c>
      <c r="BG138">
        <f>IF('4-man'!BF$23="S",26.708,0)+IF('4-man'!BF$23="C",10.052,0)+IF('4-man'!BF$23="H",IF('4-man'!$Z$11="Ayak",0,IF('4-man'!$Z$11="Swift blade",9.844,9.929)),0)+IF('4-man'!BE$23="D",481.25,0)+IF('4-man'!BE$23="B",1.257,0)+IF('4-man'!BE$23="A",26.917,0)+IF('4-man'!BD$23="T",1.29,0)+IF('4-man'!BE$23="E",1.275,0)+IF('4-man'!BF$23="SB",18.815,0)+IF('4-man'!BE$23="H",IF('4-man'!$Z$11="Ayak",1.276,0),0)</f>
        <v/>
      </c>
      <c r="BH138">
        <f>IF('4-man'!BG$23="S",26.708,0)+IF('4-man'!BG$23="C",10.052,0)+IF('4-man'!BG$23="H",IF('4-man'!$Z$11="Ayak",0,IF('4-man'!$Z$11="Swift blade",9.844,9.929)),0)+IF('4-man'!BF$23="D",481.25,0)+IF('4-man'!BF$23="B",1.257,0)+IF('4-man'!BF$23="A",26.917,0)+IF('4-man'!BE$23="T",1.29,0)+IF('4-man'!BF$23="E",1.275,0)+IF('4-man'!BG$23="SB",18.815,0)+IF('4-man'!BF$23="H",IF('4-man'!$Z$11="Ayak",1.276,0),0)</f>
        <v/>
      </c>
      <c r="BI138">
        <f>IF('4-man'!BH$23="S",26.708,0)+IF('4-man'!BH$23="C",10.052,0)+IF('4-man'!BH$23="H",IF('4-man'!$Z$11="Ayak",0,IF('4-man'!$Z$11="Swift blade",9.844,9.929)),0)+IF('4-man'!BG$23="D",481.25,0)+IF('4-man'!BG$23="B",1.257,0)+IF('4-man'!BG$23="A",26.917,0)+IF('4-man'!BF$23="T",1.29,0)+IF('4-man'!BG$23="E",1.275,0)+IF('4-man'!BH$23="SB",18.815,0)+IF('4-man'!BG$23="H",IF('4-man'!$Z$11="Ayak",1.276,0),0)</f>
        <v/>
      </c>
      <c r="BJ138">
        <f>IF('4-man'!BI$23="S",26.708,0)+IF('4-man'!BI$23="C",10.052,0)+IF('4-man'!BI$23="H",IF('4-man'!$Z$11="Ayak",0,IF('4-man'!$Z$11="Swift blade",9.844,9.929)),0)+IF('4-man'!BH$23="D",481.25,0)+IF('4-man'!BH$23="B",1.257,0)+IF('4-man'!BH$23="A",26.917,0)+IF('4-man'!BG$23="T",1.29,0)+IF('4-man'!BH$23="E",1.275,0)+IF('4-man'!BI$23="SB",18.815,0)+IF('4-man'!BH$23="H",IF('4-man'!$Z$11="Ayak",1.276,0),0)</f>
        <v/>
      </c>
      <c r="BK138">
        <f>IF('4-man'!BJ$23="S",26.708,0)+IF('4-man'!BJ$23="C",10.052,0)+IF('4-man'!BJ$23="H",IF('4-man'!$Z$11="Ayak",0,IF('4-man'!$Z$11="Swift blade",9.844,9.929)),0)+IF('4-man'!BI$23="D",481.25,0)+IF('4-man'!BI$23="B",1.257,0)+IF('4-man'!BI$23="A",26.917,0)+IF('4-man'!BH$23="T",1.29,0)+IF('4-man'!BI$23="E",1.275,0)+IF('4-man'!BJ$23="SB",18.815,0)+IF('4-man'!BI$23="H",IF('4-man'!$Z$11="Ayak",1.276,0),0)</f>
        <v/>
      </c>
      <c r="BL138">
        <f>IF('4-man'!BK$23="S",26.708,0)+IF('4-man'!BK$23="C",10.052,0)+IF('4-man'!BK$23="H",IF('4-man'!$Z$11="Ayak",0,IF('4-man'!$Z$11="Swift blade",9.844,9.929)),0)+IF('4-man'!BJ$23="D",481.25,0)+IF('4-man'!BJ$23="B",1.257,0)+IF('4-man'!BJ$23="A",26.917,0)+IF('4-man'!BI$23="T",1.29,0)+IF('4-man'!BJ$23="E",1.275,0)+IF('4-man'!BK$23="SB",18.815,0)+IF('4-man'!BJ$23="H",IF('4-man'!$Z$11="Ayak",1.276,0),0)</f>
        <v/>
      </c>
      <c r="BM138">
        <f>IF('4-man'!BL$23="S",26.708,0)+IF('4-man'!BL$23="C",10.052,0)+IF('4-man'!BL$23="H",IF('4-man'!$Z$11="Ayak",0,IF('4-man'!$Z$11="Swift blade",9.844,9.929)),0)+IF('4-man'!BK$23="D",481.25,0)+IF('4-man'!BK$23="B",1.257,0)+IF('4-man'!BK$23="A",26.917,0)+IF('4-man'!BJ$23="T",1.29,0)+IF('4-man'!BK$23="E",1.275,0)+IF('4-man'!BL$23="SB",18.815,0)+IF('4-man'!BK$23="H",IF('4-man'!$Z$11="Ayak",1.276,0),0)</f>
        <v/>
      </c>
      <c r="BN138">
        <f>IF('4-man'!BM$23="S",26.708,0)+IF('4-man'!BM$23="C",10.052,0)+IF('4-man'!BM$23="H",IF('4-man'!$Z$11="Ayak",0,IF('4-man'!$Z$11="Swift blade",9.844,9.929)),0)+IF('4-man'!BL$23="D",481.25,0)+IF('4-man'!BL$23="B",1.257,0)+IF('4-man'!BL$23="A",26.917,0)+IF('4-man'!BK$23="T",1.29,0)+IF('4-man'!BL$23="E",1.275,0)+IF('4-man'!BM$23="SB",18.815,0)+IF('4-man'!BL$23="H",IF('4-man'!$Z$11="Ayak",1.276,0),0)</f>
        <v/>
      </c>
      <c r="BO138">
        <f>IF('4-man'!BN$23="S",26.708,0)+IF('4-man'!BN$23="C",10.052,0)+IF('4-man'!BN$23="H",IF('4-man'!$Z$11="Ayak",0,IF('4-man'!$Z$11="Swift blade",9.844,9.929)),0)+IF('4-man'!BM$23="D",481.25,0)+IF('4-man'!BM$23="B",1.257,0)+IF('4-man'!BM$23="A",26.917,0)+IF('4-man'!BL$23="T",1.29,0)+IF('4-man'!BM$23="E",1.275,0)+IF('4-man'!BN$23="SB",18.815,0)+IF('4-man'!BM$23="H",IF('4-man'!$Z$11="Ayak",1.276,0),0)</f>
        <v/>
      </c>
      <c r="BP138">
        <f>IF('4-man'!BO$23="S",26.708,0)+IF('4-man'!BO$23="C",10.052,0)+IF('4-man'!BO$23="H",IF('4-man'!$Z$11="Ayak",0,IF('4-man'!$Z$11="Swift blade",9.844,9.929)),0)+IF('4-man'!BN$23="D",481.25,0)+IF('4-man'!BN$23="B",1.257,0)+IF('4-man'!BN$23="A",26.917,0)+IF('4-man'!BM$23="T",1.29,0)+IF('4-man'!BN$23="E",1.275,0)+IF('4-man'!BO$23="SB",18.815,0)+IF('4-man'!BN$23="H",IF('4-man'!$Z$11="Ayak",1.276,0),0)</f>
        <v/>
      </c>
      <c r="BQ138">
        <f>IF('4-man'!BP$23="S",26.708,0)+IF('4-man'!BP$23="C",10.052,0)+IF('4-man'!BP$23="H",IF('4-man'!$Z$11="Ayak",0,IF('4-man'!$Z$11="Swift blade",9.844,9.929)),0)+IF('4-man'!BO$23="D",481.25,0)+IF('4-man'!BO$23="B",1.257,0)+IF('4-man'!BO$23="A",26.917,0)+IF('4-man'!BN$23="T",1.29,0)+IF('4-man'!BO$23="E",1.275,0)+IF('4-man'!BP$23="SB",18.815,0)+IF('4-man'!BO$23="H",IF('4-man'!$Z$11="Ayak",1.276,0),0)</f>
        <v/>
      </c>
      <c r="BR138">
        <f>IF('4-man'!BQ$23="S",26.708,0)+IF('4-man'!BQ$23="C",10.052,0)+IF('4-man'!BQ$23="H",IF('4-man'!$Z$11="Ayak",0,IF('4-man'!$Z$11="Swift blade",9.844,9.929)),0)+IF('4-man'!BP$23="D",481.25,0)+IF('4-man'!BP$23="B",1.257,0)+IF('4-man'!BP$23="A",26.917,0)+IF('4-man'!BO$23="T",1.29,0)+IF('4-man'!BP$23="E",1.275,0)+IF('4-man'!BQ$23="SB",18.815,0)+IF('4-man'!BP$23="H",IF('4-man'!$Z$11="Ayak",1.276,0),0)</f>
        <v/>
      </c>
      <c r="BS138">
        <f>IF('4-man'!BR$23="S",26.708,0)+IF('4-man'!BR$23="C",10.052,0)+IF('4-man'!BR$23="H",IF('4-man'!$Z$11="Ayak",0,IF('4-man'!$Z$11="Swift blade",9.844,9.929)),0)+IF('4-man'!BQ$23="D",481.25,0)+IF('4-man'!BQ$23="B",1.257,0)+IF('4-man'!BQ$23="A",26.917,0)+IF('4-man'!BP$23="T",1.29,0)+IF('4-man'!BQ$23="E",1.275,0)+IF('4-man'!BR$23="SB",18.815,0)+IF('4-man'!BQ$23="H",IF('4-man'!$Z$11="Ayak",1.276,0),0)</f>
        <v/>
      </c>
      <c r="BT138">
        <f>IF('4-man'!BS$23="S",26.708,0)+IF('4-man'!BS$23="C",10.052,0)+IF('4-man'!BS$23="H",IF('4-man'!$Z$11="Ayak",0,IF('4-man'!$Z$11="Swift blade",9.844,9.929)),0)+IF('4-man'!BR$23="D",481.25,0)+IF('4-man'!BR$23="B",1.257,0)+IF('4-man'!BR$23="A",26.917,0)+IF('4-man'!BQ$23="T",1.29,0)+IF('4-man'!BR$23="E",1.275,0)+IF('4-man'!BS$23="SB",18.815,0)+IF('4-man'!BR$23="H",IF('4-man'!$Z$11="Ayak",1.276,0),0)</f>
        <v/>
      </c>
      <c r="BU138">
        <f>IF('4-man'!BT$23="S",26.708,0)+IF('4-man'!BT$23="C",10.052,0)+IF('4-man'!BT$23="H",IF('4-man'!$Z$11="Ayak",0,IF('4-man'!$Z$11="Swift blade",9.844,9.929)),0)+IF('4-man'!BS$23="D",481.25,0)+IF('4-man'!BS$23="B",1.257,0)+IF('4-man'!BS$23="A",26.917,0)+IF('4-man'!BR$23="T",1.29,0)+IF('4-man'!BS$23="E",1.275,0)+IF('4-man'!BT$23="SB",18.815,0)+IF('4-man'!BS$23="H",IF('4-man'!$Z$11="Ayak",1.276,0),0)</f>
        <v/>
      </c>
      <c r="BV138">
        <f>IF('4-man'!BU$23="S",26.708,0)+IF('4-man'!BU$23="C",10.052,0)+IF('4-man'!BU$23="H",IF('4-man'!$Z$11="Ayak",0,IF('4-man'!$Z$11="Swift blade",9.844,9.929)),0)+IF('4-man'!BT$23="D",481.25,0)+IF('4-man'!BT$23="B",1.257,0)+IF('4-man'!BT$23="A",26.917,0)+IF('4-man'!BS$23="T",1.29,0)+IF('4-man'!BT$23="E",1.275,0)+IF('4-man'!BU$23="SB",18.815,0)+IF('4-man'!BT$23="H",IF('4-man'!$Z$11="Ayak",1.276,0),0)</f>
        <v/>
      </c>
      <c r="BW138">
        <f>IF('4-man'!BV$23="S",26.708,0)+IF('4-man'!BV$23="C",10.052,0)+IF('4-man'!BV$23="H",IF('4-man'!$Z$11="Ayak",0,IF('4-man'!$Z$11="Swift blade",9.844,9.929)),0)+IF('4-man'!BU$23="D",481.25,0)+IF('4-man'!BU$23="B",1.257,0)+IF('4-man'!BU$23="A",26.917,0)+IF('4-man'!BT$23="T",1.29,0)+IF('4-man'!BU$23="E",1.275,0)+IF('4-man'!BV$23="SB",18.815,0)+IF('4-man'!BU$23="H",IF('4-man'!$Z$11="Ayak",1.276,0),0)</f>
        <v/>
      </c>
      <c r="BX138">
        <f>IF('4-man'!BW$23="S",26.708,0)+IF('4-man'!BW$23="C",10.052,0)+IF('4-man'!BW$23="H",IF('4-man'!$Z$11="Ayak",0,IF('4-man'!$Z$11="Swift blade",9.844,9.929)),0)+IF('4-man'!BV$23="D",481.25,0)+IF('4-man'!BV$23="B",1.257,0)+IF('4-man'!BV$23="A",26.917,0)+IF('4-man'!BU$23="T",1.29,0)+IF('4-man'!BV$23="E",1.275,0)+IF('4-man'!BW$23="SB",18.815,0)+IF('4-man'!BV$23="H",IF('4-man'!$Z$11="Ayak",1.276,0),0)</f>
        <v/>
      </c>
      <c r="BY138">
        <f>IF('4-man'!BX$23="S",26.708,0)+IF('4-man'!BX$23="C",10.052,0)+IF('4-man'!BX$23="H",IF('4-man'!$Z$11="Ayak",0,IF('4-man'!$Z$11="Swift blade",9.844,9.929)),0)+IF('4-man'!BW$23="D",481.25,0)+IF('4-man'!BW$23="B",1.257,0)+IF('4-man'!BW$23="A",26.917,0)+IF('4-man'!BV$23="T",1.29,0)+IF('4-man'!BW$23="E",1.275,0)+IF('4-man'!BX$23="SB",18.815,0)+IF('4-man'!BW$23="H",IF('4-man'!$Z$11="Ayak",1.276,0),0)</f>
        <v/>
      </c>
      <c r="BZ138">
        <f>IF('4-man'!BY$23="S",26.708,0)+IF('4-man'!BY$23="C",10.052,0)+IF('4-man'!BY$23="H",IF('4-man'!$Z$11="Ayak",0,IF('4-man'!$Z$11="Swift blade",9.844,9.929)),0)+IF('4-man'!BX$23="D",481.25,0)+IF('4-man'!BX$23="B",1.257,0)+IF('4-man'!BX$23="A",26.917,0)+IF('4-man'!BW$23="T",1.29,0)+IF('4-man'!BX$23="E",1.275,0)+IF('4-man'!BY$23="SB",18.815,0)+IF('4-man'!BX$23="H",IF('4-man'!$Z$11="Ayak",1.276,0),0)</f>
        <v/>
      </c>
      <c r="CA138">
        <f>IF('4-man'!BZ$23="S",26.708,0)+IF('4-man'!BZ$23="C",10.052,0)+IF('4-man'!BZ$23="H",IF('4-man'!$Z$11="Ayak",0,IF('4-man'!$Z$11="Swift blade",9.844,9.929)),0)+IF('4-man'!BY$23="D",481.25,0)+IF('4-man'!BY$23="B",1.257,0)+IF('4-man'!BY$23="A",26.917,0)+IF('4-man'!BX$23="T",1.29,0)+IF('4-man'!BY$23="E",1.275,0)+IF('4-man'!BZ$23="SB",18.815,0)+IF('4-man'!BY$23="H",IF('4-man'!$Z$11="Ayak",1.276,0),0)</f>
        <v/>
      </c>
      <c r="CB138">
        <f>IF('4-man'!CA$23="S",26.708,0)+IF('4-man'!CA$23="C",10.052,0)+IF('4-man'!CA$23="H",IF('4-man'!$Z$11="Ayak",0,IF('4-man'!$Z$11="Swift blade",9.844,9.929)),0)+IF('4-man'!BZ$23="D",481.25,0)+IF('4-man'!BZ$23="B",1.257,0)+IF('4-man'!BZ$23="A",26.917,0)+IF('4-man'!BY$23="T",1.29,0)+IF('4-man'!BZ$23="E",1.275,0)+IF('4-man'!CA$23="SB",18.815,0)+IF('4-man'!BZ$23="H",IF('4-man'!$Z$11="Ayak",1.276,0),0)</f>
        <v/>
      </c>
      <c r="CC138">
        <f>IF('4-man'!CB$23="S",26.708,0)+IF('4-man'!CB$23="C",10.052,0)+IF('4-man'!CB$23="H",IF('4-man'!$Z$11="Ayak",0,IF('4-man'!$Z$11="Swift blade",9.844,9.929)),0)+IF('4-man'!CA$23="D",481.25,0)+IF('4-man'!CA$23="B",1.257,0)+IF('4-man'!CA$23="A",26.917,0)+IF('4-man'!BZ$23="T",1.29,0)+IF('4-man'!CA$23="E",1.275,0)+IF('4-man'!CB$23="SB",18.815,0)+IF('4-man'!CA$23="H",IF('4-man'!$Z$11="Ayak",1.276,0),0)</f>
        <v/>
      </c>
      <c r="CD138">
        <f>IF('4-man'!CC$23="S",26.708,0)+IF('4-man'!CC$23="C",10.052,0)+IF('4-man'!CC$23="H",IF('4-man'!$Z$11="Ayak",0,IF('4-man'!$Z$11="Swift blade",9.844,9.929)),0)+IF('4-man'!CB$23="D",481.25,0)+IF('4-man'!CB$23="B",1.257,0)+IF('4-man'!CB$23="A",26.917,0)+IF('4-man'!CA$23="T",1.29,0)+IF('4-man'!CB$23="E",1.275,0)+IF('4-man'!CC$23="SB",18.815,0)+IF('4-man'!CB$23="H",IF('4-man'!$Z$11="Ayak",1.276,0),0)</f>
        <v/>
      </c>
    </row>
    <row r="139">
      <c r="A139" t="inlineStr">
        <is>
          <t>P2 misc</t>
        </is>
      </c>
      <c r="B139">
        <f>IF('4-man'!$BF$4="",MIN($C$161:$CD$161),'4-man'!$BF$4)</f>
        <v/>
      </c>
      <c r="C139">
        <f>MIN(100,INDEX($B$134:$CD$134,1,N139+1)+IF(AND(ISNUMBER(Q139),Q139&gt;N139),25,0))</f>
        <v/>
      </c>
      <c r="D139">
        <f>INDEX($B$135:$CD$135,1,N139+1)</f>
        <v/>
      </c>
      <c r="E139">
        <f>MIN(100,C139+IF(OR('4-man'!$L$5=TRUE,'4-man'!$L$5="TRUE",'4-man'!$L$5="Yes"),15,0))</f>
        <v/>
      </c>
      <c r="F139">
        <f>MAX(0,ROUNDUP((IF('4-man'!$AH$5="",IF('4-man'!$AE$5="",0,'4-man'!$AE$5),'4-man'!$AH$5)-E139)/10,0))</f>
        <v/>
      </c>
      <c r="G139">
        <f>IF(F139=0,I139,MAX(I139,N139+(IF(OR('4-man'!$F$5=TRUE,'4-man'!$F$5="TRUE",'4-man'!$F$5="Yes"),25,50)-D139)+IF(OR('4-man'!$F$5=TRUE,'4-man'!$F$5="TRUE",'4-man'!$F$5="Yes"),25,50)*(F139-1)))</f>
        <v/>
      </c>
      <c r="H139">
        <f>MIN(100,E139+10*F139)</f>
        <v/>
      </c>
      <c r="I139">
        <f>B139+IF('4-man'!$BF$4="",19,21)</f>
        <v/>
      </c>
      <c r="J139">
        <f>IF(G139-I139&lt;=0,0,4*INT((G139-I139)/21)+(MOD(G139-I139,21)&gt;0)+(MOD(G139-I139,21)&gt;6)+(MOD(G139-I139,21)&gt;11)+(MOD(G139-I139,21)&gt;16))</f>
        <v/>
      </c>
      <c r="K139">
        <f>IF(OR('4-man'!$F$5=TRUE,'4-man'!$F$5="TRUE",'4-man'!$F$5="Yes"),H139,E139)-IF('4-man'!$AE$5="",0,'4-man'!$AE$5)+15*(OR('4-man'!$O$5=TRUE,'4-man'!$O$5="TRUE",'4-man'!$O$5="Yes"))+15*(OR('4-man'!$R$5=TRUE,'4-man'!$R$5="TRUE",'4-man'!$R$5="Yes"))</f>
        <v/>
      </c>
      <c r="L139">
        <f>MAX(0,ROUNDUP((IF('4-man'!$AX$5="",30,'4-man'!$AX$5)-K139)/10,0))</f>
        <v/>
      </c>
      <c r="M139">
        <f>IF(OR('4-man'!$F$5=TRUE,'4-man'!$F$5="TRUE",'4-man'!$F$5="Yes"),G139+50*L139,IF(L139=0,N139,N139+(50-D139)+50*(L139-1)))</f>
        <v/>
      </c>
      <c r="N139">
        <f>MAX($C$140:$CD$140)</f>
        <v/>
      </c>
      <c r="O139">
        <f>MAX(0,ROUNDUP((IF('4-man'!$AE$5="",0,'4-man'!$AE$5)-H139)/10,0))</f>
        <v/>
      </c>
      <c r="P139">
        <f>G139+50*O139</f>
        <v/>
      </c>
      <c r="Q139">
        <f>IF(OR('4-man'!$V$5="",COUNTIF('4-man'!$C$23:'4-man'!$CD$23,"P")&gt;0),"",IFERROR(INT(IF(ISNUMBER('4-man'!$V$5),IF('4-man'!$V$5&lt;1,'4-man'!$V$5*86400,'4-man'!$V$5),VALUE(LEFT('4-man'!$V$5,FIND(":",'4-man'!$V$5)-1))*60+VALUE(MID('4-man'!$V$5,FIND(":",'4-man'!$V$5)+1,20)))/0.6+0.000001),""))</f>
        <v/>
      </c>
      <c r="R139">
        <f>IF(AND(IF('4-man'!$C$5="",100,'4-man'!$C$5)=95,COUNTIF('4-man'!$C$23:$CD$23,"R")=0,COUNTIF('4-man'!$C$23:$CD$23,"D")&gt;0),INDEX('4-man'!$C$21:$CD$21,1,MATCH("D",'4-man'!$C$23:$CD$23,0))+1,"")</f>
      </c>
    </row>
    <row r="140">
      <c r="A140" t="inlineStr">
        <is>
          <t>P2 act</t>
        </is>
      </c>
      <c r="C140">
        <f>IF(OR('4-man'!C$23="P",OR('4-man'!C$23="R",'4-man'!C$21=$R$139),AND('4-man'!C$21&lt;=IF('4-man'!$BF$4="",999,'4-man'!$BF$4),OR('4-man'!C$23="D",LEFT('4-man'!C$23,3)="ST&gt;",OR(AND('4-man'!C$22="ST&gt;2",C125&gt;=100),AND('4-man'!C$24="ST&gt;2",C141&gt;=100),AND('4-man'!C$25="ST&gt;2",C149&gt;=100))))),'4-man'!C$21,0)</f>
        <v/>
      </c>
      <c r="D140">
        <f>IF(OR('4-man'!D$23="P",OR('4-man'!D$23="R",'4-man'!D$21=$R$139),AND('4-man'!D$21&lt;=IF('4-man'!$BF$4="",999,'4-man'!$BF$4),OR('4-man'!D$23="D",LEFT('4-man'!D$23,3)="ST&gt;",OR(AND('4-man'!D$22="ST&gt;2",D125&gt;=100),AND('4-man'!D$24="ST&gt;2",D141&gt;=100),AND('4-man'!D$25="ST&gt;2",D149&gt;=100))))),'4-man'!D$21,0)</f>
        <v/>
      </c>
      <c r="E140">
        <f>IF(OR('4-man'!E$23="P",OR('4-man'!E$23="R",'4-man'!E$21=$R$139),AND('4-man'!E$21&lt;=IF('4-man'!$BF$4="",999,'4-man'!$BF$4),OR('4-man'!E$23="D",LEFT('4-man'!E$23,3)="ST&gt;",OR(AND('4-man'!E$22="ST&gt;2",E125&gt;=100),AND('4-man'!E$24="ST&gt;2",E141&gt;=100),AND('4-man'!E$25="ST&gt;2",E149&gt;=100))))),'4-man'!E$21,0)</f>
        <v/>
      </c>
      <c r="F140">
        <f>IF(OR('4-man'!F$23="P",OR('4-man'!F$23="R",'4-man'!F$21=$R$139),AND('4-man'!F$21&lt;=IF('4-man'!$BF$4="",999,'4-man'!$BF$4),OR('4-man'!F$23="D",LEFT('4-man'!F$23,3)="ST&gt;",OR(AND('4-man'!F$22="ST&gt;2",F125&gt;=100),AND('4-man'!F$24="ST&gt;2",F141&gt;=100),AND('4-man'!F$25="ST&gt;2",F149&gt;=100))))),'4-man'!F$21,0)</f>
        <v/>
      </c>
      <c r="G140">
        <f>IF(OR('4-man'!G$23="P",OR('4-man'!G$23="R",'4-man'!G$21=$R$139),AND('4-man'!G$21&lt;=IF('4-man'!$BF$4="",999,'4-man'!$BF$4),OR('4-man'!G$23="D",LEFT('4-man'!G$23,3)="ST&gt;",OR(AND('4-man'!G$22="ST&gt;2",G125&gt;=100),AND('4-man'!G$24="ST&gt;2",G141&gt;=100),AND('4-man'!G$25="ST&gt;2",G149&gt;=100))))),'4-man'!G$21,0)</f>
        <v/>
      </c>
      <c r="H140">
        <f>IF(OR('4-man'!H$23="P",OR('4-man'!H$23="R",'4-man'!H$21=$R$139),AND('4-man'!H$21&lt;=IF('4-man'!$BF$4="",999,'4-man'!$BF$4),OR('4-man'!H$23="D",LEFT('4-man'!H$23,3)="ST&gt;",OR(AND('4-man'!H$22="ST&gt;2",H125&gt;=100),AND('4-man'!H$24="ST&gt;2",H141&gt;=100),AND('4-man'!H$25="ST&gt;2",H149&gt;=100))))),'4-man'!H$21,0)</f>
        <v/>
      </c>
      <c r="I140">
        <f>IF(OR('4-man'!I$23="P",OR('4-man'!I$23="R",'4-man'!I$21=$R$139),AND('4-man'!I$21&lt;=IF('4-man'!$BF$4="",999,'4-man'!$BF$4),OR('4-man'!I$23="D",LEFT('4-man'!I$23,3)="ST&gt;",OR(AND('4-man'!I$22="ST&gt;2",I125&gt;=100),AND('4-man'!I$24="ST&gt;2",I141&gt;=100),AND('4-man'!I$25="ST&gt;2",I149&gt;=100))))),'4-man'!I$21,0)</f>
        <v/>
      </c>
      <c r="J140">
        <f>IF(OR('4-man'!J$23="P",OR('4-man'!J$23="R",'4-man'!J$21=$R$139),AND('4-man'!J$21&lt;=IF('4-man'!$BF$4="",999,'4-man'!$BF$4),OR('4-man'!J$23="D",LEFT('4-man'!J$23,3)="ST&gt;",OR(AND('4-man'!J$22="ST&gt;2",J125&gt;=100),AND('4-man'!J$24="ST&gt;2",J141&gt;=100),AND('4-man'!J$25="ST&gt;2",J149&gt;=100))))),'4-man'!J$21,0)</f>
        <v/>
      </c>
      <c r="K140">
        <f>IF(OR('4-man'!K$23="P",OR('4-man'!K$23="R",'4-man'!K$21=$R$139),AND('4-man'!K$21&lt;=IF('4-man'!$BF$4="",999,'4-man'!$BF$4),OR('4-man'!K$23="D",LEFT('4-man'!K$23,3)="ST&gt;",OR(AND('4-man'!K$22="ST&gt;2",K125&gt;=100),AND('4-man'!K$24="ST&gt;2",K141&gt;=100),AND('4-man'!K$25="ST&gt;2",K149&gt;=100))))),'4-man'!K$21,0)</f>
        <v/>
      </c>
      <c r="L140">
        <f>IF(OR('4-man'!L$23="P",OR('4-man'!L$23="R",'4-man'!L$21=$R$139),AND('4-man'!L$21&lt;=IF('4-man'!$BF$4="",999,'4-man'!$BF$4),OR('4-man'!L$23="D",LEFT('4-man'!L$23,3)="ST&gt;",OR(AND('4-man'!L$22="ST&gt;2",L125&gt;=100),AND('4-man'!L$24="ST&gt;2",L141&gt;=100),AND('4-man'!L$25="ST&gt;2",L149&gt;=100))))),'4-man'!L$21,0)</f>
        <v/>
      </c>
      <c r="M140">
        <f>IF(OR('4-man'!M$23="P",OR('4-man'!M$23="R",'4-man'!M$21=$R$139),AND('4-man'!M$21&lt;=IF('4-man'!$BF$4="",999,'4-man'!$BF$4),OR('4-man'!M$23="D",LEFT('4-man'!M$23,3)="ST&gt;",OR(AND('4-man'!M$22="ST&gt;2",M125&gt;=100),AND('4-man'!M$24="ST&gt;2",M141&gt;=100),AND('4-man'!M$25="ST&gt;2",M149&gt;=100))))),'4-man'!M$21,0)</f>
        <v/>
      </c>
      <c r="N140">
        <f>IF(OR('4-man'!N$23="P",OR('4-man'!N$23="R",'4-man'!N$21=$R$139),AND('4-man'!N$21&lt;=IF('4-man'!$BF$4="",999,'4-man'!$BF$4),OR('4-man'!N$23="D",LEFT('4-man'!N$23,3)="ST&gt;",OR(AND('4-man'!N$22="ST&gt;2",N125&gt;=100),AND('4-man'!N$24="ST&gt;2",N141&gt;=100),AND('4-man'!N$25="ST&gt;2",N149&gt;=100))))),'4-man'!N$21,0)</f>
        <v/>
      </c>
      <c r="O140">
        <f>IF(OR('4-man'!O$23="P",OR('4-man'!O$23="R",'4-man'!O$21=$R$139),AND('4-man'!O$21&lt;=IF('4-man'!$BF$4="",999,'4-man'!$BF$4),OR('4-man'!O$23="D",LEFT('4-man'!O$23,3)="ST&gt;",OR(AND('4-man'!O$22="ST&gt;2",O125&gt;=100),AND('4-man'!O$24="ST&gt;2",O141&gt;=100),AND('4-man'!O$25="ST&gt;2",O149&gt;=100))))),'4-man'!O$21,0)</f>
        <v/>
      </c>
      <c r="P140">
        <f>IF(OR('4-man'!P$23="P",OR('4-man'!P$23="R",'4-man'!P$21=$R$139),AND('4-man'!P$21&lt;=IF('4-man'!$BF$4="",999,'4-man'!$BF$4),OR('4-man'!P$23="D",LEFT('4-man'!P$23,3)="ST&gt;",OR(AND('4-man'!P$22="ST&gt;2",P125&gt;=100),AND('4-man'!P$24="ST&gt;2",P141&gt;=100),AND('4-man'!P$25="ST&gt;2",P149&gt;=100))))),'4-man'!P$21,0)</f>
        <v/>
      </c>
      <c r="Q140">
        <f>IF(OR('4-man'!Q$23="P",OR('4-man'!Q$23="R",'4-man'!Q$21=$R$139),AND('4-man'!Q$21&lt;=IF('4-man'!$BF$4="",999,'4-man'!$BF$4),OR('4-man'!Q$23="D",LEFT('4-man'!Q$23,3)="ST&gt;",OR(AND('4-man'!Q$22="ST&gt;2",Q125&gt;=100),AND('4-man'!Q$24="ST&gt;2",Q141&gt;=100),AND('4-man'!Q$25="ST&gt;2",Q149&gt;=100))))),'4-man'!Q$21,0)</f>
        <v/>
      </c>
      <c r="R140">
        <f>IF(OR('4-man'!R$23="P",OR('4-man'!R$23="R",'4-man'!R$21=$R$139),AND('4-man'!R$21&lt;=IF('4-man'!$BF$4="",999,'4-man'!$BF$4),OR('4-man'!R$23="D",LEFT('4-man'!R$23,3)="ST&gt;",OR(AND('4-man'!R$22="ST&gt;2",R125&gt;=100),AND('4-man'!R$24="ST&gt;2",R141&gt;=100),AND('4-man'!R$25="ST&gt;2",R149&gt;=100))))),'4-man'!R$21,0)</f>
        <v/>
      </c>
      <c r="S140">
        <f>IF(OR('4-man'!S$23="P",OR('4-man'!S$23="R",'4-man'!S$21=$R$139),AND('4-man'!S$21&lt;=IF('4-man'!$BF$4="",999,'4-man'!$BF$4),OR('4-man'!S$23="D",LEFT('4-man'!S$23,3)="ST&gt;",OR(AND('4-man'!S$22="ST&gt;2",S125&gt;=100),AND('4-man'!S$24="ST&gt;2",S141&gt;=100),AND('4-man'!S$25="ST&gt;2",S149&gt;=100))))),'4-man'!S$21,0)</f>
        <v/>
      </c>
      <c r="T140">
        <f>IF(OR('4-man'!T$23="P",OR('4-man'!T$23="R",'4-man'!T$21=$R$139),AND('4-man'!T$21&lt;=IF('4-man'!$BF$4="",999,'4-man'!$BF$4),OR('4-man'!T$23="D",LEFT('4-man'!T$23,3)="ST&gt;",OR(AND('4-man'!T$22="ST&gt;2",T125&gt;=100),AND('4-man'!T$24="ST&gt;2",T141&gt;=100),AND('4-man'!T$25="ST&gt;2",T149&gt;=100))))),'4-man'!T$21,0)</f>
        <v/>
      </c>
      <c r="U140">
        <f>IF(OR('4-man'!U$23="P",OR('4-man'!U$23="R",'4-man'!U$21=$R$139),AND('4-man'!U$21&lt;=IF('4-man'!$BF$4="",999,'4-man'!$BF$4),OR('4-man'!U$23="D",LEFT('4-man'!U$23,3)="ST&gt;",OR(AND('4-man'!U$22="ST&gt;2",U125&gt;=100),AND('4-man'!U$24="ST&gt;2",U141&gt;=100),AND('4-man'!U$25="ST&gt;2",U149&gt;=100))))),'4-man'!U$21,0)</f>
        <v/>
      </c>
      <c r="V140">
        <f>IF(OR('4-man'!V$23="P",OR('4-man'!V$23="R",'4-man'!V$21=$R$139),AND('4-man'!V$21&lt;=IF('4-man'!$BF$4="",999,'4-man'!$BF$4),OR('4-man'!V$23="D",LEFT('4-man'!V$23,3)="ST&gt;",OR(AND('4-man'!V$22="ST&gt;2",V125&gt;=100),AND('4-man'!V$24="ST&gt;2",V141&gt;=100),AND('4-man'!V$25="ST&gt;2",V149&gt;=100))))),'4-man'!V$21,0)</f>
        <v/>
      </c>
      <c r="W140">
        <f>IF(OR('4-man'!W$23="P",OR('4-man'!W$23="R",'4-man'!W$21=$R$139),AND('4-man'!W$21&lt;=IF('4-man'!$BF$4="",999,'4-man'!$BF$4),OR('4-man'!W$23="D",LEFT('4-man'!W$23,3)="ST&gt;",OR(AND('4-man'!W$22="ST&gt;2",W125&gt;=100),AND('4-man'!W$24="ST&gt;2",W141&gt;=100),AND('4-man'!W$25="ST&gt;2",W149&gt;=100))))),'4-man'!W$21,0)</f>
        <v/>
      </c>
      <c r="X140">
        <f>IF(OR('4-man'!X$23="P",OR('4-man'!X$23="R",'4-man'!X$21=$R$139),AND('4-man'!X$21&lt;=IF('4-man'!$BF$4="",999,'4-man'!$BF$4),OR('4-man'!X$23="D",LEFT('4-man'!X$23,3)="ST&gt;",OR(AND('4-man'!X$22="ST&gt;2",X125&gt;=100),AND('4-man'!X$24="ST&gt;2",X141&gt;=100),AND('4-man'!X$25="ST&gt;2",X149&gt;=100))))),'4-man'!X$21,0)</f>
        <v/>
      </c>
      <c r="Y140">
        <f>IF(OR('4-man'!Y$23="P",OR('4-man'!Y$23="R",'4-man'!Y$21=$R$139),AND('4-man'!Y$21&lt;=IF('4-man'!$BF$4="",999,'4-man'!$BF$4),OR('4-man'!Y$23="D",LEFT('4-man'!Y$23,3)="ST&gt;",OR(AND('4-man'!Y$22="ST&gt;2",Y125&gt;=100),AND('4-man'!Y$24="ST&gt;2",Y141&gt;=100),AND('4-man'!Y$25="ST&gt;2",Y149&gt;=100))))),'4-man'!Y$21,0)</f>
        <v/>
      </c>
      <c r="Z140">
        <f>IF(OR('4-man'!Z$23="P",OR('4-man'!Z$23="R",'4-man'!Z$21=$R$139),AND('4-man'!Z$21&lt;=IF('4-man'!$BF$4="",999,'4-man'!$BF$4),OR('4-man'!Z$23="D",LEFT('4-man'!Z$23,3)="ST&gt;",OR(AND('4-man'!Z$22="ST&gt;2",Z125&gt;=100),AND('4-man'!Z$24="ST&gt;2",Z141&gt;=100),AND('4-man'!Z$25="ST&gt;2",Z149&gt;=100))))),'4-man'!Z$21,0)</f>
        <v/>
      </c>
      <c r="AA140">
        <f>IF(OR('4-man'!AA$23="P",OR('4-man'!AA$23="R",'4-man'!AA$21=$R$139),AND('4-man'!AA$21&lt;=IF('4-man'!$BF$4="",999,'4-man'!$BF$4),OR('4-man'!AA$23="D",LEFT('4-man'!AA$23,3)="ST&gt;",OR(AND('4-man'!AA$22="ST&gt;2",AA125&gt;=100),AND('4-man'!AA$24="ST&gt;2",AA141&gt;=100),AND('4-man'!AA$25="ST&gt;2",AA149&gt;=100))))),'4-man'!AA$21,0)</f>
        <v/>
      </c>
      <c r="AB140">
        <f>IF(OR('4-man'!AB$23="P",OR('4-man'!AB$23="R",'4-man'!AB$21=$R$139),AND('4-man'!AB$21&lt;=IF('4-man'!$BF$4="",999,'4-man'!$BF$4),OR('4-man'!AB$23="D",LEFT('4-man'!AB$23,3)="ST&gt;",OR(AND('4-man'!AB$22="ST&gt;2",AB125&gt;=100),AND('4-man'!AB$24="ST&gt;2",AB141&gt;=100),AND('4-man'!AB$25="ST&gt;2",AB149&gt;=100))))),'4-man'!AB$21,0)</f>
        <v/>
      </c>
      <c r="AC140">
        <f>IF(OR('4-man'!AC$23="P",OR('4-man'!AC$23="R",'4-man'!AC$21=$R$139),AND('4-man'!AC$21&lt;=IF('4-man'!$BF$4="",999,'4-man'!$BF$4),OR('4-man'!AC$23="D",LEFT('4-man'!AC$23,3)="ST&gt;",OR(AND('4-man'!AC$22="ST&gt;2",AC125&gt;=100),AND('4-man'!AC$24="ST&gt;2",AC141&gt;=100),AND('4-man'!AC$25="ST&gt;2",AC149&gt;=100))))),'4-man'!AC$21,0)</f>
        <v/>
      </c>
      <c r="AD140">
        <f>IF(OR('4-man'!AD$23="P",OR('4-man'!AD$23="R",'4-man'!AD$21=$R$139),AND('4-man'!AD$21&lt;=IF('4-man'!$BF$4="",999,'4-man'!$BF$4),OR('4-man'!AD$23="D",LEFT('4-man'!AD$23,3)="ST&gt;",OR(AND('4-man'!AD$22="ST&gt;2",AD125&gt;=100),AND('4-man'!AD$24="ST&gt;2",AD141&gt;=100),AND('4-man'!AD$25="ST&gt;2",AD149&gt;=100))))),'4-man'!AD$21,0)</f>
        <v/>
      </c>
      <c r="AE140">
        <f>IF(OR('4-man'!AE$23="P",OR('4-man'!AE$23="R",'4-man'!AE$21=$R$139),AND('4-man'!AE$21&lt;=IF('4-man'!$BF$4="",999,'4-man'!$BF$4),OR('4-man'!AE$23="D",LEFT('4-man'!AE$23,3)="ST&gt;",OR(AND('4-man'!AE$22="ST&gt;2",AE125&gt;=100),AND('4-man'!AE$24="ST&gt;2",AE141&gt;=100),AND('4-man'!AE$25="ST&gt;2",AE149&gt;=100))))),'4-man'!AE$21,0)</f>
        <v/>
      </c>
      <c r="AF140">
        <f>IF(OR('4-man'!AF$23="P",OR('4-man'!AF$23="R",'4-man'!AF$21=$R$139),AND('4-man'!AF$21&lt;=IF('4-man'!$BF$4="",999,'4-man'!$BF$4),OR('4-man'!AF$23="D",LEFT('4-man'!AF$23,3)="ST&gt;",OR(AND('4-man'!AF$22="ST&gt;2",AF125&gt;=100),AND('4-man'!AF$24="ST&gt;2",AF141&gt;=100),AND('4-man'!AF$25="ST&gt;2",AF149&gt;=100))))),'4-man'!AF$21,0)</f>
        <v/>
      </c>
      <c r="AG140">
        <f>IF(OR('4-man'!AG$23="P",OR('4-man'!AG$23="R",'4-man'!AG$21=$R$139),AND('4-man'!AG$21&lt;=IF('4-man'!$BF$4="",999,'4-man'!$BF$4),OR('4-man'!AG$23="D",LEFT('4-man'!AG$23,3)="ST&gt;",OR(AND('4-man'!AG$22="ST&gt;2",AG125&gt;=100),AND('4-man'!AG$24="ST&gt;2",AG141&gt;=100),AND('4-man'!AG$25="ST&gt;2",AG149&gt;=100))))),'4-man'!AG$21,0)</f>
        <v/>
      </c>
      <c r="AH140">
        <f>IF(OR('4-man'!AH$23="P",OR('4-man'!AH$23="R",'4-man'!AH$21=$R$139),AND('4-man'!AH$21&lt;=IF('4-man'!$BF$4="",999,'4-man'!$BF$4),OR('4-man'!AH$23="D",LEFT('4-man'!AH$23,3)="ST&gt;",OR(AND('4-man'!AH$22="ST&gt;2",AH125&gt;=100),AND('4-man'!AH$24="ST&gt;2",AH141&gt;=100),AND('4-man'!AH$25="ST&gt;2",AH149&gt;=100))))),'4-man'!AH$21,0)</f>
        <v/>
      </c>
      <c r="AI140">
        <f>IF(OR('4-man'!AI$23="P",OR('4-man'!AI$23="R",'4-man'!AI$21=$R$139),AND('4-man'!AI$21&lt;=IF('4-man'!$BF$4="",999,'4-man'!$BF$4),OR('4-man'!AI$23="D",LEFT('4-man'!AI$23,3)="ST&gt;",OR(AND('4-man'!AI$22="ST&gt;2",AI125&gt;=100),AND('4-man'!AI$24="ST&gt;2",AI141&gt;=100),AND('4-man'!AI$25="ST&gt;2",AI149&gt;=100))))),'4-man'!AI$21,0)</f>
        <v/>
      </c>
      <c r="AJ140">
        <f>IF(OR('4-man'!AJ$23="P",OR('4-man'!AJ$23="R",'4-man'!AJ$21=$R$139),AND('4-man'!AJ$21&lt;=IF('4-man'!$BF$4="",999,'4-man'!$BF$4),OR('4-man'!AJ$23="D",LEFT('4-man'!AJ$23,3)="ST&gt;",OR(AND('4-man'!AJ$22="ST&gt;2",AJ125&gt;=100),AND('4-man'!AJ$24="ST&gt;2",AJ141&gt;=100),AND('4-man'!AJ$25="ST&gt;2",AJ149&gt;=100))))),'4-man'!AJ$21,0)</f>
        <v/>
      </c>
      <c r="AK140">
        <f>IF(OR('4-man'!AK$23="P",OR('4-man'!AK$23="R",'4-man'!AK$21=$R$139),AND('4-man'!AK$21&lt;=IF('4-man'!$BF$4="",999,'4-man'!$BF$4),OR('4-man'!AK$23="D",LEFT('4-man'!AK$23,3)="ST&gt;",OR(AND('4-man'!AK$22="ST&gt;2",AK125&gt;=100),AND('4-man'!AK$24="ST&gt;2",AK141&gt;=100),AND('4-man'!AK$25="ST&gt;2",AK149&gt;=100))))),'4-man'!AK$21,0)</f>
        <v/>
      </c>
      <c r="AL140">
        <f>IF(OR('4-man'!AL$23="P",OR('4-man'!AL$23="R",'4-man'!AL$21=$R$139),AND('4-man'!AL$21&lt;=IF('4-man'!$BF$4="",999,'4-man'!$BF$4),OR('4-man'!AL$23="D",LEFT('4-man'!AL$23,3)="ST&gt;",OR(AND('4-man'!AL$22="ST&gt;2",AL125&gt;=100),AND('4-man'!AL$24="ST&gt;2",AL141&gt;=100),AND('4-man'!AL$25="ST&gt;2",AL149&gt;=100))))),'4-man'!AL$21,0)</f>
        <v/>
      </c>
      <c r="AM140">
        <f>IF(OR('4-man'!AM$23="P",OR('4-man'!AM$23="R",'4-man'!AM$21=$R$139),AND('4-man'!AM$21&lt;=IF('4-man'!$BF$4="",999,'4-man'!$BF$4),OR('4-man'!AM$23="D",LEFT('4-man'!AM$23,3)="ST&gt;",OR(AND('4-man'!AM$22="ST&gt;2",AM125&gt;=100),AND('4-man'!AM$24="ST&gt;2",AM141&gt;=100),AND('4-man'!AM$25="ST&gt;2",AM149&gt;=100))))),'4-man'!AM$21,0)</f>
        <v/>
      </c>
      <c r="AN140">
        <f>IF(OR('4-man'!AN$23="P",OR('4-man'!AN$23="R",'4-man'!AN$21=$R$139),AND('4-man'!AN$21&lt;=IF('4-man'!$BF$4="",999,'4-man'!$BF$4),OR('4-man'!AN$23="D",LEFT('4-man'!AN$23,3)="ST&gt;",OR(AND('4-man'!AN$22="ST&gt;2",AN125&gt;=100),AND('4-man'!AN$24="ST&gt;2",AN141&gt;=100),AND('4-man'!AN$25="ST&gt;2",AN149&gt;=100))))),'4-man'!AN$21,0)</f>
        <v/>
      </c>
      <c r="AO140">
        <f>IF(OR('4-man'!AO$23="P",OR('4-man'!AO$23="R",'4-man'!AO$21=$R$139),AND('4-man'!AO$21&lt;=IF('4-man'!$BF$4="",999,'4-man'!$BF$4),OR('4-man'!AO$23="D",LEFT('4-man'!AO$23,3)="ST&gt;",OR(AND('4-man'!AO$22="ST&gt;2",AO125&gt;=100),AND('4-man'!AO$24="ST&gt;2",AO141&gt;=100),AND('4-man'!AO$25="ST&gt;2",AO149&gt;=100))))),'4-man'!AO$21,0)</f>
        <v/>
      </c>
      <c r="AP140">
        <f>IF(OR('4-man'!AP$23="P",OR('4-man'!AP$23="R",'4-man'!AP$21=$R$139),AND('4-man'!AP$21&lt;=IF('4-man'!$BF$4="",999,'4-man'!$BF$4),OR('4-man'!AP$23="D",LEFT('4-man'!AP$23,3)="ST&gt;",OR(AND('4-man'!AP$22="ST&gt;2",AP125&gt;=100),AND('4-man'!AP$24="ST&gt;2",AP141&gt;=100),AND('4-man'!AP$25="ST&gt;2",AP149&gt;=100))))),'4-man'!AP$21,0)</f>
        <v/>
      </c>
      <c r="AQ140">
        <f>IF(OR('4-man'!AQ$23="P",OR('4-man'!AQ$23="R",'4-man'!AQ$21=$R$139),AND('4-man'!AQ$21&lt;=IF('4-man'!$BF$4="",999,'4-man'!$BF$4),OR('4-man'!AQ$23="D",LEFT('4-man'!AQ$23,3)="ST&gt;",OR(AND('4-man'!AQ$22="ST&gt;2",AQ125&gt;=100),AND('4-man'!AQ$24="ST&gt;2",AQ141&gt;=100),AND('4-man'!AQ$25="ST&gt;2",AQ149&gt;=100))))),'4-man'!AQ$21,0)</f>
        <v/>
      </c>
      <c r="AR140">
        <f>IF(OR('4-man'!AR$23="P",OR('4-man'!AR$23="R",'4-man'!AR$21=$R$139),AND('4-man'!AR$21&lt;=IF('4-man'!$BF$4="",999,'4-man'!$BF$4),OR('4-man'!AR$23="D",LEFT('4-man'!AR$23,3)="ST&gt;",OR(AND('4-man'!AR$22="ST&gt;2",AR125&gt;=100),AND('4-man'!AR$24="ST&gt;2",AR141&gt;=100),AND('4-man'!AR$25="ST&gt;2",AR149&gt;=100))))),'4-man'!AR$21,0)</f>
        <v/>
      </c>
      <c r="AS140">
        <f>IF(OR('4-man'!AS$23="P",OR('4-man'!AS$23="R",'4-man'!AS$21=$R$139),AND('4-man'!AS$21&lt;=IF('4-man'!$BF$4="",999,'4-man'!$BF$4),OR('4-man'!AS$23="D",LEFT('4-man'!AS$23,3)="ST&gt;",OR(AND('4-man'!AS$22="ST&gt;2",AS125&gt;=100),AND('4-man'!AS$24="ST&gt;2",AS141&gt;=100),AND('4-man'!AS$25="ST&gt;2",AS149&gt;=100))))),'4-man'!AS$21,0)</f>
        <v/>
      </c>
      <c r="AT140">
        <f>IF(OR('4-man'!AT$23="P",OR('4-man'!AT$23="R",'4-man'!AT$21=$R$139),AND('4-man'!AT$21&lt;=IF('4-man'!$BF$4="",999,'4-man'!$BF$4),OR('4-man'!AT$23="D",LEFT('4-man'!AT$23,3)="ST&gt;",OR(AND('4-man'!AT$22="ST&gt;2",AT125&gt;=100),AND('4-man'!AT$24="ST&gt;2",AT141&gt;=100),AND('4-man'!AT$25="ST&gt;2",AT149&gt;=100))))),'4-man'!AT$21,0)</f>
        <v/>
      </c>
      <c r="AU140">
        <f>IF(OR('4-man'!AU$23="P",OR('4-man'!AU$23="R",'4-man'!AU$21=$R$139),AND('4-man'!AU$21&lt;=IF('4-man'!$BF$4="",999,'4-man'!$BF$4),OR('4-man'!AU$23="D",LEFT('4-man'!AU$23,3)="ST&gt;",OR(AND('4-man'!AU$22="ST&gt;2",AU125&gt;=100),AND('4-man'!AU$24="ST&gt;2",AU141&gt;=100),AND('4-man'!AU$25="ST&gt;2",AU149&gt;=100))))),'4-man'!AU$21,0)</f>
        <v/>
      </c>
      <c r="AV140">
        <f>IF(OR('4-man'!AV$23="P",OR('4-man'!AV$23="R",'4-man'!AV$21=$R$139),AND('4-man'!AV$21&lt;=IF('4-man'!$BF$4="",999,'4-man'!$BF$4),OR('4-man'!AV$23="D",LEFT('4-man'!AV$23,3)="ST&gt;",OR(AND('4-man'!AV$22="ST&gt;2",AV125&gt;=100),AND('4-man'!AV$24="ST&gt;2",AV141&gt;=100),AND('4-man'!AV$25="ST&gt;2",AV149&gt;=100))))),'4-man'!AV$21,0)</f>
        <v/>
      </c>
      <c r="AW140">
        <f>IF(OR('4-man'!AW$23="P",OR('4-man'!AW$23="R",'4-man'!AW$21=$R$139),AND('4-man'!AW$21&lt;=IF('4-man'!$BF$4="",999,'4-man'!$BF$4),OR('4-man'!AW$23="D",LEFT('4-man'!AW$23,3)="ST&gt;",OR(AND('4-man'!AW$22="ST&gt;2",AW125&gt;=100),AND('4-man'!AW$24="ST&gt;2",AW141&gt;=100),AND('4-man'!AW$25="ST&gt;2",AW149&gt;=100))))),'4-man'!AW$21,0)</f>
        <v/>
      </c>
      <c r="AX140">
        <f>IF(OR('4-man'!AX$23="P",OR('4-man'!AX$23="R",'4-man'!AX$21=$R$139),AND('4-man'!AX$21&lt;=IF('4-man'!$BF$4="",999,'4-man'!$BF$4),OR('4-man'!AX$23="D",LEFT('4-man'!AX$23,3)="ST&gt;",OR(AND('4-man'!AX$22="ST&gt;2",AX125&gt;=100),AND('4-man'!AX$24="ST&gt;2",AX141&gt;=100),AND('4-man'!AX$25="ST&gt;2",AX149&gt;=100))))),'4-man'!AX$21,0)</f>
        <v/>
      </c>
      <c r="AY140">
        <f>IF(OR('4-man'!AY$23="P",OR('4-man'!AY$23="R",'4-man'!AY$21=$R$139),AND('4-man'!AY$21&lt;=IF('4-man'!$BF$4="",999,'4-man'!$BF$4),OR('4-man'!AY$23="D",LEFT('4-man'!AY$23,3)="ST&gt;",OR(AND('4-man'!AY$22="ST&gt;2",AY125&gt;=100),AND('4-man'!AY$24="ST&gt;2",AY141&gt;=100),AND('4-man'!AY$25="ST&gt;2",AY149&gt;=100))))),'4-man'!AY$21,0)</f>
        <v/>
      </c>
      <c r="AZ140">
        <f>IF(OR('4-man'!AZ$23="P",OR('4-man'!AZ$23="R",'4-man'!AZ$21=$R$139),AND('4-man'!AZ$21&lt;=IF('4-man'!$BF$4="",999,'4-man'!$BF$4),OR('4-man'!AZ$23="D",LEFT('4-man'!AZ$23,3)="ST&gt;",OR(AND('4-man'!AZ$22="ST&gt;2",AZ125&gt;=100),AND('4-man'!AZ$24="ST&gt;2",AZ141&gt;=100),AND('4-man'!AZ$25="ST&gt;2",AZ149&gt;=100))))),'4-man'!AZ$21,0)</f>
        <v/>
      </c>
      <c r="BA140">
        <f>IF(OR('4-man'!BA$23="P",OR('4-man'!BA$23="R",'4-man'!BA$21=$R$139),AND('4-man'!BA$21&lt;=IF('4-man'!$BF$4="",999,'4-man'!$BF$4),OR('4-man'!BA$23="D",LEFT('4-man'!BA$23,3)="ST&gt;",OR(AND('4-man'!BA$22="ST&gt;2",BA125&gt;=100),AND('4-man'!BA$24="ST&gt;2",BA141&gt;=100),AND('4-man'!BA$25="ST&gt;2",BA149&gt;=100))))),'4-man'!BA$21,0)</f>
        <v/>
      </c>
      <c r="BB140">
        <f>IF(OR('4-man'!BB$23="P",OR('4-man'!BB$23="R",'4-man'!BB$21=$R$139),AND('4-man'!BB$21&lt;=IF('4-man'!$BF$4="",999,'4-man'!$BF$4),OR('4-man'!BB$23="D",LEFT('4-man'!BB$23,3)="ST&gt;",OR(AND('4-man'!BB$22="ST&gt;2",BB125&gt;=100),AND('4-man'!BB$24="ST&gt;2",BB141&gt;=100),AND('4-man'!BB$25="ST&gt;2",BB149&gt;=100))))),'4-man'!BB$21,0)</f>
        <v/>
      </c>
      <c r="BC140">
        <f>IF(OR('4-man'!BC$23="P",OR('4-man'!BC$23="R",'4-man'!BC$21=$R$139),AND('4-man'!BC$21&lt;=IF('4-man'!$BF$4="",999,'4-man'!$BF$4),OR('4-man'!BC$23="D",LEFT('4-man'!BC$23,3)="ST&gt;",OR(AND('4-man'!BC$22="ST&gt;2",BC125&gt;=100),AND('4-man'!BC$24="ST&gt;2",BC141&gt;=100),AND('4-man'!BC$25="ST&gt;2",BC149&gt;=100))))),'4-man'!BC$21,0)</f>
        <v/>
      </c>
      <c r="BD140">
        <f>IF(OR('4-man'!BD$23="P",OR('4-man'!BD$23="R",'4-man'!BD$21=$R$139),AND('4-man'!BD$21&lt;=IF('4-man'!$BF$4="",999,'4-man'!$BF$4),OR('4-man'!BD$23="D",LEFT('4-man'!BD$23,3)="ST&gt;",OR(AND('4-man'!BD$22="ST&gt;2",BD125&gt;=100),AND('4-man'!BD$24="ST&gt;2",BD141&gt;=100),AND('4-man'!BD$25="ST&gt;2",BD149&gt;=100))))),'4-man'!BD$21,0)</f>
        <v/>
      </c>
      <c r="BE140">
        <f>IF(OR('4-man'!BE$23="P",OR('4-man'!BE$23="R",'4-man'!BE$21=$R$139),AND('4-man'!BE$21&lt;=IF('4-man'!$BF$4="",999,'4-man'!$BF$4),OR('4-man'!BE$23="D",LEFT('4-man'!BE$23,3)="ST&gt;",OR(AND('4-man'!BE$22="ST&gt;2",BE125&gt;=100),AND('4-man'!BE$24="ST&gt;2",BE141&gt;=100),AND('4-man'!BE$25="ST&gt;2",BE149&gt;=100))))),'4-man'!BE$21,0)</f>
        <v/>
      </c>
      <c r="BF140">
        <f>IF(OR('4-man'!BF$23="P",OR('4-man'!BF$23="R",'4-man'!BF$21=$R$139),AND('4-man'!BF$21&lt;=IF('4-man'!$BF$4="",999,'4-man'!$BF$4),OR('4-man'!BF$23="D",LEFT('4-man'!BF$23,3)="ST&gt;",OR(AND('4-man'!BF$22="ST&gt;2",BF125&gt;=100),AND('4-man'!BF$24="ST&gt;2",BF141&gt;=100),AND('4-man'!BF$25="ST&gt;2",BF149&gt;=100))))),'4-man'!BF$21,0)</f>
        <v/>
      </c>
      <c r="BG140">
        <f>IF(OR('4-man'!BG$23="P",OR('4-man'!BG$23="R",'4-man'!BG$21=$R$139),AND('4-man'!BG$21&lt;=IF('4-man'!$BF$4="",999,'4-man'!$BF$4),OR('4-man'!BG$23="D",LEFT('4-man'!BG$23,3)="ST&gt;",OR(AND('4-man'!BG$22="ST&gt;2",BG125&gt;=100),AND('4-man'!BG$24="ST&gt;2",BG141&gt;=100),AND('4-man'!BG$25="ST&gt;2",BG149&gt;=100))))),'4-man'!BG$21,0)</f>
        <v/>
      </c>
      <c r="BH140">
        <f>IF(OR('4-man'!BH$23="P",OR('4-man'!BH$23="R",'4-man'!BH$21=$R$139),AND('4-man'!BH$21&lt;=IF('4-man'!$BF$4="",999,'4-man'!$BF$4),OR('4-man'!BH$23="D",LEFT('4-man'!BH$23,3)="ST&gt;",OR(AND('4-man'!BH$22="ST&gt;2",BH125&gt;=100),AND('4-man'!BH$24="ST&gt;2",BH141&gt;=100),AND('4-man'!BH$25="ST&gt;2",BH149&gt;=100))))),'4-man'!BH$21,0)</f>
        <v/>
      </c>
      <c r="BI140">
        <f>IF(OR('4-man'!BI$23="P",OR('4-man'!BI$23="R",'4-man'!BI$21=$R$139),AND('4-man'!BI$21&lt;=IF('4-man'!$BF$4="",999,'4-man'!$BF$4),OR('4-man'!BI$23="D",LEFT('4-man'!BI$23,3)="ST&gt;",OR(AND('4-man'!BI$22="ST&gt;2",BI125&gt;=100),AND('4-man'!BI$24="ST&gt;2",BI141&gt;=100),AND('4-man'!BI$25="ST&gt;2",BI149&gt;=100))))),'4-man'!BI$21,0)</f>
        <v/>
      </c>
      <c r="BJ140">
        <f>IF(OR('4-man'!BJ$23="P",OR('4-man'!BJ$23="R",'4-man'!BJ$21=$R$139),AND('4-man'!BJ$21&lt;=IF('4-man'!$BF$4="",999,'4-man'!$BF$4),OR('4-man'!BJ$23="D",LEFT('4-man'!BJ$23,3)="ST&gt;",OR(AND('4-man'!BJ$22="ST&gt;2",BJ125&gt;=100),AND('4-man'!BJ$24="ST&gt;2",BJ141&gt;=100),AND('4-man'!BJ$25="ST&gt;2",BJ149&gt;=100))))),'4-man'!BJ$21,0)</f>
        <v/>
      </c>
      <c r="BK140">
        <f>IF(OR('4-man'!BK$23="P",OR('4-man'!BK$23="R",'4-man'!BK$21=$R$139),AND('4-man'!BK$21&lt;=IF('4-man'!$BF$4="",999,'4-man'!$BF$4),OR('4-man'!BK$23="D",LEFT('4-man'!BK$23,3)="ST&gt;",OR(AND('4-man'!BK$22="ST&gt;2",BK125&gt;=100),AND('4-man'!BK$24="ST&gt;2",BK141&gt;=100),AND('4-man'!BK$25="ST&gt;2",BK149&gt;=100))))),'4-man'!BK$21,0)</f>
        <v/>
      </c>
      <c r="BL140">
        <f>IF(OR('4-man'!BL$23="P",OR('4-man'!BL$23="R",'4-man'!BL$21=$R$139),AND('4-man'!BL$21&lt;=IF('4-man'!$BF$4="",999,'4-man'!$BF$4),OR('4-man'!BL$23="D",LEFT('4-man'!BL$23,3)="ST&gt;",OR(AND('4-man'!BL$22="ST&gt;2",BL125&gt;=100),AND('4-man'!BL$24="ST&gt;2",BL141&gt;=100),AND('4-man'!BL$25="ST&gt;2",BL149&gt;=100))))),'4-man'!BL$21,0)</f>
        <v/>
      </c>
      <c r="BM140">
        <f>IF(OR('4-man'!BM$23="P",OR('4-man'!BM$23="R",'4-man'!BM$21=$R$139),AND('4-man'!BM$21&lt;=IF('4-man'!$BF$4="",999,'4-man'!$BF$4),OR('4-man'!BM$23="D",LEFT('4-man'!BM$23,3)="ST&gt;",OR(AND('4-man'!BM$22="ST&gt;2",BM125&gt;=100),AND('4-man'!BM$24="ST&gt;2",BM141&gt;=100),AND('4-man'!BM$25="ST&gt;2",BM149&gt;=100))))),'4-man'!BM$21,0)</f>
        <v/>
      </c>
      <c r="BN140">
        <f>IF(OR('4-man'!BN$23="P",OR('4-man'!BN$23="R",'4-man'!BN$21=$R$139),AND('4-man'!BN$21&lt;=IF('4-man'!$BF$4="",999,'4-man'!$BF$4),OR('4-man'!BN$23="D",LEFT('4-man'!BN$23,3)="ST&gt;",OR(AND('4-man'!BN$22="ST&gt;2",BN125&gt;=100),AND('4-man'!BN$24="ST&gt;2",BN141&gt;=100),AND('4-man'!BN$25="ST&gt;2",BN149&gt;=100))))),'4-man'!BN$21,0)</f>
        <v/>
      </c>
      <c r="BO140">
        <f>IF(OR('4-man'!BO$23="P",OR('4-man'!BO$23="R",'4-man'!BO$21=$R$139),AND('4-man'!BO$21&lt;=IF('4-man'!$BF$4="",999,'4-man'!$BF$4),OR('4-man'!BO$23="D",LEFT('4-man'!BO$23,3)="ST&gt;",OR(AND('4-man'!BO$22="ST&gt;2",BO125&gt;=100),AND('4-man'!BO$24="ST&gt;2",BO141&gt;=100),AND('4-man'!BO$25="ST&gt;2",BO149&gt;=100))))),'4-man'!BO$21,0)</f>
        <v/>
      </c>
      <c r="BP140">
        <f>IF(OR('4-man'!BP$23="P",OR('4-man'!BP$23="R",'4-man'!BP$21=$R$139),AND('4-man'!BP$21&lt;=IF('4-man'!$BF$4="",999,'4-man'!$BF$4),OR('4-man'!BP$23="D",LEFT('4-man'!BP$23,3)="ST&gt;",OR(AND('4-man'!BP$22="ST&gt;2",BP125&gt;=100),AND('4-man'!BP$24="ST&gt;2",BP141&gt;=100),AND('4-man'!BP$25="ST&gt;2",BP149&gt;=100))))),'4-man'!BP$21,0)</f>
        <v/>
      </c>
      <c r="BQ140">
        <f>IF(OR('4-man'!BQ$23="P",OR('4-man'!BQ$23="R",'4-man'!BQ$21=$R$139),AND('4-man'!BQ$21&lt;=IF('4-man'!$BF$4="",999,'4-man'!$BF$4),OR('4-man'!BQ$23="D",LEFT('4-man'!BQ$23,3)="ST&gt;",OR(AND('4-man'!BQ$22="ST&gt;2",BQ125&gt;=100),AND('4-man'!BQ$24="ST&gt;2",BQ141&gt;=100),AND('4-man'!BQ$25="ST&gt;2",BQ149&gt;=100))))),'4-man'!BQ$21,0)</f>
        <v/>
      </c>
      <c r="BR140">
        <f>IF(OR('4-man'!BR$23="P",OR('4-man'!BR$23="R",'4-man'!BR$21=$R$139),AND('4-man'!BR$21&lt;=IF('4-man'!$BF$4="",999,'4-man'!$BF$4),OR('4-man'!BR$23="D",LEFT('4-man'!BR$23,3)="ST&gt;",OR(AND('4-man'!BR$22="ST&gt;2",BR125&gt;=100),AND('4-man'!BR$24="ST&gt;2",BR141&gt;=100),AND('4-man'!BR$25="ST&gt;2",BR149&gt;=100))))),'4-man'!BR$21,0)</f>
        <v/>
      </c>
      <c r="BS140">
        <f>IF(OR('4-man'!BS$23="P",OR('4-man'!BS$23="R",'4-man'!BS$21=$R$139),AND('4-man'!BS$21&lt;=IF('4-man'!$BF$4="",999,'4-man'!$BF$4),OR('4-man'!BS$23="D",LEFT('4-man'!BS$23,3)="ST&gt;",OR(AND('4-man'!BS$22="ST&gt;2",BS125&gt;=100),AND('4-man'!BS$24="ST&gt;2",BS141&gt;=100),AND('4-man'!BS$25="ST&gt;2",BS149&gt;=100))))),'4-man'!BS$21,0)</f>
        <v/>
      </c>
      <c r="BT140">
        <f>IF(OR('4-man'!BT$23="P",OR('4-man'!BT$23="R",'4-man'!BT$21=$R$139),AND('4-man'!BT$21&lt;=IF('4-man'!$BF$4="",999,'4-man'!$BF$4),OR('4-man'!BT$23="D",LEFT('4-man'!BT$23,3)="ST&gt;",OR(AND('4-man'!BT$22="ST&gt;2",BT125&gt;=100),AND('4-man'!BT$24="ST&gt;2",BT141&gt;=100),AND('4-man'!BT$25="ST&gt;2",BT149&gt;=100))))),'4-man'!BT$21,0)</f>
        <v/>
      </c>
      <c r="BU140">
        <f>IF(OR('4-man'!BU$23="P",OR('4-man'!BU$23="R",'4-man'!BU$21=$R$139),AND('4-man'!BU$21&lt;=IF('4-man'!$BF$4="",999,'4-man'!$BF$4),OR('4-man'!BU$23="D",LEFT('4-man'!BU$23,3)="ST&gt;",OR(AND('4-man'!BU$22="ST&gt;2",BU125&gt;=100),AND('4-man'!BU$24="ST&gt;2",BU141&gt;=100),AND('4-man'!BU$25="ST&gt;2",BU149&gt;=100))))),'4-man'!BU$21,0)</f>
        <v/>
      </c>
      <c r="BV140">
        <f>IF(OR('4-man'!BV$23="P",OR('4-man'!BV$23="R",'4-man'!BV$21=$R$139),AND('4-man'!BV$21&lt;=IF('4-man'!$BF$4="",999,'4-man'!$BF$4),OR('4-man'!BV$23="D",LEFT('4-man'!BV$23,3)="ST&gt;",OR(AND('4-man'!BV$22="ST&gt;2",BV125&gt;=100),AND('4-man'!BV$24="ST&gt;2",BV141&gt;=100),AND('4-man'!BV$25="ST&gt;2",BV149&gt;=100))))),'4-man'!BV$21,0)</f>
        <v/>
      </c>
      <c r="BW140">
        <f>IF(OR('4-man'!BW$23="P",OR('4-man'!BW$23="R",'4-man'!BW$21=$R$139),AND('4-man'!BW$21&lt;=IF('4-man'!$BF$4="",999,'4-man'!$BF$4),OR('4-man'!BW$23="D",LEFT('4-man'!BW$23,3)="ST&gt;",OR(AND('4-man'!BW$22="ST&gt;2",BW125&gt;=100),AND('4-man'!BW$24="ST&gt;2",BW141&gt;=100),AND('4-man'!BW$25="ST&gt;2",BW149&gt;=100))))),'4-man'!BW$21,0)</f>
        <v/>
      </c>
      <c r="BX140">
        <f>IF(OR('4-man'!BX$23="P",OR('4-man'!BX$23="R",'4-man'!BX$21=$R$139),AND('4-man'!BX$21&lt;=IF('4-man'!$BF$4="",999,'4-man'!$BF$4),OR('4-man'!BX$23="D",LEFT('4-man'!BX$23,3)="ST&gt;",OR(AND('4-man'!BX$22="ST&gt;2",BX125&gt;=100),AND('4-man'!BX$24="ST&gt;2",BX141&gt;=100),AND('4-man'!BX$25="ST&gt;2",BX149&gt;=100))))),'4-man'!BX$21,0)</f>
        <v/>
      </c>
      <c r="BY140">
        <f>IF(OR('4-man'!BY$23="P",OR('4-man'!BY$23="R",'4-man'!BY$21=$R$139),AND('4-man'!BY$21&lt;=IF('4-man'!$BF$4="",999,'4-man'!$BF$4),OR('4-man'!BY$23="D",LEFT('4-man'!BY$23,3)="ST&gt;",OR(AND('4-man'!BY$22="ST&gt;2",BY125&gt;=100),AND('4-man'!BY$24="ST&gt;2",BY141&gt;=100),AND('4-man'!BY$25="ST&gt;2",BY149&gt;=100))))),'4-man'!BY$21,0)</f>
        <v/>
      </c>
      <c r="BZ140">
        <f>IF(OR('4-man'!BZ$23="P",OR('4-man'!BZ$23="R",'4-man'!BZ$21=$R$139),AND('4-man'!BZ$21&lt;=IF('4-man'!$BF$4="",999,'4-man'!$BF$4),OR('4-man'!BZ$23="D",LEFT('4-man'!BZ$23,3)="ST&gt;",OR(AND('4-man'!BZ$22="ST&gt;2",BZ125&gt;=100),AND('4-man'!BZ$24="ST&gt;2",BZ141&gt;=100),AND('4-man'!BZ$25="ST&gt;2",BZ149&gt;=100))))),'4-man'!BZ$21,0)</f>
        <v/>
      </c>
      <c r="CA140">
        <f>IF(OR('4-man'!CA$23="P",OR('4-man'!CA$23="R",'4-man'!CA$21=$R$139),AND('4-man'!CA$21&lt;=IF('4-man'!$BF$4="",999,'4-man'!$BF$4),OR('4-man'!CA$23="D",LEFT('4-man'!CA$23,3)="ST&gt;",OR(AND('4-man'!CA$22="ST&gt;2",CA125&gt;=100),AND('4-man'!CA$24="ST&gt;2",CA141&gt;=100),AND('4-man'!CA$25="ST&gt;2",CA149&gt;=100))))),'4-man'!CA$21,0)</f>
        <v/>
      </c>
      <c r="CB140">
        <f>IF(OR('4-man'!CB$23="P",OR('4-man'!CB$23="R",'4-man'!CB$21=$R$139),AND('4-man'!CB$21&lt;=IF('4-man'!$BF$4="",999,'4-man'!$BF$4),OR('4-man'!CB$23="D",LEFT('4-man'!CB$23,3)="ST&gt;",OR(AND('4-man'!CB$22="ST&gt;2",CB125&gt;=100),AND('4-man'!CB$24="ST&gt;2",CB141&gt;=100),AND('4-man'!CB$25="ST&gt;2",CB149&gt;=100))))),'4-man'!CB$21,0)</f>
        <v/>
      </c>
      <c r="CC140">
        <f>IF(OR('4-man'!CC$23="P",OR('4-man'!CC$23="R",'4-man'!CC$21=$R$139),AND('4-man'!CC$21&lt;=IF('4-man'!$BF$4="",999,'4-man'!$BF$4),OR('4-man'!CC$23="D",LEFT('4-man'!CC$23,3)="ST&gt;",OR(AND('4-man'!CC$22="ST&gt;2",CC125&gt;=100),AND('4-man'!CC$24="ST&gt;2",CC141&gt;=100),AND('4-man'!CC$25="ST&gt;2",CC149&gt;=100))))),'4-man'!CC$21,0)</f>
        <v/>
      </c>
      <c r="CD140">
        <f>IF(OR('4-man'!CD$23="P",OR('4-man'!CD$23="R",'4-man'!CD$21=$R$139),AND('4-man'!CD$21&lt;=IF('4-man'!$BF$4="",999,'4-man'!$BF$4),OR('4-man'!CD$23="D",LEFT('4-man'!CD$23,3)="ST&gt;",OR(AND('4-man'!CD$22="ST&gt;2",CD125&gt;=100),AND('4-man'!CD$24="ST&gt;2",CD141&gt;=100),AND('4-man'!CD$25="ST&gt;2",CD149&gt;=100))))),'4-man'!CD$21,0)</f>
        <v/>
      </c>
    </row>
    <row r="141">
      <c r="A141" t="inlineStr">
        <is>
          <t>P3 s1</t>
        </is>
      </c>
      <c r="C141">
        <f>MIN(100,B142+IF(AND(OR(NOT(ISNUMBER($R$147)),'4-man'!C$21&gt;$R$147),B142&lt;100,B143+1&gt;=IF(OR('4-man'!$F$6=TRUE,'4-man'!$F$6="TRUE",'4-man'!$F$6="Yes"),25,50)),10,0)+IF('4-man'!C$21=$Q$147,25,0))</f>
        <v/>
      </c>
      <c r="D141">
        <f>MIN(100,C142+IF(AND(OR(NOT(ISNUMBER($R$147)),'4-man'!D$21&gt;$R$147),C142&lt;100,C143+1&gt;=IF(OR('4-man'!$F$6=TRUE,'4-man'!$F$6="TRUE",'4-man'!$F$6="Yes"),25,50)),10,0)+IF('4-man'!D$21=$Q$147,25,0))</f>
        <v/>
      </c>
      <c r="E141">
        <f>MIN(100,D142+IF(AND(OR(NOT(ISNUMBER($R$147)),'4-man'!E$21&gt;$R$147),D142&lt;100,D143+1&gt;=IF(OR('4-man'!$F$6=TRUE,'4-man'!$F$6="TRUE",'4-man'!$F$6="Yes"),25,50)),10,0)+IF('4-man'!E$21=$Q$147,25,0))</f>
        <v/>
      </c>
      <c r="F141">
        <f>MIN(100,E142+IF(AND(OR(NOT(ISNUMBER($R$147)),'4-man'!F$21&gt;$R$147),E142&lt;100,E143+1&gt;=IF(OR('4-man'!$F$6=TRUE,'4-man'!$F$6="TRUE",'4-man'!$F$6="Yes"),25,50)),10,0)+IF('4-man'!F$21=$Q$147,25,0))</f>
        <v/>
      </c>
      <c r="G141">
        <f>MIN(100,F142+IF(AND(OR(NOT(ISNUMBER($R$147)),'4-man'!G$21&gt;$R$147),F142&lt;100,F143+1&gt;=IF(OR('4-man'!$F$6=TRUE,'4-man'!$F$6="TRUE",'4-man'!$F$6="Yes"),25,50)),10,0)+IF('4-man'!G$21=$Q$147,25,0))</f>
        <v/>
      </c>
      <c r="H141">
        <f>MIN(100,G142+IF(AND(OR(NOT(ISNUMBER($R$147)),'4-man'!H$21&gt;$R$147),G142&lt;100,G143+1&gt;=IF(OR('4-man'!$F$6=TRUE,'4-man'!$F$6="TRUE",'4-man'!$F$6="Yes"),25,50)),10,0)+IF('4-man'!H$21=$Q$147,25,0))</f>
        <v/>
      </c>
      <c r="I141">
        <f>MIN(100,H142+IF(AND(OR(NOT(ISNUMBER($R$147)),'4-man'!I$21&gt;$R$147),H142&lt;100,H143+1&gt;=IF(OR('4-man'!$F$6=TRUE,'4-man'!$F$6="TRUE",'4-man'!$F$6="Yes"),25,50)),10,0)+IF('4-man'!I$21=$Q$147,25,0))</f>
        <v/>
      </c>
      <c r="J141">
        <f>MIN(100,I142+IF(AND(OR(NOT(ISNUMBER($R$147)),'4-man'!J$21&gt;$R$147),I142&lt;100,I143+1&gt;=IF(OR('4-man'!$F$6=TRUE,'4-man'!$F$6="TRUE",'4-man'!$F$6="Yes"),25,50)),10,0)+IF('4-man'!J$21=$Q$147,25,0))</f>
        <v/>
      </c>
      <c r="K141">
        <f>MIN(100,J142+IF(AND(OR(NOT(ISNUMBER($R$147)),'4-man'!K$21&gt;$R$147),J142&lt;100,J143+1&gt;=IF(OR('4-man'!$F$6=TRUE,'4-man'!$F$6="TRUE",'4-man'!$F$6="Yes"),25,50)),10,0)+IF('4-man'!K$21=$Q$147,25,0))</f>
        <v/>
      </c>
      <c r="L141">
        <f>MIN(100,K142+IF(AND(OR(NOT(ISNUMBER($R$147)),'4-man'!L$21&gt;$R$147),K142&lt;100,K143+1&gt;=IF(OR('4-man'!$F$6=TRUE,'4-man'!$F$6="TRUE",'4-man'!$F$6="Yes"),25,50)),10,0)+IF('4-man'!L$21=$Q$147,25,0))</f>
        <v/>
      </c>
      <c r="M141">
        <f>MIN(100,L142+IF(AND(OR(NOT(ISNUMBER($R$147)),'4-man'!M$21&gt;$R$147),L142&lt;100,L143+1&gt;=IF(OR('4-man'!$F$6=TRUE,'4-man'!$F$6="TRUE",'4-man'!$F$6="Yes"),25,50)),10,0)+IF('4-man'!M$21=$Q$147,25,0))</f>
        <v/>
      </c>
      <c r="N141">
        <f>MIN(100,M142+IF(AND(OR(NOT(ISNUMBER($R$147)),'4-man'!N$21&gt;$R$147),M142&lt;100,M143+1&gt;=IF(OR('4-man'!$F$6=TRUE,'4-man'!$F$6="TRUE",'4-man'!$F$6="Yes"),25,50)),10,0)+IF('4-man'!N$21=$Q$147,25,0))</f>
        <v/>
      </c>
      <c r="O141">
        <f>MIN(100,N142+IF(AND(OR(NOT(ISNUMBER($R$147)),'4-man'!O$21&gt;$R$147),N142&lt;100,N143+1&gt;=IF(OR('4-man'!$F$6=TRUE,'4-man'!$F$6="TRUE",'4-man'!$F$6="Yes"),25,50)),10,0)+IF('4-man'!O$21=$Q$147,25,0))</f>
        <v/>
      </c>
      <c r="P141">
        <f>MIN(100,O142+IF(AND(OR(NOT(ISNUMBER($R$147)),'4-man'!P$21&gt;$R$147),O142&lt;100,O143+1&gt;=IF(OR('4-man'!$F$6=TRUE,'4-man'!$F$6="TRUE",'4-man'!$F$6="Yes"),25,50)),10,0)+IF('4-man'!P$21=$Q$147,25,0))</f>
        <v/>
      </c>
      <c r="Q141">
        <f>MIN(100,P142+IF(AND(OR(NOT(ISNUMBER($R$147)),'4-man'!Q$21&gt;$R$147),P142&lt;100,P143+1&gt;=IF(OR('4-man'!$F$6=TRUE,'4-man'!$F$6="TRUE",'4-man'!$F$6="Yes"),25,50)),10,0)+IF('4-man'!Q$21=$Q$147,25,0))</f>
        <v/>
      </c>
      <c r="R141">
        <f>MIN(100,Q142+IF(AND(OR(NOT(ISNUMBER($R$147)),'4-man'!R$21&gt;$R$147),Q142&lt;100,Q143+1&gt;=IF(OR('4-man'!$F$6=TRUE,'4-man'!$F$6="TRUE",'4-man'!$F$6="Yes"),25,50)),10,0)+IF('4-man'!R$21=$Q$147,25,0))</f>
        <v/>
      </c>
      <c r="S141">
        <f>MIN(100,R142+IF(AND(OR(NOT(ISNUMBER($R$147)),'4-man'!S$21&gt;$R$147),R142&lt;100,R143+1&gt;=IF(OR('4-man'!$F$6=TRUE,'4-man'!$F$6="TRUE",'4-man'!$F$6="Yes"),25,50)),10,0)+IF('4-man'!S$21=$Q$147,25,0))</f>
        <v/>
      </c>
      <c r="T141">
        <f>MIN(100,S142+IF(AND(OR(NOT(ISNUMBER($R$147)),'4-man'!T$21&gt;$R$147),S142&lt;100,S143+1&gt;=IF(OR('4-man'!$F$6=TRUE,'4-man'!$F$6="TRUE",'4-man'!$F$6="Yes"),25,50)),10,0)+IF('4-man'!T$21=$Q$147,25,0))</f>
        <v/>
      </c>
      <c r="U141">
        <f>MIN(100,T142+IF(AND(OR(NOT(ISNUMBER($R$147)),'4-man'!U$21&gt;$R$147),T142&lt;100,T143+1&gt;=IF(OR('4-man'!$F$6=TRUE,'4-man'!$F$6="TRUE",'4-man'!$F$6="Yes"),25,50)),10,0)+IF('4-man'!U$21=$Q$147,25,0))</f>
        <v/>
      </c>
      <c r="V141">
        <f>MIN(100,U142+IF(AND(OR(NOT(ISNUMBER($R$147)),'4-man'!V$21&gt;$R$147),U142&lt;100,U143+1&gt;=IF(OR('4-man'!$F$6=TRUE,'4-man'!$F$6="TRUE",'4-man'!$F$6="Yes"),25,50)),10,0)+IF('4-man'!V$21=$Q$147,25,0))</f>
        <v/>
      </c>
      <c r="W141">
        <f>MIN(100,V142+IF(AND(OR(NOT(ISNUMBER($R$147)),'4-man'!W$21&gt;$R$147),V142&lt;100,V143+1&gt;=IF(OR('4-man'!$F$6=TRUE,'4-man'!$F$6="TRUE",'4-man'!$F$6="Yes"),25,50)),10,0)+IF('4-man'!W$21=$Q$147,25,0))</f>
        <v/>
      </c>
      <c r="X141">
        <f>MIN(100,W142+IF(AND(OR(NOT(ISNUMBER($R$147)),'4-man'!X$21&gt;$R$147),W142&lt;100,W143+1&gt;=IF(OR('4-man'!$F$6=TRUE,'4-man'!$F$6="TRUE",'4-man'!$F$6="Yes"),25,50)),10,0)+IF('4-man'!X$21=$Q$147,25,0))</f>
        <v/>
      </c>
      <c r="Y141">
        <f>MIN(100,X142+IF(AND(OR(NOT(ISNUMBER($R$147)),'4-man'!Y$21&gt;$R$147),X142&lt;100,X143+1&gt;=IF(OR('4-man'!$F$6=TRUE,'4-man'!$F$6="TRUE",'4-man'!$F$6="Yes"),25,50)),10,0)+IF('4-man'!Y$21=$Q$147,25,0))</f>
        <v/>
      </c>
      <c r="Z141">
        <f>MIN(100,Y142+IF(AND(OR(NOT(ISNUMBER($R$147)),'4-man'!Z$21&gt;$R$147),Y142&lt;100,Y143+1&gt;=IF(OR('4-man'!$F$6=TRUE,'4-man'!$F$6="TRUE",'4-man'!$F$6="Yes"),25,50)),10,0)+IF('4-man'!Z$21=$Q$147,25,0))</f>
        <v/>
      </c>
      <c r="AA141">
        <f>MIN(100,Z142+IF(AND(OR(NOT(ISNUMBER($R$147)),'4-man'!AA$21&gt;$R$147),Z142&lt;100,Z143+1&gt;=IF(OR('4-man'!$F$6=TRUE,'4-man'!$F$6="TRUE",'4-man'!$F$6="Yes"),25,50)),10,0)+IF('4-man'!AA$21=$Q$147,25,0))</f>
        <v/>
      </c>
      <c r="AB141">
        <f>MIN(100,AA142+IF(AND(OR(NOT(ISNUMBER($R$147)),'4-man'!AB$21&gt;$R$147),AA142&lt;100,AA143+1&gt;=IF(OR('4-man'!$F$6=TRUE,'4-man'!$F$6="TRUE",'4-man'!$F$6="Yes"),25,50)),10,0)+IF('4-man'!AB$21=$Q$147,25,0))</f>
        <v/>
      </c>
      <c r="AC141">
        <f>MIN(100,AB142+IF(AND(OR(NOT(ISNUMBER($R$147)),'4-man'!AC$21&gt;$R$147),AB142&lt;100,AB143+1&gt;=IF(OR('4-man'!$F$6=TRUE,'4-man'!$F$6="TRUE",'4-man'!$F$6="Yes"),25,50)),10,0)+IF('4-man'!AC$21=$Q$147,25,0))</f>
        <v/>
      </c>
      <c r="AD141">
        <f>MIN(100,AC142+IF(AND(OR(NOT(ISNUMBER($R$147)),'4-man'!AD$21&gt;$R$147),AC142&lt;100,AC143+1&gt;=IF(OR('4-man'!$F$6=TRUE,'4-man'!$F$6="TRUE",'4-man'!$F$6="Yes"),25,50)),10,0)+IF('4-man'!AD$21=$Q$147,25,0))</f>
        <v/>
      </c>
      <c r="AE141">
        <f>MIN(100,AD142+IF(AND(OR(NOT(ISNUMBER($R$147)),'4-man'!AE$21&gt;$R$147),AD142&lt;100,AD143+1&gt;=IF(OR('4-man'!$F$6=TRUE,'4-man'!$F$6="TRUE",'4-man'!$F$6="Yes"),25,50)),10,0)+IF('4-man'!AE$21=$Q$147,25,0))</f>
        <v/>
      </c>
      <c r="AF141">
        <f>MIN(100,AE142+IF(AND(OR(NOT(ISNUMBER($R$147)),'4-man'!AF$21&gt;$R$147),AE142&lt;100,AE143+1&gt;=IF(OR('4-man'!$F$6=TRUE,'4-man'!$F$6="TRUE",'4-man'!$F$6="Yes"),25,50)),10,0)+IF('4-man'!AF$21=$Q$147,25,0))</f>
        <v/>
      </c>
      <c r="AG141">
        <f>MIN(100,AF142+IF(AND(OR(NOT(ISNUMBER($R$147)),'4-man'!AG$21&gt;$R$147),AF142&lt;100,AF143+1&gt;=IF(OR('4-man'!$F$6=TRUE,'4-man'!$F$6="TRUE",'4-man'!$F$6="Yes"),25,50)),10,0)+IF('4-man'!AG$21=$Q$147,25,0))</f>
        <v/>
      </c>
      <c r="AH141">
        <f>MIN(100,AG142+IF(AND(OR(NOT(ISNUMBER($R$147)),'4-man'!AH$21&gt;$R$147),AG142&lt;100,AG143+1&gt;=IF(OR('4-man'!$F$6=TRUE,'4-man'!$F$6="TRUE",'4-man'!$F$6="Yes"),25,50)),10,0)+IF('4-man'!AH$21=$Q$147,25,0))</f>
        <v/>
      </c>
      <c r="AI141">
        <f>MIN(100,AH142+IF(AND(OR(NOT(ISNUMBER($R$147)),'4-man'!AI$21&gt;$R$147),AH142&lt;100,AH143+1&gt;=IF(OR('4-man'!$F$6=TRUE,'4-man'!$F$6="TRUE",'4-man'!$F$6="Yes"),25,50)),10,0)+IF('4-man'!AI$21=$Q$147,25,0))</f>
        <v/>
      </c>
      <c r="AJ141">
        <f>MIN(100,AI142+IF(AND(OR(NOT(ISNUMBER($R$147)),'4-man'!AJ$21&gt;$R$147),AI142&lt;100,AI143+1&gt;=IF(OR('4-man'!$F$6=TRUE,'4-man'!$F$6="TRUE",'4-man'!$F$6="Yes"),25,50)),10,0)+IF('4-man'!AJ$21=$Q$147,25,0))</f>
        <v/>
      </c>
      <c r="AK141">
        <f>MIN(100,AJ142+IF(AND(OR(NOT(ISNUMBER($R$147)),'4-man'!AK$21&gt;$R$147),AJ142&lt;100,AJ143+1&gt;=IF(OR('4-man'!$F$6=TRUE,'4-man'!$F$6="TRUE",'4-man'!$F$6="Yes"),25,50)),10,0)+IF('4-man'!AK$21=$Q$147,25,0))</f>
        <v/>
      </c>
      <c r="AL141">
        <f>MIN(100,AK142+IF(AND(OR(NOT(ISNUMBER($R$147)),'4-man'!AL$21&gt;$R$147),AK142&lt;100,AK143+1&gt;=IF(OR('4-man'!$F$6=TRUE,'4-man'!$F$6="TRUE",'4-man'!$F$6="Yes"),25,50)),10,0)+IF('4-man'!AL$21=$Q$147,25,0))</f>
        <v/>
      </c>
      <c r="AM141">
        <f>MIN(100,AL142+IF(AND(OR(NOT(ISNUMBER($R$147)),'4-man'!AM$21&gt;$R$147),AL142&lt;100,AL143+1&gt;=IF(OR('4-man'!$F$6=TRUE,'4-man'!$F$6="TRUE",'4-man'!$F$6="Yes"),25,50)),10,0)+IF('4-man'!AM$21=$Q$147,25,0))</f>
        <v/>
      </c>
      <c r="AN141">
        <f>MIN(100,AM142+IF(AND(OR(NOT(ISNUMBER($R$147)),'4-man'!AN$21&gt;$R$147),AM142&lt;100,AM143+1&gt;=IF(OR('4-man'!$F$6=TRUE,'4-man'!$F$6="TRUE",'4-man'!$F$6="Yes"),25,50)),10,0)+IF('4-man'!AN$21=$Q$147,25,0))</f>
        <v/>
      </c>
      <c r="AO141">
        <f>MIN(100,AN142+IF(AND(OR(NOT(ISNUMBER($R$147)),'4-man'!AO$21&gt;$R$147),AN142&lt;100,AN143+1&gt;=IF(OR('4-man'!$F$6=TRUE,'4-man'!$F$6="TRUE",'4-man'!$F$6="Yes"),25,50)),10,0)+IF('4-man'!AO$21=$Q$147,25,0))</f>
        <v/>
      </c>
      <c r="AP141">
        <f>MIN(100,AO142+IF(AND(OR(NOT(ISNUMBER($R$147)),'4-man'!AP$21&gt;$R$147),AO142&lt;100,AO143+1&gt;=IF(OR('4-man'!$F$6=TRUE,'4-man'!$F$6="TRUE",'4-man'!$F$6="Yes"),25,50)),10,0)+IF('4-man'!AP$21=$Q$147,25,0))</f>
        <v/>
      </c>
      <c r="AQ141">
        <f>MIN(100,AP142+IF(AND(OR(NOT(ISNUMBER($R$147)),'4-man'!AQ$21&gt;$R$147),AP142&lt;100,AP143+1&gt;=IF(OR('4-man'!$F$6=TRUE,'4-man'!$F$6="TRUE",'4-man'!$F$6="Yes"),25,50)),10,0)+IF('4-man'!AQ$21=$Q$147,25,0))</f>
        <v/>
      </c>
      <c r="AR141">
        <f>MIN(100,AQ142+IF(AND(OR(NOT(ISNUMBER($R$147)),'4-man'!AR$21&gt;$R$147),AQ142&lt;100,AQ143+1&gt;=IF(OR('4-man'!$F$6=TRUE,'4-man'!$F$6="TRUE",'4-man'!$F$6="Yes"),25,50)),10,0)+IF('4-man'!AR$21=$Q$147,25,0))</f>
        <v/>
      </c>
      <c r="AS141">
        <f>MIN(100,AR142+IF(AND(OR(NOT(ISNUMBER($R$147)),'4-man'!AS$21&gt;$R$147),AR142&lt;100,AR143+1&gt;=IF(OR('4-man'!$F$6=TRUE,'4-man'!$F$6="TRUE",'4-man'!$F$6="Yes"),25,50)),10,0)+IF('4-man'!AS$21=$Q$147,25,0))</f>
        <v/>
      </c>
      <c r="AT141">
        <f>MIN(100,AS142+IF(AND(OR(NOT(ISNUMBER($R$147)),'4-man'!AT$21&gt;$R$147),AS142&lt;100,AS143+1&gt;=IF(OR('4-man'!$F$6=TRUE,'4-man'!$F$6="TRUE",'4-man'!$F$6="Yes"),25,50)),10,0)+IF('4-man'!AT$21=$Q$147,25,0))</f>
        <v/>
      </c>
      <c r="AU141">
        <f>MIN(100,AT142+IF(AND(OR(NOT(ISNUMBER($R$147)),'4-man'!AU$21&gt;$R$147),AT142&lt;100,AT143+1&gt;=IF(OR('4-man'!$F$6=TRUE,'4-man'!$F$6="TRUE",'4-man'!$F$6="Yes"),25,50)),10,0)+IF('4-man'!AU$21=$Q$147,25,0))</f>
        <v/>
      </c>
      <c r="AV141">
        <f>MIN(100,AU142+IF(AND(OR(NOT(ISNUMBER($R$147)),'4-man'!AV$21&gt;$R$147),AU142&lt;100,AU143+1&gt;=IF(OR('4-man'!$F$6=TRUE,'4-man'!$F$6="TRUE",'4-man'!$F$6="Yes"),25,50)),10,0)+IF('4-man'!AV$21=$Q$147,25,0))</f>
        <v/>
      </c>
      <c r="AW141">
        <f>MIN(100,AV142+IF(AND(OR(NOT(ISNUMBER($R$147)),'4-man'!AW$21&gt;$R$147),AV142&lt;100,AV143+1&gt;=IF(OR('4-man'!$F$6=TRUE,'4-man'!$F$6="TRUE",'4-man'!$F$6="Yes"),25,50)),10,0)+IF('4-man'!AW$21=$Q$147,25,0))</f>
        <v/>
      </c>
      <c r="AX141">
        <f>MIN(100,AW142+IF(AND(OR(NOT(ISNUMBER($R$147)),'4-man'!AX$21&gt;$R$147),AW142&lt;100,AW143+1&gt;=IF(OR('4-man'!$F$6=TRUE,'4-man'!$F$6="TRUE",'4-man'!$F$6="Yes"),25,50)),10,0)+IF('4-man'!AX$21=$Q$147,25,0))</f>
        <v/>
      </c>
      <c r="AY141">
        <f>MIN(100,AX142+IF(AND(OR(NOT(ISNUMBER($R$147)),'4-man'!AY$21&gt;$R$147),AX142&lt;100,AX143+1&gt;=IF(OR('4-man'!$F$6=TRUE,'4-man'!$F$6="TRUE",'4-man'!$F$6="Yes"),25,50)),10,0)+IF('4-man'!AY$21=$Q$147,25,0))</f>
        <v/>
      </c>
      <c r="AZ141">
        <f>MIN(100,AY142+IF(AND(OR(NOT(ISNUMBER($R$147)),'4-man'!AZ$21&gt;$R$147),AY142&lt;100,AY143+1&gt;=IF(OR('4-man'!$F$6=TRUE,'4-man'!$F$6="TRUE",'4-man'!$F$6="Yes"),25,50)),10,0)+IF('4-man'!AZ$21=$Q$147,25,0))</f>
        <v/>
      </c>
      <c r="BA141">
        <f>MIN(100,AZ142+IF(AND(OR(NOT(ISNUMBER($R$147)),'4-man'!BA$21&gt;$R$147),AZ142&lt;100,AZ143+1&gt;=IF(OR('4-man'!$F$6=TRUE,'4-man'!$F$6="TRUE",'4-man'!$F$6="Yes"),25,50)),10,0)+IF('4-man'!BA$21=$Q$147,25,0))</f>
        <v/>
      </c>
      <c r="BB141">
        <f>MIN(100,BA142+IF(AND(OR(NOT(ISNUMBER($R$147)),'4-man'!BB$21&gt;$R$147),BA142&lt;100,BA143+1&gt;=IF(OR('4-man'!$F$6=TRUE,'4-man'!$F$6="TRUE",'4-man'!$F$6="Yes"),25,50)),10,0)+IF('4-man'!BB$21=$Q$147,25,0))</f>
        <v/>
      </c>
      <c r="BC141">
        <f>MIN(100,BB142+IF(AND(OR(NOT(ISNUMBER($R$147)),'4-man'!BC$21&gt;$R$147),BB142&lt;100,BB143+1&gt;=IF(OR('4-man'!$F$6=TRUE,'4-man'!$F$6="TRUE",'4-man'!$F$6="Yes"),25,50)),10,0)+IF('4-man'!BC$21=$Q$147,25,0))</f>
        <v/>
      </c>
      <c r="BD141">
        <f>MIN(100,BC142+IF(AND(OR(NOT(ISNUMBER($R$147)),'4-man'!BD$21&gt;$R$147),BC142&lt;100,BC143+1&gt;=IF(OR('4-man'!$F$6=TRUE,'4-man'!$F$6="TRUE",'4-man'!$F$6="Yes"),25,50)),10,0)+IF('4-man'!BD$21=$Q$147,25,0))</f>
        <v/>
      </c>
      <c r="BE141">
        <f>MIN(100,BD142+IF(AND(OR(NOT(ISNUMBER($R$147)),'4-man'!BE$21&gt;$R$147),BD142&lt;100,BD143+1&gt;=IF(OR('4-man'!$F$6=TRUE,'4-man'!$F$6="TRUE",'4-man'!$F$6="Yes"),25,50)),10,0)+IF('4-man'!BE$21=$Q$147,25,0))</f>
        <v/>
      </c>
      <c r="BF141">
        <f>MIN(100,BE142+IF(AND(OR(NOT(ISNUMBER($R$147)),'4-man'!BF$21&gt;$R$147),BE142&lt;100,BE143+1&gt;=IF(OR('4-man'!$F$6=TRUE,'4-man'!$F$6="TRUE",'4-man'!$F$6="Yes"),25,50)),10,0)+IF('4-man'!BF$21=$Q$147,25,0))</f>
        <v/>
      </c>
      <c r="BG141">
        <f>MIN(100,BF142+IF(AND(OR(NOT(ISNUMBER($R$147)),'4-man'!BG$21&gt;$R$147),BF142&lt;100,BF143+1&gt;=IF(OR('4-man'!$F$6=TRUE,'4-man'!$F$6="TRUE",'4-man'!$F$6="Yes"),25,50)),10,0)+IF('4-man'!BG$21=$Q$147,25,0))</f>
        <v/>
      </c>
      <c r="BH141">
        <f>MIN(100,BG142+IF(AND(OR(NOT(ISNUMBER($R$147)),'4-man'!BH$21&gt;$R$147),BG142&lt;100,BG143+1&gt;=IF(OR('4-man'!$F$6=TRUE,'4-man'!$F$6="TRUE",'4-man'!$F$6="Yes"),25,50)),10,0)+IF('4-man'!BH$21=$Q$147,25,0))</f>
        <v/>
      </c>
      <c r="BI141">
        <f>MIN(100,BH142+IF(AND(OR(NOT(ISNUMBER($R$147)),'4-man'!BI$21&gt;$R$147),BH142&lt;100,BH143+1&gt;=IF(OR('4-man'!$F$6=TRUE,'4-man'!$F$6="TRUE",'4-man'!$F$6="Yes"),25,50)),10,0)+IF('4-man'!BI$21=$Q$147,25,0))</f>
        <v/>
      </c>
      <c r="BJ141">
        <f>MIN(100,BI142+IF(AND(OR(NOT(ISNUMBER($R$147)),'4-man'!BJ$21&gt;$R$147),BI142&lt;100,BI143+1&gt;=IF(OR('4-man'!$F$6=TRUE,'4-man'!$F$6="TRUE",'4-man'!$F$6="Yes"),25,50)),10,0)+IF('4-man'!BJ$21=$Q$147,25,0))</f>
        <v/>
      </c>
      <c r="BK141">
        <f>MIN(100,BJ142+IF(AND(OR(NOT(ISNUMBER($R$147)),'4-man'!BK$21&gt;$R$147),BJ142&lt;100,BJ143+1&gt;=IF(OR('4-man'!$F$6=TRUE,'4-man'!$F$6="TRUE",'4-man'!$F$6="Yes"),25,50)),10,0)+IF('4-man'!BK$21=$Q$147,25,0))</f>
        <v/>
      </c>
      <c r="BL141">
        <f>MIN(100,BK142+IF(AND(OR(NOT(ISNUMBER($R$147)),'4-man'!BL$21&gt;$R$147),BK142&lt;100,BK143+1&gt;=IF(OR('4-man'!$F$6=TRUE,'4-man'!$F$6="TRUE",'4-man'!$F$6="Yes"),25,50)),10,0)+IF('4-man'!BL$21=$Q$147,25,0))</f>
        <v/>
      </c>
      <c r="BM141">
        <f>MIN(100,BL142+IF(AND(OR(NOT(ISNUMBER($R$147)),'4-man'!BM$21&gt;$R$147),BL142&lt;100,BL143+1&gt;=IF(OR('4-man'!$F$6=TRUE,'4-man'!$F$6="TRUE",'4-man'!$F$6="Yes"),25,50)),10,0)+IF('4-man'!BM$21=$Q$147,25,0))</f>
        <v/>
      </c>
      <c r="BN141">
        <f>MIN(100,BM142+IF(AND(OR(NOT(ISNUMBER($R$147)),'4-man'!BN$21&gt;$R$147),BM142&lt;100,BM143+1&gt;=IF(OR('4-man'!$F$6=TRUE,'4-man'!$F$6="TRUE",'4-man'!$F$6="Yes"),25,50)),10,0)+IF('4-man'!BN$21=$Q$147,25,0))</f>
        <v/>
      </c>
      <c r="BO141">
        <f>MIN(100,BN142+IF(AND(OR(NOT(ISNUMBER($R$147)),'4-man'!BO$21&gt;$R$147),BN142&lt;100,BN143+1&gt;=IF(OR('4-man'!$F$6=TRUE,'4-man'!$F$6="TRUE",'4-man'!$F$6="Yes"),25,50)),10,0)+IF('4-man'!BO$21=$Q$147,25,0))</f>
        <v/>
      </c>
      <c r="BP141">
        <f>MIN(100,BO142+IF(AND(OR(NOT(ISNUMBER($R$147)),'4-man'!BP$21&gt;$R$147),BO142&lt;100,BO143+1&gt;=IF(OR('4-man'!$F$6=TRUE,'4-man'!$F$6="TRUE",'4-man'!$F$6="Yes"),25,50)),10,0)+IF('4-man'!BP$21=$Q$147,25,0))</f>
        <v/>
      </c>
      <c r="BQ141">
        <f>MIN(100,BP142+IF(AND(OR(NOT(ISNUMBER($R$147)),'4-man'!BQ$21&gt;$R$147),BP142&lt;100,BP143+1&gt;=IF(OR('4-man'!$F$6=TRUE,'4-man'!$F$6="TRUE",'4-man'!$F$6="Yes"),25,50)),10,0)+IF('4-man'!BQ$21=$Q$147,25,0))</f>
        <v/>
      </c>
      <c r="BR141">
        <f>MIN(100,BQ142+IF(AND(OR(NOT(ISNUMBER($R$147)),'4-man'!BR$21&gt;$R$147),BQ142&lt;100,BQ143+1&gt;=IF(OR('4-man'!$F$6=TRUE,'4-man'!$F$6="TRUE",'4-man'!$F$6="Yes"),25,50)),10,0)+IF('4-man'!BR$21=$Q$147,25,0))</f>
        <v/>
      </c>
      <c r="BS141">
        <f>MIN(100,BR142+IF(AND(OR(NOT(ISNUMBER($R$147)),'4-man'!BS$21&gt;$R$147),BR142&lt;100,BR143+1&gt;=IF(OR('4-man'!$F$6=TRUE,'4-man'!$F$6="TRUE",'4-man'!$F$6="Yes"),25,50)),10,0)+IF('4-man'!BS$21=$Q$147,25,0))</f>
        <v/>
      </c>
      <c r="BT141">
        <f>MIN(100,BS142+IF(AND(OR(NOT(ISNUMBER($R$147)),'4-man'!BT$21&gt;$R$147),BS142&lt;100,BS143+1&gt;=IF(OR('4-man'!$F$6=TRUE,'4-man'!$F$6="TRUE",'4-man'!$F$6="Yes"),25,50)),10,0)+IF('4-man'!BT$21=$Q$147,25,0))</f>
        <v/>
      </c>
      <c r="BU141">
        <f>MIN(100,BT142+IF(AND(OR(NOT(ISNUMBER($R$147)),'4-man'!BU$21&gt;$R$147),BT142&lt;100,BT143+1&gt;=IF(OR('4-man'!$F$6=TRUE,'4-man'!$F$6="TRUE",'4-man'!$F$6="Yes"),25,50)),10,0)+IF('4-man'!BU$21=$Q$147,25,0))</f>
        <v/>
      </c>
      <c r="BV141">
        <f>MIN(100,BU142+IF(AND(OR(NOT(ISNUMBER($R$147)),'4-man'!BV$21&gt;$R$147),BU142&lt;100,BU143+1&gt;=IF(OR('4-man'!$F$6=TRUE,'4-man'!$F$6="TRUE",'4-man'!$F$6="Yes"),25,50)),10,0)+IF('4-man'!BV$21=$Q$147,25,0))</f>
        <v/>
      </c>
      <c r="BW141">
        <f>MIN(100,BV142+IF(AND(OR(NOT(ISNUMBER($R$147)),'4-man'!BW$21&gt;$R$147),BV142&lt;100,BV143+1&gt;=IF(OR('4-man'!$F$6=TRUE,'4-man'!$F$6="TRUE",'4-man'!$F$6="Yes"),25,50)),10,0)+IF('4-man'!BW$21=$Q$147,25,0))</f>
        <v/>
      </c>
      <c r="BX141">
        <f>MIN(100,BW142+IF(AND(OR(NOT(ISNUMBER($R$147)),'4-man'!BX$21&gt;$R$147),BW142&lt;100,BW143+1&gt;=IF(OR('4-man'!$F$6=TRUE,'4-man'!$F$6="TRUE",'4-man'!$F$6="Yes"),25,50)),10,0)+IF('4-man'!BX$21=$Q$147,25,0))</f>
        <v/>
      </c>
      <c r="BY141">
        <f>MIN(100,BX142+IF(AND(OR(NOT(ISNUMBER($R$147)),'4-man'!BY$21&gt;$R$147),BX142&lt;100,BX143+1&gt;=IF(OR('4-man'!$F$6=TRUE,'4-man'!$F$6="TRUE",'4-man'!$F$6="Yes"),25,50)),10,0)+IF('4-man'!BY$21=$Q$147,25,0))</f>
        <v/>
      </c>
      <c r="BZ141">
        <f>MIN(100,BY142+IF(AND(OR(NOT(ISNUMBER($R$147)),'4-man'!BZ$21&gt;$R$147),BY142&lt;100,BY143+1&gt;=IF(OR('4-man'!$F$6=TRUE,'4-man'!$F$6="TRUE",'4-man'!$F$6="Yes"),25,50)),10,0)+IF('4-man'!BZ$21=$Q$147,25,0))</f>
        <v/>
      </c>
      <c r="CA141">
        <f>MIN(100,BZ142+IF(AND(OR(NOT(ISNUMBER($R$147)),'4-man'!CA$21&gt;$R$147),BZ142&lt;100,BZ143+1&gt;=IF(OR('4-man'!$F$6=TRUE,'4-man'!$F$6="TRUE",'4-man'!$F$6="Yes"),25,50)),10,0)+IF('4-man'!CA$21=$Q$147,25,0))</f>
        <v/>
      </c>
      <c r="CB141">
        <f>MIN(100,CA142+IF(AND(OR(NOT(ISNUMBER($R$147)),'4-man'!CB$21&gt;$R$147),CA142&lt;100,CA143+1&gt;=IF(OR('4-man'!$F$6=TRUE,'4-man'!$F$6="TRUE",'4-man'!$F$6="Yes"),25,50)),10,0)+IF('4-man'!CB$21=$Q$147,25,0))</f>
        <v/>
      </c>
      <c r="CC141">
        <f>MIN(100,CB142+IF(AND(OR(NOT(ISNUMBER($R$147)),'4-man'!CC$21&gt;$R$147),CB142&lt;100,CB143+1&gt;=IF(OR('4-man'!$F$6=TRUE,'4-man'!$F$6="TRUE",'4-man'!$F$6="Yes"),25,50)),10,0)+IF('4-man'!CC$21=$Q$147,25,0))</f>
        <v/>
      </c>
      <c r="CD141">
        <f>MIN(100,CC142+IF(AND(OR(NOT(ISNUMBER($R$147)),'4-man'!CD$21&gt;$R$147),CC142&lt;100,CC143+1&gt;=IF(OR('4-man'!$F$6=TRUE,'4-man'!$F$6="TRUE",'4-man'!$F$6="Yes"),25,50)),10,0)+IF('4-man'!CD$21=$Q$147,25,0))</f>
        <v/>
      </c>
    </row>
    <row r="142">
      <c r="A142" t="inlineStr">
        <is>
          <t>P3 spec</t>
        </is>
      </c>
      <c r="B142">
        <f>IF('4-man'!$C$6="",100,'4-man'!$C$6)</f>
        <v/>
      </c>
      <c r="C142">
        <f>IF(OR('4-man'!C$24="R",'4-man'!C$21=$R$147),MIN(100,C141+10),IF('4-man'!C$24="P",MIN(100,C141+25),IF(AND('4-man'!C$24="D",C141&gt;=35,'4-man'!C$21&lt;=IF('4-man'!$BF$4="",999,'4-man'!$BF$4)),C141-35,IF(AND(LEFT('4-man'!C$24,3)="ST&gt;",C141&gt;=100,'4-man'!C$21&lt;=IF('4-man'!$BF$4="",999,'4-man'!$BF$4)),0,IF(AND(OR(AND('4-man'!C$22="ST&gt;3",C125&gt;=100),AND('4-man'!C$23="ST&gt;3",C133&gt;=100),AND('4-man'!C$25="ST&gt;3",C149&gt;=100)),'4-man'!C$21&lt;=IF('4-man'!$BF$4="",999,'4-man'!$BF$4)),100,C141)))))</f>
        <v/>
      </c>
      <c r="D142">
        <f>IF(OR('4-man'!D$24="R",'4-man'!D$21=$R$147),MIN(100,D141+10),IF('4-man'!D$24="P",MIN(100,D141+25),IF(AND('4-man'!D$24="D",D141&gt;=35,'4-man'!D$21&lt;=IF('4-man'!$BF$4="",999,'4-man'!$BF$4)),D141-35,IF(AND(LEFT('4-man'!D$24,3)="ST&gt;",D141&gt;=100,'4-man'!D$21&lt;=IF('4-man'!$BF$4="",999,'4-man'!$BF$4)),0,IF(AND(OR(AND('4-man'!D$22="ST&gt;3",D125&gt;=100),AND('4-man'!D$23="ST&gt;3",D133&gt;=100),AND('4-man'!D$25="ST&gt;3",D149&gt;=100)),'4-man'!D$21&lt;=IF('4-man'!$BF$4="",999,'4-man'!$BF$4)),100,D141)))))</f>
        <v/>
      </c>
      <c r="E142">
        <f>IF(OR('4-man'!E$24="R",'4-man'!E$21=$R$147),MIN(100,E141+10),IF('4-man'!E$24="P",MIN(100,E141+25),IF(AND('4-man'!E$24="D",E141&gt;=35,'4-man'!E$21&lt;=IF('4-man'!$BF$4="",999,'4-man'!$BF$4)),E141-35,IF(AND(LEFT('4-man'!E$24,3)="ST&gt;",E141&gt;=100,'4-man'!E$21&lt;=IF('4-man'!$BF$4="",999,'4-man'!$BF$4)),0,IF(AND(OR(AND('4-man'!E$22="ST&gt;3",E125&gt;=100),AND('4-man'!E$23="ST&gt;3",E133&gt;=100),AND('4-man'!E$25="ST&gt;3",E149&gt;=100)),'4-man'!E$21&lt;=IF('4-man'!$BF$4="",999,'4-man'!$BF$4)),100,E141)))))</f>
        <v/>
      </c>
      <c r="F142">
        <f>IF(OR('4-man'!F$24="R",'4-man'!F$21=$R$147),MIN(100,F141+10),IF('4-man'!F$24="P",MIN(100,F141+25),IF(AND('4-man'!F$24="D",F141&gt;=35,'4-man'!F$21&lt;=IF('4-man'!$BF$4="",999,'4-man'!$BF$4)),F141-35,IF(AND(LEFT('4-man'!F$24,3)="ST&gt;",F141&gt;=100,'4-man'!F$21&lt;=IF('4-man'!$BF$4="",999,'4-man'!$BF$4)),0,IF(AND(OR(AND('4-man'!F$22="ST&gt;3",F125&gt;=100),AND('4-man'!F$23="ST&gt;3",F133&gt;=100),AND('4-man'!F$25="ST&gt;3",F149&gt;=100)),'4-man'!F$21&lt;=IF('4-man'!$BF$4="",999,'4-man'!$BF$4)),100,F141)))))</f>
        <v/>
      </c>
      <c r="G142">
        <f>IF(OR('4-man'!G$24="R",'4-man'!G$21=$R$147),MIN(100,G141+10),IF('4-man'!G$24="P",MIN(100,G141+25),IF(AND('4-man'!G$24="D",G141&gt;=35,'4-man'!G$21&lt;=IF('4-man'!$BF$4="",999,'4-man'!$BF$4)),G141-35,IF(AND(LEFT('4-man'!G$24,3)="ST&gt;",G141&gt;=100,'4-man'!G$21&lt;=IF('4-man'!$BF$4="",999,'4-man'!$BF$4)),0,IF(AND(OR(AND('4-man'!G$22="ST&gt;3",G125&gt;=100),AND('4-man'!G$23="ST&gt;3",G133&gt;=100),AND('4-man'!G$25="ST&gt;3",G149&gt;=100)),'4-man'!G$21&lt;=IF('4-man'!$BF$4="",999,'4-man'!$BF$4)),100,G141)))))</f>
        <v/>
      </c>
      <c r="H142">
        <f>IF(OR('4-man'!H$24="R",'4-man'!H$21=$R$147),MIN(100,H141+10),IF('4-man'!H$24="P",MIN(100,H141+25),IF(AND('4-man'!H$24="D",H141&gt;=35,'4-man'!H$21&lt;=IF('4-man'!$BF$4="",999,'4-man'!$BF$4)),H141-35,IF(AND(LEFT('4-man'!H$24,3)="ST&gt;",H141&gt;=100,'4-man'!H$21&lt;=IF('4-man'!$BF$4="",999,'4-man'!$BF$4)),0,IF(AND(OR(AND('4-man'!H$22="ST&gt;3",H125&gt;=100),AND('4-man'!H$23="ST&gt;3",H133&gt;=100),AND('4-man'!H$25="ST&gt;3",H149&gt;=100)),'4-man'!H$21&lt;=IF('4-man'!$BF$4="",999,'4-man'!$BF$4)),100,H141)))))</f>
        <v/>
      </c>
      <c r="I142">
        <f>IF(OR('4-man'!I$24="R",'4-man'!I$21=$R$147),MIN(100,I141+10),IF('4-man'!I$24="P",MIN(100,I141+25),IF(AND('4-man'!I$24="D",I141&gt;=35,'4-man'!I$21&lt;=IF('4-man'!$BF$4="",999,'4-man'!$BF$4)),I141-35,IF(AND(LEFT('4-man'!I$24,3)="ST&gt;",I141&gt;=100,'4-man'!I$21&lt;=IF('4-man'!$BF$4="",999,'4-man'!$BF$4)),0,IF(AND(OR(AND('4-man'!I$22="ST&gt;3",I125&gt;=100),AND('4-man'!I$23="ST&gt;3",I133&gt;=100),AND('4-man'!I$25="ST&gt;3",I149&gt;=100)),'4-man'!I$21&lt;=IF('4-man'!$BF$4="",999,'4-man'!$BF$4)),100,I141)))))</f>
        <v/>
      </c>
      <c r="J142">
        <f>IF(OR('4-man'!J$24="R",'4-man'!J$21=$R$147),MIN(100,J141+10),IF('4-man'!J$24="P",MIN(100,J141+25),IF(AND('4-man'!J$24="D",J141&gt;=35,'4-man'!J$21&lt;=IF('4-man'!$BF$4="",999,'4-man'!$BF$4)),J141-35,IF(AND(LEFT('4-man'!J$24,3)="ST&gt;",J141&gt;=100,'4-man'!J$21&lt;=IF('4-man'!$BF$4="",999,'4-man'!$BF$4)),0,IF(AND(OR(AND('4-man'!J$22="ST&gt;3",J125&gt;=100),AND('4-man'!J$23="ST&gt;3",J133&gt;=100),AND('4-man'!J$25="ST&gt;3",J149&gt;=100)),'4-man'!J$21&lt;=IF('4-man'!$BF$4="",999,'4-man'!$BF$4)),100,J141)))))</f>
        <v/>
      </c>
      <c r="K142">
        <f>IF(OR('4-man'!K$24="R",'4-man'!K$21=$R$147),MIN(100,K141+10),IF('4-man'!K$24="P",MIN(100,K141+25),IF(AND('4-man'!K$24="D",K141&gt;=35,'4-man'!K$21&lt;=IF('4-man'!$BF$4="",999,'4-man'!$BF$4)),K141-35,IF(AND(LEFT('4-man'!K$24,3)="ST&gt;",K141&gt;=100,'4-man'!K$21&lt;=IF('4-man'!$BF$4="",999,'4-man'!$BF$4)),0,IF(AND(OR(AND('4-man'!K$22="ST&gt;3",K125&gt;=100),AND('4-man'!K$23="ST&gt;3",K133&gt;=100),AND('4-man'!K$25="ST&gt;3",K149&gt;=100)),'4-man'!K$21&lt;=IF('4-man'!$BF$4="",999,'4-man'!$BF$4)),100,K141)))))</f>
        <v/>
      </c>
      <c r="L142">
        <f>IF(OR('4-man'!L$24="R",'4-man'!L$21=$R$147),MIN(100,L141+10),IF('4-man'!L$24="P",MIN(100,L141+25),IF(AND('4-man'!L$24="D",L141&gt;=35,'4-man'!L$21&lt;=IF('4-man'!$BF$4="",999,'4-man'!$BF$4)),L141-35,IF(AND(LEFT('4-man'!L$24,3)="ST&gt;",L141&gt;=100,'4-man'!L$21&lt;=IF('4-man'!$BF$4="",999,'4-man'!$BF$4)),0,IF(AND(OR(AND('4-man'!L$22="ST&gt;3",L125&gt;=100),AND('4-man'!L$23="ST&gt;3",L133&gt;=100),AND('4-man'!L$25="ST&gt;3",L149&gt;=100)),'4-man'!L$21&lt;=IF('4-man'!$BF$4="",999,'4-man'!$BF$4)),100,L141)))))</f>
        <v/>
      </c>
      <c r="M142">
        <f>IF(OR('4-man'!M$24="R",'4-man'!M$21=$R$147),MIN(100,M141+10),IF('4-man'!M$24="P",MIN(100,M141+25),IF(AND('4-man'!M$24="D",M141&gt;=35,'4-man'!M$21&lt;=IF('4-man'!$BF$4="",999,'4-man'!$BF$4)),M141-35,IF(AND(LEFT('4-man'!M$24,3)="ST&gt;",M141&gt;=100,'4-man'!M$21&lt;=IF('4-man'!$BF$4="",999,'4-man'!$BF$4)),0,IF(AND(OR(AND('4-man'!M$22="ST&gt;3",M125&gt;=100),AND('4-man'!M$23="ST&gt;3",M133&gt;=100),AND('4-man'!M$25="ST&gt;3",M149&gt;=100)),'4-man'!M$21&lt;=IF('4-man'!$BF$4="",999,'4-man'!$BF$4)),100,M141)))))</f>
        <v/>
      </c>
      <c r="N142">
        <f>IF(OR('4-man'!N$24="R",'4-man'!N$21=$R$147),MIN(100,N141+10),IF('4-man'!N$24="P",MIN(100,N141+25),IF(AND('4-man'!N$24="D",N141&gt;=35,'4-man'!N$21&lt;=IF('4-man'!$BF$4="",999,'4-man'!$BF$4)),N141-35,IF(AND(LEFT('4-man'!N$24,3)="ST&gt;",N141&gt;=100,'4-man'!N$21&lt;=IF('4-man'!$BF$4="",999,'4-man'!$BF$4)),0,IF(AND(OR(AND('4-man'!N$22="ST&gt;3",N125&gt;=100),AND('4-man'!N$23="ST&gt;3",N133&gt;=100),AND('4-man'!N$25="ST&gt;3",N149&gt;=100)),'4-man'!N$21&lt;=IF('4-man'!$BF$4="",999,'4-man'!$BF$4)),100,N141)))))</f>
        <v/>
      </c>
      <c r="O142">
        <f>IF(OR('4-man'!O$24="R",'4-man'!O$21=$R$147),MIN(100,O141+10),IF('4-man'!O$24="P",MIN(100,O141+25),IF(AND('4-man'!O$24="D",O141&gt;=35,'4-man'!O$21&lt;=IF('4-man'!$BF$4="",999,'4-man'!$BF$4)),O141-35,IF(AND(LEFT('4-man'!O$24,3)="ST&gt;",O141&gt;=100,'4-man'!O$21&lt;=IF('4-man'!$BF$4="",999,'4-man'!$BF$4)),0,IF(AND(OR(AND('4-man'!O$22="ST&gt;3",O125&gt;=100),AND('4-man'!O$23="ST&gt;3",O133&gt;=100),AND('4-man'!O$25="ST&gt;3",O149&gt;=100)),'4-man'!O$21&lt;=IF('4-man'!$BF$4="",999,'4-man'!$BF$4)),100,O141)))))</f>
        <v/>
      </c>
      <c r="P142">
        <f>IF(OR('4-man'!P$24="R",'4-man'!P$21=$R$147),MIN(100,P141+10),IF('4-man'!P$24="P",MIN(100,P141+25),IF(AND('4-man'!P$24="D",P141&gt;=35,'4-man'!P$21&lt;=IF('4-man'!$BF$4="",999,'4-man'!$BF$4)),P141-35,IF(AND(LEFT('4-man'!P$24,3)="ST&gt;",P141&gt;=100,'4-man'!P$21&lt;=IF('4-man'!$BF$4="",999,'4-man'!$BF$4)),0,IF(AND(OR(AND('4-man'!P$22="ST&gt;3",P125&gt;=100),AND('4-man'!P$23="ST&gt;3",P133&gt;=100),AND('4-man'!P$25="ST&gt;3",P149&gt;=100)),'4-man'!P$21&lt;=IF('4-man'!$BF$4="",999,'4-man'!$BF$4)),100,P141)))))</f>
        <v/>
      </c>
      <c r="Q142">
        <f>IF(OR('4-man'!Q$24="R",'4-man'!Q$21=$R$147),MIN(100,Q141+10),IF('4-man'!Q$24="P",MIN(100,Q141+25),IF(AND('4-man'!Q$24="D",Q141&gt;=35,'4-man'!Q$21&lt;=IF('4-man'!$BF$4="",999,'4-man'!$BF$4)),Q141-35,IF(AND(LEFT('4-man'!Q$24,3)="ST&gt;",Q141&gt;=100,'4-man'!Q$21&lt;=IF('4-man'!$BF$4="",999,'4-man'!$BF$4)),0,IF(AND(OR(AND('4-man'!Q$22="ST&gt;3",Q125&gt;=100),AND('4-man'!Q$23="ST&gt;3",Q133&gt;=100),AND('4-man'!Q$25="ST&gt;3",Q149&gt;=100)),'4-man'!Q$21&lt;=IF('4-man'!$BF$4="",999,'4-man'!$BF$4)),100,Q141)))))</f>
        <v/>
      </c>
      <c r="R142">
        <f>IF(OR('4-man'!R$24="R",'4-man'!R$21=$R$147),MIN(100,R141+10),IF('4-man'!R$24="P",MIN(100,R141+25),IF(AND('4-man'!R$24="D",R141&gt;=35,'4-man'!R$21&lt;=IF('4-man'!$BF$4="",999,'4-man'!$BF$4)),R141-35,IF(AND(LEFT('4-man'!R$24,3)="ST&gt;",R141&gt;=100,'4-man'!R$21&lt;=IF('4-man'!$BF$4="",999,'4-man'!$BF$4)),0,IF(AND(OR(AND('4-man'!R$22="ST&gt;3",R125&gt;=100),AND('4-man'!R$23="ST&gt;3",R133&gt;=100),AND('4-man'!R$25="ST&gt;3",R149&gt;=100)),'4-man'!R$21&lt;=IF('4-man'!$BF$4="",999,'4-man'!$BF$4)),100,R141)))))</f>
        <v/>
      </c>
      <c r="S142">
        <f>IF(OR('4-man'!S$24="R",'4-man'!S$21=$R$147),MIN(100,S141+10),IF('4-man'!S$24="P",MIN(100,S141+25),IF(AND('4-man'!S$24="D",S141&gt;=35,'4-man'!S$21&lt;=IF('4-man'!$BF$4="",999,'4-man'!$BF$4)),S141-35,IF(AND(LEFT('4-man'!S$24,3)="ST&gt;",S141&gt;=100,'4-man'!S$21&lt;=IF('4-man'!$BF$4="",999,'4-man'!$BF$4)),0,IF(AND(OR(AND('4-man'!S$22="ST&gt;3",S125&gt;=100),AND('4-man'!S$23="ST&gt;3",S133&gt;=100),AND('4-man'!S$25="ST&gt;3",S149&gt;=100)),'4-man'!S$21&lt;=IF('4-man'!$BF$4="",999,'4-man'!$BF$4)),100,S141)))))</f>
        <v/>
      </c>
      <c r="T142">
        <f>IF(OR('4-man'!T$24="R",'4-man'!T$21=$R$147),MIN(100,T141+10),IF('4-man'!T$24="P",MIN(100,T141+25),IF(AND('4-man'!T$24="D",T141&gt;=35,'4-man'!T$21&lt;=IF('4-man'!$BF$4="",999,'4-man'!$BF$4)),T141-35,IF(AND(LEFT('4-man'!T$24,3)="ST&gt;",T141&gt;=100,'4-man'!T$21&lt;=IF('4-man'!$BF$4="",999,'4-man'!$BF$4)),0,IF(AND(OR(AND('4-man'!T$22="ST&gt;3",T125&gt;=100),AND('4-man'!T$23="ST&gt;3",T133&gt;=100),AND('4-man'!T$25="ST&gt;3",T149&gt;=100)),'4-man'!T$21&lt;=IF('4-man'!$BF$4="",999,'4-man'!$BF$4)),100,T141)))))</f>
        <v/>
      </c>
      <c r="U142">
        <f>IF(OR('4-man'!U$24="R",'4-man'!U$21=$R$147),MIN(100,U141+10),IF('4-man'!U$24="P",MIN(100,U141+25),IF(AND('4-man'!U$24="D",U141&gt;=35,'4-man'!U$21&lt;=IF('4-man'!$BF$4="",999,'4-man'!$BF$4)),U141-35,IF(AND(LEFT('4-man'!U$24,3)="ST&gt;",U141&gt;=100,'4-man'!U$21&lt;=IF('4-man'!$BF$4="",999,'4-man'!$BF$4)),0,IF(AND(OR(AND('4-man'!U$22="ST&gt;3",U125&gt;=100),AND('4-man'!U$23="ST&gt;3",U133&gt;=100),AND('4-man'!U$25="ST&gt;3",U149&gt;=100)),'4-man'!U$21&lt;=IF('4-man'!$BF$4="",999,'4-man'!$BF$4)),100,U141)))))</f>
        <v/>
      </c>
      <c r="V142">
        <f>IF(OR('4-man'!V$24="R",'4-man'!V$21=$R$147),MIN(100,V141+10),IF('4-man'!V$24="P",MIN(100,V141+25),IF(AND('4-man'!V$24="D",V141&gt;=35,'4-man'!V$21&lt;=IF('4-man'!$BF$4="",999,'4-man'!$BF$4)),V141-35,IF(AND(LEFT('4-man'!V$24,3)="ST&gt;",V141&gt;=100,'4-man'!V$21&lt;=IF('4-man'!$BF$4="",999,'4-man'!$BF$4)),0,IF(AND(OR(AND('4-man'!V$22="ST&gt;3",V125&gt;=100),AND('4-man'!V$23="ST&gt;3",V133&gt;=100),AND('4-man'!V$25="ST&gt;3",V149&gt;=100)),'4-man'!V$21&lt;=IF('4-man'!$BF$4="",999,'4-man'!$BF$4)),100,V141)))))</f>
        <v/>
      </c>
      <c r="W142">
        <f>IF(OR('4-man'!W$24="R",'4-man'!W$21=$R$147),MIN(100,W141+10),IF('4-man'!W$24="P",MIN(100,W141+25),IF(AND('4-man'!W$24="D",W141&gt;=35,'4-man'!W$21&lt;=IF('4-man'!$BF$4="",999,'4-man'!$BF$4)),W141-35,IF(AND(LEFT('4-man'!W$24,3)="ST&gt;",W141&gt;=100,'4-man'!W$21&lt;=IF('4-man'!$BF$4="",999,'4-man'!$BF$4)),0,IF(AND(OR(AND('4-man'!W$22="ST&gt;3",W125&gt;=100),AND('4-man'!W$23="ST&gt;3",W133&gt;=100),AND('4-man'!W$25="ST&gt;3",W149&gt;=100)),'4-man'!W$21&lt;=IF('4-man'!$BF$4="",999,'4-man'!$BF$4)),100,W141)))))</f>
        <v/>
      </c>
      <c r="X142">
        <f>IF(OR('4-man'!X$24="R",'4-man'!X$21=$R$147),MIN(100,X141+10),IF('4-man'!X$24="P",MIN(100,X141+25),IF(AND('4-man'!X$24="D",X141&gt;=35,'4-man'!X$21&lt;=IF('4-man'!$BF$4="",999,'4-man'!$BF$4)),X141-35,IF(AND(LEFT('4-man'!X$24,3)="ST&gt;",X141&gt;=100,'4-man'!X$21&lt;=IF('4-man'!$BF$4="",999,'4-man'!$BF$4)),0,IF(AND(OR(AND('4-man'!X$22="ST&gt;3",X125&gt;=100),AND('4-man'!X$23="ST&gt;3",X133&gt;=100),AND('4-man'!X$25="ST&gt;3",X149&gt;=100)),'4-man'!X$21&lt;=IF('4-man'!$BF$4="",999,'4-man'!$BF$4)),100,X141)))))</f>
        <v/>
      </c>
      <c r="Y142">
        <f>IF(OR('4-man'!Y$24="R",'4-man'!Y$21=$R$147),MIN(100,Y141+10),IF('4-man'!Y$24="P",MIN(100,Y141+25),IF(AND('4-man'!Y$24="D",Y141&gt;=35,'4-man'!Y$21&lt;=IF('4-man'!$BF$4="",999,'4-man'!$BF$4)),Y141-35,IF(AND(LEFT('4-man'!Y$24,3)="ST&gt;",Y141&gt;=100,'4-man'!Y$21&lt;=IF('4-man'!$BF$4="",999,'4-man'!$BF$4)),0,IF(AND(OR(AND('4-man'!Y$22="ST&gt;3",Y125&gt;=100),AND('4-man'!Y$23="ST&gt;3",Y133&gt;=100),AND('4-man'!Y$25="ST&gt;3",Y149&gt;=100)),'4-man'!Y$21&lt;=IF('4-man'!$BF$4="",999,'4-man'!$BF$4)),100,Y141)))))</f>
        <v/>
      </c>
      <c r="Z142">
        <f>IF(OR('4-man'!Z$24="R",'4-man'!Z$21=$R$147),MIN(100,Z141+10),IF('4-man'!Z$24="P",MIN(100,Z141+25),IF(AND('4-man'!Z$24="D",Z141&gt;=35,'4-man'!Z$21&lt;=IF('4-man'!$BF$4="",999,'4-man'!$BF$4)),Z141-35,IF(AND(LEFT('4-man'!Z$24,3)="ST&gt;",Z141&gt;=100,'4-man'!Z$21&lt;=IF('4-man'!$BF$4="",999,'4-man'!$BF$4)),0,IF(AND(OR(AND('4-man'!Z$22="ST&gt;3",Z125&gt;=100),AND('4-man'!Z$23="ST&gt;3",Z133&gt;=100),AND('4-man'!Z$25="ST&gt;3",Z149&gt;=100)),'4-man'!Z$21&lt;=IF('4-man'!$BF$4="",999,'4-man'!$BF$4)),100,Z141)))))</f>
        <v/>
      </c>
      <c r="AA142">
        <f>IF(OR('4-man'!AA$24="R",'4-man'!AA$21=$R$147),MIN(100,AA141+10),IF('4-man'!AA$24="P",MIN(100,AA141+25),IF(AND('4-man'!AA$24="D",AA141&gt;=35,'4-man'!AA$21&lt;=IF('4-man'!$BF$4="",999,'4-man'!$BF$4)),AA141-35,IF(AND(LEFT('4-man'!AA$24,3)="ST&gt;",AA141&gt;=100,'4-man'!AA$21&lt;=IF('4-man'!$BF$4="",999,'4-man'!$BF$4)),0,IF(AND(OR(AND('4-man'!AA$22="ST&gt;3",AA125&gt;=100),AND('4-man'!AA$23="ST&gt;3",AA133&gt;=100),AND('4-man'!AA$25="ST&gt;3",AA149&gt;=100)),'4-man'!AA$21&lt;=IF('4-man'!$BF$4="",999,'4-man'!$BF$4)),100,AA141)))))</f>
        <v/>
      </c>
      <c r="AB142">
        <f>IF(OR('4-man'!AB$24="R",'4-man'!AB$21=$R$147),MIN(100,AB141+10),IF('4-man'!AB$24="P",MIN(100,AB141+25),IF(AND('4-man'!AB$24="D",AB141&gt;=35,'4-man'!AB$21&lt;=IF('4-man'!$BF$4="",999,'4-man'!$BF$4)),AB141-35,IF(AND(LEFT('4-man'!AB$24,3)="ST&gt;",AB141&gt;=100,'4-man'!AB$21&lt;=IF('4-man'!$BF$4="",999,'4-man'!$BF$4)),0,IF(AND(OR(AND('4-man'!AB$22="ST&gt;3",AB125&gt;=100),AND('4-man'!AB$23="ST&gt;3",AB133&gt;=100),AND('4-man'!AB$25="ST&gt;3",AB149&gt;=100)),'4-man'!AB$21&lt;=IF('4-man'!$BF$4="",999,'4-man'!$BF$4)),100,AB141)))))</f>
        <v/>
      </c>
      <c r="AC142">
        <f>IF(OR('4-man'!AC$24="R",'4-man'!AC$21=$R$147),MIN(100,AC141+10),IF('4-man'!AC$24="P",MIN(100,AC141+25),IF(AND('4-man'!AC$24="D",AC141&gt;=35,'4-man'!AC$21&lt;=IF('4-man'!$BF$4="",999,'4-man'!$BF$4)),AC141-35,IF(AND(LEFT('4-man'!AC$24,3)="ST&gt;",AC141&gt;=100,'4-man'!AC$21&lt;=IF('4-man'!$BF$4="",999,'4-man'!$BF$4)),0,IF(AND(OR(AND('4-man'!AC$22="ST&gt;3",AC125&gt;=100),AND('4-man'!AC$23="ST&gt;3",AC133&gt;=100),AND('4-man'!AC$25="ST&gt;3",AC149&gt;=100)),'4-man'!AC$21&lt;=IF('4-man'!$BF$4="",999,'4-man'!$BF$4)),100,AC141)))))</f>
        <v/>
      </c>
      <c r="AD142">
        <f>IF(OR('4-man'!AD$24="R",'4-man'!AD$21=$R$147),MIN(100,AD141+10),IF('4-man'!AD$24="P",MIN(100,AD141+25),IF(AND('4-man'!AD$24="D",AD141&gt;=35,'4-man'!AD$21&lt;=IF('4-man'!$BF$4="",999,'4-man'!$BF$4)),AD141-35,IF(AND(LEFT('4-man'!AD$24,3)="ST&gt;",AD141&gt;=100,'4-man'!AD$21&lt;=IF('4-man'!$BF$4="",999,'4-man'!$BF$4)),0,IF(AND(OR(AND('4-man'!AD$22="ST&gt;3",AD125&gt;=100),AND('4-man'!AD$23="ST&gt;3",AD133&gt;=100),AND('4-man'!AD$25="ST&gt;3",AD149&gt;=100)),'4-man'!AD$21&lt;=IF('4-man'!$BF$4="",999,'4-man'!$BF$4)),100,AD141)))))</f>
        <v/>
      </c>
      <c r="AE142">
        <f>IF(OR('4-man'!AE$24="R",'4-man'!AE$21=$R$147),MIN(100,AE141+10),IF('4-man'!AE$24="P",MIN(100,AE141+25),IF(AND('4-man'!AE$24="D",AE141&gt;=35,'4-man'!AE$21&lt;=IF('4-man'!$BF$4="",999,'4-man'!$BF$4)),AE141-35,IF(AND(LEFT('4-man'!AE$24,3)="ST&gt;",AE141&gt;=100,'4-man'!AE$21&lt;=IF('4-man'!$BF$4="",999,'4-man'!$BF$4)),0,IF(AND(OR(AND('4-man'!AE$22="ST&gt;3",AE125&gt;=100),AND('4-man'!AE$23="ST&gt;3",AE133&gt;=100),AND('4-man'!AE$25="ST&gt;3",AE149&gt;=100)),'4-man'!AE$21&lt;=IF('4-man'!$BF$4="",999,'4-man'!$BF$4)),100,AE141)))))</f>
        <v/>
      </c>
      <c r="AF142">
        <f>IF(OR('4-man'!AF$24="R",'4-man'!AF$21=$R$147),MIN(100,AF141+10),IF('4-man'!AF$24="P",MIN(100,AF141+25),IF(AND('4-man'!AF$24="D",AF141&gt;=35,'4-man'!AF$21&lt;=IF('4-man'!$BF$4="",999,'4-man'!$BF$4)),AF141-35,IF(AND(LEFT('4-man'!AF$24,3)="ST&gt;",AF141&gt;=100,'4-man'!AF$21&lt;=IF('4-man'!$BF$4="",999,'4-man'!$BF$4)),0,IF(AND(OR(AND('4-man'!AF$22="ST&gt;3",AF125&gt;=100),AND('4-man'!AF$23="ST&gt;3",AF133&gt;=100),AND('4-man'!AF$25="ST&gt;3",AF149&gt;=100)),'4-man'!AF$21&lt;=IF('4-man'!$BF$4="",999,'4-man'!$BF$4)),100,AF141)))))</f>
        <v/>
      </c>
      <c r="AG142">
        <f>IF(OR('4-man'!AG$24="R",'4-man'!AG$21=$R$147),MIN(100,AG141+10),IF('4-man'!AG$24="P",MIN(100,AG141+25),IF(AND('4-man'!AG$24="D",AG141&gt;=35,'4-man'!AG$21&lt;=IF('4-man'!$BF$4="",999,'4-man'!$BF$4)),AG141-35,IF(AND(LEFT('4-man'!AG$24,3)="ST&gt;",AG141&gt;=100,'4-man'!AG$21&lt;=IF('4-man'!$BF$4="",999,'4-man'!$BF$4)),0,IF(AND(OR(AND('4-man'!AG$22="ST&gt;3",AG125&gt;=100),AND('4-man'!AG$23="ST&gt;3",AG133&gt;=100),AND('4-man'!AG$25="ST&gt;3",AG149&gt;=100)),'4-man'!AG$21&lt;=IF('4-man'!$BF$4="",999,'4-man'!$BF$4)),100,AG141)))))</f>
        <v/>
      </c>
      <c r="AH142">
        <f>IF(OR('4-man'!AH$24="R",'4-man'!AH$21=$R$147),MIN(100,AH141+10),IF('4-man'!AH$24="P",MIN(100,AH141+25),IF(AND('4-man'!AH$24="D",AH141&gt;=35,'4-man'!AH$21&lt;=IF('4-man'!$BF$4="",999,'4-man'!$BF$4)),AH141-35,IF(AND(LEFT('4-man'!AH$24,3)="ST&gt;",AH141&gt;=100,'4-man'!AH$21&lt;=IF('4-man'!$BF$4="",999,'4-man'!$BF$4)),0,IF(AND(OR(AND('4-man'!AH$22="ST&gt;3",AH125&gt;=100),AND('4-man'!AH$23="ST&gt;3",AH133&gt;=100),AND('4-man'!AH$25="ST&gt;3",AH149&gt;=100)),'4-man'!AH$21&lt;=IF('4-man'!$BF$4="",999,'4-man'!$BF$4)),100,AH141)))))</f>
        <v/>
      </c>
      <c r="AI142">
        <f>IF(OR('4-man'!AI$24="R",'4-man'!AI$21=$R$147),MIN(100,AI141+10),IF('4-man'!AI$24="P",MIN(100,AI141+25),IF(AND('4-man'!AI$24="D",AI141&gt;=35,'4-man'!AI$21&lt;=IF('4-man'!$BF$4="",999,'4-man'!$BF$4)),AI141-35,IF(AND(LEFT('4-man'!AI$24,3)="ST&gt;",AI141&gt;=100,'4-man'!AI$21&lt;=IF('4-man'!$BF$4="",999,'4-man'!$BF$4)),0,IF(AND(OR(AND('4-man'!AI$22="ST&gt;3",AI125&gt;=100),AND('4-man'!AI$23="ST&gt;3",AI133&gt;=100),AND('4-man'!AI$25="ST&gt;3",AI149&gt;=100)),'4-man'!AI$21&lt;=IF('4-man'!$BF$4="",999,'4-man'!$BF$4)),100,AI141)))))</f>
        <v/>
      </c>
      <c r="AJ142">
        <f>IF(OR('4-man'!AJ$24="R",'4-man'!AJ$21=$R$147),MIN(100,AJ141+10),IF('4-man'!AJ$24="P",MIN(100,AJ141+25),IF(AND('4-man'!AJ$24="D",AJ141&gt;=35,'4-man'!AJ$21&lt;=IF('4-man'!$BF$4="",999,'4-man'!$BF$4)),AJ141-35,IF(AND(LEFT('4-man'!AJ$24,3)="ST&gt;",AJ141&gt;=100,'4-man'!AJ$21&lt;=IF('4-man'!$BF$4="",999,'4-man'!$BF$4)),0,IF(AND(OR(AND('4-man'!AJ$22="ST&gt;3",AJ125&gt;=100),AND('4-man'!AJ$23="ST&gt;3",AJ133&gt;=100),AND('4-man'!AJ$25="ST&gt;3",AJ149&gt;=100)),'4-man'!AJ$21&lt;=IF('4-man'!$BF$4="",999,'4-man'!$BF$4)),100,AJ141)))))</f>
        <v/>
      </c>
      <c r="AK142">
        <f>IF(OR('4-man'!AK$24="R",'4-man'!AK$21=$R$147),MIN(100,AK141+10),IF('4-man'!AK$24="P",MIN(100,AK141+25),IF(AND('4-man'!AK$24="D",AK141&gt;=35,'4-man'!AK$21&lt;=IF('4-man'!$BF$4="",999,'4-man'!$BF$4)),AK141-35,IF(AND(LEFT('4-man'!AK$24,3)="ST&gt;",AK141&gt;=100,'4-man'!AK$21&lt;=IF('4-man'!$BF$4="",999,'4-man'!$BF$4)),0,IF(AND(OR(AND('4-man'!AK$22="ST&gt;3",AK125&gt;=100),AND('4-man'!AK$23="ST&gt;3",AK133&gt;=100),AND('4-man'!AK$25="ST&gt;3",AK149&gt;=100)),'4-man'!AK$21&lt;=IF('4-man'!$BF$4="",999,'4-man'!$BF$4)),100,AK141)))))</f>
        <v/>
      </c>
      <c r="AL142">
        <f>IF(OR('4-man'!AL$24="R",'4-man'!AL$21=$R$147),MIN(100,AL141+10),IF('4-man'!AL$24="P",MIN(100,AL141+25),IF(AND('4-man'!AL$24="D",AL141&gt;=35,'4-man'!AL$21&lt;=IF('4-man'!$BF$4="",999,'4-man'!$BF$4)),AL141-35,IF(AND(LEFT('4-man'!AL$24,3)="ST&gt;",AL141&gt;=100,'4-man'!AL$21&lt;=IF('4-man'!$BF$4="",999,'4-man'!$BF$4)),0,IF(AND(OR(AND('4-man'!AL$22="ST&gt;3",AL125&gt;=100),AND('4-man'!AL$23="ST&gt;3",AL133&gt;=100),AND('4-man'!AL$25="ST&gt;3",AL149&gt;=100)),'4-man'!AL$21&lt;=IF('4-man'!$BF$4="",999,'4-man'!$BF$4)),100,AL141)))))</f>
        <v/>
      </c>
      <c r="AM142">
        <f>IF(OR('4-man'!AM$24="R",'4-man'!AM$21=$R$147),MIN(100,AM141+10),IF('4-man'!AM$24="P",MIN(100,AM141+25),IF(AND('4-man'!AM$24="D",AM141&gt;=35,'4-man'!AM$21&lt;=IF('4-man'!$BF$4="",999,'4-man'!$BF$4)),AM141-35,IF(AND(LEFT('4-man'!AM$24,3)="ST&gt;",AM141&gt;=100,'4-man'!AM$21&lt;=IF('4-man'!$BF$4="",999,'4-man'!$BF$4)),0,IF(AND(OR(AND('4-man'!AM$22="ST&gt;3",AM125&gt;=100),AND('4-man'!AM$23="ST&gt;3",AM133&gt;=100),AND('4-man'!AM$25="ST&gt;3",AM149&gt;=100)),'4-man'!AM$21&lt;=IF('4-man'!$BF$4="",999,'4-man'!$BF$4)),100,AM141)))))</f>
        <v/>
      </c>
      <c r="AN142">
        <f>IF(OR('4-man'!AN$24="R",'4-man'!AN$21=$R$147),MIN(100,AN141+10),IF('4-man'!AN$24="P",MIN(100,AN141+25),IF(AND('4-man'!AN$24="D",AN141&gt;=35,'4-man'!AN$21&lt;=IF('4-man'!$BF$4="",999,'4-man'!$BF$4)),AN141-35,IF(AND(LEFT('4-man'!AN$24,3)="ST&gt;",AN141&gt;=100,'4-man'!AN$21&lt;=IF('4-man'!$BF$4="",999,'4-man'!$BF$4)),0,IF(AND(OR(AND('4-man'!AN$22="ST&gt;3",AN125&gt;=100),AND('4-man'!AN$23="ST&gt;3",AN133&gt;=100),AND('4-man'!AN$25="ST&gt;3",AN149&gt;=100)),'4-man'!AN$21&lt;=IF('4-man'!$BF$4="",999,'4-man'!$BF$4)),100,AN141)))))</f>
        <v/>
      </c>
      <c r="AO142">
        <f>IF(OR('4-man'!AO$24="R",'4-man'!AO$21=$R$147),MIN(100,AO141+10),IF('4-man'!AO$24="P",MIN(100,AO141+25),IF(AND('4-man'!AO$24="D",AO141&gt;=35,'4-man'!AO$21&lt;=IF('4-man'!$BF$4="",999,'4-man'!$BF$4)),AO141-35,IF(AND(LEFT('4-man'!AO$24,3)="ST&gt;",AO141&gt;=100,'4-man'!AO$21&lt;=IF('4-man'!$BF$4="",999,'4-man'!$BF$4)),0,IF(AND(OR(AND('4-man'!AO$22="ST&gt;3",AO125&gt;=100),AND('4-man'!AO$23="ST&gt;3",AO133&gt;=100),AND('4-man'!AO$25="ST&gt;3",AO149&gt;=100)),'4-man'!AO$21&lt;=IF('4-man'!$BF$4="",999,'4-man'!$BF$4)),100,AO141)))))</f>
        <v/>
      </c>
      <c r="AP142">
        <f>IF(OR('4-man'!AP$24="R",'4-man'!AP$21=$R$147),MIN(100,AP141+10),IF('4-man'!AP$24="P",MIN(100,AP141+25),IF(AND('4-man'!AP$24="D",AP141&gt;=35,'4-man'!AP$21&lt;=IF('4-man'!$BF$4="",999,'4-man'!$BF$4)),AP141-35,IF(AND(LEFT('4-man'!AP$24,3)="ST&gt;",AP141&gt;=100,'4-man'!AP$21&lt;=IF('4-man'!$BF$4="",999,'4-man'!$BF$4)),0,IF(AND(OR(AND('4-man'!AP$22="ST&gt;3",AP125&gt;=100),AND('4-man'!AP$23="ST&gt;3",AP133&gt;=100),AND('4-man'!AP$25="ST&gt;3",AP149&gt;=100)),'4-man'!AP$21&lt;=IF('4-man'!$BF$4="",999,'4-man'!$BF$4)),100,AP141)))))</f>
        <v/>
      </c>
      <c r="AQ142">
        <f>IF(OR('4-man'!AQ$24="R",'4-man'!AQ$21=$R$147),MIN(100,AQ141+10),IF('4-man'!AQ$24="P",MIN(100,AQ141+25),IF(AND('4-man'!AQ$24="D",AQ141&gt;=35,'4-man'!AQ$21&lt;=IF('4-man'!$BF$4="",999,'4-man'!$BF$4)),AQ141-35,IF(AND(LEFT('4-man'!AQ$24,3)="ST&gt;",AQ141&gt;=100,'4-man'!AQ$21&lt;=IF('4-man'!$BF$4="",999,'4-man'!$BF$4)),0,IF(AND(OR(AND('4-man'!AQ$22="ST&gt;3",AQ125&gt;=100),AND('4-man'!AQ$23="ST&gt;3",AQ133&gt;=100),AND('4-man'!AQ$25="ST&gt;3",AQ149&gt;=100)),'4-man'!AQ$21&lt;=IF('4-man'!$BF$4="",999,'4-man'!$BF$4)),100,AQ141)))))</f>
        <v/>
      </c>
      <c r="AR142">
        <f>IF(OR('4-man'!AR$24="R",'4-man'!AR$21=$R$147),MIN(100,AR141+10),IF('4-man'!AR$24="P",MIN(100,AR141+25),IF(AND('4-man'!AR$24="D",AR141&gt;=35,'4-man'!AR$21&lt;=IF('4-man'!$BF$4="",999,'4-man'!$BF$4)),AR141-35,IF(AND(LEFT('4-man'!AR$24,3)="ST&gt;",AR141&gt;=100,'4-man'!AR$21&lt;=IF('4-man'!$BF$4="",999,'4-man'!$BF$4)),0,IF(AND(OR(AND('4-man'!AR$22="ST&gt;3",AR125&gt;=100),AND('4-man'!AR$23="ST&gt;3",AR133&gt;=100),AND('4-man'!AR$25="ST&gt;3",AR149&gt;=100)),'4-man'!AR$21&lt;=IF('4-man'!$BF$4="",999,'4-man'!$BF$4)),100,AR141)))))</f>
        <v/>
      </c>
      <c r="AS142">
        <f>IF(OR('4-man'!AS$24="R",'4-man'!AS$21=$R$147),MIN(100,AS141+10),IF('4-man'!AS$24="P",MIN(100,AS141+25),IF(AND('4-man'!AS$24="D",AS141&gt;=35,'4-man'!AS$21&lt;=IF('4-man'!$BF$4="",999,'4-man'!$BF$4)),AS141-35,IF(AND(LEFT('4-man'!AS$24,3)="ST&gt;",AS141&gt;=100,'4-man'!AS$21&lt;=IF('4-man'!$BF$4="",999,'4-man'!$BF$4)),0,IF(AND(OR(AND('4-man'!AS$22="ST&gt;3",AS125&gt;=100),AND('4-man'!AS$23="ST&gt;3",AS133&gt;=100),AND('4-man'!AS$25="ST&gt;3",AS149&gt;=100)),'4-man'!AS$21&lt;=IF('4-man'!$BF$4="",999,'4-man'!$BF$4)),100,AS141)))))</f>
        <v/>
      </c>
      <c r="AT142">
        <f>IF(OR('4-man'!AT$24="R",'4-man'!AT$21=$R$147),MIN(100,AT141+10),IF('4-man'!AT$24="P",MIN(100,AT141+25),IF(AND('4-man'!AT$24="D",AT141&gt;=35,'4-man'!AT$21&lt;=IF('4-man'!$BF$4="",999,'4-man'!$BF$4)),AT141-35,IF(AND(LEFT('4-man'!AT$24,3)="ST&gt;",AT141&gt;=100,'4-man'!AT$21&lt;=IF('4-man'!$BF$4="",999,'4-man'!$BF$4)),0,IF(AND(OR(AND('4-man'!AT$22="ST&gt;3",AT125&gt;=100),AND('4-man'!AT$23="ST&gt;3",AT133&gt;=100),AND('4-man'!AT$25="ST&gt;3",AT149&gt;=100)),'4-man'!AT$21&lt;=IF('4-man'!$BF$4="",999,'4-man'!$BF$4)),100,AT141)))))</f>
        <v/>
      </c>
      <c r="AU142">
        <f>IF(OR('4-man'!AU$24="R",'4-man'!AU$21=$R$147),MIN(100,AU141+10),IF('4-man'!AU$24="P",MIN(100,AU141+25),IF(AND('4-man'!AU$24="D",AU141&gt;=35,'4-man'!AU$21&lt;=IF('4-man'!$BF$4="",999,'4-man'!$BF$4)),AU141-35,IF(AND(LEFT('4-man'!AU$24,3)="ST&gt;",AU141&gt;=100,'4-man'!AU$21&lt;=IF('4-man'!$BF$4="",999,'4-man'!$BF$4)),0,IF(AND(OR(AND('4-man'!AU$22="ST&gt;3",AU125&gt;=100),AND('4-man'!AU$23="ST&gt;3",AU133&gt;=100),AND('4-man'!AU$25="ST&gt;3",AU149&gt;=100)),'4-man'!AU$21&lt;=IF('4-man'!$BF$4="",999,'4-man'!$BF$4)),100,AU141)))))</f>
        <v/>
      </c>
      <c r="AV142">
        <f>IF(OR('4-man'!AV$24="R",'4-man'!AV$21=$R$147),MIN(100,AV141+10),IF('4-man'!AV$24="P",MIN(100,AV141+25),IF(AND('4-man'!AV$24="D",AV141&gt;=35,'4-man'!AV$21&lt;=IF('4-man'!$BF$4="",999,'4-man'!$BF$4)),AV141-35,IF(AND(LEFT('4-man'!AV$24,3)="ST&gt;",AV141&gt;=100,'4-man'!AV$21&lt;=IF('4-man'!$BF$4="",999,'4-man'!$BF$4)),0,IF(AND(OR(AND('4-man'!AV$22="ST&gt;3",AV125&gt;=100),AND('4-man'!AV$23="ST&gt;3",AV133&gt;=100),AND('4-man'!AV$25="ST&gt;3",AV149&gt;=100)),'4-man'!AV$21&lt;=IF('4-man'!$BF$4="",999,'4-man'!$BF$4)),100,AV141)))))</f>
        <v/>
      </c>
      <c r="AW142">
        <f>IF(OR('4-man'!AW$24="R",'4-man'!AW$21=$R$147),MIN(100,AW141+10),IF('4-man'!AW$24="P",MIN(100,AW141+25),IF(AND('4-man'!AW$24="D",AW141&gt;=35,'4-man'!AW$21&lt;=IF('4-man'!$BF$4="",999,'4-man'!$BF$4)),AW141-35,IF(AND(LEFT('4-man'!AW$24,3)="ST&gt;",AW141&gt;=100,'4-man'!AW$21&lt;=IF('4-man'!$BF$4="",999,'4-man'!$BF$4)),0,IF(AND(OR(AND('4-man'!AW$22="ST&gt;3",AW125&gt;=100),AND('4-man'!AW$23="ST&gt;3",AW133&gt;=100),AND('4-man'!AW$25="ST&gt;3",AW149&gt;=100)),'4-man'!AW$21&lt;=IF('4-man'!$BF$4="",999,'4-man'!$BF$4)),100,AW141)))))</f>
        <v/>
      </c>
      <c r="AX142">
        <f>IF(OR('4-man'!AX$24="R",'4-man'!AX$21=$R$147),MIN(100,AX141+10),IF('4-man'!AX$24="P",MIN(100,AX141+25),IF(AND('4-man'!AX$24="D",AX141&gt;=35,'4-man'!AX$21&lt;=IF('4-man'!$BF$4="",999,'4-man'!$BF$4)),AX141-35,IF(AND(LEFT('4-man'!AX$24,3)="ST&gt;",AX141&gt;=100,'4-man'!AX$21&lt;=IF('4-man'!$BF$4="",999,'4-man'!$BF$4)),0,IF(AND(OR(AND('4-man'!AX$22="ST&gt;3",AX125&gt;=100),AND('4-man'!AX$23="ST&gt;3",AX133&gt;=100),AND('4-man'!AX$25="ST&gt;3",AX149&gt;=100)),'4-man'!AX$21&lt;=IF('4-man'!$BF$4="",999,'4-man'!$BF$4)),100,AX141)))))</f>
        <v/>
      </c>
      <c r="AY142">
        <f>IF(OR('4-man'!AY$24="R",'4-man'!AY$21=$R$147),MIN(100,AY141+10),IF('4-man'!AY$24="P",MIN(100,AY141+25),IF(AND('4-man'!AY$24="D",AY141&gt;=35,'4-man'!AY$21&lt;=IF('4-man'!$BF$4="",999,'4-man'!$BF$4)),AY141-35,IF(AND(LEFT('4-man'!AY$24,3)="ST&gt;",AY141&gt;=100,'4-man'!AY$21&lt;=IF('4-man'!$BF$4="",999,'4-man'!$BF$4)),0,IF(AND(OR(AND('4-man'!AY$22="ST&gt;3",AY125&gt;=100),AND('4-man'!AY$23="ST&gt;3",AY133&gt;=100),AND('4-man'!AY$25="ST&gt;3",AY149&gt;=100)),'4-man'!AY$21&lt;=IF('4-man'!$BF$4="",999,'4-man'!$BF$4)),100,AY141)))))</f>
        <v/>
      </c>
      <c r="AZ142">
        <f>IF(OR('4-man'!AZ$24="R",'4-man'!AZ$21=$R$147),MIN(100,AZ141+10),IF('4-man'!AZ$24="P",MIN(100,AZ141+25),IF(AND('4-man'!AZ$24="D",AZ141&gt;=35,'4-man'!AZ$21&lt;=IF('4-man'!$BF$4="",999,'4-man'!$BF$4)),AZ141-35,IF(AND(LEFT('4-man'!AZ$24,3)="ST&gt;",AZ141&gt;=100,'4-man'!AZ$21&lt;=IF('4-man'!$BF$4="",999,'4-man'!$BF$4)),0,IF(AND(OR(AND('4-man'!AZ$22="ST&gt;3",AZ125&gt;=100),AND('4-man'!AZ$23="ST&gt;3",AZ133&gt;=100),AND('4-man'!AZ$25="ST&gt;3",AZ149&gt;=100)),'4-man'!AZ$21&lt;=IF('4-man'!$BF$4="",999,'4-man'!$BF$4)),100,AZ141)))))</f>
        <v/>
      </c>
      <c r="BA142">
        <f>IF(OR('4-man'!BA$24="R",'4-man'!BA$21=$R$147),MIN(100,BA141+10),IF('4-man'!BA$24="P",MIN(100,BA141+25),IF(AND('4-man'!BA$24="D",BA141&gt;=35,'4-man'!BA$21&lt;=IF('4-man'!$BF$4="",999,'4-man'!$BF$4)),BA141-35,IF(AND(LEFT('4-man'!BA$24,3)="ST&gt;",BA141&gt;=100,'4-man'!BA$21&lt;=IF('4-man'!$BF$4="",999,'4-man'!$BF$4)),0,IF(AND(OR(AND('4-man'!BA$22="ST&gt;3",BA125&gt;=100),AND('4-man'!BA$23="ST&gt;3",BA133&gt;=100),AND('4-man'!BA$25="ST&gt;3",BA149&gt;=100)),'4-man'!BA$21&lt;=IF('4-man'!$BF$4="",999,'4-man'!$BF$4)),100,BA141)))))</f>
        <v/>
      </c>
      <c r="BB142">
        <f>IF(OR('4-man'!BB$24="R",'4-man'!BB$21=$R$147),MIN(100,BB141+10),IF('4-man'!BB$24="P",MIN(100,BB141+25),IF(AND('4-man'!BB$24="D",BB141&gt;=35,'4-man'!BB$21&lt;=IF('4-man'!$BF$4="",999,'4-man'!$BF$4)),BB141-35,IF(AND(LEFT('4-man'!BB$24,3)="ST&gt;",BB141&gt;=100,'4-man'!BB$21&lt;=IF('4-man'!$BF$4="",999,'4-man'!$BF$4)),0,IF(AND(OR(AND('4-man'!BB$22="ST&gt;3",BB125&gt;=100),AND('4-man'!BB$23="ST&gt;3",BB133&gt;=100),AND('4-man'!BB$25="ST&gt;3",BB149&gt;=100)),'4-man'!BB$21&lt;=IF('4-man'!$BF$4="",999,'4-man'!$BF$4)),100,BB141)))))</f>
        <v/>
      </c>
      <c r="BC142">
        <f>IF(OR('4-man'!BC$24="R",'4-man'!BC$21=$R$147),MIN(100,BC141+10),IF('4-man'!BC$24="P",MIN(100,BC141+25),IF(AND('4-man'!BC$24="D",BC141&gt;=35,'4-man'!BC$21&lt;=IF('4-man'!$BF$4="",999,'4-man'!$BF$4)),BC141-35,IF(AND(LEFT('4-man'!BC$24,3)="ST&gt;",BC141&gt;=100,'4-man'!BC$21&lt;=IF('4-man'!$BF$4="",999,'4-man'!$BF$4)),0,IF(AND(OR(AND('4-man'!BC$22="ST&gt;3",BC125&gt;=100),AND('4-man'!BC$23="ST&gt;3",BC133&gt;=100),AND('4-man'!BC$25="ST&gt;3",BC149&gt;=100)),'4-man'!BC$21&lt;=IF('4-man'!$BF$4="",999,'4-man'!$BF$4)),100,BC141)))))</f>
        <v/>
      </c>
      <c r="BD142">
        <f>IF(OR('4-man'!BD$24="R",'4-man'!BD$21=$R$147),MIN(100,BD141+10),IF('4-man'!BD$24="P",MIN(100,BD141+25),IF(AND('4-man'!BD$24="D",BD141&gt;=35,'4-man'!BD$21&lt;=IF('4-man'!$BF$4="",999,'4-man'!$BF$4)),BD141-35,IF(AND(LEFT('4-man'!BD$24,3)="ST&gt;",BD141&gt;=100,'4-man'!BD$21&lt;=IF('4-man'!$BF$4="",999,'4-man'!$BF$4)),0,IF(AND(OR(AND('4-man'!BD$22="ST&gt;3",BD125&gt;=100),AND('4-man'!BD$23="ST&gt;3",BD133&gt;=100),AND('4-man'!BD$25="ST&gt;3",BD149&gt;=100)),'4-man'!BD$21&lt;=IF('4-man'!$BF$4="",999,'4-man'!$BF$4)),100,BD141)))))</f>
        <v/>
      </c>
      <c r="BE142">
        <f>IF(OR('4-man'!BE$24="R",'4-man'!BE$21=$R$147),MIN(100,BE141+10),IF('4-man'!BE$24="P",MIN(100,BE141+25),IF(AND('4-man'!BE$24="D",BE141&gt;=35,'4-man'!BE$21&lt;=IF('4-man'!$BF$4="",999,'4-man'!$BF$4)),BE141-35,IF(AND(LEFT('4-man'!BE$24,3)="ST&gt;",BE141&gt;=100,'4-man'!BE$21&lt;=IF('4-man'!$BF$4="",999,'4-man'!$BF$4)),0,IF(AND(OR(AND('4-man'!BE$22="ST&gt;3",BE125&gt;=100),AND('4-man'!BE$23="ST&gt;3",BE133&gt;=100),AND('4-man'!BE$25="ST&gt;3",BE149&gt;=100)),'4-man'!BE$21&lt;=IF('4-man'!$BF$4="",999,'4-man'!$BF$4)),100,BE141)))))</f>
        <v/>
      </c>
      <c r="BF142">
        <f>IF(OR('4-man'!BF$24="R",'4-man'!BF$21=$R$147),MIN(100,BF141+10),IF('4-man'!BF$24="P",MIN(100,BF141+25),IF(AND('4-man'!BF$24="D",BF141&gt;=35,'4-man'!BF$21&lt;=IF('4-man'!$BF$4="",999,'4-man'!$BF$4)),BF141-35,IF(AND(LEFT('4-man'!BF$24,3)="ST&gt;",BF141&gt;=100,'4-man'!BF$21&lt;=IF('4-man'!$BF$4="",999,'4-man'!$BF$4)),0,IF(AND(OR(AND('4-man'!BF$22="ST&gt;3",BF125&gt;=100),AND('4-man'!BF$23="ST&gt;3",BF133&gt;=100),AND('4-man'!BF$25="ST&gt;3",BF149&gt;=100)),'4-man'!BF$21&lt;=IF('4-man'!$BF$4="",999,'4-man'!$BF$4)),100,BF141)))))</f>
        <v/>
      </c>
      <c r="BG142">
        <f>IF(OR('4-man'!BG$24="R",'4-man'!BG$21=$R$147),MIN(100,BG141+10),IF('4-man'!BG$24="P",MIN(100,BG141+25),IF(AND('4-man'!BG$24="D",BG141&gt;=35,'4-man'!BG$21&lt;=IF('4-man'!$BF$4="",999,'4-man'!$BF$4)),BG141-35,IF(AND(LEFT('4-man'!BG$24,3)="ST&gt;",BG141&gt;=100,'4-man'!BG$21&lt;=IF('4-man'!$BF$4="",999,'4-man'!$BF$4)),0,IF(AND(OR(AND('4-man'!BG$22="ST&gt;3",BG125&gt;=100),AND('4-man'!BG$23="ST&gt;3",BG133&gt;=100),AND('4-man'!BG$25="ST&gt;3",BG149&gt;=100)),'4-man'!BG$21&lt;=IF('4-man'!$BF$4="",999,'4-man'!$BF$4)),100,BG141)))))</f>
        <v/>
      </c>
      <c r="BH142">
        <f>IF(OR('4-man'!BH$24="R",'4-man'!BH$21=$R$147),MIN(100,BH141+10),IF('4-man'!BH$24="P",MIN(100,BH141+25),IF(AND('4-man'!BH$24="D",BH141&gt;=35,'4-man'!BH$21&lt;=IF('4-man'!$BF$4="",999,'4-man'!$BF$4)),BH141-35,IF(AND(LEFT('4-man'!BH$24,3)="ST&gt;",BH141&gt;=100,'4-man'!BH$21&lt;=IF('4-man'!$BF$4="",999,'4-man'!$BF$4)),0,IF(AND(OR(AND('4-man'!BH$22="ST&gt;3",BH125&gt;=100),AND('4-man'!BH$23="ST&gt;3",BH133&gt;=100),AND('4-man'!BH$25="ST&gt;3",BH149&gt;=100)),'4-man'!BH$21&lt;=IF('4-man'!$BF$4="",999,'4-man'!$BF$4)),100,BH141)))))</f>
        <v/>
      </c>
      <c r="BI142">
        <f>IF(OR('4-man'!BI$24="R",'4-man'!BI$21=$R$147),MIN(100,BI141+10),IF('4-man'!BI$24="P",MIN(100,BI141+25),IF(AND('4-man'!BI$24="D",BI141&gt;=35,'4-man'!BI$21&lt;=IF('4-man'!$BF$4="",999,'4-man'!$BF$4)),BI141-35,IF(AND(LEFT('4-man'!BI$24,3)="ST&gt;",BI141&gt;=100,'4-man'!BI$21&lt;=IF('4-man'!$BF$4="",999,'4-man'!$BF$4)),0,IF(AND(OR(AND('4-man'!BI$22="ST&gt;3",BI125&gt;=100),AND('4-man'!BI$23="ST&gt;3",BI133&gt;=100),AND('4-man'!BI$25="ST&gt;3",BI149&gt;=100)),'4-man'!BI$21&lt;=IF('4-man'!$BF$4="",999,'4-man'!$BF$4)),100,BI141)))))</f>
        <v/>
      </c>
      <c r="BJ142">
        <f>IF(OR('4-man'!BJ$24="R",'4-man'!BJ$21=$R$147),MIN(100,BJ141+10),IF('4-man'!BJ$24="P",MIN(100,BJ141+25),IF(AND('4-man'!BJ$24="D",BJ141&gt;=35,'4-man'!BJ$21&lt;=IF('4-man'!$BF$4="",999,'4-man'!$BF$4)),BJ141-35,IF(AND(LEFT('4-man'!BJ$24,3)="ST&gt;",BJ141&gt;=100,'4-man'!BJ$21&lt;=IF('4-man'!$BF$4="",999,'4-man'!$BF$4)),0,IF(AND(OR(AND('4-man'!BJ$22="ST&gt;3",BJ125&gt;=100),AND('4-man'!BJ$23="ST&gt;3",BJ133&gt;=100),AND('4-man'!BJ$25="ST&gt;3",BJ149&gt;=100)),'4-man'!BJ$21&lt;=IF('4-man'!$BF$4="",999,'4-man'!$BF$4)),100,BJ141)))))</f>
        <v/>
      </c>
      <c r="BK142">
        <f>IF(OR('4-man'!BK$24="R",'4-man'!BK$21=$R$147),MIN(100,BK141+10),IF('4-man'!BK$24="P",MIN(100,BK141+25),IF(AND('4-man'!BK$24="D",BK141&gt;=35,'4-man'!BK$21&lt;=IF('4-man'!$BF$4="",999,'4-man'!$BF$4)),BK141-35,IF(AND(LEFT('4-man'!BK$24,3)="ST&gt;",BK141&gt;=100,'4-man'!BK$21&lt;=IF('4-man'!$BF$4="",999,'4-man'!$BF$4)),0,IF(AND(OR(AND('4-man'!BK$22="ST&gt;3",BK125&gt;=100),AND('4-man'!BK$23="ST&gt;3",BK133&gt;=100),AND('4-man'!BK$25="ST&gt;3",BK149&gt;=100)),'4-man'!BK$21&lt;=IF('4-man'!$BF$4="",999,'4-man'!$BF$4)),100,BK141)))))</f>
        <v/>
      </c>
      <c r="BL142">
        <f>IF(OR('4-man'!BL$24="R",'4-man'!BL$21=$R$147),MIN(100,BL141+10),IF('4-man'!BL$24="P",MIN(100,BL141+25),IF(AND('4-man'!BL$24="D",BL141&gt;=35,'4-man'!BL$21&lt;=IF('4-man'!$BF$4="",999,'4-man'!$BF$4)),BL141-35,IF(AND(LEFT('4-man'!BL$24,3)="ST&gt;",BL141&gt;=100,'4-man'!BL$21&lt;=IF('4-man'!$BF$4="",999,'4-man'!$BF$4)),0,IF(AND(OR(AND('4-man'!BL$22="ST&gt;3",BL125&gt;=100),AND('4-man'!BL$23="ST&gt;3",BL133&gt;=100),AND('4-man'!BL$25="ST&gt;3",BL149&gt;=100)),'4-man'!BL$21&lt;=IF('4-man'!$BF$4="",999,'4-man'!$BF$4)),100,BL141)))))</f>
        <v/>
      </c>
      <c r="BM142">
        <f>IF(OR('4-man'!BM$24="R",'4-man'!BM$21=$R$147),MIN(100,BM141+10),IF('4-man'!BM$24="P",MIN(100,BM141+25),IF(AND('4-man'!BM$24="D",BM141&gt;=35,'4-man'!BM$21&lt;=IF('4-man'!$BF$4="",999,'4-man'!$BF$4)),BM141-35,IF(AND(LEFT('4-man'!BM$24,3)="ST&gt;",BM141&gt;=100,'4-man'!BM$21&lt;=IF('4-man'!$BF$4="",999,'4-man'!$BF$4)),0,IF(AND(OR(AND('4-man'!BM$22="ST&gt;3",BM125&gt;=100),AND('4-man'!BM$23="ST&gt;3",BM133&gt;=100),AND('4-man'!BM$25="ST&gt;3",BM149&gt;=100)),'4-man'!BM$21&lt;=IF('4-man'!$BF$4="",999,'4-man'!$BF$4)),100,BM141)))))</f>
        <v/>
      </c>
      <c r="BN142">
        <f>IF(OR('4-man'!BN$24="R",'4-man'!BN$21=$R$147),MIN(100,BN141+10),IF('4-man'!BN$24="P",MIN(100,BN141+25),IF(AND('4-man'!BN$24="D",BN141&gt;=35,'4-man'!BN$21&lt;=IF('4-man'!$BF$4="",999,'4-man'!$BF$4)),BN141-35,IF(AND(LEFT('4-man'!BN$24,3)="ST&gt;",BN141&gt;=100,'4-man'!BN$21&lt;=IF('4-man'!$BF$4="",999,'4-man'!$BF$4)),0,IF(AND(OR(AND('4-man'!BN$22="ST&gt;3",BN125&gt;=100),AND('4-man'!BN$23="ST&gt;3",BN133&gt;=100),AND('4-man'!BN$25="ST&gt;3",BN149&gt;=100)),'4-man'!BN$21&lt;=IF('4-man'!$BF$4="",999,'4-man'!$BF$4)),100,BN141)))))</f>
        <v/>
      </c>
      <c r="BO142">
        <f>IF(OR('4-man'!BO$24="R",'4-man'!BO$21=$R$147),MIN(100,BO141+10),IF('4-man'!BO$24="P",MIN(100,BO141+25),IF(AND('4-man'!BO$24="D",BO141&gt;=35,'4-man'!BO$21&lt;=IF('4-man'!$BF$4="",999,'4-man'!$BF$4)),BO141-35,IF(AND(LEFT('4-man'!BO$24,3)="ST&gt;",BO141&gt;=100,'4-man'!BO$21&lt;=IF('4-man'!$BF$4="",999,'4-man'!$BF$4)),0,IF(AND(OR(AND('4-man'!BO$22="ST&gt;3",BO125&gt;=100),AND('4-man'!BO$23="ST&gt;3",BO133&gt;=100),AND('4-man'!BO$25="ST&gt;3",BO149&gt;=100)),'4-man'!BO$21&lt;=IF('4-man'!$BF$4="",999,'4-man'!$BF$4)),100,BO141)))))</f>
        <v/>
      </c>
      <c r="BP142">
        <f>IF(OR('4-man'!BP$24="R",'4-man'!BP$21=$R$147),MIN(100,BP141+10),IF('4-man'!BP$24="P",MIN(100,BP141+25),IF(AND('4-man'!BP$24="D",BP141&gt;=35,'4-man'!BP$21&lt;=IF('4-man'!$BF$4="",999,'4-man'!$BF$4)),BP141-35,IF(AND(LEFT('4-man'!BP$24,3)="ST&gt;",BP141&gt;=100,'4-man'!BP$21&lt;=IF('4-man'!$BF$4="",999,'4-man'!$BF$4)),0,IF(AND(OR(AND('4-man'!BP$22="ST&gt;3",BP125&gt;=100),AND('4-man'!BP$23="ST&gt;3",BP133&gt;=100),AND('4-man'!BP$25="ST&gt;3",BP149&gt;=100)),'4-man'!BP$21&lt;=IF('4-man'!$BF$4="",999,'4-man'!$BF$4)),100,BP141)))))</f>
        <v/>
      </c>
      <c r="BQ142">
        <f>IF(OR('4-man'!BQ$24="R",'4-man'!BQ$21=$R$147),MIN(100,BQ141+10),IF('4-man'!BQ$24="P",MIN(100,BQ141+25),IF(AND('4-man'!BQ$24="D",BQ141&gt;=35,'4-man'!BQ$21&lt;=IF('4-man'!$BF$4="",999,'4-man'!$BF$4)),BQ141-35,IF(AND(LEFT('4-man'!BQ$24,3)="ST&gt;",BQ141&gt;=100,'4-man'!BQ$21&lt;=IF('4-man'!$BF$4="",999,'4-man'!$BF$4)),0,IF(AND(OR(AND('4-man'!BQ$22="ST&gt;3",BQ125&gt;=100),AND('4-man'!BQ$23="ST&gt;3",BQ133&gt;=100),AND('4-man'!BQ$25="ST&gt;3",BQ149&gt;=100)),'4-man'!BQ$21&lt;=IF('4-man'!$BF$4="",999,'4-man'!$BF$4)),100,BQ141)))))</f>
        <v/>
      </c>
      <c r="BR142">
        <f>IF(OR('4-man'!BR$24="R",'4-man'!BR$21=$R$147),MIN(100,BR141+10),IF('4-man'!BR$24="P",MIN(100,BR141+25),IF(AND('4-man'!BR$24="D",BR141&gt;=35,'4-man'!BR$21&lt;=IF('4-man'!$BF$4="",999,'4-man'!$BF$4)),BR141-35,IF(AND(LEFT('4-man'!BR$24,3)="ST&gt;",BR141&gt;=100,'4-man'!BR$21&lt;=IF('4-man'!$BF$4="",999,'4-man'!$BF$4)),0,IF(AND(OR(AND('4-man'!BR$22="ST&gt;3",BR125&gt;=100),AND('4-man'!BR$23="ST&gt;3",BR133&gt;=100),AND('4-man'!BR$25="ST&gt;3",BR149&gt;=100)),'4-man'!BR$21&lt;=IF('4-man'!$BF$4="",999,'4-man'!$BF$4)),100,BR141)))))</f>
        <v/>
      </c>
      <c r="BS142">
        <f>IF(OR('4-man'!BS$24="R",'4-man'!BS$21=$R$147),MIN(100,BS141+10),IF('4-man'!BS$24="P",MIN(100,BS141+25),IF(AND('4-man'!BS$24="D",BS141&gt;=35,'4-man'!BS$21&lt;=IF('4-man'!$BF$4="",999,'4-man'!$BF$4)),BS141-35,IF(AND(LEFT('4-man'!BS$24,3)="ST&gt;",BS141&gt;=100,'4-man'!BS$21&lt;=IF('4-man'!$BF$4="",999,'4-man'!$BF$4)),0,IF(AND(OR(AND('4-man'!BS$22="ST&gt;3",BS125&gt;=100),AND('4-man'!BS$23="ST&gt;3",BS133&gt;=100),AND('4-man'!BS$25="ST&gt;3",BS149&gt;=100)),'4-man'!BS$21&lt;=IF('4-man'!$BF$4="",999,'4-man'!$BF$4)),100,BS141)))))</f>
        <v/>
      </c>
      <c r="BT142">
        <f>IF(OR('4-man'!BT$24="R",'4-man'!BT$21=$R$147),MIN(100,BT141+10),IF('4-man'!BT$24="P",MIN(100,BT141+25),IF(AND('4-man'!BT$24="D",BT141&gt;=35,'4-man'!BT$21&lt;=IF('4-man'!$BF$4="",999,'4-man'!$BF$4)),BT141-35,IF(AND(LEFT('4-man'!BT$24,3)="ST&gt;",BT141&gt;=100,'4-man'!BT$21&lt;=IF('4-man'!$BF$4="",999,'4-man'!$BF$4)),0,IF(AND(OR(AND('4-man'!BT$22="ST&gt;3",BT125&gt;=100),AND('4-man'!BT$23="ST&gt;3",BT133&gt;=100),AND('4-man'!BT$25="ST&gt;3",BT149&gt;=100)),'4-man'!BT$21&lt;=IF('4-man'!$BF$4="",999,'4-man'!$BF$4)),100,BT141)))))</f>
        <v/>
      </c>
      <c r="BU142">
        <f>IF(OR('4-man'!BU$24="R",'4-man'!BU$21=$R$147),MIN(100,BU141+10),IF('4-man'!BU$24="P",MIN(100,BU141+25),IF(AND('4-man'!BU$24="D",BU141&gt;=35,'4-man'!BU$21&lt;=IF('4-man'!$BF$4="",999,'4-man'!$BF$4)),BU141-35,IF(AND(LEFT('4-man'!BU$24,3)="ST&gt;",BU141&gt;=100,'4-man'!BU$21&lt;=IF('4-man'!$BF$4="",999,'4-man'!$BF$4)),0,IF(AND(OR(AND('4-man'!BU$22="ST&gt;3",BU125&gt;=100),AND('4-man'!BU$23="ST&gt;3",BU133&gt;=100),AND('4-man'!BU$25="ST&gt;3",BU149&gt;=100)),'4-man'!BU$21&lt;=IF('4-man'!$BF$4="",999,'4-man'!$BF$4)),100,BU141)))))</f>
        <v/>
      </c>
      <c r="BV142">
        <f>IF(OR('4-man'!BV$24="R",'4-man'!BV$21=$R$147),MIN(100,BV141+10),IF('4-man'!BV$24="P",MIN(100,BV141+25),IF(AND('4-man'!BV$24="D",BV141&gt;=35,'4-man'!BV$21&lt;=IF('4-man'!$BF$4="",999,'4-man'!$BF$4)),BV141-35,IF(AND(LEFT('4-man'!BV$24,3)="ST&gt;",BV141&gt;=100,'4-man'!BV$21&lt;=IF('4-man'!$BF$4="",999,'4-man'!$BF$4)),0,IF(AND(OR(AND('4-man'!BV$22="ST&gt;3",BV125&gt;=100),AND('4-man'!BV$23="ST&gt;3",BV133&gt;=100),AND('4-man'!BV$25="ST&gt;3",BV149&gt;=100)),'4-man'!BV$21&lt;=IF('4-man'!$BF$4="",999,'4-man'!$BF$4)),100,BV141)))))</f>
        <v/>
      </c>
      <c r="BW142">
        <f>IF(OR('4-man'!BW$24="R",'4-man'!BW$21=$R$147),MIN(100,BW141+10),IF('4-man'!BW$24="P",MIN(100,BW141+25),IF(AND('4-man'!BW$24="D",BW141&gt;=35,'4-man'!BW$21&lt;=IF('4-man'!$BF$4="",999,'4-man'!$BF$4)),BW141-35,IF(AND(LEFT('4-man'!BW$24,3)="ST&gt;",BW141&gt;=100,'4-man'!BW$21&lt;=IF('4-man'!$BF$4="",999,'4-man'!$BF$4)),0,IF(AND(OR(AND('4-man'!BW$22="ST&gt;3",BW125&gt;=100),AND('4-man'!BW$23="ST&gt;3",BW133&gt;=100),AND('4-man'!BW$25="ST&gt;3",BW149&gt;=100)),'4-man'!BW$21&lt;=IF('4-man'!$BF$4="",999,'4-man'!$BF$4)),100,BW141)))))</f>
        <v/>
      </c>
      <c r="BX142">
        <f>IF(OR('4-man'!BX$24="R",'4-man'!BX$21=$R$147),MIN(100,BX141+10),IF('4-man'!BX$24="P",MIN(100,BX141+25),IF(AND('4-man'!BX$24="D",BX141&gt;=35,'4-man'!BX$21&lt;=IF('4-man'!$BF$4="",999,'4-man'!$BF$4)),BX141-35,IF(AND(LEFT('4-man'!BX$24,3)="ST&gt;",BX141&gt;=100,'4-man'!BX$21&lt;=IF('4-man'!$BF$4="",999,'4-man'!$BF$4)),0,IF(AND(OR(AND('4-man'!BX$22="ST&gt;3",BX125&gt;=100),AND('4-man'!BX$23="ST&gt;3",BX133&gt;=100),AND('4-man'!BX$25="ST&gt;3",BX149&gt;=100)),'4-man'!BX$21&lt;=IF('4-man'!$BF$4="",999,'4-man'!$BF$4)),100,BX141)))))</f>
        <v/>
      </c>
      <c r="BY142">
        <f>IF(OR('4-man'!BY$24="R",'4-man'!BY$21=$R$147),MIN(100,BY141+10),IF('4-man'!BY$24="P",MIN(100,BY141+25),IF(AND('4-man'!BY$24="D",BY141&gt;=35,'4-man'!BY$21&lt;=IF('4-man'!$BF$4="",999,'4-man'!$BF$4)),BY141-35,IF(AND(LEFT('4-man'!BY$24,3)="ST&gt;",BY141&gt;=100,'4-man'!BY$21&lt;=IF('4-man'!$BF$4="",999,'4-man'!$BF$4)),0,IF(AND(OR(AND('4-man'!BY$22="ST&gt;3",BY125&gt;=100),AND('4-man'!BY$23="ST&gt;3",BY133&gt;=100),AND('4-man'!BY$25="ST&gt;3",BY149&gt;=100)),'4-man'!BY$21&lt;=IF('4-man'!$BF$4="",999,'4-man'!$BF$4)),100,BY141)))))</f>
        <v/>
      </c>
      <c r="BZ142">
        <f>IF(OR('4-man'!BZ$24="R",'4-man'!BZ$21=$R$147),MIN(100,BZ141+10),IF('4-man'!BZ$24="P",MIN(100,BZ141+25),IF(AND('4-man'!BZ$24="D",BZ141&gt;=35,'4-man'!BZ$21&lt;=IF('4-man'!$BF$4="",999,'4-man'!$BF$4)),BZ141-35,IF(AND(LEFT('4-man'!BZ$24,3)="ST&gt;",BZ141&gt;=100,'4-man'!BZ$21&lt;=IF('4-man'!$BF$4="",999,'4-man'!$BF$4)),0,IF(AND(OR(AND('4-man'!BZ$22="ST&gt;3",BZ125&gt;=100),AND('4-man'!BZ$23="ST&gt;3",BZ133&gt;=100),AND('4-man'!BZ$25="ST&gt;3",BZ149&gt;=100)),'4-man'!BZ$21&lt;=IF('4-man'!$BF$4="",999,'4-man'!$BF$4)),100,BZ141)))))</f>
        <v/>
      </c>
      <c r="CA142">
        <f>IF(OR('4-man'!CA$24="R",'4-man'!CA$21=$R$147),MIN(100,CA141+10),IF('4-man'!CA$24="P",MIN(100,CA141+25),IF(AND('4-man'!CA$24="D",CA141&gt;=35,'4-man'!CA$21&lt;=IF('4-man'!$BF$4="",999,'4-man'!$BF$4)),CA141-35,IF(AND(LEFT('4-man'!CA$24,3)="ST&gt;",CA141&gt;=100,'4-man'!CA$21&lt;=IF('4-man'!$BF$4="",999,'4-man'!$BF$4)),0,IF(AND(OR(AND('4-man'!CA$22="ST&gt;3",CA125&gt;=100),AND('4-man'!CA$23="ST&gt;3",CA133&gt;=100),AND('4-man'!CA$25="ST&gt;3",CA149&gt;=100)),'4-man'!CA$21&lt;=IF('4-man'!$BF$4="",999,'4-man'!$BF$4)),100,CA141)))))</f>
        <v/>
      </c>
      <c r="CB142">
        <f>IF(OR('4-man'!CB$24="R",'4-man'!CB$21=$R$147),MIN(100,CB141+10),IF('4-man'!CB$24="P",MIN(100,CB141+25),IF(AND('4-man'!CB$24="D",CB141&gt;=35,'4-man'!CB$21&lt;=IF('4-man'!$BF$4="",999,'4-man'!$BF$4)),CB141-35,IF(AND(LEFT('4-man'!CB$24,3)="ST&gt;",CB141&gt;=100,'4-man'!CB$21&lt;=IF('4-man'!$BF$4="",999,'4-man'!$BF$4)),0,IF(AND(OR(AND('4-man'!CB$22="ST&gt;3",CB125&gt;=100),AND('4-man'!CB$23="ST&gt;3",CB133&gt;=100),AND('4-man'!CB$25="ST&gt;3",CB149&gt;=100)),'4-man'!CB$21&lt;=IF('4-man'!$BF$4="",999,'4-man'!$BF$4)),100,CB141)))))</f>
        <v/>
      </c>
      <c r="CC142">
        <f>IF(OR('4-man'!CC$24="R",'4-man'!CC$21=$R$147),MIN(100,CC141+10),IF('4-man'!CC$24="P",MIN(100,CC141+25),IF(AND('4-man'!CC$24="D",CC141&gt;=35,'4-man'!CC$21&lt;=IF('4-man'!$BF$4="",999,'4-man'!$BF$4)),CC141-35,IF(AND(LEFT('4-man'!CC$24,3)="ST&gt;",CC141&gt;=100,'4-man'!CC$21&lt;=IF('4-man'!$BF$4="",999,'4-man'!$BF$4)),0,IF(AND(OR(AND('4-man'!CC$22="ST&gt;3",CC125&gt;=100),AND('4-man'!CC$23="ST&gt;3",CC133&gt;=100),AND('4-man'!CC$25="ST&gt;3",CC149&gt;=100)),'4-man'!CC$21&lt;=IF('4-man'!$BF$4="",999,'4-man'!$BF$4)),100,CC141)))))</f>
        <v/>
      </c>
      <c r="CD142">
        <f>IF(OR('4-man'!CD$24="R",'4-man'!CD$21=$R$147),MIN(100,CD141+10),IF('4-man'!CD$24="P",MIN(100,CD141+25),IF(AND('4-man'!CD$24="D",CD141&gt;=35,'4-man'!CD$21&lt;=IF('4-man'!$BF$4="",999,'4-man'!$BF$4)),CD141-35,IF(AND(LEFT('4-man'!CD$24,3)="ST&gt;",CD141&gt;=100,'4-man'!CD$21&lt;=IF('4-man'!$BF$4="",999,'4-man'!$BF$4)),0,IF(AND(OR(AND('4-man'!CD$22="ST&gt;3",CD125&gt;=100),AND('4-man'!CD$23="ST&gt;3",CD133&gt;=100),AND('4-man'!CD$25="ST&gt;3",CD149&gt;=100)),'4-man'!CD$21&lt;=IF('4-man'!$BF$4="",999,'4-man'!$BF$4)),100,CD141)))))</f>
        <v/>
      </c>
    </row>
    <row r="143">
      <c r="A143" t="inlineStr">
        <is>
          <t>P3 timer</t>
        </is>
      </c>
      <c r="B143" t="n">
        <v>0</v>
      </c>
      <c r="C143">
        <f>IF(OR('4-man'!C$24="R",'4-man'!C$21=$R$147,AND(ISNUMBER($R$147),'4-man'!C$21&lt;$R$147)),0,IF(B142&gt;=100,0,IF(B143+1&gt;=IF(OR('4-man'!$F$6=TRUE,'4-man'!$F$6="TRUE",'4-man'!$F$6="Yes"),25,50),0,B143+1)))</f>
        <v/>
      </c>
      <c r="D143">
        <f>IF(OR('4-man'!D$24="R",'4-man'!D$21=$R$147,AND(ISNUMBER($R$147),'4-man'!D$21&lt;$R$147)),0,IF(C142&gt;=100,0,IF(C143+1&gt;=IF(OR('4-man'!$F$6=TRUE,'4-man'!$F$6="TRUE",'4-man'!$F$6="Yes"),25,50),0,C143+1)))</f>
        <v/>
      </c>
      <c r="E143">
        <f>IF(OR('4-man'!E$24="R",'4-man'!E$21=$R$147,AND(ISNUMBER($R$147),'4-man'!E$21&lt;$R$147)),0,IF(D142&gt;=100,0,IF(D143+1&gt;=IF(OR('4-man'!$F$6=TRUE,'4-man'!$F$6="TRUE",'4-man'!$F$6="Yes"),25,50),0,D143+1)))</f>
        <v/>
      </c>
      <c r="F143">
        <f>IF(OR('4-man'!F$24="R",'4-man'!F$21=$R$147,AND(ISNUMBER($R$147),'4-man'!F$21&lt;$R$147)),0,IF(E142&gt;=100,0,IF(E143+1&gt;=IF(OR('4-man'!$F$6=TRUE,'4-man'!$F$6="TRUE",'4-man'!$F$6="Yes"),25,50),0,E143+1)))</f>
        <v/>
      </c>
      <c r="G143">
        <f>IF(OR('4-man'!G$24="R",'4-man'!G$21=$R$147,AND(ISNUMBER($R$147),'4-man'!G$21&lt;$R$147)),0,IF(F142&gt;=100,0,IF(F143+1&gt;=IF(OR('4-man'!$F$6=TRUE,'4-man'!$F$6="TRUE",'4-man'!$F$6="Yes"),25,50),0,F143+1)))</f>
        <v/>
      </c>
      <c r="H143">
        <f>IF(OR('4-man'!H$24="R",'4-man'!H$21=$R$147,AND(ISNUMBER($R$147),'4-man'!H$21&lt;$R$147)),0,IF(G142&gt;=100,0,IF(G143+1&gt;=IF(OR('4-man'!$F$6=TRUE,'4-man'!$F$6="TRUE",'4-man'!$F$6="Yes"),25,50),0,G143+1)))</f>
        <v/>
      </c>
      <c r="I143">
        <f>IF(OR('4-man'!I$24="R",'4-man'!I$21=$R$147,AND(ISNUMBER($R$147),'4-man'!I$21&lt;$R$147)),0,IF(H142&gt;=100,0,IF(H143+1&gt;=IF(OR('4-man'!$F$6=TRUE,'4-man'!$F$6="TRUE",'4-man'!$F$6="Yes"),25,50),0,H143+1)))</f>
        <v/>
      </c>
      <c r="J143">
        <f>IF(OR('4-man'!J$24="R",'4-man'!J$21=$R$147,AND(ISNUMBER($R$147),'4-man'!J$21&lt;$R$147)),0,IF(I142&gt;=100,0,IF(I143+1&gt;=IF(OR('4-man'!$F$6=TRUE,'4-man'!$F$6="TRUE",'4-man'!$F$6="Yes"),25,50),0,I143+1)))</f>
        <v/>
      </c>
      <c r="K143">
        <f>IF(OR('4-man'!K$24="R",'4-man'!K$21=$R$147,AND(ISNUMBER($R$147),'4-man'!K$21&lt;$R$147)),0,IF(J142&gt;=100,0,IF(J143+1&gt;=IF(OR('4-man'!$F$6=TRUE,'4-man'!$F$6="TRUE",'4-man'!$F$6="Yes"),25,50),0,J143+1)))</f>
        <v/>
      </c>
      <c r="L143">
        <f>IF(OR('4-man'!L$24="R",'4-man'!L$21=$R$147,AND(ISNUMBER($R$147),'4-man'!L$21&lt;$R$147)),0,IF(K142&gt;=100,0,IF(K143+1&gt;=IF(OR('4-man'!$F$6=TRUE,'4-man'!$F$6="TRUE",'4-man'!$F$6="Yes"),25,50),0,K143+1)))</f>
        <v/>
      </c>
      <c r="M143">
        <f>IF(OR('4-man'!M$24="R",'4-man'!M$21=$R$147,AND(ISNUMBER($R$147),'4-man'!M$21&lt;$R$147)),0,IF(L142&gt;=100,0,IF(L143+1&gt;=IF(OR('4-man'!$F$6=TRUE,'4-man'!$F$6="TRUE",'4-man'!$F$6="Yes"),25,50),0,L143+1)))</f>
        <v/>
      </c>
      <c r="N143">
        <f>IF(OR('4-man'!N$24="R",'4-man'!N$21=$R$147,AND(ISNUMBER($R$147),'4-man'!N$21&lt;$R$147)),0,IF(M142&gt;=100,0,IF(M143+1&gt;=IF(OR('4-man'!$F$6=TRUE,'4-man'!$F$6="TRUE",'4-man'!$F$6="Yes"),25,50),0,M143+1)))</f>
        <v/>
      </c>
      <c r="O143">
        <f>IF(OR('4-man'!O$24="R",'4-man'!O$21=$R$147,AND(ISNUMBER($R$147),'4-man'!O$21&lt;$R$147)),0,IF(N142&gt;=100,0,IF(N143+1&gt;=IF(OR('4-man'!$F$6=TRUE,'4-man'!$F$6="TRUE",'4-man'!$F$6="Yes"),25,50),0,N143+1)))</f>
        <v/>
      </c>
      <c r="P143">
        <f>IF(OR('4-man'!P$24="R",'4-man'!P$21=$R$147,AND(ISNUMBER($R$147),'4-man'!P$21&lt;$R$147)),0,IF(O142&gt;=100,0,IF(O143+1&gt;=IF(OR('4-man'!$F$6=TRUE,'4-man'!$F$6="TRUE",'4-man'!$F$6="Yes"),25,50),0,O143+1)))</f>
        <v/>
      </c>
      <c r="Q143">
        <f>IF(OR('4-man'!Q$24="R",'4-man'!Q$21=$R$147,AND(ISNUMBER($R$147),'4-man'!Q$21&lt;$R$147)),0,IF(P142&gt;=100,0,IF(P143+1&gt;=IF(OR('4-man'!$F$6=TRUE,'4-man'!$F$6="TRUE",'4-man'!$F$6="Yes"),25,50),0,P143+1)))</f>
        <v/>
      </c>
      <c r="R143">
        <f>IF(OR('4-man'!R$24="R",'4-man'!R$21=$R$147,AND(ISNUMBER($R$147),'4-man'!R$21&lt;$R$147)),0,IF(Q142&gt;=100,0,IF(Q143+1&gt;=IF(OR('4-man'!$F$6=TRUE,'4-man'!$F$6="TRUE",'4-man'!$F$6="Yes"),25,50),0,Q143+1)))</f>
        <v/>
      </c>
      <c r="S143">
        <f>IF(OR('4-man'!S$24="R",'4-man'!S$21=$R$147,AND(ISNUMBER($R$147),'4-man'!S$21&lt;$R$147)),0,IF(R142&gt;=100,0,IF(R143+1&gt;=IF(OR('4-man'!$F$6=TRUE,'4-man'!$F$6="TRUE",'4-man'!$F$6="Yes"),25,50),0,R143+1)))</f>
        <v/>
      </c>
      <c r="T143">
        <f>IF(OR('4-man'!T$24="R",'4-man'!T$21=$R$147,AND(ISNUMBER($R$147),'4-man'!T$21&lt;$R$147)),0,IF(S142&gt;=100,0,IF(S143+1&gt;=IF(OR('4-man'!$F$6=TRUE,'4-man'!$F$6="TRUE",'4-man'!$F$6="Yes"),25,50),0,S143+1)))</f>
        <v/>
      </c>
      <c r="U143">
        <f>IF(OR('4-man'!U$24="R",'4-man'!U$21=$R$147,AND(ISNUMBER($R$147),'4-man'!U$21&lt;$R$147)),0,IF(T142&gt;=100,0,IF(T143+1&gt;=IF(OR('4-man'!$F$6=TRUE,'4-man'!$F$6="TRUE",'4-man'!$F$6="Yes"),25,50),0,T143+1)))</f>
        <v/>
      </c>
      <c r="V143">
        <f>IF(OR('4-man'!V$24="R",'4-man'!V$21=$R$147,AND(ISNUMBER($R$147),'4-man'!V$21&lt;$R$147)),0,IF(U142&gt;=100,0,IF(U143+1&gt;=IF(OR('4-man'!$F$6=TRUE,'4-man'!$F$6="TRUE",'4-man'!$F$6="Yes"),25,50),0,U143+1)))</f>
        <v/>
      </c>
      <c r="W143">
        <f>IF(OR('4-man'!W$24="R",'4-man'!W$21=$R$147,AND(ISNUMBER($R$147),'4-man'!W$21&lt;$R$147)),0,IF(V142&gt;=100,0,IF(V143+1&gt;=IF(OR('4-man'!$F$6=TRUE,'4-man'!$F$6="TRUE",'4-man'!$F$6="Yes"),25,50),0,V143+1)))</f>
        <v/>
      </c>
      <c r="X143">
        <f>IF(OR('4-man'!X$24="R",'4-man'!X$21=$R$147,AND(ISNUMBER($R$147),'4-man'!X$21&lt;$R$147)),0,IF(W142&gt;=100,0,IF(W143+1&gt;=IF(OR('4-man'!$F$6=TRUE,'4-man'!$F$6="TRUE",'4-man'!$F$6="Yes"),25,50),0,W143+1)))</f>
        <v/>
      </c>
      <c r="Y143">
        <f>IF(OR('4-man'!Y$24="R",'4-man'!Y$21=$R$147,AND(ISNUMBER($R$147),'4-man'!Y$21&lt;$R$147)),0,IF(X142&gt;=100,0,IF(X143+1&gt;=IF(OR('4-man'!$F$6=TRUE,'4-man'!$F$6="TRUE",'4-man'!$F$6="Yes"),25,50),0,X143+1)))</f>
        <v/>
      </c>
      <c r="Z143">
        <f>IF(OR('4-man'!Z$24="R",'4-man'!Z$21=$R$147,AND(ISNUMBER($R$147),'4-man'!Z$21&lt;$R$147)),0,IF(Y142&gt;=100,0,IF(Y143+1&gt;=IF(OR('4-man'!$F$6=TRUE,'4-man'!$F$6="TRUE",'4-man'!$F$6="Yes"),25,50),0,Y143+1)))</f>
        <v/>
      </c>
      <c r="AA143">
        <f>IF(OR('4-man'!AA$24="R",'4-man'!AA$21=$R$147,AND(ISNUMBER($R$147),'4-man'!AA$21&lt;$R$147)),0,IF(Z142&gt;=100,0,IF(Z143+1&gt;=IF(OR('4-man'!$F$6=TRUE,'4-man'!$F$6="TRUE",'4-man'!$F$6="Yes"),25,50),0,Z143+1)))</f>
        <v/>
      </c>
      <c r="AB143">
        <f>IF(OR('4-man'!AB$24="R",'4-man'!AB$21=$R$147,AND(ISNUMBER($R$147),'4-man'!AB$21&lt;$R$147)),0,IF(AA142&gt;=100,0,IF(AA143+1&gt;=IF(OR('4-man'!$F$6=TRUE,'4-man'!$F$6="TRUE",'4-man'!$F$6="Yes"),25,50),0,AA143+1)))</f>
        <v/>
      </c>
      <c r="AC143">
        <f>IF(OR('4-man'!AC$24="R",'4-man'!AC$21=$R$147,AND(ISNUMBER($R$147),'4-man'!AC$21&lt;$R$147)),0,IF(AB142&gt;=100,0,IF(AB143+1&gt;=IF(OR('4-man'!$F$6=TRUE,'4-man'!$F$6="TRUE",'4-man'!$F$6="Yes"),25,50),0,AB143+1)))</f>
        <v/>
      </c>
      <c r="AD143">
        <f>IF(OR('4-man'!AD$24="R",'4-man'!AD$21=$R$147,AND(ISNUMBER($R$147),'4-man'!AD$21&lt;$R$147)),0,IF(AC142&gt;=100,0,IF(AC143+1&gt;=IF(OR('4-man'!$F$6=TRUE,'4-man'!$F$6="TRUE",'4-man'!$F$6="Yes"),25,50),0,AC143+1)))</f>
        <v/>
      </c>
      <c r="AE143">
        <f>IF(OR('4-man'!AE$24="R",'4-man'!AE$21=$R$147,AND(ISNUMBER($R$147),'4-man'!AE$21&lt;$R$147)),0,IF(AD142&gt;=100,0,IF(AD143+1&gt;=IF(OR('4-man'!$F$6=TRUE,'4-man'!$F$6="TRUE",'4-man'!$F$6="Yes"),25,50),0,AD143+1)))</f>
        <v/>
      </c>
      <c r="AF143">
        <f>IF(OR('4-man'!AF$24="R",'4-man'!AF$21=$R$147,AND(ISNUMBER($R$147),'4-man'!AF$21&lt;$R$147)),0,IF(AE142&gt;=100,0,IF(AE143+1&gt;=IF(OR('4-man'!$F$6=TRUE,'4-man'!$F$6="TRUE",'4-man'!$F$6="Yes"),25,50),0,AE143+1)))</f>
        <v/>
      </c>
      <c r="AG143">
        <f>IF(OR('4-man'!AG$24="R",'4-man'!AG$21=$R$147,AND(ISNUMBER($R$147),'4-man'!AG$21&lt;$R$147)),0,IF(AF142&gt;=100,0,IF(AF143+1&gt;=IF(OR('4-man'!$F$6=TRUE,'4-man'!$F$6="TRUE",'4-man'!$F$6="Yes"),25,50),0,AF143+1)))</f>
        <v/>
      </c>
      <c r="AH143">
        <f>IF(OR('4-man'!AH$24="R",'4-man'!AH$21=$R$147,AND(ISNUMBER($R$147),'4-man'!AH$21&lt;$R$147)),0,IF(AG142&gt;=100,0,IF(AG143+1&gt;=IF(OR('4-man'!$F$6=TRUE,'4-man'!$F$6="TRUE",'4-man'!$F$6="Yes"),25,50),0,AG143+1)))</f>
        <v/>
      </c>
      <c r="AI143">
        <f>IF(OR('4-man'!AI$24="R",'4-man'!AI$21=$R$147,AND(ISNUMBER($R$147),'4-man'!AI$21&lt;$R$147)),0,IF(AH142&gt;=100,0,IF(AH143+1&gt;=IF(OR('4-man'!$F$6=TRUE,'4-man'!$F$6="TRUE",'4-man'!$F$6="Yes"),25,50),0,AH143+1)))</f>
        <v/>
      </c>
      <c r="AJ143">
        <f>IF(OR('4-man'!AJ$24="R",'4-man'!AJ$21=$R$147,AND(ISNUMBER($R$147),'4-man'!AJ$21&lt;$R$147)),0,IF(AI142&gt;=100,0,IF(AI143+1&gt;=IF(OR('4-man'!$F$6=TRUE,'4-man'!$F$6="TRUE",'4-man'!$F$6="Yes"),25,50),0,AI143+1)))</f>
        <v/>
      </c>
      <c r="AK143">
        <f>IF(OR('4-man'!AK$24="R",'4-man'!AK$21=$R$147,AND(ISNUMBER($R$147),'4-man'!AK$21&lt;$R$147)),0,IF(AJ142&gt;=100,0,IF(AJ143+1&gt;=IF(OR('4-man'!$F$6=TRUE,'4-man'!$F$6="TRUE",'4-man'!$F$6="Yes"),25,50),0,AJ143+1)))</f>
        <v/>
      </c>
      <c r="AL143">
        <f>IF(OR('4-man'!AL$24="R",'4-man'!AL$21=$R$147,AND(ISNUMBER($R$147),'4-man'!AL$21&lt;$R$147)),0,IF(AK142&gt;=100,0,IF(AK143+1&gt;=IF(OR('4-man'!$F$6=TRUE,'4-man'!$F$6="TRUE",'4-man'!$F$6="Yes"),25,50),0,AK143+1)))</f>
        <v/>
      </c>
      <c r="AM143">
        <f>IF(OR('4-man'!AM$24="R",'4-man'!AM$21=$R$147,AND(ISNUMBER($R$147),'4-man'!AM$21&lt;$R$147)),0,IF(AL142&gt;=100,0,IF(AL143+1&gt;=IF(OR('4-man'!$F$6=TRUE,'4-man'!$F$6="TRUE",'4-man'!$F$6="Yes"),25,50),0,AL143+1)))</f>
        <v/>
      </c>
      <c r="AN143">
        <f>IF(OR('4-man'!AN$24="R",'4-man'!AN$21=$R$147,AND(ISNUMBER($R$147),'4-man'!AN$21&lt;$R$147)),0,IF(AM142&gt;=100,0,IF(AM143+1&gt;=IF(OR('4-man'!$F$6=TRUE,'4-man'!$F$6="TRUE",'4-man'!$F$6="Yes"),25,50),0,AM143+1)))</f>
        <v/>
      </c>
      <c r="AO143">
        <f>IF(OR('4-man'!AO$24="R",'4-man'!AO$21=$R$147,AND(ISNUMBER($R$147),'4-man'!AO$21&lt;$R$147)),0,IF(AN142&gt;=100,0,IF(AN143+1&gt;=IF(OR('4-man'!$F$6=TRUE,'4-man'!$F$6="TRUE",'4-man'!$F$6="Yes"),25,50),0,AN143+1)))</f>
        <v/>
      </c>
      <c r="AP143">
        <f>IF(OR('4-man'!AP$24="R",'4-man'!AP$21=$R$147,AND(ISNUMBER($R$147),'4-man'!AP$21&lt;$R$147)),0,IF(AO142&gt;=100,0,IF(AO143+1&gt;=IF(OR('4-man'!$F$6=TRUE,'4-man'!$F$6="TRUE",'4-man'!$F$6="Yes"),25,50),0,AO143+1)))</f>
        <v/>
      </c>
      <c r="AQ143">
        <f>IF(OR('4-man'!AQ$24="R",'4-man'!AQ$21=$R$147,AND(ISNUMBER($R$147),'4-man'!AQ$21&lt;$R$147)),0,IF(AP142&gt;=100,0,IF(AP143+1&gt;=IF(OR('4-man'!$F$6=TRUE,'4-man'!$F$6="TRUE",'4-man'!$F$6="Yes"),25,50),0,AP143+1)))</f>
        <v/>
      </c>
      <c r="AR143">
        <f>IF(OR('4-man'!AR$24="R",'4-man'!AR$21=$R$147,AND(ISNUMBER($R$147),'4-man'!AR$21&lt;$R$147)),0,IF(AQ142&gt;=100,0,IF(AQ143+1&gt;=IF(OR('4-man'!$F$6=TRUE,'4-man'!$F$6="TRUE",'4-man'!$F$6="Yes"),25,50),0,AQ143+1)))</f>
        <v/>
      </c>
      <c r="AS143">
        <f>IF(OR('4-man'!AS$24="R",'4-man'!AS$21=$R$147,AND(ISNUMBER($R$147),'4-man'!AS$21&lt;$R$147)),0,IF(AR142&gt;=100,0,IF(AR143+1&gt;=IF(OR('4-man'!$F$6=TRUE,'4-man'!$F$6="TRUE",'4-man'!$F$6="Yes"),25,50),0,AR143+1)))</f>
        <v/>
      </c>
      <c r="AT143">
        <f>IF(OR('4-man'!AT$24="R",'4-man'!AT$21=$R$147,AND(ISNUMBER($R$147),'4-man'!AT$21&lt;$R$147)),0,IF(AS142&gt;=100,0,IF(AS143+1&gt;=IF(OR('4-man'!$F$6=TRUE,'4-man'!$F$6="TRUE",'4-man'!$F$6="Yes"),25,50),0,AS143+1)))</f>
        <v/>
      </c>
      <c r="AU143">
        <f>IF(OR('4-man'!AU$24="R",'4-man'!AU$21=$R$147,AND(ISNUMBER($R$147),'4-man'!AU$21&lt;$R$147)),0,IF(AT142&gt;=100,0,IF(AT143+1&gt;=IF(OR('4-man'!$F$6=TRUE,'4-man'!$F$6="TRUE",'4-man'!$F$6="Yes"),25,50),0,AT143+1)))</f>
        <v/>
      </c>
      <c r="AV143">
        <f>IF(OR('4-man'!AV$24="R",'4-man'!AV$21=$R$147,AND(ISNUMBER($R$147),'4-man'!AV$21&lt;$R$147)),0,IF(AU142&gt;=100,0,IF(AU143+1&gt;=IF(OR('4-man'!$F$6=TRUE,'4-man'!$F$6="TRUE",'4-man'!$F$6="Yes"),25,50),0,AU143+1)))</f>
        <v/>
      </c>
      <c r="AW143">
        <f>IF(OR('4-man'!AW$24="R",'4-man'!AW$21=$R$147,AND(ISNUMBER($R$147),'4-man'!AW$21&lt;$R$147)),0,IF(AV142&gt;=100,0,IF(AV143+1&gt;=IF(OR('4-man'!$F$6=TRUE,'4-man'!$F$6="TRUE",'4-man'!$F$6="Yes"),25,50),0,AV143+1)))</f>
        <v/>
      </c>
      <c r="AX143">
        <f>IF(OR('4-man'!AX$24="R",'4-man'!AX$21=$R$147,AND(ISNUMBER($R$147),'4-man'!AX$21&lt;$R$147)),0,IF(AW142&gt;=100,0,IF(AW143+1&gt;=IF(OR('4-man'!$F$6=TRUE,'4-man'!$F$6="TRUE",'4-man'!$F$6="Yes"),25,50),0,AW143+1)))</f>
        <v/>
      </c>
      <c r="AY143">
        <f>IF(OR('4-man'!AY$24="R",'4-man'!AY$21=$R$147,AND(ISNUMBER($R$147),'4-man'!AY$21&lt;$R$147)),0,IF(AX142&gt;=100,0,IF(AX143+1&gt;=IF(OR('4-man'!$F$6=TRUE,'4-man'!$F$6="TRUE",'4-man'!$F$6="Yes"),25,50),0,AX143+1)))</f>
        <v/>
      </c>
      <c r="AZ143">
        <f>IF(OR('4-man'!AZ$24="R",'4-man'!AZ$21=$R$147,AND(ISNUMBER($R$147),'4-man'!AZ$21&lt;$R$147)),0,IF(AY142&gt;=100,0,IF(AY143+1&gt;=IF(OR('4-man'!$F$6=TRUE,'4-man'!$F$6="TRUE",'4-man'!$F$6="Yes"),25,50),0,AY143+1)))</f>
        <v/>
      </c>
      <c r="BA143">
        <f>IF(OR('4-man'!BA$24="R",'4-man'!BA$21=$R$147,AND(ISNUMBER($R$147),'4-man'!BA$21&lt;$R$147)),0,IF(AZ142&gt;=100,0,IF(AZ143+1&gt;=IF(OR('4-man'!$F$6=TRUE,'4-man'!$F$6="TRUE",'4-man'!$F$6="Yes"),25,50),0,AZ143+1)))</f>
        <v/>
      </c>
      <c r="BB143">
        <f>IF(OR('4-man'!BB$24="R",'4-man'!BB$21=$R$147,AND(ISNUMBER($R$147),'4-man'!BB$21&lt;$R$147)),0,IF(BA142&gt;=100,0,IF(BA143+1&gt;=IF(OR('4-man'!$F$6=TRUE,'4-man'!$F$6="TRUE",'4-man'!$F$6="Yes"),25,50),0,BA143+1)))</f>
        <v/>
      </c>
      <c r="BC143">
        <f>IF(OR('4-man'!BC$24="R",'4-man'!BC$21=$R$147,AND(ISNUMBER($R$147),'4-man'!BC$21&lt;$R$147)),0,IF(BB142&gt;=100,0,IF(BB143+1&gt;=IF(OR('4-man'!$F$6=TRUE,'4-man'!$F$6="TRUE",'4-man'!$F$6="Yes"),25,50),0,BB143+1)))</f>
        <v/>
      </c>
      <c r="BD143">
        <f>IF(OR('4-man'!BD$24="R",'4-man'!BD$21=$R$147,AND(ISNUMBER($R$147),'4-man'!BD$21&lt;$R$147)),0,IF(BC142&gt;=100,0,IF(BC143+1&gt;=IF(OR('4-man'!$F$6=TRUE,'4-man'!$F$6="TRUE",'4-man'!$F$6="Yes"),25,50),0,BC143+1)))</f>
        <v/>
      </c>
      <c r="BE143">
        <f>IF(OR('4-man'!BE$24="R",'4-man'!BE$21=$R$147,AND(ISNUMBER($R$147),'4-man'!BE$21&lt;$R$147)),0,IF(BD142&gt;=100,0,IF(BD143+1&gt;=IF(OR('4-man'!$F$6=TRUE,'4-man'!$F$6="TRUE",'4-man'!$F$6="Yes"),25,50),0,BD143+1)))</f>
        <v/>
      </c>
      <c r="BF143">
        <f>IF(OR('4-man'!BF$24="R",'4-man'!BF$21=$R$147,AND(ISNUMBER($R$147),'4-man'!BF$21&lt;$R$147)),0,IF(BE142&gt;=100,0,IF(BE143+1&gt;=IF(OR('4-man'!$F$6=TRUE,'4-man'!$F$6="TRUE",'4-man'!$F$6="Yes"),25,50),0,BE143+1)))</f>
        <v/>
      </c>
      <c r="BG143">
        <f>IF(OR('4-man'!BG$24="R",'4-man'!BG$21=$R$147,AND(ISNUMBER($R$147),'4-man'!BG$21&lt;$R$147)),0,IF(BF142&gt;=100,0,IF(BF143+1&gt;=IF(OR('4-man'!$F$6=TRUE,'4-man'!$F$6="TRUE",'4-man'!$F$6="Yes"),25,50),0,BF143+1)))</f>
        <v/>
      </c>
      <c r="BH143">
        <f>IF(OR('4-man'!BH$24="R",'4-man'!BH$21=$R$147,AND(ISNUMBER($R$147),'4-man'!BH$21&lt;$R$147)),0,IF(BG142&gt;=100,0,IF(BG143+1&gt;=IF(OR('4-man'!$F$6=TRUE,'4-man'!$F$6="TRUE",'4-man'!$F$6="Yes"),25,50),0,BG143+1)))</f>
        <v/>
      </c>
      <c r="BI143">
        <f>IF(OR('4-man'!BI$24="R",'4-man'!BI$21=$R$147,AND(ISNUMBER($R$147),'4-man'!BI$21&lt;$R$147)),0,IF(BH142&gt;=100,0,IF(BH143+1&gt;=IF(OR('4-man'!$F$6=TRUE,'4-man'!$F$6="TRUE",'4-man'!$F$6="Yes"),25,50),0,BH143+1)))</f>
        <v/>
      </c>
      <c r="BJ143">
        <f>IF(OR('4-man'!BJ$24="R",'4-man'!BJ$21=$R$147,AND(ISNUMBER($R$147),'4-man'!BJ$21&lt;$R$147)),0,IF(BI142&gt;=100,0,IF(BI143+1&gt;=IF(OR('4-man'!$F$6=TRUE,'4-man'!$F$6="TRUE",'4-man'!$F$6="Yes"),25,50),0,BI143+1)))</f>
        <v/>
      </c>
      <c r="BK143">
        <f>IF(OR('4-man'!BK$24="R",'4-man'!BK$21=$R$147,AND(ISNUMBER($R$147),'4-man'!BK$21&lt;$R$147)),0,IF(BJ142&gt;=100,0,IF(BJ143+1&gt;=IF(OR('4-man'!$F$6=TRUE,'4-man'!$F$6="TRUE",'4-man'!$F$6="Yes"),25,50),0,BJ143+1)))</f>
        <v/>
      </c>
      <c r="BL143">
        <f>IF(OR('4-man'!BL$24="R",'4-man'!BL$21=$R$147,AND(ISNUMBER($R$147),'4-man'!BL$21&lt;$R$147)),0,IF(BK142&gt;=100,0,IF(BK143+1&gt;=IF(OR('4-man'!$F$6=TRUE,'4-man'!$F$6="TRUE",'4-man'!$F$6="Yes"),25,50),0,BK143+1)))</f>
        <v/>
      </c>
      <c r="BM143">
        <f>IF(OR('4-man'!BM$24="R",'4-man'!BM$21=$R$147,AND(ISNUMBER($R$147),'4-man'!BM$21&lt;$R$147)),0,IF(BL142&gt;=100,0,IF(BL143+1&gt;=IF(OR('4-man'!$F$6=TRUE,'4-man'!$F$6="TRUE",'4-man'!$F$6="Yes"),25,50),0,BL143+1)))</f>
        <v/>
      </c>
      <c r="BN143">
        <f>IF(OR('4-man'!BN$24="R",'4-man'!BN$21=$R$147,AND(ISNUMBER($R$147),'4-man'!BN$21&lt;$R$147)),0,IF(BM142&gt;=100,0,IF(BM143+1&gt;=IF(OR('4-man'!$F$6=TRUE,'4-man'!$F$6="TRUE",'4-man'!$F$6="Yes"),25,50),0,BM143+1)))</f>
        <v/>
      </c>
      <c r="BO143">
        <f>IF(OR('4-man'!BO$24="R",'4-man'!BO$21=$R$147,AND(ISNUMBER($R$147),'4-man'!BO$21&lt;$R$147)),0,IF(BN142&gt;=100,0,IF(BN143+1&gt;=IF(OR('4-man'!$F$6=TRUE,'4-man'!$F$6="TRUE",'4-man'!$F$6="Yes"),25,50),0,BN143+1)))</f>
        <v/>
      </c>
      <c r="BP143">
        <f>IF(OR('4-man'!BP$24="R",'4-man'!BP$21=$R$147,AND(ISNUMBER($R$147),'4-man'!BP$21&lt;$R$147)),0,IF(BO142&gt;=100,0,IF(BO143+1&gt;=IF(OR('4-man'!$F$6=TRUE,'4-man'!$F$6="TRUE",'4-man'!$F$6="Yes"),25,50),0,BO143+1)))</f>
        <v/>
      </c>
      <c r="BQ143">
        <f>IF(OR('4-man'!BQ$24="R",'4-man'!BQ$21=$R$147,AND(ISNUMBER($R$147),'4-man'!BQ$21&lt;$R$147)),0,IF(BP142&gt;=100,0,IF(BP143+1&gt;=IF(OR('4-man'!$F$6=TRUE,'4-man'!$F$6="TRUE",'4-man'!$F$6="Yes"),25,50),0,BP143+1)))</f>
        <v/>
      </c>
      <c r="BR143">
        <f>IF(OR('4-man'!BR$24="R",'4-man'!BR$21=$R$147,AND(ISNUMBER($R$147),'4-man'!BR$21&lt;$R$147)),0,IF(BQ142&gt;=100,0,IF(BQ143+1&gt;=IF(OR('4-man'!$F$6=TRUE,'4-man'!$F$6="TRUE",'4-man'!$F$6="Yes"),25,50),0,BQ143+1)))</f>
        <v/>
      </c>
      <c r="BS143">
        <f>IF(OR('4-man'!BS$24="R",'4-man'!BS$21=$R$147,AND(ISNUMBER($R$147),'4-man'!BS$21&lt;$R$147)),0,IF(BR142&gt;=100,0,IF(BR143+1&gt;=IF(OR('4-man'!$F$6=TRUE,'4-man'!$F$6="TRUE",'4-man'!$F$6="Yes"),25,50),0,BR143+1)))</f>
        <v/>
      </c>
      <c r="BT143">
        <f>IF(OR('4-man'!BT$24="R",'4-man'!BT$21=$R$147,AND(ISNUMBER($R$147),'4-man'!BT$21&lt;$R$147)),0,IF(BS142&gt;=100,0,IF(BS143+1&gt;=IF(OR('4-man'!$F$6=TRUE,'4-man'!$F$6="TRUE",'4-man'!$F$6="Yes"),25,50),0,BS143+1)))</f>
        <v/>
      </c>
      <c r="BU143">
        <f>IF(OR('4-man'!BU$24="R",'4-man'!BU$21=$R$147,AND(ISNUMBER($R$147),'4-man'!BU$21&lt;$R$147)),0,IF(BT142&gt;=100,0,IF(BT143+1&gt;=IF(OR('4-man'!$F$6=TRUE,'4-man'!$F$6="TRUE",'4-man'!$F$6="Yes"),25,50),0,BT143+1)))</f>
        <v/>
      </c>
      <c r="BV143">
        <f>IF(OR('4-man'!BV$24="R",'4-man'!BV$21=$R$147,AND(ISNUMBER($R$147),'4-man'!BV$21&lt;$R$147)),0,IF(BU142&gt;=100,0,IF(BU143+1&gt;=IF(OR('4-man'!$F$6=TRUE,'4-man'!$F$6="TRUE",'4-man'!$F$6="Yes"),25,50),0,BU143+1)))</f>
        <v/>
      </c>
      <c r="BW143">
        <f>IF(OR('4-man'!BW$24="R",'4-man'!BW$21=$R$147,AND(ISNUMBER($R$147),'4-man'!BW$21&lt;$R$147)),0,IF(BV142&gt;=100,0,IF(BV143+1&gt;=IF(OR('4-man'!$F$6=TRUE,'4-man'!$F$6="TRUE",'4-man'!$F$6="Yes"),25,50),0,BV143+1)))</f>
        <v/>
      </c>
      <c r="BX143">
        <f>IF(OR('4-man'!BX$24="R",'4-man'!BX$21=$R$147,AND(ISNUMBER($R$147),'4-man'!BX$21&lt;$R$147)),0,IF(BW142&gt;=100,0,IF(BW143+1&gt;=IF(OR('4-man'!$F$6=TRUE,'4-man'!$F$6="TRUE",'4-man'!$F$6="Yes"),25,50),0,BW143+1)))</f>
        <v/>
      </c>
      <c r="BY143">
        <f>IF(OR('4-man'!BY$24="R",'4-man'!BY$21=$R$147,AND(ISNUMBER($R$147),'4-man'!BY$21&lt;$R$147)),0,IF(BX142&gt;=100,0,IF(BX143+1&gt;=IF(OR('4-man'!$F$6=TRUE,'4-man'!$F$6="TRUE",'4-man'!$F$6="Yes"),25,50),0,BX143+1)))</f>
        <v/>
      </c>
      <c r="BZ143">
        <f>IF(OR('4-man'!BZ$24="R",'4-man'!BZ$21=$R$147,AND(ISNUMBER($R$147),'4-man'!BZ$21&lt;$R$147)),0,IF(BY142&gt;=100,0,IF(BY143+1&gt;=IF(OR('4-man'!$F$6=TRUE,'4-man'!$F$6="TRUE",'4-man'!$F$6="Yes"),25,50),0,BY143+1)))</f>
        <v/>
      </c>
      <c r="CA143">
        <f>IF(OR('4-man'!CA$24="R",'4-man'!CA$21=$R$147,AND(ISNUMBER($R$147),'4-man'!CA$21&lt;$R$147)),0,IF(BZ142&gt;=100,0,IF(BZ143+1&gt;=IF(OR('4-man'!$F$6=TRUE,'4-man'!$F$6="TRUE",'4-man'!$F$6="Yes"),25,50),0,BZ143+1)))</f>
        <v/>
      </c>
      <c r="CB143">
        <f>IF(OR('4-man'!CB$24="R",'4-man'!CB$21=$R$147,AND(ISNUMBER($R$147),'4-man'!CB$21&lt;$R$147)),0,IF(CA142&gt;=100,0,IF(CA143+1&gt;=IF(OR('4-man'!$F$6=TRUE,'4-man'!$F$6="TRUE",'4-man'!$F$6="Yes"),25,50),0,CA143+1)))</f>
        <v/>
      </c>
      <c r="CC143">
        <f>IF(OR('4-man'!CC$24="R",'4-man'!CC$21=$R$147,AND(ISNUMBER($R$147),'4-man'!CC$21&lt;$R$147)),0,IF(CB142&gt;=100,0,IF(CB143+1&gt;=IF(OR('4-man'!$F$6=TRUE,'4-man'!$F$6="TRUE",'4-man'!$F$6="Yes"),25,50),0,CB143+1)))</f>
        <v/>
      </c>
      <c r="CD143">
        <f>IF(OR('4-man'!CD$24="R",'4-man'!CD$21=$R$147,AND(ISNUMBER($R$147),'4-man'!CD$21&lt;$R$147)),0,IF(CC142&gt;=100,0,IF(CC143+1&gt;=IF(OR('4-man'!$F$6=TRUE,'4-man'!$F$6="TRUE",'4-man'!$F$6="Yes"),25,50),0,CC143+1)))</f>
        <v/>
      </c>
    </row>
    <row r="144">
      <c r="A144" t="inlineStr">
        <is>
          <t>P3 flag</t>
        </is>
      </c>
      <c r="B144" t="n">
        <v>0</v>
      </c>
      <c r="C144">
        <f>IF(OR(B144=1,OR('4-man'!C$24="D",'4-man'!C$24="A",'4-man'!C$24="S",'4-man'!C$24="C",'4-man'!C$24="H",'4-man'!C$24="B",'4-man'!C$24="T",'4-man'!C$24="E",'4-man'!C$24="SB")),1,0)</f>
        <v/>
      </c>
      <c r="D144">
        <f>IF(OR(C144=1,OR('4-man'!D$24="D",'4-man'!D$24="A",'4-man'!D$24="S",'4-man'!D$24="C",'4-man'!D$24="H",'4-man'!D$24="B",'4-man'!D$24="T",'4-man'!D$24="E",'4-man'!D$24="SB")),1,0)</f>
        <v/>
      </c>
      <c r="E144">
        <f>IF(OR(D144=1,OR('4-man'!E$24="D",'4-man'!E$24="A",'4-man'!E$24="S",'4-man'!E$24="C",'4-man'!E$24="H",'4-man'!E$24="B",'4-man'!E$24="T",'4-man'!E$24="E",'4-man'!E$24="SB")),1,0)</f>
        <v/>
      </c>
      <c r="F144">
        <f>IF(OR(E144=1,OR('4-man'!F$24="D",'4-man'!F$24="A",'4-man'!F$24="S",'4-man'!F$24="C",'4-man'!F$24="H",'4-man'!F$24="B",'4-man'!F$24="T",'4-man'!F$24="E",'4-man'!F$24="SB")),1,0)</f>
        <v/>
      </c>
      <c r="G144">
        <f>IF(OR(F144=1,OR('4-man'!G$24="D",'4-man'!G$24="A",'4-man'!G$24="S",'4-man'!G$24="C",'4-man'!G$24="H",'4-man'!G$24="B",'4-man'!G$24="T",'4-man'!G$24="E",'4-man'!G$24="SB")),1,0)</f>
        <v/>
      </c>
      <c r="H144">
        <f>IF(OR(G144=1,OR('4-man'!H$24="D",'4-man'!H$24="A",'4-man'!H$24="S",'4-man'!H$24="C",'4-man'!H$24="H",'4-man'!H$24="B",'4-man'!H$24="T",'4-man'!H$24="E",'4-man'!H$24="SB")),1,0)</f>
        <v/>
      </c>
      <c r="I144">
        <f>IF(OR(H144=1,OR('4-man'!I$24="D",'4-man'!I$24="A",'4-man'!I$24="S",'4-man'!I$24="C",'4-man'!I$24="H",'4-man'!I$24="B",'4-man'!I$24="T",'4-man'!I$24="E",'4-man'!I$24="SB")),1,0)</f>
        <v/>
      </c>
      <c r="J144">
        <f>IF(OR(I144=1,OR('4-man'!J$24="D",'4-man'!J$24="A",'4-man'!J$24="S",'4-man'!J$24="C",'4-man'!J$24="H",'4-man'!J$24="B",'4-man'!J$24="T",'4-man'!J$24="E",'4-man'!J$24="SB")),1,0)</f>
        <v/>
      </c>
      <c r="K144">
        <f>IF(OR(J144=1,OR('4-man'!K$24="D",'4-man'!K$24="A",'4-man'!K$24="S",'4-man'!K$24="C",'4-man'!K$24="H",'4-man'!K$24="B",'4-man'!K$24="T",'4-man'!K$24="E",'4-man'!K$24="SB")),1,0)</f>
        <v/>
      </c>
      <c r="L144">
        <f>IF(OR(K144=1,OR('4-man'!L$24="D",'4-man'!L$24="A",'4-man'!L$24="S",'4-man'!L$24="C",'4-man'!L$24="H",'4-man'!L$24="B",'4-man'!L$24="T",'4-man'!L$24="E",'4-man'!L$24="SB")),1,0)</f>
        <v/>
      </c>
      <c r="M144">
        <f>IF(OR(L144=1,OR('4-man'!M$24="D",'4-man'!M$24="A",'4-man'!M$24="S",'4-man'!M$24="C",'4-man'!M$24="H",'4-man'!M$24="B",'4-man'!M$24="T",'4-man'!M$24="E",'4-man'!M$24="SB")),1,0)</f>
        <v/>
      </c>
      <c r="N144">
        <f>IF(OR(M144=1,OR('4-man'!N$24="D",'4-man'!N$24="A",'4-man'!N$24="S",'4-man'!N$24="C",'4-man'!N$24="H",'4-man'!N$24="B",'4-man'!N$24="T",'4-man'!N$24="E",'4-man'!N$24="SB")),1,0)</f>
        <v/>
      </c>
      <c r="O144">
        <f>IF(OR(N144=1,OR('4-man'!O$24="D",'4-man'!O$24="A",'4-man'!O$24="S",'4-man'!O$24="C",'4-man'!O$24="H",'4-man'!O$24="B",'4-man'!O$24="T",'4-man'!O$24="E",'4-man'!O$24="SB")),1,0)</f>
        <v/>
      </c>
      <c r="P144">
        <f>IF(OR(O144=1,OR('4-man'!P$24="D",'4-man'!P$24="A",'4-man'!P$24="S",'4-man'!P$24="C",'4-man'!P$24="H",'4-man'!P$24="B",'4-man'!P$24="T",'4-man'!P$24="E",'4-man'!P$24="SB")),1,0)</f>
        <v/>
      </c>
      <c r="Q144">
        <f>IF(OR(P144=1,OR('4-man'!Q$24="D",'4-man'!Q$24="A",'4-man'!Q$24="S",'4-man'!Q$24="C",'4-man'!Q$24="H",'4-man'!Q$24="B",'4-man'!Q$24="T",'4-man'!Q$24="E",'4-man'!Q$24="SB")),1,0)</f>
        <v/>
      </c>
      <c r="R144">
        <f>IF(OR(Q144=1,OR('4-man'!R$24="D",'4-man'!R$24="A",'4-man'!R$24="S",'4-man'!R$24="C",'4-man'!R$24="H",'4-man'!R$24="B",'4-man'!R$24="T",'4-man'!R$24="E",'4-man'!R$24="SB")),1,0)</f>
        <v/>
      </c>
      <c r="S144">
        <f>IF(OR(R144=1,OR('4-man'!S$24="D",'4-man'!S$24="A",'4-man'!S$24="S",'4-man'!S$24="C",'4-man'!S$24="H",'4-man'!S$24="B",'4-man'!S$24="T",'4-man'!S$24="E",'4-man'!S$24="SB")),1,0)</f>
        <v/>
      </c>
      <c r="T144">
        <f>IF(OR(S144=1,OR('4-man'!T$24="D",'4-man'!T$24="A",'4-man'!T$24="S",'4-man'!T$24="C",'4-man'!T$24="H",'4-man'!T$24="B",'4-man'!T$24="T",'4-man'!T$24="E",'4-man'!T$24="SB")),1,0)</f>
        <v/>
      </c>
      <c r="U144">
        <f>IF(OR(T144=1,OR('4-man'!U$24="D",'4-man'!U$24="A",'4-man'!U$24="S",'4-man'!U$24="C",'4-man'!U$24="H",'4-man'!U$24="B",'4-man'!U$24="T",'4-man'!U$24="E",'4-man'!U$24="SB")),1,0)</f>
        <v/>
      </c>
      <c r="V144">
        <f>IF(OR(U144=1,OR('4-man'!V$24="D",'4-man'!V$24="A",'4-man'!V$24="S",'4-man'!V$24="C",'4-man'!V$24="H",'4-man'!V$24="B",'4-man'!V$24="T",'4-man'!V$24="E",'4-man'!V$24="SB")),1,0)</f>
        <v/>
      </c>
      <c r="W144">
        <f>IF(OR(V144=1,OR('4-man'!W$24="D",'4-man'!W$24="A",'4-man'!W$24="S",'4-man'!W$24="C",'4-man'!W$24="H",'4-man'!W$24="B",'4-man'!W$24="T",'4-man'!W$24="E",'4-man'!W$24="SB")),1,0)</f>
        <v/>
      </c>
      <c r="X144">
        <f>IF(OR(W144=1,OR('4-man'!X$24="D",'4-man'!X$24="A",'4-man'!X$24="S",'4-man'!X$24="C",'4-man'!X$24="H",'4-man'!X$24="B",'4-man'!X$24="T",'4-man'!X$24="E",'4-man'!X$24="SB")),1,0)</f>
        <v/>
      </c>
      <c r="Y144">
        <f>IF(OR(X144=1,OR('4-man'!Y$24="D",'4-man'!Y$24="A",'4-man'!Y$24="S",'4-man'!Y$24="C",'4-man'!Y$24="H",'4-man'!Y$24="B",'4-man'!Y$24="T",'4-man'!Y$24="E",'4-man'!Y$24="SB")),1,0)</f>
        <v/>
      </c>
      <c r="Z144">
        <f>IF(OR(Y144=1,OR('4-man'!Z$24="D",'4-man'!Z$24="A",'4-man'!Z$24="S",'4-man'!Z$24="C",'4-man'!Z$24="H",'4-man'!Z$24="B",'4-man'!Z$24="T",'4-man'!Z$24="E",'4-man'!Z$24="SB")),1,0)</f>
        <v/>
      </c>
      <c r="AA144">
        <f>IF(OR(Z144=1,OR('4-man'!AA$24="D",'4-man'!AA$24="A",'4-man'!AA$24="S",'4-man'!AA$24="C",'4-man'!AA$24="H",'4-man'!AA$24="B",'4-man'!AA$24="T",'4-man'!AA$24="E",'4-man'!AA$24="SB")),1,0)</f>
        <v/>
      </c>
      <c r="AB144">
        <f>IF(OR(AA144=1,OR('4-man'!AB$24="D",'4-man'!AB$24="A",'4-man'!AB$24="S",'4-man'!AB$24="C",'4-man'!AB$24="H",'4-man'!AB$24="B",'4-man'!AB$24="T",'4-man'!AB$24="E",'4-man'!AB$24="SB")),1,0)</f>
        <v/>
      </c>
      <c r="AC144">
        <f>IF(OR(AB144=1,OR('4-man'!AC$24="D",'4-man'!AC$24="A",'4-man'!AC$24="S",'4-man'!AC$24="C",'4-man'!AC$24="H",'4-man'!AC$24="B",'4-man'!AC$24="T",'4-man'!AC$24="E",'4-man'!AC$24="SB")),1,0)</f>
        <v/>
      </c>
      <c r="AD144">
        <f>IF(OR(AC144=1,OR('4-man'!AD$24="D",'4-man'!AD$24="A",'4-man'!AD$24="S",'4-man'!AD$24="C",'4-man'!AD$24="H",'4-man'!AD$24="B",'4-man'!AD$24="T",'4-man'!AD$24="E",'4-man'!AD$24="SB")),1,0)</f>
        <v/>
      </c>
      <c r="AE144">
        <f>IF(OR(AD144=1,OR('4-man'!AE$24="D",'4-man'!AE$24="A",'4-man'!AE$24="S",'4-man'!AE$24="C",'4-man'!AE$24="H",'4-man'!AE$24="B",'4-man'!AE$24="T",'4-man'!AE$24="E",'4-man'!AE$24="SB")),1,0)</f>
        <v/>
      </c>
      <c r="AF144">
        <f>IF(OR(AE144=1,OR('4-man'!AF$24="D",'4-man'!AF$24="A",'4-man'!AF$24="S",'4-man'!AF$24="C",'4-man'!AF$24="H",'4-man'!AF$24="B",'4-man'!AF$24="T",'4-man'!AF$24="E",'4-man'!AF$24="SB")),1,0)</f>
        <v/>
      </c>
      <c r="AG144">
        <f>IF(OR(AF144=1,OR('4-man'!AG$24="D",'4-man'!AG$24="A",'4-man'!AG$24="S",'4-man'!AG$24="C",'4-man'!AG$24="H",'4-man'!AG$24="B",'4-man'!AG$24="T",'4-man'!AG$24="E",'4-man'!AG$24="SB")),1,0)</f>
        <v/>
      </c>
      <c r="AH144">
        <f>IF(OR(AG144=1,OR('4-man'!AH$24="D",'4-man'!AH$24="A",'4-man'!AH$24="S",'4-man'!AH$24="C",'4-man'!AH$24="H",'4-man'!AH$24="B",'4-man'!AH$24="T",'4-man'!AH$24="E",'4-man'!AH$24="SB")),1,0)</f>
        <v/>
      </c>
      <c r="AI144">
        <f>IF(OR(AH144=1,OR('4-man'!AI$24="D",'4-man'!AI$24="A",'4-man'!AI$24="S",'4-man'!AI$24="C",'4-man'!AI$24="H",'4-man'!AI$24="B",'4-man'!AI$24="T",'4-man'!AI$24="E",'4-man'!AI$24="SB")),1,0)</f>
        <v/>
      </c>
      <c r="AJ144">
        <f>IF(OR(AI144=1,OR('4-man'!AJ$24="D",'4-man'!AJ$24="A",'4-man'!AJ$24="S",'4-man'!AJ$24="C",'4-man'!AJ$24="H",'4-man'!AJ$24="B",'4-man'!AJ$24="T",'4-man'!AJ$24="E",'4-man'!AJ$24="SB")),1,0)</f>
        <v/>
      </c>
      <c r="AK144">
        <f>IF(OR(AJ144=1,OR('4-man'!AK$24="D",'4-man'!AK$24="A",'4-man'!AK$24="S",'4-man'!AK$24="C",'4-man'!AK$24="H",'4-man'!AK$24="B",'4-man'!AK$24="T",'4-man'!AK$24="E",'4-man'!AK$24="SB")),1,0)</f>
        <v/>
      </c>
      <c r="AL144">
        <f>IF(OR(AK144=1,OR('4-man'!AL$24="D",'4-man'!AL$24="A",'4-man'!AL$24="S",'4-man'!AL$24="C",'4-man'!AL$24="H",'4-man'!AL$24="B",'4-man'!AL$24="T",'4-man'!AL$24="E",'4-man'!AL$24="SB")),1,0)</f>
        <v/>
      </c>
      <c r="AM144">
        <f>IF(OR(AL144=1,OR('4-man'!AM$24="D",'4-man'!AM$24="A",'4-man'!AM$24="S",'4-man'!AM$24="C",'4-man'!AM$24="H",'4-man'!AM$24="B",'4-man'!AM$24="T",'4-man'!AM$24="E",'4-man'!AM$24="SB")),1,0)</f>
        <v/>
      </c>
      <c r="AN144">
        <f>IF(OR(AM144=1,OR('4-man'!AN$24="D",'4-man'!AN$24="A",'4-man'!AN$24="S",'4-man'!AN$24="C",'4-man'!AN$24="H",'4-man'!AN$24="B",'4-man'!AN$24="T",'4-man'!AN$24="E",'4-man'!AN$24="SB")),1,0)</f>
        <v/>
      </c>
      <c r="AO144">
        <f>IF(OR(AN144=1,OR('4-man'!AO$24="D",'4-man'!AO$24="A",'4-man'!AO$24="S",'4-man'!AO$24="C",'4-man'!AO$24="H",'4-man'!AO$24="B",'4-man'!AO$24="T",'4-man'!AO$24="E",'4-man'!AO$24="SB")),1,0)</f>
        <v/>
      </c>
      <c r="AP144">
        <f>IF(OR(AO144=1,OR('4-man'!AP$24="D",'4-man'!AP$24="A",'4-man'!AP$24="S",'4-man'!AP$24="C",'4-man'!AP$24="H",'4-man'!AP$24="B",'4-man'!AP$24="T",'4-man'!AP$24="E",'4-man'!AP$24="SB")),1,0)</f>
        <v/>
      </c>
      <c r="AQ144">
        <f>IF(OR(AP144=1,OR('4-man'!AQ$24="D",'4-man'!AQ$24="A",'4-man'!AQ$24="S",'4-man'!AQ$24="C",'4-man'!AQ$24="H",'4-man'!AQ$24="B",'4-man'!AQ$24="T",'4-man'!AQ$24="E",'4-man'!AQ$24="SB")),1,0)</f>
        <v/>
      </c>
      <c r="AR144">
        <f>IF(OR(AQ144=1,OR('4-man'!AR$24="D",'4-man'!AR$24="A",'4-man'!AR$24="S",'4-man'!AR$24="C",'4-man'!AR$24="H",'4-man'!AR$24="B",'4-man'!AR$24="T",'4-man'!AR$24="E",'4-man'!AR$24="SB")),1,0)</f>
        <v/>
      </c>
      <c r="AS144">
        <f>IF(OR(AR144=1,OR('4-man'!AS$24="D",'4-man'!AS$24="A",'4-man'!AS$24="S",'4-man'!AS$24="C",'4-man'!AS$24="H",'4-man'!AS$24="B",'4-man'!AS$24="T",'4-man'!AS$24="E",'4-man'!AS$24="SB")),1,0)</f>
        <v/>
      </c>
      <c r="AT144">
        <f>IF(OR(AS144=1,OR('4-man'!AT$24="D",'4-man'!AT$24="A",'4-man'!AT$24="S",'4-man'!AT$24="C",'4-man'!AT$24="H",'4-man'!AT$24="B",'4-man'!AT$24="T",'4-man'!AT$24="E",'4-man'!AT$24="SB")),1,0)</f>
        <v/>
      </c>
      <c r="AU144">
        <f>IF(OR(AT144=1,OR('4-man'!AU$24="D",'4-man'!AU$24="A",'4-man'!AU$24="S",'4-man'!AU$24="C",'4-man'!AU$24="H",'4-man'!AU$24="B",'4-man'!AU$24="T",'4-man'!AU$24="E",'4-man'!AU$24="SB")),1,0)</f>
        <v/>
      </c>
      <c r="AV144">
        <f>IF(OR(AU144=1,OR('4-man'!AV$24="D",'4-man'!AV$24="A",'4-man'!AV$24="S",'4-man'!AV$24="C",'4-man'!AV$24="H",'4-man'!AV$24="B",'4-man'!AV$24="T",'4-man'!AV$24="E",'4-man'!AV$24="SB")),1,0)</f>
        <v/>
      </c>
      <c r="AW144">
        <f>IF(OR(AV144=1,OR('4-man'!AW$24="D",'4-man'!AW$24="A",'4-man'!AW$24="S",'4-man'!AW$24="C",'4-man'!AW$24="H",'4-man'!AW$24="B",'4-man'!AW$24="T",'4-man'!AW$24="E",'4-man'!AW$24="SB")),1,0)</f>
        <v/>
      </c>
      <c r="AX144">
        <f>IF(OR(AW144=1,OR('4-man'!AX$24="D",'4-man'!AX$24="A",'4-man'!AX$24="S",'4-man'!AX$24="C",'4-man'!AX$24="H",'4-man'!AX$24="B",'4-man'!AX$24="T",'4-man'!AX$24="E",'4-man'!AX$24="SB")),1,0)</f>
        <v/>
      </c>
      <c r="AY144">
        <f>IF(OR(AX144=1,OR('4-man'!AY$24="D",'4-man'!AY$24="A",'4-man'!AY$24="S",'4-man'!AY$24="C",'4-man'!AY$24="H",'4-man'!AY$24="B",'4-man'!AY$24="T",'4-man'!AY$24="E",'4-man'!AY$24="SB")),1,0)</f>
        <v/>
      </c>
      <c r="AZ144">
        <f>IF(OR(AY144=1,OR('4-man'!AZ$24="D",'4-man'!AZ$24="A",'4-man'!AZ$24="S",'4-man'!AZ$24="C",'4-man'!AZ$24="H",'4-man'!AZ$24="B",'4-man'!AZ$24="T",'4-man'!AZ$24="E",'4-man'!AZ$24="SB")),1,0)</f>
        <v/>
      </c>
      <c r="BA144">
        <f>IF(OR(AZ144=1,OR('4-man'!BA$24="D",'4-man'!BA$24="A",'4-man'!BA$24="S",'4-man'!BA$24="C",'4-man'!BA$24="H",'4-man'!BA$24="B",'4-man'!BA$24="T",'4-man'!BA$24="E",'4-man'!BA$24="SB")),1,0)</f>
        <v/>
      </c>
      <c r="BB144">
        <f>IF(OR(BA144=1,OR('4-man'!BB$24="D",'4-man'!BB$24="A",'4-man'!BB$24="S",'4-man'!BB$24="C",'4-man'!BB$24="H",'4-man'!BB$24="B",'4-man'!BB$24="T",'4-man'!BB$24="E",'4-man'!BB$24="SB")),1,0)</f>
        <v/>
      </c>
      <c r="BC144">
        <f>IF(OR(BB144=1,OR('4-man'!BC$24="D",'4-man'!BC$24="A",'4-man'!BC$24="S",'4-man'!BC$24="C",'4-man'!BC$24="H",'4-man'!BC$24="B",'4-man'!BC$24="T",'4-man'!BC$24="E",'4-man'!BC$24="SB")),1,0)</f>
        <v/>
      </c>
      <c r="BD144">
        <f>IF(OR(BC144=1,OR('4-man'!BD$24="D",'4-man'!BD$24="A",'4-man'!BD$24="S",'4-man'!BD$24="C",'4-man'!BD$24="H",'4-man'!BD$24="B",'4-man'!BD$24="T",'4-man'!BD$24="E",'4-man'!BD$24="SB")),1,0)</f>
        <v/>
      </c>
      <c r="BE144">
        <f>IF(OR(BD144=1,OR('4-man'!BE$24="D",'4-man'!BE$24="A",'4-man'!BE$24="S",'4-man'!BE$24="C",'4-man'!BE$24="H",'4-man'!BE$24="B",'4-man'!BE$24="T",'4-man'!BE$24="E",'4-man'!BE$24="SB")),1,0)</f>
        <v/>
      </c>
      <c r="BF144">
        <f>IF(OR(BE144=1,OR('4-man'!BF$24="D",'4-man'!BF$24="A",'4-man'!BF$24="S",'4-man'!BF$24="C",'4-man'!BF$24="H",'4-man'!BF$24="B",'4-man'!BF$24="T",'4-man'!BF$24="E",'4-man'!BF$24="SB")),1,0)</f>
        <v/>
      </c>
      <c r="BG144">
        <f>IF(OR(BF144=1,OR('4-man'!BG$24="D",'4-man'!BG$24="A",'4-man'!BG$24="S",'4-man'!BG$24="C",'4-man'!BG$24="H",'4-man'!BG$24="B",'4-man'!BG$24="T",'4-man'!BG$24="E",'4-man'!BG$24="SB")),1,0)</f>
        <v/>
      </c>
      <c r="BH144">
        <f>IF(OR(BG144=1,OR('4-man'!BH$24="D",'4-man'!BH$24="A",'4-man'!BH$24="S",'4-man'!BH$24="C",'4-man'!BH$24="H",'4-man'!BH$24="B",'4-man'!BH$24="T",'4-man'!BH$24="E",'4-man'!BH$24="SB")),1,0)</f>
        <v/>
      </c>
      <c r="BI144">
        <f>IF(OR(BH144=1,OR('4-man'!BI$24="D",'4-man'!BI$24="A",'4-man'!BI$24="S",'4-man'!BI$24="C",'4-man'!BI$24="H",'4-man'!BI$24="B",'4-man'!BI$24="T",'4-man'!BI$24="E",'4-man'!BI$24="SB")),1,0)</f>
        <v/>
      </c>
      <c r="BJ144">
        <f>IF(OR(BI144=1,OR('4-man'!BJ$24="D",'4-man'!BJ$24="A",'4-man'!BJ$24="S",'4-man'!BJ$24="C",'4-man'!BJ$24="H",'4-man'!BJ$24="B",'4-man'!BJ$24="T",'4-man'!BJ$24="E",'4-man'!BJ$24="SB")),1,0)</f>
        <v/>
      </c>
      <c r="BK144">
        <f>IF(OR(BJ144=1,OR('4-man'!BK$24="D",'4-man'!BK$24="A",'4-man'!BK$24="S",'4-man'!BK$24="C",'4-man'!BK$24="H",'4-man'!BK$24="B",'4-man'!BK$24="T",'4-man'!BK$24="E",'4-man'!BK$24="SB")),1,0)</f>
        <v/>
      </c>
      <c r="BL144">
        <f>IF(OR(BK144=1,OR('4-man'!BL$24="D",'4-man'!BL$24="A",'4-man'!BL$24="S",'4-man'!BL$24="C",'4-man'!BL$24="H",'4-man'!BL$24="B",'4-man'!BL$24="T",'4-man'!BL$24="E",'4-man'!BL$24="SB")),1,0)</f>
        <v/>
      </c>
      <c r="BM144">
        <f>IF(OR(BL144=1,OR('4-man'!BM$24="D",'4-man'!BM$24="A",'4-man'!BM$24="S",'4-man'!BM$24="C",'4-man'!BM$24="H",'4-man'!BM$24="B",'4-man'!BM$24="T",'4-man'!BM$24="E",'4-man'!BM$24="SB")),1,0)</f>
        <v/>
      </c>
      <c r="BN144">
        <f>IF(OR(BM144=1,OR('4-man'!BN$24="D",'4-man'!BN$24="A",'4-man'!BN$24="S",'4-man'!BN$24="C",'4-man'!BN$24="H",'4-man'!BN$24="B",'4-man'!BN$24="T",'4-man'!BN$24="E",'4-man'!BN$24="SB")),1,0)</f>
        <v/>
      </c>
      <c r="BO144">
        <f>IF(OR(BN144=1,OR('4-man'!BO$24="D",'4-man'!BO$24="A",'4-man'!BO$24="S",'4-man'!BO$24="C",'4-man'!BO$24="H",'4-man'!BO$24="B",'4-man'!BO$24="T",'4-man'!BO$24="E",'4-man'!BO$24="SB")),1,0)</f>
        <v/>
      </c>
      <c r="BP144">
        <f>IF(OR(BO144=1,OR('4-man'!BP$24="D",'4-man'!BP$24="A",'4-man'!BP$24="S",'4-man'!BP$24="C",'4-man'!BP$24="H",'4-man'!BP$24="B",'4-man'!BP$24="T",'4-man'!BP$24="E",'4-man'!BP$24="SB")),1,0)</f>
        <v/>
      </c>
      <c r="BQ144">
        <f>IF(OR(BP144=1,OR('4-man'!BQ$24="D",'4-man'!BQ$24="A",'4-man'!BQ$24="S",'4-man'!BQ$24="C",'4-man'!BQ$24="H",'4-man'!BQ$24="B",'4-man'!BQ$24="T",'4-man'!BQ$24="E",'4-man'!BQ$24="SB")),1,0)</f>
        <v/>
      </c>
      <c r="BR144">
        <f>IF(OR(BQ144=1,OR('4-man'!BR$24="D",'4-man'!BR$24="A",'4-man'!BR$24="S",'4-man'!BR$24="C",'4-man'!BR$24="H",'4-man'!BR$24="B",'4-man'!BR$24="T",'4-man'!BR$24="E",'4-man'!BR$24="SB")),1,0)</f>
        <v/>
      </c>
      <c r="BS144">
        <f>IF(OR(BR144=1,OR('4-man'!BS$24="D",'4-man'!BS$24="A",'4-man'!BS$24="S",'4-man'!BS$24="C",'4-man'!BS$24="H",'4-man'!BS$24="B",'4-man'!BS$24="T",'4-man'!BS$24="E",'4-man'!BS$24="SB")),1,0)</f>
        <v/>
      </c>
      <c r="BT144">
        <f>IF(OR(BS144=1,OR('4-man'!BT$24="D",'4-man'!BT$24="A",'4-man'!BT$24="S",'4-man'!BT$24="C",'4-man'!BT$24="H",'4-man'!BT$24="B",'4-man'!BT$24="T",'4-man'!BT$24="E",'4-man'!BT$24="SB")),1,0)</f>
        <v/>
      </c>
      <c r="BU144">
        <f>IF(OR(BT144=1,OR('4-man'!BU$24="D",'4-man'!BU$24="A",'4-man'!BU$24="S",'4-man'!BU$24="C",'4-man'!BU$24="H",'4-man'!BU$24="B",'4-man'!BU$24="T",'4-man'!BU$24="E",'4-man'!BU$24="SB")),1,0)</f>
        <v/>
      </c>
      <c r="BV144">
        <f>IF(OR(BU144=1,OR('4-man'!BV$24="D",'4-man'!BV$24="A",'4-man'!BV$24="S",'4-man'!BV$24="C",'4-man'!BV$24="H",'4-man'!BV$24="B",'4-man'!BV$24="T",'4-man'!BV$24="E",'4-man'!BV$24="SB")),1,0)</f>
        <v/>
      </c>
      <c r="BW144">
        <f>IF(OR(BV144=1,OR('4-man'!BW$24="D",'4-man'!BW$24="A",'4-man'!BW$24="S",'4-man'!BW$24="C",'4-man'!BW$24="H",'4-man'!BW$24="B",'4-man'!BW$24="T",'4-man'!BW$24="E",'4-man'!BW$24="SB")),1,0)</f>
        <v/>
      </c>
      <c r="BX144">
        <f>IF(OR(BW144=1,OR('4-man'!BX$24="D",'4-man'!BX$24="A",'4-man'!BX$24="S",'4-man'!BX$24="C",'4-man'!BX$24="H",'4-man'!BX$24="B",'4-man'!BX$24="T",'4-man'!BX$24="E",'4-man'!BX$24="SB")),1,0)</f>
        <v/>
      </c>
      <c r="BY144">
        <f>IF(OR(BX144=1,OR('4-man'!BY$24="D",'4-man'!BY$24="A",'4-man'!BY$24="S",'4-man'!BY$24="C",'4-man'!BY$24="H",'4-man'!BY$24="B",'4-man'!BY$24="T",'4-man'!BY$24="E",'4-man'!BY$24="SB")),1,0)</f>
        <v/>
      </c>
      <c r="BZ144">
        <f>IF(OR(BY144=1,OR('4-man'!BZ$24="D",'4-man'!BZ$24="A",'4-man'!BZ$24="S",'4-man'!BZ$24="C",'4-man'!BZ$24="H",'4-man'!BZ$24="B",'4-man'!BZ$24="T",'4-man'!BZ$24="E",'4-man'!BZ$24="SB")),1,0)</f>
        <v/>
      </c>
      <c r="CA144">
        <f>IF(OR(BZ144=1,OR('4-man'!CA$24="D",'4-man'!CA$24="A",'4-man'!CA$24="S",'4-man'!CA$24="C",'4-man'!CA$24="H",'4-man'!CA$24="B",'4-man'!CA$24="T",'4-man'!CA$24="E",'4-man'!CA$24="SB")),1,0)</f>
        <v/>
      </c>
      <c r="CB144">
        <f>IF(OR(CA144=1,OR('4-man'!CB$24="D",'4-man'!CB$24="A",'4-man'!CB$24="S",'4-man'!CB$24="C",'4-man'!CB$24="H",'4-man'!CB$24="B",'4-man'!CB$24="T",'4-man'!CB$24="E",'4-man'!CB$24="SB")),1,0)</f>
        <v/>
      </c>
      <c r="CC144">
        <f>IF(OR(CB144=1,OR('4-man'!CC$24="D",'4-man'!CC$24="A",'4-man'!CC$24="S",'4-man'!CC$24="C",'4-man'!CC$24="H",'4-man'!CC$24="B",'4-man'!CC$24="T",'4-man'!CC$24="E",'4-man'!CC$24="SB")),1,0)</f>
        <v/>
      </c>
      <c r="CD144">
        <f>IF(OR(CC144=1,OR('4-man'!CD$24="D",'4-man'!CD$24="A",'4-man'!CD$24="S",'4-man'!CD$24="C",'4-man'!CD$24="H",'4-man'!CD$24="B",'4-man'!CD$24="T",'4-man'!CD$24="E",'4-man'!CD$24="SB")),1,0)</f>
        <v/>
      </c>
    </row>
    <row r="145">
      <c r="A145" t="inlineStr">
        <is>
          <t>P3 mean</t>
        </is>
      </c>
      <c r="C145">
        <f>0</f>
        <v/>
      </c>
      <c r="D145">
        <f>IF('4-man'!C$24="S",12.021,0)+IF('4-man'!C$24="C",4.395,0)+IF('4-man'!C$24="H",IF('4-man'!$Z$12="Ayak",0,IF('4-man'!$Z$12="Swift blade",4.141,4.382)),0)+IF('4-man'!C$24="SB",8.187,0)</f>
        <v/>
      </c>
      <c r="E145">
        <f>IF('4-man'!D$24="S",12.021,0)+IF('4-man'!D$24="C",4.395,0)+IF('4-man'!D$24="H",IF('4-man'!$Z$12="Ayak",0,IF('4-man'!$Z$12="Swift blade",4.141,4.382)),0)+IF('4-man'!C$24="D",112.5,0)+IF('4-man'!C$24="B",1.087,0)+IF('4-man'!C$24="A",8.5,0)+IF('4-man'!C$24="E",1.254,0)+IF('4-man'!D$24="SB",8.187,0)+IF('4-man'!C$24="H",IF('4-man'!$Z$12="Ayak",1.255,0),0)</f>
        <v/>
      </c>
      <c r="F145">
        <f>IF('4-man'!E$24="S",12.021,0)+IF('4-man'!E$24="C",4.395,0)+IF('4-man'!E$24="H",IF('4-man'!$Z$12="Ayak",0,IF('4-man'!$Z$12="Swift blade",4.141,4.382)),0)+IF('4-man'!D$24="D",112.5,0)+IF('4-man'!D$24="B",1.087,0)+IF('4-man'!D$24="A",8.5,0)+IF('4-man'!C$24="T",1.252,0)+IF('4-man'!D$24="E",1.254,0)+IF('4-man'!E$24="SB",8.187,0)+IF('4-man'!D$24="H",IF('4-man'!$Z$12="Ayak",1.255,0),0)</f>
        <v/>
      </c>
      <c r="G145">
        <f>IF('4-man'!F$24="S",12.021,0)+IF('4-man'!F$24="C",4.395,0)+IF('4-man'!F$24="H",IF('4-man'!$Z$12="Ayak",0,IF('4-man'!$Z$12="Swift blade",4.141,4.382)),0)+IF('4-man'!E$24="D",112.5,0)+IF('4-man'!E$24="B",1.087,0)+IF('4-man'!E$24="A",8.5,0)+IF('4-man'!D$24="T",1.252,0)+IF('4-man'!E$24="E",1.254,0)+IF('4-man'!F$24="SB",8.187,0)+IF('4-man'!E$24="H",IF('4-man'!$Z$12="Ayak",1.255,0),0)</f>
        <v/>
      </c>
      <c r="H145">
        <f>IF('4-man'!G$24="S",12.021,0)+IF('4-man'!G$24="C",4.395,0)+IF('4-man'!G$24="H",IF('4-man'!$Z$12="Ayak",0,IF('4-man'!$Z$12="Swift blade",4.141,4.382)),0)+IF('4-man'!F$24="D",112.5,0)+IF('4-man'!F$24="B",1.087,0)+IF('4-man'!F$24="A",8.5,0)+IF('4-man'!E$24="T",1.252,0)+IF('4-man'!F$24="E",1.254,0)+IF('4-man'!G$24="SB",8.187,0)+IF('4-man'!F$24="H",IF('4-man'!$Z$12="Ayak",1.255,0),0)</f>
        <v/>
      </c>
      <c r="I145">
        <f>IF('4-man'!H$24="S",12.021,0)+IF('4-man'!H$24="C",4.395,0)+IF('4-man'!H$24="H",IF('4-man'!$Z$12="Ayak",0,IF('4-man'!$Z$12="Swift blade",4.141,4.382)),0)+IF('4-man'!G$24="D",112.5,0)+IF('4-man'!G$24="B",1.087,0)+IF('4-man'!G$24="A",8.5,0)+IF('4-man'!F$24="T",1.252,0)+IF('4-man'!G$24="E",1.254,0)+IF('4-man'!H$24="SB",8.187,0)+IF('4-man'!G$24="H",IF('4-man'!$Z$12="Ayak",1.255,0),0)</f>
        <v/>
      </c>
      <c r="J145">
        <f>IF('4-man'!I$24="S",12.021,0)+IF('4-man'!I$24="C",4.395,0)+IF('4-man'!I$24="H",IF('4-man'!$Z$12="Ayak",0,IF('4-man'!$Z$12="Swift blade",4.141,4.382)),0)+IF('4-man'!H$24="D",112.5,0)+IF('4-man'!H$24="B",1.087,0)+IF('4-man'!H$24="A",8.5,0)+IF('4-man'!G$24="T",1.252,0)+IF('4-man'!H$24="E",1.254,0)+IF('4-man'!I$24="SB",8.187,0)+IF('4-man'!H$24="H",IF('4-man'!$Z$12="Ayak",1.255,0),0)</f>
        <v/>
      </c>
      <c r="K145">
        <f>IF('4-man'!J$24="S",12.021,0)+IF('4-man'!J$24="C",4.395,0)+IF('4-man'!J$24="H",IF('4-man'!$Z$12="Ayak",0,IF('4-man'!$Z$12="Swift blade",4.141,4.382)),0)+IF('4-man'!I$24="D",112.5,0)+IF('4-man'!I$24="B",1.087,0)+IF('4-man'!I$24="A",8.5,0)+IF('4-man'!H$24="T",1.252,0)+IF('4-man'!I$24="E",1.254,0)+IF('4-man'!J$24="SB",8.187,0)+IF('4-man'!I$24="H",IF('4-man'!$Z$12="Ayak",1.255,0),0)</f>
        <v/>
      </c>
      <c r="L145">
        <f>IF('4-man'!K$24="S",12.021,0)+IF('4-man'!K$24="C",4.395,0)+IF('4-man'!K$24="H",IF('4-man'!$Z$12="Ayak",0,IF('4-man'!$Z$12="Swift blade",4.141,4.382)),0)+IF('4-man'!J$24="D",112.5,0)+IF('4-man'!J$24="B",1.087,0)+IF('4-man'!J$24="A",8.5,0)+IF('4-man'!I$24="T",1.252,0)+IF('4-man'!J$24="E",1.254,0)+IF('4-man'!K$24="SB",8.187,0)+IF('4-man'!J$24="H",IF('4-man'!$Z$12="Ayak",1.255,0),0)</f>
        <v/>
      </c>
      <c r="M145">
        <f>IF('4-man'!L$24="S",12.021,0)+IF('4-man'!L$24="C",4.395,0)+IF('4-man'!L$24="H",IF('4-man'!$Z$12="Ayak",0,IF('4-man'!$Z$12="Swift blade",4.141,4.382)),0)+IF('4-man'!K$24="D",112.5,0)+IF('4-man'!K$24="B",1.087,0)+IF('4-man'!K$24="A",8.5,0)+IF('4-man'!J$24="T",1.252,0)+IF('4-man'!K$24="E",1.254,0)+IF('4-man'!L$24="SB",8.187,0)+IF('4-man'!K$24="H",IF('4-man'!$Z$12="Ayak",1.255,0),0)</f>
        <v/>
      </c>
      <c r="N145">
        <f>IF('4-man'!M$24="S",12.021,0)+IF('4-man'!M$24="C",4.395,0)+IF('4-man'!M$24="H",IF('4-man'!$Z$12="Ayak",0,IF('4-man'!$Z$12="Swift blade",4.141,4.382)),0)+IF('4-man'!L$24="D",112.5,0)+IF('4-man'!L$24="B",1.087,0)+IF('4-man'!L$24="A",8.5,0)+IF('4-man'!K$24="T",1.252,0)+IF('4-man'!L$24="E",1.254,0)+IF('4-man'!M$24="SB",8.187,0)+IF('4-man'!L$24="H",IF('4-man'!$Z$12="Ayak",1.255,0),0)</f>
        <v/>
      </c>
      <c r="O145">
        <f>IF('4-man'!N$24="S",12.021,0)+IF('4-man'!N$24="C",4.395,0)+IF('4-man'!N$24="H",IF('4-man'!$Z$12="Ayak",0,IF('4-man'!$Z$12="Swift blade",4.141,4.382)),0)+IF('4-man'!M$24="D",112.5,0)+IF('4-man'!M$24="B",1.087,0)+IF('4-man'!M$24="A",8.5,0)+IF('4-man'!L$24="T",1.252,0)+IF('4-man'!M$24="E",1.254,0)+IF('4-man'!N$24="SB",8.187,0)+IF('4-man'!M$24="H",IF('4-man'!$Z$12="Ayak",1.255,0),0)</f>
        <v/>
      </c>
      <c r="P145">
        <f>IF('4-man'!O$24="S",12.021,0)+IF('4-man'!O$24="C",4.395,0)+IF('4-man'!O$24="H",IF('4-man'!$Z$12="Ayak",0,IF('4-man'!$Z$12="Swift blade",4.141,4.382)),0)+IF('4-man'!N$24="D",112.5,0)+IF('4-man'!N$24="B",1.087,0)+IF('4-man'!N$24="A",8.5,0)+IF('4-man'!M$24="T",1.252,0)+IF('4-man'!N$24="E",1.254,0)+IF('4-man'!O$24="SB",8.187,0)+IF('4-man'!N$24="H",IF('4-man'!$Z$12="Ayak",1.255,0),0)</f>
        <v/>
      </c>
      <c r="Q145">
        <f>IF('4-man'!P$24="S",12.021,0)+IF('4-man'!P$24="C",4.395,0)+IF('4-man'!P$24="H",IF('4-man'!$Z$12="Ayak",0,IF('4-man'!$Z$12="Swift blade",4.141,4.382)),0)+IF('4-man'!O$24="D",112.5,0)+IF('4-man'!O$24="B",1.087,0)+IF('4-man'!O$24="A",8.5,0)+IF('4-man'!N$24="T",1.252,0)+IF('4-man'!O$24="E",1.254,0)+IF('4-man'!P$24="SB",8.187,0)+IF('4-man'!O$24="H",IF('4-man'!$Z$12="Ayak",1.255,0),0)</f>
        <v/>
      </c>
      <c r="R145">
        <f>IF('4-man'!Q$24="S",12.021,0)+IF('4-man'!Q$24="C",4.395,0)+IF('4-man'!Q$24="H",IF('4-man'!$Z$12="Ayak",0,IF('4-man'!$Z$12="Swift blade",4.141,4.382)),0)+IF('4-man'!P$24="D",112.5,0)+IF('4-man'!P$24="B",1.087,0)+IF('4-man'!P$24="A",8.5,0)+IF('4-man'!O$24="T",1.252,0)+IF('4-man'!P$24="E",1.254,0)+IF('4-man'!Q$24="SB",8.187,0)+IF('4-man'!P$24="H",IF('4-man'!$Z$12="Ayak",1.255,0),0)</f>
        <v/>
      </c>
      <c r="S145">
        <f>IF('4-man'!R$24="S",12.021,0)+IF('4-man'!R$24="C",4.395,0)+IF('4-man'!R$24="H",IF('4-man'!$Z$12="Ayak",0,IF('4-man'!$Z$12="Swift blade",4.141,4.382)),0)+IF('4-man'!Q$24="D",112.5,0)+IF('4-man'!Q$24="B",1.087,0)+IF('4-man'!Q$24="A",8.5,0)+IF('4-man'!P$24="T",1.252,0)+IF('4-man'!Q$24="E",1.254,0)+IF('4-man'!R$24="SB",8.187,0)+IF('4-man'!Q$24="H",IF('4-man'!$Z$12="Ayak",1.255,0),0)</f>
        <v/>
      </c>
      <c r="T145">
        <f>IF('4-man'!S$24="S",12.021,0)+IF('4-man'!S$24="C",4.395,0)+IF('4-man'!S$24="H",IF('4-man'!$Z$12="Ayak",0,IF('4-man'!$Z$12="Swift blade",4.141,4.382)),0)+IF('4-man'!R$24="D",112.5,0)+IF('4-man'!R$24="B",1.087,0)+IF('4-man'!R$24="A",8.5,0)+IF('4-man'!Q$24="T",1.252,0)+IF('4-man'!R$24="E",1.254,0)+IF('4-man'!S$24="SB",8.187,0)+IF('4-man'!R$24="H",IF('4-man'!$Z$12="Ayak",1.255,0),0)</f>
        <v/>
      </c>
      <c r="U145">
        <f>IF('4-man'!T$24="S",12.021,0)+IF('4-man'!T$24="C",4.395,0)+IF('4-man'!T$24="H",IF('4-man'!$Z$12="Ayak",0,IF('4-man'!$Z$12="Swift blade",4.141,4.382)),0)+IF('4-man'!S$24="D",112.5,0)+IF('4-man'!S$24="B",1.087,0)+IF('4-man'!S$24="A",8.5,0)+IF('4-man'!R$24="T",1.252,0)+IF('4-man'!S$24="E",1.254,0)+IF('4-man'!T$24="SB",8.187,0)+IF('4-man'!S$24="H",IF('4-man'!$Z$12="Ayak",1.255,0),0)</f>
        <v/>
      </c>
      <c r="V145">
        <f>IF('4-man'!U$24="S",12.021,0)+IF('4-man'!U$24="C",4.395,0)+IF('4-man'!U$24="H",IF('4-man'!$Z$12="Ayak",0,IF('4-man'!$Z$12="Swift blade",4.141,4.382)),0)+IF('4-man'!T$24="D",112.5,0)+IF('4-man'!T$24="B",1.087,0)+IF('4-man'!T$24="A",8.5,0)+IF('4-man'!S$24="T",1.252,0)+IF('4-man'!T$24="E",1.254,0)+IF('4-man'!U$24="SB",8.187,0)+IF('4-man'!T$24="H",IF('4-man'!$Z$12="Ayak",1.255,0),0)</f>
        <v/>
      </c>
      <c r="W145">
        <f>IF('4-man'!V$24="S",12.021,0)+IF('4-man'!V$24="C",4.395,0)+IF('4-man'!V$24="H",IF('4-man'!$Z$12="Ayak",0,IF('4-man'!$Z$12="Swift blade",4.141,4.382)),0)+IF('4-man'!U$24="D",112.5,0)+IF('4-man'!U$24="B",1.087,0)+IF('4-man'!U$24="A",8.5,0)+IF('4-man'!T$24="T",1.252,0)+IF('4-man'!U$24="E",1.254,0)+IF('4-man'!V$24="SB",8.187,0)+IF('4-man'!U$24="H",IF('4-man'!$Z$12="Ayak",1.255,0),0)</f>
        <v/>
      </c>
      <c r="X145">
        <f>IF('4-man'!W$24="S",12.021,0)+IF('4-man'!W$24="C",4.395,0)+IF('4-man'!W$24="H",IF('4-man'!$Z$12="Ayak",0,IF('4-man'!$Z$12="Swift blade",4.141,4.382)),0)+IF('4-man'!V$24="D",112.5,0)+IF('4-man'!V$24="B",1.087,0)+IF('4-man'!V$24="A",8.5,0)+IF('4-man'!U$24="T",1.252,0)+IF('4-man'!V$24="E",1.254,0)+IF('4-man'!W$24="SB",8.187,0)+IF('4-man'!V$24="H",IF('4-man'!$Z$12="Ayak",1.255,0),0)</f>
        <v/>
      </c>
      <c r="Y145">
        <f>IF('4-man'!X$24="S",12.021,0)+IF('4-man'!X$24="C",4.395,0)+IF('4-man'!X$24="H",IF('4-man'!$Z$12="Ayak",0,IF('4-man'!$Z$12="Swift blade",4.141,4.382)),0)+IF('4-man'!W$24="D",112.5,0)+IF('4-man'!W$24="B",1.087,0)+IF('4-man'!W$24="A",8.5,0)+IF('4-man'!V$24="T",1.252,0)+IF('4-man'!W$24="E",1.254,0)+IF('4-man'!X$24="SB",8.187,0)+IF('4-man'!W$24="H",IF('4-man'!$Z$12="Ayak",1.255,0),0)</f>
        <v/>
      </c>
      <c r="Z145">
        <f>IF('4-man'!Y$24="S",12.021,0)+IF('4-man'!Y$24="C",4.395,0)+IF('4-man'!Y$24="H",IF('4-man'!$Z$12="Ayak",0,IF('4-man'!$Z$12="Swift blade",4.141,4.382)),0)+IF('4-man'!X$24="D",112.5,0)+IF('4-man'!X$24="B",1.087,0)+IF('4-man'!X$24="A",8.5,0)+IF('4-man'!W$24="T",1.252,0)+IF('4-man'!X$24="E",1.254,0)+IF('4-man'!Y$24="SB",8.187,0)+IF('4-man'!X$24="H",IF('4-man'!$Z$12="Ayak",1.255,0),0)</f>
        <v/>
      </c>
      <c r="AA145">
        <f>IF('4-man'!Z$24="S",12.021,0)+IF('4-man'!Z$24="C",4.395,0)+IF('4-man'!Z$24="H",IF('4-man'!$Z$12="Ayak",0,IF('4-man'!$Z$12="Swift blade",4.141,4.382)),0)+IF('4-man'!Y$24="D",112.5,0)+IF('4-man'!Y$24="B",1.087,0)+IF('4-man'!Y$24="A",8.5,0)+IF('4-man'!X$24="T",1.252,0)+IF('4-man'!Y$24="E",1.254,0)+IF('4-man'!Z$24="SB",8.187,0)+IF('4-man'!Y$24="H",IF('4-man'!$Z$12="Ayak",1.255,0),0)</f>
        <v/>
      </c>
      <c r="AB145">
        <f>IF('4-man'!AA$24="S",12.021,0)+IF('4-man'!AA$24="C",4.395,0)+IF('4-man'!AA$24="H",IF('4-man'!$Z$12="Ayak",0,IF('4-man'!$Z$12="Swift blade",4.141,4.382)),0)+IF('4-man'!Z$24="D",112.5,0)+IF('4-man'!Z$24="B",1.087,0)+IF('4-man'!Z$24="A",8.5,0)+IF('4-man'!Y$24="T",1.252,0)+IF('4-man'!Z$24="E",1.254,0)+IF('4-man'!AA$24="SB",8.187,0)+IF('4-man'!Z$24="H",IF('4-man'!$Z$12="Ayak",1.255,0),0)</f>
        <v/>
      </c>
      <c r="AC145">
        <f>IF('4-man'!AB$24="S",12.021,0)+IF('4-man'!AB$24="C",4.395,0)+IF('4-man'!AB$24="H",IF('4-man'!$Z$12="Ayak",0,IF('4-man'!$Z$12="Swift blade",4.141,4.382)),0)+IF('4-man'!AA$24="D",112.5,0)+IF('4-man'!AA$24="B",1.087,0)+IF('4-man'!AA$24="A",8.5,0)+IF('4-man'!Z$24="T",1.252,0)+IF('4-man'!AA$24="E",1.254,0)+IF('4-man'!AB$24="SB",8.187,0)+IF('4-man'!AA$24="H",IF('4-man'!$Z$12="Ayak",1.255,0),0)</f>
        <v/>
      </c>
      <c r="AD145">
        <f>IF('4-man'!AC$24="S",12.021,0)+IF('4-man'!AC$24="C",4.395,0)+IF('4-man'!AC$24="H",IF('4-man'!$Z$12="Ayak",0,IF('4-man'!$Z$12="Swift blade",4.141,4.382)),0)+IF('4-man'!AB$24="D",112.5,0)+IF('4-man'!AB$24="B",1.087,0)+IF('4-man'!AB$24="A",8.5,0)+IF('4-man'!AA$24="T",1.252,0)+IF('4-man'!AB$24="E",1.254,0)+IF('4-man'!AC$24="SB",8.187,0)+IF('4-man'!AB$24="H",IF('4-man'!$Z$12="Ayak",1.255,0),0)</f>
        <v/>
      </c>
      <c r="AE145">
        <f>IF('4-man'!AD$24="S",12.021,0)+IF('4-man'!AD$24="C",4.395,0)+IF('4-man'!AD$24="H",IF('4-man'!$Z$12="Ayak",0,IF('4-man'!$Z$12="Swift blade",4.141,4.382)),0)+IF('4-man'!AC$24="D",112.5,0)+IF('4-man'!AC$24="B",1.087,0)+IF('4-man'!AC$24="A",8.5,0)+IF('4-man'!AB$24="T",1.252,0)+IF('4-man'!AC$24="E",1.254,0)+IF('4-man'!AD$24="SB",8.187,0)+IF('4-man'!AC$24="H",IF('4-man'!$Z$12="Ayak",1.255,0),0)</f>
        <v/>
      </c>
      <c r="AF145">
        <f>IF('4-man'!AE$24="S",12.021,0)+IF('4-man'!AE$24="C",4.395,0)+IF('4-man'!AE$24="H",IF('4-man'!$Z$12="Ayak",0,IF('4-man'!$Z$12="Swift blade",4.141,4.382)),0)+IF('4-man'!AD$24="D",112.5,0)+IF('4-man'!AD$24="B",1.087,0)+IF('4-man'!AD$24="A",8.5,0)+IF('4-man'!AC$24="T",1.252,0)+IF('4-man'!AD$24="E",1.254,0)+IF('4-man'!AE$24="SB",8.187,0)+IF('4-man'!AD$24="H",IF('4-man'!$Z$12="Ayak",1.255,0),0)</f>
        <v/>
      </c>
      <c r="AG145">
        <f>IF('4-man'!AF$24="S",12.021,0)+IF('4-man'!AF$24="C",4.395,0)+IF('4-man'!AF$24="H",IF('4-man'!$Z$12="Ayak",0,IF('4-man'!$Z$12="Swift blade",4.141,4.382)),0)+IF('4-man'!AE$24="D",112.5,0)+IF('4-man'!AE$24="B",1.087,0)+IF('4-man'!AE$24="A",8.5,0)+IF('4-man'!AD$24="T",1.252,0)+IF('4-man'!AE$24="E",1.254,0)+IF('4-man'!AF$24="SB",8.187,0)+IF('4-man'!AE$24="H",IF('4-man'!$Z$12="Ayak",1.255,0),0)</f>
        <v/>
      </c>
      <c r="AH145">
        <f>IF('4-man'!AG$24="S",12.021,0)+IF('4-man'!AG$24="C",4.395,0)+IF('4-man'!AG$24="H",IF('4-man'!$Z$12="Ayak",0,IF('4-man'!$Z$12="Swift blade",4.141,4.382)),0)+IF('4-man'!AF$24="D",112.5,0)+IF('4-man'!AF$24="B",1.087,0)+IF('4-man'!AF$24="A",8.5,0)+IF('4-man'!AE$24="T",1.252,0)+IF('4-man'!AF$24="E",1.254,0)+IF('4-man'!AG$24="SB",8.187,0)+IF('4-man'!AF$24="H",IF('4-man'!$Z$12="Ayak",1.255,0),0)</f>
        <v/>
      </c>
      <c r="AI145">
        <f>IF('4-man'!AH$24="S",12.021,0)+IF('4-man'!AH$24="C",4.395,0)+IF('4-man'!AH$24="H",IF('4-man'!$Z$12="Ayak",0,IF('4-man'!$Z$12="Swift blade",4.141,4.382)),0)+IF('4-man'!AG$24="D",112.5,0)+IF('4-man'!AG$24="B",1.087,0)+IF('4-man'!AG$24="A",8.5,0)+IF('4-man'!AF$24="T",1.252,0)+IF('4-man'!AG$24="E",1.254,0)+IF('4-man'!AH$24="SB",8.187,0)+IF('4-man'!AG$24="H",IF('4-man'!$Z$12="Ayak",1.255,0),0)</f>
        <v/>
      </c>
      <c r="AJ145">
        <f>IF('4-man'!AI$24="S",12.021,0)+IF('4-man'!AI$24="C",4.395,0)+IF('4-man'!AI$24="H",IF('4-man'!$Z$12="Ayak",0,IF('4-man'!$Z$12="Swift blade",4.141,4.382)),0)+IF('4-man'!AH$24="D",112.5,0)+IF('4-man'!AH$24="B",1.087,0)+IF('4-man'!AH$24="A",8.5,0)+IF('4-man'!AG$24="T",1.252,0)+IF('4-man'!AH$24="E",1.254,0)+IF('4-man'!AI$24="SB",8.187,0)+IF('4-man'!AH$24="H",IF('4-man'!$Z$12="Ayak",1.255,0),0)</f>
        <v/>
      </c>
      <c r="AK145">
        <f>IF('4-man'!AJ$24="S",12.021,0)+IF('4-man'!AJ$24="C",4.395,0)+IF('4-man'!AJ$24="H",IF('4-man'!$Z$12="Ayak",0,IF('4-man'!$Z$12="Swift blade",4.141,4.382)),0)+IF('4-man'!AI$24="D",112.5,0)+IF('4-man'!AI$24="B",1.087,0)+IF('4-man'!AI$24="A",8.5,0)+IF('4-man'!AH$24="T",1.252,0)+IF('4-man'!AI$24="E",1.254,0)+IF('4-man'!AJ$24="SB",8.187,0)+IF('4-man'!AI$24="H",IF('4-man'!$Z$12="Ayak",1.255,0),0)</f>
        <v/>
      </c>
      <c r="AL145">
        <f>IF('4-man'!AK$24="S",12.021,0)+IF('4-man'!AK$24="C",4.395,0)+IF('4-man'!AK$24="H",IF('4-man'!$Z$12="Ayak",0,IF('4-man'!$Z$12="Swift blade",4.141,4.382)),0)+IF('4-man'!AJ$24="D",112.5,0)+IF('4-man'!AJ$24="B",1.087,0)+IF('4-man'!AJ$24="A",8.5,0)+IF('4-man'!AI$24="T",1.252,0)+IF('4-man'!AJ$24="E",1.254,0)+IF('4-man'!AK$24="SB",8.187,0)+IF('4-man'!AJ$24="H",IF('4-man'!$Z$12="Ayak",1.255,0),0)</f>
        <v/>
      </c>
      <c r="AM145">
        <f>IF('4-man'!AL$24="S",12.021,0)+IF('4-man'!AL$24="C",4.395,0)+IF('4-man'!AL$24="H",IF('4-man'!$Z$12="Ayak",0,IF('4-man'!$Z$12="Swift blade",4.141,4.382)),0)+IF('4-man'!AK$24="D",112.5,0)+IF('4-man'!AK$24="B",1.087,0)+IF('4-man'!AK$24="A",8.5,0)+IF('4-man'!AJ$24="T",1.252,0)+IF('4-man'!AK$24="E",1.254,0)+IF('4-man'!AL$24="SB",8.187,0)+IF('4-man'!AK$24="H",IF('4-man'!$Z$12="Ayak",1.255,0),0)</f>
        <v/>
      </c>
      <c r="AN145">
        <f>IF('4-man'!AM$24="S",12.021,0)+IF('4-man'!AM$24="C",4.395,0)+IF('4-man'!AM$24="H",IF('4-man'!$Z$12="Ayak",0,IF('4-man'!$Z$12="Swift blade",4.141,4.382)),0)+IF('4-man'!AL$24="D",112.5,0)+IF('4-man'!AL$24="B",1.087,0)+IF('4-man'!AL$24="A",8.5,0)+IF('4-man'!AK$24="T",1.252,0)+IF('4-man'!AL$24="E",1.254,0)+IF('4-man'!AM$24="SB",8.187,0)+IF('4-man'!AL$24="H",IF('4-man'!$Z$12="Ayak",1.255,0),0)</f>
        <v/>
      </c>
      <c r="AO145">
        <f>IF('4-man'!AN$24="S",12.021,0)+IF('4-man'!AN$24="C",4.395,0)+IF('4-man'!AN$24="H",IF('4-man'!$Z$12="Ayak",0,IF('4-man'!$Z$12="Swift blade",4.141,4.382)),0)+IF('4-man'!AM$24="D",112.5,0)+IF('4-man'!AM$24="B",1.087,0)+IF('4-man'!AM$24="A",8.5,0)+IF('4-man'!AL$24="T",1.252,0)+IF('4-man'!AM$24="E",1.254,0)+IF('4-man'!AN$24="SB",8.187,0)+IF('4-man'!AM$24="H",IF('4-man'!$Z$12="Ayak",1.255,0),0)</f>
        <v/>
      </c>
      <c r="AP145">
        <f>IF('4-man'!AO$24="S",12.021,0)+IF('4-man'!AO$24="C",4.395,0)+IF('4-man'!AO$24="H",IF('4-man'!$Z$12="Ayak",0,IF('4-man'!$Z$12="Swift blade",4.141,4.382)),0)+IF('4-man'!AN$24="D",112.5,0)+IF('4-man'!AN$24="B",1.087,0)+IF('4-man'!AN$24="A",8.5,0)+IF('4-man'!AM$24="T",1.252,0)+IF('4-man'!AN$24="E",1.254,0)+IF('4-man'!AO$24="SB",8.187,0)+IF('4-man'!AN$24="H",IF('4-man'!$Z$12="Ayak",1.255,0),0)</f>
        <v/>
      </c>
      <c r="AQ145">
        <f>IF('4-man'!AP$24="S",12.021,0)+IF('4-man'!AP$24="C",4.395,0)+IF('4-man'!AP$24="H",IF('4-man'!$Z$12="Ayak",0,IF('4-man'!$Z$12="Swift blade",4.141,4.382)),0)+IF('4-man'!AO$24="D",112.5,0)+IF('4-man'!AO$24="B",1.087,0)+IF('4-man'!AO$24="A",8.5,0)+IF('4-man'!AN$24="T",1.252,0)+IF('4-man'!AO$24="E",1.254,0)+IF('4-man'!AP$24="SB",8.187,0)+IF('4-man'!AO$24="H",IF('4-man'!$Z$12="Ayak",1.255,0),0)</f>
        <v/>
      </c>
      <c r="AR145">
        <f>IF('4-man'!AQ$24="S",12.021,0)+IF('4-man'!AQ$24="C",4.395,0)+IF('4-man'!AQ$24="H",IF('4-man'!$Z$12="Ayak",0,IF('4-man'!$Z$12="Swift blade",4.141,4.382)),0)+IF('4-man'!AP$24="D",112.5,0)+IF('4-man'!AP$24="B",1.087,0)+IF('4-man'!AP$24="A",8.5,0)+IF('4-man'!AO$24="T",1.252,0)+IF('4-man'!AP$24="E",1.254,0)+IF('4-man'!AQ$24="SB",8.187,0)+IF('4-man'!AP$24="H",IF('4-man'!$Z$12="Ayak",1.255,0),0)</f>
        <v/>
      </c>
      <c r="AS145">
        <f>IF('4-man'!AR$24="S",12.021,0)+IF('4-man'!AR$24="C",4.395,0)+IF('4-man'!AR$24="H",IF('4-man'!$Z$12="Ayak",0,IF('4-man'!$Z$12="Swift blade",4.141,4.382)),0)+IF('4-man'!AQ$24="D",112.5,0)+IF('4-man'!AQ$24="B",1.087,0)+IF('4-man'!AQ$24="A",8.5,0)+IF('4-man'!AP$24="T",1.252,0)+IF('4-man'!AQ$24="E",1.254,0)+IF('4-man'!AR$24="SB",8.187,0)+IF('4-man'!AQ$24="H",IF('4-man'!$Z$12="Ayak",1.255,0),0)</f>
        <v/>
      </c>
      <c r="AT145">
        <f>IF('4-man'!AS$24="S",12.021,0)+IF('4-man'!AS$24="C",4.395,0)+IF('4-man'!AS$24="H",IF('4-man'!$Z$12="Ayak",0,IF('4-man'!$Z$12="Swift blade",4.141,4.382)),0)+IF('4-man'!AR$24="D",112.5,0)+IF('4-man'!AR$24="B",1.087,0)+IF('4-man'!AR$24="A",8.5,0)+IF('4-man'!AQ$24="T",1.252,0)+IF('4-man'!AR$24="E",1.254,0)+IF('4-man'!AS$24="SB",8.187,0)+IF('4-man'!AR$24="H",IF('4-man'!$Z$12="Ayak",1.255,0),0)</f>
        <v/>
      </c>
      <c r="AU145">
        <f>IF('4-man'!AT$24="S",12.021,0)+IF('4-man'!AT$24="C",4.395,0)+IF('4-man'!AT$24="H",IF('4-man'!$Z$12="Ayak",0,IF('4-man'!$Z$12="Swift blade",4.141,4.382)),0)+IF('4-man'!AS$24="D",112.5,0)+IF('4-man'!AS$24="B",1.087,0)+IF('4-man'!AS$24="A",8.5,0)+IF('4-man'!AR$24="T",1.252,0)+IF('4-man'!AS$24="E",1.254,0)+IF('4-man'!AT$24="SB",8.187,0)+IF('4-man'!AS$24="H",IF('4-man'!$Z$12="Ayak",1.255,0),0)</f>
        <v/>
      </c>
      <c r="AV145">
        <f>IF('4-man'!AU$24="S",12.021,0)+IF('4-man'!AU$24="C",4.395,0)+IF('4-man'!AU$24="H",IF('4-man'!$Z$12="Ayak",0,IF('4-man'!$Z$12="Swift blade",4.141,4.382)),0)+IF('4-man'!AT$24="D",112.5,0)+IF('4-man'!AT$24="B",1.087,0)+IF('4-man'!AT$24="A",8.5,0)+IF('4-man'!AS$24="T",1.252,0)+IF('4-man'!AT$24="E",1.254,0)+IF('4-man'!AU$24="SB",8.187,0)+IF('4-man'!AT$24="H",IF('4-man'!$Z$12="Ayak",1.255,0),0)</f>
        <v/>
      </c>
      <c r="AW145">
        <f>IF('4-man'!AV$24="S",12.021,0)+IF('4-man'!AV$24="C",4.395,0)+IF('4-man'!AV$24="H",IF('4-man'!$Z$12="Ayak",0,IF('4-man'!$Z$12="Swift blade",4.141,4.382)),0)+IF('4-man'!AU$24="D",112.5,0)+IF('4-man'!AU$24="B",1.087,0)+IF('4-man'!AU$24="A",8.5,0)+IF('4-man'!AT$24="T",1.252,0)+IF('4-man'!AU$24="E",1.254,0)+IF('4-man'!AV$24="SB",8.187,0)+IF('4-man'!AU$24="H",IF('4-man'!$Z$12="Ayak",1.255,0),0)</f>
        <v/>
      </c>
      <c r="AX145">
        <f>IF('4-man'!AW$24="S",12.021,0)+IF('4-man'!AW$24="C",4.395,0)+IF('4-man'!AW$24="H",IF('4-man'!$Z$12="Ayak",0,IF('4-man'!$Z$12="Swift blade",4.141,4.382)),0)+IF('4-man'!AV$24="D",112.5,0)+IF('4-man'!AV$24="B",1.087,0)+IF('4-man'!AV$24="A",8.5,0)+IF('4-man'!AU$24="T",1.252,0)+IF('4-man'!AV$24="E",1.254,0)+IF('4-man'!AW$24="SB",8.187,0)+IF('4-man'!AV$24="H",IF('4-man'!$Z$12="Ayak",1.255,0),0)</f>
        <v/>
      </c>
      <c r="AY145">
        <f>IF('4-man'!AX$24="S",12.021,0)+IF('4-man'!AX$24="C",4.395,0)+IF('4-man'!AX$24="H",IF('4-man'!$Z$12="Ayak",0,IF('4-man'!$Z$12="Swift blade",4.141,4.382)),0)+IF('4-man'!AW$24="D",112.5,0)+IF('4-man'!AW$24="B",1.087,0)+IF('4-man'!AW$24="A",8.5,0)+IF('4-man'!AV$24="T",1.252,0)+IF('4-man'!AW$24="E",1.254,0)+IF('4-man'!AX$24="SB",8.187,0)+IF('4-man'!AW$24="H",IF('4-man'!$Z$12="Ayak",1.255,0),0)</f>
        <v/>
      </c>
      <c r="AZ145">
        <f>IF('4-man'!AY$24="S",12.021,0)+IF('4-man'!AY$24="C",4.395,0)+IF('4-man'!AY$24="H",IF('4-man'!$Z$12="Ayak",0,IF('4-man'!$Z$12="Swift blade",4.141,4.382)),0)+IF('4-man'!AX$24="D",112.5,0)+IF('4-man'!AX$24="B",1.087,0)+IF('4-man'!AX$24="A",8.5,0)+IF('4-man'!AW$24="T",1.252,0)+IF('4-man'!AX$24="E",1.254,0)+IF('4-man'!AY$24="SB",8.187,0)+IF('4-man'!AX$24="H",IF('4-man'!$Z$12="Ayak",1.255,0),0)</f>
        <v/>
      </c>
      <c r="BA145">
        <f>IF('4-man'!AZ$24="S",12.021,0)+IF('4-man'!AZ$24="C",4.395,0)+IF('4-man'!AZ$24="H",IF('4-man'!$Z$12="Ayak",0,IF('4-man'!$Z$12="Swift blade",4.141,4.382)),0)+IF('4-man'!AY$24="D",112.5,0)+IF('4-man'!AY$24="B",1.087,0)+IF('4-man'!AY$24="A",8.5,0)+IF('4-man'!AX$24="T",1.252,0)+IF('4-man'!AY$24="E",1.254,0)+IF('4-man'!AZ$24="SB",8.187,0)+IF('4-man'!AY$24="H",IF('4-man'!$Z$12="Ayak",1.255,0),0)</f>
        <v/>
      </c>
      <c r="BB145">
        <f>IF('4-man'!BA$24="S",12.021,0)+IF('4-man'!BA$24="C",4.395,0)+IF('4-man'!BA$24="H",IF('4-man'!$Z$12="Ayak",0,IF('4-man'!$Z$12="Swift blade",4.141,4.382)),0)+IF('4-man'!AZ$24="D",112.5,0)+IF('4-man'!AZ$24="B",1.087,0)+IF('4-man'!AZ$24="A",8.5,0)+IF('4-man'!AY$24="T",1.252,0)+IF('4-man'!AZ$24="E",1.254,0)+IF('4-man'!BA$24="SB",8.187,0)+IF('4-man'!AZ$24="H",IF('4-man'!$Z$12="Ayak",1.255,0),0)</f>
        <v/>
      </c>
      <c r="BC145">
        <f>IF('4-man'!BB$24="S",12.021,0)+IF('4-man'!BB$24="C",4.395,0)+IF('4-man'!BB$24="H",IF('4-man'!$Z$12="Ayak",0,IF('4-man'!$Z$12="Swift blade",4.141,4.382)),0)+IF('4-man'!BA$24="D",112.5,0)+IF('4-man'!BA$24="B",1.087,0)+IF('4-man'!BA$24="A",8.5,0)+IF('4-man'!AZ$24="T",1.252,0)+IF('4-man'!BA$24="E",1.254,0)+IF('4-man'!BB$24="SB",8.187,0)+IF('4-man'!BA$24="H",IF('4-man'!$Z$12="Ayak",1.255,0),0)</f>
        <v/>
      </c>
      <c r="BD145">
        <f>IF('4-man'!BC$24="S",12.021,0)+IF('4-man'!BC$24="C",4.395,0)+IF('4-man'!BC$24="H",IF('4-man'!$Z$12="Ayak",0,IF('4-man'!$Z$12="Swift blade",4.141,4.382)),0)+IF('4-man'!BB$24="D",112.5,0)+IF('4-man'!BB$24="B",1.087,0)+IF('4-man'!BB$24="A",8.5,0)+IF('4-man'!BA$24="T",1.252,0)+IF('4-man'!BB$24="E",1.254,0)+IF('4-man'!BC$24="SB",8.187,0)+IF('4-man'!BB$24="H",IF('4-man'!$Z$12="Ayak",1.255,0),0)</f>
        <v/>
      </c>
      <c r="BE145">
        <f>IF('4-man'!BD$24="S",12.021,0)+IF('4-man'!BD$24="C",4.395,0)+IF('4-man'!BD$24="H",IF('4-man'!$Z$12="Ayak",0,IF('4-man'!$Z$12="Swift blade",4.141,4.382)),0)+IF('4-man'!BC$24="D",112.5,0)+IF('4-man'!BC$24="B",1.087,0)+IF('4-man'!BC$24="A",8.5,0)+IF('4-man'!BB$24="T",1.252,0)+IF('4-man'!BC$24="E",1.254,0)+IF('4-man'!BD$24="SB",8.187,0)+IF('4-man'!BC$24="H",IF('4-man'!$Z$12="Ayak",1.255,0),0)</f>
        <v/>
      </c>
      <c r="BF145">
        <f>IF('4-man'!BE$24="S",12.021,0)+IF('4-man'!BE$24="C",4.395,0)+IF('4-man'!BE$24="H",IF('4-man'!$Z$12="Ayak",0,IF('4-man'!$Z$12="Swift blade",4.141,4.382)),0)+IF('4-man'!BD$24="D",112.5,0)+IF('4-man'!BD$24="B",1.087,0)+IF('4-man'!BD$24="A",8.5,0)+IF('4-man'!BC$24="T",1.252,0)+IF('4-man'!BD$24="E",1.254,0)+IF('4-man'!BE$24="SB",8.187,0)+IF('4-man'!BD$24="H",IF('4-man'!$Z$12="Ayak",1.255,0),0)</f>
        <v/>
      </c>
      <c r="BG145">
        <f>IF('4-man'!BF$24="S",12.021,0)+IF('4-man'!BF$24="C",4.395,0)+IF('4-man'!BF$24="H",IF('4-man'!$Z$12="Ayak",0,IF('4-man'!$Z$12="Swift blade",4.141,4.382)),0)+IF('4-man'!BE$24="D",112.5,0)+IF('4-man'!BE$24="B",1.087,0)+IF('4-man'!BE$24="A",8.5,0)+IF('4-man'!BD$24="T",1.252,0)+IF('4-man'!BE$24="E",1.254,0)+IF('4-man'!BF$24="SB",8.187,0)+IF('4-man'!BE$24="H",IF('4-man'!$Z$12="Ayak",1.255,0),0)</f>
        <v/>
      </c>
      <c r="BH145">
        <f>IF('4-man'!BG$24="S",12.021,0)+IF('4-man'!BG$24="C",4.395,0)+IF('4-man'!BG$24="H",IF('4-man'!$Z$12="Ayak",0,IF('4-man'!$Z$12="Swift blade",4.141,4.382)),0)+IF('4-man'!BF$24="D",112.5,0)+IF('4-man'!BF$24="B",1.087,0)+IF('4-man'!BF$24="A",8.5,0)+IF('4-man'!BE$24="T",1.252,0)+IF('4-man'!BF$24="E",1.254,0)+IF('4-man'!BG$24="SB",8.187,0)+IF('4-man'!BF$24="H",IF('4-man'!$Z$12="Ayak",1.255,0),0)</f>
        <v/>
      </c>
      <c r="BI145">
        <f>IF('4-man'!BH$24="S",12.021,0)+IF('4-man'!BH$24="C",4.395,0)+IF('4-man'!BH$24="H",IF('4-man'!$Z$12="Ayak",0,IF('4-man'!$Z$12="Swift blade",4.141,4.382)),0)+IF('4-man'!BG$24="D",112.5,0)+IF('4-man'!BG$24="B",1.087,0)+IF('4-man'!BG$24="A",8.5,0)+IF('4-man'!BF$24="T",1.252,0)+IF('4-man'!BG$24="E",1.254,0)+IF('4-man'!BH$24="SB",8.187,0)+IF('4-man'!BG$24="H",IF('4-man'!$Z$12="Ayak",1.255,0),0)</f>
        <v/>
      </c>
      <c r="BJ145">
        <f>IF('4-man'!BI$24="S",12.021,0)+IF('4-man'!BI$24="C",4.395,0)+IF('4-man'!BI$24="H",IF('4-man'!$Z$12="Ayak",0,IF('4-man'!$Z$12="Swift blade",4.141,4.382)),0)+IF('4-man'!BH$24="D",112.5,0)+IF('4-man'!BH$24="B",1.087,0)+IF('4-man'!BH$24="A",8.5,0)+IF('4-man'!BG$24="T",1.252,0)+IF('4-man'!BH$24="E",1.254,0)+IF('4-man'!BI$24="SB",8.187,0)+IF('4-man'!BH$24="H",IF('4-man'!$Z$12="Ayak",1.255,0),0)</f>
        <v/>
      </c>
      <c r="BK145">
        <f>IF('4-man'!BJ$24="S",12.021,0)+IF('4-man'!BJ$24="C",4.395,0)+IF('4-man'!BJ$24="H",IF('4-man'!$Z$12="Ayak",0,IF('4-man'!$Z$12="Swift blade",4.141,4.382)),0)+IF('4-man'!BI$24="D",112.5,0)+IF('4-man'!BI$24="B",1.087,0)+IF('4-man'!BI$24="A",8.5,0)+IF('4-man'!BH$24="T",1.252,0)+IF('4-man'!BI$24="E",1.254,0)+IF('4-man'!BJ$24="SB",8.187,0)+IF('4-man'!BI$24="H",IF('4-man'!$Z$12="Ayak",1.255,0),0)</f>
        <v/>
      </c>
      <c r="BL145">
        <f>IF('4-man'!BK$24="S",12.021,0)+IF('4-man'!BK$24="C",4.395,0)+IF('4-man'!BK$24="H",IF('4-man'!$Z$12="Ayak",0,IF('4-man'!$Z$12="Swift blade",4.141,4.382)),0)+IF('4-man'!BJ$24="D",112.5,0)+IF('4-man'!BJ$24="B",1.087,0)+IF('4-man'!BJ$24="A",8.5,0)+IF('4-man'!BI$24="T",1.252,0)+IF('4-man'!BJ$24="E",1.254,0)+IF('4-man'!BK$24="SB",8.187,0)+IF('4-man'!BJ$24="H",IF('4-man'!$Z$12="Ayak",1.255,0),0)</f>
        <v/>
      </c>
      <c r="BM145">
        <f>IF('4-man'!BL$24="S",12.021,0)+IF('4-man'!BL$24="C",4.395,0)+IF('4-man'!BL$24="H",IF('4-man'!$Z$12="Ayak",0,IF('4-man'!$Z$12="Swift blade",4.141,4.382)),0)+IF('4-man'!BK$24="D",112.5,0)+IF('4-man'!BK$24="B",1.087,0)+IF('4-man'!BK$24="A",8.5,0)+IF('4-man'!BJ$24="T",1.252,0)+IF('4-man'!BK$24="E",1.254,0)+IF('4-man'!BL$24="SB",8.187,0)+IF('4-man'!BK$24="H",IF('4-man'!$Z$12="Ayak",1.255,0),0)</f>
        <v/>
      </c>
      <c r="BN145">
        <f>IF('4-man'!BM$24="S",12.021,0)+IF('4-man'!BM$24="C",4.395,0)+IF('4-man'!BM$24="H",IF('4-man'!$Z$12="Ayak",0,IF('4-man'!$Z$12="Swift blade",4.141,4.382)),0)+IF('4-man'!BL$24="D",112.5,0)+IF('4-man'!BL$24="B",1.087,0)+IF('4-man'!BL$24="A",8.5,0)+IF('4-man'!BK$24="T",1.252,0)+IF('4-man'!BL$24="E",1.254,0)+IF('4-man'!BM$24="SB",8.187,0)+IF('4-man'!BL$24="H",IF('4-man'!$Z$12="Ayak",1.255,0),0)</f>
        <v/>
      </c>
      <c r="BO145">
        <f>IF('4-man'!BN$24="S",12.021,0)+IF('4-man'!BN$24="C",4.395,0)+IF('4-man'!BN$24="H",IF('4-man'!$Z$12="Ayak",0,IF('4-man'!$Z$12="Swift blade",4.141,4.382)),0)+IF('4-man'!BM$24="D",112.5,0)+IF('4-man'!BM$24="B",1.087,0)+IF('4-man'!BM$24="A",8.5,0)+IF('4-man'!BL$24="T",1.252,0)+IF('4-man'!BM$24="E",1.254,0)+IF('4-man'!BN$24="SB",8.187,0)+IF('4-man'!BM$24="H",IF('4-man'!$Z$12="Ayak",1.255,0),0)</f>
        <v/>
      </c>
      <c r="BP145">
        <f>IF('4-man'!BO$24="S",12.021,0)+IF('4-man'!BO$24="C",4.395,0)+IF('4-man'!BO$24="H",IF('4-man'!$Z$12="Ayak",0,IF('4-man'!$Z$12="Swift blade",4.141,4.382)),0)+IF('4-man'!BN$24="D",112.5,0)+IF('4-man'!BN$24="B",1.087,0)+IF('4-man'!BN$24="A",8.5,0)+IF('4-man'!BM$24="T",1.252,0)+IF('4-man'!BN$24="E",1.254,0)+IF('4-man'!BO$24="SB",8.187,0)+IF('4-man'!BN$24="H",IF('4-man'!$Z$12="Ayak",1.255,0),0)</f>
        <v/>
      </c>
      <c r="BQ145">
        <f>IF('4-man'!BP$24="S",12.021,0)+IF('4-man'!BP$24="C",4.395,0)+IF('4-man'!BP$24="H",IF('4-man'!$Z$12="Ayak",0,IF('4-man'!$Z$12="Swift blade",4.141,4.382)),0)+IF('4-man'!BO$24="D",112.5,0)+IF('4-man'!BO$24="B",1.087,0)+IF('4-man'!BO$24="A",8.5,0)+IF('4-man'!BN$24="T",1.252,0)+IF('4-man'!BO$24="E",1.254,0)+IF('4-man'!BP$24="SB",8.187,0)+IF('4-man'!BO$24="H",IF('4-man'!$Z$12="Ayak",1.255,0),0)</f>
        <v/>
      </c>
      <c r="BR145">
        <f>IF('4-man'!BQ$24="S",12.021,0)+IF('4-man'!BQ$24="C",4.395,0)+IF('4-man'!BQ$24="H",IF('4-man'!$Z$12="Ayak",0,IF('4-man'!$Z$12="Swift blade",4.141,4.382)),0)+IF('4-man'!BP$24="D",112.5,0)+IF('4-man'!BP$24="B",1.087,0)+IF('4-man'!BP$24="A",8.5,0)+IF('4-man'!BO$24="T",1.252,0)+IF('4-man'!BP$24="E",1.254,0)+IF('4-man'!BQ$24="SB",8.187,0)+IF('4-man'!BP$24="H",IF('4-man'!$Z$12="Ayak",1.255,0),0)</f>
        <v/>
      </c>
      <c r="BS145">
        <f>IF('4-man'!BR$24="S",12.021,0)+IF('4-man'!BR$24="C",4.395,0)+IF('4-man'!BR$24="H",IF('4-man'!$Z$12="Ayak",0,IF('4-man'!$Z$12="Swift blade",4.141,4.382)),0)+IF('4-man'!BQ$24="D",112.5,0)+IF('4-man'!BQ$24="B",1.087,0)+IF('4-man'!BQ$24="A",8.5,0)+IF('4-man'!BP$24="T",1.252,0)+IF('4-man'!BQ$24="E",1.254,0)+IF('4-man'!BR$24="SB",8.187,0)+IF('4-man'!BQ$24="H",IF('4-man'!$Z$12="Ayak",1.255,0),0)</f>
        <v/>
      </c>
      <c r="BT145">
        <f>IF('4-man'!BS$24="S",12.021,0)+IF('4-man'!BS$24="C",4.395,0)+IF('4-man'!BS$24="H",IF('4-man'!$Z$12="Ayak",0,IF('4-man'!$Z$12="Swift blade",4.141,4.382)),0)+IF('4-man'!BR$24="D",112.5,0)+IF('4-man'!BR$24="B",1.087,0)+IF('4-man'!BR$24="A",8.5,0)+IF('4-man'!BQ$24="T",1.252,0)+IF('4-man'!BR$24="E",1.254,0)+IF('4-man'!BS$24="SB",8.187,0)+IF('4-man'!BR$24="H",IF('4-man'!$Z$12="Ayak",1.255,0),0)</f>
        <v/>
      </c>
      <c r="BU145">
        <f>IF('4-man'!BT$24="S",12.021,0)+IF('4-man'!BT$24="C",4.395,0)+IF('4-man'!BT$24="H",IF('4-man'!$Z$12="Ayak",0,IF('4-man'!$Z$12="Swift blade",4.141,4.382)),0)+IF('4-man'!BS$24="D",112.5,0)+IF('4-man'!BS$24="B",1.087,0)+IF('4-man'!BS$24="A",8.5,0)+IF('4-man'!BR$24="T",1.252,0)+IF('4-man'!BS$24="E",1.254,0)+IF('4-man'!BT$24="SB",8.187,0)+IF('4-man'!BS$24="H",IF('4-man'!$Z$12="Ayak",1.255,0),0)</f>
        <v/>
      </c>
      <c r="BV145">
        <f>IF('4-man'!BU$24="S",12.021,0)+IF('4-man'!BU$24="C",4.395,0)+IF('4-man'!BU$24="H",IF('4-man'!$Z$12="Ayak",0,IF('4-man'!$Z$12="Swift blade",4.141,4.382)),0)+IF('4-man'!BT$24="D",112.5,0)+IF('4-man'!BT$24="B",1.087,0)+IF('4-man'!BT$24="A",8.5,0)+IF('4-man'!BS$24="T",1.252,0)+IF('4-man'!BT$24="E",1.254,0)+IF('4-man'!BU$24="SB",8.187,0)+IF('4-man'!BT$24="H",IF('4-man'!$Z$12="Ayak",1.255,0),0)</f>
        <v/>
      </c>
      <c r="BW145">
        <f>IF('4-man'!BV$24="S",12.021,0)+IF('4-man'!BV$24="C",4.395,0)+IF('4-man'!BV$24="H",IF('4-man'!$Z$12="Ayak",0,IF('4-man'!$Z$12="Swift blade",4.141,4.382)),0)+IF('4-man'!BU$24="D",112.5,0)+IF('4-man'!BU$24="B",1.087,0)+IF('4-man'!BU$24="A",8.5,0)+IF('4-man'!BT$24="T",1.252,0)+IF('4-man'!BU$24="E",1.254,0)+IF('4-man'!BV$24="SB",8.187,0)+IF('4-man'!BU$24="H",IF('4-man'!$Z$12="Ayak",1.255,0),0)</f>
        <v/>
      </c>
      <c r="BX145">
        <f>IF('4-man'!BW$24="S",12.021,0)+IF('4-man'!BW$24="C",4.395,0)+IF('4-man'!BW$24="H",IF('4-man'!$Z$12="Ayak",0,IF('4-man'!$Z$12="Swift blade",4.141,4.382)),0)+IF('4-man'!BV$24="D",112.5,0)+IF('4-man'!BV$24="B",1.087,0)+IF('4-man'!BV$24="A",8.5,0)+IF('4-man'!BU$24="T",1.252,0)+IF('4-man'!BV$24="E",1.254,0)+IF('4-man'!BW$24="SB",8.187,0)+IF('4-man'!BV$24="H",IF('4-man'!$Z$12="Ayak",1.255,0),0)</f>
        <v/>
      </c>
      <c r="BY145">
        <f>IF('4-man'!BX$24="S",12.021,0)+IF('4-man'!BX$24="C",4.395,0)+IF('4-man'!BX$24="H",IF('4-man'!$Z$12="Ayak",0,IF('4-man'!$Z$12="Swift blade",4.141,4.382)),0)+IF('4-man'!BW$24="D",112.5,0)+IF('4-man'!BW$24="B",1.087,0)+IF('4-man'!BW$24="A",8.5,0)+IF('4-man'!BV$24="T",1.252,0)+IF('4-man'!BW$24="E",1.254,0)+IF('4-man'!BX$24="SB",8.187,0)+IF('4-man'!BW$24="H",IF('4-man'!$Z$12="Ayak",1.255,0),0)</f>
        <v/>
      </c>
      <c r="BZ145">
        <f>IF('4-man'!BY$24="S",12.021,0)+IF('4-man'!BY$24="C",4.395,0)+IF('4-man'!BY$24="H",IF('4-man'!$Z$12="Ayak",0,IF('4-man'!$Z$12="Swift blade",4.141,4.382)),0)+IF('4-man'!BX$24="D",112.5,0)+IF('4-man'!BX$24="B",1.087,0)+IF('4-man'!BX$24="A",8.5,0)+IF('4-man'!BW$24="T",1.252,0)+IF('4-man'!BX$24="E",1.254,0)+IF('4-man'!BY$24="SB",8.187,0)+IF('4-man'!BX$24="H",IF('4-man'!$Z$12="Ayak",1.255,0),0)</f>
        <v/>
      </c>
      <c r="CA145">
        <f>IF('4-man'!BZ$24="S",12.021,0)+IF('4-man'!BZ$24="C",4.395,0)+IF('4-man'!BZ$24="H",IF('4-man'!$Z$12="Ayak",0,IF('4-man'!$Z$12="Swift blade",4.141,4.382)),0)+IF('4-man'!BY$24="D",112.5,0)+IF('4-man'!BY$24="B",1.087,0)+IF('4-man'!BY$24="A",8.5,0)+IF('4-man'!BX$24="T",1.252,0)+IF('4-man'!BY$24="E",1.254,0)+IF('4-man'!BZ$24="SB",8.187,0)+IF('4-man'!BY$24="H",IF('4-man'!$Z$12="Ayak",1.255,0),0)</f>
        <v/>
      </c>
      <c r="CB145">
        <f>IF('4-man'!CA$24="S",12.021,0)+IF('4-man'!CA$24="C",4.395,0)+IF('4-man'!CA$24="H",IF('4-man'!$Z$12="Ayak",0,IF('4-man'!$Z$12="Swift blade",4.141,4.382)),0)+IF('4-man'!BZ$24="D",112.5,0)+IF('4-man'!BZ$24="B",1.087,0)+IF('4-man'!BZ$24="A",8.5,0)+IF('4-man'!BY$24="T",1.252,0)+IF('4-man'!BZ$24="E",1.254,0)+IF('4-man'!CA$24="SB",8.187,0)+IF('4-man'!BZ$24="H",IF('4-man'!$Z$12="Ayak",1.255,0),0)</f>
        <v/>
      </c>
      <c r="CC145">
        <f>IF('4-man'!CB$24="S",12.021,0)+IF('4-man'!CB$24="C",4.395,0)+IF('4-man'!CB$24="H",IF('4-man'!$Z$12="Ayak",0,IF('4-man'!$Z$12="Swift blade",4.141,4.382)),0)+IF('4-man'!CA$24="D",112.5,0)+IF('4-man'!CA$24="B",1.087,0)+IF('4-man'!CA$24="A",8.5,0)+IF('4-man'!BZ$24="T",1.252,0)+IF('4-man'!CA$24="E",1.254,0)+IF('4-man'!CB$24="SB",8.187,0)+IF('4-man'!CA$24="H",IF('4-man'!$Z$12="Ayak",1.255,0),0)</f>
        <v/>
      </c>
      <c r="CD145">
        <f>IF('4-man'!CC$24="S",12.021,0)+IF('4-man'!CC$24="C",4.395,0)+IF('4-man'!CC$24="H",IF('4-man'!$Z$12="Ayak",0,IF('4-man'!$Z$12="Swift blade",4.141,4.382)),0)+IF('4-man'!CB$24="D",112.5,0)+IF('4-man'!CB$24="B",1.087,0)+IF('4-man'!CB$24="A",8.5,0)+IF('4-man'!CA$24="T",1.252,0)+IF('4-man'!CB$24="E",1.254,0)+IF('4-man'!CC$24="SB",8.187,0)+IF('4-man'!CB$24="H",IF('4-man'!$Z$12="Ayak",1.255,0),0)</f>
        <v/>
      </c>
    </row>
    <row r="146">
      <c r="A146" t="inlineStr">
        <is>
          <t>P3 var</t>
        </is>
      </c>
      <c r="C146">
        <f>0</f>
        <v/>
      </c>
      <c r="D146">
        <f>IF('4-man'!C$24="S",26.708,0)+IF('4-man'!C$24="C",10.052,0)+IF('4-man'!C$24="H",IF('4-man'!$Z$12="Ayak",0,IF('4-man'!$Z$12="Swift blade",9.844,9.929)),0)+IF('4-man'!C$24="SB",18.815,0)</f>
        <v/>
      </c>
      <c r="E146">
        <f>IF('4-man'!D$24="S",26.708,0)+IF('4-man'!D$24="C",10.052,0)+IF('4-man'!D$24="H",IF('4-man'!$Z$12="Ayak",0,IF('4-man'!$Z$12="Swift blade",9.844,9.929)),0)+IF('4-man'!C$24="D",481.25,0)+IF('4-man'!C$24="B",1.257,0)+IF('4-man'!C$24="A",26.917,0)+IF('4-man'!C$24="E",1.275,0)+IF('4-man'!D$24="SB",18.815,0)+IF('4-man'!C$24="H",IF('4-man'!$Z$12="Ayak",1.276,0),0)</f>
        <v/>
      </c>
      <c r="F146">
        <f>IF('4-man'!E$24="S",26.708,0)+IF('4-man'!E$24="C",10.052,0)+IF('4-man'!E$24="H",IF('4-man'!$Z$12="Ayak",0,IF('4-man'!$Z$12="Swift blade",9.844,9.929)),0)+IF('4-man'!D$24="D",481.25,0)+IF('4-man'!D$24="B",1.257,0)+IF('4-man'!D$24="A",26.917,0)+IF('4-man'!C$24="T",1.29,0)+IF('4-man'!D$24="E",1.275,0)+IF('4-man'!E$24="SB",18.815,0)+IF('4-man'!D$24="H",IF('4-man'!$Z$12="Ayak",1.276,0),0)</f>
        <v/>
      </c>
      <c r="G146">
        <f>IF('4-man'!F$24="S",26.708,0)+IF('4-man'!F$24="C",10.052,0)+IF('4-man'!F$24="H",IF('4-man'!$Z$12="Ayak",0,IF('4-man'!$Z$12="Swift blade",9.844,9.929)),0)+IF('4-man'!E$24="D",481.25,0)+IF('4-man'!E$24="B",1.257,0)+IF('4-man'!E$24="A",26.917,0)+IF('4-man'!D$24="T",1.29,0)+IF('4-man'!E$24="E",1.275,0)+IF('4-man'!F$24="SB",18.815,0)+IF('4-man'!E$24="H",IF('4-man'!$Z$12="Ayak",1.276,0),0)</f>
        <v/>
      </c>
      <c r="H146">
        <f>IF('4-man'!G$24="S",26.708,0)+IF('4-man'!G$24="C",10.052,0)+IF('4-man'!G$24="H",IF('4-man'!$Z$12="Ayak",0,IF('4-man'!$Z$12="Swift blade",9.844,9.929)),0)+IF('4-man'!F$24="D",481.25,0)+IF('4-man'!F$24="B",1.257,0)+IF('4-man'!F$24="A",26.917,0)+IF('4-man'!E$24="T",1.29,0)+IF('4-man'!F$24="E",1.275,0)+IF('4-man'!G$24="SB",18.815,0)+IF('4-man'!F$24="H",IF('4-man'!$Z$12="Ayak",1.276,0),0)</f>
        <v/>
      </c>
      <c r="I146">
        <f>IF('4-man'!H$24="S",26.708,0)+IF('4-man'!H$24="C",10.052,0)+IF('4-man'!H$24="H",IF('4-man'!$Z$12="Ayak",0,IF('4-man'!$Z$12="Swift blade",9.844,9.929)),0)+IF('4-man'!G$24="D",481.25,0)+IF('4-man'!G$24="B",1.257,0)+IF('4-man'!G$24="A",26.917,0)+IF('4-man'!F$24="T",1.29,0)+IF('4-man'!G$24="E",1.275,0)+IF('4-man'!H$24="SB",18.815,0)+IF('4-man'!G$24="H",IF('4-man'!$Z$12="Ayak",1.276,0),0)</f>
        <v/>
      </c>
      <c r="J146">
        <f>IF('4-man'!I$24="S",26.708,0)+IF('4-man'!I$24="C",10.052,0)+IF('4-man'!I$24="H",IF('4-man'!$Z$12="Ayak",0,IF('4-man'!$Z$12="Swift blade",9.844,9.929)),0)+IF('4-man'!H$24="D",481.25,0)+IF('4-man'!H$24="B",1.257,0)+IF('4-man'!H$24="A",26.917,0)+IF('4-man'!G$24="T",1.29,0)+IF('4-man'!H$24="E",1.275,0)+IF('4-man'!I$24="SB",18.815,0)+IF('4-man'!H$24="H",IF('4-man'!$Z$12="Ayak",1.276,0),0)</f>
        <v/>
      </c>
      <c r="K146">
        <f>IF('4-man'!J$24="S",26.708,0)+IF('4-man'!J$24="C",10.052,0)+IF('4-man'!J$24="H",IF('4-man'!$Z$12="Ayak",0,IF('4-man'!$Z$12="Swift blade",9.844,9.929)),0)+IF('4-man'!I$24="D",481.25,0)+IF('4-man'!I$24="B",1.257,0)+IF('4-man'!I$24="A",26.917,0)+IF('4-man'!H$24="T",1.29,0)+IF('4-man'!I$24="E",1.275,0)+IF('4-man'!J$24="SB",18.815,0)+IF('4-man'!I$24="H",IF('4-man'!$Z$12="Ayak",1.276,0),0)</f>
        <v/>
      </c>
      <c r="L146">
        <f>IF('4-man'!K$24="S",26.708,0)+IF('4-man'!K$24="C",10.052,0)+IF('4-man'!K$24="H",IF('4-man'!$Z$12="Ayak",0,IF('4-man'!$Z$12="Swift blade",9.844,9.929)),0)+IF('4-man'!J$24="D",481.25,0)+IF('4-man'!J$24="B",1.257,0)+IF('4-man'!J$24="A",26.917,0)+IF('4-man'!I$24="T",1.29,0)+IF('4-man'!J$24="E",1.275,0)+IF('4-man'!K$24="SB",18.815,0)+IF('4-man'!J$24="H",IF('4-man'!$Z$12="Ayak",1.276,0),0)</f>
        <v/>
      </c>
      <c r="M146">
        <f>IF('4-man'!L$24="S",26.708,0)+IF('4-man'!L$24="C",10.052,0)+IF('4-man'!L$24="H",IF('4-man'!$Z$12="Ayak",0,IF('4-man'!$Z$12="Swift blade",9.844,9.929)),0)+IF('4-man'!K$24="D",481.25,0)+IF('4-man'!K$24="B",1.257,0)+IF('4-man'!K$24="A",26.917,0)+IF('4-man'!J$24="T",1.29,0)+IF('4-man'!K$24="E",1.275,0)+IF('4-man'!L$24="SB",18.815,0)+IF('4-man'!K$24="H",IF('4-man'!$Z$12="Ayak",1.276,0),0)</f>
        <v/>
      </c>
      <c r="N146">
        <f>IF('4-man'!M$24="S",26.708,0)+IF('4-man'!M$24="C",10.052,0)+IF('4-man'!M$24="H",IF('4-man'!$Z$12="Ayak",0,IF('4-man'!$Z$12="Swift blade",9.844,9.929)),0)+IF('4-man'!L$24="D",481.25,0)+IF('4-man'!L$24="B",1.257,0)+IF('4-man'!L$24="A",26.917,0)+IF('4-man'!K$24="T",1.29,0)+IF('4-man'!L$24="E",1.275,0)+IF('4-man'!M$24="SB",18.815,0)+IF('4-man'!L$24="H",IF('4-man'!$Z$12="Ayak",1.276,0),0)</f>
        <v/>
      </c>
      <c r="O146">
        <f>IF('4-man'!N$24="S",26.708,0)+IF('4-man'!N$24="C",10.052,0)+IF('4-man'!N$24="H",IF('4-man'!$Z$12="Ayak",0,IF('4-man'!$Z$12="Swift blade",9.844,9.929)),0)+IF('4-man'!M$24="D",481.25,0)+IF('4-man'!M$24="B",1.257,0)+IF('4-man'!M$24="A",26.917,0)+IF('4-man'!L$24="T",1.29,0)+IF('4-man'!M$24="E",1.275,0)+IF('4-man'!N$24="SB",18.815,0)+IF('4-man'!M$24="H",IF('4-man'!$Z$12="Ayak",1.276,0),0)</f>
        <v/>
      </c>
      <c r="P146">
        <f>IF('4-man'!O$24="S",26.708,0)+IF('4-man'!O$24="C",10.052,0)+IF('4-man'!O$24="H",IF('4-man'!$Z$12="Ayak",0,IF('4-man'!$Z$12="Swift blade",9.844,9.929)),0)+IF('4-man'!N$24="D",481.25,0)+IF('4-man'!N$24="B",1.257,0)+IF('4-man'!N$24="A",26.917,0)+IF('4-man'!M$24="T",1.29,0)+IF('4-man'!N$24="E",1.275,0)+IF('4-man'!O$24="SB",18.815,0)+IF('4-man'!N$24="H",IF('4-man'!$Z$12="Ayak",1.276,0),0)</f>
        <v/>
      </c>
      <c r="Q146">
        <f>IF('4-man'!P$24="S",26.708,0)+IF('4-man'!P$24="C",10.052,0)+IF('4-man'!P$24="H",IF('4-man'!$Z$12="Ayak",0,IF('4-man'!$Z$12="Swift blade",9.844,9.929)),0)+IF('4-man'!O$24="D",481.25,0)+IF('4-man'!O$24="B",1.257,0)+IF('4-man'!O$24="A",26.917,0)+IF('4-man'!N$24="T",1.29,0)+IF('4-man'!O$24="E",1.275,0)+IF('4-man'!P$24="SB",18.815,0)+IF('4-man'!O$24="H",IF('4-man'!$Z$12="Ayak",1.276,0),0)</f>
        <v/>
      </c>
      <c r="R146">
        <f>IF('4-man'!Q$24="S",26.708,0)+IF('4-man'!Q$24="C",10.052,0)+IF('4-man'!Q$24="H",IF('4-man'!$Z$12="Ayak",0,IF('4-man'!$Z$12="Swift blade",9.844,9.929)),0)+IF('4-man'!P$24="D",481.25,0)+IF('4-man'!P$24="B",1.257,0)+IF('4-man'!P$24="A",26.917,0)+IF('4-man'!O$24="T",1.29,0)+IF('4-man'!P$24="E",1.275,0)+IF('4-man'!Q$24="SB",18.815,0)+IF('4-man'!P$24="H",IF('4-man'!$Z$12="Ayak",1.276,0),0)</f>
        <v/>
      </c>
      <c r="S146">
        <f>IF('4-man'!R$24="S",26.708,0)+IF('4-man'!R$24="C",10.052,0)+IF('4-man'!R$24="H",IF('4-man'!$Z$12="Ayak",0,IF('4-man'!$Z$12="Swift blade",9.844,9.929)),0)+IF('4-man'!Q$24="D",481.25,0)+IF('4-man'!Q$24="B",1.257,0)+IF('4-man'!Q$24="A",26.917,0)+IF('4-man'!P$24="T",1.29,0)+IF('4-man'!Q$24="E",1.275,0)+IF('4-man'!R$24="SB",18.815,0)+IF('4-man'!Q$24="H",IF('4-man'!$Z$12="Ayak",1.276,0),0)</f>
        <v/>
      </c>
      <c r="T146">
        <f>IF('4-man'!S$24="S",26.708,0)+IF('4-man'!S$24="C",10.052,0)+IF('4-man'!S$24="H",IF('4-man'!$Z$12="Ayak",0,IF('4-man'!$Z$12="Swift blade",9.844,9.929)),0)+IF('4-man'!R$24="D",481.25,0)+IF('4-man'!R$24="B",1.257,0)+IF('4-man'!R$24="A",26.917,0)+IF('4-man'!Q$24="T",1.29,0)+IF('4-man'!R$24="E",1.275,0)+IF('4-man'!S$24="SB",18.815,0)+IF('4-man'!R$24="H",IF('4-man'!$Z$12="Ayak",1.276,0),0)</f>
        <v/>
      </c>
      <c r="U146">
        <f>IF('4-man'!T$24="S",26.708,0)+IF('4-man'!T$24="C",10.052,0)+IF('4-man'!T$24="H",IF('4-man'!$Z$12="Ayak",0,IF('4-man'!$Z$12="Swift blade",9.844,9.929)),0)+IF('4-man'!S$24="D",481.25,0)+IF('4-man'!S$24="B",1.257,0)+IF('4-man'!S$24="A",26.917,0)+IF('4-man'!R$24="T",1.29,0)+IF('4-man'!S$24="E",1.275,0)+IF('4-man'!T$24="SB",18.815,0)+IF('4-man'!S$24="H",IF('4-man'!$Z$12="Ayak",1.276,0),0)</f>
        <v/>
      </c>
      <c r="V146">
        <f>IF('4-man'!U$24="S",26.708,0)+IF('4-man'!U$24="C",10.052,0)+IF('4-man'!U$24="H",IF('4-man'!$Z$12="Ayak",0,IF('4-man'!$Z$12="Swift blade",9.844,9.929)),0)+IF('4-man'!T$24="D",481.25,0)+IF('4-man'!T$24="B",1.257,0)+IF('4-man'!T$24="A",26.917,0)+IF('4-man'!S$24="T",1.29,0)+IF('4-man'!T$24="E",1.275,0)+IF('4-man'!U$24="SB",18.815,0)+IF('4-man'!T$24="H",IF('4-man'!$Z$12="Ayak",1.276,0),0)</f>
        <v/>
      </c>
      <c r="W146">
        <f>IF('4-man'!V$24="S",26.708,0)+IF('4-man'!V$24="C",10.052,0)+IF('4-man'!V$24="H",IF('4-man'!$Z$12="Ayak",0,IF('4-man'!$Z$12="Swift blade",9.844,9.929)),0)+IF('4-man'!U$24="D",481.25,0)+IF('4-man'!U$24="B",1.257,0)+IF('4-man'!U$24="A",26.917,0)+IF('4-man'!T$24="T",1.29,0)+IF('4-man'!U$24="E",1.275,0)+IF('4-man'!V$24="SB",18.815,0)+IF('4-man'!U$24="H",IF('4-man'!$Z$12="Ayak",1.276,0),0)</f>
        <v/>
      </c>
      <c r="X146">
        <f>IF('4-man'!W$24="S",26.708,0)+IF('4-man'!W$24="C",10.052,0)+IF('4-man'!W$24="H",IF('4-man'!$Z$12="Ayak",0,IF('4-man'!$Z$12="Swift blade",9.844,9.929)),0)+IF('4-man'!V$24="D",481.25,0)+IF('4-man'!V$24="B",1.257,0)+IF('4-man'!V$24="A",26.917,0)+IF('4-man'!U$24="T",1.29,0)+IF('4-man'!V$24="E",1.275,0)+IF('4-man'!W$24="SB",18.815,0)+IF('4-man'!V$24="H",IF('4-man'!$Z$12="Ayak",1.276,0),0)</f>
        <v/>
      </c>
      <c r="Y146">
        <f>IF('4-man'!X$24="S",26.708,0)+IF('4-man'!X$24="C",10.052,0)+IF('4-man'!X$24="H",IF('4-man'!$Z$12="Ayak",0,IF('4-man'!$Z$12="Swift blade",9.844,9.929)),0)+IF('4-man'!W$24="D",481.25,0)+IF('4-man'!W$24="B",1.257,0)+IF('4-man'!W$24="A",26.917,0)+IF('4-man'!V$24="T",1.29,0)+IF('4-man'!W$24="E",1.275,0)+IF('4-man'!X$24="SB",18.815,0)+IF('4-man'!W$24="H",IF('4-man'!$Z$12="Ayak",1.276,0),0)</f>
        <v/>
      </c>
      <c r="Z146">
        <f>IF('4-man'!Y$24="S",26.708,0)+IF('4-man'!Y$24="C",10.052,0)+IF('4-man'!Y$24="H",IF('4-man'!$Z$12="Ayak",0,IF('4-man'!$Z$12="Swift blade",9.844,9.929)),0)+IF('4-man'!X$24="D",481.25,0)+IF('4-man'!X$24="B",1.257,0)+IF('4-man'!X$24="A",26.917,0)+IF('4-man'!W$24="T",1.29,0)+IF('4-man'!X$24="E",1.275,0)+IF('4-man'!Y$24="SB",18.815,0)+IF('4-man'!X$24="H",IF('4-man'!$Z$12="Ayak",1.276,0),0)</f>
        <v/>
      </c>
      <c r="AA146">
        <f>IF('4-man'!Z$24="S",26.708,0)+IF('4-man'!Z$24="C",10.052,0)+IF('4-man'!Z$24="H",IF('4-man'!$Z$12="Ayak",0,IF('4-man'!$Z$12="Swift blade",9.844,9.929)),0)+IF('4-man'!Y$24="D",481.25,0)+IF('4-man'!Y$24="B",1.257,0)+IF('4-man'!Y$24="A",26.917,0)+IF('4-man'!X$24="T",1.29,0)+IF('4-man'!Y$24="E",1.275,0)+IF('4-man'!Z$24="SB",18.815,0)+IF('4-man'!Y$24="H",IF('4-man'!$Z$12="Ayak",1.276,0),0)</f>
        <v/>
      </c>
      <c r="AB146">
        <f>IF('4-man'!AA$24="S",26.708,0)+IF('4-man'!AA$24="C",10.052,0)+IF('4-man'!AA$24="H",IF('4-man'!$Z$12="Ayak",0,IF('4-man'!$Z$12="Swift blade",9.844,9.929)),0)+IF('4-man'!Z$24="D",481.25,0)+IF('4-man'!Z$24="B",1.257,0)+IF('4-man'!Z$24="A",26.917,0)+IF('4-man'!Y$24="T",1.29,0)+IF('4-man'!Z$24="E",1.275,0)+IF('4-man'!AA$24="SB",18.815,0)+IF('4-man'!Z$24="H",IF('4-man'!$Z$12="Ayak",1.276,0),0)</f>
        <v/>
      </c>
      <c r="AC146">
        <f>IF('4-man'!AB$24="S",26.708,0)+IF('4-man'!AB$24="C",10.052,0)+IF('4-man'!AB$24="H",IF('4-man'!$Z$12="Ayak",0,IF('4-man'!$Z$12="Swift blade",9.844,9.929)),0)+IF('4-man'!AA$24="D",481.25,0)+IF('4-man'!AA$24="B",1.257,0)+IF('4-man'!AA$24="A",26.917,0)+IF('4-man'!Z$24="T",1.29,0)+IF('4-man'!AA$24="E",1.275,0)+IF('4-man'!AB$24="SB",18.815,0)+IF('4-man'!AA$24="H",IF('4-man'!$Z$12="Ayak",1.276,0),0)</f>
        <v/>
      </c>
      <c r="AD146">
        <f>IF('4-man'!AC$24="S",26.708,0)+IF('4-man'!AC$24="C",10.052,0)+IF('4-man'!AC$24="H",IF('4-man'!$Z$12="Ayak",0,IF('4-man'!$Z$12="Swift blade",9.844,9.929)),0)+IF('4-man'!AB$24="D",481.25,0)+IF('4-man'!AB$24="B",1.257,0)+IF('4-man'!AB$24="A",26.917,0)+IF('4-man'!AA$24="T",1.29,0)+IF('4-man'!AB$24="E",1.275,0)+IF('4-man'!AC$24="SB",18.815,0)+IF('4-man'!AB$24="H",IF('4-man'!$Z$12="Ayak",1.276,0),0)</f>
        <v/>
      </c>
      <c r="AE146">
        <f>IF('4-man'!AD$24="S",26.708,0)+IF('4-man'!AD$24="C",10.052,0)+IF('4-man'!AD$24="H",IF('4-man'!$Z$12="Ayak",0,IF('4-man'!$Z$12="Swift blade",9.844,9.929)),0)+IF('4-man'!AC$24="D",481.25,0)+IF('4-man'!AC$24="B",1.257,0)+IF('4-man'!AC$24="A",26.917,0)+IF('4-man'!AB$24="T",1.29,0)+IF('4-man'!AC$24="E",1.275,0)+IF('4-man'!AD$24="SB",18.815,0)+IF('4-man'!AC$24="H",IF('4-man'!$Z$12="Ayak",1.276,0),0)</f>
        <v/>
      </c>
      <c r="AF146">
        <f>IF('4-man'!AE$24="S",26.708,0)+IF('4-man'!AE$24="C",10.052,0)+IF('4-man'!AE$24="H",IF('4-man'!$Z$12="Ayak",0,IF('4-man'!$Z$12="Swift blade",9.844,9.929)),0)+IF('4-man'!AD$24="D",481.25,0)+IF('4-man'!AD$24="B",1.257,0)+IF('4-man'!AD$24="A",26.917,0)+IF('4-man'!AC$24="T",1.29,0)+IF('4-man'!AD$24="E",1.275,0)+IF('4-man'!AE$24="SB",18.815,0)+IF('4-man'!AD$24="H",IF('4-man'!$Z$12="Ayak",1.276,0),0)</f>
        <v/>
      </c>
      <c r="AG146">
        <f>IF('4-man'!AF$24="S",26.708,0)+IF('4-man'!AF$24="C",10.052,0)+IF('4-man'!AF$24="H",IF('4-man'!$Z$12="Ayak",0,IF('4-man'!$Z$12="Swift blade",9.844,9.929)),0)+IF('4-man'!AE$24="D",481.25,0)+IF('4-man'!AE$24="B",1.257,0)+IF('4-man'!AE$24="A",26.917,0)+IF('4-man'!AD$24="T",1.29,0)+IF('4-man'!AE$24="E",1.275,0)+IF('4-man'!AF$24="SB",18.815,0)+IF('4-man'!AE$24="H",IF('4-man'!$Z$12="Ayak",1.276,0),0)</f>
        <v/>
      </c>
      <c r="AH146">
        <f>IF('4-man'!AG$24="S",26.708,0)+IF('4-man'!AG$24="C",10.052,0)+IF('4-man'!AG$24="H",IF('4-man'!$Z$12="Ayak",0,IF('4-man'!$Z$12="Swift blade",9.844,9.929)),0)+IF('4-man'!AF$24="D",481.25,0)+IF('4-man'!AF$24="B",1.257,0)+IF('4-man'!AF$24="A",26.917,0)+IF('4-man'!AE$24="T",1.29,0)+IF('4-man'!AF$24="E",1.275,0)+IF('4-man'!AG$24="SB",18.815,0)+IF('4-man'!AF$24="H",IF('4-man'!$Z$12="Ayak",1.276,0),0)</f>
        <v/>
      </c>
      <c r="AI146">
        <f>IF('4-man'!AH$24="S",26.708,0)+IF('4-man'!AH$24="C",10.052,0)+IF('4-man'!AH$24="H",IF('4-man'!$Z$12="Ayak",0,IF('4-man'!$Z$12="Swift blade",9.844,9.929)),0)+IF('4-man'!AG$24="D",481.25,0)+IF('4-man'!AG$24="B",1.257,0)+IF('4-man'!AG$24="A",26.917,0)+IF('4-man'!AF$24="T",1.29,0)+IF('4-man'!AG$24="E",1.275,0)+IF('4-man'!AH$24="SB",18.815,0)+IF('4-man'!AG$24="H",IF('4-man'!$Z$12="Ayak",1.276,0),0)</f>
        <v/>
      </c>
      <c r="AJ146">
        <f>IF('4-man'!AI$24="S",26.708,0)+IF('4-man'!AI$24="C",10.052,0)+IF('4-man'!AI$24="H",IF('4-man'!$Z$12="Ayak",0,IF('4-man'!$Z$12="Swift blade",9.844,9.929)),0)+IF('4-man'!AH$24="D",481.25,0)+IF('4-man'!AH$24="B",1.257,0)+IF('4-man'!AH$24="A",26.917,0)+IF('4-man'!AG$24="T",1.29,0)+IF('4-man'!AH$24="E",1.275,0)+IF('4-man'!AI$24="SB",18.815,0)+IF('4-man'!AH$24="H",IF('4-man'!$Z$12="Ayak",1.276,0),0)</f>
        <v/>
      </c>
      <c r="AK146">
        <f>IF('4-man'!AJ$24="S",26.708,0)+IF('4-man'!AJ$24="C",10.052,0)+IF('4-man'!AJ$24="H",IF('4-man'!$Z$12="Ayak",0,IF('4-man'!$Z$12="Swift blade",9.844,9.929)),0)+IF('4-man'!AI$24="D",481.25,0)+IF('4-man'!AI$24="B",1.257,0)+IF('4-man'!AI$24="A",26.917,0)+IF('4-man'!AH$24="T",1.29,0)+IF('4-man'!AI$24="E",1.275,0)+IF('4-man'!AJ$24="SB",18.815,0)+IF('4-man'!AI$24="H",IF('4-man'!$Z$12="Ayak",1.276,0),0)</f>
        <v/>
      </c>
      <c r="AL146">
        <f>IF('4-man'!AK$24="S",26.708,0)+IF('4-man'!AK$24="C",10.052,0)+IF('4-man'!AK$24="H",IF('4-man'!$Z$12="Ayak",0,IF('4-man'!$Z$12="Swift blade",9.844,9.929)),0)+IF('4-man'!AJ$24="D",481.25,0)+IF('4-man'!AJ$24="B",1.257,0)+IF('4-man'!AJ$24="A",26.917,0)+IF('4-man'!AI$24="T",1.29,0)+IF('4-man'!AJ$24="E",1.275,0)+IF('4-man'!AK$24="SB",18.815,0)+IF('4-man'!AJ$24="H",IF('4-man'!$Z$12="Ayak",1.276,0),0)</f>
        <v/>
      </c>
      <c r="AM146">
        <f>IF('4-man'!AL$24="S",26.708,0)+IF('4-man'!AL$24="C",10.052,0)+IF('4-man'!AL$24="H",IF('4-man'!$Z$12="Ayak",0,IF('4-man'!$Z$12="Swift blade",9.844,9.929)),0)+IF('4-man'!AK$24="D",481.25,0)+IF('4-man'!AK$24="B",1.257,0)+IF('4-man'!AK$24="A",26.917,0)+IF('4-man'!AJ$24="T",1.29,0)+IF('4-man'!AK$24="E",1.275,0)+IF('4-man'!AL$24="SB",18.815,0)+IF('4-man'!AK$24="H",IF('4-man'!$Z$12="Ayak",1.276,0),0)</f>
        <v/>
      </c>
      <c r="AN146">
        <f>IF('4-man'!AM$24="S",26.708,0)+IF('4-man'!AM$24="C",10.052,0)+IF('4-man'!AM$24="H",IF('4-man'!$Z$12="Ayak",0,IF('4-man'!$Z$12="Swift blade",9.844,9.929)),0)+IF('4-man'!AL$24="D",481.25,0)+IF('4-man'!AL$24="B",1.257,0)+IF('4-man'!AL$24="A",26.917,0)+IF('4-man'!AK$24="T",1.29,0)+IF('4-man'!AL$24="E",1.275,0)+IF('4-man'!AM$24="SB",18.815,0)+IF('4-man'!AL$24="H",IF('4-man'!$Z$12="Ayak",1.276,0),0)</f>
        <v/>
      </c>
      <c r="AO146">
        <f>IF('4-man'!AN$24="S",26.708,0)+IF('4-man'!AN$24="C",10.052,0)+IF('4-man'!AN$24="H",IF('4-man'!$Z$12="Ayak",0,IF('4-man'!$Z$12="Swift blade",9.844,9.929)),0)+IF('4-man'!AM$24="D",481.25,0)+IF('4-man'!AM$24="B",1.257,0)+IF('4-man'!AM$24="A",26.917,0)+IF('4-man'!AL$24="T",1.29,0)+IF('4-man'!AM$24="E",1.275,0)+IF('4-man'!AN$24="SB",18.815,0)+IF('4-man'!AM$24="H",IF('4-man'!$Z$12="Ayak",1.276,0),0)</f>
        <v/>
      </c>
      <c r="AP146">
        <f>IF('4-man'!AO$24="S",26.708,0)+IF('4-man'!AO$24="C",10.052,0)+IF('4-man'!AO$24="H",IF('4-man'!$Z$12="Ayak",0,IF('4-man'!$Z$12="Swift blade",9.844,9.929)),0)+IF('4-man'!AN$24="D",481.25,0)+IF('4-man'!AN$24="B",1.257,0)+IF('4-man'!AN$24="A",26.917,0)+IF('4-man'!AM$24="T",1.29,0)+IF('4-man'!AN$24="E",1.275,0)+IF('4-man'!AO$24="SB",18.815,0)+IF('4-man'!AN$24="H",IF('4-man'!$Z$12="Ayak",1.276,0),0)</f>
        <v/>
      </c>
      <c r="AQ146">
        <f>IF('4-man'!AP$24="S",26.708,0)+IF('4-man'!AP$24="C",10.052,0)+IF('4-man'!AP$24="H",IF('4-man'!$Z$12="Ayak",0,IF('4-man'!$Z$12="Swift blade",9.844,9.929)),0)+IF('4-man'!AO$24="D",481.25,0)+IF('4-man'!AO$24="B",1.257,0)+IF('4-man'!AO$24="A",26.917,0)+IF('4-man'!AN$24="T",1.29,0)+IF('4-man'!AO$24="E",1.275,0)+IF('4-man'!AP$24="SB",18.815,0)+IF('4-man'!AO$24="H",IF('4-man'!$Z$12="Ayak",1.276,0),0)</f>
        <v/>
      </c>
      <c r="AR146">
        <f>IF('4-man'!AQ$24="S",26.708,0)+IF('4-man'!AQ$24="C",10.052,0)+IF('4-man'!AQ$24="H",IF('4-man'!$Z$12="Ayak",0,IF('4-man'!$Z$12="Swift blade",9.844,9.929)),0)+IF('4-man'!AP$24="D",481.25,0)+IF('4-man'!AP$24="B",1.257,0)+IF('4-man'!AP$24="A",26.917,0)+IF('4-man'!AO$24="T",1.29,0)+IF('4-man'!AP$24="E",1.275,0)+IF('4-man'!AQ$24="SB",18.815,0)+IF('4-man'!AP$24="H",IF('4-man'!$Z$12="Ayak",1.276,0),0)</f>
        <v/>
      </c>
      <c r="AS146">
        <f>IF('4-man'!AR$24="S",26.708,0)+IF('4-man'!AR$24="C",10.052,0)+IF('4-man'!AR$24="H",IF('4-man'!$Z$12="Ayak",0,IF('4-man'!$Z$12="Swift blade",9.844,9.929)),0)+IF('4-man'!AQ$24="D",481.25,0)+IF('4-man'!AQ$24="B",1.257,0)+IF('4-man'!AQ$24="A",26.917,0)+IF('4-man'!AP$24="T",1.29,0)+IF('4-man'!AQ$24="E",1.275,0)+IF('4-man'!AR$24="SB",18.815,0)+IF('4-man'!AQ$24="H",IF('4-man'!$Z$12="Ayak",1.276,0),0)</f>
        <v/>
      </c>
      <c r="AT146">
        <f>IF('4-man'!AS$24="S",26.708,0)+IF('4-man'!AS$24="C",10.052,0)+IF('4-man'!AS$24="H",IF('4-man'!$Z$12="Ayak",0,IF('4-man'!$Z$12="Swift blade",9.844,9.929)),0)+IF('4-man'!AR$24="D",481.25,0)+IF('4-man'!AR$24="B",1.257,0)+IF('4-man'!AR$24="A",26.917,0)+IF('4-man'!AQ$24="T",1.29,0)+IF('4-man'!AR$24="E",1.275,0)+IF('4-man'!AS$24="SB",18.815,0)+IF('4-man'!AR$24="H",IF('4-man'!$Z$12="Ayak",1.276,0),0)</f>
        <v/>
      </c>
      <c r="AU146">
        <f>IF('4-man'!AT$24="S",26.708,0)+IF('4-man'!AT$24="C",10.052,0)+IF('4-man'!AT$24="H",IF('4-man'!$Z$12="Ayak",0,IF('4-man'!$Z$12="Swift blade",9.844,9.929)),0)+IF('4-man'!AS$24="D",481.25,0)+IF('4-man'!AS$24="B",1.257,0)+IF('4-man'!AS$24="A",26.917,0)+IF('4-man'!AR$24="T",1.29,0)+IF('4-man'!AS$24="E",1.275,0)+IF('4-man'!AT$24="SB",18.815,0)+IF('4-man'!AS$24="H",IF('4-man'!$Z$12="Ayak",1.276,0),0)</f>
        <v/>
      </c>
      <c r="AV146">
        <f>IF('4-man'!AU$24="S",26.708,0)+IF('4-man'!AU$24="C",10.052,0)+IF('4-man'!AU$24="H",IF('4-man'!$Z$12="Ayak",0,IF('4-man'!$Z$12="Swift blade",9.844,9.929)),0)+IF('4-man'!AT$24="D",481.25,0)+IF('4-man'!AT$24="B",1.257,0)+IF('4-man'!AT$24="A",26.917,0)+IF('4-man'!AS$24="T",1.29,0)+IF('4-man'!AT$24="E",1.275,0)+IF('4-man'!AU$24="SB",18.815,0)+IF('4-man'!AT$24="H",IF('4-man'!$Z$12="Ayak",1.276,0),0)</f>
        <v/>
      </c>
      <c r="AW146">
        <f>IF('4-man'!AV$24="S",26.708,0)+IF('4-man'!AV$24="C",10.052,0)+IF('4-man'!AV$24="H",IF('4-man'!$Z$12="Ayak",0,IF('4-man'!$Z$12="Swift blade",9.844,9.929)),0)+IF('4-man'!AU$24="D",481.25,0)+IF('4-man'!AU$24="B",1.257,0)+IF('4-man'!AU$24="A",26.917,0)+IF('4-man'!AT$24="T",1.29,0)+IF('4-man'!AU$24="E",1.275,0)+IF('4-man'!AV$24="SB",18.815,0)+IF('4-man'!AU$24="H",IF('4-man'!$Z$12="Ayak",1.276,0),0)</f>
        <v/>
      </c>
      <c r="AX146">
        <f>IF('4-man'!AW$24="S",26.708,0)+IF('4-man'!AW$24="C",10.052,0)+IF('4-man'!AW$24="H",IF('4-man'!$Z$12="Ayak",0,IF('4-man'!$Z$12="Swift blade",9.844,9.929)),0)+IF('4-man'!AV$24="D",481.25,0)+IF('4-man'!AV$24="B",1.257,0)+IF('4-man'!AV$24="A",26.917,0)+IF('4-man'!AU$24="T",1.29,0)+IF('4-man'!AV$24="E",1.275,0)+IF('4-man'!AW$24="SB",18.815,0)+IF('4-man'!AV$24="H",IF('4-man'!$Z$12="Ayak",1.276,0),0)</f>
        <v/>
      </c>
      <c r="AY146">
        <f>IF('4-man'!AX$24="S",26.708,0)+IF('4-man'!AX$24="C",10.052,0)+IF('4-man'!AX$24="H",IF('4-man'!$Z$12="Ayak",0,IF('4-man'!$Z$12="Swift blade",9.844,9.929)),0)+IF('4-man'!AW$24="D",481.25,0)+IF('4-man'!AW$24="B",1.257,0)+IF('4-man'!AW$24="A",26.917,0)+IF('4-man'!AV$24="T",1.29,0)+IF('4-man'!AW$24="E",1.275,0)+IF('4-man'!AX$24="SB",18.815,0)+IF('4-man'!AW$24="H",IF('4-man'!$Z$12="Ayak",1.276,0),0)</f>
        <v/>
      </c>
      <c r="AZ146">
        <f>IF('4-man'!AY$24="S",26.708,0)+IF('4-man'!AY$24="C",10.052,0)+IF('4-man'!AY$24="H",IF('4-man'!$Z$12="Ayak",0,IF('4-man'!$Z$12="Swift blade",9.844,9.929)),0)+IF('4-man'!AX$24="D",481.25,0)+IF('4-man'!AX$24="B",1.257,0)+IF('4-man'!AX$24="A",26.917,0)+IF('4-man'!AW$24="T",1.29,0)+IF('4-man'!AX$24="E",1.275,0)+IF('4-man'!AY$24="SB",18.815,0)+IF('4-man'!AX$24="H",IF('4-man'!$Z$12="Ayak",1.276,0),0)</f>
        <v/>
      </c>
      <c r="BA146">
        <f>IF('4-man'!AZ$24="S",26.708,0)+IF('4-man'!AZ$24="C",10.052,0)+IF('4-man'!AZ$24="H",IF('4-man'!$Z$12="Ayak",0,IF('4-man'!$Z$12="Swift blade",9.844,9.929)),0)+IF('4-man'!AY$24="D",481.25,0)+IF('4-man'!AY$24="B",1.257,0)+IF('4-man'!AY$24="A",26.917,0)+IF('4-man'!AX$24="T",1.29,0)+IF('4-man'!AY$24="E",1.275,0)+IF('4-man'!AZ$24="SB",18.815,0)+IF('4-man'!AY$24="H",IF('4-man'!$Z$12="Ayak",1.276,0),0)</f>
        <v/>
      </c>
      <c r="BB146">
        <f>IF('4-man'!BA$24="S",26.708,0)+IF('4-man'!BA$24="C",10.052,0)+IF('4-man'!BA$24="H",IF('4-man'!$Z$12="Ayak",0,IF('4-man'!$Z$12="Swift blade",9.844,9.929)),0)+IF('4-man'!AZ$24="D",481.25,0)+IF('4-man'!AZ$24="B",1.257,0)+IF('4-man'!AZ$24="A",26.917,0)+IF('4-man'!AY$24="T",1.29,0)+IF('4-man'!AZ$24="E",1.275,0)+IF('4-man'!BA$24="SB",18.815,0)+IF('4-man'!AZ$24="H",IF('4-man'!$Z$12="Ayak",1.276,0),0)</f>
        <v/>
      </c>
      <c r="BC146">
        <f>IF('4-man'!BB$24="S",26.708,0)+IF('4-man'!BB$24="C",10.052,0)+IF('4-man'!BB$24="H",IF('4-man'!$Z$12="Ayak",0,IF('4-man'!$Z$12="Swift blade",9.844,9.929)),0)+IF('4-man'!BA$24="D",481.25,0)+IF('4-man'!BA$24="B",1.257,0)+IF('4-man'!BA$24="A",26.917,0)+IF('4-man'!AZ$24="T",1.29,0)+IF('4-man'!BA$24="E",1.275,0)+IF('4-man'!BB$24="SB",18.815,0)+IF('4-man'!BA$24="H",IF('4-man'!$Z$12="Ayak",1.276,0),0)</f>
        <v/>
      </c>
      <c r="BD146">
        <f>IF('4-man'!BC$24="S",26.708,0)+IF('4-man'!BC$24="C",10.052,0)+IF('4-man'!BC$24="H",IF('4-man'!$Z$12="Ayak",0,IF('4-man'!$Z$12="Swift blade",9.844,9.929)),0)+IF('4-man'!BB$24="D",481.25,0)+IF('4-man'!BB$24="B",1.257,0)+IF('4-man'!BB$24="A",26.917,0)+IF('4-man'!BA$24="T",1.29,0)+IF('4-man'!BB$24="E",1.275,0)+IF('4-man'!BC$24="SB",18.815,0)+IF('4-man'!BB$24="H",IF('4-man'!$Z$12="Ayak",1.276,0),0)</f>
        <v/>
      </c>
      <c r="BE146">
        <f>IF('4-man'!BD$24="S",26.708,0)+IF('4-man'!BD$24="C",10.052,0)+IF('4-man'!BD$24="H",IF('4-man'!$Z$12="Ayak",0,IF('4-man'!$Z$12="Swift blade",9.844,9.929)),0)+IF('4-man'!BC$24="D",481.25,0)+IF('4-man'!BC$24="B",1.257,0)+IF('4-man'!BC$24="A",26.917,0)+IF('4-man'!BB$24="T",1.29,0)+IF('4-man'!BC$24="E",1.275,0)+IF('4-man'!BD$24="SB",18.815,0)+IF('4-man'!BC$24="H",IF('4-man'!$Z$12="Ayak",1.276,0),0)</f>
        <v/>
      </c>
      <c r="BF146">
        <f>IF('4-man'!BE$24="S",26.708,0)+IF('4-man'!BE$24="C",10.052,0)+IF('4-man'!BE$24="H",IF('4-man'!$Z$12="Ayak",0,IF('4-man'!$Z$12="Swift blade",9.844,9.929)),0)+IF('4-man'!BD$24="D",481.25,0)+IF('4-man'!BD$24="B",1.257,0)+IF('4-man'!BD$24="A",26.917,0)+IF('4-man'!BC$24="T",1.29,0)+IF('4-man'!BD$24="E",1.275,0)+IF('4-man'!BE$24="SB",18.815,0)+IF('4-man'!BD$24="H",IF('4-man'!$Z$12="Ayak",1.276,0),0)</f>
        <v/>
      </c>
      <c r="BG146">
        <f>IF('4-man'!BF$24="S",26.708,0)+IF('4-man'!BF$24="C",10.052,0)+IF('4-man'!BF$24="H",IF('4-man'!$Z$12="Ayak",0,IF('4-man'!$Z$12="Swift blade",9.844,9.929)),0)+IF('4-man'!BE$24="D",481.25,0)+IF('4-man'!BE$24="B",1.257,0)+IF('4-man'!BE$24="A",26.917,0)+IF('4-man'!BD$24="T",1.29,0)+IF('4-man'!BE$24="E",1.275,0)+IF('4-man'!BF$24="SB",18.815,0)+IF('4-man'!BE$24="H",IF('4-man'!$Z$12="Ayak",1.276,0),0)</f>
        <v/>
      </c>
      <c r="BH146">
        <f>IF('4-man'!BG$24="S",26.708,0)+IF('4-man'!BG$24="C",10.052,0)+IF('4-man'!BG$24="H",IF('4-man'!$Z$12="Ayak",0,IF('4-man'!$Z$12="Swift blade",9.844,9.929)),0)+IF('4-man'!BF$24="D",481.25,0)+IF('4-man'!BF$24="B",1.257,0)+IF('4-man'!BF$24="A",26.917,0)+IF('4-man'!BE$24="T",1.29,0)+IF('4-man'!BF$24="E",1.275,0)+IF('4-man'!BG$24="SB",18.815,0)+IF('4-man'!BF$24="H",IF('4-man'!$Z$12="Ayak",1.276,0),0)</f>
        <v/>
      </c>
      <c r="BI146">
        <f>IF('4-man'!BH$24="S",26.708,0)+IF('4-man'!BH$24="C",10.052,0)+IF('4-man'!BH$24="H",IF('4-man'!$Z$12="Ayak",0,IF('4-man'!$Z$12="Swift blade",9.844,9.929)),0)+IF('4-man'!BG$24="D",481.25,0)+IF('4-man'!BG$24="B",1.257,0)+IF('4-man'!BG$24="A",26.917,0)+IF('4-man'!BF$24="T",1.29,0)+IF('4-man'!BG$24="E",1.275,0)+IF('4-man'!BH$24="SB",18.815,0)+IF('4-man'!BG$24="H",IF('4-man'!$Z$12="Ayak",1.276,0),0)</f>
        <v/>
      </c>
      <c r="BJ146">
        <f>IF('4-man'!BI$24="S",26.708,0)+IF('4-man'!BI$24="C",10.052,0)+IF('4-man'!BI$24="H",IF('4-man'!$Z$12="Ayak",0,IF('4-man'!$Z$12="Swift blade",9.844,9.929)),0)+IF('4-man'!BH$24="D",481.25,0)+IF('4-man'!BH$24="B",1.257,0)+IF('4-man'!BH$24="A",26.917,0)+IF('4-man'!BG$24="T",1.29,0)+IF('4-man'!BH$24="E",1.275,0)+IF('4-man'!BI$24="SB",18.815,0)+IF('4-man'!BH$24="H",IF('4-man'!$Z$12="Ayak",1.276,0),0)</f>
        <v/>
      </c>
      <c r="BK146">
        <f>IF('4-man'!BJ$24="S",26.708,0)+IF('4-man'!BJ$24="C",10.052,0)+IF('4-man'!BJ$24="H",IF('4-man'!$Z$12="Ayak",0,IF('4-man'!$Z$12="Swift blade",9.844,9.929)),0)+IF('4-man'!BI$24="D",481.25,0)+IF('4-man'!BI$24="B",1.257,0)+IF('4-man'!BI$24="A",26.917,0)+IF('4-man'!BH$24="T",1.29,0)+IF('4-man'!BI$24="E",1.275,0)+IF('4-man'!BJ$24="SB",18.815,0)+IF('4-man'!BI$24="H",IF('4-man'!$Z$12="Ayak",1.276,0),0)</f>
        <v/>
      </c>
      <c r="BL146">
        <f>IF('4-man'!BK$24="S",26.708,0)+IF('4-man'!BK$24="C",10.052,0)+IF('4-man'!BK$24="H",IF('4-man'!$Z$12="Ayak",0,IF('4-man'!$Z$12="Swift blade",9.844,9.929)),0)+IF('4-man'!BJ$24="D",481.25,0)+IF('4-man'!BJ$24="B",1.257,0)+IF('4-man'!BJ$24="A",26.917,0)+IF('4-man'!BI$24="T",1.29,0)+IF('4-man'!BJ$24="E",1.275,0)+IF('4-man'!BK$24="SB",18.815,0)+IF('4-man'!BJ$24="H",IF('4-man'!$Z$12="Ayak",1.276,0),0)</f>
        <v/>
      </c>
      <c r="BM146">
        <f>IF('4-man'!BL$24="S",26.708,0)+IF('4-man'!BL$24="C",10.052,0)+IF('4-man'!BL$24="H",IF('4-man'!$Z$12="Ayak",0,IF('4-man'!$Z$12="Swift blade",9.844,9.929)),0)+IF('4-man'!BK$24="D",481.25,0)+IF('4-man'!BK$24="B",1.257,0)+IF('4-man'!BK$24="A",26.917,0)+IF('4-man'!BJ$24="T",1.29,0)+IF('4-man'!BK$24="E",1.275,0)+IF('4-man'!BL$24="SB",18.815,0)+IF('4-man'!BK$24="H",IF('4-man'!$Z$12="Ayak",1.276,0),0)</f>
        <v/>
      </c>
      <c r="BN146">
        <f>IF('4-man'!BM$24="S",26.708,0)+IF('4-man'!BM$24="C",10.052,0)+IF('4-man'!BM$24="H",IF('4-man'!$Z$12="Ayak",0,IF('4-man'!$Z$12="Swift blade",9.844,9.929)),0)+IF('4-man'!BL$24="D",481.25,0)+IF('4-man'!BL$24="B",1.257,0)+IF('4-man'!BL$24="A",26.917,0)+IF('4-man'!BK$24="T",1.29,0)+IF('4-man'!BL$24="E",1.275,0)+IF('4-man'!BM$24="SB",18.815,0)+IF('4-man'!BL$24="H",IF('4-man'!$Z$12="Ayak",1.276,0),0)</f>
        <v/>
      </c>
      <c r="BO146">
        <f>IF('4-man'!BN$24="S",26.708,0)+IF('4-man'!BN$24="C",10.052,0)+IF('4-man'!BN$24="H",IF('4-man'!$Z$12="Ayak",0,IF('4-man'!$Z$12="Swift blade",9.844,9.929)),0)+IF('4-man'!BM$24="D",481.25,0)+IF('4-man'!BM$24="B",1.257,0)+IF('4-man'!BM$24="A",26.917,0)+IF('4-man'!BL$24="T",1.29,0)+IF('4-man'!BM$24="E",1.275,0)+IF('4-man'!BN$24="SB",18.815,0)+IF('4-man'!BM$24="H",IF('4-man'!$Z$12="Ayak",1.276,0),0)</f>
        <v/>
      </c>
      <c r="BP146">
        <f>IF('4-man'!BO$24="S",26.708,0)+IF('4-man'!BO$24="C",10.052,0)+IF('4-man'!BO$24="H",IF('4-man'!$Z$12="Ayak",0,IF('4-man'!$Z$12="Swift blade",9.844,9.929)),0)+IF('4-man'!BN$24="D",481.25,0)+IF('4-man'!BN$24="B",1.257,0)+IF('4-man'!BN$24="A",26.917,0)+IF('4-man'!BM$24="T",1.29,0)+IF('4-man'!BN$24="E",1.275,0)+IF('4-man'!BO$24="SB",18.815,0)+IF('4-man'!BN$24="H",IF('4-man'!$Z$12="Ayak",1.276,0),0)</f>
        <v/>
      </c>
      <c r="BQ146">
        <f>IF('4-man'!BP$24="S",26.708,0)+IF('4-man'!BP$24="C",10.052,0)+IF('4-man'!BP$24="H",IF('4-man'!$Z$12="Ayak",0,IF('4-man'!$Z$12="Swift blade",9.844,9.929)),0)+IF('4-man'!BO$24="D",481.25,0)+IF('4-man'!BO$24="B",1.257,0)+IF('4-man'!BO$24="A",26.917,0)+IF('4-man'!BN$24="T",1.29,0)+IF('4-man'!BO$24="E",1.275,0)+IF('4-man'!BP$24="SB",18.815,0)+IF('4-man'!BO$24="H",IF('4-man'!$Z$12="Ayak",1.276,0),0)</f>
        <v/>
      </c>
      <c r="BR146">
        <f>IF('4-man'!BQ$24="S",26.708,0)+IF('4-man'!BQ$24="C",10.052,0)+IF('4-man'!BQ$24="H",IF('4-man'!$Z$12="Ayak",0,IF('4-man'!$Z$12="Swift blade",9.844,9.929)),0)+IF('4-man'!BP$24="D",481.25,0)+IF('4-man'!BP$24="B",1.257,0)+IF('4-man'!BP$24="A",26.917,0)+IF('4-man'!BO$24="T",1.29,0)+IF('4-man'!BP$24="E",1.275,0)+IF('4-man'!BQ$24="SB",18.815,0)+IF('4-man'!BP$24="H",IF('4-man'!$Z$12="Ayak",1.276,0),0)</f>
        <v/>
      </c>
      <c r="BS146">
        <f>IF('4-man'!BR$24="S",26.708,0)+IF('4-man'!BR$24="C",10.052,0)+IF('4-man'!BR$24="H",IF('4-man'!$Z$12="Ayak",0,IF('4-man'!$Z$12="Swift blade",9.844,9.929)),0)+IF('4-man'!BQ$24="D",481.25,0)+IF('4-man'!BQ$24="B",1.257,0)+IF('4-man'!BQ$24="A",26.917,0)+IF('4-man'!BP$24="T",1.29,0)+IF('4-man'!BQ$24="E",1.275,0)+IF('4-man'!BR$24="SB",18.815,0)+IF('4-man'!BQ$24="H",IF('4-man'!$Z$12="Ayak",1.276,0),0)</f>
        <v/>
      </c>
      <c r="BT146">
        <f>IF('4-man'!BS$24="S",26.708,0)+IF('4-man'!BS$24="C",10.052,0)+IF('4-man'!BS$24="H",IF('4-man'!$Z$12="Ayak",0,IF('4-man'!$Z$12="Swift blade",9.844,9.929)),0)+IF('4-man'!BR$24="D",481.25,0)+IF('4-man'!BR$24="B",1.257,0)+IF('4-man'!BR$24="A",26.917,0)+IF('4-man'!BQ$24="T",1.29,0)+IF('4-man'!BR$24="E",1.275,0)+IF('4-man'!BS$24="SB",18.815,0)+IF('4-man'!BR$24="H",IF('4-man'!$Z$12="Ayak",1.276,0),0)</f>
        <v/>
      </c>
      <c r="BU146">
        <f>IF('4-man'!BT$24="S",26.708,0)+IF('4-man'!BT$24="C",10.052,0)+IF('4-man'!BT$24="H",IF('4-man'!$Z$12="Ayak",0,IF('4-man'!$Z$12="Swift blade",9.844,9.929)),0)+IF('4-man'!BS$24="D",481.25,0)+IF('4-man'!BS$24="B",1.257,0)+IF('4-man'!BS$24="A",26.917,0)+IF('4-man'!BR$24="T",1.29,0)+IF('4-man'!BS$24="E",1.275,0)+IF('4-man'!BT$24="SB",18.815,0)+IF('4-man'!BS$24="H",IF('4-man'!$Z$12="Ayak",1.276,0),0)</f>
        <v/>
      </c>
      <c r="BV146">
        <f>IF('4-man'!BU$24="S",26.708,0)+IF('4-man'!BU$24="C",10.052,0)+IF('4-man'!BU$24="H",IF('4-man'!$Z$12="Ayak",0,IF('4-man'!$Z$12="Swift blade",9.844,9.929)),0)+IF('4-man'!BT$24="D",481.25,0)+IF('4-man'!BT$24="B",1.257,0)+IF('4-man'!BT$24="A",26.917,0)+IF('4-man'!BS$24="T",1.29,0)+IF('4-man'!BT$24="E",1.275,0)+IF('4-man'!BU$24="SB",18.815,0)+IF('4-man'!BT$24="H",IF('4-man'!$Z$12="Ayak",1.276,0),0)</f>
        <v/>
      </c>
      <c r="BW146">
        <f>IF('4-man'!BV$24="S",26.708,0)+IF('4-man'!BV$24="C",10.052,0)+IF('4-man'!BV$24="H",IF('4-man'!$Z$12="Ayak",0,IF('4-man'!$Z$12="Swift blade",9.844,9.929)),0)+IF('4-man'!BU$24="D",481.25,0)+IF('4-man'!BU$24="B",1.257,0)+IF('4-man'!BU$24="A",26.917,0)+IF('4-man'!BT$24="T",1.29,0)+IF('4-man'!BU$24="E",1.275,0)+IF('4-man'!BV$24="SB",18.815,0)+IF('4-man'!BU$24="H",IF('4-man'!$Z$12="Ayak",1.276,0),0)</f>
        <v/>
      </c>
      <c r="BX146">
        <f>IF('4-man'!BW$24="S",26.708,0)+IF('4-man'!BW$24="C",10.052,0)+IF('4-man'!BW$24="H",IF('4-man'!$Z$12="Ayak",0,IF('4-man'!$Z$12="Swift blade",9.844,9.929)),0)+IF('4-man'!BV$24="D",481.25,0)+IF('4-man'!BV$24="B",1.257,0)+IF('4-man'!BV$24="A",26.917,0)+IF('4-man'!BU$24="T",1.29,0)+IF('4-man'!BV$24="E",1.275,0)+IF('4-man'!BW$24="SB",18.815,0)+IF('4-man'!BV$24="H",IF('4-man'!$Z$12="Ayak",1.276,0),0)</f>
        <v/>
      </c>
      <c r="BY146">
        <f>IF('4-man'!BX$24="S",26.708,0)+IF('4-man'!BX$24="C",10.052,0)+IF('4-man'!BX$24="H",IF('4-man'!$Z$12="Ayak",0,IF('4-man'!$Z$12="Swift blade",9.844,9.929)),0)+IF('4-man'!BW$24="D",481.25,0)+IF('4-man'!BW$24="B",1.257,0)+IF('4-man'!BW$24="A",26.917,0)+IF('4-man'!BV$24="T",1.29,0)+IF('4-man'!BW$24="E",1.275,0)+IF('4-man'!BX$24="SB",18.815,0)+IF('4-man'!BW$24="H",IF('4-man'!$Z$12="Ayak",1.276,0),0)</f>
        <v/>
      </c>
      <c r="BZ146">
        <f>IF('4-man'!BY$24="S",26.708,0)+IF('4-man'!BY$24="C",10.052,0)+IF('4-man'!BY$24="H",IF('4-man'!$Z$12="Ayak",0,IF('4-man'!$Z$12="Swift blade",9.844,9.929)),0)+IF('4-man'!BX$24="D",481.25,0)+IF('4-man'!BX$24="B",1.257,0)+IF('4-man'!BX$24="A",26.917,0)+IF('4-man'!BW$24="T",1.29,0)+IF('4-man'!BX$24="E",1.275,0)+IF('4-man'!BY$24="SB",18.815,0)+IF('4-man'!BX$24="H",IF('4-man'!$Z$12="Ayak",1.276,0),0)</f>
        <v/>
      </c>
      <c r="CA146">
        <f>IF('4-man'!BZ$24="S",26.708,0)+IF('4-man'!BZ$24="C",10.052,0)+IF('4-man'!BZ$24="H",IF('4-man'!$Z$12="Ayak",0,IF('4-man'!$Z$12="Swift blade",9.844,9.929)),0)+IF('4-man'!BY$24="D",481.25,0)+IF('4-man'!BY$24="B",1.257,0)+IF('4-man'!BY$24="A",26.917,0)+IF('4-man'!BX$24="T",1.29,0)+IF('4-man'!BY$24="E",1.275,0)+IF('4-man'!BZ$24="SB",18.815,0)+IF('4-man'!BY$24="H",IF('4-man'!$Z$12="Ayak",1.276,0),0)</f>
        <v/>
      </c>
      <c r="CB146">
        <f>IF('4-man'!CA$24="S",26.708,0)+IF('4-man'!CA$24="C",10.052,0)+IF('4-man'!CA$24="H",IF('4-man'!$Z$12="Ayak",0,IF('4-man'!$Z$12="Swift blade",9.844,9.929)),0)+IF('4-man'!BZ$24="D",481.25,0)+IF('4-man'!BZ$24="B",1.257,0)+IF('4-man'!BZ$24="A",26.917,0)+IF('4-man'!BY$24="T",1.29,0)+IF('4-man'!BZ$24="E",1.275,0)+IF('4-man'!CA$24="SB",18.815,0)+IF('4-man'!BZ$24="H",IF('4-man'!$Z$12="Ayak",1.276,0),0)</f>
        <v/>
      </c>
      <c r="CC146">
        <f>IF('4-man'!CB$24="S",26.708,0)+IF('4-man'!CB$24="C",10.052,0)+IF('4-man'!CB$24="H",IF('4-man'!$Z$12="Ayak",0,IF('4-man'!$Z$12="Swift blade",9.844,9.929)),0)+IF('4-man'!CA$24="D",481.25,0)+IF('4-man'!CA$24="B",1.257,0)+IF('4-man'!CA$24="A",26.917,0)+IF('4-man'!BZ$24="T",1.29,0)+IF('4-man'!CA$24="E",1.275,0)+IF('4-man'!CB$24="SB",18.815,0)+IF('4-man'!CA$24="H",IF('4-man'!$Z$12="Ayak",1.276,0),0)</f>
        <v/>
      </c>
      <c r="CD146">
        <f>IF('4-man'!CC$24="S",26.708,0)+IF('4-man'!CC$24="C",10.052,0)+IF('4-man'!CC$24="H",IF('4-man'!$Z$12="Ayak",0,IF('4-man'!$Z$12="Swift blade",9.844,9.929)),0)+IF('4-man'!CB$24="D",481.25,0)+IF('4-man'!CB$24="B",1.257,0)+IF('4-man'!CB$24="A",26.917,0)+IF('4-man'!CA$24="T",1.29,0)+IF('4-man'!CB$24="E",1.275,0)+IF('4-man'!CC$24="SB",18.815,0)+IF('4-man'!CB$24="H",IF('4-man'!$Z$12="Ayak",1.276,0),0)</f>
        <v/>
      </c>
    </row>
    <row r="147">
      <c r="A147" t="inlineStr">
        <is>
          <t>P3 misc</t>
        </is>
      </c>
      <c r="B147">
        <f>IF('4-man'!$BF$4="",MIN($C$161:$CD$161),'4-man'!$BF$4)</f>
        <v/>
      </c>
      <c r="C147">
        <f>MIN(100,INDEX($B$142:$CD$142,1,N147+1)+IF(AND(ISNUMBER(Q147),Q147&gt;N147),25,0))</f>
        <v/>
      </c>
      <c r="D147">
        <f>INDEX($B$143:$CD$143,1,N147+1)</f>
        <v/>
      </c>
      <c r="E147">
        <f>MIN(100,C147+IF(OR('4-man'!$L$6=TRUE,'4-man'!$L$6="TRUE",'4-man'!$L$6="Yes"),15,0))</f>
        <v/>
      </c>
      <c r="F147">
        <f>MAX(0,ROUNDUP((IF('4-man'!$AH$6="",IF('4-man'!$AE$6="",0,'4-man'!$AE$6),'4-man'!$AH$6)-E147)/10,0))</f>
        <v/>
      </c>
      <c r="G147">
        <f>IF(F147=0,I147,MAX(I147,N147+(IF(OR('4-man'!$F$6=TRUE,'4-man'!$F$6="TRUE",'4-man'!$F$6="Yes"),25,50)-D147)+IF(OR('4-man'!$F$6=TRUE,'4-man'!$F$6="TRUE",'4-man'!$F$6="Yes"),25,50)*(F147-1)))</f>
        <v/>
      </c>
      <c r="H147">
        <f>MIN(100,E147+10*F147)</f>
        <v/>
      </c>
      <c r="I147">
        <f>B147+IF('4-man'!$BF$4="",19,21)</f>
        <v/>
      </c>
      <c r="J147">
        <f>IF(G147-I147&lt;=0,0,4*INT((G147-I147)/21)+(MOD(G147-I147,21)&gt;0)+(MOD(G147-I147,21)&gt;6)+(MOD(G147-I147,21)&gt;11)+(MOD(G147-I147,21)&gt;16))</f>
        <v/>
      </c>
      <c r="K147">
        <f>IF(OR('4-man'!$F$6=TRUE,'4-man'!$F$6="TRUE",'4-man'!$F$6="Yes"),H147,E147)-IF('4-man'!$AE$6="",0,'4-man'!$AE$6)+15*(OR('4-man'!$O$6=TRUE,'4-man'!$O$6="TRUE",'4-man'!$O$6="Yes"))+15*(OR('4-man'!$R$6=TRUE,'4-man'!$R$6="TRUE",'4-man'!$R$6="Yes"))</f>
        <v/>
      </c>
      <c r="L147">
        <f>MAX(0,ROUNDUP((IF('4-man'!$AX$6="",30,'4-man'!$AX$6)-K147)/10,0))</f>
        <v/>
      </c>
      <c r="M147">
        <f>IF(OR('4-man'!$F$6=TRUE,'4-man'!$F$6="TRUE",'4-man'!$F$6="Yes"),G147+50*L147,IF(L147=0,N147,N147+(50-D147)+50*(L147-1)))</f>
        <v/>
      </c>
      <c r="N147">
        <f>MAX($C$148:$CD$148)</f>
        <v/>
      </c>
      <c r="O147">
        <f>MAX(0,ROUNDUP((IF('4-man'!$AE$6="",0,'4-man'!$AE$6)-H147)/10,0))</f>
        <v/>
      </c>
      <c r="P147">
        <f>G147+50*O147</f>
        <v/>
      </c>
      <c r="Q147">
        <f>IF(OR('4-man'!$V$6="",COUNTIF('4-man'!$C$24:'4-man'!$CD$24,"P")&gt;0),"",IFERROR(INT(IF(ISNUMBER('4-man'!$V$6),IF('4-man'!$V$6&lt;1,'4-man'!$V$6*86400,'4-man'!$V$6),VALUE(LEFT('4-man'!$V$6,FIND(":",'4-man'!$V$6)-1))*60+VALUE(MID('4-man'!$V$6,FIND(":",'4-man'!$V$6)+1,20)))/0.6+0.000001),""))</f>
        <v/>
      </c>
      <c r="R147">
        <f>IF(AND(IF('4-man'!$C$6="",100,'4-man'!$C$6)=95,COUNTIF('4-man'!$C$24:$CD$24,"R")=0,COUNTIF('4-man'!$C$24:$CD$24,"D")&gt;0),INDEX('4-man'!$C$21:$CD$21,1,MATCH("D",'4-man'!$C$24:$CD$24,0))+1,"")</f>
      </c>
    </row>
    <row r="148">
      <c r="A148" t="inlineStr">
        <is>
          <t>P3 act</t>
        </is>
      </c>
      <c r="C148">
        <f>IF(OR('4-man'!C$24="P",OR('4-man'!C$24="R",'4-man'!C$21=$R$147),AND('4-man'!C$21&lt;=IF('4-man'!$BF$4="",999,'4-man'!$BF$4),OR('4-man'!C$24="D",LEFT('4-man'!C$24,3)="ST&gt;",OR(AND('4-man'!C$22="ST&gt;3",C125&gt;=100),AND('4-man'!C$23="ST&gt;3",C133&gt;=100),AND('4-man'!C$25="ST&gt;3",C149&gt;=100))))),'4-man'!C$21,0)</f>
        <v/>
      </c>
      <c r="D148">
        <f>IF(OR('4-man'!D$24="P",OR('4-man'!D$24="R",'4-man'!D$21=$R$147),AND('4-man'!D$21&lt;=IF('4-man'!$BF$4="",999,'4-man'!$BF$4),OR('4-man'!D$24="D",LEFT('4-man'!D$24,3)="ST&gt;",OR(AND('4-man'!D$22="ST&gt;3",D125&gt;=100),AND('4-man'!D$23="ST&gt;3",D133&gt;=100),AND('4-man'!D$25="ST&gt;3",D149&gt;=100))))),'4-man'!D$21,0)</f>
        <v/>
      </c>
      <c r="E148">
        <f>IF(OR('4-man'!E$24="P",OR('4-man'!E$24="R",'4-man'!E$21=$R$147),AND('4-man'!E$21&lt;=IF('4-man'!$BF$4="",999,'4-man'!$BF$4),OR('4-man'!E$24="D",LEFT('4-man'!E$24,3)="ST&gt;",OR(AND('4-man'!E$22="ST&gt;3",E125&gt;=100),AND('4-man'!E$23="ST&gt;3",E133&gt;=100),AND('4-man'!E$25="ST&gt;3",E149&gt;=100))))),'4-man'!E$21,0)</f>
        <v/>
      </c>
      <c r="F148">
        <f>IF(OR('4-man'!F$24="P",OR('4-man'!F$24="R",'4-man'!F$21=$R$147),AND('4-man'!F$21&lt;=IF('4-man'!$BF$4="",999,'4-man'!$BF$4),OR('4-man'!F$24="D",LEFT('4-man'!F$24,3)="ST&gt;",OR(AND('4-man'!F$22="ST&gt;3",F125&gt;=100),AND('4-man'!F$23="ST&gt;3",F133&gt;=100),AND('4-man'!F$25="ST&gt;3",F149&gt;=100))))),'4-man'!F$21,0)</f>
        <v/>
      </c>
      <c r="G148">
        <f>IF(OR('4-man'!G$24="P",OR('4-man'!G$24="R",'4-man'!G$21=$R$147),AND('4-man'!G$21&lt;=IF('4-man'!$BF$4="",999,'4-man'!$BF$4),OR('4-man'!G$24="D",LEFT('4-man'!G$24,3)="ST&gt;",OR(AND('4-man'!G$22="ST&gt;3",G125&gt;=100),AND('4-man'!G$23="ST&gt;3",G133&gt;=100),AND('4-man'!G$25="ST&gt;3",G149&gt;=100))))),'4-man'!G$21,0)</f>
        <v/>
      </c>
      <c r="H148">
        <f>IF(OR('4-man'!H$24="P",OR('4-man'!H$24="R",'4-man'!H$21=$R$147),AND('4-man'!H$21&lt;=IF('4-man'!$BF$4="",999,'4-man'!$BF$4),OR('4-man'!H$24="D",LEFT('4-man'!H$24,3)="ST&gt;",OR(AND('4-man'!H$22="ST&gt;3",H125&gt;=100),AND('4-man'!H$23="ST&gt;3",H133&gt;=100),AND('4-man'!H$25="ST&gt;3",H149&gt;=100))))),'4-man'!H$21,0)</f>
        <v/>
      </c>
      <c r="I148">
        <f>IF(OR('4-man'!I$24="P",OR('4-man'!I$24="R",'4-man'!I$21=$R$147),AND('4-man'!I$21&lt;=IF('4-man'!$BF$4="",999,'4-man'!$BF$4),OR('4-man'!I$24="D",LEFT('4-man'!I$24,3)="ST&gt;",OR(AND('4-man'!I$22="ST&gt;3",I125&gt;=100),AND('4-man'!I$23="ST&gt;3",I133&gt;=100),AND('4-man'!I$25="ST&gt;3",I149&gt;=100))))),'4-man'!I$21,0)</f>
        <v/>
      </c>
      <c r="J148">
        <f>IF(OR('4-man'!J$24="P",OR('4-man'!J$24="R",'4-man'!J$21=$R$147),AND('4-man'!J$21&lt;=IF('4-man'!$BF$4="",999,'4-man'!$BF$4),OR('4-man'!J$24="D",LEFT('4-man'!J$24,3)="ST&gt;",OR(AND('4-man'!J$22="ST&gt;3",J125&gt;=100),AND('4-man'!J$23="ST&gt;3",J133&gt;=100),AND('4-man'!J$25="ST&gt;3",J149&gt;=100))))),'4-man'!J$21,0)</f>
        <v/>
      </c>
      <c r="K148">
        <f>IF(OR('4-man'!K$24="P",OR('4-man'!K$24="R",'4-man'!K$21=$R$147),AND('4-man'!K$21&lt;=IF('4-man'!$BF$4="",999,'4-man'!$BF$4),OR('4-man'!K$24="D",LEFT('4-man'!K$24,3)="ST&gt;",OR(AND('4-man'!K$22="ST&gt;3",K125&gt;=100),AND('4-man'!K$23="ST&gt;3",K133&gt;=100),AND('4-man'!K$25="ST&gt;3",K149&gt;=100))))),'4-man'!K$21,0)</f>
        <v/>
      </c>
      <c r="L148">
        <f>IF(OR('4-man'!L$24="P",OR('4-man'!L$24="R",'4-man'!L$21=$R$147),AND('4-man'!L$21&lt;=IF('4-man'!$BF$4="",999,'4-man'!$BF$4),OR('4-man'!L$24="D",LEFT('4-man'!L$24,3)="ST&gt;",OR(AND('4-man'!L$22="ST&gt;3",L125&gt;=100),AND('4-man'!L$23="ST&gt;3",L133&gt;=100),AND('4-man'!L$25="ST&gt;3",L149&gt;=100))))),'4-man'!L$21,0)</f>
        <v/>
      </c>
      <c r="M148">
        <f>IF(OR('4-man'!M$24="P",OR('4-man'!M$24="R",'4-man'!M$21=$R$147),AND('4-man'!M$21&lt;=IF('4-man'!$BF$4="",999,'4-man'!$BF$4),OR('4-man'!M$24="D",LEFT('4-man'!M$24,3)="ST&gt;",OR(AND('4-man'!M$22="ST&gt;3",M125&gt;=100),AND('4-man'!M$23="ST&gt;3",M133&gt;=100),AND('4-man'!M$25="ST&gt;3",M149&gt;=100))))),'4-man'!M$21,0)</f>
        <v/>
      </c>
      <c r="N148">
        <f>IF(OR('4-man'!N$24="P",OR('4-man'!N$24="R",'4-man'!N$21=$R$147),AND('4-man'!N$21&lt;=IF('4-man'!$BF$4="",999,'4-man'!$BF$4),OR('4-man'!N$24="D",LEFT('4-man'!N$24,3)="ST&gt;",OR(AND('4-man'!N$22="ST&gt;3",N125&gt;=100),AND('4-man'!N$23="ST&gt;3",N133&gt;=100),AND('4-man'!N$25="ST&gt;3",N149&gt;=100))))),'4-man'!N$21,0)</f>
        <v/>
      </c>
      <c r="O148">
        <f>IF(OR('4-man'!O$24="P",OR('4-man'!O$24="R",'4-man'!O$21=$R$147),AND('4-man'!O$21&lt;=IF('4-man'!$BF$4="",999,'4-man'!$BF$4),OR('4-man'!O$24="D",LEFT('4-man'!O$24,3)="ST&gt;",OR(AND('4-man'!O$22="ST&gt;3",O125&gt;=100),AND('4-man'!O$23="ST&gt;3",O133&gt;=100),AND('4-man'!O$25="ST&gt;3",O149&gt;=100))))),'4-man'!O$21,0)</f>
        <v/>
      </c>
      <c r="P148">
        <f>IF(OR('4-man'!P$24="P",OR('4-man'!P$24="R",'4-man'!P$21=$R$147),AND('4-man'!P$21&lt;=IF('4-man'!$BF$4="",999,'4-man'!$BF$4),OR('4-man'!P$24="D",LEFT('4-man'!P$24,3)="ST&gt;",OR(AND('4-man'!P$22="ST&gt;3",P125&gt;=100),AND('4-man'!P$23="ST&gt;3",P133&gt;=100),AND('4-man'!P$25="ST&gt;3",P149&gt;=100))))),'4-man'!P$21,0)</f>
        <v/>
      </c>
      <c r="Q148">
        <f>IF(OR('4-man'!Q$24="P",OR('4-man'!Q$24="R",'4-man'!Q$21=$R$147),AND('4-man'!Q$21&lt;=IF('4-man'!$BF$4="",999,'4-man'!$BF$4),OR('4-man'!Q$24="D",LEFT('4-man'!Q$24,3)="ST&gt;",OR(AND('4-man'!Q$22="ST&gt;3",Q125&gt;=100),AND('4-man'!Q$23="ST&gt;3",Q133&gt;=100),AND('4-man'!Q$25="ST&gt;3",Q149&gt;=100))))),'4-man'!Q$21,0)</f>
        <v/>
      </c>
      <c r="R148">
        <f>IF(OR('4-man'!R$24="P",OR('4-man'!R$24="R",'4-man'!R$21=$R$147),AND('4-man'!R$21&lt;=IF('4-man'!$BF$4="",999,'4-man'!$BF$4),OR('4-man'!R$24="D",LEFT('4-man'!R$24,3)="ST&gt;",OR(AND('4-man'!R$22="ST&gt;3",R125&gt;=100),AND('4-man'!R$23="ST&gt;3",R133&gt;=100),AND('4-man'!R$25="ST&gt;3",R149&gt;=100))))),'4-man'!R$21,0)</f>
        <v/>
      </c>
      <c r="S148">
        <f>IF(OR('4-man'!S$24="P",OR('4-man'!S$24="R",'4-man'!S$21=$R$147),AND('4-man'!S$21&lt;=IF('4-man'!$BF$4="",999,'4-man'!$BF$4),OR('4-man'!S$24="D",LEFT('4-man'!S$24,3)="ST&gt;",OR(AND('4-man'!S$22="ST&gt;3",S125&gt;=100),AND('4-man'!S$23="ST&gt;3",S133&gt;=100),AND('4-man'!S$25="ST&gt;3",S149&gt;=100))))),'4-man'!S$21,0)</f>
        <v/>
      </c>
      <c r="T148">
        <f>IF(OR('4-man'!T$24="P",OR('4-man'!T$24="R",'4-man'!T$21=$R$147),AND('4-man'!T$21&lt;=IF('4-man'!$BF$4="",999,'4-man'!$BF$4),OR('4-man'!T$24="D",LEFT('4-man'!T$24,3)="ST&gt;",OR(AND('4-man'!T$22="ST&gt;3",T125&gt;=100),AND('4-man'!T$23="ST&gt;3",T133&gt;=100),AND('4-man'!T$25="ST&gt;3",T149&gt;=100))))),'4-man'!T$21,0)</f>
        <v/>
      </c>
      <c r="U148">
        <f>IF(OR('4-man'!U$24="P",OR('4-man'!U$24="R",'4-man'!U$21=$R$147),AND('4-man'!U$21&lt;=IF('4-man'!$BF$4="",999,'4-man'!$BF$4),OR('4-man'!U$24="D",LEFT('4-man'!U$24,3)="ST&gt;",OR(AND('4-man'!U$22="ST&gt;3",U125&gt;=100),AND('4-man'!U$23="ST&gt;3",U133&gt;=100),AND('4-man'!U$25="ST&gt;3",U149&gt;=100))))),'4-man'!U$21,0)</f>
        <v/>
      </c>
      <c r="V148">
        <f>IF(OR('4-man'!V$24="P",OR('4-man'!V$24="R",'4-man'!V$21=$R$147),AND('4-man'!V$21&lt;=IF('4-man'!$BF$4="",999,'4-man'!$BF$4),OR('4-man'!V$24="D",LEFT('4-man'!V$24,3)="ST&gt;",OR(AND('4-man'!V$22="ST&gt;3",V125&gt;=100),AND('4-man'!V$23="ST&gt;3",V133&gt;=100),AND('4-man'!V$25="ST&gt;3",V149&gt;=100))))),'4-man'!V$21,0)</f>
        <v/>
      </c>
      <c r="W148">
        <f>IF(OR('4-man'!W$24="P",OR('4-man'!W$24="R",'4-man'!W$21=$R$147),AND('4-man'!W$21&lt;=IF('4-man'!$BF$4="",999,'4-man'!$BF$4),OR('4-man'!W$24="D",LEFT('4-man'!W$24,3)="ST&gt;",OR(AND('4-man'!W$22="ST&gt;3",W125&gt;=100),AND('4-man'!W$23="ST&gt;3",W133&gt;=100),AND('4-man'!W$25="ST&gt;3",W149&gt;=100))))),'4-man'!W$21,0)</f>
        <v/>
      </c>
      <c r="X148">
        <f>IF(OR('4-man'!X$24="P",OR('4-man'!X$24="R",'4-man'!X$21=$R$147),AND('4-man'!X$21&lt;=IF('4-man'!$BF$4="",999,'4-man'!$BF$4),OR('4-man'!X$24="D",LEFT('4-man'!X$24,3)="ST&gt;",OR(AND('4-man'!X$22="ST&gt;3",X125&gt;=100),AND('4-man'!X$23="ST&gt;3",X133&gt;=100),AND('4-man'!X$25="ST&gt;3",X149&gt;=100))))),'4-man'!X$21,0)</f>
        <v/>
      </c>
      <c r="Y148">
        <f>IF(OR('4-man'!Y$24="P",OR('4-man'!Y$24="R",'4-man'!Y$21=$R$147),AND('4-man'!Y$21&lt;=IF('4-man'!$BF$4="",999,'4-man'!$BF$4),OR('4-man'!Y$24="D",LEFT('4-man'!Y$24,3)="ST&gt;",OR(AND('4-man'!Y$22="ST&gt;3",Y125&gt;=100),AND('4-man'!Y$23="ST&gt;3",Y133&gt;=100),AND('4-man'!Y$25="ST&gt;3",Y149&gt;=100))))),'4-man'!Y$21,0)</f>
        <v/>
      </c>
      <c r="Z148">
        <f>IF(OR('4-man'!Z$24="P",OR('4-man'!Z$24="R",'4-man'!Z$21=$R$147),AND('4-man'!Z$21&lt;=IF('4-man'!$BF$4="",999,'4-man'!$BF$4),OR('4-man'!Z$24="D",LEFT('4-man'!Z$24,3)="ST&gt;",OR(AND('4-man'!Z$22="ST&gt;3",Z125&gt;=100),AND('4-man'!Z$23="ST&gt;3",Z133&gt;=100),AND('4-man'!Z$25="ST&gt;3",Z149&gt;=100))))),'4-man'!Z$21,0)</f>
        <v/>
      </c>
      <c r="AA148">
        <f>IF(OR('4-man'!AA$24="P",OR('4-man'!AA$24="R",'4-man'!AA$21=$R$147),AND('4-man'!AA$21&lt;=IF('4-man'!$BF$4="",999,'4-man'!$BF$4),OR('4-man'!AA$24="D",LEFT('4-man'!AA$24,3)="ST&gt;",OR(AND('4-man'!AA$22="ST&gt;3",AA125&gt;=100),AND('4-man'!AA$23="ST&gt;3",AA133&gt;=100),AND('4-man'!AA$25="ST&gt;3",AA149&gt;=100))))),'4-man'!AA$21,0)</f>
        <v/>
      </c>
      <c r="AB148">
        <f>IF(OR('4-man'!AB$24="P",OR('4-man'!AB$24="R",'4-man'!AB$21=$R$147),AND('4-man'!AB$21&lt;=IF('4-man'!$BF$4="",999,'4-man'!$BF$4),OR('4-man'!AB$24="D",LEFT('4-man'!AB$24,3)="ST&gt;",OR(AND('4-man'!AB$22="ST&gt;3",AB125&gt;=100),AND('4-man'!AB$23="ST&gt;3",AB133&gt;=100),AND('4-man'!AB$25="ST&gt;3",AB149&gt;=100))))),'4-man'!AB$21,0)</f>
        <v/>
      </c>
      <c r="AC148">
        <f>IF(OR('4-man'!AC$24="P",OR('4-man'!AC$24="R",'4-man'!AC$21=$R$147),AND('4-man'!AC$21&lt;=IF('4-man'!$BF$4="",999,'4-man'!$BF$4),OR('4-man'!AC$24="D",LEFT('4-man'!AC$24,3)="ST&gt;",OR(AND('4-man'!AC$22="ST&gt;3",AC125&gt;=100),AND('4-man'!AC$23="ST&gt;3",AC133&gt;=100),AND('4-man'!AC$25="ST&gt;3",AC149&gt;=100))))),'4-man'!AC$21,0)</f>
        <v/>
      </c>
      <c r="AD148">
        <f>IF(OR('4-man'!AD$24="P",OR('4-man'!AD$24="R",'4-man'!AD$21=$R$147),AND('4-man'!AD$21&lt;=IF('4-man'!$BF$4="",999,'4-man'!$BF$4),OR('4-man'!AD$24="D",LEFT('4-man'!AD$24,3)="ST&gt;",OR(AND('4-man'!AD$22="ST&gt;3",AD125&gt;=100),AND('4-man'!AD$23="ST&gt;3",AD133&gt;=100),AND('4-man'!AD$25="ST&gt;3",AD149&gt;=100))))),'4-man'!AD$21,0)</f>
        <v/>
      </c>
      <c r="AE148">
        <f>IF(OR('4-man'!AE$24="P",OR('4-man'!AE$24="R",'4-man'!AE$21=$R$147),AND('4-man'!AE$21&lt;=IF('4-man'!$BF$4="",999,'4-man'!$BF$4),OR('4-man'!AE$24="D",LEFT('4-man'!AE$24,3)="ST&gt;",OR(AND('4-man'!AE$22="ST&gt;3",AE125&gt;=100),AND('4-man'!AE$23="ST&gt;3",AE133&gt;=100),AND('4-man'!AE$25="ST&gt;3",AE149&gt;=100))))),'4-man'!AE$21,0)</f>
        <v/>
      </c>
      <c r="AF148">
        <f>IF(OR('4-man'!AF$24="P",OR('4-man'!AF$24="R",'4-man'!AF$21=$R$147),AND('4-man'!AF$21&lt;=IF('4-man'!$BF$4="",999,'4-man'!$BF$4),OR('4-man'!AF$24="D",LEFT('4-man'!AF$24,3)="ST&gt;",OR(AND('4-man'!AF$22="ST&gt;3",AF125&gt;=100),AND('4-man'!AF$23="ST&gt;3",AF133&gt;=100),AND('4-man'!AF$25="ST&gt;3",AF149&gt;=100))))),'4-man'!AF$21,0)</f>
        <v/>
      </c>
      <c r="AG148">
        <f>IF(OR('4-man'!AG$24="P",OR('4-man'!AG$24="R",'4-man'!AG$21=$R$147),AND('4-man'!AG$21&lt;=IF('4-man'!$BF$4="",999,'4-man'!$BF$4),OR('4-man'!AG$24="D",LEFT('4-man'!AG$24,3)="ST&gt;",OR(AND('4-man'!AG$22="ST&gt;3",AG125&gt;=100),AND('4-man'!AG$23="ST&gt;3",AG133&gt;=100),AND('4-man'!AG$25="ST&gt;3",AG149&gt;=100))))),'4-man'!AG$21,0)</f>
        <v/>
      </c>
      <c r="AH148">
        <f>IF(OR('4-man'!AH$24="P",OR('4-man'!AH$24="R",'4-man'!AH$21=$R$147),AND('4-man'!AH$21&lt;=IF('4-man'!$BF$4="",999,'4-man'!$BF$4),OR('4-man'!AH$24="D",LEFT('4-man'!AH$24,3)="ST&gt;",OR(AND('4-man'!AH$22="ST&gt;3",AH125&gt;=100),AND('4-man'!AH$23="ST&gt;3",AH133&gt;=100),AND('4-man'!AH$25="ST&gt;3",AH149&gt;=100))))),'4-man'!AH$21,0)</f>
        <v/>
      </c>
      <c r="AI148">
        <f>IF(OR('4-man'!AI$24="P",OR('4-man'!AI$24="R",'4-man'!AI$21=$R$147),AND('4-man'!AI$21&lt;=IF('4-man'!$BF$4="",999,'4-man'!$BF$4),OR('4-man'!AI$24="D",LEFT('4-man'!AI$24,3)="ST&gt;",OR(AND('4-man'!AI$22="ST&gt;3",AI125&gt;=100),AND('4-man'!AI$23="ST&gt;3",AI133&gt;=100),AND('4-man'!AI$25="ST&gt;3",AI149&gt;=100))))),'4-man'!AI$21,0)</f>
        <v/>
      </c>
      <c r="AJ148">
        <f>IF(OR('4-man'!AJ$24="P",OR('4-man'!AJ$24="R",'4-man'!AJ$21=$R$147),AND('4-man'!AJ$21&lt;=IF('4-man'!$BF$4="",999,'4-man'!$BF$4),OR('4-man'!AJ$24="D",LEFT('4-man'!AJ$24,3)="ST&gt;",OR(AND('4-man'!AJ$22="ST&gt;3",AJ125&gt;=100),AND('4-man'!AJ$23="ST&gt;3",AJ133&gt;=100),AND('4-man'!AJ$25="ST&gt;3",AJ149&gt;=100))))),'4-man'!AJ$21,0)</f>
        <v/>
      </c>
      <c r="AK148">
        <f>IF(OR('4-man'!AK$24="P",OR('4-man'!AK$24="R",'4-man'!AK$21=$R$147),AND('4-man'!AK$21&lt;=IF('4-man'!$BF$4="",999,'4-man'!$BF$4),OR('4-man'!AK$24="D",LEFT('4-man'!AK$24,3)="ST&gt;",OR(AND('4-man'!AK$22="ST&gt;3",AK125&gt;=100),AND('4-man'!AK$23="ST&gt;3",AK133&gt;=100),AND('4-man'!AK$25="ST&gt;3",AK149&gt;=100))))),'4-man'!AK$21,0)</f>
        <v/>
      </c>
      <c r="AL148">
        <f>IF(OR('4-man'!AL$24="P",OR('4-man'!AL$24="R",'4-man'!AL$21=$R$147),AND('4-man'!AL$21&lt;=IF('4-man'!$BF$4="",999,'4-man'!$BF$4),OR('4-man'!AL$24="D",LEFT('4-man'!AL$24,3)="ST&gt;",OR(AND('4-man'!AL$22="ST&gt;3",AL125&gt;=100),AND('4-man'!AL$23="ST&gt;3",AL133&gt;=100),AND('4-man'!AL$25="ST&gt;3",AL149&gt;=100))))),'4-man'!AL$21,0)</f>
        <v/>
      </c>
      <c r="AM148">
        <f>IF(OR('4-man'!AM$24="P",OR('4-man'!AM$24="R",'4-man'!AM$21=$R$147),AND('4-man'!AM$21&lt;=IF('4-man'!$BF$4="",999,'4-man'!$BF$4),OR('4-man'!AM$24="D",LEFT('4-man'!AM$24,3)="ST&gt;",OR(AND('4-man'!AM$22="ST&gt;3",AM125&gt;=100),AND('4-man'!AM$23="ST&gt;3",AM133&gt;=100),AND('4-man'!AM$25="ST&gt;3",AM149&gt;=100))))),'4-man'!AM$21,0)</f>
        <v/>
      </c>
      <c r="AN148">
        <f>IF(OR('4-man'!AN$24="P",OR('4-man'!AN$24="R",'4-man'!AN$21=$R$147),AND('4-man'!AN$21&lt;=IF('4-man'!$BF$4="",999,'4-man'!$BF$4),OR('4-man'!AN$24="D",LEFT('4-man'!AN$24,3)="ST&gt;",OR(AND('4-man'!AN$22="ST&gt;3",AN125&gt;=100),AND('4-man'!AN$23="ST&gt;3",AN133&gt;=100),AND('4-man'!AN$25="ST&gt;3",AN149&gt;=100))))),'4-man'!AN$21,0)</f>
        <v/>
      </c>
      <c r="AO148">
        <f>IF(OR('4-man'!AO$24="P",OR('4-man'!AO$24="R",'4-man'!AO$21=$R$147),AND('4-man'!AO$21&lt;=IF('4-man'!$BF$4="",999,'4-man'!$BF$4),OR('4-man'!AO$24="D",LEFT('4-man'!AO$24,3)="ST&gt;",OR(AND('4-man'!AO$22="ST&gt;3",AO125&gt;=100),AND('4-man'!AO$23="ST&gt;3",AO133&gt;=100),AND('4-man'!AO$25="ST&gt;3",AO149&gt;=100))))),'4-man'!AO$21,0)</f>
        <v/>
      </c>
      <c r="AP148">
        <f>IF(OR('4-man'!AP$24="P",OR('4-man'!AP$24="R",'4-man'!AP$21=$R$147),AND('4-man'!AP$21&lt;=IF('4-man'!$BF$4="",999,'4-man'!$BF$4),OR('4-man'!AP$24="D",LEFT('4-man'!AP$24,3)="ST&gt;",OR(AND('4-man'!AP$22="ST&gt;3",AP125&gt;=100),AND('4-man'!AP$23="ST&gt;3",AP133&gt;=100),AND('4-man'!AP$25="ST&gt;3",AP149&gt;=100))))),'4-man'!AP$21,0)</f>
        <v/>
      </c>
      <c r="AQ148">
        <f>IF(OR('4-man'!AQ$24="P",OR('4-man'!AQ$24="R",'4-man'!AQ$21=$R$147),AND('4-man'!AQ$21&lt;=IF('4-man'!$BF$4="",999,'4-man'!$BF$4),OR('4-man'!AQ$24="D",LEFT('4-man'!AQ$24,3)="ST&gt;",OR(AND('4-man'!AQ$22="ST&gt;3",AQ125&gt;=100),AND('4-man'!AQ$23="ST&gt;3",AQ133&gt;=100),AND('4-man'!AQ$25="ST&gt;3",AQ149&gt;=100))))),'4-man'!AQ$21,0)</f>
        <v/>
      </c>
      <c r="AR148">
        <f>IF(OR('4-man'!AR$24="P",OR('4-man'!AR$24="R",'4-man'!AR$21=$R$147),AND('4-man'!AR$21&lt;=IF('4-man'!$BF$4="",999,'4-man'!$BF$4),OR('4-man'!AR$24="D",LEFT('4-man'!AR$24,3)="ST&gt;",OR(AND('4-man'!AR$22="ST&gt;3",AR125&gt;=100),AND('4-man'!AR$23="ST&gt;3",AR133&gt;=100),AND('4-man'!AR$25="ST&gt;3",AR149&gt;=100))))),'4-man'!AR$21,0)</f>
        <v/>
      </c>
      <c r="AS148">
        <f>IF(OR('4-man'!AS$24="P",OR('4-man'!AS$24="R",'4-man'!AS$21=$R$147),AND('4-man'!AS$21&lt;=IF('4-man'!$BF$4="",999,'4-man'!$BF$4),OR('4-man'!AS$24="D",LEFT('4-man'!AS$24,3)="ST&gt;",OR(AND('4-man'!AS$22="ST&gt;3",AS125&gt;=100),AND('4-man'!AS$23="ST&gt;3",AS133&gt;=100),AND('4-man'!AS$25="ST&gt;3",AS149&gt;=100))))),'4-man'!AS$21,0)</f>
        <v/>
      </c>
      <c r="AT148">
        <f>IF(OR('4-man'!AT$24="P",OR('4-man'!AT$24="R",'4-man'!AT$21=$R$147),AND('4-man'!AT$21&lt;=IF('4-man'!$BF$4="",999,'4-man'!$BF$4),OR('4-man'!AT$24="D",LEFT('4-man'!AT$24,3)="ST&gt;",OR(AND('4-man'!AT$22="ST&gt;3",AT125&gt;=100),AND('4-man'!AT$23="ST&gt;3",AT133&gt;=100),AND('4-man'!AT$25="ST&gt;3",AT149&gt;=100))))),'4-man'!AT$21,0)</f>
        <v/>
      </c>
      <c r="AU148">
        <f>IF(OR('4-man'!AU$24="P",OR('4-man'!AU$24="R",'4-man'!AU$21=$R$147),AND('4-man'!AU$21&lt;=IF('4-man'!$BF$4="",999,'4-man'!$BF$4),OR('4-man'!AU$24="D",LEFT('4-man'!AU$24,3)="ST&gt;",OR(AND('4-man'!AU$22="ST&gt;3",AU125&gt;=100),AND('4-man'!AU$23="ST&gt;3",AU133&gt;=100),AND('4-man'!AU$25="ST&gt;3",AU149&gt;=100))))),'4-man'!AU$21,0)</f>
        <v/>
      </c>
      <c r="AV148">
        <f>IF(OR('4-man'!AV$24="P",OR('4-man'!AV$24="R",'4-man'!AV$21=$R$147),AND('4-man'!AV$21&lt;=IF('4-man'!$BF$4="",999,'4-man'!$BF$4),OR('4-man'!AV$24="D",LEFT('4-man'!AV$24,3)="ST&gt;",OR(AND('4-man'!AV$22="ST&gt;3",AV125&gt;=100),AND('4-man'!AV$23="ST&gt;3",AV133&gt;=100),AND('4-man'!AV$25="ST&gt;3",AV149&gt;=100))))),'4-man'!AV$21,0)</f>
        <v/>
      </c>
      <c r="AW148">
        <f>IF(OR('4-man'!AW$24="P",OR('4-man'!AW$24="R",'4-man'!AW$21=$R$147),AND('4-man'!AW$21&lt;=IF('4-man'!$BF$4="",999,'4-man'!$BF$4),OR('4-man'!AW$24="D",LEFT('4-man'!AW$24,3)="ST&gt;",OR(AND('4-man'!AW$22="ST&gt;3",AW125&gt;=100),AND('4-man'!AW$23="ST&gt;3",AW133&gt;=100),AND('4-man'!AW$25="ST&gt;3",AW149&gt;=100))))),'4-man'!AW$21,0)</f>
        <v/>
      </c>
      <c r="AX148">
        <f>IF(OR('4-man'!AX$24="P",OR('4-man'!AX$24="R",'4-man'!AX$21=$R$147),AND('4-man'!AX$21&lt;=IF('4-man'!$BF$4="",999,'4-man'!$BF$4),OR('4-man'!AX$24="D",LEFT('4-man'!AX$24,3)="ST&gt;",OR(AND('4-man'!AX$22="ST&gt;3",AX125&gt;=100),AND('4-man'!AX$23="ST&gt;3",AX133&gt;=100),AND('4-man'!AX$25="ST&gt;3",AX149&gt;=100))))),'4-man'!AX$21,0)</f>
        <v/>
      </c>
      <c r="AY148">
        <f>IF(OR('4-man'!AY$24="P",OR('4-man'!AY$24="R",'4-man'!AY$21=$R$147),AND('4-man'!AY$21&lt;=IF('4-man'!$BF$4="",999,'4-man'!$BF$4),OR('4-man'!AY$24="D",LEFT('4-man'!AY$24,3)="ST&gt;",OR(AND('4-man'!AY$22="ST&gt;3",AY125&gt;=100),AND('4-man'!AY$23="ST&gt;3",AY133&gt;=100),AND('4-man'!AY$25="ST&gt;3",AY149&gt;=100))))),'4-man'!AY$21,0)</f>
        <v/>
      </c>
      <c r="AZ148">
        <f>IF(OR('4-man'!AZ$24="P",OR('4-man'!AZ$24="R",'4-man'!AZ$21=$R$147),AND('4-man'!AZ$21&lt;=IF('4-man'!$BF$4="",999,'4-man'!$BF$4),OR('4-man'!AZ$24="D",LEFT('4-man'!AZ$24,3)="ST&gt;",OR(AND('4-man'!AZ$22="ST&gt;3",AZ125&gt;=100),AND('4-man'!AZ$23="ST&gt;3",AZ133&gt;=100),AND('4-man'!AZ$25="ST&gt;3",AZ149&gt;=100))))),'4-man'!AZ$21,0)</f>
        <v/>
      </c>
      <c r="BA148">
        <f>IF(OR('4-man'!BA$24="P",OR('4-man'!BA$24="R",'4-man'!BA$21=$R$147),AND('4-man'!BA$21&lt;=IF('4-man'!$BF$4="",999,'4-man'!$BF$4),OR('4-man'!BA$24="D",LEFT('4-man'!BA$24,3)="ST&gt;",OR(AND('4-man'!BA$22="ST&gt;3",BA125&gt;=100),AND('4-man'!BA$23="ST&gt;3",BA133&gt;=100),AND('4-man'!BA$25="ST&gt;3",BA149&gt;=100))))),'4-man'!BA$21,0)</f>
        <v/>
      </c>
      <c r="BB148">
        <f>IF(OR('4-man'!BB$24="P",OR('4-man'!BB$24="R",'4-man'!BB$21=$R$147),AND('4-man'!BB$21&lt;=IF('4-man'!$BF$4="",999,'4-man'!$BF$4),OR('4-man'!BB$24="D",LEFT('4-man'!BB$24,3)="ST&gt;",OR(AND('4-man'!BB$22="ST&gt;3",BB125&gt;=100),AND('4-man'!BB$23="ST&gt;3",BB133&gt;=100),AND('4-man'!BB$25="ST&gt;3",BB149&gt;=100))))),'4-man'!BB$21,0)</f>
        <v/>
      </c>
      <c r="BC148">
        <f>IF(OR('4-man'!BC$24="P",OR('4-man'!BC$24="R",'4-man'!BC$21=$R$147),AND('4-man'!BC$21&lt;=IF('4-man'!$BF$4="",999,'4-man'!$BF$4),OR('4-man'!BC$24="D",LEFT('4-man'!BC$24,3)="ST&gt;",OR(AND('4-man'!BC$22="ST&gt;3",BC125&gt;=100),AND('4-man'!BC$23="ST&gt;3",BC133&gt;=100),AND('4-man'!BC$25="ST&gt;3",BC149&gt;=100))))),'4-man'!BC$21,0)</f>
        <v/>
      </c>
      <c r="BD148">
        <f>IF(OR('4-man'!BD$24="P",OR('4-man'!BD$24="R",'4-man'!BD$21=$R$147),AND('4-man'!BD$21&lt;=IF('4-man'!$BF$4="",999,'4-man'!$BF$4),OR('4-man'!BD$24="D",LEFT('4-man'!BD$24,3)="ST&gt;",OR(AND('4-man'!BD$22="ST&gt;3",BD125&gt;=100),AND('4-man'!BD$23="ST&gt;3",BD133&gt;=100),AND('4-man'!BD$25="ST&gt;3",BD149&gt;=100))))),'4-man'!BD$21,0)</f>
        <v/>
      </c>
      <c r="BE148">
        <f>IF(OR('4-man'!BE$24="P",OR('4-man'!BE$24="R",'4-man'!BE$21=$R$147),AND('4-man'!BE$21&lt;=IF('4-man'!$BF$4="",999,'4-man'!$BF$4),OR('4-man'!BE$24="D",LEFT('4-man'!BE$24,3)="ST&gt;",OR(AND('4-man'!BE$22="ST&gt;3",BE125&gt;=100),AND('4-man'!BE$23="ST&gt;3",BE133&gt;=100),AND('4-man'!BE$25="ST&gt;3",BE149&gt;=100))))),'4-man'!BE$21,0)</f>
        <v/>
      </c>
      <c r="BF148">
        <f>IF(OR('4-man'!BF$24="P",OR('4-man'!BF$24="R",'4-man'!BF$21=$R$147),AND('4-man'!BF$21&lt;=IF('4-man'!$BF$4="",999,'4-man'!$BF$4),OR('4-man'!BF$24="D",LEFT('4-man'!BF$24,3)="ST&gt;",OR(AND('4-man'!BF$22="ST&gt;3",BF125&gt;=100),AND('4-man'!BF$23="ST&gt;3",BF133&gt;=100),AND('4-man'!BF$25="ST&gt;3",BF149&gt;=100))))),'4-man'!BF$21,0)</f>
        <v/>
      </c>
      <c r="BG148">
        <f>IF(OR('4-man'!BG$24="P",OR('4-man'!BG$24="R",'4-man'!BG$21=$R$147),AND('4-man'!BG$21&lt;=IF('4-man'!$BF$4="",999,'4-man'!$BF$4),OR('4-man'!BG$24="D",LEFT('4-man'!BG$24,3)="ST&gt;",OR(AND('4-man'!BG$22="ST&gt;3",BG125&gt;=100),AND('4-man'!BG$23="ST&gt;3",BG133&gt;=100),AND('4-man'!BG$25="ST&gt;3",BG149&gt;=100))))),'4-man'!BG$21,0)</f>
        <v/>
      </c>
      <c r="BH148">
        <f>IF(OR('4-man'!BH$24="P",OR('4-man'!BH$24="R",'4-man'!BH$21=$R$147),AND('4-man'!BH$21&lt;=IF('4-man'!$BF$4="",999,'4-man'!$BF$4),OR('4-man'!BH$24="D",LEFT('4-man'!BH$24,3)="ST&gt;",OR(AND('4-man'!BH$22="ST&gt;3",BH125&gt;=100),AND('4-man'!BH$23="ST&gt;3",BH133&gt;=100),AND('4-man'!BH$25="ST&gt;3",BH149&gt;=100))))),'4-man'!BH$21,0)</f>
        <v/>
      </c>
      <c r="BI148">
        <f>IF(OR('4-man'!BI$24="P",OR('4-man'!BI$24="R",'4-man'!BI$21=$R$147),AND('4-man'!BI$21&lt;=IF('4-man'!$BF$4="",999,'4-man'!$BF$4),OR('4-man'!BI$24="D",LEFT('4-man'!BI$24,3)="ST&gt;",OR(AND('4-man'!BI$22="ST&gt;3",BI125&gt;=100),AND('4-man'!BI$23="ST&gt;3",BI133&gt;=100),AND('4-man'!BI$25="ST&gt;3",BI149&gt;=100))))),'4-man'!BI$21,0)</f>
        <v/>
      </c>
      <c r="BJ148">
        <f>IF(OR('4-man'!BJ$24="P",OR('4-man'!BJ$24="R",'4-man'!BJ$21=$R$147),AND('4-man'!BJ$21&lt;=IF('4-man'!$BF$4="",999,'4-man'!$BF$4),OR('4-man'!BJ$24="D",LEFT('4-man'!BJ$24,3)="ST&gt;",OR(AND('4-man'!BJ$22="ST&gt;3",BJ125&gt;=100),AND('4-man'!BJ$23="ST&gt;3",BJ133&gt;=100),AND('4-man'!BJ$25="ST&gt;3",BJ149&gt;=100))))),'4-man'!BJ$21,0)</f>
        <v/>
      </c>
      <c r="BK148">
        <f>IF(OR('4-man'!BK$24="P",OR('4-man'!BK$24="R",'4-man'!BK$21=$R$147),AND('4-man'!BK$21&lt;=IF('4-man'!$BF$4="",999,'4-man'!$BF$4),OR('4-man'!BK$24="D",LEFT('4-man'!BK$24,3)="ST&gt;",OR(AND('4-man'!BK$22="ST&gt;3",BK125&gt;=100),AND('4-man'!BK$23="ST&gt;3",BK133&gt;=100),AND('4-man'!BK$25="ST&gt;3",BK149&gt;=100))))),'4-man'!BK$21,0)</f>
        <v/>
      </c>
      <c r="BL148">
        <f>IF(OR('4-man'!BL$24="P",OR('4-man'!BL$24="R",'4-man'!BL$21=$R$147),AND('4-man'!BL$21&lt;=IF('4-man'!$BF$4="",999,'4-man'!$BF$4),OR('4-man'!BL$24="D",LEFT('4-man'!BL$24,3)="ST&gt;",OR(AND('4-man'!BL$22="ST&gt;3",BL125&gt;=100),AND('4-man'!BL$23="ST&gt;3",BL133&gt;=100),AND('4-man'!BL$25="ST&gt;3",BL149&gt;=100))))),'4-man'!BL$21,0)</f>
        <v/>
      </c>
      <c r="BM148">
        <f>IF(OR('4-man'!BM$24="P",OR('4-man'!BM$24="R",'4-man'!BM$21=$R$147),AND('4-man'!BM$21&lt;=IF('4-man'!$BF$4="",999,'4-man'!$BF$4),OR('4-man'!BM$24="D",LEFT('4-man'!BM$24,3)="ST&gt;",OR(AND('4-man'!BM$22="ST&gt;3",BM125&gt;=100),AND('4-man'!BM$23="ST&gt;3",BM133&gt;=100),AND('4-man'!BM$25="ST&gt;3",BM149&gt;=100))))),'4-man'!BM$21,0)</f>
        <v/>
      </c>
      <c r="BN148">
        <f>IF(OR('4-man'!BN$24="P",OR('4-man'!BN$24="R",'4-man'!BN$21=$R$147),AND('4-man'!BN$21&lt;=IF('4-man'!$BF$4="",999,'4-man'!$BF$4),OR('4-man'!BN$24="D",LEFT('4-man'!BN$24,3)="ST&gt;",OR(AND('4-man'!BN$22="ST&gt;3",BN125&gt;=100),AND('4-man'!BN$23="ST&gt;3",BN133&gt;=100),AND('4-man'!BN$25="ST&gt;3",BN149&gt;=100))))),'4-man'!BN$21,0)</f>
        <v/>
      </c>
      <c r="BO148">
        <f>IF(OR('4-man'!BO$24="P",OR('4-man'!BO$24="R",'4-man'!BO$21=$R$147),AND('4-man'!BO$21&lt;=IF('4-man'!$BF$4="",999,'4-man'!$BF$4),OR('4-man'!BO$24="D",LEFT('4-man'!BO$24,3)="ST&gt;",OR(AND('4-man'!BO$22="ST&gt;3",BO125&gt;=100),AND('4-man'!BO$23="ST&gt;3",BO133&gt;=100),AND('4-man'!BO$25="ST&gt;3",BO149&gt;=100))))),'4-man'!BO$21,0)</f>
        <v/>
      </c>
      <c r="BP148">
        <f>IF(OR('4-man'!BP$24="P",OR('4-man'!BP$24="R",'4-man'!BP$21=$R$147),AND('4-man'!BP$21&lt;=IF('4-man'!$BF$4="",999,'4-man'!$BF$4),OR('4-man'!BP$24="D",LEFT('4-man'!BP$24,3)="ST&gt;",OR(AND('4-man'!BP$22="ST&gt;3",BP125&gt;=100),AND('4-man'!BP$23="ST&gt;3",BP133&gt;=100),AND('4-man'!BP$25="ST&gt;3",BP149&gt;=100))))),'4-man'!BP$21,0)</f>
        <v/>
      </c>
      <c r="BQ148">
        <f>IF(OR('4-man'!BQ$24="P",OR('4-man'!BQ$24="R",'4-man'!BQ$21=$R$147),AND('4-man'!BQ$21&lt;=IF('4-man'!$BF$4="",999,'4-man'!$BF$4),OR('4-man'!BQ$24="D",LEFT('4-man'!BQ$24,3)="ST&gt;",OR(AND('4-man'!BQ$22="ST&gt;3",BQ125&gt;=100),AND('4-man'!BQ$23="ST&gt;3",BQ133&gt;=100),AND('4-man'!BQ$25="ST&gt;3",BQ149&gt;=100))))),'4-man'!BQ$21,0)</f>
        <v/>
      </c>
      <c r="BR148">
        <f>IF(OR('4-man'!BR$24="P",OR('4-man'!BR$24="R",'4-man'!BR$21=$R$147),AND('4-man'!BR$21&lt;=IF('4-man'!$BF$4="",999,'4-man'!$BF$4),OR('4-man'!BR$24="D",LEFT('4-man'!BR$24,3)="ST&gt;",OR(AND('4-man'!BR$22="ST&gt;3",BR125&gt;=100),AND('4-man'!BR$23="ST&gt;3",BR133&gt;=100),AND('4-man'!BR$25="ST&gt;3",BR149&gt;=100))))),'4-man'!BR$21,0)</f>
        <v/>
      </c>
      <c r="BS148">
        <f>IF(OR('4-man'!BS$24="P",OR('4-man'!BS$24="R",'4-man'!BS$21=$R$147),AND('4-man'!BS$21&lt;=IF('4-man'!$BF$4="",999,'4-man'!$BF$4),OR('4-man'!BS$24="D",LEFT('4-man'!BS$24,3)="ST&gt;",OR(AND('4-man'!BS$22="ST&gt;3",BS125&gt;=100),AND('4-man'!BS$23="ST&gt;3",BS133&gt;=100),AND('4-man'!BS$25="ST&gt;3",BS149&gt;=100))))),'4-man'!BS$21,0)</f>
        <v/>
      </c>
      <c r="BT148">
        <f>IF(OR('4-man'!BT$24="P",OR('4-man'!BT$24="R",'4-man'!BT$21=$R$147),AND('4-man'!BT$21&lt;=IF('4-man'!$BF$4="",999,'4-man'!$BF$4),OR('4-man'!BT$24="D",LEFT('4-man'!BT$24,3)="ST&gt;",OR(AND('4-man'!BT$22="ST&gt;3",BT125&gt;=100),AND('4-man'!BT$23="ST&gt;3",BT133&gt;=100),AND('4-man'!BT$25="ST&gt;3",BT149&gt;=100))))),'4-man'!BT$21,0)</f>
        <v/>
      </c>
      <c r="BU148">
        <f>IF(OR('4-man'!BU$24="P",OR('4-man'!BU$24="R",'4-man'!BU$21=$R$147),AND('4-man'!BU$21&lt;=IF('4-man'!$BF$4="",999,'4-man'!$BF$4),OR('4-man'!BU$24="D",LEFT('4-man'!BU$24,3)="ST&gt;",OR(AND('4-man'!BU$22="ST&gt;3",BU125&gt;=100),AND('4-man'!BU$23="ST&gt;3",BU133&gt;=100),AND('4-man'!BU$25="ST&gt;3",BU149&gt;=100))))),'4-man'!BU$21,0)</f>
        <v/>
      </c>
      <c r="BV148">
        <f>IF(OR('4-man'!BV$24="P",OR('4-man'!BV$24="R",'4-man'!BV$21=$R$147),AND('4-man'!BV$21&lt;=IF('4-man'!$BF$4="",999,'4-man'!$BF$4),OR('4-man'!BV$24="D",LEFT('4-man'!BV$24,3)="ST&gt;",OR(AND('4-man'!BV$22="ST&gt;3",BV125&gt;=100),AND('4-man'!BV$23="ST&gt;3",BV133&gt;=100),AND('4-man'!BV$25="ST&gt;3",BV149&gt;=100))))),'4-man'!BV$21,0)</f>
        <v/>
      </c>
      <c r="BW148">
        <f>IF(OR('4-man'!BW$24="P",OR('4-man'!BW$24="R",'4-man'!BW$21=$R$147),AND('4-man'!BW$21&lt;=IF('4-man'!$BF$4="",999,'4-man'!$BF$4),OR('4-man'!BW$24="D",LEFT('4-man'!BW$24,3)="ST&gt;",OR(AND('4-man'!BW$22="ST&gt;3",BW125&gt;=100),AND('4-man'!BW$23="ST&gt;3",BW133&gt;=100),AND('4-man'!BW$25="ST&gt;3",BW149&gt;=100))))),'4-man'!BW$21,0)</f>
        <v/>
      </c>
      <c r="BX148">
        <f>IF(OR('4-man'!BX$24="P",OR('4-man'!BX$24="R",'4-man'!BX$21=$R$147),AND('4-man'!BX$21&lt;=IF('4-man'!$BF$4="",999,'4-man'!$BF$4),OR('4-man'!BX$24="D",LEFT('4-man'!BX$24,3)="ST&gt;",OR(AND('4-man'!BX$22="ST&gt;3",BX125&gt;=100),AND('4-man'!BX$23="ST&gt;3",BX133&gt;=100),AND('4-man'!BX$25="ST&gt;3",BX149&gt;=100))))),'4-man'!BX$21,0)</f>
        <v/>
      </c>
      <c r="BY148">
        <f>IF(OR('4-man'!BY$24="P",OR('4-man'!BY$24="R",'4-man'!BY$21=$R$147),AND('4-man'!BY$21&lt;=IF('4-man'!$BF$4="",999,'4-man'!$BF$4),OR('4-man'!BY$24="D",LEFT('4-man'!BY$24,3)="ST&gt;",OR(AND('4-man'!BY$22="ST&gt;3",BY125&gt;=100),AND('4-man'!BY$23="ST&gt;3",BY133&gt;=100),AND('4-man'!BY$25="ST&gt;3",BY149&gt;=100))))),'4-man'!BY$21,0)</f>
        <v/>
      </c>
      <c r="BZ148">
        <f>IF(OR('4-man'!BZ$24="P",OR('4-man'!BZ$24="R",'4-man'!BZ$21=$R$147),AND('4-man'!BZ$21&lt;=IF('4-man'!$BF$4="",999,'4-man'!$BF$4),OR('4-man'!BZ$24="D",LEFT('4-man'!BZ$24,3)="ST&gt;",OR(AND('4-man'!BZ$22="ST&gt;3",BZ125&gt;=100),AND('4-man'!BZ$23="ST&gt;3",BZ133&gt;=100),AND('4-man'!BZ$25="ST&gt;3",BZ149&gt;=100))))),'4-man'!BZ$21,0)</f>
        <v/>
      </c>
      <c r="CA148">
        <f>IF(OR('4-man'!CA$24="P",OR('4-man'!CA$24="R",'4-man'!CA$21=$R$147),AND('4-man'!CA$21&lt;=IF('4-man'!$BF$4="",999,'4-man'!$BF$4),OR('4-man'!CA$24="D",LEFT('4-man'!CA$24,3)="ST&gt;",OR(AND('4-man'!CA$22="ST&gt;3",CA125&gt;=100),AND('4-man'!CA$23="ST&gt;3",CA133&gt;=100),AND('4-man'!CA$25="ST&gt;3",CA149&gt;=100))))),'4-man'!CA$21,0)</f>
        <v/>
      </c>
      <c r="CB148">
        <f>IF(OR('4-man'!CB$24="P",OR('4-man'!CB$24="R",'4-man'!CB$21=$R$147),AND('4-man'!CB$21&lt;=IF('4-man'!$BF$4="",999,'4-man'!$BF$4),OR('4-man'!CB$24="D",LEFT('4-man'!CB$24,3)="ST&gt;",OR(AND('4-man'!CB$22="ST&gt;3",CB125&gt;=100),AND('4-man'!CB$23="ST&gt;3",CB133&gt;=100),AND('4-man'!CB$25="ST&gt;3",CB149&gt;=100))))),'4-man'!CB$21,0)</f>
        <v/>
      </c>
      <c r="CC148">
        <f>IF(OR('4-man'!CC$24="P",OR('4-man'!CC$24="R",'4-man'!CC$21=$R$147),AND('4-man'!CC$21&lt;=IF('4-man'!$BF$4="",999,'4-man'!$BF$4),OR('4-man'!CC$24="D",LEFT('4-man'!CC$24,3)="ST&gt;",OR(AND('4-man'!CC$22="ST&gt;3",CC125&gt;=100),AND('4-man'!CC$23="ST&gt;3",CC133&gt;=100),AND('4-man'!CC$25="ST&gt;3",CC149&gt;=100))))),'4-man'!CC$21,0)</f>
        <v/>
      </c>
      <c r="CD148">
        <f>IF(OR('4-man'!CD$24="P",OR('4-man'!CD$24="R",'4-man'!CD$21=$R$147),AND('4-man'!CD$21&lt;=IF('4-man'!$BF$4="",999,'4-man'!$BF$4),OR('4-man'!CD$24="D",LEFT('4-man'!CD$24,3)="ST&gt;",OR(AND('4-man'!CD$22="ST&gt;3",CD125&gt;=100),AND('4-man'!CD$23="ST&gt;3",CD133&gt;=100),AND('4-man'!CD$25="ST&gt;3",CD149&gt;=100))))),'4-man'!CD$21,0)</f>
        <v/>
      </c>
    </row>
    <row r="149">
      <c r="A149" t="inlineStr">
        <is>
          <t>P4 s1</t>
        </is>
      </c>
      <c r="C149">
        <f>MIN(100,B150+IF(AND(OR(NOT(ISNUMBER($R$155)),'4-man'!C$21&gt;$R$155),B150&lt;100,B151+1&gt;=IF(OR('4-man'!$F$7=TRUE,'4-man'!$F$7="TRUE",'4-man'!$F$7="Yes"),25,50)),10,0)+IF('4-man'!C$21=$Q$155,25,0))</f>
        <v/>
      </c>
      <c r="D149">
        <f>MIN(100,C150+IF(AND(OR(NOT(ISNUMBER($R$155)),'4-man'!D$21&gt;$R$155),C150&lt;100,C151+1&gt;=IF(OR('4-man'!$F$7=TRUE,'4-man'!$F$7="TRUE",'4-man'!$F$7="Yes"),25,50)),10,0)+IF('4-man'!D$21=$Q$155,25,0))</f>
        <v/>
      </c>
      <c r="E149">
        <f>MIN(100,D150+IF(AND(OR(NOT(ISNUMBER($R$155)),'4-man'!E$21&gt;$R$155),D150&lt;100,D151+1&gt;=IF(OR('4-man'!$F$7=TRUE,'4-man'!$F$7="TRUE",'4-man'!$F$7="Yes"),25,50)),10,0)+IF('4-man'!E$21=$Q$155,25,0))</f>
        <v/>
      </c>
      <c r="F149">
        <f>MIN(100,E150+IF(AND(OR(NOT(ISNUMBER($R$155)),'4-man'!F$21&gt;$R$155),E150&lt;100,E151+1&gt;=IF(OR('4-man'!$F$7=TRUE,'4-man'!$F$7="TRUE",'4-man'!$F$7="Yes"),25,50)),10,0)+IF('4-man'!F$21=$Q$155,25,0))</f>
        <v/>
      </c>
      <c r="G149">
        <f>MIN(100,F150+IF(AND(OR(NOT(ISNUMBER($R$155)),'4-man'!G$21&gt;$R$155),F150&lt;100,F151+1&gt;=IF(OR('4-man'!$F$7=TRUE,'4-man'!$F$7="TRUE",'4-man'!$F$7="Yes"),25,50)),10,0)+IF('4-man'!G$21=$Q$155,25,0))</f>
        <v/>
      </c>
      <c r="H149">
        <f>MIN(100,G150+IF(AND(OR(NOT(ISNUMBER($R$155)),'4-man'!H$21&gt;$R$155),G150&lt;100,G151+1&gt;=IF(OR('4-man'!$F$7=TRUE,'4-man'!$F$7="TRUE",'4-man'!$F$7="Yes"),25,50)),10,0)+IF('4-man'!H$21=$Q$155,25,0))</f>
        <v/>
      </c>
      <c r="I149">
        <f>MIN(100,H150+IF(AND(OR(NOT(ISNUMBER($R$155)),'4-man'!I$21&gt;$R$155),H150&lt;100,H151+1&gt;=IF(OR('4-man'!$F$7=TRUE,'4-man'!$F$7="TRUE",'4-man'!$F$7="Yes"),25,50)),10,0)+IF('4-man'!I$21=$Q$155,25,0))</f>
        <v/>
      </c>
      <c r="J149">
        <f>MIN(100,I150+IF(AND(OR(NOT(ISNUMBER($R$155)),'4-man'!J$21&gt;$R$155),I150&lt;100,I151+1&gt;=IF(OR('4-man'!$F$7=TRUE,'4-man'!$F$7="TRUE",'4-man'!$F$7="Yes"),25,50)),10,0)+IF('4-man'!J$21=$Q$155,25,0))</f>
        <v/>
      </c>
      <c r="K149">
        <f>MIN(100,J150+IF(AND(OR(NOT(ISNUMBER($R$155)),'4-man'!K$21&gt;$R$155),J150&lt;100,J151+1&gt;=IF(OR('4-man'!$F$7=TRUE,'4-man'!$F$7="TRUE",'4-man'!$F$7="Yes"),25,50)),10,0)+IF('4-man'!K$21=$Q$155,25,0))</f>
        <v/>
      </c>
      <c r="L149">
        <f>MIN(100,K150+IF(AND(OR(NOT(ISNUMBER($R$155)),'4-man'!L$21&gt;$R$155),K150&lt;100,K151+1&gt;=IF(OR('4-man'!$F$7=TRUE,'4-man'!$F$7="TRUE",'4-man'!$F$7="Yes"),25,50)),10,0)+IF('4-man'!L$21=$Q$155,25,0))</f>
        <v/>
      </c>
      <c r="M149">
        <f>MIN(100,L150+IF(AND(OR(NOT(ISNUMBER($R$155)),'4-man'!M$21&gt;$R$155),L150&lt;100,L151+1&gt;=IF(OR('4-man'!$F$7=TRUE,'4-man'!$F$7="TRUE",'4-man'!$F$7="Yes"),25,50)),10,0)+IF('4-man'!M$21=$Q$155,25,0))</f>
        <v/>
      </c>
      <c r="N149">
        <f>MIN(100,M150+IF(AND(OR(NOT(ISNUMBER($R$155)),'4-man'!N$21&gt;$R$155),M150&lt;100,M151+1&gt;=IF(OR('4-man'!$F$7=TRUE,'4-man'!$F$7="TRUE",'4-man'!$F$7="Yes"),25,50)),10,0)+IF('4-man'!N$21=$Q$155,25,0))</f>
        <v/>
      </c>
      <c r="O149">
        <f>MIN(100,N150+IF(AND(OR(NOT(ISNUMBER($R$155)),'4-man'!O$21&gt;$R$155),N150&lt;100,N151+1&gt;=IF(OR('4-man'!$F$7=TRUE,'4-man'!$F$7="TRUE",'4-man'!$F$7="Yes"),25,50)),10,0)+IF('4-man'!O$21=$Q$155,25,0))</f>
        <v/>
      </c>
      <c r="P149">
        <f>MIN(100,O150+IF(AND(OR(NOT(ISNUMBER($R$155)),'4-man'!P$21&gt;$R$155),O150&lt;100,O151+1&gt;=IF(OR('4-man'!$F$7=TRUE,'4-man'!$F$7="TRUE",'4-man'!$F$7="Yes"),25,50)),10,0)+IF('4-man'!P$21=$Q$155,25,0))</f>
        <v/>
      </c>
      <c r="Q149">
        <f>MIN(100,P150+IF(AND(OR(NOT(ISNUMBER($R$155)),'4-man'!Q$21&gt;$R$155),P150&lt;100,P151+1&gt;=IF(OR('4-man'!$F$7=TRUE,'4-man'!$F$7="TRUE",'4-man'!$F$7="Yes"),25,50)),10,0)+IF('4-man'!Q$21=$Q$155,25,0))</f>
        <v/>
      </c>
      <c r="R149">
        <f>MIN(100,Q150+IF(AND(OR(NOT(ISNUMBER($R$155)),'4-man'!R$21&gt;$R$155),Q150&lt;100,Q151+1&gt;=IF(OR('4-man'!$F$7=TRUE,'4-man'!$F$7="TRUE",'4-man'!$F$7="Yes"),25,50)),10,0)+IF('4-man'!R$21=$Q$155,25,0))</f>
        <v/>
      </c>
      <c r="S149">
        <f>MIN(100,R150+IF(AND(OR(NOT(ISNUMBER($R$155)),'4-man'!S$21&gt;$R$155),R150&lt;100,R151+1&gt;=IF(OR('4-man'!$F$7=TRUE,'4-man'!$F$7="TRUE",'4-man'!$F$7="Yes"),25,50)),10,0)+IF('4-man'!S$21=$Q$155,25,0))</f>
        <v/>
      </c>
      <c r="T149">
        <f>MIN(100,S150+IF(AND(OR(NOT(ISNUMBER($R$155)),'4-man'!T$21&gt;$R$155),S150&lt;100,S151+1&gt;=IF(OR('4-man'!$F$7=TRUE,'4-man'!$F$7="TRUE",'4-man'!$F$7="Yes"),25,50)),10,0)+IF('4-man'!T$21=$Q$155,25,0))</f>
        <v/>
      </c>
      <c r="U149">
        <f>MIN(100,T150+IF(AND(OR(NOT(ISNUMBER($R$155)),'4-man'!U$21&gt;$R$155),T150&lt;100,T151+1&gt;=IF(OR('4-man'!$F$7=TRUE,'4-man'!$F$7="TRUE",'4-man'!$F$7="Yes"),25,50)),10,0)+IF('4-man'!U$21=$Q$155,25,0))</f>
        <v/>
      </c>
      <c r="V149">
        <f>MIN(100,U150+IF(AND(OR(NOT(ISNUMBER($R$155)),'4-man'!V$21&gt;$R$155),U150&lt;100,U151+1&gt;=IF(OR('4-man'!$F$7=TRUE,'4-man'!$F$7="TRUE",'4-man'!$F$7="Yes"),25,50)),10,0)+IF('4-man'!V$21=$Q$155,25,0))</f>
        <v/>
      </c>
      <c r="W149">
        <f>MIN(100,V150+IF(AND(OR(NOT(ISNUMBER($R$155)),'4-man'!W$21&gt;$R$155),V150&lt;100,V151+1&gt;=IF(OR('4-man'!$F$7=TRUE,'4-man'!$F$7="TRUE",'4-man'!$F$7="Yes"),25,50)),10,0)+IF('4-man'!W$21=$Q$155,25,0))</f>
        <v/>
      </c>
      <c r="X149">
        <f>MIN(100,W150+IF(AND(OR(NOT(ISNUMBER($R$155)),'4-man'!X$21&gt;$R$155),W150&lt;100,W151+1&gt;=IF(OR('4-man'!$F$7=TRUE,'4-man'!$F$7="TRUE",'4-man'!$F$7="Yes"),25,50)),10,0)+IF('4-man'!X$21=$Q$155,25,0))</f>
        <v/>
      </c>
      <c r="Y149">
        <f>MIN(100,X150+IF(AND(OR(NOT(ISNUMBER($R$155)),'4-man'!Y$21&gt;$R$155),X150&lt;100,X151+1&gt;=IF(OR('4-man'!$F$7=TRUE,'4-man'!$F$7="TRUE",'4-man'!$F$7="Yes"),25,50)),10,0)+IF('4-man'!Y$21=$Q$155,25,0))</f>
        <v/>
      </c>
      <c r="Z149">
        <f>MIN(100,Y150+IF(AND(OR(NOT(ISNUMBER($R$155)),'4-man'!Z$21&gt;$R$155),Y150&lt;100,Y151+1&gt;=IF(OR('4-man'!$F$7=TRUE,'4-man'!$F$7="TRUE",'4-man'!$F$7="Yes"),25,50)),10,0)+IF('4-man'!Z$21=$Q$155,25,0))</f>
        <v/>
      </c>
      <c r="AA149">
        <f>MIN(100,Z150+IF(AND(OR(NOT(ISNUMBER($R$155)),'4-man'!AA$21&gt;$R$155),Z150&lt;100,Z151+1&gt;=IF(OR('4-man'!$F$7=TRUE,'4-man'!$F$7="TRUE",'4-man'!$F$7="Yes"),25,50)),10,0)+IF('4-man'!AA$21=$Q$155,25,0))</f>
        <v/>
      </c>
      <c r="AB149">
        <f>MIN(100,AA150+IF(AND(OR(NOT(ISNUMBER($R$155)),'4-man'!AB$21&gt;$R$155),AA150&lt;100,AA151+1&gt;=IF(OR('4-man'!$F$7=TRUE,'4-man'!$F$7="TRUE",'4-man'!$F$7="Yes"),25,50)),10,0)+IF('4-man'!AB$21=$Q$155,25,0))</f>
        <v/>
      </c>
      <c r="AC149">
        <f>MIN(100,AB150+IF(AND(OR(NOT(ISNUMBER($R$155)),'4-man'!AC$21&gt;$R$155),AB150&lt;100,AB151+1&gt;=IF(OR('4-man'!$F$7=TRUE,'4-man'!$F$7="TRUE",'4-man'!$F$7="Yes"),25,50)),10,0)+IF('4-man'!AC$21=$Q$155,25,0))</f>
        <v/>
      </c>
      <c r="AD149">
        <f>MIN(100,AC150+IF(AND(OR(NOT(ISNUMBER($R$155)),'4-man'!AD$21&gt;$R$155),AC150&lt;100,AC151+1&gt;=IF(OR('4-man'!$F$7=TRUE,'4-man'!$F$7="TRUE",'4-man'!$F$7="Yes"),25,50)),10,0)+IF('4-man'!AD$21=$Q$155,25,0))</f>
        <v/>
      </c>
      <c r="AE149">
        <f>MIN(100,AD150+IF(AND(OR(NOT(ISNUMBER($R$155)),'4-man'!AE$21&gt;$R$155),AD150&lt;100,AD151+1&gt;=IF(OR('4-man'!$F$7=TRUE,'4-man'!$F$7="TRUE",'4-man'!$F$7="Yes"),25,50)),10,0)+IF('4-man'!AE$21=$Q$155,25,0))</f>
        <v/>
      </c>
      <c r="AF149">
        <f>MIN(100,AE150+IF(AND(OR(NOT(ISNUMBER($R$155)),'4-man'!AF$21&gt;$R$155),AE150&lt;100,AE151+1&gt;=IF(OR('4-man'!$F$7=TRUE,'4-man'!$F$7="TRUE",'4-man'!$F$7="Yes"),25,50)),10,0)+IF('4-man'!AF$21=$Q$155,25,0))</f>
        <v/>
      </c>
      <c r="AG149">
        <f>MIN(100,AF150+IF(AND(OR(NOT(ISNUMBER($R$155)),'4-man'!AG$21&gt;$R$155),AF150&lt;100,AF151+1&gt;=IF(OR('4-man'!$F$7=TRUE,'4-man'!$F$7="TRUE",'4-man'!$F$7="Yes"),25,50)),10,0)+IF('4-man'!AG$21=$Q$155,25,0))</f>
        <v/>
      </c>
      <c r="AH149">
        <f>MIN(100,AG150+IF(AND(OR(NOT(ISNUMBER($R$155)),'4-man'!AH$21&gt;$R$155),AG150&lt;100,AG151+1&gt;=IF(OR('4-man'!$F$7=TRUE,'4-man'!$F$7="TRUE",'4-man'!$F$7="Yes"),25,50)),10,0)+IF('4-man'!AH$21=$Q$155,25,0))</f>
        <v/>
      </c>
      <c r="AI149">
        <f>MIN(100,AH150+IF(AND(OR(NOT(ISNUMBER($R$155)),'4-man'!AI$21&gt;$R$155),AH150&lt;100,AH151+1&gt;=IF(OR('4-man'!$F$7=TRUE,'4-man'!$F$7="TRUE",'4-man'!$F$7="Yes"),25,50)),10,0)+IF('4-man'!AI$21=$Q$155,25,0))</f>
        <v/>
      </c>
      <c r="AJ149">
        <f>MIN(100,AI150+IF(AND(OR(NOT(ISNUMBER($R$155)),'4-man'!AJ$21&gt;$R$155),AI150&lt;100,AI151+1&gt;=IF(OR('4-man'!$F$7=TRUE,'4-man'!$F$7="TRUE",'4-man'!$F$7="Yes"),25,50)),10,0)+IF('4-man'!AJ$21=$Q$155,25,0))</f>
        <v/>
      </c>
      <c r="AK149">
        <f>MIN(100,AJ150+IF(AND(OR(NOT(ISNUMBER($R$155)),'4-man'!AK$21&gt;$R$155),AJ150&lt;100,AJ151+1&gt;=IF(OR('4-man'!$F$7=TRUE,'4-man'!$F$7="TRUE",'4-man'!$F$7="Yes"),25,50)),10,0)+IF('4-man'!AK$21=$Q$155,25,0))</f>
        <v/>
      </c>
      <c r="AL149">
        <f>MIN(100,AK150+IF(AND(OR(NOT(ISNUMBER($R$155)),'4-man'!AL$21&gt;$R$155),AK150&lt;100,AK151+1&gt;=IF(OR('4-man'!$F$7=TRUE,'4-man'!$F$7="TRUE",'4-man'!$F$7="Yes"),25,50)),10,0)+IF('4-man'!AL$21=$Q$155,25,0))</f>
        <v/>
      </c>
      <c r="AM149">
        <f>MIN(100,AL150+IF(AND(OR(NOT(ISNUMBER($R$155)),'4-man'!AM$21&gt;$R$155),AL150&lt;100,AL151+1&gt;=IF(OR('4-man'!$F$7=TRUE,'4-man'!$F$7="TRUE",'4-man'!$F$7="Yes"),25,50)),10,0)+IF('4-man'!AM$21=$Q$155,25,0))</f>
        <v/>
      </c>
      <c r="AN149">
        <f>MIN(100,AM150+IF(AND(OR(NOT(ISNUMBER($R$155)),'4-man'!AN$21&gt;$R$155),AM150&lt;100,AM151+1&gt;=IF(OR('4-man'!$F$7=TRUE,'4-man'!$F$7="TRUE",'4-man'!$F$7="Yes"),25,50)),10,0)+IF('4-man'!AN$21=$Q$155,25,0))</f>
        <v/>
      </c>
      <c r="AO149">
        <f>MIN(100,AN150+IF(AND(OR(NOT(ISNUMBER($R$155)),'4-man'!AO$21&gt;$R$155),AN150&lt;100,AN151+1&gt;=IF(OR('4-man'!$F$7=TRUE,'4-man'!$F$7="TRUE",'4-man'!$F$7="Yes"),25,50)),10,0)+IF('4-man'!AO$21=$Q$155,25,0))</f>
        <v/>
      </c>
      <c r="AP149">
        <f>MIN(100,AO150+IF(AND(OR(NOT(ISNUMBER($R$155)),'4-man'!AP$21&gt;$R$155),AO150&lt;100,AO151+1&gt;=IF(OR('4-man'!$F$7=TRUE,'4-man'!$F$7="TRUE",'4-man'!$F$7="Yes"),25,50)),10,0)+IF('4-man'!AP$21=$Q$155,25,0))</f>
        <v/>
      </c>
      <c r="AQ149">
        <f>MIN(100,AP150+IF(AND(OR(NOT(ISNUMBER($R$155)),'4-man'!AQ$21&gt;$R$155),AP150&lt;100,AP151+1&gt;=IF(OR('4-man'!$F$7=TRUE,'4-man'!$F$7="TRUE",'4-man'!$F$7="Yes"),25,50)),10,0)+IF('4-man'!AQ$21=$Q$155,25,0))</f>
        <v/>
      </c>
      <c r="AR149">
        <f>MIN(100,AQ150+IF(AND(OR(NOT(ISNUMBER($R$155)),'4-man'!AR$21&gt;$R$155),AQ150&lt;100,AQ151+1&gt;=IF(OR('4-man'!$F$7=TRUE,'4-man'!$F$7="TRUE",'4-man'!$F$7="Yes"),25,50)),10,0)+IF('4-man'!AR$21=$Q$155,25,0))</f>
        <v/>
      </c>
      <c r="AS149">
        <f>MIN(100,AR150+IF(AND(OR(NOT(ISNUMBER($R$155)),'4-man'!AS$21&gt;$R$155),AR150&lt;100,AR151+1&gt;=IF(OR('4-man'!$F$7=TRUE,'4-man'!$F$7="TRUE",'4-man'!$F$7="Yes"),25,50)),10,0)+IF('4-man'!AS$21=$Q$155,25,0))</f>
        <v/>
      </c>
      <c r="AT149">
        <f>MIN(100,AS150+IF(AND(OR(NOT(ISNUMBER($R$155)),'4-man'!AT$21&gt;$R$155),AS150&lt;100,AS151+1&gt;=IF(OR('4-man'!$F$7=TRUE,'4-man'!$F$7="TRUE",'4-man'!$F$7="Yes"),25,50)),10,0)+IF('4-man'!AT$21=$Q$155,25,0))</f>
        <v/>
      </c>
      <c r="AU149">
        <f>MIN(100,AT150+IF(AND(OR(NOT(ISNUMBER($R$155)),'4-man'!AU$21&gt;$R$155),AT150&lt;100,AT151+1&gt;=IF(OR('4-man'!$F$7=TRUE,'4-man'!$F$7="TRUE",'4-man'!$F$7="Yes"),25,50)),10,0)+IF('4-man'!AU$21=$Q$155,25,0))</f>
        <v/>
      </c>
      <c r="AV149">
        <f>MIN(100,AU150+IF(AND(OR(NOT(ISNUMBER($R$155)),'4-man'!AV$21&gt;$R$155),AU150&lt;100,AU151+1&gt;=IF(OR('4-man'!$F$7=TRUE,'4-man'!$F$7="TRUE",'4-man'!$F$7="Yes"),25,50)),10,0)+IF('4-man'!AV$21=$Q$155,25,0))</f>
        <v/>
      </c>
      <c r="AW149">
        <f>MIN(100,AV150+IF(AND(OR(NOT(ISNUMBER($R$155)),'4-man'!AW$21&gt;$R$155),AV150&lt;100,AV151+1&gt;=IF(OR('4-man'!$F$7=TRUE,'4-man'!$F$7="TRUE",'4-man'!$F$7="Yes"),25,50)),10,0)+IF('4-man'!AW$21=$Q$155,25,0))</f>
        <v/>
      </c>
      <c r="AX149">
        <f>MIN(100,AW150+IF(AND(OR(NOT(ISNUMBER($R$155)),'4-man'!AX$21&gt;$R$155),AW150&lt;100,AW151+1&gt;=IF(OR('4-man'!$F$7=TRUE,'4-man'!$F$7="TRUE",'4-man'!$F$7="Yes"),25,50)),10,0)+IF('4-man'!AX$21=$Q$155,25,0))</f>
        <v/>
      </c>
      <c r="AY149">
        <f>MIN(100,AX150+IF(AND(OR(NOT(ISNUMBER($R$155)),'4-man'!AY$21&gt;$R$155),AX150&lt;100,AX151+1&gt;=IF(OR('4-man'!$F$7=TRUE,'4-man'!$F$7="TRUE",'4-man'!$F$7="Yes"),25,50)),10,0)+IF('4-man'!AY$21=$Q$155,25,0))</f>
        <v/>
      </c>
      <c r="AZ149">
        <f>MIN(100,AY150+IF(AND(OR(NOT(ISNUMBER($R$155)),'4-man'!AZ$21&gt;$R$155),AY150&lt;100,AY151+1&gt;=IF(OR('4-man'!$F$7=TRUE,'4-man'!$F$7="TRUE",'4-man'!$F$7="Yes"),25,50)),10,0)+IF('4-man'!AZ$21=$Q$155,25,0))</f>
        <v/>
      </c>
      <c r="BA149">
        <f>MIN(100,AZ150+IF(AND(OR(NOT(ISNUMBER($R$155)),'4-man'!BA$21&gt;$R$155),AZ150&lt;100,AZ151+1&gt;=IF(OR('4-man'!$F$7=TRUE,'4-man'!$F$7="TRUE",'4-man'!$F$7="Yes"),25,50)),10,0)+IF('4-man'!BA$21=$Q$155,25,0))</f>
        <v/>
      </c>
      <c r="BB149">
        <f>MIN(100,BA150+IF(AND(OR(NOT(ISNUMBER($R$155)),'4-man'!BB$21&gt;$R$155),BA150&lt;100,BA151+1&gt;=IF(OR('4-man'!$F$7=TRUE,'4-man'!$F$7="TRUE",'4-man'!$F$7="Yes"),25,50)),10,0)+IF('4-man'!BB$21=$Q$155,25,0))</f>
        <v/>
      </c>
      <c r="BC149">
        <f>MIN(100,BB150+IF(AND(OR(NOT(ISNUMBER($R$155)),'4-man'!BC$21&gt;$R$155),BB150&lt;100,BB151+1&gt;=IF(OR('4-man'!$F$7=TRUE,'4-man'!$F$7="TRUE",'4-man'!$F$7="Yes"),25,50)),10,0)+IF('4-man'!BC$21=$Q$155,25,0))</f>
        <v/>
      </c>
      <c r="BD149">
        <f>MIN(100,BC150+IF(AND(OR(NOT(ISNUMBER($R$155)),'4-man'!BD$21&gt;$R$155),BC150&lt;100,BC151+1&gt;=IF(OR('4-man'!$F$7=TRUE,'4-man'!$F$7="TRUE",'4-man'!$F$7="Yes"),25,50)),10,0)+IF('4-man'!BD$21=$Q$155,25,0))</f>
        <v/>
      </c>
      <c r="BE149">
        <f>MIN(100,BD150+IF(AND(OR(NOT(ISNUMBER($R$155)),'4-man'!BE$21&gt;$R$155),BD150&lt;100,BD151+1&gt;=IF(OR('4-man'!$F$7=TRUE,'4-man'!$F$7="TRUE",'4-man'!$F$7="Yes"),25,50)),10,0)+IF('4-man'!BE$21=$Q$155,25,0))</f>
        <v/>
      </c>
      <c r="BF149">
        <f>MIN(100,BE150+IF(AND(OR(NOT(ISNUMBER($R$155)),'4-man'!BF$21&gt;$R$155),BE150&lt;100,BE151+1&gt;=IF(OR('4-man'!$F$7=TRUE,'4-man'!$F$7="TRUE",'4-man'!$F$7="Yes"),25,50)),10,0)+IF('4-man'!BF$21=$Q$155,25,0))</f>
        <v/>
      </c>
      <c r="BG149">
        <f>MIN(100,BF150+IF(AND(OR(NOT(ISNUMBER($R$155)),'4-man'!BG$21&gt;$R$155),BF150&lt;100,BF151+1&gt;=IF(OR('4-man'!$F$7=TRUE,'4-man'!$F$7="TRUE",'4-man'!$F$7="Yes"),25,50)),10,0)+IF('4-man'!BG$21=$Q$155,25,0))</f>
        <v/>
      </c>
      <c r="BH149">
        <f>MIN(100,BG150+IF(AND(OR(NOT(ISNUMBER($R$155)),'4-man'!BH$21&gt;$R$155),BG150&lt;100,BG151+1&gt;=IF(OR('4-man'!$F$7=TRUE,'4-man'!$F$7="TRUE",'4-man'!$F$7="Yes"),25,50)),10,0)+IF('4-man'!BH$21=$Q$155,25,0))</f>
        <v/>
      </c>
      <c r="BI149">
        <f>MIN(100,BH150+IF(AND(OR(NOT(ISNUMBER($R$155)),'4-man'!BI$21&gt;$R$155),BH150&lt;100,BH151+1&gt;=IF(OR('4-man'!$F$7=TRUE,'4-man'!$F$7="TRUE",'4-man'!$F$7="Yes"),25,50)),10,0)+IF('4-man'!BI$21=$Q$155,25,0))</f>
        <v/>
      </c>
      <c r="BJ149">
        <f>MIN(100,BI150+IF(AND(OR(NOT(ISNUMBER($R$155)),'4-man'!BJ$21&gt;$R$155),BI150&lt;100,BI151+1&gt;=IF(OR('4-man'!$F$7=TRUE,'4-man'!$F$7="TRUE",'4-man'!$F$7="Yes"),25,50)),10,0)+IF('4-man'!BJ$21=$Q$155,25,0))</f>
        <v/>
      </c>
      <c r="BK149">
        <f>MIN(100,BJ150+IF(AND(OR(NOT(ISNUMBER($R$155)),'4-man'!BK$21&gt;$R$155),BJ150&lt;100,BJ151+1&gt;=IF(OR('4-man'!$F$7=TRUE,'4-man'!$F$7="TRUE",'4-man'!$F$7="Yes"),25,50)),10,0)+IF('4-man'!BK$21=$Q$155,25,0))</f>
        <v/>
      </c>
      <c r="BL149">
        <f>MIN(100,BK150+IF(AND(OR(NOT(ISNUMBER($R$155)),'4-man'!BL$21&gt;$R$155),BK150&lt;100,BK151+1&gt;=IF(OR('4-man'!$F$7=TRUE,'4-man'!$F$7="TRUE",'4-man'!$F$7="Yes"),25,50)),10,0)+IF('4-man'!BL$21=$Q$155,25,0))</f>
        <v/>
      </c>
      <c r="BM149">
        <f>MIN(100,BL150+IF(AND(OR(NOT(ISNUMBER($R$155)),'4-man'!BM$21&gt;$R$155),BL150&lt;100,BL151+1&gt;=IF(OR('4-man'!$F$7=TRUE,'4-man'!$F$7="TRUE",'4-man'!$F$7="Yes"),25,50)),10,0)+IF('4-man'!BM$21=$Q$155,25,0))</f>
        <v/>
      </c>
      <c r="BN149">
        <f>MIN(100,BM150+IF(AND(OR(NOT(ISNUMBER($R$155)),'4-man'!BN$21&gt;$R$155),BM150&lt;100,BM151+1&gt;=IF(OR('4-man'!$F$7=TRUE,'4-man'!$F$7="TRUE",'4-man'!$F$7="Yes"),25,50)),10,0)+IF('4-man'!BN$21=$Q$155,25,0))</f>
        <v/>
      </c>
      <c r="BO149">
        <f>MIN(100,BN150+IF(AND(OR(NOT(ISNUMBER($R$155)),'4-man'!BO$21&gt;$R$155),BN150&lt;100,BN151+1&gt;=IF(OR('4-man'!$F$7=TRUE,'4-man'!$F$7="TRUE",'4-man'!$F$7="Yes"),25,50)),10,0)+IF('4-man'!BO$21=$Q$155,25,0))</f>
        <v/>
      </c>
      <c r="BP149">
        <f>MIN(100,BO150+IF(AND(OR(NOT(ISNUMBER($R$155)),'4-man'!BP$21&gt;$R$155),BO150&lt;100,BO151+1&gt;=IF(OR('4-man'!$F$7=TRUE,'4-man'!$F$7="TRUE",'4-man'!$F$7="Yes"),25,50)),10,0)+IF('4-man'!BP$21=$Q$155,25,0))</f>
        <v/>
      </c>
      <c r="BQ149">
        <f>MIN(100,BP150+IF(AND(OR(NOT(ISNUMBER($R$155)),'4-man'!BQ$21&gt;$R$155),BP150&lt;100,BP151+1&gt;=IF(OR('4-man'!$F$7=TRUE,'4-man'!$F$7="TRUE",'4-man'!$F$7="Yes"),25,50)),10,0)+IF('4-man'!BQ$21=$Q$155,25,0))</f>
        <v/>
      </c>
      <c r="BR149">
        <f>MIN(100,BQ150+IF(AND(OR(NOT(ISNUMBER($R$155)),'4-man'!BR$21&gt;$R$155),BQ150&lt;100,BQ151+1&gt;=IF(OR('4-man'!$F$7=TRUE,'4-man'!$F$7="TRUE",'4-man'!$F$7="Yes"),25,50)),10,0)+IF('4-man'!BR$21=$Q$155,25,0))</f>
        <v/>
      </c>
      <c r="BS149">
        <f>MIN(100,BR150+IF(AND(OR(NOT(ISNUMBER($R$155)),'4-man'!BS$21&gt;$R$155),BR150&lt;100,BR151+1&gt;=IF(OR('4-man'!$F$7=TRUE,'4-man'!$F$7="TRUE",'4-man'!$F$7="Yes"),25,50)),10,0)+IF('4-man'!BS$21=$Q$155,25,0))</f>
        <v/>
      </c>
      <c r="BT149">
        <f>MIN(100,BS150+IF(AND(OR(NOT(ISNUMBER($R$155)),'4-man'!BT$21&gt;$R$155),BS150&lt;100,BS151+1&gt;=IF(OR('4-man'!$F$7=TRUE,'4-man'!$F$7="TRUE",'4-man'!$F$7="Yes"),25,50)),10,0)+IF('4-man'!BT$21=$Q$155,25,0))</f>
        <v/>
      </c>
      <c r="BU149">
        <f>MIN(100,BT150+IF(AND(OR(NOT(ISNUMBER($R$155)),'4-man'!BU$21&gt;$R$155),BT150&lt;100,BT151+1&gt;=IF(OR('4-man'!$F$7=TRUE,'4-man'!$F$7="TRUE",'4-man'!$F$7="Yes"),25,50)),10,0)+IF('4-man'!BU$21=$Q$155,25,0))</f>
        <v/>
      </c>
      <c r="BV149">
        <f>MIN(100,BU150+IF(AND(OR(NOT(ISNUMBER($R$155)),'4-man'!BV$21&gt;$R$155),BU150&lt;100,BU151+1&gt;=IF(OR('4-man'!$F$7=TRUE,'4-man'!$F$7="TRUE",'4-man'!$F$7="Yes"),25,50)),10,0)+IF('4-man'!BV$21=$Q$155,25,0))</f>
        <v/>
      </c>
      <c r="BW149">
        <f>MIN(100,BV150+IF(AND(OR(NOT(ISNUMBER($R$155)),'4-man'!BW$21&gt;$R$155),BV150&lt;100,BV151+1&gt;=IF(OR('4-man'!$F$7=TRUE,'4-man'!$F$7="TRUE",'4-man'!$F$7="Yes"),25,50)),10,0)+IF('4-man'!BW$21=$Q$155,25,0))</f>
        <v/>
      </c>
      <c r="BX149">
        <f>MIN(100,BW150+IF(AND(OR(NOT(ISNUMBER($R$155)),'4-man'!BX$21&gt;$R$155),BW150&lt;100,BW151+1&gt;=IF(OR('4-man'!$F$7=TRUE,'4-man'!$F$7="TRUE",'4-man'!$F$7="Yes"),25,50)),10,0)+IF('4-man'!BX$21=$Q$155,25,0))</f>
        <v/>
      </c>
      <c r="BY149">
        <f>MIN(100,BX150+IF(AND(OR(NOT(ISNUMBER($R$155)),'4-man'!BY$21&gt;$R$155),BX150&lt;100,BX151+1&gt;=IF(OR('4-man'!$F$7=TRUE,'4-man'!$F$7="TRUE",'4-man'!$F$7="Yes"),25,50)),10,0)+IF('4-man'!BY$21=$Q$155,25,0))</f>
        <v/>
      </c>
      <c r="BZ149">
        <f>MIN(100,BY150+IF(AND(OR(NOT(ISNUMBER($R$155)),'4-man'!BZ$21&gt;$R$155),BY150&lt;100,BY151+1&gt;=IF(OR('4-man'!$F$7=TRUE,'4-man'!$F$7="TRUE",'4-man'!$F$7="Yes"),25,50)),10,0)+IF('4-man'!BZ$21=$Q$155,25,0))</f>
        <v/>
      </c>
      <c r="CA149">
        <f>MIN(100,BZ150+IF(AND(OR(NOT(ISNUMBER($R$155)),'4-man'!CA$21&gt;$R$155),BZ150&lt;100,BZ151+1&gt;=IF(OR('4-man'!$F$7=TRUE,'4-man'!$F$7="TRUE",'4-man'!$F$7="Yes"),25,50)),10,0)+IF('4-man'!CA$21=$Q$155,25,0))</f>
        <v/>
      </c>
      <c r="CB149">
        <f>MIN(100,CA150+IF(AND(OR(NOT(ISNUMBER($R$155)),'4-man'!CB$21&gt;$R$155),CA150&lt;100,CA151+1&gt;=IF(OR('4-man'!$F$7=TRUE,'4-man'!$F$7="TRUE",'4-man'!$F$7="Yes"),25,50)),10,0)+IF('4-man'!CB$21=$Q$155,25,0))</f>
        <v/>
      </c>
      <c r="CC149">
        <f>MIN(100,CB150+IF(AND(OR(NOT(ISNUMBER($R$155)),'4-man'!CC$21&gt;$R$155),CB150&lt;100,CB151+1&gt;=IF(OR('4-man'!$F$7=TRUE,'4-man'!$F$7="TRUE",'4-man'!$F$7="Yes"),25,50)),10,0)+IF('4-man'!CC$21=$Q$155,25,0))</f>
        <v/>
      </c>
      <c r="CD149">
        <f>MIN(100,CC150+IF(AND(OR(NOT(ISNUMBER($R$155)),'4-man'!CD$21&gt;$R$155),CC150&lt;100,CC151+1&gt;=IF(OR('4-man'!$F$7=TRUE,'4-man'!$F$7="TRUE",'4-man'!$F$7="Yes"),25,50)),10,0)+IF('4-man'!CD$21=$Q$155,25,0))</f>
        <v/>
      </c>
    </row>
    <row r="150">
      <c r="A150" t="inlineStr">
        <is>
          <t>P4 spec</t>
        </is>
      </c>
      <c r="B150">
        <f>IF('4-man'!$C$7="",100,'4-man'!$C$7)</f>
        <v/>
      </c>
      <c r="C150">
        <f>IF(OR('4-man'!C$25="R",'4-man'!C$21=$R$155),MIN(100,C149+10),IF('4-man'!C$25="P",MIN(100,C149+25),IF(AND('4-man'!C$25="D",C149&gt;=35,'4-man'!C$21&lt;=IF('4-man'!$BF$4="",999,'4-man'!$BF$4)),C149-35,IF(AND(LEFT('4-man'!C$25,3)="ST&gt;",C149&gt;=100,'4-man'!C$21&lt;=IF('4-man'!$BF$4="",999,'4-man'!$BF$4)),0,IF(AND(OR(AND('4-man'!C$22="ST&gt;4",C125&gt;=100),AND('4-man'!C$23="ST&gt;4",C133&gt;=100),AND('4-man'!C$24="ST&gt;4",C141&gt;=100)),'4-man'!C$21&lt;=IF('4-man'!$BF$4="",999,'4-man'!$BF$4)),100,C149)))))</f>
        <v/>
      </c>
      <c r="D150">
        <f>IF(OR('4-man'!D$25="R",'4-man'!D$21=$R$155),MIN(100,D149+10),IF('4-man'!D$25="P",MIN(100,D149+25),IF(AND('4-man'!D$25="D",D149&gt;=35,'4-man'!D$21&lt;=IF('4-man'!$BF$4="",999,'4-man'!$BF$4)),D149-35,IF(AND(LEFT('4-man'!D$25,3)="ST&gt;",D149&gt;=100,'4-man'!D$21&lt;=IF('4-man'!$BF$4="",999,'4-man'!$BF$4)),0,IF(AND(OR(AND('4-man'!D$22="ST&gt;4",D125&gt;=100),AND('4-man'!D$23="ST&gt;4",D133&gt;=100),AND('4-man'!D$24="ST&gt;4",D141&gt;=100)),'4-man'!D$21&lt;=IF('4-man'!$BF$4="",999,'4-man'!$BF$4)),100,D149)))))</f>
        <v/>
      </c>
      <c r="E150">
        <f>IF(OR('4-man'!E$25="R",'4-man'!E$21=$R$155),MIN(100,E149+10),IF('4-man'!E$25="P",MIN(100,E149+25),IF(AND('4-man'!E$25="D",E149&gt;=35,'4-man'!E$21&lt;=IF('4-man'!$BF$4="",999,'4-man'!$BF$4)),E149-35,IF(AND(LEFT('4-man'!E$25,3)="ST&gt;",E149&gt;=100,'4-man'!E$21&lt;=IF('4-man'!$BF$4="",999,'4-man'!$BF$4)),0,IF(AND(OR(AND('4-man'!E$22="ST&gt;4",E125&gt;=100),AND('4-man'!E$23="ST&gt;4",E133&gt;=100),AND('4-man'!E$24="ST&gt;4",E141&gt;=100)),'4-man'!E$21&lt;=IF('4-man'!$BF$4="",999,'4-man'!$BF$4)),100,E149)))))</f>
        <v/>
      </c>
      <c r="F150">
        <f>IF(OR('4-man'!F$25="R",'4-man'!F$21=$R$155),MIN(100,F149+10),IF('4-man'!F$25="P",MIN(100,F149+25),IF(AND('4-man'!F$25="D",F149&gt;=35,'4-man'!F$21&lt;=IF('4-man'!$BF$4="",999,'4-man'!$BF$4)),F149-35,IF(AND(LEFT('4-man'!F$25,3)="ST&gt;",F149&gt;=100,'4-man'!F$21&lt;=IF('4-man'!$BF$4="",999,'4-man'!$BF$4)),0,IF(AND(OR(AND('4-man'!F$22="ST&gt;4",F125&gt;=100),AND('4-man'!F$23="ST&gt;4",F133&gt;=100),AND('4-man'!F$24="ST&gt;4",F141&gt;=100)),'4-man'!F$21&lt;=IF('4-man'!$BF$4="",999,'4-man'!$BF$4)),100,F149)))))</f>
        <v/>
      </c>
      <c r="G150">
        <f>IF(OR('4-man'!G$25="R",'4-man'!G$21=$R$155),MIN(100,G149+10),IF('4-man'!G$25="P",MIN(100,G149+25),IF(AND('4-man'!G$25="D",G149&gt;=35,'4-man'!G$21&lt;=IF('4-man'!$BF$4="",999,'4-man'!$BF$4)),G149-35,IF(AND(LEFT('4-man'!G$25,3)="ST&gt;",G149&gt;=100,'4-man'!G$21&lt;=IF('4-man'!$BF$4="",999,'4-man'!$BF$4)),0,IF(AND(OR(AND('4-man'!G$22="ST&gt;4",G125&gt;=100),AND('4-man'!G$23="ST&gt;4",G133&gt;=100),AND('4-man'!G$24="ST&gt;4",G141&gt;=100)),'4-man'!G$21&lt;=IF('4-man'!$BF$4="",999,'4-man'!$BF$4)),100,G149)))))</f>
        <v/>
      </c>
      <c r="H150">
        <f>IF(OR('4-man'!H$25="R",'4-man'!H$21=$R$155),MIN(100,H149+10),IF('4-man'!H$25="P",MIN(100,H149+25),IF(AND('4-man'!H$25="D",H149&gt;=35,'4-man'!H$21&lt;=IF('4-man'!$BF$4="",999,'4-man'!$BF$4)),H149-35,IF(AND(LEFT('4-man'!H$25,3)="ST&gt;",H149&gt;=100,'4-man'!H$21&lt;=IF('4-man'!$BF$4="",999,'4-man'!$BF$4)),0,IF(AND(OR(AND('4-man'!H$22="ST&gt;4",H125&gt;=100),AND('4-man'!H$23="ST&gt;4",H133&gt;=100),AND('4-man'!H$24="ST&gt;4",H141&gt;=100)),'4-man'!H$21&lt;=IF('4-man'!$BF$4="",999,'4-man'!$BF$4)),100,H149)))))</f>
        <v/>
      </c>
      <c r="I150">
        <f>IF(OR('4-man'!I$25="R",'4-man'!I$21=$R$155),MIN(100,I149+10),IF('4-man'!I$25="P",MIN(100,I149+25),IF(AND('4-man'!I$25="D",I149&gt;=35,'4-man'!I$21&lt;=IF('4-man'!$BF$4="",999,'4-man'!$BF$4)),I149-35,IF(AND(LEFT('4-man'!I$25,3)="ST&gt;",I149&gt;=100,'4-man'!I$21&lt;=IF('4-man'!$BF$4="",999,'4-man'!$BF$4)),0,IF(AND(OR(AND('4-man'!I$22="ST&gt;4",I125&gt;=100),AND('4-man'!I$23="ST&gt;4",I133&gt;=100),AND('4-man'!I$24="ST&gt;4",I141&gt;=100)),'4-man'!I$21&lt;=IF('4-man'!$BF$4="",999,'4-man'!$BF$4)),100,I149)))))</f>
        <v/>
      </c>
      <c r="J150">
        <f>IF(OR('4-man'!J$25="R",'4-man'!J$21=$R$155),MIN(100,J149+10),IF('4-man'!J$25="P",MIN(100,J149+25),IF(AND('4-man'!J$25="D",J149&gt;=35,'4-man'!J$21&lt;=IF('4-man'!$BF$4="",999,'4-man'!$BF$4)),J149-35,IF(AND(LEFT('4-man'!J$25,3)="ST&gt;",J149&gt;=100,'4-man'!J$21&lt;=IF('4-man'!$BF$4="",999,'4-man'!$BF$4)),0,IF(AND(OR(AND('4-man'!J$22="ST&gt;4",J125&gt;=100),AND('4-man'!J$23="ST&gt;4",J133&gt;=100),AND('4-man'!J$24="ST&gt;4",J141&gt;=100)),'4-man'!J$21&lt;=IF('4-man'!$BF$4="",999,'4-man'!$BF$4)),100,J149)))))</f>
        <v/>
      </c>
      <c r="K150">
        <f>IF(OR('4-man'!K$25="R",'4-man'!K$21=$R$155),MIN(100,K149+10),IF('4-man'!K$25="P",MIN(100,K149+25),IF(AND('4-man'!K$25="D",K149&gt;=35,'4-man'!K$21&lt;=IF('4-man'!$BF$4="",999,'4-man'!$BF$4)),K149-35,IF(AND(LEFT('4-man'!K$25,3)="ST&gt;",K149&gt;=100,'4-man'!K$21&lt;=IF('4-man'!$BF$4="",999,'4-man'!$BF$4)),0,IF(AND(OR(AND('4-man'!K$22="ST&gt;4",K125&gt;=100),AND('4-man'!K$23="ST&gt;4",K133&gt;=100),AND('4-man'!K$24="ST&gt;4",K141&gt;=100)),'4-man'!K$21&lt;=IF('4-man'!$BF$4="",999,'4-man'!$BF$4)),100,K149)))))</f>
        <v/>
      </c>
      <c r="L150">
        <f>IF(OR('4-man'!L$25="R",'4-man'!L$21=$R$155),MIN(100,L149+10),IF('4-man'!L$25="P",MIN(100,L149+25),IF(AND('4-man'!L$25="D",L149&gt;=35,'4-man'!L$21&lt;=IF('4-man'!$BF$4="",999,'4-man'!$BF$4)),L149-35,IF(AND(LEFT('4-man'!L$25,3)="ST&gt;",L149&gt;=100,'4-man'!L$21&lt;=IF('4-man'!$BF$4="",999,'4-man'!$BF$4)),0,IF(AND(OR(AND('4-man'!L$22="ST&gt;4",L125&gt;=100),AND('4-man'!L$23="ST&gt;4",L133&gt;=100),AND('4-man'!L$24="ST&gt;4",L141&gt;=100)),'4-man'!L$21&lt;=IF('4-man'!$BF$4="",999,'4-man'!$BF$4)),100,L149)))))</f>
        <v/>
      </c>
      <c r="M150">
        <f>IF(OR('4-man'!M$25="R",'4-man'!M$21=$R$155),MIN(100,M149+10),IF('4-man'!M$25="P",MIN(100,M149+25),IF(AND('4-man'!M$25="D",M149&gt;=35,'4-man'!M$21&lt;=IF('4-man'!$BF$4="",999,'4-man'!$BF$4)),M149-35,IF(AND(LEFT('4-man'!M$25,3)="ST&gt;",M149&gt;=100,'4-man'!M$21&lt;=IF('4-man'!$BF$4="",999,'4-man'!$BF$4)),0,IF(AND(OR(AND('4-man'!M$22="ST&gt;4",M125&gt;=100),AND('4-man'!M$23="ST&gt;4",M133&gt;=100),AND('4-man'!M$24="ST&gt;4",M141&gt;=100)),'4-man'!M$21&lt;=IF('4-man'!$BF$4="",999,'4-man'!$BF$4)),100,M149)))))</f>
        <v/>
      </c>
      <c r="N150">
        <f>IF(OR('4-man'!N$25="R",'4-man'!N$21=$R$155),MIN(100,N149+10),IF('4-man'!N$25="P",MIN(100,N149+25),IF(AND('4-man'!N$25="D",N149&gt;=35,'4-man'!N$21&lt;=IF('4-man'!$BF$4="",999,'4-man'!$BF$4)),N149-35,IF(AND(LEFT('4-man'!N$25,3)="ST&gt;",N149&gt;=100,'4-man'!N$21&lt;=IF('4-man'!$BF$4="",999,'4-man'!$BF$4)),0,IF(AND(OR(AND('4-man'!N$22="ST&gt;4",N125&gt;=100),AND('4-man'!N$23="ST&gt;4",N133&gt;=100),AND('4-man'!N$24="ST&gt;4",N141&gt;=100)),'4-man'!N$21&lt;=IF('4-man'!$BF$4="",999,'4-man'!$BF$4)),100,N149)))))</f>
        <v/>
      </c>
      <c r="O150">
        <f>IF(OR('4-man'!O$25="R",'4-man'!O$21=$R$155),MIN(100,O149+10),IF('4-man'!O$25="P",MIN(100,O149+25),IF(AND('4-man'!O$25="D",O149&gt;=35,'4-man'!O$21&lt;=IF('4-man'!$BF$4="",999,'4-man'!$BF$4)),O149-35,IF(AND(LEFT('4-man'!O$25,3)="ST&gt;",O149&gt;=100,'4-man'!O$21&lt;=IF('4-man'!$BF$4="",999,'4-man'!$BF$4)),0,IF(AND(OR(AND('4-man'!O$22="ST&gt;4",O125&gt;=100),AND('4-man'!O$23="ST&gt;4",O133&gt;=100),AND('4-man'!O$24="ST&gt;4",O141&gt;=100)),'4-man'!O$21&lt;=IF('4-man'!$BF$4="",999,'4-man'!$BF$4)),100,O149)))))</f>
        <v/>
      </c>
      <c r="P150">
        <f>IF(OR('4-man'!P$25="R",'4-man'!P$21=$R$155),MIN(100,P149+10),IF('4-man'!P$25="P",MIN(100,P149+25),IF(AND('4-man'!P$25="D",P149&gt;=35,'4-man'!P$21&lt;=IF('4-man'!$BF$4="",999,'4-man'!$BF$4)),P149-35,IF(AND(LEFT('4-man'!P$25,3)="ST&gt;",P149&gt;=100,'4-man'!P$21&lt;=IF('4-man'!$BF$4="",999,'4-man'!$BF$4)),0,IF(AND(OR(AND('4-man'!P$22="ST&gt;4",P125&gt;=100),AND('4-man'!P$23="ST&gt;4",P133&gt;=100),AND('4-man'!P$24="ST&gt;4",P141&gt;=100)),'4-man'!P$21&lt;=IF('4-man'!$BF$4="",999,'4-man'!$BF$4)),100,P149)))))</f>
        <v/>
      </c>
      <c r="Q150">
        <f>IF(OR('4-man'!Q$25="R",'4-man'!Q$21=$R$155),MIN(100,Q149+10),IF('4-man'!Q$25="P",MIN(100,Q149+25),IF(AND('4-man'!Q$25="D",Q149&gt;=35,'4-man'!Q$21&lt;=IF('4-man'!$BF$4="",999,'4-man'!$BF$4)),Q149-35,IF(AND(LEFT('4-man'!Q$25,3)="ST&gt;",Q149&gt;=100,'4-man'!Q$21&lt;=IF('4-man'!$BF$4="",999,'4-man'!$BF$4)),0,IF(AND(OR(AND('4-man'!Q$22="ST&gt;4",Q125&gt;=100),AND('4-man'!Q$23="ST&gt;4",Q133&gt;=100),AND('4-man'!Q$24="ST&gt;4",Q141&gt;=100)),'4-man'!Q$21&lt;=IF('4-man'!$BF$4="",999,'4-man'!$BF$4)),100,Q149)))))</f>
        <v/>
      </c>
      <c r="R150">
        <f>IF(OR('4-man'!R$25="R",'4-man'!R$21=$R$155),MIN(100,R149+10),IF('4-man'!R$25="P",MIN(100,R149+25),IF(AND('4-man'!R$25="D",R149&gt;=35,'4-man'!R$21&lt;=IF('4-man'!$BF$4="",999,'4-man'!$BF$4)),R149-35,IF(AND(LEFT('4-man'!R$25,3)="ST&gt;",R149&gt;=100,'4-man'!R$21&lt;=IF('4-man'!$BF$4="",999,'4-man'!$BF$4)),0,IF(AND(OR(AND('4-man'!R$22="ST&gt;4",R125&gt;=100),AND('4-man'!R$23="ST&gt;4",R133&gt;=100),AND('4-man'!R$24="ST&gt;4",R141&gt;=100)),'4-man'!R$21&lt;=IF('4-man'!$BF$4="",999,'4-man'!$BF$4)),100,R149)))))</f>
        <v/>
      </c>
      <c r="S150">
        <f>IF(OR('4-man'!S$25="R",'4-man'!S$21=$R$155),MIN(100,S149+10),IF('4-man'!S$25="P",MIN(100,S149+25),IF(AND('4-man'!S$25="D",S149&gt;=35,'4-man'!S$21&lt;=IF('4-man'!$BF$4="",999,'4-man'!$BF$4)),S149-35,IF(AND(LEFT('4-man'!S$25,3)="ST&gt;",S149&gt;=100,'4-man'!S$21&lt;=IF('4-man'!$BF$4="",999,'4-man'!$BF$4)),0,IF(AND(OR(AND('4-man'!S$22="ST&gt;4",S125&gt;=100),AND('4-man'!S$23="ST&gt;4",S133&gt;=100),AND('4-man'!S$24="ST&gt;4",S141&gt;=100)),'4-man'!S$21&lt;=IF('4-man'!$BF$4="",999,'4-man'!$BF$4)),100,S149)))))</f>
        <v/>
      </c>
      <c r="T150">
        <f>IF(OR('4-man'!T$25="R",'4-man'!T$21=$R$155),MIN(100,T149+10),IF('4-man'!T$25="P",MIN(100,T149+25),IF(AND('4-man'!T$25="D",T149&gt;=35,'4-man'!T$21&lt;=IF('4-man'!$BF$4="",999,'4-man'!$BF$4)),T149-35,IF(AND(LEFT('4-man'!T$25,3)="ST&gt;",T149&gt;=100,'4-man'!T$21&lt;=IF('4-man'!$BF$4="",999,'4-man'!$BF$4)),0,IF(AND(OR(AND('4-man'!T$22="ST&gt;4",T125&gt;=100),AND('4-man'!T$23="ST&gt;4",T133&gt;=100),AND('4-man'!T$24="ST&gt;4",T141&gt;=100)),'4-man'!T$21&lt;=IF('4-man'!$BF$4="",999,'4-man'!$BF$4)),100,T149)))))</f>
        <v/>
      </c>
      <c r="U150">
        <f>IF(OR('4-man'!U$25="R",'4-man'!U$21=$R$155),MIN(100,U149+10),IF('4-man'!U$25="P",MIN(100,U149+25),IF(AND('4-man'!U$25="D",U149&gt;=35,'4-man'!U$21&lt;=IF('4-man'!$BF$4="",999,'4-man'!$BF$4)),U149-35,IF(AND(LEFT('4-man'!U$25,3)="ST&gt;",U149&gt;=100,'4-man'!U$21&lt;=IF('4-man'!$BF$4="",999,'4-man'!$BF$4)),0,IF(AND(OR(AND('4-man'!U$22="ST&gt;4",U125&gt;=100),AND('4-man'!U$23="ST&gt;4",U133&gt;=100),AND('4-man'!U$24="ST&gt;4",U141&gt;=100)),'4-man'!U$21&lt;=IF('4-man'!$BF$4="",999,'4-man'!$BF$4)),100,U149)))))</f>
        <v/>
      </c>
      <c r="V150">
        <f>IF(OR('4-man'!V$25="R",'4-man'!V$21=$R$155),MIN(100,V149+10),IF('4-man'!V$25="P",MIN(100,V149+25),IF(AND('4-man'!V$25="D",V149&gt;=35,'4-man'!V$21&lt;=IF('4-man'!$BF$4="",999,'4-man'!$BF$4)),V149-35,IF(AND(LEFT('4-man'!V$25,3)="ST&gt;",V149&gt;=100,'4-man'!V$21&lt;=IF('4-man'!$BF$4="",999,'4-man'!$BF$4)),0,IF(AND(OR(AND('4-man'!V$22="ST&gt;4",V125&gt;=100),AND('4-man'!V$23="ST&gt;4",V133&gt;=100),AND('4-man'!V$24="ST&gt;4",V141&gt;=100)),'4-man'!V$21&lt;=IF('4-man'!$BF$4="",999,'4-man'!$BF$4)),100,V149)))))</f>
        <v/>
      </c>
      <c r="W150">
        <f>IF(OR('4-man'!W$25="R",'4-man'!W$21=$R$155),MIN(100,W149+10),IF('4-man'!W$25="P",MIN(100,W149+25),IF(AND('4-man'!W$25="D",W149&gt;=35,'4-man'!W$21&lt;=IF('4-man'!$BF$4="",999,'4-man'!$BF$4)),W149-35,IF(AND(LEFT('4-man'!W$25,3)="ST&gt;",W149&gt;=100,'4-man'!W$21&lt;=IF('4-man'!$BF$4="",999,'4-man'!$BF$4)),0,IF(AND(OR(AND('4-man'!W$22="ST&gt;4",W125&gt;=100),AND('4-man'!W$23="ST&gt;4",W133&gt;=100),AND('4-man'!W$24="ST&gt;4",W141&gt;=100)),'4-man'!W$21&lt;=IF('4-man'!$BF$4="",999,'4-man'!$BF$4)),100,W149)))))</f>
        <v/>
      </c>
      <c r="X150">
        <f>IF(OR('4-man'!X$25="R",'4-man'!X$21=$R$155),MIN(100,X149+10),IF('4-man'!X$25="P",MIN(100,X149+25),IF(AND('4-man'!X$25="D",X149&gt;=35,'4-man'!X$21&lt;=IF('4-man'!$BF$4="",999,'4-man'!$BF$4)),X149-35,IF(AND(LEFT('4-man'!X$25,3)="ST&gt;",X149&gt;=100,'4-man'!X$21&lt;=IF('4-man'!$BF$4="",999,'4-man'!$BF$4)),0,IF(AND(OR(AND('4-man'!X$22="ST&gt;4",X125&gt;=100),AND('4-man'!X$23="ST&gt;4",X133&gt;=100),AND('4-man'!X$24="ST&gt;4",X141&gt;=100)),'4-man'!X$21&lt;=IF('4-man'!$BF$4="",999,'4-man'!$BF$4)),100,X149)))))</f>
        <v/>
      </c>
      <c r="Y150">
        <f>IF(OR('4-man'!Y$25="R",'4-man'!Y$21=$R$155),MIN(100,Y149+10),IF('4-man'!Y$25="P",MIN(100,Y149+25),IF(AND('4-man'!Y$25="D",Y149&gt;=35,'4-man'!Y$21&lt;=IF('4-man'!$BF$4="",999,'4-man'!$BF$4)),Y149-35,IF(AND(LEFT('4-man'!Y$25,3)="ST&gt;",Y149&gt;=100,'4-man'!Y$21&lt;=IF('4-man'!$BF$4="",999,'4-man'!$BF$4)),0,IF(AND(OR(AND('4-man'!Y$22="ST&gt;4",Y125&gt;=100),AND('4-man'!Y$23="ST&gt;4",Y133&gt;=100),AND('4-man'!Y$24="ST&gt;4",Y141&gt;=100)),'4-man'!Y$21&lt;=IF('4-man'!$BF$4="",999,'4-man'!$BF$4)),100,Y149)))))</f>
        <v/>
      </c>
      <c r="Z150">
        <f>IF(OR('4-man'!Z$25="R",'4-man'!Z$21=$R$155),MIN(100,Z149+10),IF('4-man'!Z$25="P",MIN(100,Z149+25),IF(AND('4-man'!Z$25="D",Z149&gt;=35,'4-man'!Z$21&lt;=IF('4-man'!$BF$4="",999,'4-man'!$BF$4)),Z149-35,IF(AND(LEFT('4-man'!Z$25,3)="ST&gt;",Z149&gt;=100,'4-man'!Z$21&lt;=IF('4-man'!$BF$4="",999,'4-man'!$BF$4)),0,IF(AND(OR(AND('4-man'!Z$22="ST&gt;4",Z125&gt;=100),AND('4-man'!Z$23="ST&gt;4",Z133&gt;=100),AND('4-man'!Z$24="ST&gt;4",Z141&gt;=100)),'4-man'!Z$21&lt;=IF('4-man'!$BF$4="",999,'4-man'!$BF$4)),100,Z149)))))</f>
        <v/>
      </c>
      <c r="AA150">
        <f>IF(OR('4-man'!AA$25="R",'4-man'!AA$21=$R$155),MIN(100,AA149+10),IF('4-man'!AA$25="P",MIN(100,AA149+25),IF(AND('4-man'!AA$25="D",AA149&gt;=35,'4-man'!AA$21&lt;=IF('4-man'!$BF$4="",999,'4-man'!$BF$4)),AA149-35,IF(AND(LEFT('4-man'!AA$25,3)="ST&gt;",AA149&gt;=100,'4-man'!AA$21&lt;=IF('4-man'!$BF$4="",999,'4-man'!$BF$4)),0,IF(AND(OR(AND('4-man'!AA$22="ST&gt;4",AA125&gt;=100),AND('4-man'!AA$23="ST&gt;4",AA133&gt;=100),AND('4-man'!AA$24="ST&gt;4",AA141&gt;=100)),'4-man'!AA$21&lt;=IF('4-man'!$BF$4="",999,'4-man'!$BF$4)),100,AA149)))))</f>
        <v/>
      </c>
      <c r="AB150">
        <f>IF(OR('4-man'!AB$25="R",'4-man'!AB$21=$R$155),MIN(100,AB149+10),IF('4-man'!AB$25="P",MIN(100,AB149+25),IF(AND('4-man'!AB$25="D",AB149&gt;=35,'4-man'!AB$21&lt;=IF('4-man'!$BF$4="",999,'4-man'!$BF$4)),AB149-35,IF(AND(LEFT('4-man'!AB$25,3)="ST&gt;",AB149&gt;=100,'4-man'!AB$21&lt;=IF('4-man'!$BF$4="",999,'4-man'!$BF$4)),0,IF(AND(OR(AND('4-man'!AB$22="ST&gt;4",AB125&gt;=100),AND('4-man'!AB$23="ST&gt;4",AB133&gt;=100),AND('4-man'!AB$24="ST&gt;4",AB141&gt;=100)),'4-man'!AB$21&lt;=IF('4-man'!$BF$4="",999,'4-man'!$BF$4)),100,AB149)))))</f>
        <v/>
      </c>
      <c r="AC150">
        <f>IF(OR('4-man'!AC$25="R",'4-man'!AC$21=$R$155),MIN(100,AC149+10),IF('4-man'!AC$25="P",MIN(100,AC149+25),IF(AND('4-man'!AC$25="D",AC149&gt;=35,'4-man'!AC$21&lt;=IF('4-man'!$BF$4="",999,'4-man'!$BF$4)),AC149-35,IF(AND(LEFT('4-man'!AC$25,3)="ST&gt;",AC149&gt;=100,'4-man'!AC$21&lt;=IF('4-man'!$BF$4="",999,'4-man'!$BF$4)),0,IF(AND(OR(AND('4-man'!AC$22="ST&gt;4",AC125&gt;=100),AND('4-man'!AC$23="ST&gt;4",AC133&gt;=100),AND('4-man'!AC$24="ST&gt;4",AC141&gt;=100)),'4-man'!AC$21&lt;=IF('4-man'!$BF$4="",999,'4-man'!$BF$4)),100,AC149)))))</f>
        <v/>
      </c>
      <c r="AD150">
        <f>IF(OR('4-man'!AD$25="R",'4-man'!AD$21=$R$155),MIN(100,AD149+10),IF('4-man'!AD$25="P",MIN(100,AD149+25),IF(AND('4-man'!AD$25="D",AD149&gt;=35,'4-man'!AD$21&lt;=IF('4-man'!$BF$4="",999,'4-man'!$BF$4)),AD149-35,IF(AND(LEFT('4-man'!AD$25,3)="ST&gt;",AD149&gt;=100,'4-man'!AD$21&lt;=IF('4-man'!$BF$4="",999,'4-man'!$BF$4)),0,IF(AND(OR(AND('4-man'!AD$22="ST&gt;4",AD125&gt;=100),AND('4-man'!AD$23="ST&gt;4",AD133&gt;=100),AND('4-man'!AD$24="ST&gt;4",AD141&gt;=100)),'4-man'!AD$21&lt;=IF('4-man'!$BF$4="",999,'4-man'!$BF$4)),100,AD149)))))</f>
        <v/>
      </c>
      <c r="AE150">
        <f>IF(OR('4-man'!AE$25="R",'4-man'!AE$21=$R$155),MIN(100,AE149+10),IF('4-man'!AE$25="P",MIN(100,AE149+25),IF(AND('4-man'!AE$25="D",AE149&gt;=35,'4-man'!AE$21&lt;=IF('4-man'!$BF$4="",999,'4-man'!$BF$4)),AE149-35,IF(AND(LEFT('4-man'!AE$25,3)="ST&gt;",AE149&gt;=100,'4-man'!AE$21&lt;=IF('4-man'!$BF$4="",999,'4-man'!$BF$4)),0,IF(AND(OR(AND('4-man'!AE$22="ST&gt;4",AE125&gt;=100),AND('4-man'!AE$23="ST&gt;4",AE133&gt;=100),AND('4-man'!AE$24="ST&gt;4",AE141&gt;=100)),'4-man'!AE$21&lt;=IF('4-man'!$BF$4="",999,'4-man'!$BF$4)),100,AE149)))))</f>
        <v/>
      </c>
      <c r="AF150">
        <f>IF(OR('4-man'!AF$25="R",'4-man'!AF$21=$R$155),MIN(100,AF149+10),IF('4-man'!AF$25="P",MIN(100,AF149+25),IF(AND('4-man'!AF$25="D",AF149&gt;=35,'4-man'!AF$21&lt;=IF('4-man'!$BF$4="",999,'4-man'!$BF$4)),AF149-35,IF(AND(LEFT('4-man'!AF$25,3)="ST&gt;",AF149&gt;=100,'4-man'!AF$21&lt;=IF('4-man'!$BF$4="",999,'4-man'!$BF$4)),0,IF(AND(OR(AND('4-man'!AF$22="ST&gt;4",AF125&gt;=100),AND('4-man'!AF$23="ST&gt;4",AF133&gt;=100),AND('4-man'!AF$24="ST&gt;4",AF141&gt;=100)),'4-man'!AF$21&lt;=IF('4-man'!$BF$4="",999,'4-man'!$BF$4)),100,AF149)))))</f>
        <v/>
      </c>
      <c r="AG150">
        <f>IF(OR('4-man'!AG$25="R",'4-man'!AG$21=$R$155),MIN(100,AG149+10),IF('4-man'!AG$25="P",MIN(100,AG149+25),IF(AND('4-man'!AG$25="D",AG149&gt;=35,'4-man'!AG$21&lt;=IF('4-man'!$BF$4="",999,'4-man'!$BF$4)),AG149-35,IF(AND(LEFT('4-man'!AG$25,3)="ST&gt;",AG149&gt;=100,'4-man'!AG$21&lt;=IF('4-man'!$BF$4="",999,'4-man'!$BF$4)),0,IF(AND(OR(AND('4-man'!AG$22="ST&gt;4",AG125&gt;=100),AND('4-man'!AG$23="ST&gt;4",AG133&gt;=100),AND('4-man'!AG$24="ST&gt;4",AG141&gt;=100)),'4-man'!AG$21&lt;=IF('4-man'!$BF$4="",999,'4-man'!$BF$4)),100,AG149)))))</f>
        <v/>
      </c>
      <c r="AH150">
        <f>IF(OR('4-man'!AH$25="R",'4-man'!AH$21=$R$155),MIN(100,AH149+10),IF('4-man'!AH$25="P",MIN(100,AH149+25),IF(AND('4-man'!AH$25="D",AH149&gt;=35,'4-man'!AH$21&lt;=IF('4-man'!$BF$4="",999,'4-man'!$BF$4)),AH149-35,IF(AND(LEFT('4-man'!AH$25,3)="ST&gt;",AH149&gt;=100,'4-man'!AH$21&lt;=IF('4-man'!$BF$4="",999,'4-man'!$BF$4)),0,IF(AND(OR(AND('4-man'!AH$22="ST&gt;4",AH125&gt;=100),AND('4-man'!AH$23="ST&gt;4",AH133&gt;=100),AND('4-man'!AH$24="ST&gt;4",AH141&gt;=100)),'4-man'!AH$21&lt;=IF('4-man'!$BF$4="",999,'4-man'!$BF$4)),100,AH149)))))</f>
        <v/>
      </c>
      <c r="AI150">
        <f>IF(OR('4-man'!AI$25="R",'4-man'!AI$21=$R$155),MIN(100,AI149+10),IF('4-man'!AI$25="P",MIN(100,AI149+25),IF(AND('4-man'!AI$25="D",AI149&gt;=35,'4-man'!AI$21&lt;=IF('4-man'!$BF$4="",999,'4-man'!$BF$4)),AI149-35,IF(AND(LEFT('4-man'!AI$25,3)="ST&gt;",AI149&gt;=100,'4-man'!AI$21&lt;=IF('4-man'!$BF$4="",999,'4-man'!$BF$4)),0,IF(AND(OR(AND('4-man'!AI$22="ST&gt;4",AI125&gt;=100),AND('4-man'!AI$23="ST&gt;4",AI133&gt;=100),AND('4-man'!AI$24="ST&gt;4",AI141&gt;=100)),'4-man'!AI$21&lt;=IF('4-man'!$BF$4="",999,'4-man'!$BF$4)),100,AI149)))))</f>
        <v/>
      </c>
      <c r="AJ150">
        <f>IF(OR('4-man'!AJ$25="R",'4-man'!AJ$21=$R$155),MIN(100,AJ149+10),IF('4-man'!AJ$25="P",MIN(100,AJ149+25),IF(AND('4-man'!AJ$25="D",AJ149&gt;=35,'4-man'!AJ$21&lt;=IF('4-man'!$BF$4="",999,'4-man'!$BF$4)),AJ149-35,IF(AND(LEFT('4-man'!AJ$25,3)="ST&gt;",AJ149&gt;=100,'4-man'!AJ$21&lt;=IF('4-man'!$BF$4="",999,'4-man'!$BF$4)),0,IF(AND(OR(AND('4-man'!AJ$22="ST&gt;4",AJ125&gt;=100),AND('4-man'!AJ$23="ST&gt;4",AJ133&gt;=100),AND('4-man'!AJ$24="ST&gt;4",AJ141&gt;=100)),'4-man'!AJ$21&lt;=IF('4-man'!$BF$4="",999,'4-man'!$BF$4)),100,AJ149)))))</f>
        <v/>
      </c>
      <c r="AK150">
        <f>IF(OR('4-man'!AK$25="R",'4-man'!AK$21=$R$155),MIN(100,AK149+10),IF('4-man'!AK$25="P",MIN(100,AK149+25),IF(AND('4-man'!AK$25="D",AK149&gt;=35,'4-man'!AK$21&lt;=IF('4-man'!$BF$4="",999,'4-man'!$BF$4)),AK149-35,IF(AND(LEFT('4-man'!AK$25,3)="ST&gt;",AK149&gt;=100,'4-man'!AK$21&lt;=IF('4-man'!$BF$4="",999,'4-man'!$BF$4)),0,IF(AND(OR(AND('4-man'!AK$22="ST&gt;4",AK125&gt;=100),AND('4-man'!AK$23="ST&gt;4",AK133&gt;=100),AND('4-man'!AK$24="ST&gt;4",AK141&gt;=100)),'4-man'!AK$21&lt;=IF('4-man'!$BF$4="",999,'4-man'!$BF$4)),100,AK149)))))</f>
        <v/>
      </c>
      <c r="AL150">
        <f>IF(OR('4-man'!AL$25="R",'4-man'!AL$21=$R$155),MIN(100,AL149+10),IF('4-man'!AL$25="P",MIN(100,AL149+25),IF(AND('4-man'!AL$25="D",AL149&gt;=35,'4-man'!AL$21&lt;=IF('4-man'!$BF$4="",999,'4-man'!$BF$4)),AL149-35,IF(AND(LEFT('4-man'!AL$25,3)="ST&gt;",AL149&gt;=100,'4-man'!AL$21&lt;=IF('4-man'!$BF$4="",999,'4-man'!$BF$4)),0,IF(AND(OR(AND('4-man'!AL$22="ST&gt;4",AL125&gt;=100),AND('4-man'!AL$23="ST&gt;4",AL133&gt;=100),AND('4-man'!AL$24="ST&gt;4",AL141&gt;=100)),'4-man'!AL$21&lt;=IF('4-man'!$BF$4="",999,'4-man'!$BF$4)),100,AL149)))))</f>
        <v/>
      </c>
      <c r="AM150">
        <f>IF(OR('4-man'!AM$25="R",'4-man'!AM$21=$R$155),MIN(100,AM149+10),IF('4-man'!AM$25="P",MIN(100,AM149+25),IF(AND('4-man'!AM$25="D",AM149&gt;=35,'4-man'!AM$21&lt;=IF('4-man'!$BF$4="",999,'4-man'!$BF$4)),AM149-35,IF(AND(LEFT('4-man'!AM$25,3)="ST&gt;",AM149&gt;=100,'4-man'!AM$21&lt;=IF('4-man'!$BF$4="",999,'4-man'!$BF$4)),0,IF(AND(OR(AND('4-man'!AM$22="ST&gt;4",AM125&gt;=100),AND('4-man'!AM$23="ST&gt;4",AM133&gt;=100),AND('4-man'!AM$24="ST&gt;4",AM141&gt;=100)),'4-man'!AM$21&lt;=IF('4-man'!$BF$4="",999,'4-man'!$BF$4)),100,AM149)))))</f>
        <v/>
      </c>
      <c r="AN150">
        <f>IF(OR('4-man'!AN$25="R",'4-man'!AN$21=$R$155),MIN(100,AN149+10),IF('4-man'!AN$25="P",MIN(100,AN149+25),IF(AND('4-man'!AN$25="D",AN149&gt;=35,'4-man'!AN$21&lt;=IF('4-man'!$BF$4="",999,'4-man'!$BF$4)),AN149-35,IF(AND(LEFT('4-man'!AN$25,3)="ST&gt;",AN149&gt;=100,'4-man'!AN$21&lt;=IF('4-man'!$BF$4="",999,'4-man'!$BF$4)),0,IF(AND(OR(AND('4-man'!AN$22="ST&gt;4",AN125&gt;=100),AND('4-man'!AN$23="ST&gt;4",AN133&gt;=100),AND('4-man'!AN$24="ST&gt;4",AN141&gt;=100)),'4-man'!AN$21&lt;=IF('4-man'!$BF$4="",999,'4-man'!$BF$4)),100,AN149)))))</f>
        <v/>
      </c>
      <c r="AO150">
        <f>IF(OR('4-man'!AO$25="R",'4-man'!AO$21=$R$155),MIN(100,AO149+10),IF('4-man'!AO$25="P",MIN(100,AO149+25),IF(AND('4-man'!AO$25="D",AO149&gt;=35,'4-man'!AO$21&lt;=IF('4-man'!$BF$4="",999,'4-man'!$BF$4)),AO149-35,IF(AND(LEFT('4-man'!AO$25,3)="ST&gt;",AO149&gt;=100,'4-man'!AO$21&lt;=IF('4-man'!$BF$4="",999,'4-man'!$BF$4)),0,IF(AND(OR(AND('4-man'!AO$22="ST&gt;4",AO125&gt;=100),AND('4-man'!AO$23="ST&gt;4",AO133&gt;=100),AND('4-man'!AO$24="ST&gt;4",AO141&gt;=100)),'4-man'!AO$21&lt;=IF('4-man'!$BF$4="",999,'4-man'!$BF$4)),100,AO149)))))</f>
        <v/>
      </c>
      <c r="AP150">
        <f>IF(OR('4-man'!AP$25="R",'4-man'!AP$21=$R$155),MIN(100,AP149+10),IF('4-man'!AP$25="P",MIN(100,AP149+25),IF(AND('4-man'!AP$25="D",AP149&gt;=35,'4-man'!AP$21&lt;=IF('4-man'!$BF$4="",999,'4-man'!$BF$4)),AP149-35,IF(AND(LEFT('4-man'!AP$25,3)="ST&gt;",AP149&gt;=100,'4-man'!AP$21&lt;=IF('4-man'!$BF$4="",999,'4-man'!$BF$4)),0,IF(AND(OR(AND('4-man'!AP$22="ST&gt;4",AP125&gt;=100),AND('4-man'!AP$23="ST&gt;4",AP133&gt;=100),AND('4-man'!AP$24="ST&gt;4",AP141&gt;=100)),'4-man'!AP$21&lt;=IF('4-man'!$BF$4="",999,'4-man'!$BF$4)),100,AP149)))))</f>
        <v/>
      </c>
      <c r="AQ150">
        <f>IF(OR('4-man'!AQ$25="R",'4-man'!AQ$21=$R$155),MIN(100,AQ149+10),IF('4-man'!AQ$25="P",MIN(100,AQ149+25),IF(AND('4-man'!AQ$25="D",AQ149&gt;=35,'4-man'!AQ$21&lt;=IF('4-man'!$BF$4="",999,'4-man'!$BF$4)),AQ149-35,IF(AND(LEFT('4-man'!AQ$25,3)="ST&gt;",AQ149&gt;=100,'4-man'!AQ$21&lt;=IF('4-man'!$BF$4="",999,'4-man'!$BF$4)),0,IF(AND(OR(AND('4-man'!AQ$22="ST&gt;4",AQ125&gt;=100),AND('4-man'!AQ$23="ST&gt;4",AQ133&gt;=100),AND('4-man'!AQ$24="ST&gt;4",AQ141&gt;=100)),'4-man'!AQ$21&lt;=IF('4-man'!$BF$4="",999,'4-man'!$BF$4)),100,AQ149)))))</f>
        <v/>
      </c>
      <c r="AR150">
        <f>IF(OR('4-man'!AR$25="R",'4-man'!AR$21=$R$155),MIN(100,AR149+10),IF('4-man'!AR$25="P",MIN(100,AR149+25),IF(AND('4-man'!AR$25="D",AR149&gt;=35,'4-man'!AR$21&lt;=IF('4-man'!$BF$4="",999,'4-man'!$BF$4)),AR149-35,IF(AND(LEFT('4-man'!AR$25,3)="ST&gt;",AR149&gt;=100,'4-man'!AR$21&lt;=IF('4-man'!$BF$4="",999,'4-man'!$BF$4)),0,IF(AND(OR(AND('4-man'!AR$22="ST&gt;4",AR125&gt;=100),AND('4-man'!AR$23="ST&gt;4",AR133&gt;=100),AND('4-man'!AR$24="ST&gt;4",AR141&gt;=100)),'4-man'!AR$21&lt;=IF('4-man'!$BF$4="",999,'4-man'!$BF$4)),100,AR149)))))</f>
        <v/>
      </c>
      <c r="AS150">
        <f>IF(OR('4-man'!AS$25="R",'4-man'!AS$21=$R$155),MIN(100,AS149+10),IF('4-man'!AS$25="P",MIN(100,AS149+25),IF(AND('4-man'!AS$25="D",AS149&gt;=35,'4-man'!AS$21&lt;=IF('4-man'!$BF$4="",999,'4-man'!$BF$4)),AS149-35,IF(AND(LEFT('4-man'!AS$25,3)="ST&gt;",AS149&gt;=100,'4-man'!AS$21&lt;=IF('4-man'!$BF$4="",999,'4-man'!$BF$4)),0,IF(AND(OR(AND('4-man'!AS$22="ST&gt;4",AS125&gt;=100),AND('4-man'!AS$23="ST&gt;4",AS133&gt;=100),AND('4-man'!AS$24="ST&gt;4",AS141&gt;=100)),'4-man'!AS$21&lt;=IF('4-man'!$BF$4="",999,'4-man'!$BF$4)),100,AS149)))))</f>
        <v/>
      </c>
      <c r="AT150">
        <f>IF(OR('4-man'!AT$25="R",'4-man'!AT$21=$R$155),MIN(100,AT149+10),IF('4-man'!AT$25="P",MIN(100,AT149+25),IF(AND('4-man'!AT$25="D",AT149&gt;=35,'4-man'!AT$21&lt;=IF('4-man'!$BF$4="",999,'4-man'!$BF$4)),AT149-35,IF(AND(LEFT('4-man'!AT$25,3)="ST&gt;",AT149&gt;=100,'4-man'!AT$21&lt;=IF('4-man'!$BF$4="",999,'4-man'!$BF$4)),0,IF(AND(OR(AND('4-man'!AT$22="ST&gt;4",AT125&gt;=100),AND('4-man'!AT$23="ST&gt;4",AT133&gt;=100),AND('4-man'!AT$24="ST&gt;4",AT141&gt;=100)),'4-man'!AT$21&lt;=IF('4-man'!$BF$4="",999,'4-man'!$BF$4)),100,AT149)))))</f>
        <v/>
      </c>
      <c r="AU150">
        <f>IF(OR('4-man'!AU$25="R",'4-man'!AU$21=$R$155),MIN(100,AU149+10),IF('4-man'!AU$25="P",MIN(100,AU149+25),IF(AND('4-man'!AU$25="D",AU149&gt;=35,'4-man'!AU$21&lt;=IF('4-man'!$BF$4="",999,'4-man'!$BF$4)),AU149-35,IF(AND(LEFT('4-man'!AU$25,3)="ST&gt;",AU149&gt;=100,'4-man'!AU$21&lt;=IF('4-man'!$BF$4="",999,'4-man'!$BF$4)),0,IF(AND(OR(AND('4-man'!AU$22="ST&gt;4",AU125&gt;=100),AND('4-man'!AU$23="ST&gt;4",AU133&gt;=100),AND('4-man'!AU$24="ST&gt;4",AU141&gt;=100)),'4-man'!AU$21&lt;=IF('4-man'!$BF$4="",999,'4-man'!$BF$4)),100,AU149)))))</f>
        <v/>
      </c>
      <c r="AV150">
        <f>IF(OR('4-man'!AV$25="R",'4-man'!AV$21=$R$155),MIN(100,AV149+10),IF('4-man'!AV$25="P",MIN(100,AV149+25),IF(AND('4-man'!AV$25="D",AV149&gt;=35,'4-man'!AV$21&lt;=IF('4-man'!$BF$4="",999,'4-man'!$BF$4)),AV149-35,IF(AND(LEFT('4-man'!AV$25,3)="ST&gt;",AV149&gt;=100,'4-man'!AV$21&lt;=IF('4-man'!$BF$4="",999,'4-man'!$BF$4)),0,IF(AND(OR(AND('4-man'!AV$22="ST&gt;4",AV125&gt;=100),AND('4-man'!AV$23="ST&gt;4",AV133&gt;=100),AND('4-man'!AV$24="ST&gt;4",AV141&gt;=100)),'4-man'!AV$21&lt;=IF('4-man'!$BF$4="",999,'4-man'!$BF$4)),100,AV149)))))</f>
        <v/>
      </c>
      <c r="AW150">
        <f>IF(OR('4-man'!AW$25="R",'4-man'!AW$21=$R$155),MIN(100,AW149+10),IF('4-man'!AW$25="P",MIN(100,AW149+25),IF(AND('4-man'!AW$25="D",AW149&gt;=35,'4-man'!AW$21&lt;=IF('4-man'!$BF$4="",999,'4-man'!$BF$4)),AW149-35,IF(AND(LEFT('4-man'!AW$25,3)="ST&gt;",AW149&gt;=100,'4-man'!AW$21&lt;=IF('4-man'!$BF$4="",999,'4-man'!$BF$4)),0,IF(AND(OR(AND('4-man'!AW$22="ST&gt;4",AW125&gt;=100),AND('4-man'!AW$23="ST&gt;4",AW133&gt;=100),AND('4-man'!AW$24="ST&gt;4",AW141&gt;=100)),'4-man'!AW$21&lt;=IF('4-man'!$BF$4="",999,'4-man'!$BF$4)),100,AW149)))))</f>
        <v/>
      </c>
      <c r="AX150">
        <f>IF(OR('4-man'!AX$25="R",'4-man'!AX$21=$R$155),MIN(100,AX149+10),IF('4-man'!AX$25="P",MIN(100,AX149+25),IF(AND('4-man'!AX$25="D",AX149&gt;=35,'4-man'!AX$21&lt;=IF('4-man'!$BF$4="",999,'4-man'!$BF$4)),AX149-35,IF(AND(LEFT('4-man'!AX$25,3)="ST&gt;",AX149&gt;=100,'4-man'!AX$21&lt;=IF('4-man'!$BF$4="",999,'4-man'!$BF$4)),0,IF(AND(OR(AND('4-man'!AX$22="ST&gt;4",AX125&gt;=100),AND('4-man'!AX$23="ST&gt;4",AX133&gt;=100),AND('4-man'!AX$24="ST&gt;4",AX141&gt;=100)),'4-man'!AX$21&lt;=IF('4-man'!$BF$4="",999,'4-man'!$BF$4)),100,AX149)))))</f>
        <v/>
      </c>
      <c r="AY150">
        <f>IF(OR('4-man'!AY$25="R",'4-man'!AY$21=$R$155),MIN(100,AY149+10),IF('4-man'!AY$25="P",MIN(100,AY149+25),IF(AND('4-man'!AY$25="D",AY149&gt;=35,'4-man'!AY$21&lt;=IF('4-man'!$BF$4="",999,'4-man'!$BF$4)),AY149-35,IF(AND(LEFT('4-man'!AY$25,3)="ST&gt;",AY149&gt;=100,'4-man'!AY$21&lt;=IF('4-man'!$BF$4="",999,'4-man'!$BF$4)),0,IF(AND(OR(AND('4-man'!AY$22="ST&gt;4",AY125&gt;=100),AND('4-man'!AY$23="ST&gt;4",AY133&gt;=100),AND('4-man'!AY$24="ST&gt;4",AY141&gt;=100)),'4-man'!AY$21&lt;=IF('4-man'!$BF$4="",999,'4-man'!$BF$4)),100,AY149)))))</f>
        <v/>
      </c>
      <c r="AZ150">
        <f>IF(OR('4-man'!AZ$25="R",'4-man'!AZ$21=$R$155),MIN(100,AZ149+10),IF('4-man'!AZ$25="P",MIN(100,AZ149+25),IF(AND('4-man'!AZ$25="D",AZ149&gt;=35,'4-man'!AZ$21&lt;=IF('4-man'!$BF$4="",999,'4-man'!$BF$4)),AZ149-35,IF(AND(LEFT('4-man'!AZ$25,3)="ST&gt;",AZ149&gt;=100,'4-man'!AZ$21&lt;=IF('4-man'!$BF$4="",999,'4-man'!$BF$4)),0,IF(AND(OR(AND('4-man'!AZ$22="ST&gt;4",AZ125&gt;=100),AND('4-man'!AZ$23="ST&gt;4",AZ133&gt;=100),AND('4-man'!AZ$24="ST&gt;4",AZ141&gt;=100)),'4-man'!AZ$21&lt;=IF('4-man'!$BF$4="",999,'4-man'!$BF$4)),100,AZ149)))))</f>
        <v/>
      </c>
      <c r="BA150">
        <f>IF(OR('4-man'!BA$25="R",'4-man'!BA$21=$R$155),MIN(100,BA149+10),IF('4-man'!BA$25="P",MIN(100,BA149+25),IF(AND('4-man'!BA$25="D",BA149&gt;=35,'4-man'!BA$21&lt;=IF('4-man'!$BF$4="",999,'4-man'!$BF$4)),BA149-35,IF(AND(LEFT('4-man'!BA$25,3)="ST&gt;",BA149&gt;=100,'4-man'!BA$21&lt;=IF('4-man'!$BF$4="",999,'4-man'!$BF$4)),0,IF(AND(OR(AND('4-man'!BA$22="ST&gt;4",BA125&gt;=100),AND('4-man'!BA$23="ST&gt;4",BA133&gt;=100),AND('4-man'!BA$24="ST&gt;4",BA141&gt;=100)),'4-man'!BA$21&lt;=IF('4-man'!$BF$4="",999,'4-man'!$BF$4)),100,BA149)))))</f>
        <v/>
      </c>
      <c r="BB150">
        <f>IF(OR('4-man'!BB$25="R",'4-man'!BB$21=$R$155),MIN(100,BB149+10),IF('4-man'!BB$25="P",MIN(100,BB149+25),IF(AND('4-man'!BB$25="D",BB149&gt;=35,'4-man'!BB$21&lt;=IF('4-man'!$BF$4="",999,'4-man'!$BF$4)),BB149-35,IF(AND(LEFT('4-man'!BB$25,3)="ST&gt;",BB149&gt;=100,'4-man'!BB$21&lt;=IF('4-man'!$BF$4="",999,'4-man'!$BF$4)),0,IF(AND(OR(AND('4-man'!BB$22="ST&gt;4",BB125&gt;=100),AND('4-man'!BB$23="ST&gt;4",BB133&gt;=100),AND('4-man'!BB$24="ST&gt;4",BB141&gt;=100)),'4-man'!BB$21&lt;=IF('4-man'!$BF$4="",999,'4-man'!$BF$4)),100,BB149)))))</f>
        <v/>
      </c>
      <c r="BC150">
        <f>IF(OR('4-man'!BC$25="R",'4-man'!BC$21=$R$155),MIN(100,BC149+10),IF('4-man'!BC$25="P",MIN(100,BC149+25),IF(AND('4-man'!BC$25="D",BC149&gt;=35,'4-man'!BC$21&lt;=IF('4-man'!$BF$4="",999,'4-man'!$BF$4)),BC149-35,IF(AND(LEFT('4-man'!BC$25,3)="ST&gt;",BC149&gt;=100,'4-man'!BC$21&lt;=IF('4-man'!$BF$4="",999,'4-man'!$BF$4)),0,IF(AND(OR(AND('4-man'!BC$22="ST&gt;4",BC125&gt;=100),AND('4-man'!BC$23="ST&gt;4",BC133&gt;=100),AND('4-man'!BC$24="ST&gt;4",BC141&gt;=100)),'4-man'!BC$21&lt;=IF('4-man'!$BF$4="",999,'4-man'!$BF$4)),100,BC149)))))</f>
        <v/>
      </c>
      <c r="BD150">
        <f>IF(OR('4-man'!BD$25="R",'4-man'!BD$21=$R$155),MIN(100,BD149+10),IF('4-man'!BD$25="P",MIN(100,BD149+25),IF(AND('4-man'!BD$25="D",BD149&gt;=35,'4-man'!BD$21&lt;=IF('4-man'!$BF$4="",999,'4-man'!$BF$4)),BD149-35,IF(AND(LEFT('4-man'!BD$25,3)="ST&gt;",BD149&gt;=100,'4-man'!BD$21&lt;=IF('4-man'!$BF$4="",999,'4-man'!$BF$4)),0,IF(AND(OR(AND('4-man'!BD$22="ST&gt;4",BD125&gt;=100),AND('4-man'!BD$23="ST&gt;4",BD133&gt;=100),AND('4-man'!BD$24="ST&gt;4",BD141&gt;=100)),'4-man'!BD$21&lt;=IF('4-man'!$BF$4="",999,'4-man'!$BF$4)),100,BD149)))))</f>
        <v/>
      </c>
      <c r="BE150">
        <f>IF(OR('4-man'!BE$25="R",'4-man'!BE$21=$R$155),MIN(100,BE149+10),IF('4-man'!BE$25="P",MIN(100,BE149+25),IF(AND('4-man'!BE$25="D",BE149&gt;=35,'4-man'!BE$21&lt;=IF('4-man'!$BF$4="",999,'4-man'!$BF$4)),BE149-35,IF(AND(LEFT('4-man'!BE$25,3)="ST&gt;",BE149&gt;=100,'4-man'!BE$21&lt;=IF('4-man'!$BF$4="",999,'4-man'!$BF$4)),0,IF(AND(OR(AND('4-man'!BE$22="ST&gt;4",BE125&gt;=100),AND('4-man'!BE$23="ST&gt;4",BE133&gt;=100),AND('4-man'!BE$24="ST&gt;4",BE141&gt;=100)),'4-man'!BE$21&lt;=IF('4-man'!$BF$4="",999,'4-man'!$BF$4)),100,BE149)))))</f>
        <v/>
      </c>
      <c r="BF150">
        <f>IF(OR('4-man'!BF$25="R",'4-man'!BF$21=$R$155),MIN(100,BF149+10),IF('4-man'!BF$25="P",MIN(100,BF149+25),IF(AND('4-man'!BF$25="D",BF149&gt;=35,'4-man'!BF$21&lt;=IF('4-man'!$BF$4="",999,'4-man'!$BF$4)),BF149-35,IF(AND(LEFT('4-man'!BF$25,3)="ST&gt;",BF149&gt;=100,'4-man'!BF$21&lt;=IF('4-man'!$BF$4="",999,'4-man'!$BF$4)),0,IF(AND(OR(AND('4-man'!BF$22="ST&gt;4",BF125&gt;=100),AND('4-man'!BF$23="ST&gt;4",BF133&gt;=100),AND('4-man'!BF$24="ST&gt;4",BF141&gt;=100)),'4-man'!BF$21&lt;=IF('4-man'!$BF$4="",999,'4-man'!$BF$4)),100,BF149)))))</f>
        <v/>
      </c>
      <c r="BG150">
        <f>IF(OR('4-man'!BG$25="R",'4-man'!BG$21=$R$155),MIN(100,BG149+10),IF('4-man'!BG$25="P",MIN(100,BG149+25),IF(AND('4-man'!BG$25="D",BG149&gt;=35,'4-man'!BG$21&lt;=IF('4-man'!$BF$4="",999,'4-man'!$BF$4)),BG149-35,IF(AND(LEFT('4-man'!BG$25,3)="ST&gt;",BG149&gt;=100,'4-man'!BG$21&lt;=IF('4-man'!$BF$4="",999,'4-man'!$BF$4)),0,IF(AND(OR(AND('4-man'!BG$22="ST&gt;4",BG125&gt;=100),AND('4-man'!BG$23="ST&gt;4",BG133&gt;=100),AND('4-man'!BG$24="ST&gt;4",BG141&gt;=100)),'4-man'!BG$21&lt;=IF('4-man'!$BF$4="",999,'4-man'!$BF$4)),100,BG149)))))</f>
        <v/>
      </c>
      <c r="BH150">
        <f>IF(OR('4-man'!BH$25="R",'4-man'!BH$21=$R$155),MIN(100,BH149+10),IF('4-man'!BH$25="P",MIN(100,BH149+25),IF(AND('4-man'!BH$25="D",BH149&gt;=35,'4-man'!BH$21&lt;=IF('4-man'!$BF$4="",999,'4-man'!$BF$4)),BH149-35,IF(AND(LEFT('4-man'!BH$25,3)="ST&gt;",BH149&gt;=100,'4-man'!BH$21&lt;=IF('4-man'!$BF$4="",999,'4-man'!$BF$4)),0,IF(AND(OR(AND('4-man'!BH$22="ST&gt;4",BH125&gt;=100),AND('4-man'!BH$23="ST&gt;4",BH133&gt;=100),AND('4-man'!BH$24="ST&gt;4",BH141&gt;=100)),'4-man'!BH$21&lt;=IF('4-man'!$BF$4="",999,'4-man'!$BF$4)),100,BH149)))))</f>
        <v/>
      </c>
      <c r="BI150">
        <f>IF(OR('4-man'!BI$25="R",'4-man'!BI$21=$R$155),MIN(100,BI149+10),IF('4-man'!BI$25="P",MIN(100,BI149+25),IF(AND('4-man'!BI$25="D",BI149&gt;=35,'4-man'!BI$21&lt;=IF('4-man'!$BF$4="",999,'4-man'!$BF$4)),BI149-35,IF(AND(LEFT('4-man'!BI$25,3)="ST&gt;",BI149&gt;=100,'4-man'!BI$21&lt;=IF('4-man'!$BF$4="",999,'4-man'!$BF$4)),0,IF(AND(OR(AND('4-man'!BI$22="ST&gt;4",BI125&gt;=100),AND('4-man'!BI$23="ST&gt;4",BI133&gt;=100),AND('4-man'!BI$24="ST&gt;4",BI141&gt;=100)),'4-man'!BI$21&lt;=IF('4-man'!$BF$4="",999,'4-man'!$BF$4)),100,BI149)))))</f>
        <v/>
      </c>
      <c r="BJ150">
        <f>IF(OR('4-man'!BJ$25="R",'4-man'!BJ$21=$R$155),MIN(100,BJ149+10),IF('4-man'!BJ$25="P",MIN(100,BJ149+25),IF(AND('4-man'!BJ$25="D",BJ149&gt;=35,'4-man'!BJ$21&lt;=IF('4-man'!$BF$4="",999,'4-man'!$BF$4)),BJ149-35,IF(AND(LEFT('4-man'!BJ$25,3)="ST&gt;",BJ149&gt;=100,'4-man'!BJ$21&lt;=IF('4-man'!$BF$4="",999,'4-man'!$BF$4)),0,IF(AND(OR(AND('4-man'!BJ$22="ST&gt;4",BJ125&gt;=100),AND('4-man'!BJ$23="ST&gt;4",BJ133&gt;=100),AND('4-man'!BJ$24="ST&gt;4",BJ141&gt;=100)),'4-man'!BJ$21&lt;=IF('4-man'!$BF$4="",999,'4-man'!$BF$4)),100,BJ149)))))</f>
        <v/>
      </c>
      <c r="BK150">
        <f>IF(OR('4-man'!BK$25="R",'4-man'!BK$21=$R$155),MIN(100,BK149+10),IF('4-man'!BK$25="P",MIN(100,BK149+25),IF(AND('4-man'!BK$25="D",BK149&gt;=35,'4-man'!BK$21&lt;=IF('4-man'!$BF$4="",999,'4-man'!$BF$4)),BK149-35,IF(AND(LEFT('4-man'!BK$25,3)="ST&gt;",BK149&gt;=100,'4-man'!BK$21&lt;=IF('4-man'!$BF$4="",999,'4-man'!$BF$4)),0,IF(AND(OR(AND('4-man'!BK$22="ST&gt;4",BK125&gt;=100),AND('4-man'!BK$23="ST&gt;4",BK133&gt;=100),AND('4-man'!BK$24="ST&gt;4",BK141&gt;=100)),'4-man'!BK$21&lt;=IF('4-man'!$BF$4="",999,'4-man'!$BF$4)),100,BK149)))))</f>
        <v/>
      </c>
      <c r="BL150">
        <f>IF(OR('4-man'!BL$25="R",'4-man'!BL$21=$R$155),MIN(100,BL149+10),IF('4-man'!BL$25="P",MIN(100,BL149+25),IF(AND('4-man'!BL$25="D",BL149&gt;=35,'4-man'!BL$21&lt;=IF('4-man'!$BF$4="",999,'4-man'!$BF$4)),BL149-35,IF(AND(LEFT('4-man'!BL$25,3)="ST&gt;",BL149&gt;=100,'4-man'!BL$21&lt;=IF('4-man'!$BF$4="",999,'4-man'!$BF$4)),0,IF(AND(OR(AND('4-man'!BL$22="ST&gt;4",BL125&gt;=100),AND('4-man'!BL$23="ST&gt;4",BL133&gt;=100),AND('4-man'!BL$24="ST&gt;4",BL141&gt;=100)),'4-man'!BL$21&lt;=IF('4-man'!$BF$4="",999,'4-man'!$BF$4)),100,BL149)))))</f>
        <v/>
      </c>
      <c r="BM150">
        <f>IF(OR('4-man'!BM$25="R",'4-man'!BM$21=$R$155),MIN(100,BM149+10),IF('4-man'!BM$25="P",MIN(100,BM149+25),IF(AND('4-man'!BM$25="D",BM149&gt;=35,'4-man'!BM$21&lt;=IF('4-man'!$BF$4="",999,'4-man'!$BF$4)),BM149-35,IF(AND(LEFT('4-man'!BM$25,3)="ST&gt;",BM149&gt;=100,'4-man'!BM$21&lt;=IF('4-man'!$BF$4="",999,'4-man'!$BF$4)),0,IF(AND(OR(AND('4-man'!BM$22="ST&gt;4",BM125&gt;=100),AND('4-man'!BM$23="ST&gt;4",BM133&gt;=100),AND('4-man'!BM$24="ST&gt;4",BM141&gt;=100)),'4-man'!BM$21&lt;=IF('4-man'!$BF$4="",999,'4-man'!$BF$4)),100,BM149)))))</f>
        <v/>
      </c>
      <c r="BN150">
        <f>IF(OR('4-man'!BN$25="R",'4-man'!BN$21=$R$155),MIN(100,BN149+10),IF('4-man'!BN$25="P",MIN(100,BN149+25),IF(AND('4-man'!BN$25="D",BN149&gt;=35,'4-man'!BN$21&lt;=IF('4-man'!$BF$4="",999,'4-man'!$BF$4)),BN149-35,IF(AND(LEFT('4-man'!BN$25,3)="ST&gt;",BN149&gt;=100,'4-man'!BN$21&lt;=IF('4-man'!$BF$4="",999,'4-man'!$BF$4)),0,IF(AND(OR(AND('4-man'!BN$22="ST&gt;4",BN125&gt;=100),AND('4-man'!BN$23="ST&gt;4",BN133&gt;=100),AND('4-man'!BN$24="ST&gt;4",BN141&gt;=100)),'4-man'!BN$21&lt;=IF('4-man'!$BF$4="",999,'4-man'!$BF$4)),100,BN149)))))</f>
        <v/>
      </c>
      <c r="BO150">
        <f>IF(OR('4-man'!BO$25="R",'4-man'!BO$21=$R$155),MIN(100,BO149+10),IF('4-man'!BO$25="P",MIN(100,BO149+25),IF(AND('4-man'!BO$25="D",BO149&gt;=35,'4-man'!BO$21&lt;=IF('4-man'!$BF$4="",999,'4-man'!$BF$4)),BO149-35,IF(AND(LEFT('4-man'!BO$25,3)="ST&gt;",BO149&gt;=100,'4-man'!BO$21&lt;=IF('4-man'!$BF$4="",999,'4-man'!$BF$4)),0,IF(AND(OR(AND('4-man'!BO$22="ST&gt;4",BO125&gt;=100),AND('4-man'!BO$23="ST&gt;4",BO133&gt;=100),AND('4-man'!BO$24="ST&gt;4",BO141&gt;=100)),'4-man'!BO$21&lt;=IF('4-man'!$BF$4="",999,'4-man'!$BF$4)),100,BO149)))))</f>
        <v/>
      </c>
      <c r="BP150">
        <f>IF(OR('4-man'!BP$25="R",'4-man'!BP$21=$R$155),MIN(100,BP149+10),IF('4-man'!BP$25="P",MIN(100,BP149+25),IF(AND('4-man'!BP$25="D",BP149&gt;=35,'4-man'!BP$21&lt;=IF('4-man'!$BF$4="",999,'4-man'!$BF$4)),BP149-35,IF(AND(LEFT('4-man'!BP$25,3)="ST&gt;",BP149&gt;=100,'4-man'!BP$21&lt;=IF('4-man'!$BF$4="",999,'4-man'!$BF$4)),0,IF(AND(OR(AND('4-man'!BP$22="ST&gt;4",BP125&gt;=100),AND('4-man'!BP$23="ST&gt;4",BP133&gt;=100),AND('4-man'!BP$24="ST&gt;4",BP141&gt;=100)),'4-man'!BP$21&lt;=IF('4-man'!$BF$4="",999,'4-man'!$BF$4)),100,BP149)))))</f>
        <v/>
      </c>
      <c r="BQ150">
        <f>IF(OR('4-man'!BQ$25="R",'4-man'!BQ$21=$R$155),MIN(100,BQ149+10),IF('4-man'!BQ$25="P",MIN(100,BQ149+25),IF(AND('4-man'!BQ$25="D",BQ149&gt;=35,'4-man'!BQ$21&lt;=IF('4-man'!$BF$4="",999,'4-man'!$BF$4)),BQ149-35,IF(AND(LEFT('4-man'!BQ$25,3)="ST&gt;",BQ149&gt;=100,'4-man'!BQ$21&lt;=IF('4-man'!$BF$4="",999,'4-man'!$BF$4)),0,IF(AND(OR(AND('4-man'!BQ$22="ST&gt;4",BQ125&gt;=100),AND('4-man'!BQ$23="ST&gt;4",BQ133&gt;=100),AND('4-man'!BQ$24="ST&gt;4",BQ141&gt;=100)),'4-man'!BQ$21&lt;=IF('4-man'!$BF$4="",999,'4-man'!$BF$4)),100,BQ149)))))</f>
        <v/>
      </c>
      <c r="BR150">
        <f>IF(OR('4-man'!BR$25="R",'4-man'!BR$21=$R$155),MIN(100,BR149+10),IF('4-man'!BR$25="P",MIN(100,BR149+25),IF(AND('4-man'!BR$25="D",BR149&gt;=35,'4-man'!BR$21&lt;=IF('4-man'!$BF$4="",999,'4-man'!$BF$4)),BR149-35,IF(AND(LEFT('4-man'!BR$25,3)="ST&gt;",BR149&gt;=100,'4-man'!BR$21&lt;=IF('4-man'!$BF$4="",999,'4-man'!$BF$4)),0,IF(AND(OR(AND('4-man'!BR$22="ST&gt;4",BR125&gt;=100),AND('4-man'!BR$23="ST&gt;4",BR133&gt;=100),AND('4-man'!BR$24="ST&gt;4",BR141&gt;=100)),'4-man'!BR$21&lt;=IF('4-man'!$BF$4="",999,'4-man'!$BF$4)),100,BR149)))))</f>
        <v/>
      </c>
      <c r="BS150">
        <f>IF(OR('4-man'!BS$25="R",'4-man'!BS$21=$R$155),MIN(100,BS149+10),IF('4-man'!BS$25="P",MIN(100,BS149+25),IF(AND('4-man'!BS$25="D",BS149&gt;=35,'4-man'!BS$21&lt;=IF('4-man'!$BF$4="",999,'4-man'!$BF$4)),BS149-35,IF(AND(LEFT('4-man'!BS$25,3)="ST&gt;",BS149&gt;=100,'4-man'!BS$21&lt;=IF('4-man'!$BF$4="",999,'4-man'!$BF$4)),0,IF(AND(OR(AND('4-man'!BS$22="ST&gt;4",BS125&gt;=100),AND('4-man'!BS$23="ST&gt;4",BS133&gt;=100),AND('4-man'!BS$24="ST&gt;4",BS141&gt;=100)),'4-man'!BS$21&lt;=IF('4-man'!$BF$4="",999,'4-man'!$BF$4)),100,BS149)))))</f>
        <v/>
      </c>
      <c r="BT150">
        <f>IF(OR('4-man'!BT$25="R",'4-man'!BT$21=$R$155),MIN(100,BT149+10),IF('4-man'!BT$25="P",MIN(100,BT149+25),IF(AND('4-man'!BT$25="D",BT149&gt;=35,'4-man'!BT$21&lt;=IF('4-man'!$BF$4="",999,'4-man'!$BF$4)),BT149-35,IF(AND(LEFT('4-man'!BT$25,3)="ST&gt;",BT149&gt;=100,'4-man'!BT$21&lt;=IF('4-man'!$BF$4="",999,'4-man'!$BF$4)),0,IF(AND(OR(AND('4-man'!BT$22="ST&gt;4",BT125&gt;=100),AND('4-man'!BT$23="ST&gt;4",BT133&gt;=100),AND('4-man'!BT$24="ST&gt;4",BT141&gt;=100)),'4-man'!BT$21&lt;=IF('4-man'!$BF$4="",999,'4-man'!$BF$4)),100,BT149)))))</f>
        <v/>
      </c>
      <c r="BU150">
        <f>IF(OR('4-man'!BU$25="R",'4-man'!BU$21=$R$155),MIN(100,BU149+10),IF('4-man'!BU$25="P",MIN(100,BU149+25),IF(AND('4-man'!BU$25="D",BU149&gt;=35,'4-man'!BU$21&lt;=IF('4-man'!$BF$4="",999,'4-man'!$BF$4)),BU149-35,IF(AND(LEFT('4-man'!BU$25,3)="ST&gt;",BU149&gt;=100,'4-man'!BU$21&lt;=IF('4-man'!$BF$4="",999,'4-man'!$BF$4)),0,IF(AND(OR(AND('4-man'!BU$22="ST&gt;4",BU125&gt;=100),AND('4-man'!BU$23="ST&gt;4",BU133&gt;=100),AND('4-man'!BU$24="ST&gt;4",BU141&gt;=100)),'4-man'!BU$21&lt;=IF('4-man'!$BF$4="",999,'4-man'!$BF$4)),100,BU149)))))</f>
        <v/>
      </c>
      <c r="BV150">
        <f>IF(OR('4-man'!BV$25="R",'4-man'!BV$21=$R$155),MIN(100,BV149+10),IF('4-man'!BV$25="P",MIN(100,BV149+25),IF(AND('4-man'!BV$25="D",BV149&gt;=35,'4-man'!BV$21&lt;=IF('4-man'!$BF$4="",999,'4-man'!$BF$4)),BV149-35,IF(AND(LEFT('4-man'!BV$25,3)="ST&gt;",BV149&gt;=100,'4-man'!BV$21&lt;=IF('4-man'!$BF$4="",999,'4-man'!$BF$4)),0,IF(AND(OR(AND('4-man'!BV$22="ST&gt;4",BV125&gt;=100),AND('4-man'!BV$23="ST&gt;4",BV133&gt;=100),AND('4-man'!BV$24="ST&gt;4",BV141&gt;=100)),'4-man'!BV$21&lt;=IF('4-man'!$BF$4="",999,'4-man'!$BF$4)),100,BV149)))))</f>
        <v/>
      </c>
      <c r="BW150">
        <f>IF(OR('4-man'!BW$25="R",'4-man'!BW$21=$R$155),MIN(100,BW149+10),IF('4-man'!BW$25="P",MIN(100,BW149+25),IF(AND('4-man'!BW$25="D",BW149&gt;=35,'4-man'!BW$21&lt;=IF('4-man'!$BF$4="",999,'4-man'!$BF$4)),BW149-35,IF(AND(LEFT('4-man'!BW$25,3)="ST&gt;",BW149&gt;=100,'4-man'!BW$21&lt;=IF('4-man'!$BF$4="",999,'4-man'!$BF$4)),0,IF(AND(OR(AND('4-man'!BW$22="ST&gt;4",BW125&gt;=100),AND('4-man'!BW$23="ST&gt;4",BW133&gt;=100),AND('4-man'!BW$24="ST&gt;4",BW141&gt;=100)),'4-man'!BW$21&lt;=IF('4-man'!$BF$4="",999,'4-man'!$BF$4)),100,BW149)))))</f>
        <v/>
      </c>
      <c r="BX150">
        <f>IF(OR('4-man'!BX$25="R",'4-man'!BX$21=$R$155),MIN(100,BX149+10),IF('4-man'!BX$25="P",MIN(100,BX149+25),IF(AND('4-man'!BX$25="D",BX149&gt;=35,'4-man'!BX$21&lt;=IF('4-man'!$BF$4="",999,'4-man'!$BF$4)),BX149-35,IF(AND(LEFT('4-man'!BX$25,3)="ST&gt;",BX149&gt;=100,'4-man'!BX$21&lt;=IF('4-man'!$BF$4="",999,'4-man'!$BF$4)),0,IF(AND(OR(AND('4-man'!BX$22="ST&gt;4",BX125&gt;=100),AND('4-man'!BX$23="ST&gt;4",BX133&gt;=100),AND('4-man'!BX$24="ST&gt;4",BX141&gt;=100)),'4-man'!BX$21&lt;=IF('4-man'!$BF$4="",999,'4-man'!$BF$4)),100,BX149)))))</f>
        <v/>
      </c>
      <c r="BY150">
        <f>IF(OR('4-man'!BY$25="R",'4-man'!BY$21=$R$155),MIN(100,BY149+10),IF('4-man'!BY$25="P",MIN(100,BY149+25),IF(AND('4-man'!BY$25="D",BY149&gt;=35,'4-man'!BY$21&lt;=IF('4-man'!$BF$4="",999,'4-man'!$BF$4)),BY149-35,IF(AND(LEFT('4-man'!BY$25,3)="ST&gt;",BY149&gt;=100,'4-man'!BY$21&lt;=IF('4-man'!$BF$4="",999,'4-man'!$BF$4)),0,IF(AND(OR(AND('4-man'!BY$22="ST&gt;4",BY125&gt;=100),AND('4-man'!BY$23="ST&gt;4",BY133&gt;=100),AND('4-man'!BY$24="ST&gt;4",BY141&gt;=100)),'4-man'!BY$21&lt;=IF('4-man'!$BF$4="",999,'4-man'!$BF$4)),100,BY149)))))</f>
        <v/>
      </c>
      <c r="BZ150">
        <f>IF(OR('4-man'!BZ$25="R",'4-man'!BZ$21=$R$155),MIN(100,BZ149+10),IF('4-man'!BZ$25="P",MIN(100,BZ149+25),IF(AND('4-man'!BZ$25="D",BZ149&gt;=35,'4-man'!BZ$21&lt;=IF('4-man'!$BF$4="",999,'4-man'!$BF$4)),BZ149-35,IF(AND(LEFT('4-man'!BZ$25,3)="ST&gt;",BZ149&gt;=100,'4-man'!BZ$21&lt;=IF('4-man'!$BF$4="",999,'4-man'!$BF$4)),0,IF(AND(OR(AND('4-man'!BZ$22="ST&gt;4",BZ125&gt;=100),AND('4-man'!BZ$23="ST&gt;4",BZ133&gt;=100),AND('4-man'!BZ$24="ST&gt;4",BZ141&gt;=100)),'4-man'!BZ$21&lt;=IF('4-man'!$BF$4="",999,'4-man'!$BF$4)),100,BZ149)))))</f>
        <v/>
      </c>
      <c r="CA150">
        <f>IF(OR('4-man'!CA$25="R",'4-man'!CA$21=$R$155),MIN(100,CA149+10),IF('4-man'!CA$25="P",MIN(100,CA149+25),IF(AND('4-man'!CA$25="D",CA149&gt;=35,'4-man'!CA$21&lt;=IF('4-man'!$BF$4="",999,'4-man'!$BF$4)),CA149-35,IF(AND(LEFT('4-man'!CA$25,3)="ST&gt;",CA149&gt;=100,'4-man'!CA$21&lt;=IF('4-man'!$BF$4="",999,'4-man'!$BF$4)),0,IF(AND(OR(AND('4-man'!CA$22="ST&gt;4",CA125&gt;=100),AND('4-man'!CA$23="ST&gt;4",CA133&gt;=100),AND('4-man'!CA$24="ST&gt;4",CA141&gt;=100)),'4-man'!CA$21&lt;=IF('4-man'!$BF$4="",999,'4-man'!$BF$4)),100,CA149)))))</f>
        <v/>
      </c>
      <c r="CB150">
        <f>IF(OR('4-man'!CB$25="R",'4-man'!CB$21=$R$155),MIN(100,CB149+10),IF('4-man'!CB$25="P",MIN(100,CB149+25),IF(AND('4-man'!CB$25="D",CB149&gt;=35,'4-man'!CB$21&lt;=IF('4-man'!$BF$4="",999,'4-man'!$BF$4)),CB149-35,IF(AND(LEFT('4-man'!CB$25,3)="ST&gt;",CB149&gt;=100,'4-man'!CB$21&lt;=IF('4-man'!$BF$4="",999,'4-man'!$BF$4)),0,IF(AND(OR(AND('4-man'!CB$22="ST&gt;4",CB125&gt;=100),AND('4-man'!CB$23="ST&gt;4",CB133&gt;=100),AND('4-man'!CB$24="ST&gt;4",CB141&gt;=100)),'4-man'!CB$21&lt;=IF('4-man'!$BF$4="",999,'4-man'!$BF$4)),100,CB149)))))</f>
        <v/>
      </c>
      <c r="CC150">
        <f>IF(OR('4-man'!CC$25="R",'4-man'!CC$21=$R$155),MIN(100,CC149+10),IF('4-man'!CC$25="P",MIN(100,CC149+25),IF(AND('4-man'!CC$25="D",CC149&gt;=35,'4-man'!CC$21&lt;=IF('4-man'!$BF$4="",999,'4-man'!$BF$4)),CC149-35,IF(AND(LEFT('4-man'!CC$25,3)="ST&gt;",CC149&gt;=100,'4-man'!CC$21&lt;=IF('4-man'!$BF$4="",999,'4-man'!$BF$4)),0,IF(AND(OR(AND('4-man'!CC$22="ST&gt;4",CC125&gt;=100),AND('4-man'!CC$23="ST&gt;4",CC133&gt;=100),AND('4-man'!CC$24="ST&gt;4",CC141&gt;=100)),'4-man'!CC$21&lt;=IF('4-man'!$BF$4="",999,'4-man'!$BF$4)),100,CC149)))))</f>
        <v/>
      </c>
      <c r="CD150">
        <f>IF(OR('4-man'!CD$25="R",'4-man'!CD$21=$R$155),MIN(100,CD149+10),IF('4-man'!CD$25="P",MIN(100,CD149+25),IF(AND('4-man'!CD$25="D",CD149&gt;=35,'4-man'!CD$21&lt;=IF('4-man'!$BF$4="",999,'4-man'!$BF$4)),CD149-35,IF(AND(LEFT('4-man'!CD$25,3)="ST&gt;",CD149&gt;=100,'4-man'!CD$21&lt;=IF('4-man'!$BF$4="",999,'4-man'!$BF$4)),0,IF(AND(OR(AND('4-man'!CD$22="ST&gt;4",CD125&gt;=100),AND('4-man'!CD$23="ST&gt;4",CD133&gt;=100),AND('4-man'!CD$24="ST&gt;4",CD141&gt;=100)),'4-man'!CD$21&lt;=IF('4-man'!$BF$4="",999,'4-man'!$BF$4)),100,CD149)))))</f>
        <v/>
      </c>
    </row>
    <row r="151">
      <c r="A151" t="inlineStr">
        <is>
          <t>P4 timer</t>
        </is>
      </c>
      <c r="B151" t="n">
        <v>0</v>
      </c>
      <c r="C151">
        <f>IF(OR('4-man'!C$25="R",'4-man'!C$21=$R$155,AND(ISNUMBER($R$155),'4-man'!C$21&lt;$R$155)),0,IF(B150&gt;=100,0,IF(B151+1&gt;=IF(OR('4-man'!$F$7=TRUE,'4-man'!$F$7="TRUE",'4-man'!$F$7="Yes"),25,50),0,B151+1)))</f>
        <v/>
      </c>
      <c r="D151">
        <f>IF(OR('4-man'!D$25="R",'4-man'!D$21=$R$155,AND(ISNUMBER($R$155),'4-man'!D$21&lt;$R$155)),0,IF(C150&gt;=100,0,IF(C151+1&gt;=IF(OR('4-man'!$F$7=TRUE,'4-man'!$F$7="TRUE",'4-man'!$F$7="Yes"),25,50),0,C151+1)))</f>
        <v/>
      </c>
      <c r="E151">
        <f>IF(OR('4-man'!E$25="R",'4-man'!E$21=$R$155,AND(ISNUMBER($R$155),'4-man'!E$21&lt;$R$155)),0,IF(D150&gt;=100,0,IF(D151+1&gt;=IF(OR('4-man'!$F$7=TRUE,'4-man'!$F$7="TRUE",'4-man'!$F$7="Yes"),25,50),0,D151+1)))</f>
        <v/>
      </c>
      <c r="F151">
        <f>IF(OR('4-man'!F$25="R",'4-man'!F$21=$R$155,AND(ISNUMBER($R$155),'4-man'!F$21&lt;$R$155)),0,IF(E150&gt;=100,0,IF(E151+1&gt;=IF(OR('4-man'!$F$7=TRUE,'4-man'!$F$7="TRUE",'4-man'!$F$7="Yes"),25,50),0,E151+1)))</f>
        <v/>
      </c>
      <c r="G151">
        <f>IF(OR('4-man'!G$25="R",'4-man'!G$21=$R$155,AND(ISNUMBER($R$155),'4-man'!G$21&lt;$R$155)),0,IF(F150&gt;=100,0,IF(F151+1&gt;=IF(OR('4-man'!$F$7=TRUE,'4-man'!$F$7="TRUE",'4-man'!$F$7="Yes"),25,50),0,F151+1)))</f>
        <v/>
      </c>
      <c r="H151">
        <f>IF(OR('4-man'!H$25="R",'4-man'!H$21=$R$155,AND(ISNUMBER($R$155),'4-man'!H$21&lt;$R$155)),0,IF(G150&gt;=100,0,IF(G151+1&gt;=IF(OR('4-man'!$F$7=TRUE,'4-man'!$F$7="TRUE",'4-man'!$F$7="Yes"),25,50),0,G151+1)))</f>
        <v/>
      </c>
      <c r="I151">
        <f>IF(OR('4-man'!I$25="R",'4-man'!I$21=$R$155,AND(ISNUMBER($R$155),'4-man'!I$21&lt;$R$155)),0,IF(H150&gt;=100,0,IF(H151+1&gt;=IF(OR('4-man'!$F$7=TRUE,'4-man'!$F$7="TRUE",'4-man'!$F$7="Yes"),25,50),0,H151+1)))</f>
        <v/>
      </c>
      <c r="J151">
        <f>IF(OR('4-man'!J$25="R",'4-man'!J$21=$R$155,AND(ISNUMBER($R$155),'4-man'!J$21&lt;$R$155)),0,IF(I150&gt;=100,0,IF(I151+1&gt;=IF(OR('4-man'!$F$7=TRUE,'4-man'!$F$7="TRUE",'4-man'!$F$7="Yes"),25,50),0,I151+1)))</f>
        <v/>
      </c>
      <c r="K151">
        <f>IF(OR('4-man'!K$25="R",'4-man'!K$21=$R$155,AND(ISNUMBER($R$155),'4-man'!K$21&lt;$R$155)),0,IF(J150&gt;=100,0,IF(J151+1&gt;=IF(OR('4-man'!$F$7=TRUE,'4-man'!$F$7="TRUE",'4-man'!$F$7="Yes"),25,50),0,J151+1)))</f>
        <v/>
      </c>
      <c r="L151">
        <f>IF(OR('4-man'!L$25="R",'4-man'!L$21=$R$155,AND(ISNUMBER($R$155),'4-man'!L$21&lt;$R$155)),0,IF(K150&gt;=100,0,IF(K151+1&gt;=IF(OR('4-man'!$F$7=TRUE,'4-man'!$F$7="TRUE",'4-man'!$F$7="Yes"),25,50),0,K151+1)))</f>
        <v/>
      </c>
      <c r="M151">
        <f>IF(OR('4-man'!M$25="R",'4-man'!M$21=$R$155,AND(ISNUMBER($R$155),'4-man'!M$21&lt;$R$155)),0,IF(L150&gt;=100,0,IF(L151+1&gt;=IF(OR('4-man'!$F$7=TRUE,'4-man'!$F$7="TRUE",'4-man'!$F$7="Yes"),25,50),0,L151+1)))</f>
        <v/>
      </c>
      <c r="N151">
        <f>IF(OR('4-man'!N$25="R",'4-man'!N$21=$R$155,AND(ISNUMBER($R$155),'4-man'!N$21&lt;$R$155)),0,IF(M150&gt;=100,0,IF(M151+1&gt;=IF(OR('4-man'!$F$7=TRUE,'4-man'!$F$7="TRUE",'4-man'!$F$7="Yes"),25,50),0,M151+1)))</f>
        <v/>
      </c>
      <c r="O151">
        <f>IF(OR('4-man'!O$25="R",'4-man'!O$21=$R$155,AND(ISNUMBER($R$155),'4-man'!O$21&lt;$R$155)),0,IF(N150&gt;=100,0,IF(N151+1&gt;=IF(OR('4-man'!$F$7=TRUE,'4-man'!$F$7="TRUE",'4-man'!$F$7="Yes"),25,50),0,N151+1)))</f>
        <v/>
      </c>
      <c r="P151">
        <f>IF(OR('4-man'!P$25="R",'4-man'!P$21=$R$155,AND(ISNUMBER($R$155),'4-man'!P$21&lt;$R$155)),0,IF(O150&gt;=100,0,IF(O151+1&gt;=IF(OR('4-man'!$F$7=TRUE,'4-man'!$F$7="TRUE",'4-man'!$F$7="Yes"),25,50),0,O151+1)))</f>
        <v/>
      </c>
      <c r="Q151">
        <f>IF(OR('4-man'!Q$25="R",'4-man'!Q$21=$R$155,AND(ISNUMBER($R$155),'4-man'!Q$21&lt;$R$155)),0,IF(P150&gt;=100,0,IF(P151+1&gt;=IF(OR('4-man'!$F$7=TRUE,'4-man'!$F$7="TRUE",'4-man'!$F$7="Yes"),25,50),0,P151+1)))</f>
        <v/>
      </c>
      <c r="R151">
        <f>IF(OR('4-man'!R$25="R",'4-man'!R$21=$R$155,AND(ISNUMBER($R$155),'4-man'!R$21&lt;$R$155)),0,IF(Q150&gt;=100,0,IF(Q151+1&gt;=IF(OR('4-man'!$F$7=TRUE,'4-man'!$F$7="TRUE",'4-man'!$F$7="Yes"),25,50),0,Q151+1)))</f>
        <v/>
      </c>
      <c r="S151">
        <f>IF(OR('4-man'!S$25="R",'4-man'!S$21=$R$155,AND(ISNUMBER($R$155),'4-man'!S$21&lt;$R$155)),0,IF(R150&gt;=100,0,IF(R151+1&gt;=IF(OR('4-man'!$F$7=TRUE,'4-man'!$F$7="TRUE",'4-man'!$F$7="Yes"),25,50),0,R151+1)))</f>
        <v/>
      </c>
      <c r="T151">
        <f>IF(OR('4-man'!T$25="R",'4-man'!T$21=$R$155,AND(ISNUMBER($R$155),'4-man'!T$21&lt;$R$155)),0,IF(S150&gt;=100,0,IF(S151+1&gt;=IF(OR('4-man'!$F$7=TRUE,'4-man'!$F$7="TRUE",'4-man'!$F$7="Yes"),25,50),0,S151+1)))</f>
        <v/>
      </c>
      <c r="U151">
        <f>IF(OR('4-man'!U$25="R",'4-man'!U$21=$R$155,AND(ISNUMBER($R$155),'4-man'!U$21&lt;$R$155)),0,IF(T150&gt;=100,0,IF(T151+1&gt;=IF(OR('4-man'!$F$7=TRUE,'4-man'!$F$7="TRUE",'4-man'!$F$7="Yes"),25,50),0,T151+1)))</f>
        <v/>
      </c>
      <c r="V151">
        <f>IF(OR('4-man'!V$25="R",'4-man'!V$21=$R$155,AND(ISNUMBER($R$155),'4-man'!V$21&lt;$R$155)),0,IF(U150&gt;=100,0,IF(U151+1&gt;=IF(OR('4-man'!$F$7=TRUE,'4-man'!$F$7="TRUE",'4-man'!$F$7="Yes"),25,50),0,U151+1)))</f>
        <v/>
      </c>
      <c r="W151">
        <f>IF(OR('4-man'!W$25="R",'4-man'!W$21=$R$155,AND(ISNUMBER($R$155),'4-man'!W$21&lt;$R$155)),0,IF(V150&gt;=100,0,IF(V151+1&gt;=IF(OR('4-man'!$F$7=TRUE,'4-man'!$F$7="TRUE",'4-man'!$F$7="Yes"),25,50),0,V151+1)))</f>
        <v/>
      </c>
      <c r="X151">
        <f>IF(OR('4-man'!X$25="R",'4-man'!X$21=$R$155,AND(ISNUMBER($R$155),'4-man'!X$21&lt;$R$155)),0,IF(W150&gt;=100,0,IF(W151+1&gt;=IF(OR('4-man'!$F$7=TRUE,'4-man'!$F$7="TRUE",'4-man'!$F$7="Yes"),25,50),0,W151+1)))</f>
        <v/>
      </c>
      <c r="Y151">
        <f>IF(OR('4-man'!Y$25="R",'4-man'!Y$21=$R$155,AND(ISNUMBER($R$155),'4-man'!Y$21&lt;$R$155)),0,IF(X150&gt;=100,0,IF(X151+1&gt;=IF(OR('4-man'!$F$7=TRUE,'4-man'!$F$7="TRUE",'4-man'!$F$7="Yes"),25,50),0,X151+1)))</f>
        <v/>
      </c>
      <c r="Z151">
        <f>IF(OR('4-man'!Z$25="R",'4-man'!Z$21=$R$155,AND(ISNUMBER($R$155),'4-man'!Z$21&lt;$R$155)),0,IF(Y150&gt;=100,0,IF(Y151+1&gt;=IF(OR('4-man'!$F$7=TRUE,'4-man'!$F$7="TRUE",'4-man'!$F$7="Yes"),25,50),0,Y151+1)))</f>
        <v/>
      </c>
      <c r="AA151">
        <f>IF(OR('4-man'!AA$25="R",'4-man'!AA$21=$R$155,AND(ISNUMBER($R$155),'4-man'!AA$21&lt;$R$155)),0,IF(Z150&gt;=100,0,IF(Z151+1&gt;=IF(OR('4-man'!$F$7=TRUE,'4-man'!$F$7="TRUE",'4-man'!$F$7="Yes"),25,50),0,Z151+1)))</f>
        <v/>
      </c>
      <c r="AB151">
        <f>IF(OR('4-man'!AB$25="R",'4-man'!AB$21=$R$155,AND(ISNUMBER($R$155),'4-man'!AB$21&lt;$R$155)),0,IF(AA150&gt;=100,0,IF(AA151+1&gt;=IF(OR('4-man'!$F$7=TRUE,'4-man'!$F$7="TRUE",'4-man'!$F$7="Yes"),25,50),0,AA151+1)))</f>
        <v/>
      </c>
      <c r="AC151">
        <f>IF(OR('4-man'!AC$25="R",'4-man'!AC$21=$R$155,AND(ISNUMBER($R$155),'4-man'!AC$21&lt;$R$155)),0,IF(AB150&gt;=100,0,IF(AB151+1&gt;=IF(OR('4-man'!$F$7=TRUE,'4-man'!$F$7="TRUE",'4-man'!$F$7="Yes"),25,50),0,AB151+1)))</f>
        <v/>
      </c>
      <c r="AD151">
        <f>IF(OR('4-man'!AD$25="R",'4-man'!AD$21=$R$155,AND(ISNUMBER($R$155),'4-man'!AD$21&lt;$R$155)),0,IF(AC150&gt;=100,0,IF(AC151+1&gt;=IF(OR('4-man'!$F$7=TRUE,'4-man'!$F$7="TRUE",'4-man'!$F$7="Yes"),25,50),0,AC151+1)))</f>
        <v/>
      </c>
      <c r="AE151">
        <f>IF(OR('4-man'!AE$25="R",'4-man'!AE$21=$R$155,AND(ISNUMBER($R$155),'4-man'!AE$21&lt;$R$155)),0,IF(AD150&gt;=100,0,IF(AD151+1&gt;=IF(OR('4-man'!$F$7=TRUE,'4-man'!$F$7="TRUE",'4-man'!$F$7="Yes"),25,50),0,AD151+1)))</f>
        <v/>
      </c>
      <c r="AF151">
        <f>IF(OR('4-man'!AF$25="R",'4-man'!AF$21=$R$155,AND(ISNUMBER($R$155),'4-man'!AF$21&lt;$R$155)),0,IF(AE150&gt;=100,0,IF(AE151+1&gt;=IF(OR('4-man'!$F$7=TRUE,'4-man'!$F$7="TRUE",'4-man'!$F$7="Yes"),25,50),0,AE151+1)))</f>
        <v/>
      </c>
      <c r="AG151">
        <f>IF(OR('4-man'!AG$25="R",'4-man'!AG$21=$R$155,AND(ISNUMBER($R$155),'4-man'!AG$21&lt;$R$155)),0,IF(AF150&gt;=100,0,IF(AF151+1&gt;=IF(OR('4-man'!$F$7=TRUE,'4-man'!$F$7="TRUE",'4-man'!$F$7="Yes"),25,50),0,AF151+1)))</f>
        <v/>
      </c>
      <c r="AH151">
        <f>IF(OR('4-man'!AH$25="R",'4-man'!AH$21=$R$155,AND(ISNUMBER($R$155),'4-man'!AH$21&lt;$R$155)),0,IF(AG150&gt;=100,0,IF(AG151+1&gt;=IF(OR('4-man'!$F$7=TRUE,'4-man'!$F$7="TRUE",'4-man'!$F$7="Yes"),25,50),0,AG151+1)))</f>
        <v/>
      </c>
      <c r="AI151">
        <f>IF(OR('4-man'!AI$25="R",'4-man'!AI$21=$R$155,AND(ISNUMBER($R$155),'4-man'!AI$21&lt;$R$155)),0,IF(AH150&gt;=100,0,IF(AH151+1&gt;=IF(OR('4-man'!$F$7=TRUE,'4-man'!$F$7="TRUE",'4-man'!$F$7="Yes"),25,50),0,AH151+1)))</f>
        <v/>
      </c>
      <c r="AJ151">
        <f>IF(OR('4-man'!AJ$25="R",'4-man'!AJ$21=$R$155,AND(ISNUMBER($R$155),'4-man'!AJ$21&lt;$R$155)),0,IF(AI150&gt;=100,0,IF(AI151+1&gt;=IF(OR('4-man'!$F$7=TRUE,'4-man'!$F$7="TRUE",'4-man'!$F$7="Yes"),25,50),0,AI151+1)))</f>
        <v/>
      </c>
      <c r="AK151">
        <f>IF(OR('4-man'!AK$25="R",'4-man'!AK$21=$R$155,AND(ISNUMBER($R$155),'4-man'!AK$21&lt;$R$155)),0,IF(AJ150&gt;=100,0,IF(AJ151+1&gt;=IF(OR('4-man'!$F$7=TRUE,'4-man'!$F$7="TRUE",'4-man'!$F$7="Yes"),25,50),0,AJ151+1)))</f>
        <v/>
      </c>
      <c r="AL151">
        <f>IF(OR('4-man'!AL$25="R",'4-man'!AL$21=$R$155,AND(ISNUMBER($R$155),'4-man'!AL$21&lt;$R$155)),0,IF(AK150&gt;=100,0,IF(AK151+1&gt;=IF(OR('4-man'!$F$7=TRUE,'4-man'!$F$7="TRUE",'4-man'!$F$7="Yes"),25,50),0,AK151+1)))</f>
        <v/>
      </c>
      <c r="AM151">
        <f>IF(OR('4-man'!AM$25="R",'4-man'!AM$21=$R$155,AND(ISNUMBER($R$155),'4-man'!AM$21&lt;$R$155)),0,IF(AL150&gt;=100,0,IF(AL151+1&gt;=IF(OR('4-man'!$F$7=TRUE,'4-man'!$F$7="TRUE",'4-man'!$F$7="Yes"),25,50),0,AL151+1)))</f>
        <v/>
      </c>
      <c r="AN151">
        <f>IF(OR('4-man'!AN$25="R",'4-man'!AN$21=$R$155,AND(ISNUMBER($R$155),'4-man'!AN$21&lt;$R$155)),0,IF(AM150&gt;=100,0,IF(AM151+1&gt;=IF(OR('4-man'!$F$7=TRUE,'4-man'!$F$7="TRUE",'4-man'!$F$7="Yes"),25,50),0,AM151+1)))</f>
        <v/>
      </c>
      <c r="AO151">
        <f>IF(OR('4-man'!AO$25="R",'4-man'!AO$21=$R$155,AND(ISNUMBER($R$155),'4-man'!AO$21&lt;$R$155)),0,IF(AN150&gt;=100,0,IF(AN151+1&gt;=IF(OR('4-man'!$F$7=TRUE,'4-man'!$F$7="TRUE",'4-man'!$F$7="Yes"),25,50),0,AN151+1)))</f>
        <v/>
      </c>
      <c r="AP151">
        <f>IF(OR('4-man'!AP$25="R",'4-man'!AP$21=$R$155,AND(ISNUMBER($R$155),'4-man'!AP$21&lt;$R$155)),0,IF(AO150&gt;=100,0,IF(AO151+1&gt;=IF(OR('4-man'!$F$7=TRUE,'4-man'!$F$7="TRUE",'4-man'!$F$7="Yes"),25,50),0,AO151+1)))</f>
        <v/>
      </c>
      <c r="AQ151">
        <f>IF(OR('4-man'!AQ$25="R",'4-man'!AQ$21=$R$155,AND(ISNUMBER($R$155),'4-man'!AQ$21&lt;$R$155)),0,IF(AP150&gt;=100,0,IF(AP151+1&gt;=IF(OR('4-man'!$F$7=TRUE,'4-man'!$F$7="TRUE",'4-man'!$F$7="Yes"),25,50),0,AP151+1)))</f>
        <v/>
      </c>
      <c r="AR151">
        <f>IF(OR('4-man'!AR$25="R",'4-man'!AR$21=$R$155,AND(ISNUMBER($R$155),'4-man'!AR$21&lt;$R$155)),0,IF(AQ150&gt;=100,0,IF(AQ151+1&gt;=IF(OR('4-man'!$F$7=TRUE,'4-man'!$F$7="TRUE",'4-man'!$F$7="Yes"),25,50),0,AQ151+1)))</f>
        <v/>
      </c>
      <c r="AS151">
        <f>IF(OR('4-man'!AS$25="R",'4-man'!AS$21=$R$155,AND(ISNUMBER($R$155),'4-man'!AS$21&lt;$R$155)),0,IF(AR150&gt;=100,0,IF(AR151+1&gt;=IF(OR('4-man'!$F$7=TRUE,'4-man'!$F$7="TRUE",'4-man'!$F$7="Yes"),25,50),0,AR151+1)))</f>
        <v/>
      </c>
      <c r="AT151">
        <f>IF(OR('4-man'!AT$25="R",'4-man'!AT$21=$R$155,AND(ISNUMBER($R$155),'4-man'!AT$21&lt;$R$155)),0,IF(AS150&gt;=100,0,IF(AS151+1&gt;=IF(OR('4-man'!$F$7=TRUE,'4-man'!$F$7="TRUE",'4-man'!$F$7="Yes"),25,50),0,AS151+1)))</f>
        <v/>
      </c>
      <c r="AU151">
        <f>IF(OR('4-man'!AU$25="R",'4-man'!AU$21=$R$155,AND(ISNUMBER($R$155),'4-man'!AU$21&lt;$R$155)),0,IF(AT150&gt;=100,0,IF(AT151+1&gt;=IF(OR('4-man'!$F$7=TRUE,'4-man'!$F$7="TRUE",'4-man'!$F$7="Yes"),25,50),0,AT151+1)))</f>
        <v/>
      </c>
      <c r="AV151">
        <f>IF(OR('4-man'!AV$25="R",'4-man'!AV$21=$R$155,AND(ISNUMBER($R$155),'4-man'!AV$21&lt;$R$155)),0,IF(AU150&gt;=100,0,IF(AU151+1&gt;=IF(OR('4-man'!$F$7=TRUE,'4-man'!$F$7="TRUE",'4-man'!$F$7="Yes"),25,50),0,AU151+1)))</f>
        <v/>
      </c>
      <c r="AW151">
        <f>IF(OR('4-man'!AW$25="R",'4-man'!AW$21=$R$155,AND(ISNUMBER($R$155),'4-man'!AW$21&lt;$R$155)),0,IF(AV150&gt;=100,0,IF(AV151+1&gt;=IF(OR('4-man'!$F$7=TRUE,'4-man'!$F$7="TRUE",'4-man'!$F$7="Yes"),25,50),0,AV151+1)))</f>
        <v/>
      </c>
      <c r="AX151">
        <f>IF(OR('4-man'!AX$25="R",'4-man'!AX$21=$R$155,AND(ISNUMBER($R$155),'4-man'!AX$21&lt;$R$155)),0,IF(AW150&gt;=100,0,IF(AW151+1&gt;=IF(OR('4-man'!$F$7=TRUE,'4-man'!$F$7="TRUE",'4-man'!$F$7="Yes"),25,50),0,AW151+1)))</f>
        <v/>
      </c>
      <c r="AY151">
        <f>IF(OR('4-man'!AY$25="R",'4-man'!AY$21=$R$155,AND(ISNUMBER($R$155),'4-man'!AY$21&lt;$R$155)),0,IF(AX150&gt;=100,0,IF(AX151+1&gt;=IF(OR('4-man'!$F$7=TRUE,'4-man'!$F$7="TRUE",'4-man'!$F$7="Yes"),25,50),0,AX151+1)))</f>
        <v/>
      </c>
      <c r="AZ151">
        <f>IF(OR('4-man'!AZ$25="R",'4-man'!AZ$21=$R$155,AND(ISNUMBER($R$155),'4-man'!AZ$21&lt;$R$155)),0,IF(AY150&gt;=100,0,IF(AY151+1&gt;=IF(OR('4-man'!$F$7=TRUE,'4-man'!$F$7="TRUE",'4-man'!$F$7="Yes"),25,50),0,AY151+1)))</f>
        <v/>
      </c>
      <c r="BA151">
        <f>IF(OR('4-man'!BA$25="R",'4-man'!BA$21=$R$155,AND(ISNUMBER($R$155),'4-man'!BA$21&lt;$R$155)),0,IF(AZ150&gt;=100,0,IF(AZ151+1&gt;=IF(OR('4-man'!$F$7=TRUE,'4-man'!$F$7="TRUE",'4-man'!$F$7="Yes"),25,50),0,AZ151+1)))</f>
        <v/>
      </c>
      <c r="BB151">
        <f>IF(OR('4-man'!BB$25="R",'4-man'!BB$21=$R$155,AND(ISNUMBER($R$155),'4-man'!BB$21&lt;$R$155)),0,IF(BA150&gt;=100,0,IF(BA151+1&gt;=IF(OR('4-man'!$F$7=TRUE,'4-man'!$F$7="TRUE",'4-man'!$F$7="Yes"),25,50),0,BA151+1)))</f>
        <v/>
      </c>
      <c r="BC151">
        <f>IF(OR('4-man'!BC$25="R",'4-man'!BC$21=$R$155,AND(ISNUMBER($R$155),'4-man'!BC$21&lt;$R$155)),0,IF(BB150&gt;=100,0,IF(BB151+1&gt;=IF(OR('4-man'!$F$7=TRUE,'4-man'!$F$7="TRUE",'4-man'!$F$7="Yes"),25,50),0,BB151+1)))</f>
        <v/>
      </c>
      <c r="BD151">
        <f>IF(OR('4-man'!BD$25="R",'4-man'!BD$21=$R$155,AND(ISNUMBER($R$155),'4-man'!BD$21&lt;$R$155)),0,IF(BC150&gt;=100,0,IF(BC151+1&gt;=IF(OR('4-man'!$F$7=TRUE,'4-man'!$F$7="TRUE",'4-man'!$F$7="Yes"),25,50),0,BC151+1)))</f>
        <v/>
      </c>
      <c r="BE151">
        <f>IF(OR('4-man'!BE$25="R",'4-man'!BE$21=$R$155,AND(ISNUMBER($R$155),'4-man'!BE$21&lt;$R$155)),0,IF(BD150&gt;=100,0,IF(BD151+1&gt;=IF(OR('4-man'!$F$7=TRUE,'4-man'!$F$7="TRUE",'4-man'!$F$7="Yes"),25,50),0,BD151+1)))</f>
        <v/>
      </c>
      <c r="BF151">
        <f>IF(OR('4-man'!BF$25="R",'4-man'!BF$21=$R$155,AND(ISNUMBER($R$155),'4-man'!BF$21&lt;$R$155)),0,IF(BE150&gt;=100,0,IF(BE151+1&gt;=IF(OR('4-man'!$F$7=TRUE,'4-man'!$F$7="TRUE",'4-man'!$F$7="Yes"),25,50),0,BE151+1)))</f>
        <v/>
      </c>
      <c r="BG151">
        <f>IF(OR('4-man'!BG$25="R",'4-man'!BG$21=$R$155,AND(ISNUMBER($R$155),'4-man'!BG$21&lt;$R$155)),0,IF(BF150&gt;=100,0,IF(BF151+1&gt;=IF(OR('4-man'!$F$7=TRUE,'4-man'!$F$7="TRUE",'4-man'!$F$7="Yes"),25,50),0,BF151+1)))</f>
        <v/>
      </c>
      <c r="BH151">
        <f>IF(OR('4-man'!BH$25="R",'4-man'!BH$21=$R$155,AND(ISNUMBER($R$155),'4-man'!BH$21&lt;$R$155)),0,IF(BG150&gt;=100,0,IF(BG151+1&gt;=IF(OR('4-man'!$F$7=TRUE,'4-man'!$F$7="TRUE",'4-man'!$F$7="Yes"),25,50),0,BG151+1)))</f>
        <v/>
      </c>
      <c r="BI151">
        <f>IF(OR('4-man'!BI$25="R",'4-man'!BI$21=$R$155,AND(ISNUMBER($R$155),'4-man'!BI$21&lt;$R$155)),0,IF(BH150&gt;=100,0,IF(BH151+1&gt;=IF(OR('4-man'!$F$7=TRUE,'4-man'!$F$7="TRUE",'4-man'!$F$7="Yes"),25,50),0,BH151+1)))</f>
        <v/>
      </c>
      <c r="BJ151">
        <f>IF(OR('4-man'!BJ$25="R",'4-man'!BJ$21=$R$155,AND(ISNUMBER($R$155),'4-man'!BJ$21&lt;$R$155)),0,IF(BI150&gt;=100,0,IF(BI151+1&gt;=IF(OR('4-man'!$F$7=TRUE,'4-man'!$F$7="TRUE",'4-man'!$F$7="Yes"),25,50),0,BI151+1)))</f>
        <v/>
      </c>
      <c r="BK151">
        <f>IF(OR('4-man'!BK$25="R",'4-man'!BK$21=$R$155,AND(ISNUMBER($R$155),'4-man'!BK$21&lt;$R$155)),0,IF(BJ150&gt;=100,0,IF(BJ151+1&gt;=IF(OR('4-man'!$F$7=TRUE,'4-man'!$F$7="TRUE",'4-man'!$F$7="Yes"),25,50),0,BJ151+1)))</f>
        <v/>
      </c>
      <c r="BL151">
        <f>IF(OR('4-man'!BL$25="R",'4-man'!BL$21=$R$155,AND(ISNUMBER($R$155),'4-man'!BL$21&lt;$R$155)),0,IF(BK150&gt;=100,0,IF(BK151+1&gt;=IF(OR('4-man'!$F$7=TRUE,'4-man'!$F$7="TRUE",'4-man'!$F$7="Yes"),25,50),0,BK151+1)))</f>
        <v/>
      </c>
      <c r="BM151">
        <f>IF(OR('4-man'!BM$25="R",'4-man'!BM$21=$R$155,AND(ISNUMBER($R$155),'4-man'!BM$21&lt;$R$155)),0,IF(BL150&gt;=100,0,IF(BL151+1&gt;=IF(OR('4-man'!$F$7=TRUE,'4-man'!$F$7="TRUE",'4-man'!$F$7="Yes"),25,50),0,BL151+1)))</f>
        <v/>
      </c>
      <c r="BN151">
        <f>IF(OR('4-man'!BN$25="R",'4-man'!BN$21=$R$155,AND(ISNUMBER($R$155),'4-man'!BN$21&lt;$R$155)),0,IF(BM150&gt;=100,0,IF(BM151+1&gt;=IF(OR('4-man'!$F$7=TRUE,'4-man'!$F$7="TRUE",'4-man'!$F$7="Yes"),25,50),0,BM151+1)))</f>
        <v/>
      </c>
      <c r="BO151">
        <f>IF(OR('4-man'!BO$25="R",'4-man'!BO$21=$R$155,AND(ISNUMBER($R$155),'4-man'!BO$21&lt;$R$155)),0,IF(BN150&gt;=100,0,IF(BN151+1&gt;=IF(OR('4-man'!$F$7=TRUE,'4-man'!$F$7="TRUE",'4-man'!$F$7="Yes"),25,50),0,BN151+1)))</f>
        <v/>
      </c>
      <c r="BP151">
        <f>IF(OR('4-man'!BP$25="R",'4-man'!BP$21=$R$155,AND(ISNUMBER($R$155),'4-man'!BP$21&lt;$R$155)),0,IF(BO150&gt;=100,0,IF(BO151+1&gt;=IF(OR('4-man'!$F$7=TRUE,'4-man'!$F$7="TRUE",'4-man'!$F$7="Yes"),25,50),0,BO151+1)))</f>
        <v/>
      </c>
      <c r="BQ151">
        <f>IF(OR('4-man'!BQ$25="R",'4-man'!BQ$21=$R$155,AND(ISNUMBER($R$155),'4-man'!BQ$21&lt;$R$155)),0,IF(BP150&gt;=100,0,IF(BP151+1&gt;=IF(OR('4-man'!$F$7=TRUE,'4-man'!$F$7="TRUE",'4-man'!$F$7="Yes"),25,50),0,BP151+1)))</f>
        <v/>
      </c>
      <c r="BR151">
        <f>IF(OR('4-man'!BR$25="R",'4-man'!BR$21=$R$155,AND(ISNUMBER($R$155),'4-man'!BR$21&lt;$R$155)),0,IF(BQ150&gt;=100,0,IF(BQ151+1&gt;=IF(OR('4-man'!$F$7=TRUE,'4-man'!$F$7="TRUE",'4-man'!$F$7="Yes"),25,50),0,BQ151+1)))</f>
        <v/>
      </c>
      <c r="BS151">
        <f>IF(OR('4-man'!BS$25="R",'4-man'!BS$21=$R$155,AND(ISNUMBER($R$155),'4-man'!BS$21&lt;$R$155)),0,IF(BR150&gt;=100,0,IF(BR151+1&gt;=IF(OR('4-man'!$F$7=TRUE,'4-man'!$F$7="TRUE",'4-man'!$F$7="Yes"),25,50),0,BR151+1)))</f>
        <v/>
      </c>
      <c r="BT151">
        <f>IF(OR('4-man'!BT$25="R",'4-man'!BT$21=$R$155,AND(ISNUMBER($R$155),'4-man'!BT$21&lt;$R$155)),0,IF(BS150&gt;=100,0,IF(BS151+1&gt;=IF(OR('4-man'!$F$7=TRUE,'4-man'!$F$7="TRUE",'4-man'!$F$7="Yes"),25,50),0,BS151+1)))</f>
        <v/>
      </c>
      <c r="BU151">
        <f>IF(OR('4-man'!BU$25="R",'4-man'!BU$21=$R$155,AND(ISNUMBER($R$155),'4-man'!BU$21&lt;$R$155)),0,IF(BT150&gt;=100,0,IF(BT151+1&gt;=IF(OR('4-man'!$F$7=TRUE,'4-man'!$F$7="TRUE",'4-man'!$F$7="Yes"),25,50),0,BT151+1)))</f>
        <v/>
      </c>
      <c r="BV151">
        <f>IF(OR('4-man'!BV$25="R",'4-man'!BV$21=$R$155,AND(ISNUMBER($R$155),'4-man'!BV$21&lt;$R$155)),0,IF(BU150&gt;=100,0,IF(BU151+1&gt;=IF(OR('4-man'!$F$7=TRUE,'4-man'!$F$7="TRUE",'4-man'!$F$7="Yes"),25,50),0,BU151+1)))</f>
        <v/>
      </c>
      <c r="BW151">
        <f>IF(OR('4-man'!BW$25="R",'4-man'!BW$21=$R$155,AND(ISNUMBER($R$155),'4-man'!BW$21&lt;$R$155)),0,IF(BV150&gt;=100,0,IF(BV151+1&gt;=IF(OR('4-man'!$F$7=TRUE,'4-man'!$F$7="TRUE",'4-man'!$F$7="Yes"),25,50),0,BV151+1)))</f>
        <v/>
      </c>
      <c r="BX151">
        <f>IF(OR('4-man'!BX$25="R",'4-man'!BX$21=$R$155,AND(ISNUMBER($R$155),'4-man'!BX$21&lt;$R$155)),0,IF(BW150&gt;=100,0,IF(BW151+1&gt;=IF(OR('4-man'!$F$7=TRUE,'4-man'!$F$7="TRUE",'4-man'!$F$7="Yes"),25,50),0,BW151+1)))</f>
        <v/>
      </c>
      <c r="BY151">
        <f>IF(OR('4-man'!BY$25="R",'4-man'!BY$21=$R$155,AND(ISNUMBER($R$155),'4-man'!BY$21&lt;$R$155)),0,IF(BX150&gt;=100,0,IF(BX151+1&gt;=IF(OR('4-man'!$F$7=TRUE,'4-man'!$F$7="TRUE",'4-man'!$F$7="Yes"),25,50),0,BX151+1)))</f>
        <v/>
      </c>
      <c r="BZ151">
        <f>IF(OR('4-man'!BZ$25="R",'4-man'!BZ$21=$R$155,AND(ISNUMBER($R$155),'4-man'!BZ$21&lt;$R$155)),0,IF(BY150&gt;=100,0,IF(BY151+1&gt;=IF(OR('4-man'!$F$7=TRUE,'4-man'!$F$7="TRUE",'4-man'!$F$7="Yes"),25,50),0,BY151+1)))</f>
        <v/>
      </c>
      <c r="CA151">
        <f>IF(OR('4-man'!CA$25="R",'4-man'!CA$21=$R$155,AND(ISNUMBER($R$155),'4-man'!CA$21&lt;$R$155)),0,IF(BZ150&gt;=100,0,IF(BZ151+1&gt;=IF(OR('4-man'!$F$7=TRUE,'4-man'!$F$7="TRUE",'4-man'!$F$7="Yes"),25,50),0,BZ151+1)))</f>
        <v/>
      </c>
      <c r="CB151">
        <f>IF(OR('4-man'!CB$25="R",'4-man'!CB$21=$R$155,AND(ISNUMBER($R$155),'4-man'!CB$21&lt;$R$155)),0,IF(CA150&gt;=100,0,IF(CA151+1&gt;=IF(OR('4-man'!$F$7=TRUE,'4-man'!$F$7="TRUE",'4-man'!$F$7="Yes"),25,50),0,CA151+1)))</f>
        <v/>
      </c>
      <c r="CC151">
        <f>IF(OR('4-man'!CC$25="R",'4-man'!CC$21=$R$155,AND(ISNUMBER($R$155),'4-man'!CC$21&lt;$R$155)),0,IF(CB150&gt;=100,0,IF(CB151+1&gt;=IF(OR('4-man'!$F$7=TRUE,'4-man'!$F$7="TRUE",'4-man'!$F$7="Yes"),25,50),0,CB151+1)))</f>
        <v/>
      </c>
      <c r="CD151">
        <f>IF(OR('4-man'!CD$25="R",'4-man'!CD$21=$R$155,AND(ISNUMBER($R$155),'4-man'!CD$21&lt;$R$155)),0,IF(CC150&gt;=100,0,IF(CC151+1&gt;=IF(OR('4-man'!$F$7=TRUE,'4-man'!$F$7="TRUE",'4-man'!$F$7="Yes"),25,50),0,CC151+1)))</f>
        <v/>
      </c>
    </row>
    <row r="152">
      <c r="A152" t="inlineStr">
        <is>
          <t>P4 flag</t>
        </is>
      </c>
      <c r="B152" t="n">
        <v>0</v>
      </c>
      <c r="C152">
        <f>IF(OR(B152=1,OR('4-man'!C$25="D",'4-man'!C$25="A",'4-man'!C$25="S",'4-man'!C$25="C",'4-man'!C$25="H",'4-man'!C$25="B",'4-man'!C$25="T",'4-man'!C$25="E",'4-man'!C$25="SB")),1,0)</f>
        <v/>
      </c>
      <c r="D152">
        <f>IF(OR(C152=1,OR('4-man'!D$25="D",'4-man'!D$25="A",'4-man'!D$25="S",'4-man'!D$25="C",'4-man'!D$25="H",'4-man'!D$25="B",'4-man'!D$25="T",'4-man'!D$25="E",'4-man'!D$25="SB")),1,0)</f>
        <v/>
      </c>
      <c r="E152">
        <f>IF(OR(D152=1,OR('4-man'!E$25="D",'4-man'!E$25="A",'4-man'!E$25="S",'4-man'!E$25="C",'4-man'!E$25="H",'4-man'!E$25="B",'4-man'!E$25="T",'4-man'!E$25="E",'4-man'!E$25="SB")),1,0)</f>
        <v/>
      </c>
      <c r="F152">
        <f>IF(OR(E152=1,OR('4-man'!F$25="D",'4-man'!F$25="A",'4-man'!F$25="S",'4-man'!F$25="C",'4-man'!F$25="H",'4-man'!F$25="B",'4-man'!F$25="T",'4-man'!F$25="E",'4-man'!F$25="SB")),1,0)</f>
        <v/>
      </c>
      <c r="G152">
        <f>IF(OR(F152=1,OR('4-man'!G$25="D",'4-man'!G$25="A",'4-man'!G$25="S",'4-man'!G$25="C",'4-man'!G$25="H",'4-man'!G$25="B",'4-man'!G$25="T",'4-man'!G$25="E",'4-man'!G$25="SB")),1,0)</f>
        <v/>
      </c>
      <c r="H152">
        <f>IF(OR(G152=1,OR('4-man'!H$25="D",'4-man'!H$25="A",'4-man'!H$25="S",'4-man'!H$25="C",'4-man'!H$25="H",'4-man'!H$25="B",'4-man'!H$25="T",'4-man'!H$25="E",'4-man'!H$25="SB")),1,0)</f>
        <v/>
      </c>
      <c r="I152">
        <f>IF(OR(H152=1,OR('4-man'!I$25="D",'4-man'!I$25="A",'4-man'!I$25="S",'4-man'!I$25="C",'4-man'!I$25="H",'4-man'!I$25="B",'4-man'!I$25="T",'4-man'!I$25="E",'4-man'!I$25="SB")),1,0)</f>
        <v/>
      </c>
      <c r="J152">
        <f>IF(OR(I152=1,OR('4-man'!J$25="D",'4-man'!J$25="A",'4-man'!J$25="S",'4-man'!J$25="C",'4-man'!J$25="H",'4-man'!J$25="B",'4-man'!J$25="T",'4-man'!J$25="E",'4-man'!J$25="SB")),1,0)</f>
        <v/>
      </c>
      <c r="K152">
        <f>IF(OR(J152=1,OR('4-man'!K$25="D",'4-man'!K$25="A",'4-man'!K$25="S",'4-man'!K$25="C",'4-man'!K$25="H",'4-man'!K$25="B",'4-man'!K$25="T",'4-man'!K$25="E",'4-man'!K$25="SB")),1,0)</f>
        <v/>
      </c>
      <c r="L152">
        <f>IF(OR(K152=1,OR('4-man'!L$25="D",'4-man'!L$25="A",'4-man'!L$25="S",'4-man'!L$25="C",'4-man'!L$25="H",'4-man'!L$25="B",'4-man'!L$25="T",'4-man'!L$25="E",'4-man'!L$25="SB")),1,0)</f>
        <v/>
      </c>
      <c r="M152">
        <f>IF(OR(L152=1,OR('4-man'!M$25="D",'4-man'!M$25="A",'4-man'!M$25="S",'4-man'!M$25="C",'4-man'!M$25="H",'4-man'!M$25="B",'4-man'!M$25="T",'4-man'!M$25="E",'4-man'!M$25="SB")),1,0)</f>
        <v/>
      </c>
      <c r="N152">
        <f>IF(OR(M152=1,OR('4-man'!N$25="D",'4-man'!N$25="A",'4-man'!N$25="S",'4-man'!N$25="C",'4-man'!N$25="H",'4-man'!N$25="B",'4-man'!N$25="T",'4-man'!N$25="E",'4-man'!N$25="SB")),1,0)</f>
        <v/>
      </c>
      <c r="O152">
        <f>IF(OR(N152=1,OR('4-man'!O$25="D",'4-man'!O$25="A",'4-man'!O$25="S",'4-man'!O$25="C",'4-man'!O$25="H",'4-man'!O$25="B",'4-man'!O$25="T",'4-man'!O$25="E",'4-man'!O$25="SB")),1,0)</f>
        <v/>
      </c>
      <c r="P152">
        <f>IF(OR(O152=1,OR('4-man'!P$25="D",'4-man'!P$25="A",'4-man'!P$25="S",'4-man'!P$25="C",'4-man'!P$25="H",'4-man'!P$25="B",'4-man'!P$25="T",'4-man'!P$25="E",'4-man'!P$25="SB")),1,0)</f>
        <v/>
      </c>
      <c r="Q152">
        <f>IF(OR(P152=1,OR('4-man'!Q$25="D",'4-man'!Q$25="A",'4-man'!Q$25="S",'4-man'!Q$25="C",'4-man'!Q$25="H",'4-man'!Q$25="B",'4-man'!Q$25="T",'4-man'!Q$25="E",'4-man'!Q$25="SB")),1,0)</f>
        <v/>
      </c>
      <c r="R152">
        <f>IF(OR(Q152=1,OR('4-man'!R$25="D",'4-man'!R$25="A",'4-man'!R$25="S",'4-man'!R$25="C",'4-man'!R$25="H",'4-man'!R$25="B",'4-man'!R$25="T",'4-man'!R$25="E",'4-man'!R$25="SB")),1,0)</f>
        <v/>
      </c>
      <c r="S152">
        <f>IF(OR(R152=1,OR('4-man'!S$25="D",'4-man'!S$25="A",'4-man'!S$25="S",'4-man'!S$25="C",'4-man'!S$25="H",'4-man'!S$25="B",'4-man'!S$25="T",'4-man'!S$25="E",'4-man'!S$25="SB")),1,0)</f>
        <v/>
      </c>
      <c r="T152">
        <f>IF(OR(S152=1,OR('4-man'!T$25="D",'4-man'!T$25="A",'4-man'!T$25="S",'4-man'!T$25="C",'4-man'!T$25="H",'4-man'!T$25="B",'4-man'!T$25="T",'4-man'!T$25="E",'4-man'!T$25="SB")),1,0)</f>
        <v/>
      </c>
      <c r="U152">
        <f>IF(OR(T152=1,OR('4-man'!U$25="D",'4-man'!U$25="A",'4-man'!U$25="S",'4-man'!U$25="C",'4-man'!U$25="H",'4-man'!U$25="B",'4-man'!U$25="T",'4-man'!U$25="E",'4-man'!U$25="SB")),1,0)</f>
        <v/>
      </c>
      <c r="V152">
        <f>IF(OR(U152=1,OR('4-man'!V$25="D",'4-man'!V$25="A",'4-man'!V$25="S",'4-man'!V$25="C",'4-man'!V$25="H",'4-man'!V$25="B",'4-man'!V$25="T",'4-man'!V$25="E",'4-man'!V$25="SB")),1,0)</f>
        <v/>
      </c>
      <c r="W152">
        <f>IF(OR(V152=1,OR('4-man'!W$25="D",'4-man'!W$25="A",'4-man'!W$25="S",'4-man'!W$25="C",'4-man'!W$25="H",'4-man'!W$25="B",'4-man'!W$25="T",'4-man'!W$25="E",'4-man'!W$25="SB")),1,0)</f>
        <v/>
      </c>
      <c r="X152">
        <f>IF(OR(W152=1,OR('4-man'!X$25="D",'4-man'!X$25="A",'4-man'!X$25="S",'4-man'!X$25="C",'4-man'!X$25="H",'4-man'!X$25="B",'4-man'!X$25="T",'4-man'!X$25="E",'4-man'!X$25="SB")),1,0)</f>
        <v/>
      </c>
      <c r="Y152">
        <f>IF(OR(X152=1,OR('4-man'!Y$25="D",'4-man'!Y$25="A",'4-man'!Y$25="S",'4-man'!Y$25="C",'4-man'!Y$25="H",'4-man'!Y$25="B",'4-man'!Y$25="T",'4-man'!Y$25="E",'4-man'!Y$25="SB")),1,0)</f>
        <v/>
      </c>
      <c r="Z152">
        <f>IF(OR(Y152=1,OR('4-man'!Z$25="D",'4-man'!Z$25="A",'4-man'!Z$25="S",'4-man'!Z$25="C",'4-man'!Z$25="H",'4-man'!Z$25="B",'4-man'!Z$25="T",'4-man'!Z$25="E",'4-man'!Z$25="SB")),1,0)</f>
        <v/>
      </c>
      <c r="AA152">
        <f>IF(OR(Z152=1,OR('4-man'!AA$25="D",'4-man'!AA$25="A",'4-man'!AA$25="S",'4-man'!AA$25="C",'4-man'!AA$25="H",'4-man'!AA$25="B",'4-man'!AA$25="T",'4-man'!AA$25="E",'4-man'!AA$25="SB")),1,0)</f>
        <v/>
      </c>
      <c r="AB152">
        <f>IF(OR(AA152=1,OR('4-man'!AB$25="D",'4-man'!AB$25="A",'4-man'!AB$25="S",'4-man'!AB$25="C",'4-man'!AB$25="H",'4-man'!AB$25="B",'4-man'!AB$25="T",'4-man'!AB$25="E",'4-man'!AB$25="SB")),1,0)</f>
        <v/>
      </c>
      <c r="AC152">
        <f>IF(OR(AB152=1,OR('4-man'!AC$25="D",'4-man'!AC$25="A",'4-man'!AC$25="S",'4-man'!AC$25="C",'4-man'!AC$25="H",'4-man'!AC$25="B",'4-man'!AC$25="T",'4-man'!AC$25="E",'4-man'!AC$25="SB")),1,0)</f>
        <v/>
      </c>
      <c r="AD152">
        <f>IF(OR(AC152=1,OR('4-man'!AD$25="D",'4-man'!AD$25="A",'4-man'!AD$25="S",'4-man'!AD$25="C",'4-man'!AD$25="H",'4-man'!AD$25="B",'4-man'!AD$25="T",'4-man'!AD$25="E",'4-man'!AD$25="SB")),1,0)</f>
        <v/>
      </c>
      <c r="AE152">
        <f>IF(OR(AD152=1,OR('4-man'!AE$25="D",'4-man'!AE$25="A",'4-man'!AE$25="S",'4-man'!AE$25="C",'4-man'!AE$25="H",'4-man'!AE$25="B",'4-man'!AE$25="T",'4-man'!AE$25="E",'4-man'!AE$25="SB")),1,0)</f>
        <v/>
      </c>
      <c r="AF152">
        <f>IF(OR(AE152=1,OR('4-man'!AF$25="D",'4-man'!AF$25="A",'4-man'!AF$25="S",'4-man'!AF$25="C",'4-man'!AF$25="H",'4-man'!AF$25="B",'4-man'!AF$25="T",'4-man'!AF$25="E",'4-man'!AF$25="SB")),1,0)</f>
        <v/>
      </c>
      <c r="AG152">
        <f>IF(OR(AF152=1,OR('4-man'!AG$25="D",'4-man'!AG$25="A",'4-man'!AG$25="S",'4-man'!AG$25="C",'4-man'!AG$25="H",'4-man'!AG$25="B",'4-man'!AG$25="T",'4-man'!AG$25="E",'4-man'!AG$25="SB")),1,0)</f>
        <v/>
      </c>
      <c r="AH152">
        <f>IF(OR(AG152=1,OR('4-man'!AH$25="D",'4-man'!AH$25="A",'4-man'!AH$25="S",'4-man'!AH$25="C",'4-man'!AH$25="H",'4-man'!AH$25="B",'4-man'!AH$25="T",'4-man'!AH$25="E",'4-man'!AH$25="SB")),1,0)</f>
        <v/>
      </c>
      <c r="AI152">
        <f>IF(OR(AH152=1,OR('4-man'!AI$25="D",'4-man'!AI$25="A",'4-man'!AI$25="S",'4-man'!AI$25="C",'4-man'!AI$25="H",'4-man'!AI$25="B",'4-man'!AI$25="T",'4-man'!AI$25="E",'4-man'!AI$25="SB")),1,0)</f>
        <v/>
      </c>
      <c r="AJ152">
        <f>IF(OR(AI152=1,OR('4-man'!AJ$25="D",'4-man'!AJ$25="A",'4-man'!AJ$25="S",'4-man'!AJ$25="C",'4-man'!AJ$25="H",'4-man'!AJ$25="B",'4-man'!AJ$25="T",'4-man'!AJ$25="E",'4-man'!AJ$25="SB")),1,0)</f>
        <v/>
      </c>
      <c r="AK152">
        <f>IF(OR(AJ152=1,OR('4-man'!AK$25="D",'4-man'!AK$25="A",'4-man'!AK$25="S",'4-man'!AK$25="C",'4-man'!AK$25="H",'4-man'!AK$25="B",'4-man'!AK$25="T",'4-man'!AK$25="E",'4-man'!AK$25="SB")),1,0)</f>
        <v/>
      </c>
      <c r="AL152">
        <f>IF(OR(AK152=1,OR('4-man'!AL$25="D",'4-man'!AL$25="A",'4-man'!AL$25="S",'4-man'!AL$25="C",'4-man'!AL$25="H",'4-man'!AL$25="B",'4-man'!AL$25="T",'4-man'!AL$25="E",'4-man'!AL$25="SB")),1,0)</f>
        <v/>
      </c>
      <c r="AM152">
        <f>IF(OR(AL152=1,OR('4-man'!AM$25="D",'4-man'!AM$25="A",'4-man'!AM$25="S",'4-man'!AM$25="C",'4-man'!AM$25="H",'4-man'!AM$25="B",'4-man'!AM$25="T",'4-man'!AM$25="E",'4-man'!AM$25="SB")),1,0)</f>
        <v/>
      </c>
      <c r="AN152">
        <f>IF(OR(AM152=1,OR('4-man'!AN$25="D",'4-man'!AN$25="A",'4-man'!AN$25="S",'4-man'!AN$25="C",'4-man'!AN$25="H",'4-man'!AN$25="B",'4-man'!AN$25="T",'4-man'!AN$25="E",'4-man'!AN$25="SB")),1,0)</f>
        <v/>
      </c>
      <c r="AO152">
        <f>IF(OR(AN152=1,OR('4-man'!AO$25="D",'4-man'!AO$25="A",'4-man'!AO$25="S",'4-man'!AO$25="C",'4-man'!AO$25="H",'4-man'!AO$25="B",'4-man'!AO$25="T",'4-man'!AO$25="E",'4-man'!AO$25="SB")),1,0)</f>
        <v/>
      </c>
      <c r="AP152">
        <f>IF(OR(AO152=1,OR('4-man'!AP$25="D",'4-man'!AP$25="A",'4-man'!AP$25="S",'4-man'!AP$25="C",'4-man'!AP$25="H",'4-man'!AP$25="B",'4-man'!AP$25="T",'4-man'!AP$25="E",'4-man'!AP$25="SB")),1,0)</f>
        <v/>
      </c>
      <c r="AQ152">
        <f>IF(OR(AP152=1,OR('4-man'!AQ$25="D",'4-man'!AQ$25="A",'4-man'!AQ$25="S",'4-man'!AQ$25="C",'4-man'!AQ$25="H",'4-man'!AQ$25="B",'4-man'!AQ$25="T",'4-man'!AQ$25="E",'4-man'!AQ$25="SB")),1,0)</f>
        <v/>
      </c>
      <c r="AR152">
        <f>IF(OR(AQ152=1,OR('4-man'!AR$25="D",'4-man'!AR$25="A",'4-man'!AR$25="S",'4-man'!AR$25="C",'4-man'!AR$25="H",'4-man'!AR$25="B",'4-man'!AR$25="T",'4-man'!AR$25="E",'4-man'!AR$25="SB")),1,0)</f>
        <v/>
      </c>
      <c r="AS152">
        <f>IF(OR(AR152=1,OR('4-man'!AS$25="D",'4-man'!AS$25="A",'4-man'!AS$25="S",'4-man'!AS$25="C",'4-man'!AS$25="H",'4-man'!AS$25="B",'4-man'!AS$25="T",'4-man'!AS$25="E",'4-man'!AS$25="SB")),1,0)</f>
        <v/>
      </c>
      <c r="AT152">
        <f>IF(OR(AS152=1,OR('4-man'!AT$25="D",'4-man'!AT$25="A",'4-man'!AT$25="S",'4-man'!AT$25="C",'4-man'!AT$25="H",'4-man'!AT$25="B",'4-man'!AT$25="T",'4-man'!AT$25="E",'4-man'!AT$25="SB")),1,0)</f>
        <v/>
      </c>
      <c r="AU152">
        <f>IF(OR(AT152=1,OR('4-man'!AU$25="D",'4-man'!AU$25="A",'4-man'!AU$25="S",'4-man'!AU$25="C",'4-man'!AU$25="H",'4-man'!AU$25="B",'4-man'!AU$25="T",'4-man'!AU$25="E",'4-man'!AU$25="SB")),1,0)</f>
        <v/>
      </c>
      <c r="AV152">
        <f>IF(OR(AU152=1,OR('4-man'!AV$25="D",'4-man'!AV$25="A",'4-man'!AV$25="S",'4-man'!AV$25="C",'4-man'!AV$25="H",'4-man'!AV$25="B",'4-man'!AV$25="T",'4-man'!AV$25="E",'4-man'!AV$25="SB")),1,0)</f>
        <v/>
      </c>
      <c r="AW152">
        <f>IF(OR(AV152=1,OR('4-man'!AW$25="D",'4-man'!AW$25="A",'4-man'!AW$25="S",'4-man'!AW$25="C",'4-man'!AW$25="H",'4-man'!AW$25="B",'4-man'!AW$25="T",'4-man'!AW$25="E",'4-man'!AW$25="SB")),1,0)</f>
        <v/>
      </c>
      <c r="AX152">
        <f>IF(OR(AW152=1,OR('4-man'!AX$25="D",'4-man'!AX$25="A",'4-man'!AX$25="S",'4-man'!AX$25="C",'4-man'!AX$25="H",'4-man'!AX$25="B",'4-man'!AX$25="T",'4-man'!AX$25="E",'4-man'!AX$25="SB")),1,0)</f>
        <v/>
      </c>
      <c r="AY152">
        <f>IF(OR(AX152=1,OR('4-man'!AY$25="D",'4-man'!AY$25="A",'4-man'!AY$25="S",'4-man'!AY$25="C",'4-man'!AY$25="H",'4-man'!AY$25="B",'4-man'!AY$25="T",'4-man'!AY$25="E",'4-man'!AY$25="SB")),1,0)</f>
        <v/>
      </c>
      <c r="AZ152">
        <f>IF(OR(AY152=1,OR('4-man'!AZ$25="D",'4-man'!AZ$25="A",'4-man'!AZ$25="S",'4-man'!AZ$25="C",'4-man'!AZ$25="H",'4-man'!AZ$25="B",'4-man'!AZ$25="T",'4-man'!AZ$25="E",'4-man'!AZ$25="SB")),1,0)</f>
        <v/>
      </c>
      <c r="BA152">
        <f>IF(OR(AZ152=1,OR('4-man'!BA$25="D",'4-man'!BA$25="A",'4-man'!BA$25="S",'4-man'!BA$25="C",'4-man'!BA$25="H",'4-man'!BA$25="B",'4-man'!BA$25="T",'4-man'!BA$25="E",'4-man'!BA$25="SB")),1,0)</f>
        <v/>
      </c>
      <c r="BB152">
        <f>IF(OR(BA152=1,OR('4-man'!BB$25="D",'4-man'!BB$25="A",'4-man'!BB$25="S",'4-man'!BB$25="C",'4-man'!BB$25="H",'4-man'!BB$25="B",'4-man'!BB$25="T",'4-man'!BB$25="E",'4-man'!BB$25="SB")),1,0)</f>
        <v/>
      </c>
      <c r="BC152">
        <f>IF(OR(BB152=1,OR('4-man'!BC$25="D",'4-man'!BC$25="A",'4-man'!BC$25="S",'4-man'!BC$25="C",'4-man'!BC$25="H",'4-man'!BC$25="B",'4-man'!BC$25="T",'4-man'!BC$25="E",'4-man'!BC$25="SB")),1,0)</f>
        <v/>
      </c>
      <c r="BD152">
        <f>IF(OR(BC152=1,OR('4-man'!BD$25="D",'4-man'!BD$25="A",'4-man'!BD$25="S",'4-man'!BD$25="C",'4-man'!BD$25="H",'4-man'!BD$25="B",'4-man'!BD$25="T",'4-man'!BD$25="E",'4-man'!BD$25="SB")),1,0)</f>
        <v/>
      </c>
      <c r="BE152">
        <f>IF(OR(BD152=1,OR('4-man'!BE$25="D",'4-man'!BE$25="A",'4-man'!BE$25="S",'4-man'!BE$25="C",'4-man'!BE$25="H",'4-man'!BE$25="B",'4-man'!BE$25="T",'4-man'!BE$25="E",'4-man'!BE$25="SB")),1,0)</f>
        <v/>
      </c>
      <c r="BF152">
        <f>IF(OR(BE152=1,OR('4-man'!BF$25="D",'4-man'!BF$25="A",'4-man'!BF$25="S",'4-man'!BF$25="C",'4-man'!BF$25="H",'4-man'!BF$25="B",'4-man'!BF$25="T",'4-man'!BF$25="E",'4-man'!BF$25="SB")),1,0)</f>
        <v/>
      </c>
      <c r="BG152">
        <f>IF(OR(BF152=1,OR('4-man'!BG$25="D",'4-man'!BG$25="A",'4-man'!BG$25="S",'4-man'!BG$25="C",'4-man'!BG$25="H",'4-man'!BG$25="B",'4-man'!BG$25="T",'4-man'!BG$25="E",'4-man'!BG$25="SB")),1,0)</f>
        <v/>
      </c>
      <c r="BH152">
        <f>IF(OR(BG152=1,OR('4-man'!BH$25="D",'4-man'!BH$25="A",'4-man'!BH$25="S",'4-man'!BH$25="C",'4-man'!BH$25="H",'4-man'!BH$25="B",'4-man'!BH$25="T",'4-man'!BH$25="E",'4-man'!BH$25="SB")),1,0)</f>
        <v/>
      </c>
      <c r="BI152">
        <f>IF(OR(BH152=1,OR('4-man'!BI$25="D",'4-man'!BI$25="A",'4-man'!BI$25="S",'4-man'!BI$25="C",'4-man'!BI$25="H",'4-man'!BI$25="B",'4-man'!BI$25="T",'4-man'!BI$25="E",'4-man'!BI$25="SB")),1,0)</f>
        <v/>
      </c>
      <c r="BJ152">
        <f>IF(OR(BI152=1,OR('4-man'!BJ$25="D",'4-man'!BJ$25="A",'4-man'!BJ$25="S",'4-man'!BJ$25="C",'4-man'!BJ$25="H",'4-man'!BJ$25="B",'4-man'!BJ$25="T",'4-man'!BJ$25="E",'4-man'!BJ$25="SB")),1,0)</f>
        <v/>
      </c>
      <c r="BK152">
        <f>IF(OR(BJ152=1,OR('4-man'!BK$25="D",'4-man'!BK$25="A",'4-man'!BK$25="S",'4-man'!BK$25="C",'4-man'!BK$25="H",'4-man'!BK$25="B",'4-man'!BK$25="T",'4-man'!BK$25="E",'4-man'!BK$25="SB")),1,0)</f>
        <v/>
      </c>
      <c r="BL152">
        <f>IF(OR(BK152=1,OR('4-man'!BL$25="D",'4-man'!BL$25="A",'4-man'!BL$25="S",'4-man'!BL$25="C",'4-man'!BL$25="H",'4-man'!BL$25="B",'4-man'!BL$25="T",'4-man'!BL$25="E",'4-man'!BL$25="SB")),1,0)</f>
        <v/>
      </c>
      <c r="BM152">
        <f>IF(OR(BL152=1,OR('4-man'!BM$25="D",'4-man'!BM$25="A",'4-man'!BM$25="S",'4-man'!BM$25="C",'4-man'!BM$25="H",'4-man'!BM$25="B",'4-man'!BM$25="T",'4-man'!BM$25="E",'4-man'!BM$25="SB")),1,0)</f>
        <v/>
      </c>
      <c r="BN152">
        <f>IF(OR(BM152=1,OR('4-man'!BN$25="D",'4-man'!BN$25="A",'4-man'!BN$25="S",'4-man'!BN$25="C",'4-man'!BN$25="H",'4-man'!BN$25="B",'4-man'!BN$25="T",'4-man'!BN$25="E",'4-man'!BN$25="SB")),1,0)</f>
        <v/>
      </c>
      <c r="BO152">
        <f>IF(OR(BN152=1,OR('4-man'!BO$25="D",'4-man'!BO$25="A",'4-man'!BO$25="S",'4-man'!BO$25="C",'4-man'!BO$25="H",'4-man'!BO$25="B",'4-man'!BO$25="T",'4-man'!BO$25="E",'4-man'!BO$25="SB")),1,0)</f>
        <v/>
      </c>
      <c r="BP152">
        <f>IF(OR(BO152=1,OR('4-man'!BP$25="D",'4-man'!BP$25="A",'4-man'!BP$25="S",'4-man'!BP$25="C",'4-man'!BP$25="H",'4-man'!BP$25="B",'4-man'!BP$25="T",'4-man'!BP$25="E",'4-man'!BP$25="SB")),1,0)</f>
        <v/>
      </c>
      <c r="BQ152">
        <f>IF(OR(BP152=1,OR('4-man'!BQ$25="D",'4-man'!BQ$25="A",'4-man'!BQ$25="S",'4-man'!BQ$25="C",'4-man'!BQ$25="H",'4-man'!BQ$25="B",'4-man'!BQ$25="T",'4-man'!BQ$25="E",'4-man'!BQ$25="SB")),1,0)</f>
        <v/>
      </c>
      <c r="BR152">
        <f>IF(OR(BQ152=1,OR('4-man'!BR$25="D",'4-man'!BR$25="A",'4-man'!BR$25="S",'4-man'!BR$25="C",'4-man'!BR$25="H",'4-man'!BR$25="B",'4-man'!BR$25="T",'4-man'!BR$25="E",'4-man'!BR$25="SB")),1,0)</f>
        <v/>
      </c>
      <c r="BS152">
        <f>IF(OR(BR152=1,OR('4-man'!BS$25="D",'4-man'!BS$25="A",'4-man'!BS$25="S",'4-man'!BS$25="C",'4-man'!BS$25="H",'4-man'!BS$25="B",'4-man'!BS$25="T",'4-man'!BS$25="E",'4-man'!BS$25="SB")),1,0)</f>
        <v/>
      </c>
      <c r="BT152">
        <f>IF(OR(BS152=1,OR('4-man'!BT$25="D",'4-man'!BT$25="A",'4-man'!BT$25="S",'4-man'!BT$25="C",'4-man'!BT$25="H",'4-man'!BT$25="B",'4-man'!BT$25="T",'4-man'!BT$25="E",'4-man'!BT$25="SB")),1,0)</f>
        <v/>
      </c>
      <c r="BU152">
        <f>IF(OR(BT152=1,OR('4-man'!BU$25="D",'4-man'!BU$25="A",'4-man'!BU$25="S",'4-man'!BU$25="C",'4-man'!BU$25="H",'4-man'!BU$25="B",'4-man'!BU$25="T",'4-man'!BU$25="E",'4-man'!BU$25="SB")),1,0)</f>
        <v/>
      </c>
      <c r="BV152">
        <f>IF(OR(BU152=1,OR('4-man'!BV$25="D",'4-man'!BV$25="A",'4-man'!BV$25="S",'4-man'!BV$25="C",'4-man'!BV$25="H",'4-man'!BV$25="B",'4-man'!BV$25="T",'4-man'!BV$25="E",'4-man'!BV$25="SB")),1,0)</f>
        <v/>
      </c>
      <c r="BW152">
        <f>IF(OR(BV152=1,OR('4-man'!BW$25="D",'4-man'!BW$25="A",'4-man'!BW$25="S",'4-man'!BW$25="C",'4-man'!BW$25="H",'4-man'!BW$25="B",'4-man'!BW$25="T",'4-man'!BW$25="E",'4-man'!BW$25="SB")),1,0)</f>
        <v/>
      </c>
      <c r="BX152">
        <f>IF(OR(BW152=1,OR('4-man'!BX$25="D",'4-man'!BX$25="A",'4-man'!BX$25="S",'4-man'!BX$25="C",'4-man'!BX$25="H",'4-man'!BX$25="B",'4-man'!BX$25="T",'4-man'!BX$25="E",'4-man'!BX$25="SB")),1,0)</f>
        <v/>
      </c>
      <c r="BY152">
        <f>IF(OR(BX152=1,OR('4-man'!BY$25="D",'4-man'!BY$25="A",'4-man'!BY$25="S",'4-man'!BY$25="C",'4-man'!BY$25="H",'4-man'!BY$25="B",'4-man'!BY$25="T",'4-man'!BY$25="E",'4-man'!BY$25="SB")),1,0)</f>
        <v/>
      </c>
      <c r="BZ152">
        <f>IF(OR(BY152=1,OR('4-man'!BZ$25="D",'4-man'!BZ$25="A",'4-man'!BZ$25="S",'4-man'!BZ$25="C",'4-man'!BZ$25="H",'4-man'!BZ$25="B",'4-man'!BZ$25="T",'4-man'!BZ$25="E",'4-man'!BZ$25="SB")),1,0)</f>
        <v/>
      </c>
      <c r="CA152">
        <f>IF(OR(BZ152=1,OR('4-man'!CA$25="D",'4-man'!CA$25="A",'4-man'!CA$25="S",'4-man'!CA$25="C",'4-man'!CA$25="H",'4-man'!CA$25="B",'4-man'!CA$25="T",'4-man'!CA$25="E",'4-man'!CA$25="SB")),1,0)</f>
        <v/>
      </c>
      <c r="CB152">
        <f>IF(OR(CA152=1,OR('4-man'!CB$25="D",'4-man'!CB$25="A",'4-man'!CB$25="S",'4-man'!CB$25="C",'4-man'!CB$25="H",'4-man'!CB$25="B",'4-man'!CB$25="T",'4-man'!CB$25="E",'4-man'!CB$25="SB")),1,0)</f>
        <v/>
      </c>
      <c r="CC152">
        <f>IF(OR(CB152=1,OR('4-man'!CC$25="D",'4-man'!CC$25="A",'4-man'!CC$25="S",'4-man'!CC$25="C",'4-man'!CC$25="H",'4-man'!CC$25="B",'4-man'!CC$25="T",'4-man'!CC$25="E",'4-man'!CC$25="SB")),1,0)</f>
        <v/>
      </c>
      <c r="CD152">
        <f>IF(OR(CC152=1,OR('4-man'!CD$25="D",'4-man'!CD$25="A",'4-man'!CD$25="S",'4-man'!CD$25="C",'4-man'!CD$25="H",'4-man'!CD$25="B",'4-man'!CD$25="T",'4-man'!CD$25="E",'4-man'!CD$25="SB")),1,0)</f>
        <v/>
      </c>
    </row>
    <row r="153">
      <c r="A153" t="inlineStr">
        <is>
          <t>P4 mean</t>
        </is>
      </c>
      <c r="C153">
        <f>0</f>
        <v/>
      </c>
      <c r="D153">
        <f>IF('4-man'!C$25="S",12.021,0)+IF('4-man'!C$25="C",4.395,0)+IF('4-man'!C$25="H",IF('4-man'!$Z$13="Ayak",0,IF('4-man'!$Z$13="Swift blade",4.141,4.382)),0)+IF('4-man'!C$25="SB",8.187,0)</f>
        <v/>
      </c>
      <c r="E153">
        <f>IF('4-man'!D$25="S",12.021,0)+IF('4-man'!D$25="C",4.395,0)+IF('4-man'!D$25="H",IF('4-man'!$Z$13="Ayak",0,IF('4-man'!$Z$13="Swift blade",4.141,4.382)),0)+IF('4-man'!C$25="D",112.5,0)+IF('4-man'!C$25="B",1.087,0)+IF('4-man'!C$25="A",8.5,0)+IF('4-man'!C$25="E",1.254,0)+IF('4-man'!D$25="SB",8.187,0)+IF('4-man'!C$25="H",IF('4-man'!$Z$13="Ayak",1.255,0),0)</f>
        <v/>
      </c>
      <c r="F153">
        <f>IF('4-man'!E$25="S",12.021,0)+IF('4-man'!E$25="C",4.395,0)+IF('4-man'!E$25="H",IF('4-man'!$Z$13="Ayak",0,IF('4-man'!$Z$13="Swift blade",4.141,4.382)),0)+IF('4-man'!D$25="D",112.5,0)+IF('4-man'!D$25="B",1.087,0)+IF('4-man'!D$25="A",8.5,0)+IF('4-man'!C$25="T",1.252,0)+IF('4-man'!D$25="E",1.254,0)+IF('4-man'!E$25="SB",8.187,0)+IF('4-man'!D$25="H",IF('4-man'!$Z$13="Ayak",1.255,0),0)</f>
        <v/>
      </c>
      <c r="G153">
        <f>IF('4-man'!F$25="S",12.021,0)+IF('4-man'!F$25="C",4.395,0)+IF('4-man'!F$25="H",IF('4-man'!$Z$13="Ayak",0,IF('4-man'!$Z$13="Swift blade",4.141,4.382)),0)+IF('4-man'!E$25="D",112.5,0)+IF('4-man'!E$25="B",1.087,0)+IF('4-man'!E$25="A",8.5,0)+IF('4-man'!D$25="T",1.252,0)+IF('4-man'!E$25="E",1.254,0)+IF('4-man'!F$25="SB",8.187,0)+IF('4-man'!E$25="H",IF('4-man'!$Z$13="Ayak",1.255,0),0)</f>
        <v/>
      </c>
      <c r="H153">
        <f>IF('4-man'!G$25="S",12.021,0)+IF('4-man'!G$25="C",4.395,0)+IF('4-man'!G$25="H",IF('4-man'!$Z$13="Ayak",0,IF('4-man'!$Z$13="Swift blade",4.141,4.382)),0)+IF('4-man'!F$25="D",112.5,0)+IF('4-man'!F$25="B",1.087,0)+IF('4-man'!F$25="A",8.5,0)+IF('4-man'!E$25="T",1.252,0)+IF('4-man'!F$25="E",1.254,0)+IF('4-man'!G$25="SB",8.187,0)+IF('4-man'!F$25="H",IF('4-man'!$Z$13="Ayak",1.255,0),0)</f>
        <v/>
      </c>
      <c r="I153">
        <f>IF('4-man'!H$25="S",12.021,0)+IF('4-man'!H$25="C",4.395,0)+IF('4-man'!H$25="H",IF('4-man'!$Z$13="Ayak",0,IF('4-man'!$Z$13="Swift blade",4.141,4.382)),0)+IF('4-man'!G$25="D",112.5,0)+IF('4-man'!G$25="B",1.087,0)+IF('4-man'!G$25="A",8.5,0)+IF('4-man'!F$25="T",1.252,0)+IF('4-man'!G$25="E",1.254,0)+IF('4-man'!H$25="SB",8.187,0)+IF('4-man'!G$25="H",IF('4-man'!$Z$13="Ayak",1.255,0),0)</f>
        <v/>
      </c>
      <c r="J153">
        <f>IF('4-man'!I$25="S",12.021,0)+IF('4-man'!I$25="C",4.395,0)+IF('4-man'!I$25="H",IF('4-man'!$Z$13="Ayak",0,IF('4-man'!$Z$13="Swift blade",4.141,4.382)),0)+IF('4-man'!H$25="D",112.5,0)+IF('4-man'!H$25="B",1.087,0)+IF('4-man'!H$25="A",8.5,0)+IF('4-man'!G$25="T",1.252,0)+IF('4-man'!H$25="E",1.254,0)+IF('4-man'!I$25="SB",8.187,0)+IF('4-man'!H$25="H",IF('4-man'!$Z$13="Ayak",1.255,0),0)</f>
        <v/>
      </c>
      <c r="K153">
        <f>IF('4-man'!J$25="S",12.021,0)+IF('4-man'!J$25="C",4.395,0)+IF('4-man'!J$25="H",IF('4-man'!$Z$13="Ayak",0,IF('4-man'!$Z$13="Swift blade",4.141,4.382)),0)+IF('4-man'!I$25="D",112.5,0)+IF('4-man'!I$25="B",1.087,0)+IF('4-man'!I$25="A",8.5,0)+IF('4-man'!H$25="T",1.252,0)+IF('4-man'!I$25="E",1.254,0)+IF('4-man'!J$25="SB",8.187,0)+IF('4-man'!I$25="H",IF('4-man'!$Z$13="Ayak",1.255,0),0)</f>
        <v/>
      </c>
      <c r="L153">
        <f>IF('4-man'!K$25="S",12.021,0)+IF('4-man'!K$25="C",4.395,0)+IF('4-man'!K$25="H",IF('4-man'!$Z$13="Ayak",0,IF('4-man'!$Z$13="Swift blade",4.141,4.382)),0)+IF('4-man'!J$25="D",112.5,0)+IF('4-man'!J$25="B",1.087,0)+IF('4-man'!J$25="A",8.5,0)+IF('4-man'!I$25="T",1.252,0)+IF('4-man'!J$25="E",1.254,0)+IF('4-man'!K$25="SB",8.187,0)+IF('4-man'!J$25="H",IF('4-man'!$Z$13="Ayak",1.255,0),0)</f>
        <v/>
      </c>
      <c r="M153">
        <f>IF('4-man'!L$25="S",12.021,0)+IF('4-man'!L$25="C",4.395,0)+IF('4-man'!L$25="H",IF('4-man'!$Z$13="Ayak",0,IF('4-man'!$Z$13="Swift blade",4.141,4.382)),0)+IF('4-man'!K$25="D",112.5,0)+IF('4-man'!K$25="B",1.087,0)+IF('4-man'!K$25="A",8.5,0)+IF('4-man'!J$25="T",1.252,0)+IF('4-man'!K$25="E",1.254,0)+IF('4-man'!L$25="SB",8.187,0)+IF('4-man'!K$25="H",IF('4-man'!$Z$13="Ayak",1.255,0),0)</f>
        <v/>
      </c>
      <c r="N153">
        <f>IF('4-man'!M$25="S",12.021,0)+IF('4-man'!M$25="C",4.395,0)+IF('4-man'!M$25="H",IF('4-man'!$Z$13="Ayak",0,IF('4-man'!$Z$13="Swift blade",4.141,4.382)),0)+IF('4-man'!L$25="D",112.5,0)+IF('4-man'!L$25="B",1.087,0)+IF('4-man'!L$25="A",8.5,0)+IF('4-man'!K$25="T",1.252,0)+IF('4-man'!L$25="E",1.254,0)+IF('4-man'!M$25="SB",8.187,0)+IF('4-man'!L$25="H",IF('4-man'!$Z$13="Ayak",1.255,0),0)</f>
        <v/>
      </c>
      <c r="O153">
        <f>IF('4-man'!N$25="S",12.021,0)+IF('4-man'!N$25="C",4.395,0)+IF('4-man'!N$25="H",IF('4-man'!$Z$13="Ayak",0,IF('4-man'!$Z$13="Swift blade",4.141,4.382)),0)+IF('4-man'!M$25="D",112.5,0)+IF('4-man'!M$25="B",1.087,0)+IF('4-man'!M$25="A",8.5,0)+IF('4-man'!L$25="T",1.252,0)+IF('4-man'!M$25="E",1.254,0)+IF('4-man'!N$25="SB",8.187,0)+IF('4-man'!M$25="H",IF('4-man'!$Z$13="Ayak",1.255,0),0)</f>
        <v/>
      </c>
      <c r="P153">
        <f>IF('4-man'!O$25="S",12.021,0)+IF('4-man'!O$25="C",4.395,0)+IF('4-man'!O$25="H",IF('4-man'!$Z$13="Ayak",0,IF('4-man'!$Z$13="Swift blade",4.141,4.382)),0)+IF('4-man'!N$25="D",112.5,0)+IF('4-man'!N$25="B",1.087,0)+IF('4-man'!N$25="A",8.5,0)+IF('4-man'!M$25="T",1.252,0)+IF('4-man'!N$25="E",1.254,0)+IF('4-man'!O$25="SB",8.187,0)+IF('4-man'!N$25="H",IF('4-man'!$Z$13="Ayak",1.255,0),0)</f>
        <v/>
      </c>
      <c r="Q153">
        <f>IF('4-man'!P$25="S",12.021,0)+IF('4-man'!P$25="C",4.395,0)+IF('4-man'!P$25="H",IF('4-man'!$Z$13="Ayak",0,IF('4-man'!$Z$13="Swift blade",4.141,4.382)),0)+IF('4-man'!O$25="D",112.5,0)+IF('4-man'!O$25="B",1.087,0)+IF('4-man'!O$25="A",8.5,0)+IF('4-man'!N$25="T",1.252,0)+IF('4-man'!O$25="E",1.254,0)+IF('4-man'!P$25="SB",8.187,0)+IF('4-man'!O$25="H",IF('4-man'!$Z$13="Ayak",1.255,0),0)</f>
        <v/>
      </c>
      <c r="R153">
        <f>IF('4-man'!Q$25="S",12.021,0)+IF('4-man'!Q$25="C",4.395,0)+IF('4-man'!Q$25="H",IF('4-man'!$Z$13="Ayak",0,IF('4-man'!$Z$13="Swift blade",4.141,4.382)),0)+IF('4-man'!P$25="D",112.5,0)+IF('4-man'!P$25="B",1.087,0)+IF('4-man'!P$25="A",8.5,0)+IF('4-man'!O$25="T",1.252,0)+IF('4-man'!P$25="E",1.254,0)+IF('4-man'!Q$25="SB",8.187,0)+IF('4-man'!P$25="H",IF('4-man'!$Z$13="Ayak",1.255,0),0)</f>
        <v/>
      </c>
      <c r="S153">
        <f>IF('4-man'!R$25="S",12.021,0)+IF('4-man'!R$25="C",4.395,0)+IF('4-man'!R$25="H",IF('4-man'!$Z$13="Ayak",0,IF('4-man'!$Z$13="Swift blade",4.141,4.382)),0)+IF('4-man'!Q$25="D",112.5,0)+IF('4-man'!Q$25="B",1.087,0)+IF('4-man'!Q$25="A",8.5,0)+IF('4-man'!P$25="T",1.252,0)+IF('4-man'!Q$25="E",1.254,0)+IF('4-man'!R$25="SB",8.187,0)+IF('4-man'!Q$25="H",IF('4-man'!$Z$13="Ayak",1.255,0),0)</f>
        <v/>
      </c>
      <c r="T153">
        <f>IF('4-man'!S$25="S",12.021,0)+IF('4-man'!S$25="C",4.395,0)+IF('4-man'!S$25="H",IF('4-man'!$Z$13="Ayak",0,IF('4-man'!$Z$13="Swift blade",4.141,4.382)),0)+IF('4-man'!R$25="D",112.5,0)+IF('4-man'!R$25="B",1.087,0)+IF('4-man'!R$25="A",8.5,0)+IF('4-man'!Q$25="T",1.252,0)+IF('4-man'!R$25="E",1.254,0)+IF('4-man'!S$25="SB",8.187,0)+IF('4-man'!R$25="H",IF('4-man'!$Z$13="Ayak",1.255,0),0)</f>
        <v/>
      </c>
      <c r="U153">
        <f>IF('4-man'!T$25="S",12.021,0)+IF('4-man'!T$25="C",4.395,0)+IF('4-man'!T$25="H",IF('4-man'!$Z$13="Ayak",0,IF('4-man'!$Z$13="Swift blade",4.141,4.382)),0)+IF('4-man'!S$25="D",112.5,0)+IF('4-man'!S$25="B",1.087,0)+IF('4-man'!S$25="A",8.5,0)+IF('4-man'!R$25="T",1.252,0)+IF('4-man'!S$25="E",1.254,0)+IF('4-man'!T$25="SB",8.187,0)+IF('4-man'!S$25="H",IF('4-man'!$Z$13="Ayak",1.255,0),0)</f>
        <v/>
      </c>
      <c r="V153">
        <f>IF('4-man'!U$25="S",12.021,0)+IF('4-man'!U$25="C",4.395,0)+IF('4-man'!U$25="H",IF('4-man'!$Z$13="Ayak",0,IF('4-man'!$Z$13="Swift blade",4.141,4.382)),0)+IF('4-man'!T$25="D",112.5,0)+IF('4-man'!T$25="B",1.087,0)+IF('4-man'!T$25="A",8.5,0)+IF('4-man'!S$25="T",1.252,0)+IF('4-man'!T$25="E",1.254,0)+IF('4-man'!U$25="SB",8.187,0)+IF('4-man'!T$25="H",IF('4-man'!$Z$13="Ayak",1.255,0),0)</f>
        <v/>
      </c>
      <c r="W153">
        <f>IF('4-man'!V$25="S",12.021,0)+IF('4-man'!V$25="C",4.395,0)+IF('4-man'!V$25="H",IF('4-man'!$Z$13="Ayak",0,IF('4-man'!$Z$13="Swift blade",4.141,4.382)),0)+IF('4-man'!U$25="D",112.5,0)+IF('4-man'!U$25="B",1.087,0)+IF('4-man'!U$25="A",8.5,0)+IF('4-man'!T$25="T",1.252,0)+IF('4-man'!U$25="E",1.254,0)+IF('4-man'!V$25="SB",8.187,0)+IF('4-man'!U$25="H",IF('4-man'!$Z$13="Ayak",1.255,0),0)</f>
        <v/>
      </c>
      <c r="X153">
        <f>IF('4-man'!W$25="S",12.021,0)+IF('4-man'!W$25="C",4.395,0)+IF('4-man'!W$25="H",IF('4-man'!$Z$13="Ayak",0,IF('4-man'!$Z$13="Swift blade",4.141,4.382)),0)+IF('4-man'!V$25="D",112.5,0)+IF('4-man'!V$25="B",1.087,0)+IF('4-man'!V$25="A",8.5,0)+IF('4-man'!U$25="T",1.252,0)+IF('4-man'!V$25="E",1.254,0)+IF('4-man'!W$25="SB",8.187,0)+IF('4-man'!V$25="H",IF('4-man'!$Z$13="Ayak",1.255,0),0)</f>
        <v/>
      </c>
      <c r="Y153">
        <f>IF('4-man'!X$25="S",12.021,0)+IF('4-man'!X$25="C",4.395,0)+IF('4-man'!X$25="H",IF('4-man'!$Z$13="Ayak",0,IF('4-man'!$Z$13="Swift blade",4.141,4.382)),0)+IF('4-man'!W$25="D",112.5,0)+IF('4-man'!W$25="B",1.087,0)+IF('4-man'!W$25="A",8.5,0)+IF('4-man'!V$25="T",1.252,0)+IF('4-man'!W$25="E",1.254,0)+IF('4-man'!X$25="SB",8.187,0)+IF('4-man'!W$25="H",IF('4-man'!$Z$13="Ayak",1.255,0),0)</f>
        <v/>
      </c>
      <c r="Z153">
        <f>IF('4-man'!Y$25="S",12.021,0)+IF('4-man'!Y$25="C",4.395,0)+IF('4-man'!Y$25="H",IF('4-man'!$Z$13="Ayak",0,IF('4-man'!$Z$13="Swift blade",4.141,4.382)),0)+IF('4-man'!X$25="D",112.5,0)+IF('4-man'!X$25="B",1.087,0)+IF('4-man'!X$25="A",8.5,0)+IF('4-man'!W$25="T",1.252,0)+IF('4-man'!X$25="E",1.254,0)+IF('4-man'!Y$25="SB",8.187,0)+IF('4-man'!X$25="H",IF('4-man'!$Z$13="Ayak",1.255,0),0)</f>
        <v/>
      </c>
      <c r="AA153">
        <f>IF('4-man'!Z$25="S",12.021,0)+IF('4-man'!Z$25="C",4.395,0)+IF('4-man'!Z$25="H",IF('4-man'!$Z$13="Ayak",0,IF('4-man'!$Z$13="Swift blade",4.141,4.382)),0)+IF('4-man'!Y$25="D",112.5,0)+IF('4-man'!Y$25="B",1.087,0)+IF('4-man'!Y$25="A",8.5,0)+IF('4-man'!X$25="T",1.252,0)+IF('4-man'!Y$25="E",1.254,0)+IF('4-man'!Z$25="SB",8.187,0)+IF('4-man'!Y$25="H",IF('4-man'!$Z$13="Ayak",1.255,0),0)</f>
        <v/>
      </c>
      <c r="AB153">
        <f>IF('4-man'!AA$25="S",12.021,0)+IF('4-man'!AA$25="C",4.395,0)+IF('4-man'!AA$25="H",IF('4-man'!$Z$13="Ayak",0,IF('4-man'!$Z$13="Swift blade",4.141,4.382)),0)+IF('4-man'!Z$25="D",112.5,0)+IF('4-man'!Z$25="B",1.087,0)+IF('4-man'!Z$25="A",8.5,0)+IF('4-man'!Y$25="T",1.252,0)+IF('4-man'!Z$25="E",1.254,0)+IF('4-man'!AA$25="SB",8.187,0)+IF('4-man'!Z$25="H",IF('4-man'!$Z$13="Ayak",1.255,0),0)</f>
        <v/>
      </c>
      <c r="AC153">
        <f>IF('4-man'!AB$25="S",12.021,0)+IF('4-man'!AB$25="C",4.395,0)+IF('4-man'!AB$25="H",IF('4-man'!$Z$13="Ayak",0,IF('4-man'!$Z$13="Swift blade",4.141,4.382)),0)+IF('4-man'!AA$25="D",112.5,0)+IF('4-man'!AA$25="B",1.087,0)+IF('4-man'!AA$25="A",8.5,0)+IF('4-man'!Z$25="T",1.252,0)+IF('4-man'!AA$25="E",1.254,0)+IF('4-man'!AB$25="SB",8.187,0)+IF('4-man'!AA$25="H",IF('4-man'!$Z$13="Ayak",1.255,0),0)</f>
        <v/>
      </c>
      <c r="AD153">
        <f>IF('4-man'!AC$25="S",12.021,0)+IF('4-man'!AC$25="C",4.395,0)+IF('4-man'!AC$25="H",IF('4-man'!$Z$13="Ayak",0,IF('4-man'!$Z$13="Swift blade",4.141,4.382)),0)+IF('4-man'!AB$25="D",112.5,0)+IF('4-man'!AB$25="B",1.087,0)+IF('4-man'!AB$25="A",8.5,0)+IF('4-man'!AA$25="T",1.252,0)+IF('4-man'!AB$25="E",1.254,0)+IF('4-man'!AC$25="SB",8.187,0)+IF('4-man'!AB$25="H",IF('4-man'!$Z$13="Ayak",1.255,0),0)</f>
        <v/>
      </c>
      <c r="AE153">
        <f>IF('4-man'!AD$25="S",12.021,0)+IF('4-man'!AD$25="C",4.395,0)+IF('4-man'!AD$25="H",IF('4-man'!$Z$13="Ayak",0,IF('4-man'!$Z$13="Swift blade",4.141,4.382)),0)+IF('4-man'!AC$25="D",112.5,0)+IF('4-man'!AC$25="B",1.087,0)+IF('4-man'!AC$25="A",8.5,0)+IF('4-man'!AB$25="T",1.252,0)+IF('4-man'!AC$25="E",1.254,0)+IF('4-man'!AD$25="SB",8.187,0)+IF('4-man'!AC$25="H",IF('4-man'!$Z$13="Ayak",1.255,0),0)</f>
        <v/>
      </c>
      <c r="AF153">
        <f>IF('4-man'!AE$25="S",12.021,0)+IF('4-man'!AE$25="C",4.395,0)+IF('4-man'!AE$25="H",IF('4-man'!$Z$13="Ayak",0,IF('4-man'!$Z$13="Swift blade",4.141,4.382)),0)+IF('4-man'!AD$25="D",112.5,0)+IF('4-man'!AD$25="B",1.087,0)+IF('4-man'!AD$25="A",8.5,0)+IF('4-man'!AC$25="T",1.252,0)+IF('4-man'!AD$25="E",1.254,0)+IF('4-man'!AE$25="SB",8.187,0)+IF('4-man'!AD$25="H",IF('4-man'!$Z$13="Ayak",1.255,0),0)</f>
        <v/>
      </c>
      <c r="AG153">
        <f>IF('4-man'!AF$25="S",12.021,0)+IF('4-man'!AF$25="C",4.395,0)+IF('4-man'!AF$25="H",IF('4-man'!$Z$13="Ayak",0,IF('4-man'!$Z$13="Swift blade",4.141,4.382)),0)+IF('4-man'!AE$25="D",112.5,0)+IF('4-man'!AE$25="B",1.087,0)+IF('4-man'!AE$25="A",8.5,0)+IF('4-man'!AD$25="T",1.252,0)+IF('4-man'!AE$25="E",1.254,0)+IF('4-man'!AF$25="SB",8.187,0)+IF('4-man'!AE$25="H",IF('4-man'!$Z$13="Ayak",1.255,0),0)</f>
        <v/>
      </c>
      <c r="AH153">
        <f>IF('4-man'!AG$25="S",12.021,0)+IF('4-man'!AG$25="C",4.395,0)+IF('4-man'!AG$25="H",IF('4-man'!$Z$13="Ayak",0,IF('4-man'!$Z$13="Swift blade",4.141,4.382)),0)+IF('4-man'!AF$25="D",112.5,0)+IF('4-man'!AF$25="B",1.087,0)+IF('4-man'!AF$25="A",8.5,0)+IF('4-man'!AE$25="T",1.252,0)+IF('4-man'!AF$25="E",1.254,0)+IF('4-man'!AG$25="SB",8.187,0)+IF('4-man'!AF$25="H",IF('4-man'!$Z$13="Ayak",1.255,0),0)</f>
        <v/>
      </c>
      <c r="AI153">
        <f>IF('4-man'!AH$25="S",12.021,0)+IF('4-man'!AH$25="C",4.395,0)+IF('4-man'!AH$25="H",IF('4-man'!$Z$13="Ayak",0,IF('4-man'!$Z$13="Swift blade",4.141,4.382)),0)+IF('4-man'!AG$25="D",112.5,0)+IF('4-man'!AG$25="B",1.087,0)+IF('4-man'!AG$25="A",8.5,0)+IF('4-man'!AF$25="T",1.252,0)+IF('4-man'!AG$25="E",1.254,0)+IF('4-man'!AH$25="SB",8.187,0)+IF('4-man'!AG$25="H",IF('4-man'!$Z$13="Ayak",1.255,0),0)</f>
        <v/>
      </c>
      <c r="AJ153">
        <f>IF('4-man'!AI$25="S",12.021,0)+IF('4-man'!AI$25="C",4.395,0)+IF('4-man'!AI$25="H",IF('4-man'!$Z$13="Ayak",0,IF('4-man'!$Z$13="Swift blade",4.141,4.382)),0)+IF('4-man'!AH$25="D",112.5,0)+IF('4-man'!AH$25="B",1.087,0)+IF('4-man'!AH$25="A",8.5,0)+IF('4-man'!AG$25="T",1.252,0)+IF('4-man'!AH$25="E",1.254,0)+IF('4-man'!AI$25="SB",8.187,0)+IF('4-man'!AH$25="H",IF('4-man'!$Z$13="Ayak",1.255,0),0)</f>
        <v/>
      </c>
      <c r="AK153">
        <f>IF('4-man'!AJ$25="S",12.021,0)+IF('4-man'!AJ$25="C",4.395,0)+IF('4-man'!AJ$25="H",IF('4-man'!$Z$13="Ayak",0,IF('4-man'!$Z$13="Swift blade",4.141,4.382)),0)+IF('4-man'!AI$25="D",112.5,0)+IF('4-man'!AI$25="B",1.087,0)+IF('4-man'!AI$25="A",8.5,0)+IF('4-man'!AH$25="T",1.252,0)+IF('4-man'!AI$25="E",1.254,0)+IF('4-man'!AJ$25="SB",8.187,0)+IF('4-man'!AI$25="H",IF('4-man'!$Z$13="Ayak",1.255,0),0)</f>
        <v/>
      </c>
      <c r="AL153">
        <f>IF('4-man'!AK$25="S",12.021,0)+IF('4-man'!AK$25="C",4.395,0)+IF('4-man'!AK$25="H",IF('4-man'!$Z$13="Ayak",0,IF('4-man'!$Z$13="Swift blade",4.141,4.382)),0)+IF('4-man'!AJ$25="D",112.5,0)+IF('4-man'!AJ$25="B",1.087,0)+IF('4-man'!AJ$25="A",8.5,0)+IF('4-man'!AI$25="T",1.252,0)+IF('4-man'!AJ$25="E",1.254,0)+IF('4-man'!AK$25="SB",8.187,0)+IF('4-man'!AJ$25="H",IF('4-man'!$Z$13="Ayak",1.255,0),0)</f>
        <v/>
      </c>
      <c r="AM153">
        <f>IF('4-man'!AL$25="S",12.021,0)+IF('4-man'!AL$25="C",4.395,0)+IF('4-man'!AL$25="H",IF('4-man'!$Z$13="Ayak",0,IF('4-man'!$Z$13="Swift blade",4.141,4.382)),0)+IF('4-man'!AK$25="D",112.5,0)+IF('4-man'!AK$25="B",1.087,0)+IF('4-man'!AK$25="A",8.5,0)+IF('4-man'!AJ$25="T",1.252,0)+IF('4-man'!AK$25="E",1.254,0)+IF('4-man'!AL$25="SB",8.187,0)+IF('4-man'!AK$25="H",IF('4-man'!$Z$13="Ayak",1.255,0),0)</f>
        <v/>
      </c>
      <c r="AN153">
        <f>IF('4-man'!AM$25="S",12.021,0)+IF('4-man'!AM$25="C",4.395,0)+IF('4-man'!AM$25="H",IF('4-man'!$Z$13="Ayak",0,IF('4-man'!$Z$13="Swift blade",4.141,4.382)),0)+IF('4-man'!AL$25="D",112.5,0)+IF('4-man'!AL$25="B",1.087,0)+IF('4-man'!AL$25="A",8.5,0)+IF('4-man'!AK$25="T",1.252,0)+IF('4-man'!AL$25="E",1.254,0)+IF('4-man'!AM$25="SB",8.187,0)+IF('4-man'!AL$25="H",IF('4-man'!$Z$13="Ayak",1.255,0),0)</f>
        <v/>
      </c>
      <c r="AO153">
        <f>IF('4-man'!AN$25="S",12.021,0)+IF('4-man'!AN$25="C",4.395,0)+IF('4-man'!AN$25="H",IF('4-man'!$Z$13="Ayak",0,IF('4-man'!$Z$13="Swift blade",4.141,4.382)),0)+IF('4-man'!AM$25="D",112.5,0)+IF('4-man'!AM$25="B",1.087,0)+IF('4-man'!AM$25="A",8.5,0)+IF('4-man'!AL$25="T",1.252,0)+IF('4-man'!AM$25="E",1.254,0)+IF('4-man'!AN$25="SB",8.187,0)+IF('4-man'!AM$25="H",IF('4-man'!$Z$13="Ayak",1.255,0),0)</f>
        <v/>
      </c>
      <c r="AP153">
        <f>IF('4-man'!AO$25="S",12.021,0)+IF('4-man'!AO$25="C",4.395,0)+IF('4-man'!AO$25="H",IF('4-man'!$Z$13="Ayak",0,IF('4-man'!$Z$13="Swift blade",4.141,4.382)),0)+IF('4-man'!AN$25="D",112.5,0)+IF('4-man'!AN$25="B",1.087,0)+IF('4-man'!AN$25="A",8.5,0)+IF('4-man'!AM$25="T",1.252,0)+IF('4-man'!AN$25="E",1.254,0)+IF('4-man'!AO$25="SB",8.187,0)+IF('4-man'!AN$25="H",IF('4-man'!$Z$13="Ayak",1.255,0),0)</f>
        <v/>
      </c>
      <c r="AQ153">
        <f>IF('4-man'!AP$25="S",12.021,0)+IF('4-man'!AP$25="C",4.395,0)+IF('4-man'!AP$25="H",IF('4-man'!$Z$13="Ayak",0,IF('4-man'!$Z$13="Swift blade",4.141,4.382)),0)+IF('4-man'!AO$25="D",112.5,0)+IF('4-man'!AO$25="B",1.087,0)+IF('4-man'!AO$25="A",8.5,0)+IF('4-man'!AN$25="T",1.252,0)+IF('4-man'!AO$25="E",1.254,0)+IF('4-man'!AP$25="SB",8.187,0)+IF('4-man'!AO$25="H",IF('4-man'!$Z$13="Ayak",1.255,0),0)</f>
        <v/>
      </c>
      <c r="AR153">
        <f>IF('4-man'!AQ$25="S",12.021,0)+IF('4-man'!AQ$25="C",4.395,0)+IF('4-man'!AQ$25="H",IF('4-man'!$Z$13="Ayak",0,IF('4-man'!$Z$13="Swift blade",4.141,4.382)),0)+IF('4-man'!AP$25="D",112.5,0)+IF('4-man'!AP$25="B",1.087,0)+IF('4-man'!AP$25="A",8.5,0)+IF('4-man'!AO$25="T",1.252,0)+IF('4-man'!AP$25="E",1.254,0)+IF('4-man'!AQ$25="SB",8.187,0)+IF('4-man'!AP$25="H",IF('4-man'!$Z$13="Ayak",1.255,0),0)</f>
        <v/>
      </c>
      <c r="AS153">
        <f>IF('4-man'!AR$25="S",12.021,0)+IF('4-man'!AR$25="C",4.395,0)+IF('4-man'!AR$25="H",IF('4-man'!$Z$13="Ayak",0,IF('4-man'!$Z$13="Swift blade",4.141,4.382)),0)+IF('4-man'!AQ$25="D",112.5,0)+IF('4-man'!AQ$25="B",1.087,0)+IF('4-man'!AQ$25="A",8.5,0)+IF('4-man'!AP$25="T",1.252,0)+IF('4-man'!AQ$25="E",1.254,0)+IF('4-man'!AR$25="SB",8.187,0)+IF('4-man'!AQ$25="H",IF('4-man'!$Z$13="Ayak",1.255,0),0)</f>
        <v/>
      </c>
      <c r="AT153">
        <f>IF('4-man'!AS$25="S",12.021,0)+IF('4-man'!AS$25="C",4.395,0)+IF('4-man'!AS$25="H",IF('4-man'!$Z$13="Ayak",0,IF('4-man'!$Z$13="Swift blade",4.141,4.382)),0)+IF('4-man'!AR$25="D",112.5,0)+IF('4-man'!AR$25="B",1.087,0)+IF('4-man'!AR$25="A",8.5,0)+IF('4-man'!AQ$25="T",1.252,0)+IF('4-man'!AR$25="E",1.254,0)+IF('4-man'!AS$25="SB",8.187,0)+IF('4-man'!AR$25="H",IF('4-man'!$Z$13="Ayak",1.255,0),0)</f>
        <v/>
      </c>
      <c r="AU153">
        <f>IF('4-man'!AT$25="S",12.021,0)+IF('4-man'!AT$25="C",4.395,0)+IF('4-man'!AT$25="H",IF('4-man'!$Z$13="Ayak",0,IF('4-man'!$Z$13="Swift blade",4.141,4.382)),0)+IF('4-man'!AS$25="D",112.5,0)+IF('4-man'!AS$25="B",1.087,0)+IF('4-man'!AS$25="A",8.5,0)+IF('4-man'!AR$25="T",1.252,0)+IF('4-man'!AS$25="E",1.254,0)+IF('4-man'!AT$25="SB",8.187,0)+IF('4-man'!AS$25="H",IF('4-man'!$Z$13="Ayak",1.255,0),0)</f>
        <v/>
      </c>
      <c r="AV153">
        <f>IF('4-man'!AU$25="S",12.021,0)+IF('4-man'!AU$25="C",4.395,0)+IF('4-man'!AU$25="H",IF('4-man'!$Z$13="Ayak",0,IF('4-man'!$Z$13="Swift blade",4.141,4.382)),0)+IF('4-man'!AT$25="D",112.5,0)+IF('4-man'!AT$25="B",1.087,0)+IF('4-man'!AT$25="A",8.5,0)+IF('4-man'!AS$25="T",1.252,0)+IF('4-man'!AT$25="E",1.254,0)+IF('4-man'!AU$25="SB",8.187,0)+IF('4-man'!AT$25="H",IF('4-man'!$Z$13="Ayak",1.255,0),0)</f>
        <v/>
      </c>
      <c r="AW153">
        <f>IF('4-man'!AV$25="S",12.021,0)+IF('4-man'!AV$25="C",4.395,0)+IF('4-man'!AV$25="H",IF('4-man'!$Z$13="Ayak",0,IF('4-man'!$Z$13="Swift blade",4.141,4.382)),0)+IF('4-man'!AU$25="D",112.5,0)+IF('4-man'!AU$25="B",1.087,0)+IF('4-man'!AU$25="A",8.5,0)+IF('4-man'!AT$25="T",1.252,0)+IF('4-man'!AU$25="E",1.254,0)+IF('4-man'!AV$25="SB",8.187,0)+IF('4-man'!AU$25="H",IF('4-man'!$Z$13="Ayak",1.255,0),0)</f>
        <v/>
      </c>
      <c r="AX153">
        <f>IF('4-man'!AW$25="S",12.021,0)+IF('4-man'!AW$25="C",4.395,0)+IF('4-man'!AW$25="H",IF('4-man'!$Z$13="Ayak",0,IF('4-man'!$Z$13="Swift blade",4.141,4.382)),0)+IF('4-man'!AV$25="D",112.5,0)+IF('4-man'!AV$25="B",1.087,0)+IF('4-man'!AV$25="A",8.5,0)+IF('4-man'!AU$25="T",1.252,0)+IF('4-man'!AV$25="E",1.254,0)+IF('4-man'!AW$25="SB",8.187,0)+IF('4-man'!AV$25="H",IF('4-man'!$Z$13="Ayak",1.255,0),0)</f>
        <v/>
      </c>
      <c r="AY153">
        <f>IF('4-man'!AX$25="S",12.021,0)+IF('4-man'!AX$25="C",4.395,0)+IF('4-man'!AX$25="H",IF('4-man'!$Z$13="Ayak",0,IF('4-man'!$Z$13="Swift blade",4.141,4.382)),0)+IF('4-man'!AW$25="D",112.5,0)+IF('4-man'!AW$25="B",1.087,0)+IF('4-man'!AW$25="A",8.5,0)+IF('4-man'!AV$25="T",1.252,0)+IF('4-man'!AW$25="E",1.254,0)+IF('4-man'!AX$25="SB",8.187,0)+IF('4-man'!AW$25="H",IF('4-man'!$Z$13="Ayak",1.255,0),0)</f>
        <v/>
      </c>
      <c r="AZ153">
        <f>IF('4-man'!AY$25="S",12.021,0)+IF('4-man'!AY$25="C",4.395,0)+IF('4-man'!AY$25="H",IF('4-man'!$Z$13="Ayak",0,IF('4-man'!$Z$13="Swift blade",4.141,4.382)),0)+IF('4-man'!AX$25="D",112.5,0)+IF('4-man'!AX$25="B",1.087,0)+IF('4-man'!AX$25="A",8.5,0)+IF('4-man'!AW$25="T",1.252,0)+IF('4-man'!AX$25="E",1.254,0)+IF('4-man'!AY$25="SB",8.187,0)+IF('4-man'!AX$25="H",IF('4-man'!$Z$13="Ayak",1.255,0),0)</f>
        <v/>
      </c>
      <c r="BA153">
        <f>IF('4-man'!AZ$25="S",12.021,0)+IF('4-man'!AZ$25="C",4.395,0)+IF('4-man'!AZ$25="H",IF('4-man'!$Z$13="Ayak",0,IF('4-man'!$Z$13="Swift blade",4.141,4.382)),0)+IF('4-man'!AY$25="D",112.5,0)+IF('4-man'!AY$25="B",1.087,0)+IF('4-man'!AY$25="A",8.5,0)+IF('4-man'!AX$25="T",1.252,0)+IF('4-man'!AY$25="E",1.254,0)+IF('4-man'!AZ$25="SB",8.187,0)+IF('4-man'!AY$25="H",IF('4-man'!$Z$13="Ayak",1.255,0),0)</f>
        <v/>
      </c>
      <c r="BB153">
        <f>IF('4-man'!BA$25="S",12.021,0)+IF('4-man'!BA$25="C",4.395,0)+IF('4-man'!BA$25="H",IF('4-man'!$Z$13="Ayak",0,IF('4-man'!$Z$13="Swift blade",4.141,4.382)),0)+IF('4-man'!AZ$25="D",112.5,0)+IF('4-man'!AZ$25="B",1.087,0)+IF('4-man'!AZ$25="A",8.5,0)+IF('4-man'!AY$25="T",1.252,0)+IF('4-man'!AZ$25="E",1.254,0)+IF('4-man'!BA$25="SB",8.187,0)+IF('4-man'!AZ$25="H",IF('4-man'!$Z$13="Ayak",1.255,0),0)</f>
        <v/>
      </c>
      <c r="BC153">
        <f>IF('4-man'!BB$25="S",12.021,0)+IF('4-man'!BB$25="C",4.395,0)+IF('4-man'!BB$25="H",IF('4-man'!$Z$13="Ayak",0,IF('4-man'!$Z$13="Swift blade",4.141,4.382)),0)+IF('4-man'!BA$25="D",112.5,0)+IF('4-man'!BA$25="B",1.087,0)+IF('4-man'!BA$25="A",8.5,0)+IF('4-man'!AZ$25="T",1.252,0)+IF('4-man'!BA$25="E",1.254,0)+IF('4-man'!BB$25="SB",8.187,0)+IF('4-man'!BA$25="H",IF('4-man'!$Z$13="Ayak",1.255,0),0)</f>
        <v/>
      </c>
      <c r="BD153">
        <f>IF('4-man'!BC$25="S",12.021,0)+IF('4-man'!BC$25="C",4.395,0)+IF('4-man'!BC$25="H",IF('4-man'!$Z$13="Ayak",0,IF('4-man'!$Z$13="Swift blade",4.141,4.382)),0)+IF('4-man'!BB$25="D",112.5,0)+IF('4-man'!BB$25="B",1.087,0)+IF('4-man'!BB$25="A",8.5,0)+IF('4-man'!BA$25="T",1.252,0)+IF('4-man'!BB$25="E",1.254,0)+IF('4-man'!BC$25="SB",8.187,0)+IF('4-man'!BB$25="H",IF('4-man'!$Z$13="Ayak",1.255,0),0)</f>
        <v/>
      </c>
      <c r="BE153">
        <f>IF('4-man'!BD$25="S",12.021,0)+IF('4-man'!BD$25="C",4.395,0)+IF('4-man'!BD$25="H",IF('4-man'!$Z$13="Ayak",0,IF('4-man'!$Z$13="Swift blade",4.141,4.382)),0)+IF('4-man'!BC$25="D",112.5,0)+IF('4-man'!BC$25="B",1.087,0)+IF('4-man'!BC$25="A",8.5,0)+IF('4-man'!BB$25="T",1.252,0)+IF('4-man'!BC$25="E",1.254,0)+IF('4-man'!BD$25="SB",8.187,0)+IF('4-man'!BC$25="H",IF('4-man'!$Z$13="Ayak",1.255,0),0)</f>
        <v/>
      </c>
      <c r="BF153">
        <f>IF('4-man'!BE$25="S",12.021,0)+IF('4-man'!BE$25="C",4.395,0)+IF('4-man'!BE$25="H",IF('4-man'!$Z$13="Ayak",0,IF('4-man'!$Z$13="Swift blade",4.141,4.382)),0)+IF('4-man'!BD$25="D",112.5,0)+IF('4-man'!BD$25="B",1.087,0)+IF('4-man'!BD$25="A",8.5,0)+IF('4-man'!BC$25="T",1.252,0)+IF('4-man'!BD$25="E",1.254,0)+IF('4-man'!BE$25="SB",8.187,0)+IF('4-man'!BD$25="H",IF('4-man'!$Z$13="Ayak",1.255,0),0)</f>
        <v/>
      </c>
      <c r="BG153">
        <f>IF('4-man'!BF$25="S",12.021,0)+IF('4-man'!BF$25="C",4.395,0)+IF('4-man'!BF$25="H",IF('4-man'!$Z$13="Ayak",0,IF('4-man'!$Z$13="Swift blade",4.141,4.382)),0)+IF('4-man'!BE$25="D",112.5,0)+IF('4-man'!BE$25="B",1.087,0)+IF('4-man'!BE$25="A",8.5,0)+IF('4-man'!BD$25="T",1.252,0)+IF('4-man'!BE$25="E",1.254,0)+IF('4-man'!BF$25="SB",8.187,0)+IF('4-man'!BE$25="H",IF('4-man'!$Z$13="Ayak",1.255,0),0)</f>
        <v/>
      </c>
      <c r="BH153">
        <f>IF('4-man'!BG$25="S",12.021,0)+IF('4-man'!BG$25="C",4.395,0)+IF('4-man'!BG$25="H",IF('4-man'!$Z$13="Ayak",0,IF('4-man'!$Z$13="Swift blade",4.141,4.382)),0)+IF('4-man'!BF$25="D",112.5,0)+IF('4-man'!BF$25="B",1.087,0)+IF('4-man'!BF$25="A",8.5,0)+IF('4-man'!BE$25="T",1.252,0)+IF('4-man'!BF$25="E",1.254,0)+IF('4-man'!BG$25="SB",8.187,0)+IF('4-man'!BF$25="H",IF('4-man'!$Z$13="Ayak",1.255,0),0)</f>
        <v/>
      </c>
      <c r="BI153">
        <f>IF('4-man'!BH$25="S",12.021,0)+IF('4-man'!BH$25="C",4.395,0)+IF('4-man'!BH$25="H",IF('4-man'!$Z$13="Ayak",0,IF('4-man'!$Z$13="Swift blade",4.141,4.382)),0)+IF('4-man'!BG$25="D",112.5,0)+IF('4-man'!BG$25="B",1.087,0)+IF('4-man'!BG$25="A",8.5,0)+IF('4-man'!BF$25="T",1.252,0)+IF('4-man'!BG$25="E",1.254,0)+IF('4-man'!BH$25="SB",8.187,0)+IF('4-man'!BG$25="H",IF('4-man'!$Z$13="Ayak",1.255,0),0)</f>
        <v/>
      </c>
      <c r="BJ153">
        <f>IF('4-man'!BI$25="S",12.021,0)+IF('4-man'!BI$25="C",4.395,0)+IF('4-man'!BI$25="H",IF('4-man'!$Z$13="Ayak",0,IF('4-man'!$Z$13="Swift blade",4.141,4.382)),0)+IF('4-man'!BH$25="D",112.5,0)+IF('4-man'!BH$25="B",1.087,0)+IF('4-man'!BH$25="A",8.5,0)+IF('4-man'!BG$25="T",1.252,0)+IF('4-man'!BH$25="E",1.254,0)+IF('4-man'!BI$25="SB",8.187,0)+IF('4-man'!BH$25="H",IF('4-man'!$Z$13="Ayak",1.255,0),0)</f>
        <v/>
      </c>
      <c r="BK153">
        <f>IF('4-man'!BJ$25="S",12.021,0)+IF('4-man'!BJ$25="C",4.395,0)+IF('4-man'!BJ$25="H",IF('4-man'!$Z$13="Ayak",0,IF('4-man'!$Z$13="Swift blade",4.141,4.382)),0)+IF('4-man'!BI$25="D",112.5,0)+IF('4-man'!BI$25="B",1.087,0)+IF('4-man'!BI$25="A",8.5,0)+IF('4-man'!BH$25="T",1.252,0)+IF('4-man'!BI$25="E",1.254,0)+IF('4-man'!BJ$25="SB",8.187,0)+IF('4-man'!BI$25="H",IF('4-man'!$Z$13="Ayak",1.255,0),0)</f>
        <v/>
      </c>
      <c r="BL153">
        <f>IF('4-man'!BK$25="S",12.021,0)+IF('4-man'!BK$25="C",4.395,0)+IF('4-man'!BK$25="H",IF('4-man'!$Z$13="Ayak",0,IF('4-man'!$Z$13="Swift blade",4.141,4.382)),0)+IF('4-man'!BJ$25="D",112.5,0)+IF('4-man'!BJ$25="B",1.087,0)+IF('4-man'!BJ$25="A",8.5,0)+IF('4-man'!BI$25="T",1.252,0)+IF('4-man'!BJ$25="E",1.254,0)+IF('4-man'!BK$25="SB",8.187,0)+IF('4-man'!BJ$25="H",IF('4-man'!$Z$13="Ayak",1.255,0),0)</f>
        <v/>
      </c>
      <c r="BM153">
        <f>IF('4-man'!BL$25="S",12.021,0)+IF('4-man'!BL$25="C",4.395,0)+IF('4-man'!BL$25="H",IF('4-man'!$Z$13="Ayak",0,IF('4-man'!$Z$13="Swift blade",4.141,4.382)),0)+IF('4-man'!BK$25="D",112.5,0)+IF('4-man'!BK$25="B",1.087,0)+IF('4-man'!BK$25="A",8.5,0)+IF('4-man'!BJ$25="T",1.252,0)+IF('4-man'!BK$25="E",1.254,0)+IF('4-man'!BL$25="SB",8.187,0)+IF('4-man'!BK$25="H",IF('4-man'!$Z$13="Ayak",1.255,0),0)</f>
        <v/>
      </c>
      <c r="BN153">
        <f>IF('4-man'!BM$25="S",12.021,0)+IF('4-man'!BM$25="C",4.395,0)+IF('4-man'!BM$25="H",IF('4-man'!$Z$13="Ayak",0,IF('4-man'!$Z$13="Swift blade",4.141,4.382)),0)+IF('4-man'!BL$25="D",112.5,0)+IF('4-man'!BL$25="B",1.087,0)+IF('4-man'!BL$25="A",8.5,0)+IF('4-man'!BK$25="T",1.252,0)+IF('4-man'!BL$25="E",1.254,0)+IF('4-man'!BM$25="SB",8.187,0)+IF('4-man'!BL$25="H",IF('4-man'!$Z$13="Ayak",1.255,0),0)</f>
        <v/>
      </c>
      <c r="BO153">
        <f>IF('4-man'!BN$25="S",12.021,0)+IF('4-man'!BN$25="C",4.395,0)+IF('4-man'!BN$25="H",IF('4-man'!$Z$13="Ayak",0,IF('4-man'!$Z$13="Swift blade",4.141,4.382)),0)+IF('4-man'!BM$25="D",112.5,0)+IF('4-man'!BM$25="B",1.087,0)+IF('4-man'!BM$25="A",8.5,0)+IF('4-man'!BL$25="T",1.252,0)+IF('4-man'!BM$25="E",1.254,0)+IF('4-man'!BN$25="SB",8.187,0)+IF('4-man'!BM$25="H",IF('4-man'!$Z$13="Ayak",1.255,0),0)</f>
        <v/>
      </c>
      <c r="BP153">
        <f>IF('4-man'!BO$25="S",12.021,0)+IF('4-man'!BO$25="C",4.395,0)+IF('4-man'!BO$25="H",IF('4-man'!$Z$13="Ayak",0,IF('4-man'!$Z$13="Swift blade",4.141,4.382)),0)+IF('4-man'!BN$25="D",112.5,0)+IF('4-man'!BN$25="B",1.087,0)+IF('4-man'!BN$25="A",8.5,0)+IF('4-man'!BM$25="T",1.252,0)+IF('4-man'!BN$25="E",1.254,0)+IF('4-man'!BO$25="SB",8.187,0)+IF('4-man'!BN$25="H",IF('4-man'!$Z$13="Ayak",1.255,0),0)</f>
        <v/>
      </c>
      <c r="BQ153">
        <f>IF('4-man'!BP$25="S",12.021,0)+IF('4-man'!BP$25="C",4.395,0)+IF('4-man'!BP$25="H",IF('4-man'!$Z$13="Ayak",0,IF('4-man'!$Z$13="Swift blade",4.141,4.382)),0)+IF('4-man'!BO$25="D",112.5,0)+IF('4-man'!BO$25="B",1.087,0)+IF('4-man'!BO$25="A",8.5,0)+IF('4-man'!BN$25="T",1.252,0)+IF('4-man'!BO$25="E",1.254,0)+IF('4-man'!BP$25="SB",8.187,0)+IF('4-man'!BO$25="H",IF('4-man'!$Z$13="Ayak",1.255,0),0)</f>
        <v/>
      </c>
      <c r="BR153">
        <f>IF('4-man'!BQ$25="S",12.021,0)+IF('4-man'!BQ$25="C",4.395,0)+IF('4-man'!BQ$25="H",IF('4-man'!$Z$13="Ayak",0,IF('4-man'!$Z$13="Swift blade",4.141,4.382)),0)+IF('4-man'!BP$25="D",112.5,0)+IF('4-man'!BP$25="B",1.087,0)+IF('4-man'!BP$25="A",8.5,0)+IF('4-man'!BO$25="T",1.252,0)+IF('4-man'!BP$25="E",1.254,0)+IF('4-man'!BQ$25="SB",8.187,0)+IF('4-man'!BP$25="H",IF('4-man'!$Z$13="Ayak",1.255,0),0)</f>
        <v/>
      </c>
      <c r="BS153">
        <f>IF('4-man'!BR$25="S",12.021,0)+IF('4-man'!BR$25="C",4.395,0)+IF('4-man'!BR$25="H",IF('4-man'!$Z$13="Ayak",0,IF('4-man'!$Z$13="Swift blade",4.141,4.382)),0)+IF('4-man'!BQ$25="D",112.5,0)+IF('4-man'!BQ$25="B",1.087,0)+IF('4-man'!BQ$25="A",8.5,0)+IF('4-man'!BP$25="T",1.252,0)+IF('4-man'!BQ$25="E",1.254,0)+IF('4-man'!BR$25="SB",8.187,0)+IF('4-man'!BQ$25="H",IF('4-man'!$Z$13="Ayak",1.255,0),0)</f>
        <v/>
      </c>
      <c r="BT153">
        <f>IF('4-man'!BS$25="S",12.021,0)+IF('4-man'!BS$25="C",4.395,0)+IF('4-man'!BS$25="H",IF('4-man'!$Z$13="Ayak",0,IF('4-man'!$Z$13="Swift blade",4.141,4.382)),0)+IF('4-man'!BR$25="D",112.5,0)+IF('4-man'!BR$25="B",1.087,0)+IF('4-man'!BR$25="A",8.5,0)+IF('4-man'!BQ$25="T",1.252,0)+IF('4-man'!BR$25="E",1.254,0)+IF('4-man'!BS$25="SB",8.187,0)+IF('4-man'!BR$25="H",IF('4-man'!$Z$13="Ayak",1.255,0),0)</f>
        <v/>
      </c>
      <c r="BU153">
        <f>IF('4-man'!BT$25="S",12.021,0)+IF('4-man'!BT$25="C",4.395,0)+IF('4-man'!BT$25="H",IF('4-man'!$Z$13="Ayak",0,IF('4-man'!$Z$13="Swift blade",4.141,4.382)),0)+IF('4-man'!BS$25="D",112.5,0)+IF('4-man'!BS$25="B",1.087,0)+IF('4-man'!BS$25="A",8.5,0)+IF('4-man'!BR$25="T",1.252,0)+IF('4-man'!BS$25="E",1.254,0)+IF('4-man'!BT$25="SB",8.187,0)+IF('4-man'!BS$25="H",IF('4-man'!$Z$13="Ayak",1.255,0),0)</f>
        <v/>
      </c>
      <c r="BV153">
        <f>IF('4-man'!BU$25="S",12.021,0)+IF('4-man'!BU$25="C",4.395,0)+IF('4-man'!BU$25="H",IF('4-man'!$Z$13="Ayak",0,IF('4-man'!$Z$13="Swift blade",4.141,4.382)),0)+IF('4-man'!BT$25="D",112.5,0)+IF('4-man'!BT$25="B",1.087,0)+IF('4-man'!BT$25="A",8.5,0)+IF('4-man'!BS$25="T",1.252,0)+IF('4-man'!BT$25="E",1.254,0)+IF('4-man'!BU$25="SB",8.187,0)+IF('4-man'!BT$25="H",IF('4-man'!$Z$13="Ayak",1.255,0),0)</f>
        <v/>
      </c>
      <c r="BW153">
        <f>IF('4-man'!BV$25="S",12.021,0)+IF('4-man'!BV$25="C",4.395,0)+IF('4-man'!BV$25="H",IF('4-man'!$Z$13="Ayak",0,IF('4-man'!$Z$13="Swift blade",4.141,4.382)),0)+IF('4-man'!BU$25="D",112.5,0)+IF('4-man'!BU$25="B",1.087,0)+IF('4-man'!BU$25="A",8.5,0)+IF('4-man'!BT$25="T",1.252,0)+IF('4-man'!BU$25="E",1.254,0)+IF('4-man'!BV$25="SB",8.187,0)+IF('4-man'!BU$25="H",IF('4-man'!$Z$13="Ayak",1.255,0),0)</f>
        <v/>
      </c>
      <c r="BX153">
        <f>IF('4-man'!BW$25="S",12.021,0)+IF('4-man'!BW$25="C",4.395,0)+IF('4-man'!BW$25="H",IF('4-man'!$Z$13="Ayak",0,IF('4-man'!$Z$13="Swift blade",4.141,4.382)),0)+IF('4-man'!BV$25="D",112.5,0)+IF('4-man'!BV$25="B",1.087,0)+IF('4-man'!BV$25="A",8.5,0)+IF('4-man'!BU$25="T",1.252,0)+IF('4-man'!BV$25="E",1.254,0)+IF('4-man'!BW$25="SB",8.187,0)+IF('4-man'!BV$25="H",IF('4-man'!$Z$13="Ayak",1.255,0),0)</f>
        <v/>
      </c>
      <c r="BY153">
        <f>IF('4-man'!BX$25="S",12.021,0)+IF('4-man'!BX$25="C",4.395,0)+IF('4-man'!BX$25="H",IF('4-man'!$Z$13="Ayak",0,IF('4-man'!$Z$13="Swift blade",4.141,4.382)),0)+IF('4-man'!BW$25="D",112.5,0)+IF('4-man'!BW$25="B",1.087,0)+IF('4-man'!BW$25="A",8.5,0)+IF('4-man'!BV$25="T",1.252,0)+IF('4-man'!BW$25="E",1.254,0)+IF('4-man'!BX$25="SB",8.187,0)+IF('4-man'!BW$25="H",IF('4-man'!$Z$13="Ayak",1.255,0),0)</f>
        <v/>
      </c>
      <c r="BZ153">
        <f>IF('4-man'!BY$25="S",12.021,0)+IF('4-man'!BY$25="C",4.395,0)+IF('4-man'!BY$25="H",IF('4-man'!$Z$13="Ayak",0,IF('4-man'!$Z$13="Swift blade",4.141,4.382)),0)+IF('4-man'!BX$25="D",112.5,0)+IF('4-man'!BX$25="B",1.087,0)+IF('4-man'!BX$25="A",8.5,0)+IF('4-man'!BW$25="T",1.252,0)+IF('4-man'!BX$25="E",1.254,0)+IF('4-man'!BY$25="SB",8.187,0)+IF('4-man'!BX$25="H",IF('4-man'!$Z$13="Ayak",1.255,0),0)</f>
        <v/>
      </c>
      <c r="CA153">
        <f>IF('4-man'!BZ$25="S",12.021,0)+IF('4-man'!BZ$25="C",4.395,0)+IF('4-man'!BZ$25="H",IF('4-man'!$Z$13="Ayak",0,IF('4-man'!$Z$13="Swift blade",4.141,4.382)),0)+IF('4-man'!BY$25="D",112.5,0)+IF('4-man'!BY$25="B",1.087,0)+IF('4-man'!BY$25="A",8.5,0)+IF('4-man'!BX$25="T",1.252,0)+IF('4-man'!BY$25="E",1.254,0)+IF('4-man'!BZ$25="SB",8.187,0)+IF('4-man'!BY$25="H",IF('4-man'!$Z$13="Ayak",1.255,0),0)</f>
        <v/>
      </c>
      <c r="CB153">
        <f>IF('4-man'!CA$25="S",12.021,0)+IF('4-man'!CA$25="C",4.395,0)+IF('4-man'!CA$25="H",IF('4-man'!$Z$13="Ayak",0,IF('4-man'!$Z$13="Swift blade",4.141,4.382)),0)+IF('4-man'!BZ$25="D",112.5,0)+IF('4-man'!BZ$25="B",1.087,0)+IF('4-man'!BZ$25="A",8.5,0)+IF('4-man'!BY$25="T",1.252,0)+IF('4-man'!BZ$25="E",1.254,0)+IF('4-man'!CA$25="SB",8.187,0)+IF('4-man'!BZ$25="H",IF('4-man'!$Z$13="Ayak",1.255,0),0)</f>
        <v/>
      </c>
      <c r="CC153">
        <f>IF('4-man'!CB$25="S",12.021,0)+IF('4-man'!CB$25="C",4.395,0)+IF('4-man'!CB$25="H",IF('4-man'!$Z$13="Ayak",0,IF('4-man'!$Z$13="Swift blade",4.141,4.382)),0)+IF('4-man'!CA$25="D",112.5,0)+IF('4-man'!CA$25="B",1.087,0)+IF('4-man'!CA$25="A",8.5,0)+IF('4-man'!BZ$25="T",1.252,0)+IF('4-man'!CA$25="E",1.254,0)+IF('4-man'!CB$25="SB",8.187,0)+IF('4-man'!CA$25="H",IF('4-man'!$Z$13="Ayak",1.255,0),0)</f>
        <v/>
      </c>
      <c r="CD153">
        <f>IF('4-man'!CC$25="S",12.021,0)+IF('4-man'!CC$25="C",4.395,0)+IF('4-man'!CC$25="H",IF('4-man'!$Z$13="Ayak",0,IF('4-man'!$Z$13="Swift blade",4.141,4.382)),0)+IF('4-man'!CB$25="D",112.5,0)+IF('4-man'!CB$25="B",1.087,0)+IF('4-man'!CB$25="A",8.5,0)+IF('4-man'!CA$25="T",1.252,0)+IF('4-man'!CB$25="E",1.254,0)+IF('4-man'!CC$25="SB",8.187,0)+IF('4-man'!CB$25="H",IF('4-man'!$Z$13="Ayak",1.255,0),0)</f>
        <v/>
      </c>
    </row>
    <row r="154">
      <c r="A154" t="inlineStr">
        <is>
          <t>P4 var</t>
        </is>
      </c>
      <c r="C154">
        <f>0</f>
        <v/>
      </c>
      <c r="D154">
        <f>IF('4-man'!C$25="S",26.708,0)+IF('4-man'!C$25="C",10.052,0)+IF('4-man'!C$25="H",IF('4-man'!$Z$13="Ayak",0,IF('4-man'!$Z$13="Swift blade",9.844,9.929)),0)+IF('4-man'!C$25="SB",18.815,0)</f>
        <v/>
      </c>
      <c r="E154">
        <f>IF('4-man'!D$25="S",26.708,0)+IF('4-man'!D$25="C",10.052,0)+IF('4-man'!D$25="H",IF('4-man'!$Z$13="Ayak",0,IF('4-man'!$Z$13="Swift blade",9.844,9.929)),0)+IF('4-man'!C$25="D",481.25,0)+IF('4-man'!C$25="B",1.257,0)+IF('4-man'!C$25="A",26.917,0)+IF('4-man'!C$25="E",1.275,0)+IF('4-man'!D$25="SB",18.815,0)+IF('4-man'!C$25="H",IF('4-man'!$Z$13="Ayak",1.276,0),0)</f>
        <v/>
      </c>
      <c r="F154">
        <f>IF('4-man'!E$25="S",26.708,0)+IF('4-man'!E$25="C",10.052,0)+IF('4-man'!E$25="H",IF('4-man'!$Z$13="Ayak",0,IF('4-man'!$Z$13="Swift blade",9.844,9.929)),0)+IF('4-man'!D$25="D",481.25,0)+IF('4-man'!D$25="B",1.257,0)+IF('4-man'!D$25="A",26.917,0)+IF('4-man'!C$25="T",1.29,0)+IF('4-man'!D$25="E",1.275,0)+IF('4-man'!E$25="SB",18.815,0)+IF('4-man'!D$25="H",IF('4-man'!$Z$13="Ayak",1.276,0),0)</f>
        <v/>
      </c>
      <c r="G154">
        <f>IF('4-man'!F$25="S",26.708,0)+IF('4-man'!F$25="C",10.052,0)+IF('4-man'!F$25="H",IF('4-man'!$Z$13="Ayak",0,IF('4-man'!$Z$13="Swift blade",9.844,9.929)),0)+IF('4-man'!E$25="D",481.25,0)+IF('4-man'!E$25="B",1.257,0)+IF('4-man'!E$25="A",26.917,0)+IF('4-man'!D$25="T",1.29,0)+IF('4-man'!E$25="E",1.275,0)+IF('4-man'!F$25="SB",18.815,0)+IF('4-man'!E$25="H",IF('4-man'!$Z$13="Ayak",1.276,0),0)</f>
        <v/>
      </c>
      <c r="H154">
        <f>IF('4-man'!G$25="S",26.708,0)+IF('4-man'!G$25="C",10.052,0)+IF('4-man'!G$25="H",IF('4-man'!$Z$13="Ayak",0,IF('4-man'!$Z$13="Swift blade",9.844,9.929)),0)+IF('4-man'!F$25="D",481.25,0)+IF('4-man'!F$25="B",1.257,0)+IF('4-man'!F$25="A",26.917,0)+IF('4-man'!E$25="T",1.29,0)+IF('4-man'!F$25="E",1.275,0)+IF('4-man'!G$25="SB",18.815,0)+IF('4-man'!F$25="H",IF('4-man'!$Z$13="Ayak",1.276,0),0)</f>
        <v/>
      </c>
      <c r="I154">
        <f>IF('4-man'!H$25="S",26.708,0)+IF('4-man'!H$25="C",10.052,0)+IF('4-man'!H$25="H",IF('4-man'!$Z$13="Ayak",0,IF('4-man'!$Z$13="Swift blade",9.844,9.929)),0)+IF('4-man'!G$25="D",481.25,0)+IF('4-man'!G$25="B",1.257,0)+IF('4-man'!G$25="A",26.917,0)+IF('4-man'!F$25="T",1.29,0)+IF('4-man'!G$25="E",1.275,0)+IF('4-man'!H$25="SB",18.815,0)+IF('4-man'!G$25="H",IF('4-man'!$Z$13="Ayak",1.276,0),0)</f>
        <v/>
      </c>
      <c r="J154">
        <f>IF('4-man'!I$25="S",26.708,0)+IF('4-man'!I$25="C",10.052,0)+IF('4-man'!I$25="H",IF('4-man'!$Z$13="Ayak",0,IF('4-man'!$Z$13="Swift blade",9.844,9.929)),0)+IF('4-man'!H$25="D",481.25,0)+IF('4-man'!H$25="B",1.257,0)+IF('4-man'!H$25="A",26.917,0)+IF('4-man'!G$25="T",1.29,0)+IF('4-man'!H$25="E",1.275,0)+IF('4-man'!I$25="SB",18.815,0)+IF('4-man'!H$25="H",IF('4-man'!$Z$13="Ayak",1.276,0),0)</f>
        <v/>
      </c>
      <c r="K154">
        <f>IF('4-man'!J$25="S",26.708,0)+IF('4-man'!J$25="C",10.052,0)+IF('4-man'!J$25="H",IF('4-man'!$Z$13="Ayak",0,IF('4-man'!$Z$13="Swift blade",9.844,9.929)),0)+IF('4-man'!I$25="D",481.25,0)+IF('4-man'!I$25="B",1.257,0)+IF('4-man'!I$25="A",26.917,0)+IF('4-man'!H$25="T",1.29,0)+IF('4-man'!I$25="E",1.275,0)+IF('4-man'!J$25="SB",18.815,0)+IF('4-man'!I$25="H",IF('4-man'!$Z$13="Ayak",1.276,0),0)</f>
        <v/>
      </c>
      <c r="L154">
        <f>IF('4-man'!K$25="S",26.708,0)+IF('4-man'!K$25="C",10.052,0)+IF('4-man'!K$25="H",IF('4-man'!$Z$13="Ayak",0,IF('4-man'!$Z$13="Swift blade",9.844,9.929)),0)+IF('4-man'!J$25="D",481.25,0)+IF('4-man'!J$25="B",1.257,0)+IF('4-man'!J$25="A",26.917,0)+IF('4-man'!I$25="T",1.29,0)+IF('4-man'!J$25="E",1.275,0)+IF('4-man'!K$25="SB",18.815,0)+IF('4-man'!J$25="H",IF('4-man'!$Z$13="Ayak",1.276,0),0)</f>
        <v/>
      </c>
      <c r="M154">
        <f>IF('4-man'!L$25="S",26.708,0)+IF('4-man'!L$25="C",10.052,0)+IF('4-man'!L$25="H",IF('4-man'!$Z$13="Ayak",0,IF('4-man'!$Z$13="Swift blade",9.844,9.929)),0)+IF('4-man'!K$25="D",481.25,0)+IF('4-man'!K$25="B",1.257,0)+IF('4-man'!K$25="A",26.917,0)+IF('4-man'!J$25="T",1.29,0)+IF('4-man'!K$25="E",1.275,0)+IF('4-man'!L$25="SB",18.815,0)+IF('4-man'!K$25="H",IF('4-man'!$Z$13="Ayak",1.276,0),0)</f>
        <v/>
      </c>
      <c r="N154">
        <f>IF('4-man'!M$25="S",26.708,0)+IF('4-man'!M$25="C",10.052,0)+IF('4-man'!M$25="H",IF('4-man'!$Z$13="Ayak",0,IF('4-man'!$Z$13="Swift blade",9.844,9.929)),0)+IF('4-man'!L$25="D",481.25,0)+IF('4-man'!L$25="B",1.257,0)+IF('4-man'!L$25="A",26.917,0)+IF('4-man'!K$25="T",1.29,0)+IF('4-man'!L$25="E",1.275,0)+IF('4-man'!M$25="SB",18.815,0)+IF('4-man'!L$25="H",IF('4-man'!$Z$13="Ayak",1.276,0),0)</f>
        <v/>
      </c>
      <c r="O154">
        <f>IF('4-man'!N$25="S",26.708,0)+IF('4-man'!N$25="C",10.052,0)+IF('4-man'!N$25="H",IF('4-man'!$Z$13="Ayak",0,IF('4-man'!$Z$13="Swift blade",9.844,9.929)),0)+IF('4-man'!M$25="D",481.25,0)+IF('4-man'!M$25="B",1.257,0)+IF('4-man'!M$25="A",26.917,0)+IF('4-man'!L$25="T",1.29,0)+IF('4-man'!M$25="E",1.275,0)+IF('4-man'!N$25="SB",18.815,0)+IF('4-man'!M$25="H",IF('4-man'!$Z$13="Ayak",1.276,0),0)</f>
        <v/>
      </c>
      <c r="P154">
        <f>IF('4-man'!O$25="S",26.708,0)+IF('4-man'!O$25="C",10.052,0)+IF('4-man'!O$25="H",IF('4-man'!$Z$13="Ayak",0,IF('4-man'!$Z$13="Swift blade",9.844,9.929)),0)+IF('4-man'!N$25="D",481.25,0)+IF('4-man'!N$25="B",1.257,0)+IF('4-man'!N$25="A",26.917,0)+IF('4-man'!M$25="T",1.29,0)+IF('4-man'!N$25="E",1.275,0)+IF('4-man'!O$25="SB",18.815,0)+IF('4-man'!N$25="H",IF('4-man'!$Z$13="Ayak",1.276,0),0)</f>
        <v/>
      </c>
      <c r="Q154">
        <f>IF('4-man'!P$25="S",26.708,0)+IF('4-man'!P$25="C",10.052,0)+IF('4-man'!P$25="H",IF('4-man'!$Z$13="Ayak",0,IF('4-man'!$Z$13="Swift blade",9.844,9.929)),0)+IF('4-man'!O$25="D",481.25,0)+IF('4-man'!O$25="B",1.257,0)+IF('4-man'!O$25="A",26.917,0)+IF('4-man'!N$25="T",1.29,0)+IF('4-man'!O$25="E",1.275,0)+IF('4-man'!P$25="SB",18.815,0)+IF('4-man'!O$25="H",IF('4-man'!$Z$13="Ayak",1.276,0),0)</f>
        <v/>
      </c>
      <c r="R154">
        <f>IF('4-man'!Q$25="S",26.708,0)+IF('4-man'!Q$25="C",10.052,0)+IF('4-man'!Q$25="H",IF('4-man'!$Z$13="Ayak",0,IF('4-man'!$Z$13="Swift blade",9.844,9.929)),0)+IF('4-man'!P$25="D",481.25,0)+IF('4-man'!P$25="B",1.257,0)+IF('4-man'!P$25="A",26.917,0)+IF('4-man'!O$25="T",1.29,0)+IF('4-man'!P$25="E",1.275,0)+IF('4-man'!Q$25="SB",18.815,0)+IF('4-man'!P$25="H",IF('4-man'!$Z$13="Ayak",1.276,0),0)</f>
        <v/>
      </c>
      <c r="S154">
        <f>IF('4-man'!R$25="S",26.708,0)+IF('4-man'!R$25="C",10.052,0)+IF('4-man'!R$25="H",IF('4-man'!$Z$13="Ayak",0,IF('4-man'!$Z$13="Swift blade",9.844,9.929)),0)+IF('4-man'!Q$25="D",481.25,0)+IF('4-man'!Q$25="B",1.257,0)+IF('4-man'!Q$25="A",26.917,0)+IF('4-man'!P$25="T",1.29,0)+IF('4-man'!Q$25="E",1.275,0)+IF('4-man'!R$25="SB",18.815,0)+IF('4-man'!Q$25="H",IF('4-man'!$Z$13="Ayak",1.276,0),0)</f>
        <v/>
      </c>
      <c r="T154">
        <f>IF('4-man'!S$25="S",26.708,0)+IF('4-man'!S$25="C",10.052,0)+IF('4-man'!S$25="H",IF('4-man'!$Z$13="Ayak",0,IF('4-man'!$Z$13="Swift blade",9.844,9.929)),0)+IF('4-man'!R$25="D",481.25,0)+IF('4-man'!R$25="B",1.257,0)+IF('4-man'!R$25="A",26.917,0)+IF('4-man'!Q$25="T",1.29,0)+IF('4-man'!R$25="E",1.275,0)+IF('4-man'!S$25="SB",18.815,0)+IF('4-man'!R$25="H",IF('4-man'!$Z$13="Ayak",1.276,0),0)</f>
        <v/>
      </c>
      <c r="U154">
        <f>IF('4-man'!T$25="S",26.708,0)+IF('4-man'!T$25="C",10.052,0)+IF('4-man'!T$25="H",IF('4-man'!$Z$13="Ayak",0,IF('4-man'!$Z$13="Swift blade",9.844,9.929)),0)+IF('4-man'!S$25="D",481.25,0)+IF('4-man'!S$25="B",1.257,0)+IF('4-man'!S$25="A",26.917,0)+IF('4-man'!R$25="T",1.29,0)+IF('4-man'!S$25="E",1.275,0)+IF('4-man'!T$25="SB",18.815,0)+IF('4-man'!S$25="H",IF('4-man'!$Z$13="Ayak",1.276,0),0)</f>
        <v/>
      </c>
      <c r="V154">
        <f>IF('4-man'!U$25="S",26.708,0)+IF('4-man'!U$25="C",10.052,0)+IF('4-man'!U$25="H",IF('4-man'!$Z$13="Ayak",0,IF('4-man'!$Z$13="Swift blade",9.844,9.929)),0)+IF('4-man'!T$25="D",481.25,0)+IF('4-man'!T$25="B",1.257,0)+IF('4-man'!T$25="A",26.917,0)+IF('4-man'!S$25="T",1.29,0)+IF('4-man'!T$25="E",1.275,0)+IF('4-man'!U$25="SB",18.815,0)+IF('4-man'!T$25="H",IF('4-man'!$Z$13="Ayak",1.276,0),0)</f>
        <v/>
      </c>
      <c r="W154">
        <f>IF('4-man'!V$25="S",26.708,0)+IF('4-man'!V$25="C",10.052,0)+IF('4-man'!V$25="H",IF('4-man'!$Z$13="Ayak",0,IF('4-man'!$Z$13="Swift blade",9.844,9.929)),0)+IF('4-man'!U$25="D",481.25,0)+IF('4-man'!U$25="B",1.257,0)+IF('4-man'!U$25="A",26.917,0)+IF('4-man'!T$25="T",1.29,0)+IF('4-man'!U$25="E",1.275,0)+IF('4-man'!V$25="SB",18.815,0)+IF('4-man'!U$25="H",IF('4-man'!$Z$13="Ayak",1.276,0),0)</f>
        <v/>
      </c>
      <c r="X154">
        <f>IF('4-man'!W$25="S",26.708,0)+IF('4-man'!W$25="C",10.052,0)+IF('4-man'!W$25="H",IF('4-man'!$Z$13="Ayak",0,IF('4-man'!$Z$13="Swift blade",9.844,9.929)),0)+IF('4-man'!V$25="D",481.25,0)+IF('4-man'!V$25="B",1.257,0)+IF('4-man'!V$25="A",26.917,0)+IF('4-man'!U$25="T",1.29,0)+IF('4-man'!V$25="E",1.275,0)+IF('4-man'!W$25="SB",18.815,0)+IF('4-man'!V$25="H",IF('4-man'!$Z$13="Ayak",1.276,0),0)</f>
        <v/>
      </c>
      <c r="Y154">
        <f>IF('4-man'!X$25="S",26.708,0)+IF('4-man'!X$25="C",10.052,0)+IF('4-man'!X$25="H",IF('4-man'!$Z$13="Ayak",0,IF('4-man'!$Z$13="Swift blade",9.844,9.929)),0)+IF('4-man'!W$25="D",481.25,0)+IF('4-man'!W$25="B",1.257,0)+IF('4-man'!W$25="A",26.917,0)+IF('4-man'!V$25="T",1.29,0)+IF('4-man'!W$25="E",1.275,0)+IF('4-man'!X$25="SB",18.815,0)+IF('4-man'!W$25="H",IF('4-man'!$Z$13="Ayak",1.276,0),0)</f>
        <v/>
      </c>
      <c r="Z154">
        <f>IF('4-man'!Y$25="S",26.708,0)+IF('4-man'!Y$25="C",10.052,0)+IF('4-man'!Y$25="H",IF('4-man'!$Z$13="Ayak",0,IF('4-man'!$Z$13="Swift blade",9.844,9.929)),0)+IF('4-man'!X$25="D",481.25,0)+IF('4-man'!X$25="B",1.257,0)+IF('4-man'!X$25="A",26.917,0)+IF('4-man'!W$25="T",1.29,0)+IF('4-man'!X$25="E",1.275,0)+IF('4-man'!Y$25="SB",18.815,0)+IF('4-man'!X$25="H",IF('4-man'!$Z$13="Ayak",1.276,0),0)</f>
        <v/>
      </c>
      <c r="AA154">
        <f>IF('4-man'!Z$25="S",26.708,0)+IF('4-man'!Z$25="C",10.052,0)+IF('4-man'!Z$25="H",IF('4-man'!$Z$13="Ayak",0,IF('4-man'!$Z$13="Swift blade",9.844,9.929)),0)+IF('4-man'!Y$25="D",481.25,0)+IF('4-man'!Y$25="B",1.257,0)+IF('4-man'!Y$25="A",26.917,0)+IF('4-man'!X$25="T",1.29,0)+IF('4-man'!Y$25="E",1.275,0)+IF('4-man'!Z$25="SB",18.815,0)+IF('4-man'!Y$25="H",IF('4-man'!$Z$13="Ayak",1.276,0),0)</f>
        <v/>
      </c>
      <c r="AB154">
        <f>IF('4-man'!AA$25="S",26.708,0)+IF('4-man'!AA$25="C",10.052,0)+IF('4-man'!AA$25="H",IF('4-man'!$Z$13="Ayak",0,IF('4-man'!$Z$13="Swift blade",9.844,9.929)),0)+IF('4-man'!Z$25="D",481.25,0)+IF('4-man'!Z$25="B",1.257,0)+IF('4-man'!Z$25="A",26.917,0)+IF('4-man'!Y$25="T",1.29,0)+IF('4-man'!Z$25="E",1.275,0)+IF('4-man'!AA$25="SB",18.815,0)+IF('4-man'!Z$25="H",IF('4-man'!$Z$13="Ayak",1.276,0),0)</f>
        <v/>
      </c>
      <c r="AC154">
        <f>IF('4-man'!AB$25="S",26.708,0)+IF('4-man'!AB$25="C",10.052,0)+IF('4-man'!AB$25="H",IF('4-man'!$Z$13="Ayak",0,IF('4-man'!$Z$13="Swift blade",9.844,9.929)),0)+IF('4-man'!AA$25="D",481.25,0)+IF('4-man'!AA$25="B",1.257,0)+IF('4-man'!AA$25="A",26.917,0)+IF('4-man'!Z$25="T",1.29,0)+IF('4-man'!AA$25="E",1.275,0)+IF('4-man'!AB$25="SB",18.815,0)+IF('4-man'!AA$25="H",IF('4-man'!$Z$13="Ayak",1.276,0),0)</f>
        <v/>
      </c>
      <c r="AD154">
        <f>IF('4-man'!AC$25="S",26.708,0)+IF('4-man'!AC$25="C",10.052,0)+IF('4-man'!AC$25="H",IF('4-man'!$Z$13="Ayak",0,IF('4-man'!$Z$13="Swift blade",9.844,9.929)),0)+IF('4-man'!AB$25="D",481.25,0)+IF('4-man'!AB$25="B",1.257,0)+IF('4-man'!AB$25="A",26.917,0)+IF('4-man'!AA$25="T",1.29,0)+IF('4-man'!AB$25="E",1.275,0)+IF('4-man'!AC$25="SB",18.815,0)+IF('4-man'!AB$25="H",IF('4-man'!$Z$13="Ayak",1.276,0),0)</f>
        <v/>
      </c>
      <c r="AE154">
        <f>IF('4-man'!AD$25="S",26.708,0)+IF('4-man'!AD$25="C",10.052,0)+IF('4-man'!AD$25="H",IF('4-man'!$Z$13="Ayak",0,IF('4-man'!$Z$13="Swift blade",9.844,9.929)),0)+IF('4-man'!AC$25="D",481.25,0)+IF('4-man'!AC$25="B",1.257,0)+IF('4-man'!AC$25="A",26.917,0)+IF('4-man'!AB$25="T",1.29,0)+IF('4-man'!AC$25="E",1.275,0)+IF('4-man'!AD$25="SB",18.815,0)+IF('4-man'!AC$25="H",IF('4-man'!$Z$13="Ayak",1.276,0),0)</f>
        <v/>
      </c>
      <c r="AF154">
        <f>IF('4-man'!AE$25="S",26.708,0)+IF('4-man'!AE$25="C",10.052,0)+IF('4-man'!AE$25="H",IF('4-man'!$Z$13="Ayak",0,IF('4-man'!$Z$13="Swift blade",9.844,9.929)),0)+IF('4-man'!AD$25="D",481.25,0)+IF('4-man'!AD$25="B",1.257,0)+IF('4-man'!AD$25="A",26.917,0)+IF('4-man'!AC$25="T",1.29,0)+IF('4-man'!AD$25="E",1.275,0)+IF('4-man'!AE$25="SB",18.815,0)+IF('4-man'!AD$25="H",IF('4-man'!$Z$13="Ayak",1.276,0),0)</f>
        <v/>
      </c>
      <c r="AG154">
        <f>IF('4-man'!AF$25="S",26.708,0)+IF('4-man'!AF$25="C",10.052,0)+IF('4-man'!AF$25="H",IF('4-man'!$Z$13="Ayak",0,IF('4-man'!$Z$13="Swift blade",9.844,9.929)),0)+IF('4-man'!AE$25="D",481.25,0)+IF('4-man'!AE$25="B",1.257,0)+IF('4-man'!AE$25="A",26.917,0)+IF('4-man'!AD$25="T",1.29,0)+IF('4-man'!AE$25="E",1.275,0)+IF('4-man'!AF$25="SB",18.815,0)+IF('4-man'!AE$25="H",IF('4-man'!$Z$13="Ayak",1.276,0),0)</f>
        <v/>
      </c>
      <c r="AH154">
        <f>IF('4-man'!AG$25="S",26.708,0)+IF('4-man'!AG$25="C",10.052,0)+IF('4-man'!AG$25="H",IF('4-man'!$Z$13="Ayak",0,IF('4-man'!$Z$13="Swift blade",9.844,9.929)),0)+IF('4-man'!AF$25="D",481.25,0)+IF('4-man'!AF$25="B",1.257,0)+IF('4-man'!AF$25="A",26.917,0)+IF('4-man'!AE$25="T",1.29,0)+IF('4-man'!AF$25="E",1.275,0)+IF('4-man'!AG$25="SB",18.815,0)+IF('4-man'!AF$25="H",IF('4-man'!$Z$13="Ayak",1.276,0),0)</f>
        <v/>
      </c>
      <c r="AI154">
        <f>IF('4-man'!AH$25="S",26.708,0)+IF('4-man'!AH$25="C",10.052,0)+IF('4-man'!AH$25="H",IF('4-man'!$Z$13="Ayak",0,IF('4-man'!$Z$13="Swift blade",9.844,9.929)),0)+IF('4-man'!AG$25="D",481.25,0)+IF('4-man'!AG$25="B",1.257,0)+IF('4-man'!AG$25="A",26.917,0)+IF('4-man'!AF$25="T",1.29,0)+IF('4-man'!AG$25="E",1.275,0)+IF('4-man'!AH$25="SB",18.815,0)+IF('4-man'!AG$25="H",IF('4-man'!$Z$13="Ayak",1.276,0),0)</f>
        <v/>
      </c>
      <c r="AJ154">
        <f>IF('4-man'!AI$25="S",26.708,0)+IF('4-man'!AI$25="C",10.052,0)+IF('4-man'!AI$25="H",IF('4-man'!$Z$13="Ayak",0,IF('4-man'!$Z$13="Swift blade",9.844,9.929)),0)+IF('4-man'!AH$25="D",481.25,0)+IF('4-man'!AH$25="B",1.257,0)+IF('4-man'!AH$25="A",26.917,0)+IF('4-man'!AG$25="T",1.29,0)+IF('4-man'!AH$25="E",1.275,0)+IF('4-man'!AI$25="SB",18.815,0)+IF('4-man'!AH$25="H",IF('4-man'!$Z$13="Ayak",1.276,0),0)</f>
        <v/>
      </c>
      <c r="AK154">
        <f>IF('4-man'!AJ$25="S",26.708,0)+IF('4-man'!AJ$25="C",10.052,0)+IF('4-man'!AJ$25="H",IF('4-man'!$Z$13="Ayak",0,IF('4-man'!$Z$13="Swift blade",9.844,9.929)),0)+IF('4-man'!AI$25="D",481.25,0)+IF('4-man'!AI$25="B",1.257,0)+IF('4-man'!AI$25="A",26.917,0)+IF('4-man'!AH$25="T",1.29,0)+IF('4-man'!AI$25="E",1.275,0)+IF('4-man'!AJ$25="SB",18.815,0)+IF('4-man'!AI$25="H",IF('4-man'!$Z$13="Ayak",1.276,0),0)</f>
        <v/>
      </c>
      <c r="AL154">
        <f>IF('4-man'!AK$25="S",26.708,0)+IF('4-man'!AK$25="C",10.052,0)+IF('4-man'!AK$25="H",IF('4-man'!$Z$13="Ayak",0,IF('4-man'!$Z$13="Swift blade",9.844,9.929)),0)+IF('4-man'!AJ$25="D",481.25,0)+IF('4-man'!AJ$25="B",1.257,0)+IF('4-man'!AJ$25="A",26.917,0)+IF('4-man'!AI$25="T",1.29,0)+IF('4-man'!AJ$25="E",1.275,0)+IF('4-man'!AK$25="SB",18.815,0)+IF('4-man'!AJ$25="H",IF('4-man'!$Z$13="Ayak",1.276,0),0)</f>
        <v/>
      </c>
      <c r="AM154">
        <f>IF('4-man'!AL$25="S",26.708,0)+IF('4-man'!AL$25="C",10.052,0)+IF('4-man'!AL$25="H",IF('4-man'!$Z$13="Ayak",0,IF('4-man'!$Z$13="Swift blade",9.844,9.929)),0)+IF('4-man'!AK$25="D",481.25,0)+IF('4-man'!AK$25="B",1.257,0)+IF('4-man'!AK$25="A",26.917,0)+IF('4-man'!AJ$25="T",1.29,0)+IF('4-man'!AK$25="E",1.275,0)+IF('4-man'!AL$25="SB",18.815,0)+IF('4-man'!AK$25="H",IF('4-man'!$Z$13="Ayak",1.276,0),0)</f>
        <v/>
      </c>
      <c r="AN154">
        <f>IF('4-man'!AM$25="S",26.708,0)+IF('4-man'!AM$25="C",10.052,0)+IF('4-man'!AM$25="H",IF('4-man'!$Z$13="Ayak",0,IF('4-man'!$Z$13="Swift blade",9.844,9.929)),0)+IF('4-man'!AL$25="D",481.25,0)+IF('4-man'!AL$25="B",1.257,0)+IF('4-man'!AL$25="A",26.917,0)+IF('4-man'!AK$25="T",1.29,0)+IF('4-man'!AL$25="E",1.275,0)+IF('4-man'!AM$25="SB",18.815,0)+IF('4-man'!AL$25="H",IF('4-man'!$Z$13="Ayak",1.276,0),0)</f>
        <v/>
      </c>
      <c r="AO154">
        <f>IF('4-man'!AN$25="S",26.708,0)+IF('4-man'!AN$25="C",10.052,0)+IF('4-man'!AN$25="H",IF('4-man'!$Z$13="Ayak",0,IF('4-man'!$Z$13="Swift blade",9.844,9.929)),0)+IF('4-man'!AM$25="D",481.25,0)+IF('4-man'!AM$25="B",1.257,0)+IF('4-man'!AM$25="A",26.917,0)+IF('4-man'!AL$25="T",1.29,0)+IF('4-man'!AM$25="E",1.275,0)+IF('4-man'!AN$25="SB",18.815,0)+IF('4-man'!AM$25="H",IF('4-man'!$Z$13="Ayak",1.276,0),0)</f>
        <v/>
      </c>
      <c r="AP154">
        <f>IF('4-man'!AO$25="S",26.708,0)+IF('4-man'!AO$25="C",10.052,0)+IF('4-man'!AO$25="H",IF('4-man'!$Z$13="Ayak",0,IF('4-man'!$Z$13="Swift blade",9.844,9.929)),0)+IF('4-man'!AN$25="D",481.25,0)+IF('4-man'!AN$25="B",1.257,0)+IF('4-man'!AN$25="A",26.917,0)+IF('4-man'!AM$25="T",1.29,0)+IF('4-man'!AN$25="E",1.275,0)+IF('4-man'!AO$25="SB",18.815,0)+IF('4-man'!AN$25="H",IF('4-man'!$Z$13="Ayak",1.276,0),0)</f>
        <v/>
      </c>
      <c r="AQ154">
        <f>IF('4-man'!AP$25="S",26.708,0)+IF('4-man'!AP$25="C",10.052,0)+IF('4-man'!AP$25="H",IF('4-man'!$Z$13="Ayak",0,IF('4-man'!$Z$13="Swift blade",9.844,9.929)),0)+IF('4-man'!AO$25="D",481.25,0)+IF('4-man'!AO$25="B",1.257,0)+IF('4-man'!AO$25="A",26.917,0)+IF('4-man'!AN$25="T",1.29,0)+IF('4-man'!AO$25="E",1.275,0)+IF('4-man'!AP$25="SB",18.815,0)+IF('4-man'!AO$25="H",IF('4-man'!$Z$13="Ayak",1.276,0),0)</f>
        <v/>
      </c>
      <c r="AR154">
        <f>IF('4-man'!AQ$25="S",26.708,0)+IF('4-man'!AQ$25="C",10.052,0)+IF('4-man'!AQ$25="H",IF('4-man'!$Z$13="Ayak",0,IF('4-man'!$Z$13="Swift blade",9.844,9.929)),0)+IF('4-man'!AP$25="D",481.25,0)+IF('4-man'!AP$25="B",1.257,0)+IF('4-man'!AP$25="A",26.917,0)+IF('4-man'!AO$25="T",1.29,0)+IF('4-man'!AP$25="E",1.275,0)+IF('4-man'!AQ$25="SB",18.815,0)+IF('4-man'!AP$25="H",IF('4-man'!$Z$13="Ayak",1.276,0),0)</f>
        <v/>
      </c>
      <c r="AS154">
        <f>IF('4-man'!AR$25="S",26.708,0)+IF('4-man'!AR$25="C",10.052,0)+IF('4-man'!AR$25="H",IF('4-man'!$Z$13="Ayak",0,IF('4-man'!$Z$13="Swift blade",9.844,9.929)),0)+IF('4-man'!AQ$25="D",481.25,0)+IF('4-man'!AQ$25="B",1.257,0)+IF('4-man'!AQ$25="A",26.917,0)+IF('4-man'!AP$25="T",1.29,0)+IF('4-man'!AQ$25="E",1.275,0)+IF('4-man'!AR$25="SB",18.815,0)+IF('4-man'!AQ$25="H",IF('4-man'!$Z$13="Ayak",1.276,0),0)</f>
        <v/>
      </c>
      <c r="AT154">
        <f>IF('4-man'!AS$25="S",26.708,0)+IF('4-man'!AS$25="C",10.052,0)+IF('4-man'!AS$25="H",IF('4-man'!$Z$13="Ayak",0,IF('4-man'!$Z$13="Swift blade",9.844,9.929)),0)+IF('4-man'!AR$25="D",481.25,0)+IF('4-man'!AR$25="B",1.257,0)+IF('4-man'!AR$25="A",26.917,0)+IF('4-man'!AQ$25="T",1.29,0)+IF('4-man'!AR$25="E",1.275,0)+IF('4-man'!AS$25="SB",18.815,0)+IF('4-man'!AR$25="H",IF('4-man'!$Z$13="Ayak",1.276,0),0)</f>
        <v/>
      </c>
      <c r="AU154">
        <f>IF('4-man'!AT$25="S",26.708,0)+IF('4-man'!AT$25="C",10.052,0)+IF('4-man'!AT$25="H",IF('4-man'!$Z$13="Ayak",0,IF('4-man'!$Z$13="Swift blade",9.844,9.929)),0)+IF('4-man'!AS$25="D",481.25,0)+IF('4-man'!AS$25="B",1.257,0)+IF('4-man'!AS$25="A",26.917,0)+IF('4-man'!AR$25="T",1.29,0)+IF('4-man'!AS$25="E",1.275,0)+IF('4-man'!AT$25="SB",18.815,0)+IF('4-man'!AS$25="H",IF('4-man'!$Z$13="Ayak",1.276,0),0)</f>
        <v/>
      </c>
      <c r="AV154">
        <f>IF('4-man'!AU$25="S",26.708,0)+IF('4-man'!AU$25="C",10.052,0)+IF('4-man'!AU$25="H",IF('4-man'!$Z$13="Ayak",0,IF('4-man'!$Z$13="Swift blade",9.844,9.929)),0)+IF('4-man'!AT$25="D",481.25,0)+IF('4-man'!AT$25="B",1.257,0)+IF('4-man'!AT$25="A",26.917,0)+IF('4-man'!AS$25="T",1.29,0)+IF('4-man'!AT$25="E",1.275,0)+IF('4-man'!AU$25="SB",18.815,0)+IF('4-man'!AT$25="H",IF('4-man'!$Z$13="Ayak",1.276,0),0)</f>
        <v/>
      </c>
      <c r="AW154">
        <f>IF('4-man'!AV$25="S",26.708,0)+IF('4-man'!AV$25="C",10.052,0)+IF('4-man'!AV$25="H",IF('4-man'!$Z$13="Ayak",0,IF('4-man'!$Z$13="Swift blade",9.844,9.929)),0)+IF('4-man'!AU$25="D",481.25,0)+IF('4-man'!AU$25="B",1.257,0)+IF('4-man'!AU$25="A",26.917,0)+IF('4-man'!AT$25="T",1.29,0)+IF('4-man'!AU$25="E",1.275,0)+IF('4-man'!AV$25="SB",18.815,0)+IF('4-man'!AU$25="H",IF('4-man'!$Z$13="Ayak",1.276,0),0)</f>
        <v/>
      </c>
      <c r="AX154">
        <f>IF('4-man'!AW$25="S",26.708,0)+IF('4-man'!AW$25="C",10.052,0)+IF('4-man'!AW$25="H",IF('4-man'!$Z$13="Ayak",0,IF('4-man'!$Z$13="Swift blade",9.844,9.929)),0)+IF('4-man'!AV$25="D",481.25,0)+IF('4-man'!AV$25="B",1.257,0)+IF('4-man'!AV$25="A",26.917,0)+IF('4-man'!AU$25="T",1.29,0)+IF('4-man'!AV$25="E",1.275,0)+IF('4-man'!AW$25="SB",18.815,0)+IF('4-man'!AV$25="H",IF('4-man'!$Z$13="Ayak",1.276,0),0)</f>
        <v/>
      </c>
      <c r="AY154">
        <f>IF('4-man'!AX$25="S",26.708,0)+IF('4-man'!AX$25="C",10.052,0)+IF('4-man'!AX$25="H",IF('4-man'!$Z$13="Ayak",0,IF('4-man'!$Z$13="Swift blade",9.844,9.929)),0)+IF('4-man'!AW$25="D",481.25,0)+IF('4-man'!AW$25="B",1.257,0)+IF('4-man'!AW$25="A",26.917,0)+IF('4-man'!AV$25="T",1.29,0)+IF('4-man'!AW$25="E",1.275,0)+IF('4-man'!AX$25="SB",18.815,0)+IF('4-man'!AW$25="H",IF('4-man'!$Z$13="Ayak",1.276,0),0)</f>
        <v/>
      </c>
      <c r="AZ154">
        <f>IF('4-man'!AY$25="S",26.708,0)+IF('4-man'!AY$25="C",10.052,0)+IF('4-man'!AY$25="H",IF('4-man'!$Z$13="Ayak",0,IF('4-man'!$Z$13="Swift blade",9.844,9.929)),0)+IF('4-man'!AX$25="D",481.25,0)+IF('4-man'!AX$25="B",1.257,0)+IF('4-man'!AX$25="A",26.917,0)+IF('4-man'!AW$25="T",1.29,0)+IF('4-man'!AX$25="E",1.275,0)+IF('4-man'!AY$25="SB",18.815,0)+IF('4-man'!AX$25="H",IF('4-man'!$Z$13="Ayak",1.276,0),0)</f>
        <v/>
      </c>
      <c r="BA154">
        <f>IF('4-man'!AZ$25="S",26.708,0)+IF('4-man'!AZ$25="C",10.052,0)+IF('4-man'!AZ$25="H",IF('4-man'!$Z$13="Ayak",0,IF('4-man'!$Z$13="Swift blade",9.844,9.929)),0)+IF('4-man'!AY$25="D",481.25,0)+IF('4-man'!AY$25="B",1.257,0)+IF('4-man'!AY$25="A",26.917,0)+IF('4-man'!AX$25="T",1.29,0)+IF('4-man'!AY$25="E",1.275,0)+IF('4-man'!AZ$25="SB",18.815,0)+IF('4-man'!AY$25="H",IF('4-man'!$Z$13="Ayak",1.276,0),0)</f>
        <v/>
      </c>
      <c r="BB154">
        <f>IF('4-man'!BA$25="S",26.708,0)+IF('4-man'!BA$25="C",10.052,0)+IF('4-man'!BA$25="H",IF('4-man'!$Z$13="Ayak",0,IF('4-man'!$Z$13="Swift blade",9.844,9.929)),0)+IF('4-man'!AZ$25="D",481.25,0)+IF('4-man'!AZ$25="B",1.257,0)+IF('4-man'!AZ$25="A",26.917,0)+IF('4-man'!AY$25="T",1.29,0)+IF('4-man'!AZ$25="E",1.275,0)+IF('4-man'!BA$25="SB",18.815,0)+IF('4-man'!AZ$25="H",IF('4-man'!$Z$13="Ayak",1.276,0),0)</f>
        <v/>
      </c>
      <c r="BC154">
        <f>IF('4-man'!BB$25="S",26.708,0)+IF('4-man'!BB$25="C",10.052,0)+IF('4-man'!BB$25="H",IF('4-man'!$Z$13="Ayak",0,IF('4-man'!$Z$13="Swift blade",9.844,9.929)),0)+IF('4-man'!BA$25="D",481.25,0)+IF('4-man'!BA$25="B",1.257,0)+IF('4-man'!BA$25="A",26.917,0)+IF('4-man'!AZ$25="T",1.29,0)+IF('4-man'!BA$25="E",1.275,0)+IF('4-man'!BB$25="SB",18.815,0)+IF('4-man'!BA$25="H",IF('4-man'!$Z$13="Ayak",1.276,0),0)</f>
        <v/>
      </c>
      <c r="BD154">
        <f>IF('4-man'!BC$25="S",26.708,0)+IF('4-man'!BC$25="C",10.052,0)+IF('4-man'!BC$25="H",IF('4-man'!$Z$13="Ayak",0,IF('4-man'!$Z$13="Swift blade",9.844,9.929)),0)+IF('4-man'!BB$25="D",481.25,0)+IF('4-man'!BB$25="B",1.257,0)+IF('4-man'!BB$25="A",26.917,0)+IF('4-man'!BA$25="T",1.29,0)+IF('4-man'!BB$25="E",1.275,0)+IF('4-man'!BC$25="SB",18.815,0)+IF('4-man'!BB$25="H",IF('4-man'!$Z$13="Ayak",1.276,0),0)</f>
        <v/>
      </c>
      <c r="BE154">
        <f>IF('4-man'!BD$25="S",26.708,0)+IF('4-man'!BD$25="C",10.052,0)+IF('4-man'!BD$25="H",IF('4-man'!$Z$13="Ayak",0,IF('4-man'!$Z$13="Swift blade",9.844,9.929)),0)+IF('4-man'!BC$25="D",481.25,0)+IF('4-man'!BC$25="B",1.257,0)+IF('4-man'!BC$25="A",26.917,0)+IF('4-man'!BB$25="T",1.29,0)+IF('4-man'!BC$25="E",1.275,0)+IF('4-man'!BD$25="SB",18.815,0)+IF('4-man'!BC$25="H",IF('4-man'!$Z$13="Ayak",1.276,0),0)</f>
        <v/>
      </c>
      <c r="BF154">
        <f>IF('4-man'!BE$25="S",26.708,0)+IF('4-man'!BE$25="C",10.052,0)+IF('4-man'!BE$25="H",IF('4-man'!$Z$13="Ayak",0,IF('4-man'!$Z$13="Swift blade",9.844,9.929)),0)+IF('4-man'!BD$25="D",481.25,0)+IF('4-man'!BD$25="B",1.257,0)+IF('4-man'!BD$25="A",26.917,0)+IF('4-man'!BC$25="T",1.29,0)+IF('4-man'!BD$25="E",1.275,0)+IF('4-man'!BE$25="SB",18.815,0)+IF('4-man'!BD$25="H",IF('4-man'!$Z$13="Ayak",1.276,0),0)</f>
        <v/>
      </c>
      <c r="BG154">
        <f>IF('4-man'!BF$25="S",26.708,0)+IF('4-man'!BF$25="C",10.052,0)+IF('4-man'!BF$25="H",IF('4-man'!$Z$13="Ayak",0,IF('4-man'!$Z$13="Swift blade",9.844,9.929)),0)+IF('4-man'!BE$25="D",481.25,0)+IF('4-man'!BE$25="B",1.257,0)+IF('4-man'!BE$25="A",26.917,0)+IF('4-man'!BD$25="T",1.29,0)+IF('4-man'!BE$25="E",1.275,0)+IF('4-man'!BF$25="SB",18.815,0)+IF('4-man'!BE$25="H",IF('4-man'!$Z$13="Ayak",1.276,0),0)</f>
        <v/>
      </c>
      <c r="BH154">
        <f>IF('4-man'!BG$25="S",26.708,0)+IF('4-man'!BG$25="C",10.052,0)+IF('4-man'!BG$25="H",IF('4-man'!$Z$13="Ayak",0,IF('4-man'!$Z$13="Swift blade",9.844,9.929)),0)+IF('4-man'!BF$25="D",481.25,0)+IF('4-man'!BF$25="B",1.257,0)+IF('4-man'!BF$25="A",26.917,0)+IF('4-man'!BE$25="T",1.29,0)+IF('4-man'!BF$25="E",1.275,0)+IF('4-man'!BG$25="SB",18.815,0)+IF('4-man'!BF$25="H",IF('4-man'!$Z$13="Ayak",1.276,0),0)</f>
        <v/>
      </c>
      <c r="BI154">
        <f>IF('4-man'!BH$25="S",26.708,0)+IF('4-man'!BH$25="C",10.052,0)+IF('4-man'!BH$25="H",IF('4-man'!$Z$13="Ayak",0,IF('4-man'!$Z$13="Swift blade",9.844,9.929)),0)+IF('4-man'!BG$25="D",481.25,0)+IF('4-man'!BG$25="B",1.257,0)+IF('4-man'!BG$25="A",26.917,0)+IF('4-man'!BF$25="T",1.29,0)+IF('4-man'!BG$25="E",1.275,0)+IF('4-man'!BH$25="SB",18.815,0)+IF('4-man'!BG$25="H",IF('4-man'!$Z$13="Ayak",1.276,0),0)</f>
        <v/>
      </c>
      <c r="BJ154">
        <f>IF('4-man'!BI$25="S",26.708,0)+IF('4-man'!BI$25="C",10.052,0)+IF('4-man'!BI$25="H",IF('4-man'!$Z$13="Ayak",0,IF('4-man'!$Z$13="Swift blade",9.844,9.929)),0)+IF('4-man'!BH$25="D",481.25,0)+IF('4-man'!BH$25="B",1.257,0)+IF('4-man'!BH$25="A",26.917,0)+IF('4-man'!BG$25="T",1.29,0)+IF('4-man'!BH$25="E",1.275,0)+IF('4-man'!BI$25="SB",18.815,0)+IF('4-man'!BH$25="H",IF('4-man'!$Z$13="Ayak",1.276,0),0)</f>
        <v/>
      </c>
      <c r="BK154">
        <f>IF('4-man'!BJ$25="S",26.708,0)+IF('4-man'!BJ$25="C",10.052,0)+IF('4-man'!BJ$25="H",IF('4-man'!$Z$13="Ayak",0,IF('4-man'!$Z$13="Swift blade",9.844,9.929)),0)+IF('4-man'!BI$25="D",481.25,0)+IF('4-man'!BI$25="B",1.257,0)+IF('4-man'!BI$25="A",26.917,0)+IF('4-man'!BH$25="T",1.29,0)+IF('4-man'!BI$25="E",1.275,0)+IF('4-man'!BJ$25="SB",18.815,0)+IF('4-man'!BI$25="H",IF('4-man'!$Z$13="Ayak",1.276,0),0)</f>
        <v/>
      </c>
      <c r="BL154">
        <f>IF('4-man'!BK$25="S",26.708,0)+IF('4-man'!BK$25="C",10.052,0)+IF('4-man'!BK$25="H",IF('4-man'!$Z$13="Ayak",0,IF('4-man'!$Z$13="Swift blade",9.844,9.929)),0)+IF('4-man'!BJ$25="D",481.25,0)+IF('4-man'!BJ$25="B",1.257,0)+IF('4-man'!BJ$25="A",26.917,0)+IF('4-man'!BI$25="T",1.29,0)+IF('4-man'!BJ$25="E",1.275,0)+IF('4-man'!BK$25="SB",18.815,0)+IF('4-man'!BJ$25="H",IF('4-man'!$Z$13="Ayak",1.276,0),0)</f>
        <v/>
      </c>
      <c r="BM154">
        <f>IF('4-man'!BL$25="S",26.708,0)+IF('4-man'!BL$25="C",10.052,0)+IF('4-man'!BL$25="H",IF('4-man'!$Z$13="Ayak",0,IF('4-man'!$Z$13="Swift blade",9.844,9.929)),0)+IF('4-man'!BK$25="D",481.25,0)+IF('4-man'!BK$25="B",1.257,0)+IF('4-man'!BK$25="A",26.917,0)+IF('4-man'!BJ$25="T",1.29,0)+IF('4-man'!BK$25="E",1.275,0)+IF('4-man'!BL$25="SB",18.815,0)+IF('4-man'!BK$25="H",IF('4-man'!$Z$13="Ayak",1.276,0),0)</f>
        <v/>
      </c>
      <c r="BN154">
        <f>IF('4-man'!BM$25="S",26.708,0)+IF('4-man'!BM$25="C",10.052,0)+IF('4-man'!BM$25="H",IF('4-man'!$Z$13="Ayak",0,IF('4-man'!$Z$13="Swift blade",9.844,9.929)),0)+IF('4-man'!BL$25="D",481.25,0)+IF('4-man'!BL$25="B",1.257,0)+IF('4-man'!BL$25="A",26.917,0)+IF('4-man'!BK$25="T",1.29,0)+IF('4-man'!BL$25="E",1.275,0)+IF('4-man'!BM$25="SB",18.815,0)+IF('4-man'!BL$25="H",IF('4-man'!$Z$13="Ayak",1.276,0),0)</f>
        <v/>
      </c>
      <c r="BO154">
        <f>IF('4-man'!BN$25="S",26.708,0)+IF('4-man'!BN$25="C",10.052,0)+IF('4-man'!BN$25="H",IF('4-man'!$Z$13="Ayak",0,IF('4-man'!$Z$13="Swift blade",9.844,9.929)),0)+IF('4-man'!BM$25="D",481.25,0)+IF('4-man'!BM$25="B",1.257,0)+IF('4-man'!BM$25="A",26.917,0)+IF('4-man'!BL$25="T",1.29,0)+IF('4-man'!BM$25="E",1.275,0)+IF('4-man'!BN$25="SB",18.815,0)+IF('4-man'!BM$25="H",IF('4-man'!$Z$13="Ayak",1.276,0),0)</f>
        <v/>
      </c>
      <c r="BP154">
        <f>IF('4-man'!BO$25="S",26.708,0)+IF('4-man'!BO$25="C",10.052,0)+IF('4-man'!BO$25="H",IF('4-man'!$Z$13="Ayak",0,IF('4-man'!$Z$13="Swift blade",9.844,9.929)),0)+IF('4-man'!BN$25="D",481.25,0)+IF('4-man'!BN$25="B",1.257,0)+IF('4-man'!BN$25="A",26.917,0)+IF('4-man'!BM$25="T",1.29,0)+IF('4-man'!BN$25="E",1.275,0)+IF('4-man'!BO$25="SB",18.815,0)+IF('4-man'!BN$25="H",IF('4-man'!$Z$13="Ayak",1.276,0),0)</f>
        <v/>
      </c>
      <c r="BQ154">
        <f>IF('4-man'!BP$25="S",26.708,0)+IF('4-man'!BP$25="C",10.052,0)+IF('4-man'!BP$25="H",IF('4-man'!$Z$13="Ayak",0,IF('4-man'!$Z$13="Swift blade",9.844,9.929)),0)+IF('4-man'!BO$25="D",481.25,0)+IF('4-man'!BO$25="B",1.257,0)+IF('4-man'!BO$25="A",26.917,0)+IF('4-man'!BN$25="T",1.29,0)+IF('4-man'!BO$25="E",1.275,0)+IF('4-man'!BP$25="SB",18.815,0)+IF('4-man'!BO$25="H",IF('4-man'!$Z$13="Ayak",1.276,0),0)</f>
        <v/>
      </c>
      <c r="BR154">
        <f>IF('4-man'!BQ$25="S",26.708,0)+IF('4-man'!BQ$25="C",10.052,0)+IF('4-man'!BQ$25="H",IF('4-man'!$Z$13="Ayak",0,IF('4-man'!$Z$13="Swift blade",9.844,9.929)),0)+IF('4-man'!BP$25="D",481.25,0)+IF('4-man'!BP$25="B",1.257,0)+IF('4-man'!BP$25="A",26.917,0)+IF('4-man'!BO$25="T",1.29,0)+IF('4-man'!BP$25="E",1.275,0)+IF('4-man'!BQ$25="SB",18.815,0)+IF('4-man'!BP$25="H",IF('4-man'!$Z$13="Ayak",1.276,0),0)</f>
        <v/>
      </c>
      <c r="BS154">
        <f>IF('4-man'!BR$25="S",26.708,0)+IF('4-man'!BR$25="C",10.052,0)+IF('4-man'!BR$25="H",IF('4-man'!$Z$13="Ayak",0,IF('4-man'!$Z$13="Swift blade",9.844,9.929)),0)+IF('4-man'!BQ$25="D",481.25,0)+IF('4-man'!BQ$25="B",1.257,0)+IF('4-man'!BQ$25="A",26.917,0)+IF('4-man'!BP$25="T",1.29,0)+IF('4-man'!BQ$25="E",1.275,0)+IF('4-man'!BR$25="SB",18.815,0)+IF('4-man'!BQ$25="H",IF('4-man'!$Z$13="Ayak",1.276,0),0)</f>
        <v/>
      </c>
      <c r="BT154">
        <f>IF('4-man'!BS$25="S",26.708,0)+IF('4-man'!BS$25="C",10.052,0)+IF('4-man'!BS$25="H",IF('4-man'!$Z$13="Ayak",0,IF('4-man'!$Z$13="Swift blade",9.844,9.929)),0)+IF('4-man'!BR$25="D",481.25,0)+IF('4-man'!BR$25="B",1.257,0)+IF('4-man'!BR$25="A",26.917,0)+IF('4-man'!BQ$25="T",1.29,0)+IF('4-man'!BR$25="E",1.275,0)+IF('4-man'!BS$25="SB",18.815,0)+IF('4-man'!BR$25="H",IF('4-man'!$Z$13="Ayak",1.276,0),0)</f>
        <v/>
      </c>
      <c r="BU154">
        <f>IF('4-man'!BT$25="S",26.708,0)+IF('4-man'!BT$25="C",10.052,0)+IF('4-man'!BT$25="H",IF('4-man'!$Z$13="Ayak",0,IF('4-man'!$Z$13="Swift blade",9.844,9.929)),0)+IF('4-man'!BS$25="D",481.25,0)+IF('4-man'!BS$25="B",1.257,0)+IF('4-man'!BS$25="A",26.917,0)+IF('4-man'!BR$25="T",1.29,0)+IF('4-man'!BS$25="E",1.275,0)+IF('4-man'!BT$25="SB",18.815,0)+IF('4-man'!BS$25="H",IF('4-man'!$Z$13="Ayak",1.276,0),0)</f>
        <v/>
      </c>
      <c r="BV154">
        <f>IF('4-man'!BU$25="S",26.708,0)+IF('4-man'!BU$25="C",10.052,0)+IF('4-man'!BU$25="H",IF('4-man'!$Z$13="Ayak",0,IF('4-man'!$Z$13="Swift blade",9.844,9.929)),0)+IF('4-man'!BT$25="D",481.25,0)+IF('4-man'!BT$25="B",1.257,0)+IF('4-man'!BT$25="A",26.917,0)+IF('4-man'!BS$25="T",1.29,0)+IF('4-man'!BT$25="E",1.275,0)+IF('4-man'!BU$25="SB",18.815,0)+IF('4-man'!BT$25="H",IF('4-man'!$Z$13="Ayak",1.276,0),0)</f>
        <v/>
      </c>
      <c r="BW154">
        <f>IF('4-man'!BV$25="S",26.708,0)+IF('4-man'!BV$25="C",10.052,0)+IF('4-man'!BV$25="H",IF('4-man'!$Z$13="Ayak",0,IF('4-man'!$Z$13="Swift blade",9.844,9.929)),0)+IF('4-man'!BU$25="D",481.25,0)+IF('4-man'!BU$25="B",1.257,0)+IF('4-man'!BU$25="A",26.917,0)+IF('4-man'!BT$25="T",1.29,0)+IF('4-man'!BU$25="E",1.275,0)+IF('4-man'!BV$25="SB",18.815,0)+IF('4-man'!BU$25="H",IF('4-man'!$Z$13="Ayak",1.276,0),0)</f>
        <v/>
      </c>
      <c r="BX154">
        <f>IF('4-man'!BW$25="S",26.708,0)+IF('4-man'!BW$25="C",10.052,0)+IF('4-man'!BW$25="H",IF('4-man'!$Z$13="Ayak",0,IF('4-man'!$Z$13="Swift blade",9.844,9.929)),0)+IF('4-man'!BV$25="D",481.25,0)+IF('4-man'!BV$25="B",1.257,0)+IF('4-man'!BV$25="A",26.917,0)+IF('4-man'!BU$25="T",1.29,0)+IF('4-man'!BV$25="E",1.275,0)+IF('4-man'!BW$25="SB",18.815,0)+IF('4-man'!BV$25="H",IF('4-man'!$Z$13="Ayak",1.276,0),0)</f>
        <v/>
      </c>
      <c r="BY154">
        <f>IF('4-man'!BX$25="S",26.708,0)+IF('4-man'!BX$25="C",10.052,0)+IF('4-man'!BX$25="H",IF('4-man'!$Z$13="Ayak",0,IF('4-man'!$Z$13="Swift blade",9.844,9.929)),0)+IF('4-man'!BW$25="D",481.25,0)+IF('4-man'!BW$25="B",1.257,0)+IF('4-man'!BW$25="A",26.917,0)+IF('4-man'!BV$25="T",1.29,0)+IF('4-man'!BW$25="E",1.275,0)+IF('4-man'!BX$25="SB",18.815,0)+IF('4-man'!BW$25="H",IF('4-man'!$Z$13="Ayak",1.276,0),0)</f>
        <v/>
      </c>
      <c r="BZ154">
        <f>IF('4-man'!BY$25="S",26.708,0)+IF('4-man'!BY$25="C",10.052,0)+IF('4-man'!BY$25="H",IF('4-man'!$Z$13="Ayak",0,IF('4-man'!$Z$13="Swift blade",9.844,9.929)),0)+IF('4-man'!BX$25="D",481.25,0)+IF('4-man'!BX$25="B",1.257,0)+IF('4-man'!BX$25="A",26.917,0)+IF('4-man'!BW$25="T",1.29,0)+IF('4-man'!BX$25="E",1.275,0)+IF('4-man'!BY$25="SB",18.815,0)+IF('4-man'!BX$25="H",IF('4-man'!$Z$13="Ayak",1.276,0),0)</f>
        <v/>
      </c>
      <c r="CA154">
        <f>IF('4-man'!BZ$25="S",26.708,0)+IF('4-man'!BZ$25="C",10.052,0)+IF('4-man'!BZ$25="H",IF('4-man'!$Z$13="Ayak",0,IF('4-man'!$Z$13="Swift blade",9.844,9.929)),0)+IF('4-man'!BY$25="D",481.25,0)+IF('4-man'!BY$25="B",1.257,0)+IF('4-man'!BY$25="A",26.917,0)+IF('4-man'!BX$25="T",1.29,0)+IF('4-man'!BY$25="E",1.275,0)+IF('4-man'!BZ$25="SB",18.815,0)+IF('4-man'!BY$25="H",IF('4-man'!$Z$13="Ayak",1.276,0),0)</f>
        <v/>
      </c>
      <c r="CB154">
        <f>IF('4-man'!CA$25="S",26.708,0)+IF('4-man'!CA$25="C",10.052,0)+IF('4-man'!CA$25="H",IF('4-man'!$Z$13="Ayak",0,IF('4-man'!$Z$13="Swift blade",9.844,9.929)),0)+IF('4-man'!BZ$25="D",481.25,0)+IF('4-man'!BZ$25="B",1.257,0)+IF('4-man'!BZ$25="A",26.917,0)+IF('4-man'!BY$25="T",1.29,0)+IF('4-man'!BZ$25="E",1.275,0)+IF('4-man'!CA$25="SB",18.815,0)+IF('4-man'!BZ$25="H",IF('4-man'!$Z$13="Ayak",1.276,0),0)</f>
        <v/>
      </c>
      <c r="CC154">
        <f>IF('4-man'!CB$25="S",26.708,0)+IF('4-man'!CB$25="C",10.052,0)+IF('4-man'!CB$25="H",IF('4-man'!$Z$13="Ayak",0,IF('4-man'!$Z$13="Swift blade",9.844,9.929)),0)+IF('4-man'!CA$25="D",481.25,0)+IF('4-man'!CA$25="B",1.257,0)+IF('4-man'!CA$25="A",26.917,0)+IF('4-man'!BZ$25="T",1.29,0)+IF('4-man'!CA$25="E",1.275,0)+IF('4-man'!CB$25="SB",18.815,0)+IF('4-man'!CA$25="H",IF('4-man'!$Z$13="Ayak",1.276,0),0)</f>
        <v/>
      </c>
      <c r="CD154">
        <f>IF('4-man'!CC$25="S",26.708,0)+IF('4-man'!CC$25="C",10.052,0)+IF('4-man'!CC$25="H",IF('4-man'!$Z$13="Ayak",0,IF('4-man'!$Z$13="Swift blade",9.844,9.929)),0)+IF('4-man'!CB$25="D",481.25,0)+IF('4-man'!CB$25="B",1.257,0)+IF('4-man'!CB$25="A",26.917,0)+IF('4-man'!CA$25="T",1.29,0)+IF('4-man'!CB$25="E",1.275,0)+IF('4-man'!CC$25="SB",18.815,0)+IF('4-man'!CB$25="H",IF('4-man'!$Z$13="Ayak",1.276,0),0)</f>
        <v/>
      </c>
    </row>
    <row r="155">
      <c r="A155" t="inlineStr">
        <is>
          <t>P4 misc</t>
        </is>
      </c>
      <c r="B155">
        <f>IF('4-man'!$BF$4="",MIN($C$161:$CD$161),'4-man'!$BF$4)</f>
        <v/>
      </c>
      <c r="C155">
        <f>MIN(100,INDEX($B$150:$CD$150,1,N155+1)+IF(AND(ISNUMBER(Q155),Q155&gt;N155),25,0))</f>
        <v/>
      </c>
      <c r="D155">
        <f>INDEX($B$151:$CD$151,1,N155+1)</f>
        <v/>
      </c>
      <c r="E155">
        <f>MIN(100,C155+IF(OR('4-man'!$L$7=TRUE,'4-man'!$L$7="TRUE",'4-man'!$L$7="Yes"),15,0))</f>
        <v/>
      </c>
      <c r="F155">
        <f>MAX(0,ROUNDUP((IF('4-man'!$AH$7="",IF('4-man'!$AE$7="",0,'4-man'!$AE$7),'4-man'!$AH$7)-E155)/10,0))</f>
        <v/>
      </c>
      <c r="G155">
        <f>IF(F155=0,I155,MAX(I155,N155+(IF(OR('4-man'!$F$7=TRUE,'4-man'!$F$7="TRUE",'4-man'!$F$7="Yes"),25,50)-D155)+IF(OR('4-man'!$F$7=TRUE,'4-man'!$F$7="TRUE",'4-man'!$F$7="Yes"),25,50)*(F155-1)))</f>
        <v/>
      </c>
      <c r="H155">
        <f>MIN(100,E155+10*F155)</f>
        <v/>
      </c>
      <c r="I155">
        <f>B155+IF('4-man'!$BF$4="",19,21)</f>
        <v/>
      </c>
      <c r="J155">
        <f>IF(G155-I155&lt;=0,0,4*INT((G155-I155)/21)+(MOD(G155-I155,21)&gt;0)+(MOD(G155-I155,21)&gt;6)+(MOD(G155-I155,21)&gt;11)+(MOD(G155-I155,21)&gt;16))</f>
        <v/>
      </c>
      <c r="K155">
        <f>IF(OR('4-man'!$F$7=TRUE,'4-man'!$F$7="TRUE",'4-man'!$F$7="Yes"),H155,E155)-IF('4-man'!$AE$7="",0,'4-man'!$AE$7)+15*(OR('4-man'!$O$7=TRUE,'4-man'!$O$7="TRUE",'4-man'!$O$7="Yes"))+15*(OR('4-man'!$R$7=TRUE,'4-man'!$R$7="TRUE",'4-man'!$R$7="Yes"))</f>
        <v/>
      </c>
      <c r="L155">
        <f>MAX(0,ROUNDUP((IF('4-man'!$AX$7="",30,'4-man'!$AX$7)-K155)/10,0))</f>
        <v/>
      </c>
      <c r="M155">
        <f>IF(OR('4-man'!$F$7=TRUE,'4-man'!$F$7="TRUE",'4-man'!$F$7="Yes"),G155+50*L155,IF(L155=0,N155,N155+(50-D155)+50*(L155-1)))</f>
        <v/>
      </c>
      <c r="N155">
        <f>MAX($C$156:$CD$156)</f>
        <v/>
      </c>
      <c r="O155">
        <f>MAX(0,ROUNDUP((IF('4-man'!$AE$7="",0,'4-man'!$AE$7)-H155)/10,0))</f>
        <v/>
      </c>
      <c r="P155">
        <f>G155+50*O155</f>
        <v/>
      </c>
      <c r="Q155">
        <f>IF(OR('4-man'!$V$7="",COUNTIF('4-man'!$C$25:'4-man'!$CD$25,"P")&gt;0),"",IFERROR(INT(IF(ISNUMBER('4-man'!$V$7),IF('4-man'!$V$7&lt;1,'4-man'!$V$7*86400,'4-man'!$V$7),VALUE(LEFT('4-man'!$V$7,FIND(":",'4-man'!$V$7)-1))*60+VALUE(MID('4-man'!$V$7,FIND(":",'4-man'!$V$7)+1,20)))/0.6+0.000001),""))</f>
        <v/>
      </c>
      <c r="R155">
        <f>IF(AND(IF('4-man'!$C$7="",100,'4-man'!$C$7)=95,COUNTIF('4-man'!$C$25:$CD$25,"R")=0,COUNTIF('4-man'!$C$25:$CD$25,"D")&gt;0),INDEX('4-man'!$C$21:$CD$21,1,MATCH("D",'4-man'!$C$25:$CD$25,0))+1,"")</f>
      </c>
    </row>
    <row r="156">
      <c r="A156" t="inlineStr">
        <is>
          <t>P4 act</t>
        </is>
      </c>
      <c r="C156">
        <f>IF(OR('4-man'!C$25="P",OR('4-man'!C$25="R",'4-man'!C$21=$R$155),AND('4-man'!C$21&lt;=IF('4-man'!$BF$4="",999,'4-man'!$BF$4),OR('4-man'!C$25="D",LEFT('4-man'!C$25,3)="ST&gt;",OR(AND('4-man'!C$22="ST&gt;4",C125&gt;=100),AND('4-man'!C$23="ST&gt;4",C133&gt;=100),AND('4-man'!C$24="ST&gt;4",C141&gt;=100))))),'4-man'!C$21,0)</f>
        <v/>
      </c>
      <c r="D156">
        <f>IF(OR('4-man'!D$25="P",OR('4-man'!D$25="R",'4-man'!D$21=$R$155),AND('4-man'!D$21&lt;=IF('4-man'!$BF$4="",999,'4-man'!$BF$4),OR('4-man'!D$25="D",LEFT('4-man'!D$25,3)="ST&gt;",OR(AND('4-man'!D$22="ST&gt;4",D125&gt;=100),AND('4-man'!D$23="ST&gt;4",D133&gt;=100),AND('4-man'!D$24="ST&gt;4",D141&gt;=100))))),'4-man'!D$21,0)</f>
        <v/>
      </c>
      <c r="E156">
        <f>IF(OR('4-man'!E$25="P",OR('4-man'!E$25="R",'4-man'!E$21=$R$155),AND('4-man'!E$21&lt;=IF('4-man'!$BF$4="",999,'4-man'!$BF$4),OR('4-man'!E$25="D",LEFT('4-man'!E$25,3)="ST&gt;",OR(AND('4-man'!E$22="ST&gt;4",E125&gt;=100),AND('4-man'!E$23="ST&gt;4",E133&gt;=100),AND('4-man'!E$24="ST&gt;4",E141&gt;=100))))),'4-man'!E$21,0)</f>
        <v/>
      </c>
      <c r="F156">
        <f>IF(OR('4-man'!F$25="P",OR('4-man'!F$25="R",'4-man'!F$21=$R$155),AND('4-man'!F$21&lt;=IF('4-man'!$BF$4="",999,'4-man'!$BF$4),OR('4-man'!F$25="D",LEFT('4-man'!F$25,3)="ST&gt;",OR(AND('4-man'!F$22="ST&gt;4",F125&gt;=100),AND('4-man'!F$23="ST&gt;4",F133&gt;=100),AND('4-man'!F$24="ST&gt;4",F141&gt;=100))))),'4-man'!F$21,0)</f>
        <v/>
      </c>
      <c r="G156">
        <f>IF(OR('4-man'!G$25="P",OR('4-man'!G$25="R",'4-man'!G$21=$R$155),AND('4-man'!G$21&lt;=IF('4-man'!$BF$4="",999,'4-man'!$BF$4),OR('4-man'!G$25="D",LEFT('4-man'!G$25,3)="ST&gt;",OR(AND('4-man'!G$22="ST&gt;4",G125&gt;=100),AND('4-man'!G$23="ST&gt;4",G133&gt;=100),AND('4-man'!G$24="ST&gt;4",G141&gt;=100))))),'4-man'!G$21,0)</f>
        <v/>
      </c>
      <c r="H156">
        <f>IF(OR('4-man'!H$25="P",OR('4-man'!H$25="R",'4-man'!H$21=$R$155),AND('4-man'!H$21&lt;=IF('4-man'!$BF$4="",999,'4-man'!$BF$4),OR('4-man'!H$25="D",LEFT('4-man'!H$25,3)="ST&gt;",OR(AND('4-man'!H$22="ST&gt;4",H125&gt;=100),AND('4-man'!H$23="ST&gt;4",H133&gt;=100),AND('4-man'!H$24="ST&gt;4",H141&gt;=100))))),'4-man'!H$21,0)</f>
        <v/>
      </c>
      <c r="I156">
        <f>IF(OR('4-man'!I$25="P",OR('4-man'!I$25="R",'4-man'!I$21=$R$155),AND('4-man'!I$21&lt;=IF('4-man'!$BF$4="",999,'4-man'!$BF$4),OR('4-man'!I$25="D",LEFT('4-man'!I$25,3)="ST&gt;",OR(AND('4-man'!I$22="ST&gt;4",I125&gt;=100),AND('4-man'!I$23="ST&gt;4",I133&gt;=100),AND('4-man'!I$24="ST&gt;4",I141&gt;=100))))),'4-man'!I$21,0)</f>
        <v/>
      </c>
      <c r="J156">
        <f>IF(OR('4-man'!J$25="P",OR('4-man'!J$25="R",'4-man'!J$21=$R$155),AND('4-man'!J$21&lt;=IF('4-man'!$BF$4="",999,'4-man'!$BF$4),OR('4-man'!J$25="D",LEFT('4-man'!J$25,3)="ST&gt;",OR(AND('4-man'!J$22="ST&gt;4",J125&gt;=100),AND('4-man'!J$23="ST&gt;4",J133&gt;=100),AND('4-man'!J$24="ST&gt;4",J141&gt;=100))))),'4-man'!J$21,0)</f>
        <v/>
      </c>
      <c r="K156">
        <f>IF(OR('4-man'!K$25="P",OR('4-man'!K$25="R",'4-man'!K$21=$R$155),AND('4-man'!K$21&lt;=IF('4-man'!$BF$4="",999,'4-man'!$BF$4),OR('4-man'!K$25="D",LEFT('4-man'!K$25,3)="ST&gt;",OR(AND('4-man'!K$22="ST&gt;4",K125&gt;=100),AND('4-man'!K$23="ST&gt;4",K133&gt;=100),AND('4-man'!K$24="ST&gt;4",K141&gt;=100))))),'4-man'!K$21,0)</f>
        <v/>
      </c>
      <c r="L156">
        <f>IF(OR('4-man'!L$25="P",OR('4-man'!L$25="R",'4-man'!L$21=$R$155),AND('4-man'!L$21&lt;=IF('4-man'!$BF$4="",999,'4-man'!$BF$4),OR('4-man'!L$25="D",LEFT('4-man'!L$25,3)="ST&gt;",OR(AND('4-man'!L$22="ST&gt;4",L125&gt;=100),AND('4-man'!L$23="ST&gt;4",L133&gt;=100),AND('4-man'!L$24="ST&gt;4",L141&gt;=100))))),'4-man'!L$21,0)</f>
        <v/>
      </c>
      <c r="M156">
        <f>IF(OR('4-man'!M$25="P",OR('4-man'!M$25="R",'4-man'!M$21=$R$155),AND('4-man'!M$21&lt;=IF('4-man'!$BF$4="",999,'4-man'!$BF$4),OR('4-man'!M$25="D",LEFT('4-man'!M$25,3)="ST&gt;",OR(AND('4-man'!M$22="ST&gt;4",M125&gt;=100),AND('4-man'!M$23="ST&gt;4",M133&gt;=100),AND('4-man'!M$24="ST&gt;4",M141&gt;=100))))),'4-man'!M$21,0)</f>
        <v/>
      </c>
      <c r="N156">
        <f>IF(OR('4-man'!N$25="P",OR('4-man'!N$25="R",'4-man'!N$21=$R$155),AND('4-man'!N$21&lt;=IF('4-man'!$BF$4="",999,'4-man'!$BF$4),OR('4-man'!N$25="D",LEFT('4-man'!N$25,3)="ST&gt;",OR(AND('4-man'!N$22="ST&gt;4",N125&gt;=100),AND('4-man'!N$23="ST&gt;4",N133&gt;=100),AND('4-man'!N$24="ST&gt;4",N141&gt;=100))))),'4-man'!N$21,0)</f>
        <v/>
      </c>
      <c r="O156">
        <f>IF(OR('4-man'!O$25="P",OR('4-man'!O$25="R",'4-man'!O$21=$R$155),AND('4-man'!O$21&lt;=IF('4-man'!$BF$4="",999,'4-man'!$BF$4),OR('4-man'!O$25="D",LEFT('4-man'!O$25,3)="ST&gt;",OR(AND('4-man'!O$22="ST&gt;4",O125&gt;=100),AND('4-man'!O$23="ST&gt;4",O133&gt;=100),AND('4-man'!O$24="ST&gt;4",O141&gt;=100))))),'4-man'!O$21,0)</f>
        <v/>
      </c>
      <c r="P156">
        <f>IF(OR('4-man'!P$25="P",OR('4-man'!P$25="R",'4-man'!P$21=$R$155),AND('4-man'!P$21&lt;=IF('4-man'!$BF$4="",999,'4-man'!$BF$4),OR('4-man'!P$25="D",LEFT('4-man'!P$25,3)="ST&gt;",OR(AND('4-man'!P$22="ST&gt;4",P125&gt;=100),AND('4-man'!P$23="ST&gt;4",P133&gt;=100),AND('4-man'!P$24="ST&gt;4",P141&gt;=100))))),'4-man'!P$21,0)</f>
        <v/>
      </c>
      <c r="Q156">
        <f>IF(OR('4-man'!Q$25="P",OR('4-man'!Q$25="R",'4-man'!Q$21=$R$155),AND('4-man'!Q$21&lt;=IF('4-man'!$BF$4="",999,'4-man'!$BF$4),OR('4-man'!Q$25="D",LEFT('4-man'!Q$25,3)="ST&gt;",OR(AND('4-man'!Q$22="ST&gt;4",Q125&gt;=100),AND('4-man'!Q$23="ST&gt;4",Q133&gt;=100),AND('4-man'!Q$24="ST&gt;4",Q141&gt;=100))))),'4-man'!Q$21,0)</f>
        <v/>
      </c>
      <c r="R156">
        <f>IF(OR('4-man'!R$25="P",OR('4-man'!R$25="R",'4-man'!R$21=$R$155),AND('4-man'!R$21&lt;=IF('4-man'!$BF$4="",999,'4-man'!$BF$4),OR('4-man'!R$25="D",LEFT('4-man'!R$25,3)="ST&gt;",OR(AND('4-man'!R$22="ST&gt;4",R125&gt;=100),AND('4-man'!R$23="ST&gt;4",R133&gt;=100),AND('4-man'!R$24="ST&gt;4",R141&gt;=100))))),'4-man'!R$21,0)</f>
        <v/>
      </c>
      <c r="S156">
        <f>IF(OR('4-man'!S$25="P",OR('4-man'!S$25="R",'4-man'!S$21=$R$155),AND('4-man'!S$21&lt;=IF('4-man'!$BF$4="",999,'4-man'!$BF$4),OR('4-man'!S$25="D",LEFT('4-man'!S$25,3)="ST&gt;",OR(AND('4-man'!S$22="ST&gt;4",S125&gt;=100),AND('4-man'!S$23="ST&gt;4",S133&gt;=100),AND('4-man'!S$24="ST&gt;4",S141&gt;=100))))),'4-man'!S$21,0)</f>
        <v/>
      </c>
      <c r="T156">
        <f>IF(OR('4-man'!T$25="P",OR('4-man'!T$25="R",'4-man'!T$21=$R$155),AND('4-man'!T$21&lt;=IF('4-man'!$BF$4="",999,'4-man'!$BF$4),OR('4-man'!T$25="D",LEFT('4-man'!T$25,3)="ST&gt;",OR(AND('4-man'!T$22="ST&gt;4",T125&gt;=100),AND('4-man'!T$23="ST&gt;4",T133&gt;=100),AND('4-man'!T$24="ST&gt;4",T141&gt;=100))))),'4-man'!T$21,0)</f>
        <v/>
      </c>
      <c r="U156">
        <f>IF(OR('4-man'!U$25="P",OR('4-man'!U$25="R",'4-man'!U$21=$R$155),AND('4-man'!U$21&lt;=IF('4-man'!$BF$4="",999,'4-man'!$BF$4),OR('4-man'!U$25="D",LEFT('4-man'!U$25,3)="ST&gt;",OR(AND('4-man'!U$22="ST&gt;4",U125&gt;=100),AND('4-man'!U$23="ST&gt;4",U133&gt;=100),AND('4-man'!U$24="ST&gt;4",U141&gt;=100))))),'4-man'!U$21,0)</f>
        <v/>
      </c>
      <c r="V156">
        <f>IF(OR('4-man'!V$25="P",OR('4-man'!V$25="R",'4-man'!V$21=$R$155),AND('4-man'!V$21&lt;=IF('4-man'!$BF$4="",999,'4-man'!$BF$4),OR('4-man'!V$25="D",LEFT('4-man'!V$25,3)="ST&gt;",OR(AND('4-man'!V$22="ST&gt;4",V125&gt;=100),AND('4-man'!V$23="ST&gt;4",V133&gt;=100),AND('4-man'!V$24="ST&gt;4",V141&gt;=100))))),'4-man'!V$21,0)</f>
        <v/>
      </c>
      <c r="W156">
        <f>IF(OR('4-man'!W$25="P",OR('4-man'!W$25="R",'4-man'!W$21=$R$155),AND('4-man'!W$21&lt;=IF('4-man'!$BF$4="",999,'4-man'!$BF$4),OR('4-man'!W$25="D",LEFT('4-man'!W$25,3)="ST&gt;",OR(AND('4-man'!W$22="ST&gt;4",W125&gt;=100),AND('4-man'!W$23="ST&gt;4",W133&gt;=100),AND('4-man'!W$24="ST&gt;4",W141&gt;=100))))),'4-man'!W$21,0)</f>
        <v/>
      </c>
      <c r="X156">
        <f>IF(OR('4-man'!X$25="P",OR('4-man'!X$25="R",'4-man'!X$21=$R$155),AND('4-man'!X$21&lt;=IF('4-man'!$BF$4="",999,'4-man'!$BF$4),OR('4-man'!X$25="D",LEFT('4-man'!X$25,3)="ST&gt;",OR(AND('4-man'!X$22="ST&gt;4",X125&gt;=100),AND('4-man'!X$23="ST&gt;4",X133&gt;=100),AND('4-man'!X$24="ST&gt;4",X141&gt;=100))))),'4-man'!X$21,0)</f>
        <v/>
      </c>
      <c r="Y156">
        <f>IF(OR('4-man'!Y$25="P",OR('4-man'!Y$25="R",'4-man'!Y$21=$R$155),AND('4-man'!Y$21&lt;=IF('4-man'!$BF$4="",999,'4-man'!$BF$4),OR('4-man'!Y$25="D",LEFT('4-man'!Y$25,3)="ST&gt;",OR(AND('4-man'!Y$22="ST&gt;4",Y125&gt;=100),AND('4-man'!Y$23="ST&gt;4",Y133&gt;=100),AND('4-man'!Y$24="ST&gt;4",Y141&gt;=100))))),'4-man'!Y$21,0)</f>
        <v/>
      </c>
      <c r="Z156">
        <f>IF(OR('4-man'!Z$25="P",OR('4-man'!Z$25="R",'4-man'!Z$21=$R$155),AND('4-man'!Z$21&lt;=IF('4-man'!$BF$4="",999,'4-man'!$BF$4),OR('4-man'!Z$25="D",LEFT('4-man'!Z$25,3)="ST&gt;",OR(AND('4-man'!Z$22="ST&gt;4",Z125&gt;=100),AND('4-man'!Z$23="ST&gt;4",Z133&gt;=100),AND('4-man'!Z$24="ST&gt;4",Z141&gt;=100))))),'4-man'!Z$21,0)</f>
        <v/>
      </c>
      <c r="AA156">
        <f>IF(OR('4-man'!AA$25="P",OR('4-man'!AA$25="R",'4-man'!AA$21=$R$155),AND('4-man'!AA$21&lt;=IF('4-man'!$BF$4="",999,'4-man'!$BF$4),OR('4-man'!AA$25="D",LEFT('4-man'!AA$25,3)="ST&gt;",OR(AND('4-man'!AA$22="ST&gt;4",AA125&gt;=100),AND('4-man'!AA$23="ST&gt;4",AA133&gt;=100),AND('4-man'!AA$24="ST&gt;4",AA141&gt;=100))))),'4-man'!AA$21,0)</f>
        <v/>
      </c>
      <c r="AB156">
        <f>IF(OR('4-man'!AB$25="P",OR('4-man'!AB$25="R",'4-man'!AB$21=$R$155),AND('4-man'!AB$21&lt;=IF('4-man'!$BF$4="",999,'4-man'!$BF$4),OR('4-man'!AB$25="D",LEFT('4-man'!AB$25,3)="ST&gt;",OR(AND('4-man'!AB$22="ST&gt;4",AB125&gt;=100),AND('4-man'!AB$23="ST&gt;4",AB133&gt;=100),AND('4-man'!AB$24="ST&gt;4",AB141&gt;=100))))),'4-man'!AB$21,0)</f>
        <v/>
      </c>
      <c r="AC156">
        <f>IF(OR('4-man'!AC$25="P",OR('4-man'!AC$25="R",'4-man'!AC$21=$R$155),AND('4-man'!AC$21&lt;=IF('4-man'!$BF$4="",999,'4-man'!$BF$4),OR('4-man'!AC$25="D",LEFT('4-man'!AC$25,3)="ST&gt;",OR(AND('4-man'!AC$22="ST&gt;4",AC125&gt;=100),AND('4-man'!AC$23="ST&gt;4",AC133&gt;=100),AND('4-man'!AC$24="ST&gt;4",AC141&gt;=100))))),'4-man'!AC$21,0)</f>
        <v/>
      </c>
      <c r="AD156">
        <f>IF(OR('4-man'!AD$25="P",OR('4-man'!AD$25="R",'4-man'!AD$21=$R$155),AND('4-man'!AD$21&lt;=IF('4-man'!$BF$4="",999,'4-man'!$BF$4),OR('4-man'!AD$25="D",LEFT('4-man'!AD$25,3)="ST&gt;",OR(AND('4-man'!AD$22="ST&gt;4",AD125&gt;=100),AND('4-man'!AD$23="ST&gt;4",AD133&gt;=100),AND('4-man'!AD$24="ST&gt;4",AD141&gt;=100))))),'4-man'!AD$21,0)</f>
        <v/>
      </c>
      <c r="AE156">
        <f>IF(OR('4-man'!AE$25="P",OR('4-man'!AE$25="R",'4-man'!AE$21=$R$155),AND('4-man'!AE$21&lt;=IF('4-man'!$BF$4="",999,'4-man'!$BF$4),OR('4-man'!AE$25="D",LEFT('4-man'!AE$25,3)="ST&gt;",OR(AND('4-man'!AE$22="ST&gt;4",AE125&gt;=100),AND('4-man'!AE$23="ST&gt;4",AE133&gt;=100),AND('4-man'!AE$24="ST&gt;4",AE141&gt;=100))))),'4-man'!AE$21,0)</f>
        <v/>
      </c>
      <c r="AF156">
        <f>IF(OR('4-man'!AF$25="P",OR('4-man'!AF$25="R",'4-man'!AF$21=$R$155),AND('4-man'!AF$21&lt;=IF('4-man'!$BF$4="",999,'4-man'!$BF$4),OR('4-man'!AF$25="D",LEFT('4-man'!AF$25,3)="ST&gt;",OR(AND('4-man'!AF$22="ST&gt;4",AF125&gt;=100),AND('4-man'!AF$23="ST&gt;4",AF133&gt;=100),AND('4-man'!AF$24="ST&gt;4",AF141&gt;=100))))),'4-man'!AF$21,0)</f>
        <v/>
      </c>
      <c r="AG156">
        <f>IF(OR('4-man'!AG$25="P",OR('4-man'!AG$25="R",'4-man'!AG$21=$R$155),AND('4-man'!AG$21&lt;=IF('4-man'!$BF$4="",999,'4-man'!$BF$4),OR('4-man'!AG$25="D",LEFT('4-man'!AG$25,3)="ST&gt;",OR(AND('4-man'!AG$22="ST&gt;4",AG125&gt;=100),AND('4-man'!AG$23="ST&gt;4",AG133&gt;=100),AND('4-man'!AG$24="ST&gt;4",AG141&gt;=100))))),'4-man'!AG$21,0)</f>
        <v/>
      </c>
      <c r="AH156">
        <f>IF(OR('4-man'!AH$25="P",OR('4-man'!AH$25="R",'4-man'!AH$21=$R$155),AND('4-man'!AH$21&lt;=IF('4-man'!$BF$4="",999,'4-man'!$BF$4),OR('4-man'!AH$25="D",LEFT('4-man'!AH$25,3)="ST&gt;",OR(AND('4-man'!AH$22="ST&gt;4",AH125&gt;=100),AND('4-man'!AH$23="ST&gt;4",AH133&gt;=100),AND('4-man'!AH$24="ST&gt;4",AH141&gt;=100))))),'4-man'!AH$21,0)</f>
        <v/>
      </c>
      <c r="AI156">
        <f>IF(OR('4-man'!AI$25="P",OR('4-man'!AI$25="R",'4-man'!AI$21=$R$155),AND('4-man'!AI$21&lt;=IF('4-man'!$BF$4="",999,'4-man'!$BF$4),OR('4-man'!AI$25="D",LEFT('4-man'!AI$25,3)="ST&gt;",OR(AND('4-man'!AI$22="ST&gt;4",AI125&gt;=100),AND('4-man'!AI$23="ST&gt;4",AI133&gt;=100),AND('4-man'!AI$24="ST&gt;4",AI141&gt;=100))))),'4-man'!AI$21,0)</f>
        <v/>
      </c>
      <c r="AJ156">
        <f>IF(OR('4-man'!AJ$25="P",OR('4-man'!AJ$25="R",'4-man'!AJ$21=$R$155),AND('4-man'!AJ$21&lt;=IF('4-man'!$BF$4="",999,'4-man'!$BF$4),OR('4-man'!AJ$25="D",LEFT('4-man'!AJ$25,3)="ST&gt;",OR(AND('4-man'!AJ$22="ST&gt;4",AJ125&gt;=100),AND('4-man'!AJ$23="ST&gt;4",AJ133&gt;=100),AND('4-man'!AJ$24="ST&gt;4",AJ141&gt;=100))))),'4-man'!AJ$21,0)</f>
        <v/>
      </c>
      <c r="AK156">
        <f>IF(OR('4-man'!AK$25="P",OR('4-man'!AK$25="R",'4-man'!AK$21=$R$155),AND('4-man'!AK$21&lt;=IF('4-man'!$BF$4="",999,'4-man'!$BF$4),OR('4-man'!AK$25="D",LEFT('4-man'!AK$25,3)="ST&gt;",OR(AND('4-man'!AK$22="ST&gt;4",AK125&gt;=100),AND('4-man'!AK$23="ST&gt;4",AK133&gt;=100),AND('4-man'!AK$24="ST&gt;4",AK141&gt;=100))))),'4-man'!AK$21,0)</f>
        <v/>
      </c>
      <c r="AL156">
        <f>IF(OR('4-man'!AL$25="P",OR('4-man'!AL$25="R",'4-man'!AL$21=$R$155),AND('4-man'!AL$21&lt;=IF('4-man'!$BF$4="",999,'4-man'!$BF$4),OR('4-man'!AL$25="D",LEFT('4-man'!AL$25,3)="ST&gt;",OR(AND('4-man'!AL$22="ST&gt;4",AL125&gt;=100),AND('4-man'!AL$23="ST&gt;4",AL133&gt;=100),AND('4-man'!AL$24="ST&gt;4",AL141&gt;=100))))),'4-man'!AL$21,0)</f>
        <v/>
      </c>
      <c r="AM156">
        <f>IF(OR('4-man'!AM$25="P",OR('4-man'!AM$25="R",'4-man'!AM$21=$R$155),AND('4-man'!AM$21&lt;=IF('4-man'!$BF$4="",999,'4-man'!$BF$4),OR('4-man'!AM$25="D",LEFT('4-man'!AM$25,3)="ST&gt;",OR(AND('4-man'!AM$22="ST&gt;4",AM125&gt;=100),AND('4-man'!AM$23="ST&gt;4",AM133&gt;=100),AND('4-man'!AM$24="ST&gt;4",AM141&gt;=100))))),'4-man'!AM$21,0)</f>
        <v/>
      </c>
      <c r="AN156">
        <f>IF(OR('4-man'!AN$25="P",OR('4-man'!AN$25="R",'4-man'!AN$21=$R$155),AND('4-man'!AN$21&lt;=IF('4-man'!$BF$4="",999,'4-man'!$BF$4),OR('4-man'!AN$25="D",LEFT('4-man'!AN$25,3)="ST&gt;",OR(AND('4-man'!AN$22="ST&gt;4",AN125&gt;=100),AND('4-man'!AN$23="ST&gt;4",AN133&gt;=100),AND('4-man'!AN$24="ST&gt;4",AN141&gt;=100))))),'4-man'!AN$21,0)</f>
        <v/>
      </c>
      <c r="AO156">
        <f>IF(OR('4-man'!AO$25="P",OR('4-man'!AO$25="R",'4-man'!AO$21=$R$155),AND('4-man'!AO$21&lt;=IF('4-man'!$BF$4="",999,'4-man'!$BF$4),OR('4-man'!AO$25="D",LEFT('4-man'!AO$25,3)="ST&gt;",OR(AND('4-man'!AO$22="ST&gt;4",AO125&gt;=100),AND('4-man'!AO$23="ST&gt;4",AO133&gt;=100),AND('4-man'!AO$24="ST&gt;4",AO141&gt;=100))))),'4-man'!AO$21,0)</f>
        <v/>
      </c>
      <c r="AP156">
        <f>IF(OR('4-man'!AP$25="P",OR('4-man'!AP$25="R",'4-man'!AP$21=$R$155),AND('4-man'!AP$21&lt;=IF('4-man'!$BF$4="",999,'4-man'!$BF$4),OR('4-man'!AP$25="D",LEFT('4-man'!AP$25,3)="ST&gt;",OR(AND('4-man'!AP$22="ST&gt;4",AP125&gt;=100),AND('4-man'!AP$23="ST&gt;4",AP133&gt;=100),AND('4-man'!AP$24="ST&gt;4",AP141&gt;=100))))),'4-man'!AP$21,0)</f>
        <v/>
      </c>
      <c r="AQ156">
        <f>IF(OR('4-man'!AQ$25="P",OR('4-man'!AQ$25="R",'4-man'!AQ$21=$R$155),AND('4-man'!AQ$21&lt;=IF('4-man'!$BF$4="",999,'4-man'!$BF$4),OR('4-man'!AQ$25="D",LEFT('4-man'!AQ$25,3)="ST&gt;",OR(AND('4-man'!AQ$22="ST&gt;4",AQ125&gt;=100),AND('4-man'!AQ$23="ST&gt;4",AQ133&gt;=100),AND('4-man'!AQ$24="ST&gt;4",AQ141&gt;=100))))),'4-man'!AQ$21,0)</f>
        <v/>
      </c>
      <c r="AR156">
        <f>IF(OR('4-man'!AR$25="P",OR('4-man'!AR$25="R",'4-man'!AR$21=$R$155),AND('4-man'!AR$21&lt;=IF('4-man'!$BF$4="",999,'4-man'!$BF$4),OR('4-man'!AR$25="D",LEFT('4-man'!AR$25,3)="ST&gt;",OR(AND('4-man'!AR$22="ST&gt;4",AR125&gt;=100),AND('4-man'!AR$23="ST&gt;4",AR133&gt;=100),AND('4-man'!AR$24="ST&gt;4",AR141&gt;=100))))),'4-man'!AR$21,0)</f>
        <v/>
      </c>
      <c r="AS156">
        <f>IF(OR('4-man'!AS$25="P",OR('4-man'!AS$25="R",'4-man'!AS$21=$R$155),AND('4-man'!AS$21&lt;=IF('4-man'!$BF$4="",999,'4-man'!$BF$4),OR('4-man'!AS$25="D",LEFT('4-man'!AS$25,3)="ST&gt;",OR(AND('4-man'!AS$22="ST&gt;4",AS125&gt;=100),AND('4-man'!AS$23="ST&gt;4",AS133&gt;=100),AND('4-man'!AS$24="ST&gt;4",AS141&gt;=100))))),'4-man'!AS$21,0)</f>
        <v/>
      </c>
      <c r="AT156">
        <f>IF(OR('4-man'!AT$25="P",OR('4-man'!AT$25="R",'4-man'!AT$21=$R$155),AND('4-man'!AT$21&lt;=IF('4-man'!$BF$4="",999,'4-man'!$BF$4),OR('4-man'!AT$25="D",LEFT('4-man'!AT$25,3)="ST&gt;",OR(AND('4-man'!AT$22="ST&gt;4",AT125&gt;=100),AND('4-man'!AT$23="ST&gt;4",AT133&gt;=100),AND('4-man'!AT$24="ST&gt;4",AT141&gt;=100))))),'4-man'!AT$21,0)</f>
        <v/>
      </c>
      <c r="AU156">
        <f>IF(OR('4-man'!AU$25="P",OR('4-man'!AU$25="R",'4-man'!AU$21=$R$155),AND('4-man'!AU$21&lt;=IF('4-man'!$BF$4="",999,'4-man'!$BF$4),OR('4-man'!AU$25="D",LEFT('4-man'!AU$25,3)="ST&gt;",OR(AND('4-man'!AU$22="ST&gt;4",AU125&gt;=100),AND('4-man'!AU$23="ST&gt;4",AU133&gt;=100),AND('4-man'!AU$24="ST&gt;4",AU141&gt;=100))))),'4-man'!AU$21,0)</f>
        <v/>
      </c>
      <c r="AV156">
        <f>IF(OR('4-man'!AV$25="P",OR('4-man'!AV$25="R",'4-man'!AV$21=$R$155),AND('4-man'!AV$21&lt;=IF('4-man'!$BF$4="",999,'4-man'!$BF$4),OR('4-man'!AV$25="D",LEFT('4-man'!AV$25,3)="ST&gt;",OR(AND('4-man'!AV$22="ST&gt;4",AV125&gt;=100),AND('4-man'!AV$23="ST&gt;4",AV133&gt;=100),AND('4-man'!AV$24="ST&gt;4",AV141&gt;=100))))),'4-man'!AV$21,0)</f>
        <v/>
      </c>
      <c r="AW156">
        <f>IF(OR('4-man'!AW$25="P",OR('4-man'!AW$25="R",'4-man'!AW$21=$R$155),AND('4-man'!AW$21&lt;=IF('4-man'!$BF$4="",999,'4-man'!$BF$4),OR('4-man'!AW$25="D",LEFT('4-man'!AW$25,3)="ST&gt;",OR(AND('4-man'!AW$22="ST&gt;4",AW125&gt;=100),AND('4-man'!AW$23="ST&gt;4",AW133&gt;=100),AND('4-man'!AW$24="ST&gt;4",AW141&gt;=100))))),'4-man'!AW$21,0)</f>
        <v/>
      </c>
      <c r="AX156">
        <f>IF(OR('4-man'!AX$25="P",OR('4-man'!AX$25="R",'4-man'!AX$21=$R$155),AND('4-man'!AX$21&lt;=IF('4-man'!$BF$4="",999,'4-man'!$BF$4),OR('4-man'!AX$25="D",LEFT('4-man'!AX$25,3)="ST&gt;",OR(AND('4-man'!AX$22="ST&gt;4",AX125&gt;=100),AND('4-man'!AX$23="ST&gt;4",AX133&gt;=100),AND('4-man'!AX$24="ST&gt;4",AX141&gt;=100))))),'4-man'!AX$21,0)</f>
        <v/>
      </c>
      <c r="AY156">
        <f>IF(OR('4-man'!AY$25="P",OR('4-man'!AY$25="R",'4-man'!AY$21=$R$155),AND('4-man'!AY$21&lt;=IF('4-man'!$BF$4="",999,'4-man'!$BF$4),OR('4-man'!AY$25="D",LEFT('4-man'!AY$25,3)="ST&gt;",OR(AND('4-man'!AY$22="ST&gt;4",AY125&gt;=100),AND('4-man'!AY$23="ST&gt;4",AY133&gt;=100),AND('4-man'!AY$24="ST&gt;4",AY141&gt;=100))))),'4-man'!AY$21,0)</f>
        <v/>
      </c>
      <c r="AZ156">
        <f>IF(OR('4-man'!AZ$25="P",OR('4-man'!AZ$25="R",'4-man'!AZ$21=$R$155),AND('4-man'!AZ$21&lt;=IF('4-man'!$BF$4="",999,'4-man'!$BF$4),OR('4-man'!AZ$25="D",LEFT('4-man'!AZ$25,3)="ST&gt;",OR(AND('4-man'!AZ$22="ST&gt;4",AZ125&gt;=100),AND('4-man'!AZ$23="ST&gt;4",AZ133&gt;=100),AND('4-man'!AZ$24="ST&gt;4",AZ141&gt;=100))))),'4-man'!AZ$21,0)</f>
        <v/>
      </c>
      <c r="BA156">
        <f>IF(OR('4-man'!BA$25="P",OR('4-man'!BA$25="R",'4-man'!BA$21=$R$155),AND('4-man'!BA$21&lt;=IF('4-man'!$BF$4="",999,'4-man'!$BF$4),OR('4-man'!BA$25="D",LEFT('4-man'!BA$25,3)="ST&gt;",OR(AND('4-man'!BA$22="ST&gt;4",BA125&gt;=100),AND('4-man'!BA$23="ST&gt;4",BA133&gt;=100),AND('4-man'!BA$24="ST&gt;4",BA141&gt;=100))))),'4-man'!BA$21,0)</f>
        <v/>
      </c>
      <c r="BB156">
        <f>IF(OR('4-man'!BB$25="P",OR('4-man'!BB$25="R",'4-man'!BB$21=$R$155),AND('4-man'!BB$21&lt;=IF('4-man'!$BF$4="",999,'4-man'!$BF$4),OR('4-man'!BB$25="D",LEFT('4-man'!BB$25,3)="ST&gt;",OR(AND('4-man'!BB$22="ST&gt;4",BB125&gt;=100),AND('4-man'!BB$23="ST&gt;4",BB133&gt;=100),AND('4-man'!BB$24="ST&gt;4",BB141&gt;=100))))),'4-man'!BB$21,0)</f>
        <v/>
      </c>
      <c r="BC156">
        <f>IF(OR('4-man'!BC$25="P",OR('4-man'!BC$25="R",'4-man'!BC$21=$R$155),AND('4-man'!BC$21&lt;=IF('4-man'!$BF$4="",999,'4-man'!$BF$4),OR('4-man'!BC$25="D",LEFT('4-man'!BC$25,3)="ST&gt;",OR(AND('4-man'!BC$22="ST&gt;4",BC125&gt;=100),AND('4-man'!BC$23="ST&gt;4",BC133&gt;=100),AND('4-man'!BC$24="ST&gt;4",BC141&gt;=100))))),'4-man'!BC$21,0)</f>
        <v/>
      </c>
      <c r="BD156">
        <f>IF(OR('4-man'!BD$25="P",OR('4-man'!BD$25="R",'4-man'!BD$21=$R$155),AND('4-man'!BD$21&lt;=IF('4-man'!$BF$4="",999,'4-man'!$BF$4),OR('4-man'!BD$25="D",LEFT('4-man'!BD$25,3)="ST&gt;",OR(AND('4-man'!BD$22="ST&gt;4",BD125&gt;=100),AND('4-man'!BD$23="ST&gt;4",BD133&gt;=100),AND('4-man'!BD$24="ST&gt;4",BD141&gt;=100))))),'4-man'!BD$21,0)</f>
        <v/>
      </c>
      <c r="BE156">
        <f>IF(OR('4-man'!BE$25="P",OR('4-man'!BE$25="R",'4-man'!BE$21=$R$155),AND('4-man'!BE$21&lt;=IF('4-man'!$BF$4="",999,'4-man'!$BF$4),OR('4-man'!BE$25="D",LEFT('4-man'!BE$25,3)="ST&gt;",OR(AND('4-man'!BE$22="ST&gt;4",BE125&gt;=100),AND('4-man'!BE$23="ST&gt;4",BE133&gt;=100),AND('4-man'!BE$24="ST&gt;4",BE141&gt;=100))))),'4-man'!BE$21,0)</f>
        <v/>
      </c>
      <c r="BF156">
        <f>IF(OR('4-man'!BF$25="P",OR('4-man'!BF$25="R",'4-man'!BF$21=$R$155),AND('4-man'!BF$21&lt;=IF('4-man'!$BF$4="",999,'4-man'!$BF$4),OR('4-man'!BF$25="D",LEFT('4-man'!BF$25,3)="ST&gt;",OR(AND('4-man'!BF$22="ST&gt;4",BF125&gt;=100),AND('4-man'!BF$23="ST&gt;4",BF133&gt;=100),AND('4-man'!BF$24="ST&gt;4",BF141&gt;=100))))),'4-man'!BF$21,0)</f>
        <v/>
      </c>
      <c r="BG156">
        <f>IF(OR('4-man'!BG$25="P",OR('4-man'!BG$25="R",'4-man'!BG$21=$R$155),AND('4-man'!BG$21&lt;=IF('4-man'!$BF$4="",999,'4-man'!$BF$4),OR('4-man'!BG$25="D",LEFT('4-man'!BG$25,3)="ST&gt;",OR(AND('4-man'!BG$22="ST&gt;4",BG125&gt;=100),AND('4-man'!BG$23="ST&gt;4",BG133&gt;=100),AND('4-man'!BG$24="ST&gt;4",BG141&gt;=100))))),'4-man'!BG$21,0)</f>
        <v/>
      </c>
      <c r="BH156">
        <f>IF(OR('4-man'!BH$25="P",OR('4-man'!BH$25="R",'4-man'!BH$21=$R$155),AND('4-man'!BH$21&lt;=IF('4-man'!$BF$4="",999,'4-man'!$BF$4),OR('4-man'!BH$25="D",LEFT('4-man'!BH$25,3)="ST&gt;",OR(AND('4-man'!BH$22="ST&gt;4",BH125&gt;=100),AND('4-man'!BH$23="ST&gt;4",BH133&gt;=100),AND('4-man'!BH$24="ST&gt;4",BH141&gt;=100))))),'4-man'!BH$21,0)</f>
        <v/>
      </c>
      <c r="BI156">
        <f>IF(OR('4-man'!BI$25="P",OR('4-man'!BI$25="R",'4-man'!BI$21=$R$155),AND('4-man'!BI$21&lt;=IF('4-man'!$BF$4="",999,'4-man'!$BF$4),OR('4-man'!BI$25="D",LEFT('4-man'!BI$25,3)="ST&gt;",OR(AND('4-man'!BI$22="ST&gt;4",BI125&gt;=100),AND('4-man'!BI$23="ST&gt;4",BI133&gt;=100),AND('4-man'!BI$24="ST&gt;4",BI141&gt;=100))))),'4-man'!BI$21,0)</f>
        <v/>
      </c>
      <c r="BJ156">
        <f>IF(OR('4-man'!BJ$25="P",OR('4-man'!BJ$25="R",'4-man'!BJ$21=$R$155),AND('4-man'!BJ$21&lt;=IF('4-man'!$BF$4="",999,'4-man'!$BF$4),OR('4-man'!BJ$25="D",LEFT('4-man'!BJ$25,3)="ST&gt;",OR(AND('4-man'!BJ$22="ST&gt;4",BJ125&gt;=100),AND('4-man'!BJ$23="ST&gt;4",BJ133&gt;=100),AND('4-man'!BJ$24="ST&gt;4",BJ141&gt;=100))))),'4-man'!BJ$21,0)</f>
        <v/>
      </c>
      <c r="BK156">
        <f>IF(OR('4-man'!BK$25="P",OR('4-man'!BK$25="R",'4-man'!BK$21=$R$155),AND('4-man'!BK$21&lt;=IF('4-man'!$BF$4="",999,'4-man'!$BF$4),OR('4-man'!BK$25="D",LEFT('4-man'!BK$25,3)="ST&gt;",OR(AND('4-man'!BK$22="ST&gt;4",BK125&gt;=100),AND('4-man'!BK$23="ST&gt;4",BK133&gt;=100),AND('4-man'!BK$24="ST&gt;4",BK141&gt;=100))))),'4-man'!BK$21,0)</f>
        <v/>
      </c>
      <c r="BL156">
        <f>IF(OR('4-man'!BL$25="P",OR('4-man'!BL$25="R",'4-man'!BL$21=$R$155),AND('4-man'!BL$21&lt;=IF('4-man'!$BF$4="",999,'4-man'!$BF$4),OR('4-man'!BL$25="D",LEFT('4-man'!BL$25,3)="ST&gt;",OR(AND('4-man'!BL$22="ST&gt;4",BL125&gt;=100),AND('4-man'!BL$23="ST&gt;4",BL133&gt;=100),AND('4-man'!BL$24="ST&gt;4",BL141&gt;=100))))),'4-man'!BL$21,0)</f>
        <v/>
      </c>
      <c r="BM156">
        <f>IF(OR('4-man'!BM$25="P",OR('4-man'!BM$25="R",'4-man'!BM$21=$R$155),AND('4-man'!BM$21&lt;=IF('4-man'!$BF$4="",999,'4-man'!$BF$4),OR('4-man'!BM$25="D",LEFT('4-man'!BM$25,3)="ST&gt;",OR(AND('4-man'!BM$22="ST&gt;4",BM125&gt;=100),AND('4-man'!BM$23="ST&gt;4",BM133&gt;=100),AND('4-man'!BM$24="ST&gt;4",BM141&gt;=100))))),'4-man'!BM$21,0)</f>
        <v/>
      </c>
      <c r="BN156">
        <f>IF(OR('4-man'!BN$25="P",OR('4-man'!BN$25="R",'4-man'!BN$21=$R$155),AND('4-man'!BN$21&lt;=IF('4-man'!$BF$4="",999,'4-man'!$BF$4),OR('4-man'!BN$25="D",LEFT('4-man'!BN$25,3)="ST&gt;",OR(AND('4-man'!BN$22="ST&gt;4",BN125&gt;=100),AND('4-man'!BN$23="ST&gt;4",BN133&gt;=100),AND('4-man'!BN$24="ST&gt;4",BN141&gt;=100))))),'4-man'!BN$21,0)</f>
        <v/>
      </c>
      <c r="BO156">
        <f>IF(OR('4-man'!BO$25="P",OR('4-man'!BO$25="R",'4-man'!BO$21=$R$155),AND('4-man'!BO$21&lt;=IF('4-man'!$BF$4="",999,'4-man'!$BF$4),OR('4-man'!BO$25="D",LEFT('4-man'!BO$25,3)="ST&gt;",OR(AND('4-man'!BO$22="ST&gt;4",BO125&gt;=100),AND('4-man'!BO$23="ST&gt;4",BO133&gt;=100),AND('4-man'!BO$24="ST&gt;4",BO141&gt;=100))))),'4-man'!BO$21,0)</f>
        <v/>
      </c>
      <c r="BP156">
        <f>IF(OR('4-man'!BP$25="P",OR('4-man'!BP$25="R",'4-man'!BP$21=$R$155),AND('4-man'!BP$21&lt;=IF('4-man'!$BF$4="",999,'4-man'!$BF$4),OR('4-man'!BP$25="D",LEFT('4-man'!BP$25,3)="ST&gt;",OR(AND('4-man'!BP$22="ST&gt;4",BP125&gt;=100),AND('4-man'!BP$23="ST&gt;4",BP133&gt;=100),AND('4-man'!BP$24="ST&gt;4",BP141&gt;=100))))),'4-man'!BP$21,0)</f>
        <v/>
      </c>
      <c r="BQ156">
        <f>IF(OR('4-man'!BQ$25="P",OR('4-man'!BQ$25="R",'4-man'!BQ$21=$R$155),AND('4-man'!BQ$21&lt;=IF('4-man'!$BF$4="",999,'4-man'!$BF$4),OR('4-man'!BQ$25="D",LEFT('4-man'!BQ$25,3)="ST&gt;",OR(AND('4-man'!BQ$22="ST&gt;4",BQ125&gt;=100),AND('4-man'!BQ$23="ST&gt;4",BQ133&gt;=100),AND('4-man'!BQ$24="ST&gt;4",BQ141&gt;=100))))),'4-man'!BQ$21,0)</f>
        <v/>
      </c>
      <c r="BR156">
        <f>IF(OR('4-man'!BR$25="P",OR('4-man'!BR$25="R",'4-man'!BR$21=$R$155),AND('4-man'!BR$21&lt;=IF('4-man'!$BF$4="",999,'4-man'!$BF$4),OR('4-man'!BR$25="D",LEFT('4-man'!BR$25,3)="ST&gt;",OR(AND('4-man'!BR$22="ST&gt;4",BR125&gt;=100),AND('4-man'!BR$23="ST&gt;4",BR133&gt;=100),AND('4-man'!BR$24="ST&gt;4",BR141&gt;=100))))),'4-man'!BR$21,0)</f>
        <v/>
      </c>
      <c r="BS156">
        <f>IF(OR('4-man'!BS$25="P",OR('4-man'!BS$25="R",'4-man'!BS$21=$R$155),AND('4-man'!BS$21&lt;=IF('4-man'!$BF$4="",999,'4-man'!$BF$4),OR('4-man'!BS$25="D",LEFT('4-man'!BS$25,3)="ST&gt;",OR(AND('4-man'!BS$22="ST&gt;4",BS125&gt;=100),AND('4-man'!BS$23="ST&gt;4",BS133&gt;=100),AND('4-man'!BS$24="ST&gt;4",BS141&gt;=100))))),'4-man'!BS$21,0)</f>
        <v/>
      </c>
      <c r="BT156">
        <f>IF(OR('4-man'!BT$25="P",OR('4-man'!BT$25="R",'4-man'!BT$21=$R$155),AND('4-man'!BT$21&lt;=IF('4-man'!$BF$4="",999,'4-man'!$BF$4),OR('4-man'!BT$25="D",LEFT('4-man'!BT$25,3)="ST&gt;",OR(AND('4-man'!BT$22="ST&gt;4",BT125&gt;=100),AND('4-man'!BT$23="ST&gt;4",BT133&gt;=100),AND('4-man'!BT$24="ST&gt;4",BT141&gt;=100))))),'4-man'!BT$21,0)</f>
        <v/>
      </c>
      <c r="BU156">
        <f>IF(OR('4-man'!BU$25="P",OR('4-man'!BU$25="R",'4-man'!BU$21=$R$155),AND('4-man'!BU$21&lt;=IF('4-man'!$BF$4="",999,'4-man'!$BF$4),OR('4-man'!BU$25="D",LEFT('4-man'!BU$25,3)="ST&gt;",OR(AND('4-man'!BU$22="ST&gt;4",BU125&gt;=100),AND('4-man'!BU$23="ST&gt;4",BU133&gt;=100),AND('4-man'!BU$24="ST&gt;4",BU141&gt;=100))))),'4-man'!BU$21,0)</f>
        <v/>
      </c>
      <c r="BV156">
        <f>IF(OR('4-man'!BV$25="P",OR('4-man'!BV$25="R",'4-man'!BV$21=$R$155),AND('4-man'!BV$21&lt;=IF('4-man'!$BF$4="",999,'4-man'!$BF$4),OR('4-man'!BV$25="D",LEFT('4-man'!BV$25,3)="ST&gt;",OR(AND('4-man'!BV$22="ST&gt;4",BV125&gt;=100),AND('4-man'!BV$23="ST&gt;4",BV133&gt;=100),AND('4-man'!BV$24="ST&gt;4",BV141&gt;=100))))),'4-man'!BV$21,0)</f>
        <v/>
      </c>
      <c r="BW156">
        <f>IF(OR('4-man'!BW$25="P",OR('4-man'!BW$25="R",'4-man'!BW$21=$R$155),AND('4-man'!BW$21&lt;=IF('4-man'!$BF$4="",999,'4-man'!$BF$4),OR('4-man'!BW$25="D",LEFT('4-man'!BW$25,3)="ST&gt;",OR(AND('4-man'!BW$22="ST&gt;4",BW125&gt;=100),AND('4-man'!BW$23="ST&gt;4",BW133&gt;=100),AND('4-man'!BW$24="ST&gt;4",BW141&gt;=100))))),'4-man'!BW$21,0)</f>
        <v/>
      </c>
      <c r="BX156">
        <f>IF(OR('4-man'!BX$25="P",OR('4-man'!BX$25="R",'4-man'!BX$21=$R$155),AND('4-man'!BX$21&lt;=IF('4-man'!$BF$4="",999,'4-man'!$BF$4),OR('4-man'!BX$25="D",LEFT('4-man'!BX$25,3)="ST&gt;",OR(AND('4-man'!BX$22="ST&gt;4",BX125&gt;=100),AND('4-man'!BX$23="ST&gt;4",BX133&gt;=100),AND('4-man'!BX$24="ST&gt;4",BX141&gt;=100))))),'4-man'!BX$21,0)</f>
        <v/>
      </c>
      <c r="BY156">
        <f>IF(OR('4-man'!BY$25="P",OR('4-man'!BY$25="R",'4-man'!BY$21=$R$155),AND('4-man'!BY$21&lt;=IF('4-man'!$BF$4="",999,'4-man'!$BF$4),OR('4-man'!BY$25="D",LEFT('4-man'!BY$25,3)="ST&gt;",OR(AND('4-man'!BY$22="ST&gt;4",BY125&gt;=100),AND('4-man'!BY$23="ST&gt;4",BY133&gt;=100),AND('4-man'!BY$24="ST&gt;4",BY141&gt;=100))))),'4-man'!BY$21,0)</f>
        <v/>
      </c>
      <c r="BZ156">
        <f>IF(OR('4-man'!BZ$25="P",OR('4-man'!BZ$25="R",'4-man'!BZ$21=$R$155),AND('4-man'!BZ$21&lt;=IF('4-man'!$BF$4="",999,'4-man'!$BF$4),OR('4-man'!BZ$25="D",LEFT('4-man'!BZ$25,3)="ST&gt;",OR(AND('4-man'!BZ$22="ST&gt;4",BZ125&gt;=100),AND('4-man'!BZ$23="ST&gt;4",BZ133&gt;=100),AND('4-man'!BZ$24="ST&gt;4",BZ141&gt;=100))))),'4-man'!BZ$21,0)</f>
        <v/>
      </c>
      <c r="CA156">
        <f>IF(OR('4-man'!CA$25="P",OR('4-man'!CA$25="R",'4-man'!CA$21=$R$155),AND('4-man'!CA$21&lt;=IF('4-man'!$BF$4="",999,'4-man'!$BF$4),OR('4-man'!CA$25="D",LEFT('4-man'!CA$25,3)="ST&gt;",OR(AND('4-man'!CA$22="ST&gt;4",CA125&gt;=100),AND('4-man'!CA$23="ST&gt;4",CA133&gt;=100),AND('4-man'!CA$24="ST&gt;4",CA141&gt;=100))))),'4-man'!CA$21,0)</f>
        <v/>
      </c>
      <c r="CB156">
        <f>IF(OR('4-man'!CB$25="P",OR('4-man'!CB$25="R",'4-man'!CB$21=$R$155),AND('4-man'!CB$21&lt;=IF('4-man'!$BF$4="",999,'4-man'!$BF$4),OR('4-man'!CB$25="D",LEFT('4-man'!CB$25,3)="ST&gt;",OR(AND('4-man'!CB$22="ST&gt;4",CB125&gt;=100),AND('4-man'!CB$23="ST&gt;4",CB133&gt;=100),AND('4-man'!CB$24="ST&gt;4",CB141&gt;=100))))),'4-man'!CB$21,0)</f>
        <v/>
      </c>
      <c r="CC156">
        <f>IF(OR('4-man'!CC$25="P",OR('4-man'!CC$25="R",'4-man'!CC$21=$R$155),AND('4-man'!CC$21&lt;=IF('4-man'!$BF$4="",999,'4-man'!$BF$4),OR('4-man'!CC$25="D",LEFT('4-man'!CC$25,3)="ST&gt;",OR(AND('4-man'!CC$22="ST&gt;4",CC125&gt;=100),AND('4-man'!CC$23="ST&gt;4",CC133&gt;=100),AND('4-man'!CC$24="ST&gt;4",CC141&gt;=100))))),'4-man'!CC$21,0)</f>
        <v/>
      </c>
      <c r="CD156">
        <f>IF(OR('4-man'!CD$25="P",OR('4-man'!CD$25="R",'4-man'!CD$21=$R$155),AND('4-man'!CD$21&lt;=IF('4-man'!$BF$4="",999,'4-man'!$BF$4),OR('4-man'!CD$25="D",LEFT('4-man'!CD$25,3)="ST&gt;",OR(AND('4-man'!CD$22="ST&gt;4",CD125&gt;=100),AND('4-man'!CD$23="ST&gt;4",CD133&gt;=100),AND('4-man'!CD$24="ST&gt;4",CD141&gt;=100))))),'4-man'!CD$21,0)</f>
        <v/>
      </c>
    </row>
    <row r="157">
      <c r="A157" t="inlineStr">
        <is>
          <t>cum mean</t>
        </is>
      </c>
      <c r="B157" t="n">
        <v>0</v>
      </c>
      <c r="C157">
        <f>B157+C129+C137+C145+C153+(0)*1.2727/4</f>
        <v/>
      </c>
      <c r="D157">
        <f>C157+D129+D137+D145+D153+(B128+B136+B144+B152)*1.2727/4</f>
        <v/>
      </c>
      <c r="E157">
        <f>D157+E129+E137+E145+E153+(C128+C136+C144+C152)*1.2727/4</f>
        <v/>
      </c>
      <c r="F157">
        <f>E157+F129+F137+F145+F153+(D128+D136+D144+D152)*1.2727/4</f>
        <v/>
      </c>
      <c r="G157">
        <f>F157+G129+G137+G145+G153+(E128+E136+E144+E152)*1.2727/4</f>
        <v/>
      </c>
      <c r="H157">
        <f>G157+H129+H137+H145+H153+(F128+F136+F144+F152)*1.2727/4</f>
        <v/>
      </c>
      <c r="I157">
        <f>H157+I129+I137+I145+I153+(G128+G136+G144+G152)*1.2727/4</f>
        <v/>
      </c>
      <c r="J157">
        <f>I157+J129+J137+J145+J153+(H128+H136+H144+H152)*1.2727/4</f>
        <v/>
      </c>
      <c r="K157">
        <f>J157+K129+K137+K145+K153+(I128+I136+I144+I152)*1.2727/4</f>
        <v/>
      </c>
      <c r="L157">
        <f>K157+L129+L137+L145+L153+(J128+J136+J144+J152)*1.2727/4</f>
        <v/>
      </c>
      <c r="M157">
        <f>L157+M129+M137+M145+M153+(K128+K136+K144+K152)*1.2727/4</f>
        <v/>
      </c>
      <c r="N157">
        <f>M157+N129+N137+N145+N153+(L128+L136+L144+L152)*1.2727/4</f>
        <v/>
      </c>
      <c r="O157">
        <f>N157+O129+O137+O145+O153+(M128+M136+M144+M152)*1.2727/4</f>
        <v/>
      </c>
      <c r="P157">
        <f>O157+P129+P137+P145+P153+(N128+N136+N144+N152)*1.2727/4</f>
        <v/>
      </c>
      <c r="Q157">
        <f>P157+Q129+Q137+Q145+Q153+(O128+O136+O144+O152)*1.2727/4</f>
        <v/>
      </c>
      <c r="R157">
        <f>Q157+R129+R137+R145+R153+(P128+P136+P144+P152)*1.2727/4</f>
        <v/>
      </c>
      <c r="S157">
        <f>R157+S129+S137+S145+S153+(Q128+Q136+Q144+Q152)*1.2727/4</f>
        <v/>
      </c>
      <c r="T157">
        <f>S157+T129+T137+T145+T153+(R128+R136+R144+R152)*1.2727/4</f>
        <v/>
      </c>
      <c r="U157">
        <f>T157+U129+U137+U145+U153+(S128+S136+S144+S152)*1.2727/4</f>
        <v/>
      </c>
      <c r="V157">
        <f>U157+V129+V137+V145+V153+(T128+T136+T144+T152)*1.2727/4</f>
        <v/>
      </c>
      <c r="W157">
        <f>V157+W129+W137+W145+W153+(U128+U136+U144+U152)*1.2727/4</f>
        <v/>
      </c>
      <c r="X157">
        <f>W157+X129+X137+X145+X153+(V128+V136+V144+V152)*1.2727/4</f>
        <v/>
      </c>
      <c r="Y157">
        <f>X157+Y129+Y137+Y145+Y153+(W128+W136+W144+W152)*1.2727/4</f>
        <v/>
      </c>
      <c r="Z157">
        <f>Y157+Z129+Z137+Z145+Z153+(X128+X136+X144+X152)*1.2727/4</f>
        <v/>
      </c>
      <c r="AA157">
        <f>Z157+AA129+AA137+AA145+AA153+(Y128+Y136+Y144+Y152)*1.2727/4</f>
        <v/>
      </c>
      <c r="AB157">
        <f>AA157+AB129+AB137+AB145+AB153+(Z128+Z136+Z144+Z152)*1.2727/4</f>
        <v/>
      </c>
      <c r="AC157">
        <f>AB157+AC129+AC137+AC145+AC153+(AA128+AA136+AA144+AA152)*1.2727/4</f>
        <v/>
      </c>
      <c r="AD157">
        <f>AC157+AD129+AD137+AD145+AD153+(AB128+AB136+AB144+AB152)*1.2727/4</f>
        <v/>
      </c>
      <c r="AE157">
        <f>AD157+AE129+AE137+AE145+AE153+(AC128+AC136+AC144+AC152)*1.2727/4</f>
        <v/>
      </c>
      <c r="AF157">
        <f>AE157+AF129+AF137+AF145+AF153+(AD128+AD136+AD144+AD152)*1.2727/4</f>
        <v/>
      </c>
      <c r="AG157">
        <f>AF157+AG129+AG137+AG145+AG153+(AE128+AE136+AE144+AE152)*1.2727/4</f>
        <v/>
      </c>
      <c r="AH157">
        <f>AG157+AH129+AH137+AH145+AH153+(AF128+AF136+AF144+AF152)*1.2727/4</f>
        <v/>
      </c>
      <c r="AI157">
        <f>AH157+AI129+AI137+AI145+AI153+(AG128+AG136+AG144+AG152)*1.2727/4</f>
        <v/>
      </c>
      <c r="AJ157">
        <f>AI157+AJ129+AJ137+AJ145+AJ153+(AH128+AH136+AH144+AH152)*1.2727/4</f>
        <v/>
      </c>
      <c r="AK157">
        <f>AJ157+AK129+AK137+AK145+AK153+(AI128+AI136+AI144+AI152)*1.2727/4</f>
        <v/>
      </c>
      <c r="AL157">
        <f>AK157+AL129+AL137+AL145+AL153+(AJ128+AJ136+AJ144+AJ152)*1.2727/4</f>
        <v/>
      </c>
      <c r="AM157">
        <f>AL157+AM129+AM137+AM145+AM153+(AK128+AK136+AK144+AK152)*1.2727/4</f>
        <v/>
      </c>
      <c r="AN157">
        <f>AM157+AN129+AN137+AN145+AN153+(AL128+AL136+AL144+AL152)*1.2727/4</f>
        <v/>
      </c>
      <c r="AO157">
        <f>AN157+AO129+AO137+AO145+AO153+(AM128+AM136+AM144+AM152)*1.2727/4</f>
        <v/>
      </c>
      <c r="AP157">
        <f>AO157+AP129+AP137+AP145+AP153+(AN128+AN136+AN144+AN152)*1.2727/4</f>
        <v/>
      </c>
      <c r="AQ157">
        <f>AP157+AQ129+AQ137+AQ145+AQ153+(AO128+AO136+AO144+AO152)*1.2727/4</f>
        <v/>
      </c>
      <c r="AR157">
        <f>AQ157+AR129+AR137+AR145+AR153+(AP128+AP136+AP144+AP152)*1.2727/4</f>
        <v/>
      </c>
      <c r="AS157">
        <f>AR157+AS129+AS137+AS145+AS153+(AQ128+AQ136+AQ144+AQ152)*1.2727/4</f>
        <v/>
      </c>
      <c r="AT157">
        <f>AS157+AT129+AT137+AT145+AT153+(AR128+AR136+AR144+AR152)*1.2727/4</f>
        <v/>
      </c>
      <c r="AU157">
        <f>AT157+AU129+AU137+AU145+AU153+(AS128+AS136+AS144+AS152)*1.2727/4</f>
        <v/>
      </c>
      <c r="AV157">
        <f>AU157+AV129+AV137+AV145+AV153+(AT128+AT136+AT144+AT152)*1.2727/4</f>
        <v/>
      </c>
      <c r="AW157">
        <f>AV157+AW129+AW137+AW145+AW153+(AU128+AU136+AU144+AU152)*1.2727/4</f>
        <v/>
      </c>
      <c r="AX157">
        <f>AW157+AX129+AX137+AX145+AX153+(AV128+AV136+AV144+AV152)*1.2727/4</f>
        <v/>
      </c>
      <c r="AY157">
        <f>AX157+AY129+AY137+AY145+AY153+(AW128+AW136+AW144+AW152)*1.2727/4</f>
        <v/>
      </c>
      <c r="AZ157">
        <f>AY157+AZ129+AZ137+AZ145+AZ153+(AX128+AX136+AX144+AX152)*1.2727/4</f>
        <v/>
      </c>
      <c r="BA157">
        <f>AZ157+BA129+BA137+BA145+BA153+(AY128+AY136+AY144+AY152)*1.2727/4</f>
        <v/>
      </c>
      <c r="BB157">
        <f>BA157+BB129+BB137+BB145+BB153+(AZ128+AZ136+AZ144+AZ152)*1.2727/4</f>
        <v/>
      </c>
      <c r="BC157">
        <f>BB157+BC129+BC137+BC145+BC153+(BA128+BA136+BA144+BA152)*1.2727/4</f>
        <v/>
      </c>
      <c r="BD157">
        <f>BC157+BD129+BD137+BD145+BD153+(BB128+BB136+BB144+BB152)*1.2727/4</f>
        <v/>
      </c>
      <c r="BE157">
        <f>BD157+BE129+BE137+BE145+BE153+(BC128+BC136+BC144+BC152)*1.2727/4</f>
        <v/>
      </c>
      <c r="BF157">
        <f>BE157+BF129+BF137+BF145+BF153+(BD128+BD136+BD144+BD152)*1.2727/4</f>
        <v/>
      </c>
      <c r="BG157">
        <f>BF157+BG129+BG137+BG145+BG153+(BE128+BE136+BE144+BE152)*1.2727/4</f>
        <v/>
      </c>
      <c r="BH157">
        <f>BG157+BH129+BH137+BH145+BH153+(BF128+BF136+BF144+BF152)*1.2727/4</f>
        <v/>
      </c>
      <c r="BI157">
        <f>BH157+BI129+BI137+BI145+BI153+(BG128+BG136+BG144+BG152)*1.2727/4</f>
        <v/>
      </c>
      <c r="BJ157">
        <f>BI157+BJ129+BJ137+BJ145+BJ153+(BH128+BH136+BH144+BH152)*1.2727/4</f>
        <v/>
      </c>
      <c r="BK157">
        <f>BJ157+BK129+BK137+BK145+BK153+(BI128+BI136+BI144+BI152)*1.2727/4</f>
        <v/>
      </c>
      <c r="BL157">
        <f>BK157+BL129+BL137+BL145+BL153+(BJ128+BJ136+BJ144+BJ152)*1.2727/4</f>
        <v/>
      </c>
      <c r="BM157">
        <f>BL157+BM129+BM137+BM145+BM153+(BK128+BK136+BK144+BK152)*1.2727/4</f>
        <v/>
      </c>
      <c r="BN157">
        <f>BM157+BN129+BN137+BN145+BN153+(BL128+BL136+BL144+BL152)*1.2727/4</f>
        <v/>
      </c>
      <c r="BO157">
        <f>BN157+BO129+BO137+BO145+BO153+(BM128+BM136+BM144+BM152)*1.2727/4</f>
        <v/>
      </c>
      <c r="BP157">
        <f>BO157+BP129+BP137+BP145+BP153+(BN128+BN136+BN144+BN152)*1.2727/4</f>
        <v/>
      </c>
      <c r="BQ157">
        <f>BP157+BQ129+BQ137+BQ145+BQ153+(BO128+BO136+BO144+BO152)*1.2727/4</f>
        <v/>
      </c>
      <c r="BR157">
        <f>BQ157+BR129+BR137+BR145+BR153+(BP128+BP136+BP144+BP152)*1.2727/4</f>
        <v/>
      </c>
      <c r="BS157">
        <f>BR157+BS129+BS137+BS145+BS153+(BQ128+BQ136+BQ144+BQ152)*1.2727/4</f>
        <v/>
      </c>
      <c r="BT157">
        <f>BS157+BT129+BT137+BT145+BT153+(BR128+BR136+BR144+BR152)*1.2727/4</f>
        <v/>
      </c>
      <c r="BU157">
        <f>BT157+BU129+BU137+BU145+BU153+(BS128+BS136+BS144+BS152)*1.2727/4</f>
        <v/>
      </c>
      <c r="BV157">
        <f>BU157+BV129+BV137+BV145+BV153+(BT128+BT136+BT144+BT152)*1.2727/4</f>
        <v/>
      </c>
      <c r="BW157">
        <f>BV157+BW129+BW137+BW145+BW153+(BU128+BU136+BU144+BU152)*1.2727/4</f>
        <v/>
      </c>
      <c r="BX157">
        <f>BW157+BX129+BX137+BX145+BX153+(BV128+BV136+BV144+BV152)*1.2727/4</f>
        <v/>
      </c>
      <c r="BY157">
        <f>BX157+BY129+BY137+BY145+BY153+(BW128+BW136+BW144+BW152)*1.2727/4</f>
        <v/>
      </c>
      <c r="BZ157">
        <f>BY157+BZ129+BZ137+BZ145+BZ153+(BX128+BX136+BX144+BX152)*1.2727/4</f>
        <v/>
      </c>
      <c r="CA157">
        <f>BZ157+CA129+CA137+CA145+CA153+(BY128+BY136+BY144+BY152)*1.2727/4</f>
        <v/>
      </c>
      <c r="CB157">
        <f>CA157+CB129+CB137+CB145+CB153+(BZ128+BZ136+BZ144+BZ152)*1.2727/4</f>
        <v/>
      </c>
      <c r="CC157">
        <f>CB157+CC129+CC137+CC145+CC153+(CA128+CA136+CA144+CA152)*1.2727/4</f>
        <v/>
      </c>
      <c r="CD157">
        <f>CC157+CD129+CD137+CD145+CD153+(CB128+CB136+CB144+CB152)*1.2727/4</f>
        <v/>
      </c>
    </row>
    <row r="158">
      <c r="A158" t="inlineStr">
        <is>
          <t>cum var</t>
        </is>
      </c>
      <c r="B158" t="n">
        <v>0</v>
      </c>
      <c r="C158">
        <f>B158+C130+C138+C146+C154+(0)*1.1983/4</f>
        <v/>
      </c>
      <c r="D158">
        <f>C158+D130+D138+D146+D154+(B128+B136+B144+B152)*1.1983/4</f>
        <v/>
      </c>
      <c r="E158">
        <f>D158+E130+E138+E146+E154+(C128+C136+C144+C152)*1.1983/4</f>
        <v/>
      </c>
      <c r="F158">
        <f>E158+F130+F138+F146+F154+(D128+D136+D144+D152)*1.1983/4</f>
        <v/>
      </c>
      <c r="G158">
        <f>F158+G130+G138+G146+G154+(E128+E136+E144+E152)*1.1983/4</f>
        <v/>
      </c>
      <c r="H158">
        <f>G158+H130+H138+H146+H154+(F128+F136+F144+F152)*1.1983/4</f>
        <v/>
      </c>
      <c r="I158">
        <f>H158+I130+I138+I146+I154+(G128+G136+G144+G152)*1.1983/4</f>
        <v/>
      </c>
      <c r="J158">
        <f>I158+J130+J138+J146+J154+(H128+H136+H144+H152)*1.1983/4</f>
        <v/>
      </c>
      <c r="K158">
        <f>J158+K130+K138+K146+K154+(I128+I136+I144+I152)*1.1983/4</f>
        <v/>
      </c>
      <c r="L158">
        <f>K158+L130+L138+L146+L154+(J128+J136+J144+J152)*1.1983/4</f>
        <v/>
      </c>
      <c r="M158">
        <f>L158+M130+M138+M146+M154+(K128+K136+K144+K152)*1.1983/4</f>
        <v/>
      </c>
      <c r="N158">
        <f>M158+N130+N138+N146+N154+(L128+L136+L144+L152)*1.1983/4</f>
        <v/>
      </c>
      <c r="O158">
        <f>N158+O130+O138+O146+O154+(M128+M136+M144+M152)*1.1983/4</f>
        <v/>
      </c>
      <c r="P158">
        <f>O158+P130+P138+P146+P154+(N128+N136+N144+N152)*1.1983/4</f>
        <v/>
      </c>
      <c r="Q158">
        <f>P158+Q130+Q138+Q146+Q154+(O128+O136+O144+O152)*1.1983/4</f>
        <v/>
      </c>
      <c r="R158">
        <f>Q158+R130+R138+R146+R154+(P128+P136+P144+P152)*1.1983/4</f>
        <v/>
      </c>
      <c r="S158">
        <f>R158+S130+S138+S146+S154+(Q128+Q136+Q144+Q152)*1.1983/4</f>
        <v/>
      </c>
      <c r="T158">
        <f>S158+T130+T138+T146+T154+(R128+R136+R144+R152)*1.1983/4</f>
        <v/>
      </c>
      <c r="U158">
        <f>T158+U130+U138+U146+U154+(S128+S136+S144+S152)*1.1983/4</f>
        <v/>
      </c>
      <c r="V158">
        <f>U158+V130+V138+V146+V154+(T128+T136+T144+T152)*1.1983/4</f>
        <v/>
      </c>
      <c r="W158">
        <f>V158+W130+W138+W146+W154+(U128+U136+U144+U152)*1.1983/4</f>
        <v/>
      </c>
      <c r="X158">
        <f>W158+X130+X138+X146+X154+(V128+V136+V144+V152)*1.1983/4</f>
        <v/>
      </c>
      <c r="Y158">
        <f>X158+Y130+Y138+Y146+Y154+(W128+W136+W144+W152)*1.1983/4</f>
        <v/>
      </c>
      <c r="Z158">
        <f>Y158+Z130+Z138+Z146+Z154+(X128+X136+X144+X152)*1.1983/4</f>
        <v/>
      </c>
      <c r="AA158">
        <f>Z158+AA130+AA138+AA146+AA154+(Y128+Y136+Y144+Y152)*1.1983/4</f>
        <v/>
      </c>
      <c r="AB158">
        <f>AA158+AB130+AB138+AB146+AB154+(Z128+Z136+Z144+Z152)*1.1983/4</f>
        <v/>
      </c>
      <c r="AC158">
        <f>AB158+AC130+AC138+AC146+AC154+(AA128+AA136+AA144+AA152)*1.1983/4</f>
        <v/>
      </c>
      <c r="AD158">
        <f>AC158+AD130+AD138+AD146+AD154+(AB128+AB136+AB144+AB152)*1.1983/4</f>
        <v/>
      </c>
      <c r="AE158">
        <f>AD158+AE130+AE138+AE146+AE154+(AC128+AC136+AC144+AC152)*1.1983/4</f>
        <v/>
      </c>
      <c r="AF158">
        <f>AE158+AF130+AF138+AF146+AF154+(AD128+AD136+AD144+AD152)*1.1983/4</f>
        <v/>
      </c>
      <c r="AG158">
        <f>AF158+AG130+AG138+AG146+AG154+(AE128+AE136+AE144+AE152)*1.1983/4</f>
        <v/>
      </c>
      <c r="AH158">
        <f>AG158+AH130+AH138+AH146+AH154+(AF128+AF136+AF144+AF152)*1.1983/4</f>
        <v/>
      </c>
      <c r="AI158">
        <f>AH158+AI130+AI138+AI146+AI154+(AG128+AG136+AG144+AG152)*1.1983/4</f>
        <v/>
      </c>
      <c r="AJ158">
        <f>AI158+AJ130+AJ138+AJ146+AJ154+(AH128+AH136+AH144+AH152)*1.1983/4</f>
        <v/>
      </c>
      <c r="AK158">
        <f>AJ158+AK130+AK138+AK146+AK154+(AI128+AI136+AI144+AI152)*1.1983/4</f>
        <v/>
      </c>
      <c r="AL158">
        <f>AK158+AL130+AL138+AL146+AL154+(AJ128+AJ136+AJ144+AJ152)*1.1983/4</f>
        <v/>
      </c>
      <c r="AM158">
        <f>AL158+AM130+AM138+AM146+AM154+(AK128+AK136+AK144+AK152)*1.1983/4</f>
        <v/>
      </c>
      <c r="AN158">
        <f>AM158+AN130+AN138+AN146+AN154+(AL128+AL136+AL144+AL152)*1.1983/4</f>
        <v/>
      </c>
      <c r="AO158">
        <f>AN158+AO130+AO138+AO146+AO154+(AM128+AM136+AM144+AM152)*1.1983/4</f>
        <v/>
      </c>
      <c r="AP158">
        <f>AO158+AP130+AP138+AP146+AP154+(AN128+AN136+AN144+AN152)*1.1983/4</f>
        <v/>
      </c>
      <c r="AQ158">
        <f>AP158+AQ130+AQ138+AQ146+AQ154+(AO128+AO136+AO144+AO152)*1.1983/4</f>
        <v/>
      </c>
      <c r="AR158">
        <f>AQ158+AR130+AR138+AR146+AR154+(AP128+AP136+AP144+AP152)*1.1983/4</f>
        <v/>
      </c>
      <c r="AS158">
        <f>AR158+AS130+AS138+AS146+AS154+(AQ128+AQ136+AQ144+AQ152)*1.1983/4</f>
        <v/>
      </c>
      <c r="AT158">
        <f>AS158+AT130+AT138+AT146+AT154+(AR128+AR136+AR144+AR152)*1.1983/4</f>
        <v/>
      </c>
      <c r="AU158">
        <f>AT158+AU130+AU138+AU146+AU154+(AS128+AS136+AS144+AS152)*1.1983/4</f>
        <v/>
      </c>
      <c r="AV158">
        <f>AU158+AV130+AV138+AV146+AV154+(AT128+AT136+AT144+AT152)*1.1983/4</f>
        <v/>
      </c>
      <c r="AW158">
        <f>AV158+AW130+AW138+AW146+AW154+(AU128+AU136+AU144+AU152)*1.1983/4</f>
        <v/>
      </c>
      <c r="AX158">
        <f>AW158+AX130+AX138+AX146+AX154+(AV128+AV136+AV144+AV152)*1.1983/4</f>
        <v/>
      </c>
      <c r="AY158">
        <f>AX158+AY130+AY138+AY146+AY154+(AW128+AW136+AW144+AW152)*1.1983/4</f>
        <v/>
      </c>
      <c r="AZ158">
        <f>AY158+AZ130+AZ138+AZ146+AZ154+(AX128+AX136+AX144+AX152)*1.1983/4</f>
        <v/>
      </c>
      <c r="BA158">
        <f>AZ158+BA130+BA138+BA146+BA154+(AY128+AY136+AY144+AY152)*1.1983/4</f>
        <v/>
      </c>
      <c r="BB158">
        <f>BA158+BB130+BB138+BB146+BB154+(AZ128+AZ136+AZ144+AZ152)*1.1983/4</f>
        <v/>
      </c>
      <c r="BC158">
        <f>BB158+BC130+BC138+BC146+BC154+(BA128+BA136+BA144+BA152)*1.1983/4</f>
        <v/>
      </c>
      <c r="BD158">
        <f>BC158+BD130+BD138+BD146+BD154+(BB128+BB136+BB144+BB152)*1.1983/4</f>
        <v/>
      </c>
      <c r="BE158">
        <f>BD158+BE130+BE138+BE146+BE154+(BC128+BC136+BC144+BC152)*1.1983/4</f>
        <v/>
      </c>
      <c r="BF158">
        <f>BE158+BF130+BF138+BF146+BF154+(BD128+BD136+BD144+BD152)*1.1983/4</f>
        <v/>
      </c>
      <c r="BG158">
        <f>BF158+BG130+BG138+BG146+BG154+(BE128+BE136+BE144+BE152)*1.1983/4</f>
        <v/>
      </c>
      <c r="BH158">
        <f>BG158+BH130+BH138+BH146+BH154+(BF128+BF136+BF144+BF152)*1.1983/4</f>
        <v/>
      </c>
      <c r="BI158">
        <f>BH158+BI130+BI138+BI146+BI154+(BG128+BG136+BG144+BG152)*1.1983/4</f>
        <v/>
      </c>
      <c r="BJ158">
        <f>BI158+BJ130+BJ138+BJ146+BJ154+(BH128+BH136+BH144+BH152)*1.1983/4</f>
        <v/>
      </c>
      <c r="BK158">
        <f>BJ158+BK130+BK138+BK146+BK154+(BI128+BI136+BI144+BI152)*1.1983/4</f>
        <v/>
      </c>
      <c r="BL158">
        <f>BK158+BL130+BL138+BL146+BL154+(BJ128+BJ136+BJ144+BJ152)*1.1983/4</f>
        <v/>
      </c>
      <c r="BM158">
        <f>BL158+BM130+BM138+BM146+BM154+(BK128+BK136+BK144+BK152)*1.1983/4</f>
        <v/>
      </c>
      <c r="BN158">
        <f>BM158+BN130+BN138+BN146+BN154+(BL128+BL136+BL144+BL152)*1.1983/4</f>
        <v/>
      </c>
      <c r="BO158">
        <f>BN158+BO130+BO138+BO146+BO154+(BM128+BM136+BM144+BM152)*1.1983/4</f>
        <v/>
      </c>
      <c r="BP158">
        <f>BO158+BP130+BP138+BP146+BP154+(BN128+BN136+BN144+BN152)*1.1983/4</f>
        <v/>
      </c>
      <c r="BQ158">
        <f>BP158+BQ130+BQ138+BQ146+BQ154+(BO128+BO136+BO144+BO152)*1.1983/4</f>
        <v/>
      </c>
      <c r="BR158">
        <f>BQ158+BR130+BR138+BR146+BR154+(BP128+BP136+BP144+BP152)*1.1983/4</f>
        <v/>
      </c>
      <c r="BS158">
        <f>BR158+BS130+BS138+BS146+BS154+(BQ128+BQ136+BQ144+BQ152)*1.1983/4</f>
        <v/>
      </c>
      <c r="BT158">
        <f>BS158+BT130+BT138+BT146+BT154+(BR128+BR136+BR144+BR152)*1.1983/4</f>
        <v/>
      </c>
      <c r="BU158">
        <f>BT158+BU130+BU138+BU146+BU154+(BS128+BS136+BS144+BS152)*1.1983/4</f>
        <v/>
      </c>
      <c r="BV158">
        <f>BU158+BV130+BV138+BV146+BV154+(BT128+BT136+BT144+BT152)*1.1983/4</f>
        <v/>
      </c>
      <c r="BW158">
        <f>BV158+BW130+BW138+BW146+BW154+(BU128+BU136+BU144+BU152)*1.1983/4</f>
        <v/>
      </c>
      <c r="BX158">
        <f>BW158+BX130+BX138+BX146+BX154+(BV128+BV136+BV144+BV152)*1.1983/4</f>
        <v/>
      </c>
      <c r="BY158">
        <f>BX158+BY130+BY138+BY146+BY154+(BW128+BW136+BW144+BW152)*1.1983/4</f>
        <v/>
      </c>
      <c r="BZ158">
        <f>BY158+BZ130+BZ138+BZ146+BZ154+(BX128+BX136+BX144+BX152)*1.1983/4</f>
        <v/>
      </c>
      <c r="CA158">
        <f>BZ158+CA130+CA138+CA146+CA154+(BY128+BY136+BY144+BY152)*1.1983/4</f>
        <v/>
      </c>
      <c r="CB158">
        <f>CA158+CB130+CB138+CB146+CB154+(BZ128+BZ136+BZ144+BZ152)*1.1983/4</f>
        <v/>
      </c>
      <c r="CC158">
        <f>CB158+CC130+CC138+CC146+CC154+(CA128+CA136+CA144+CA152)*1.1983/4</f>
        <v/>
      </c>
      <c r="CD158">
        <f>CC158+CD130+CD138+CD146+CD154+(CB128+CB136+CB144+CB152)*1.1983/4</f>
        <v/>
      </c>
    </row>
    <row r="159">
      <c r="A159" t="inlineStr">
        <is>
          <t>kill chance</t>
        </is>
      </c>
      <c r="C159">
        <f>IF(C158&lt;=0,IF(C157&gt;=1750,1,0),1-NORMDIST(1750-0.5,C157,SQRT(C158),TRUE))</f>
        <v/>
      </c>
      <c r="D159">
        <f>IF(D158&lt;=0,IF(D157&gt;=1750,1,0),1-NORMDIST(1750-0.5,D157,SQRT(D158),TRUE))</f>
        <v/>
      </c>
      <c r="E159">
        <f>IF(E158&lt;=0,IF(E157&gt;=1750,1,0),1-NORMDIST(1750-0.5,E157,SQRT(E158),TRUE))</f>
        <v/>
      </c>
      <c r="F159">
        <f>IF(F158&lt;=0,IF(F157&gt;=1750,1,0),1-NORMDIST(1750-0.5,F157,SQRT(F158),TRUE))</f>
        <v/>
      </c>
      <c r="G159">
        <f>IF(G158&lt;=0,IF(G157&gt;=1750,1,0),1-NORMDIST(1750-0.5,G157,SQRT(G158),TRUE))</f>
        <v/>
      </c>
      <c r="H159">
        <f>IF(H158&lt;=0,IF(H157&gt;=1750,1,0),1-NORMDIST(1750-0.5,H157,SQRT(H158),TRUE))</f>
        <v/>
      </c>
      <c r="I159">
        <f>IF(I158&lt;=0,IF(I157&gt;=1750,1,0),1-NORMDIST(1750-0.5,I157,SQRT(I158),TRUE))</f>
        <v/>
      </c>
      <c r="J159">
        <f>IF(J158&lt;=0,IF(J157&gt;=1750,1,0),1-NORMDIST(1750-0.5,J157,SQRT(J158),TRUE))</f>
        <v/>
      </c>
      <c r="K159">
        <f>IF(K158&lt;=0,IF(K157&gt;=1750,1,0),1-NORMDIST(1750-0.5,K157,SQRT(K158),TRUE))</f>
        <v/>
      </c>
      <c r="L159">
        <f>IF(L158&lt;=0,IF(L157&gt;=1750,1,0),1-NORMDIST(1750-0.5,L157,SQRT(L158),TRUE))</f>
        <v/>
      </c>
      <c r="M159">
        <f>IF(M158&lt;=0,IF(M157&gt;=1750,1,0),1-NORMDIST(1750-0.5,M157,SQRT(M158),TRUE))</f>
        <v/>
      </c>
      <c r="N159">
        <f>IF(N158&lt;=0,IF(N157&gt;=1750,1,0),1-NORMDIST(1750-0.5,N157,SQRT(N158),TRUE))</f>
        <v/>
      </c>
      <c r="O159">
        <f>IF(O158&lt;=0,IF(O157&gt;=1750,1,0),1-NORMDIST(1750-0.5,O157,SQRT(O158),TRUE))</f>
        <v/>
      </c>
      <c r="P159">
        <f>IF(P158&lt;=0,IF(P157&gt;=1750,1,0),1-NORMDIST(1750-0.5,P157,SQRT(P158),TRUE))</f>
        <v/>
      </c>
      <c r="Q159">
        <f>IF(Q158&lt;=0,IF(Q157&gt;=1750,1,0),1-NORMDIST(1750-0.5,Q157,SQRT(Q158),TRUE))</f>
        <v/>
      </c>
      <c r="R159">
        <f>IF(R158&lt;=0,IF(R157&gt;=1750,1,0),1-NORMDIST(1750-0.5,R157,SQRT(R158),TRUE))</f>
        <v/>
      </c>
      <c r="S159">
        <f>IF(S158&lt;=0,IF(S157&gt;=1750,1,0),1-NORMDIST(1750-0.5,S157,SQRT(S158),TRUE))</f>
        <v/>
      </c>
      <c r="T159">
        <f>IF(T158&lt;=0,IF(T157&gt;=1750,1,0),1-NORMDIST(1750-0.5,T157,SQRT(T158),TRUE))</f>
        <v/>
      </c>
      <c r="U159">
        <f>IF(U158&lt;=0,IF(U157&gt;=1750,1,0),1-NORMDIST(1750-0.5,U157,SQRT(U158),TRUE))</f>
        <v/>
      </c>
      <c r="V159">
        <f>IF(V158&lt;=0,IF(V157&gt;=1750,1,0),1-NORMDIST(1750-0.5,V157,SQRT(V158),TRUE))</f>
        <v/>
      </c>
      <c r="W159">
        <f>IF(W158&lt;=0,IF(W157&gt;=1750,1,0),1-NORMDIST(1750-0.5,W157,SQRT(W158),TRUE))</f>
        <v/>
      </c>
      <c r="X159">
        <f>IF(X158&lt;=0,IF(X157&gt;=1750,1,0),1-NORMDIST(1750-0.5,X157,SQRT(X158),TRUE))</f>
        <v/>
      </c>
      <c r="Y159">
        <f>IF(Y158&lt;=0,IF(Y157&gt;=1750,1,0),1-NORMDIST(1750-0.5,Y157,SQRT(Y158),TRUE))</f>
        <v/>
      </c>
      <c r="Z159">
        <f>IF(Z158&lt;=0,IF(Z157&gt;=1750,1,0),1-NORMDIST(1750-0.5,Z157,SQRT(Z158),TRUE))</f>
        <v/>
      </c>
      <c r="AA159">
        <f>IF(AA158&lt;=0,IF(AA157&gt;=1750,1,0),1-NORMDIST(1750-0.5,AA157,SQRT(AA158),TRUE))</f>
        <v/>
      </c>
      <c r="AB159">
        <f>IF(AB158&lt;=0,IF(AB157&gt;=1750,1,0),1-NORMDIST(1750-0.5,AB157,SQRT(AB158),TRUE))</f>
        <v/>
      </c>
      <c r="AC159">
        <f>IF(AC158&lt;=0,IF(AC157&gt;=1750,1,0),1-NORMDIST(1750-0.5,AC157,SQRT(AC158),TRUE))</f>
        <v/>
      </c>
      <c r="AD159">
        <f>IF(AD158&lt;=0,IF(AD157&gt;=1750,1,0),1-NORMDIST(1750-0.5,AD157,SQRT(AD158),TRUE))</f>
        <v/>
      </c>
      <c r="AE159">
        <f>IF(AE158&lt;=0,IF(AE157&gt;=1750,1,0),1-NORMDIST(1750-0.5,AE157,SQRT(AE158),TRUE))</f>
        <v/>
      </c>
      <c r="AF159">
        <f>IF(AF158&lt;=0,IF(AF157&gt;=1750,1,0),1-NORMDIST(1750-0.5,AF157,SQRT(AF158),TRUE))</f>
        <v/>
      </c>
      <c r="AG159">
        <f>IF(AG158&lt;=0,IF(AG157&gt;=1750,1,0),1-NORMDIST(1750-0.5,AG157,SQRT(AG158),TRUE))</f>
        <v/>
      </c>
      <c r="AH159">
        <f>IF(AH158&lt;=0,IF(AH157&gt;=1750,1,0),1-NORMDIST(1750-0.5,AH157,SQRT(AH158),TRUE))</f>
        <v/>
      </c>
      <c r="AI159">
        <f>IF(AI158&lt;=0,IF(AI157&gt;=1750,1,0),1-NORMDIST(1750-0.5,AI157,SQRT(AI158),TRUE))</f>
        <v/>
      </c>
      <c r="AJ159">
        <f>IF(AJ158&lt;=0,IF(AJ157&gt;=1750,1,0),1-NORMDIST(1750-0.5,AJ157,SQRT(AJ158),TRUE))</f>
        <v/>
      </c>
      <c r="AK159">
        <f>IF(AK158&lt;=0,IF(AK157&gt;=1750,1,0),1-NORMDIST(1750-0.5,AK157,SQRT(AK158),TRUE))</f>
        <v/>
      </c>
      <c r="AL159">
        <f>IF(AL158&lt;=0,IF(AL157&gt;=1750,1,0),1-NORMDIST(1750-0.5,AL157,SQRT(AL158),TRUE))</f>
        <v/>
      </c>
      <c r="AM159">
        <f>IF(AM158&lt;=0,IF(AM157&gt;=1750,1,0),1-NORMDIST(1750-0.5,AM157,SQRT(AM158),TRUE))</f>
        <v/>
      </c>
      <c r="AN159">
        <f>IF(AN158&lt;=0,IF(AN157&gt;=1750,1,0),1-NORMDIST(1750-0.5,AN157,SQRT(AN158),TRUE))</f>
        <v/>
      </c>
      <c r="AO159">
        <f>IF(AO158&lt;=0,IF(AO157&gt;=1750,1,0),1-NORMDIST(1750-0.5,AO157,SQRT(AO158),TRUE))</f>
        <v/>
      </c>
      <c r="AP159">
        <f>IF(AP158&lt;=0,IF(AP157&gt;=1750,1,0),1-NORMDIST(1750-0.5,AP157,SQRT(AP158),TRUE))</f>
        <v/>
      </c>
      <c r="AQ159">
        <f>IF(AQ158&lt;=0,IF(AQ157&gt;=1750,1,0),1-NORMDIST(1750-0.5,AQ157,SQRT(AQ158),TRUE))</f>
        <v/>
      </c>
      <c r="AR159">
        <f>IF(AR158&lt;=0,IF(AR157&gt;=1750,1,0),1-NORMDIST(1750-0.5,AR157,SQRT(AR158),TRUE))</f>
        <v/>
      </c>
      <c r="AS159">
        <f>IF(AS158&lt;=0,IF(AS157&gt;=1750,1,0),1-NORMDIST(1750-0.5,AS157,SQRT(AS158),TRUE))</f>
        <v/>
      </c>
      <c r="AT159">
        <f>IF(AT158&lt;=0,IF(AT157&gt;=1750,1,0),1-NORMDIST(1750-0.5,AT157,SQRT(AT158),TRUE))</f>
        <v/>
      </c>
      <c r="AU159">
        <f>IF(AU158&lt;=0,IF(AU157&gt;=1750,1,0),1-NORMDIST(1750-0.5,AU157,SQRT(AU158),TRUE))</f>
        <v/>
      </c>
      <c r="AV159">
        <f>IF(AV158&lt;=0,IF(AV157&gt;=1750,1,0),1-NORMDIST(1750-0.5,AV157,SQRT(AV158),TRUE))</f>
        <v/>
      </c>
      <c r="AW159">
        <f>IF(AW158&lt;=0,IF(AW157&gt;=1750,1,0),1-NORMDIST(1750-0.5,AW157,SQRT(AW158),TRUE))</f>
        <v/>
      </c>
      <c r="AX159">
        <f>IF(AX158&lt;=0,IF(AX157&gt;=1750,1,0),1-NORMDIST(1750-0.5,AX157,SQRT(AX158),TRUE))</f>
        <v/>
      </c>
      <c r="AY159">
        <f>IF(AY158&lt;=0,IF(AY157&gt;=1750,1,0),1-NORMDIST(1750-0.5,AY157,SQRT(AY158),TRUE))</f>
        <v/>
      </c>
      <c r="AZ159">
        <f>IF(AZ158&lt;=0,IF(AZ157&gt;=1750,1,0),1-NORMDIST(1750-0.5,AZ157,SQRT(AZ158),TRUE))</f>
        <v/>
      </c>
      <c r="BA159">
        <f>IF(BA158&lt;=0,IF(BA157&gt;=1750,1,0),1-NORMDIST(1750-0.5,BA157,SQRT(BA158),TRUE))</f>
        <v/>
      </c>
      <c r="BB159">
        <f>IF(BB158&lt;=0,IF(BB157&gt;=1750,1,0),1-NORMDIST(1750-0.5,BB157,SQRT(BB158),TRUE))</f>
        <v/>
      </c>
      <c r="BC159">
        <f>IF(BC158&lt;=0,IF(BC157&gt;=1750,1,0),1-NORMDIST(1750-0.5,BC157,SQRT(BC158),TRUE))</f>
        <v/>
      </c>
      <c r="BD159">
        <f>IF(BD158&lt;=0,IF(BD157&gt;=1750,1,0),1-NORMDIST(1750-0.5,BD157,SQRT(BD158),TRUE))</f>
        <v/>
      </c>
      <c r="BE159">
        <f>IF(BE158&lt;=0,IF(BE157&gt;=1750,1,0),1-NORMDIST(1750-0.5,BE157,SQRT(BE158),TRUE))</f>
        <v/>
      </c>
      <c r="BF159">
        <f>IF(BF158&lt;=0,IF(BF157&gt;=1750,1,0),1-NORMDIST(1750-0.5,BF157,SQRT(BF158),TRUE))</f>
        <v/>
      </c>
      <c r="BG159">
        <f>IF(BG158&lt;=0,IF(BG157&gt;=1750,1,0),1-NORMDIST(1750-0.5,BG157,SQRT(BG158),TRUE))</f>
        <v/>
      </c>
      <c r="BH159">
        <f>IF(BH158&lt;=0,IF(BH157&gt;=1750,1,0),1-NORMDIST(1750-0.5,BH157,SQRT(BH158),TRUE))</f>
        <v/>
      </c>
      <c r="BI159">
        <f>IF(BI158&lt;=0,IF(BI157&gt;=1750,1,0),1-NORMDIST(1750-0.5,BI157,SQRT(BI158),TRUE))</f>
        <v/>
      </c>
      <c r="BJ159">
        <f>IF(BJ158&lt;=0,IF(BJ157&gt;=1750,1,0),1-NORMDIST(1750-0.5,BJ157,SQRT(BJ158),TRUE))</f>
        <v/>
      </c>
      <c r="BK159">
        <f>IF(BK158&lt;=0,IF(BK157&gt;=1750,1,0),1-NORMDIST(1750-0.5,BK157,SQRT(BK158),TRUE))</f>
        <v/>
      </c>
      <c r="BL159">
        <f>IF(BL158&lt;=0,IF(BL157&gt;=1750,1,0),1-NORMDIST(1750-0.5,BL157,SQRT(BL158),TRUE))</f>
        <v/>
      </c>
      <c r="BM159">
        <f>IF(BM158&lt;=0,IF(BM157&gt;=1750,1,0),1-NORMDIST(1750-0.5,BM157,SQRT(BM158),TRUE))</f>
        <v/>
      </c>
      <c r="BN159">
        <f>IF(BN158&lt;=0,IF(BN157&gt;=1750,1,0),1-NORMDIST(1750-0.5,BN157,SQRT(BN158),TRUE))</f>
        <v/>
      </c>
      <c r="BO159">
        <f>IF(BO158&lt;=0,IF(BO157&gt;=1750,1,0),1-NORMDIST(1750-0.5,BO157,SQRT(BO158),TRUE))</f>
        <v/>
      </c>
      <c r="BP159">
        <f>IF(BP158&lt;=0,IF(BP157&gt;=1750,1,0),1-NORMDIST(1750-0.5,BP157,SQRT(BP158),TRUE))</f>
        <v/>
      </c>
      <c r="BQ159">
        <f>IF(BQ158&lt;=0,IF(BQ157&gt;=1750,1,0),1-NORMDIST(1750-0.5,BQ157,SQRT(BQ158),TRUE))</f>
        <v/>
      </c>
      <c r="BR159">
        <f>IF(BR158&lt;=0,IF(BR157&gt;=1750,1,0),1-NORMDIST(1750-0.5,BR157,SQRT(BR158),TRUE))</f>
        <v/>
      </c>
      <c r="BS159">
        <f>IF(BS158&lt;=0,IF(BS157&gt;=1750,1,0),1-NORMDIST(1750-0.5,BS157,SQRT(BS158),TRUE))</f>
        <v/>
      </c>
      <c r="BT159">
        <f>IF(BT158&lt;=0,IF(BT157&gt;=1750,1,0),1-NORMDIST(1750-0.5,BT157,SQRT(BT158),TRUE))</f>
        <v/>
      </c>
      <c r="BU159">
        <f>IF(BU158&lt;=0,IF(BU157&gt;=1750,1,0),1-NORMDIST(1750-0.5,BU157,SQRT(BU158),TRUE))</f>
        <v/>
      </c>
      <c r="BV159">
        <f>IF(BV158&lt;=0,IF(BV157&gt;=1750,1,0),1-NORMDIST(1750-0.5,BV157,SQRT(BV158),TRUE))</f>
        <v/>
      </c>
      <c r="BW159">
        <f>IF(BW158&lt;=0,IF(BW157&gt;=1750,1,0),1-NORMDIST(1750-0.5,BW157,SQRT(BW158),TRUE))</f>
        <v/>
      </c>
      <c r="BX159">
        <f>IF(BX158&lt;=0,IF(BX157&gt;=1750,1,0),1-NORMDIST(1750-0.5,BX157,SQRT(BX158),TRUE))</f>
        <v/>
      </c>
      <c r="BY159">
        <f>IF(BY158&lt;=0,IF(BY157&gt;=1750,1,0),1-NORMDIST(1750-0.5,BY157,SQRT(BY158),TRUE))</f>
        <v/>
      </c>
      <c r="BZ159">
        <f>IF(BZ158&lt;=0,IF(BZ157&gt;=1750,1,0),1-NORMDIST(1750-0.5,BZ157,SQRT(BZ158),TRUE))</f>
        <v/>
      </c>
      <c r="CA159">
        <f>IF(CA158&lt;=0,IF(CA157&gt;=1750,1,0),1-NORMDIST(1750-0.5,CA157,SQRT(CA158),TRUE))</f>
        <v/>
      </c>
      <c r="CB159">
        <f>IF(CB158&lt;=0,IF(CB157&gt;=1750,1,0),1-NORMDIST(1750-0.5,CB157,SQRT(CB158),TRUE))</f>
        <v/>
      </c>
      <c r="CC159">
        <f>IF(CC158&lt;=0,IF(CC157&gt;=1750,1,0),1-NORMDIST(1750-0.5,CC157,SQRT(CC158),TRUE))</f>
        <v/>
      </c>
      <c r="CD159">
        <f>IF(CD158&lt;=0,IF(CD157&gt;=1750,1,0),1-NORMDIST(1750-0.5,CD157,SQRT(CD158),TRUE))</f>
        <v/>
      </c>
    </row>
    <row r="160">
      <c r="A160" t="inlineStr">
        <is>
          <t>kill tick cand</t>
        </is>
      </c>
      <c r="C160">
        <f>IF(C159&gt;=0.05,'4-man'!C$21,999)</f>
        <v/>
      </c>
      <c r="D160">
        <f>IF(D159&gt;=0.05,'4-man'!D$21,999)</f>
        <v/>
      </c>
      <c r="E160">
        <f>IF(E159&gt;=0.05,'4-man'!E$21,999)</f>
        <v/>
      </c>
      <c r="F160">
        <f>IF(F159&gt;=0.05,'4-man'!F$21,999)</f>
        <v/>
      </c>
      <c r="G160">
        <f>IF(G159&gt;=0.05,'4-man'!G$21,999)</f>
        <v/>
      </c>
      <c r="H160">
        <f>IF(H159&gt;=0.05,'4-man'!H$21,999)</f>
        <v/>
      </c>
      <c r="I160">
        <f>IF(I159&gt;=0.05,'4-man'!I$21,999)</f>
        <v/>
      </c>
      <c r="J160">
        <f>IF(J159&gt;=0.05,'4-man'!J$21,999)</f>
        <v/>
      </c>
      <c r="K160">
        <f>IF(K159&gt;=0.05,'4-man'!K$21,999)</f>
        <v/>
      </c>
      <c r="L160">
        <f>IF(L159&gt;=0.05,'4-man'!L$21,999)</f>
        <v/>
      </c>
      <c r="M160">
        <f>IF(M159&gt;=0.05,'4-man'!M$21,999)</f>
        <v/>
      </c>
      <c r="N160">
        <f>IF(N159&gt;=0.05,'4-man'!N$21,999)</f>
        <v/>
      </c>
      <c r="O160">
        <f>IF(O159&gt;=0.05,'4-man'!O$21,999)</f>
        <v/>
      </c>
      <c r="P160">
        <f>IF(P159&gt;=0.05,'4-man'!P$21,999)</f>
        <v/>
      </c>
      <c r="Q160">
        <f>IF(Q159&gt;=0.05,'4-man'!Q$21,999)</f>
        <v/>
      </c>
      <c r="R160">
        <f>IF(R159&gt;=0.05,'4-man'!R$21,999)</f>
        <v/>
      </c>
      <c r="S160">
        <f>IF(S159&gt;=0.05,'4-man'!S$21,999)</f>
        <v/>
      </c>
      <c r="T160">
        <f>IF(T159&gt;=0.05,'4-man'!T$21,999)</f>
        <v/>
      </c>
      <c r="U160">
        <f>IF(U159&gt;=0.05,'4-man'!U$21,999)</f>
        <v/>
      </c>
      <c r="V160">
        <f>IF(V159&gt;=0.05,'4-man'!V$21,999)</f>
        <v/>
      </c>
      <c r="W160">
        <f>IF(W159&gt;=0.05,'4-man'!W$21,999)</f>
        <v/>
      </c>
      <c r="X160">
        <f>IF(X159&gt;=0.05,'4-man'!X$21,999)</f>
        <v/>
      </c>
      <c r="Y160">
        <f>IF(Y159&gt;=0.05,'4-man'!Y$21,999)</f>
        <v/>
      </c>
      <c r="Z160">
        <f>IF(Z159&gt;=0.05,'4-man'!Z$21,999)</f>
        <v/>
      </c>
      <c r="AA160">
        <f>IF(AA159&gt;=0.05,'4-man'!AA$21,999)</f>
        <v/>
      </c>
      <c r="AB160">
        <f>IF(AB159&gt;=0.05,'4-man'!AB$21,999)</f>
        <v/>
      </c>
      <c r="AC160">
        <f>IF(AC159&gt;=0.05,'4-man'!AC$21,999)</f>
        <v/>
      </c>
      <c r="AD160">
        <f>IF(AD159&gt;=0.05,'4-man'!AD$21,999)</f>
        <v/>
      </c>
      <c r="AE160">
        <f>IF(AE159&gt;=0.05,'4-man'!AE$21,999)</f>
        <v/>
      </c>
      <c r="AF160">
        <f>IF(AF159&gt;=0.05,'4-man'!AF$21,999)</f>
        <v/>
      </c>
      <c r="AG160">
        <f>IF(AG159&gt;=0.05,'4-man'!AG$21,999)</f>
        <v/>
      </c>
      <c r="AH160">
        <f>IF(AH159&gt;=0.05,'4-man'!AH$21,999)</f>
        <v/>
      </c>
      <c r="AI160">
        <f>IF(AI159&gt;=0.05,'4-man'!AI$21,999)</f>
        <v/>
      </c>
      <c r="AJ160">
        <f>IF(AJ159&gt;=0.05,'4-man'!AJ$21,999)</f>
        <v/>
      </c>
      <c r="AK160">
        <f>IF(AK159&gt;=0.05,'4-man'!AK$21,999)</f>
        <v/>
      </c>
      <c r="AL160">
        <f>IF(AL159&gt;=0.05,'4-man'!AL$21,999)</f>
        <v/>
      </c>
      <c r="AM160">
        <f>IF(AM159&gt;=0.05,'4-man'!AM$21,999)</f>
        <v/>
      </c>
      <c r="AN160">
        <f>IF(AN159&gt;=0.05,'4-man'!AN$21,999)</f>
        <v/>
      </c>
      <c r="AO160">
        <f>IF(AO159&gt;=0.05,'4-man'!AO$21,999)</f>
        <v/>
      </c>
      <c r="AP160">
        <f>IF(AP159&gt;=0.05,'4-man'!AP$21,999)</f>
        <v/>
      </c>
      <c r="AQ160">
        <f>IF(AQ159&gt;=0.05,'4-man'!AQ$21,999)</f>
        <v/>
      </c>
      <c r="AR160">
        <f>IF(AR159&gt;=0.05,'4-man'!AR$21,999)</f>
        <v/>
      </c>
      <c r="AS160">
        <f>IF(AS159&gt;=0.05,'4-man'!AS$21,999)</f>
        <v/>
      </c>
      <c r="AT160">
        <f>IF(AT159&gt;=0.05,'4-man'!AT$21,999)</f>
        <v/>
      </c>
      <c r="AU160">
        <f>IF(AU159&gt;=0.05,'4-man'!AU$21,999)</f>
        <v/>
      </c>
      <c r="AV160">
        <f>IF(AV159&gt;=0.05,'4-man'!AV$21,999)</f>
        <v/>
      </c>
      <c r="AW160">
        <f>IF(AW159&gt;=0.05,'4-man'!AW$21,999)</f>
        <v/>
      </c>
      <c r="AX160">
        <f>IF(AX159&gt;=0.05,'4-man'!AX$21,999)</f>
        <v/>
      </c>
      <c r="AY160">
        <f>IF(AY159&gt;=0.05,'4-man'!AY$21,999)</f>
        <v/>
      </c>
      <c r="AZ160">
        <f>IF(AZ159&gt;=0.05,'4-man'!AZ$21,999)</f>
        <v/>
      </c>
      <c r="BA160">
        <f>IF(BA159&gt;=0.05,'4-man'!BA$21,999)</f>
        <v/>
      </c>
      <c r="BB160">
        <f>IF(BB159&gt;=0.05,'4-man'!BB$21,999)</f>
        <v/>
      </c>
      <c r="BC160">
        <f>IF(BC159&gt;=0.05,'4-man'!BC$21,999)</f>
        <v/>
      </c>
      <c r="BD160">
        <f>IF(BD159&gt;=0.05,'4-man'!BD$21,999)</f>
        <v/>
      </c>
      <c r="BE160">
        <f>IF(BE159&gt;=0.05,'4-man'!BE$21,999)</f>
        <v/>
      </c>
      <c r="BF160">
        <f>IF(BF159&gt;=0.05,'4-man'!BF$21,999)</f>
        <v/>
      </c>
      <c r="BG160">
        <f>IF(BG159&gt;=0.05,'4-man'!BG$21,999)</f>
        <v/>
      </c>
      <c r="BH160">
        <f>IF(BH159&gt;=0.05,'4-man'!BH$21,999)</f>
        <v/>
      </c>
      <c r="BI160">
        <f>IF(BI159&gt;=0.05,'4-man'!BI$21,999)</f>
        <v/>
      </c>
      <c r="BJ160">
        <f>IF(BJ159&gt;=0.05,'4-man'!BJ$21,999)</f>
        <v/>
      </c>
      <c r="BK160">
        <f>IF(BK159&gt;=0.05,'4-man'!BK$21,999)</f>
        <v/>
      </c>
      <c r="BL160">
        <f>IF(BL159&gt;=0.05,'4-man'!BL$21,999)</f>
        <v/>
      </c>
      <c r="BM160">
        <f>IF(BM159&gt;=0.05,'4-man'!BM$21,999)</f>
        <v/>
      </c>
      <c r="BN160">
        <f>IF(BN159&gt;=0.05,'4-man'!BN$21,999)</f>
        <v/>
      </c>
      <c r="BO160">
        <f>IF(BO159&gt;=0.05,'4-man'!BO$21,999)</f>
        <v/>
      </c>
      <c r="BP160">
        <f>IF(BP159&gt;=0.05,'4-man'!BP$21,999)</f>
        <v/>
      </c>
      <c r="BQ160">
        <f>IF(BQ159&gt;=0.05,'4-man'!BQ$21,999)</f>
        <v/>
      </c>
      <c r="BR160">
        <f>IF(BR159&gt;=0.05,'4-man'!BR$21,999)</f>
        <v/>
      </c>
      <c r="BS160">
        <f>IF(BS159&gt;=0.05,'4-man'!BS$21,999)</f>
        <v/>
      </c>
      <c r="BT160">
        <f>IF(BT159&gt;=0.05,'4-man'!BT$21,999)</f>
        <v/>
      </c>
      <c r="BU160">
        <f>IF(BU159&gt;=0.05,'4-man'!BU$21,999)</f>
        <v/>
      </c>
      <c r="BV160">
        <f>IF(BV159&gt;=0.05,'4-man'!BV$21,999)</f>
        <v/>
      </c>
      <c r="BW160">
        <f>IF(BW159&gt;=0.05,'4-man'!BW$21,999)</f>
        <v/>
      </c>
      <c r="BX160">
        <f>IF(BX159&gt;=0.05,'4-man'!BX$21,999)</f>
        <v/>
      </c>
      <c r="BY160">
        <f>IF(BY159&gt;=0.05,'4-man'!BY$21,999)</f>
        <v/>
      </c>
      <c r="BZ160">
        <f>IF(BZ159&gt;=0.05,'4-man'!BZ$21,999)</f>
        <v/>
      </c>
      <c r="CA160">
        <f>IF(CA159&gt;=0.05,'4-man'!CA$21,999)</f>
        <v/>
      </c>
      <c r="CB160">
        <f>IF(CB159&gt;=0.05,'4-man'!CB$21,999)</f>
        <v/>
      </c>
      <c r="CC160">
        <f>IF(CC159&gt;=0.05,'4-man'!CC$21,999)</f>
        <v/>
      </c>
      <c r="CD160">
        <f>IF(CD159&gt;=0.05,'4-man'!CD$21,999)</f>
        <v/>
      </c>
    </row>
    <row r="161">
      <c r="A161" t="inlineStr">
        <is>
          <t>kill tick 50%</t>
        </is>
      </c>
      <c r="C161">
        <f>IF(C159&gt;=0.5,'4-man'!C$21,999)</f>
        <v/>
      </c>
      <c r="D161">
        <f>IF(D159&gt;=0.5,'4-man'!D$21,999)</f>
        <v/>
      </c>
      <c r="E161">
        <f>IF(E159&gt;=0.5,'4-man'!E$21,999)</f>
        <v/>
      </c>
      <c r="F161">
        <f>IF(F159&gt;=0.5,'4-man'!F$21,999)</f>
        <v/>
      </c>
      <c r="G161">
        <f>IF(G159&gt;=0.5,'4-man'!G$21,999)</f>
        <v/>
      </c>
      <c r="H161">
        <f>IF(H159&gt;=0.5,'4-man'!H$21,999)</f>
        <v/>
      </c>
      <c r="I161">
        <f>IF(I159&gt;=0.5,'4-man'!I$21,999)</f>
        <v/>
      </c>
      <c r="J161">
        <f>IF(J159&gt;=0.5,'4-man'!J$21,999)</f>
        <v/>
      </c>
      <c r="K161">
        <f>IF(K159&gt;=0.5,'4-man'!K$21,999)</f>
        <v/>
      </c>
      <c r="L161">
        <f>IF(L159&gt;=0.5,'4-man'!L$21,999)</f>
        <v/>
      </c>
      <c r="M161">
        <f>IF(M159&gt;=0.5,'4-man'!M$21,999)</f>
        <v/>
      </c>
      <c r="N161">
        <f>IF(N159&gt;=0.5,'4-man'!N$21,999)</f>
        <v/>
      </c>
      <c r="O161">
        <f>IF(O159&gt;=0.5,'4-man'!O$21,999)</f>
        <v/>
      </c>
      <c r="P161">
        <f>IF(P159&gt;=0.5,'4-man'!P$21,999)</f>
        <v/>
      </c>
      <c r="Q161">
        <f>IF(Q159&gt;=0.5,'4-man'!Q$21,999)</f>
        <v/>
      </c>
      <c r="R161">
        <f>IF(R159&gt;=0.5,'4-man'!R$21,999)</f>
        <v/>
      </c>
      <c r="S161">
        <f>IF(S159&gt;=0.5,'4-man'!S$21,999)</f>
        <v/>
      </c>
      <c r="T161">
        <f>IF(T159&gt;=0.5,'4-man'!T$21,999)</f>
        <v/>
      </c>
      <c r="U161">
        <f>IF(U159&gt;=0.5,'4-man'!U$21,999)</f>
        <v/>
      </c>
      <c r="V161">
        <f>IF(V159&gt;=0.5,'4-man'!V$21,999)</f>
        <v/>
      </c>
      <c r="W161">
        <f>IF(W159&gt;=0.5,'4-man'!W$21,999)</f>
        <v/>
      </c>
      <c r="X161">
        <f>IF(X159&gt;=0.5,'4-man'!X$21,999)</f>
        <v/>
      </c>
      <c r="Y161">
        <f>IF(Y159&gt;=0.5,'4-man'!Y$21,999)</f>
        <v/>
      </c>
      <c r="Z161">
        <f>IF(Z159&gt;=0.5,'4-man'!Z$21,999)</f>
        <v/>
      </c>
      <c r="AA161">
        <f>IF(AA159&gt;=0.5,'4-man'!AA$21,999)</f>
        <v/>
      </c>
      <c r="AB161">
        <f>IF(AB159&gt;=0.5,'4-man'!AB$21,999)</f>
        <v/>
      </c>
      <c r="AC161">
        <f>IF(AC159&gt;=0.5,'4-man'!AC$21,999)</f>
        <v/>
      </c>
      <c r="AD161">
        <f>IF(AD159&gt;=0.5,'4-man'!AD$21,999)</f>
        <v/>
      </c>
      <c r="AE161">
        <f>IF(AE159&gt;=0.5,'4-man'!AE$21,999)</f>
        <v/>
      </c>
      <c r="AF161">
        <f>IF(AF159&gt;=0.5,'4-man'!AF$21,999)</f>
        <v/>
      </c>
      <c r="AG161">
        <f>IF(AG159&gt;=0.5,'4-man'!AG$21,999)</f>
        <v/>
      </c>
      <c r="AH161">
        <f>IF(AH159&gt;=0.5,'4-man'!AH$21,999)</f>
        <v/>
      </c>
      <c r="AI161">
        <f>IF(AI159&gt;=0.5,'4-man'!AI$21,999)</f>
        <v/>
      </c>
      <c r="AJ161">
        <f>IF(AJ159&gt;=0.5,'4-man'!AJ$21,999)</f>
        <v/>
      </c>
      <c r="AK161">
        <f>IF(AK159&gt;=0.5,'4-man'!AK$21,999)</f>
        <v/>
      </c>
      <c r="AL161">
        <f>IF(AL159&gt;=0.5,'4-man'!AL$21,999)</f>
        <v/>
      </c>
      <c r="AM161">
        <f>IF(AM159&gt;=0.5,'4-man'!AM$21,999)</f>
        <v/>
      </c>
      <c r="AN161">
        <f>IF(AN159&gt;=0.5,'4-man'!AN$21,999)</f>
        <v/>
      </c>
      <c r="AO161">
        <f>IF(AO159&gt;=0.5,'4-man'!AO$21,999)</f>
        <v/>
      </c>
      <c r="AP161">
        <f>IF(AP159&gt;=0.5,'4-man'!AP$21,999)</f>
        <v/>
      </c>
      <c r="AQ161">
        <f>IF(AQ159&gt;=0.5,'4-man'!AQ$21,999)</f>
        <v/>
      </c>
      <c r="AR161">
        <f>IF(AR159&gt;=0.5,'4-man'!AR$21,999)</f>
        <v/>
      </c>
      <c r="AS161">
        <f>IF(AS159&gt;=0.5,'4-man'!AS$21,999)</f>
        <v/>
      </c>
      <c r="AT161">
        <f>IF(AT159&gt;=0.5,'4-man'!AT$21,999)</f>
        <v/>
      </c>
      <c r="AU161">
        <f>IF(AU159&gt;=0.5,'4-man'!AU$21,999)</f>
        <v/>
      </c>
      <c r="AV161">
        <f>IF(AV159&gt;=0.5,'4-man'!AV$21,999)</f>
        <v/>
      </c>
      <c r="AW161">
        <f>IF(AW159&gt;=0.5,'4-man'!AW$21,999)</f>
        <v/>
      </c>
      <c r="AX161">
        <f>IF(AX159&gt;=0.5,'4-man'!AX$21,999)</f>
        <v/>
      </c>
      <c r="AY161">
        <f>IF(AY159&gt;=0.5,'4-man'!AY$21,999)</f>
        <v/>
      </c>
      <c r="AZ161">
        <f>IF(AZ159&gt;=0.5,'4-man'!AZ$21,999)</f>
        <v/>
      </c>
      <c r="BA161">
        <f>IF(BA159&gt;=0.5,'4-man'!BA$21,999)</f>
        <v/>
      </c>
      <c r="BB161">
        <f>IF(BB159&gt;=0.5,'4-man'!BB$21,999)</f>
        <v/>
      </c>
      <c r="BC161">
        <f>IF(BC159&gt;=0.5,'4-man'!BC$21,999)</f>
        <v/>
      </c>
      <c r="BD161">
        <f>IF(BD159&gt;=0.5,'4-man'!BD$21,999)</f>
        <v/>
      </c>
      <c r="BE161">
        <f>IF(BE159&gt;=0.5,'4-man'!BE$21,999)</f>
        <v/>
      </c>
      <c r="BF161">
        <f>IF(BF159&gt;=0.5,'4-man'!BF$21,999)</f>
        <v/>
      </c>
      <c r="BG161">
        <f>IF(BG159&gt;=0.5,'4-man'!BG$21,999)</f>
        <v/>
      </c>
      <c r="BH161">
        <f>IF(BH159&gt;=0.5,'4-man'!BH$21,999)</f>
        <v/>
      </c>
      <c r="BI161">
        <f>IF(BI159&gt;=0.5,'4-man'!BI$21,999)</f>
        <v/>
      </c>
      <c r="BJ161">
        <f>IF(BJ159&gt;=0.5,'4-man'!BJ$21,999)</f>
        <v/>
      </c>
      <c r="BK161">
        <f>IF(BK159&gt;=0.5,'4-man'!BK$21,999)</f>
        <v/>
      </c>
      <c r="BL161">
        <f>IF(BL159&gt;=0.5,'4-man'!BL$21,999)</f>
        <v/>
      </c>
      <c r="BM161">
        <f>IF(BM159&gt;=0.5,'4-man'!BM$21,999)</f>
        <v/>
      </c>
      <c r="BN161">
        <f>IF(BN159&gt;=0.5,'4-man'!BN$21,999)</f>
        <v/>
      </c>
      <c r="BO161">
        <f>IF(BO159&gt;=0.5,'4-man'!BO$21,999)</f>
        <v/>
      </c>
      <c r="BP161">
        <f>IF(BP159&gt;=0.5,'4-man'!BP$21,999)</f>
        <v/>
      </c>
      <c r="BQ161">
        <f>IF(BQ159&gt;=0.5,'4-man'!BQ$21,999)</f>
        <v/>
      </c>
      <c r="BR161">
        <f>IF(BR159&gt;=0.5,'4-man'!BR$21,999)</f>
        <v/>
      </c>
      <c r="BS161">
        <f>IF(BS159&gt;=0.5,'4-man'!BS$21,999)</f>
        <v/>
      </c>
      <c r="BT161">
        <f>IF(BT159&gt;=0.5,'4-man'!BT$21,999)</f>
        <v/>
      </c>
      <c r="BU161">
        <f>IF(BU159&gt;=0.5,'4-man'!BU$21,999)</f>
        <v/>
      </c>
      <c r="BV161">
        <f>IF(BV159&gt;=0.5,'4-man'!BV$21,999)</f>
        <v/>
      </c>
      <c r="BW161">
        <f>IF(BW159&gt;=0.5,'4-man'!BW$21,999)</f>
        <v/>
      </c>
      <c r="BX161">
        <f>IF(BX159&gt;=0.5,'4-man'!BX$21,999)</f>
        <v/>
      </c>
      <c r="BY161">
        <f>IF(BY159&gt;=0.5,'4-man'!BY$21,999)</f>
        <v/>
      </c>
      <c r="BZ161">
        <f>IF(BZ159&gt;=0.5,'4-man'!BZ$21,999)</f>
        <v/>
      </c>
      <c r="CA161">
        <f>IF(CA159&gt;=0.5,'4-man'!CA$21,999)</f>
        <v/>
      </c>
      <c r="CB161">
        <f>IF(CB159&gt;=0.5,'4-man'!CB$21,999)</f>
        <v/>
      </c>
      <c r="CC161">
        <f>IF(CC159&gt;=0.5,'4-man'!CC$21,999)</f>
        <v/>
      </c>
      <c r="CD161">
        <f>IF(CD159&gt;=0.5,'4-man'!CD$21,999)</f>
        <v/>
      </c>
    </row>
    <row r="162">
      <c r="A162" t="inlineStr">
        <is>
          <t>kill tick 100%</t>
        </is>
      </c>
      <c r="C162">
        <f>IF(C159&gt;=0.9985,'4-man'!C$21,999)</f>
        <v/>
      </c>
      <c r="D162">
        <f>IF(D159&gt;=0.9985,'4-man'!D$21,999)</f>
        <v/>
      </c>
      <c r="E162">
        <f>IF(E159&gt;=0.9985,'4-man'!E$21,999)</f>
        <v/>
      </c>
      <c r="F162">
        <f>IF(F159&gt;=0.9985,'4-man'!F$21,999)</f>
        <v/>
      </c>
      <c r="G162">
        <f>IF(G159&gt;=0.9985,'4-man'!G$21,999)</f>
        <v/>
      </c>
      <c r="H162">
        <f>IF(H159&gt;=0.9985,'4-man'!H$21,999)</f>
        <v/>
      </c>
      <c r="I162">
        <f>IF(I159&gt;=0.9985,'4-man'!I$21,999)</f>
        <v/>
      </c>
      <c r="J162">
        <f>IF(J159&gt;=0.9985,'4-man'!J$21,999)</f>
        <v/>
      </c>
      <c r="K162">
        <f>IF(K159&gt;=0.9985,'4-man'!K$21,999)</f>
        <v/>
      </c>
      <c r="L162">
        <f>IF(L159&gt;=0.9985,'4-man'!L$21,999)</f>
        <v/>
      </c>
      <c r="M162">
        <f>IF(M159&gt;=0.9985,'4-man'!M$21,999)</f>
        <v/>
      </c>
      <c r="N162">
        <f>IF(N159&gt;=0.9985,'4-man'!N$21,999)</f>
        <v/>
      </c>
      <c r="O162">
        <f>IF(O159&gt;=0.9985,'4-man'!O$21,999)</f>
        <v/>
      </c>
      <c r="P162">
        <f>IF(P159&gt;=0.9985,'4-man'!P$21,999)</f>
        <v/>
      </c>
      <c r="Q162">
        <f>IF(Q159&gt;=0.9985,'4-man'!Q$21,999)</f>
        <v/>
      </c>
      <c r="R162">
        <f>IF(R159&gt;=0.9985,'4-man'!R$21,999)</f>
        <v/>
      </c>
      <c r="S162">
        <f>IF(S159&gt;=0.9985,'4-man'!S$21,999)</f>
        <v/>
      </c>
      <c r="T162">
        <f>IF(T159&gt;=0.9985,'4-man'!T$21,999)</f>
        <v/>
      </c>
      <c r="U162">
        <f>IF(U159&gt;=0.9985,'4-man'!U$21,999)</f>
        <v/>
      </c>
      <c r="V162">
        <f>IF(V159&gt;=0.9985,'4-man'!V$21,999)</f>
        <v/>
      </c>
      <c r="W162">
        <f>IF(W159&gt;=0.9985,'4-man'!W$21,999)</f>
        <v/>
      </c>
      <c r="X162">
        <f>IF(X159&gt;=0.9985,'4-man'!X$21,999)</f>
        <v/>
      </c>
      <c r="Y162">
        <f>IF(Y159&gt;=0.9985,'4-man'!Y$21,999)</f>
        <v/>
      </c>
      <c r="Z162">
        <f>IF(Z159&gt;=0.9985,'4-man'!Z$21,999)</f>
        <v/>
      </c>
      <c r="AA162">
        <f>IF(AA159&gt;=0.9985,'4-man'!AA$21,999)</f>
        <v/>
      </c>
      <c r="AB162">
        <f>IF(AB159&gt;=0.9985,'4-man'!AB$21,999)</f>
        <v/>
      </c>
      <c r="AC162">
        <f>IF(AC159&gt;=0.9985,'4-man'!AC$21,999)</f>
        <v/>
      </c>
      <c r="AD162">
        <f>IF(AD159&gt;=0.9985,'4-man'!AD$21,999)</f>
        <v/>
      </c>
      <c r="AE162">
        <f>IF(AE159&gt;=0.9985,'4-man'!AE$21,999)</f>
        <v/>
      </c>
      <c r="AF162">
        <f>IF(AF159&gt;=0.9985,'4-man'!AF$21,999)</f>
        <v/>
      </c>
      <c r="AG162">
        <f>IF(AG159&gt;=0.9985,'4-man'!AG$21,999)</f>
        <v/>
      </c>
      <c r="AH162">
        <f>IF(AH159&gt;=0.9985,'4-man'!AH$21,999)</f>
        <v/>
      </c>
      <c r="AI162">
        <f>IF(AI159&gt;=0.9985,'4-man'!AI$21,999)</f>
        <v/>
      </c>
      <c r="AJ162">
        <f>IF(AJ159&gt;=0.9985,'4-man'!AJ$21,999)</f>
        <v/>
      </c>
      <c r="AK162">
        <f>IF(AK159&gt;=0.9985,'4-man'!AK$21,999)</f>
        <v/>
      </c>
      <c r="AL162">
        <f>IF(AL159&gt;=0.9985,'4-man'!AL$21,999)</f>
        <v/>
      </c>
      <c r="AM162">
        <f>IF(AM159&gt;=0.9985,'4-man'!AM$21,999)</f>
        <v/>
      </c>
      <c r="AN162">
        <f>IF(AN159&gt;=0.9985,'4-man'!AN$21,999)</f>
        <v/>
      </c>
      <c r="AO162">
        <f>IF(AO159&gt;=0.9985,'4-man'!AO$21,999)</f>
        <v/>
      </c>
      <c r="AP162">
        <f>IF(AP159&gt;=0.9985,'4-man'!AP$21,999)</f>
        <v/>
      </c>
      <c r="AQ162">
        <f>IF(AQ159&gt;=0.9985,'4-man'!AQ$21,999)</f>
        <v/>
      </c>
      <c r="AR162">
        <f>IF(AR159&gt;=0.9985,'4-man'!AR$21,999)</f>
        <v/>
      </c>
      <c r="AS162">
        <f>IF(AS159&gt;=0.9985,'4-man'!AS$21,999)</f>
        <v/>
      </c>
      <c r="AT162">
        <f>IF(AT159&gt;=0.9985,'4-man'!AT$21,999)</f>
        <v/>
      </c>
      <c r="AU162">
        <f>IF(AU159&gt;=0.9985,'4-man'!AU$21,999)</f>
        <v/>
      </c>
      <c r="AV162">
        <f>IF(AV159&gt;=0.9985,'4-man'!AV$21,999)</f>
        <v/>
      </c>
      <c r="AW162">
        <f>IF(AW159&gt;=0.9985,'4-man'!AW$21,999)</f>
        <v/>
      </c>
      <c r="AX162">
        <f>IF(AX159&gt;=0.9985,'4-man'!AX$21,999)</f>
        <v/>
      </c>
      <c r="AY162">
        <f>IF(AY159&gt;=0.9985,'4-man'!AY$21,999)</f>
        <v/>
      </c>
      <c r="AZ162">
        <f>IF(AZ159&gt;=0.9985,'4-man'!AZ$21,999)</f>
        <v/>
      </c>
      <c r="BA162">
        <f>IF(BA159&gt;=0.9985,'4-man'!BA$21,999)</f>
        <v/>
      </c>
      <c r="BB162">
        <f>IF(BB159&gt;=0.9985,'4-man'!BB$21,999)</f>
        <v/>
      </c>
      <c r="BC162">
        <f>IF(BC159&gt;=0.9985,'4-man'!BC$21,999)</f>
        <v/>
      </c>
      <c r="BD162">
        <f>IF(BD159&gt;=0.9985,'4-man'!BD$21,999)</f>
        <v/>
      </c>
      <c r="BE162">
        <f>IF(BE159&gt;=0.9985,'4-man'!BE$21,999)</f>
        <v/>
      </c>
      <c r="BF162">
        <f>IF(BF159&gt;=0.9985,'4-man'!BF$21,999)</f>
        <v/>
      </c>
      <c r="BG162">
        <f>IF(BG159&gt;=0.9985,'4-man'!BG$21,999)</f>
        <v/>
      </c>
      <c r="BH162">
        <f>IF(BH159&gt;=0.9985,'4-man'!BH$21,999)</f>
        <v/>
      </c>
      <c r="BI162">
        <f>IF(BI159&gt;=0.9985,'4-man'!BI$21,999)</f>
        <v/>
      </c>
      <c r="BJ162">
        <f>IF(BJ159&gt;=0.9985,'4-man'!BJ$21,999)</f>
        <v/>
      </c>
      <c r="BK162">
        <f>IF(BK159&gt;=0.9985,'4-man'!BK$21,999)</f>
        <v/>
      </c>
      <c r="BL162">
        <f>IF(BL159&gt;=0.9985,'4-man'!BL$21,999)</f>
        <v/>
      </c>
      <c r="BM162">
        <f>IF(BM159&gt;=0.9985,'4-man'!BM$21,999)</f>
        <v/>
      </c>
      <c r="BN162">
        <f>IF(BN159&gt;=0.9985,'4-man'!BN$21,999)</f>
        <v/>
      </c>
      <c r="BO162">
        <f>IF(BO159&gt;=0.9985,'4-man'!BO$21,999)</f>
        <v/>
      </c>
      <c r="BP162">
        <f>IF(BP159&gt;=0.9985,'4-man'!BP$21,999)</f>
        <v/>
      </c>
      <c r="BQ162">
        <f>IF(BQ159&gt;=0.9985,'4-man'!BQ$21,999)</f>
        <v/>
      </c>
      <c r="BR162">
        <f>IF(BR159&gt;=0.9985,'4-man'!BR$21,999)</f>
        <v/>
      </c>
      <c r="BS162">
        <f>IF(BS159&gt;=0.9985,'4-man'!BS$21,999)</f>
        <v/>
      </c>
      <c r="BT162">
        <f>IF(BT159&gt;=0.9985,'4-man'!BT$21,999)</f>
        <v/>
      </c>
      <c r="BU162">
        <f>IF(BU159&gt;=0.9985,'4-man'!BU$21,999)</f>
        <v/>
      </c>
      <c r="BV162">
        <f>IF(BV159&gt;=0.9985,'4-man'!BV$21,999)</f>
        <v/>
      </c>
      <c r="BW162">
        <f>IF(BW159&gt;=0.9985,'4-man'!BW$21,999)</f>
        <v/>
      </c>
      <c r="BX162">
        <f>IF(BX159&gt;=0.9985,'4-man'!BX$21,999)</f>
        <v/>
      </c>
      <c r="BY162">
        <f>IF(BY159&gt;=0.9985,'4-man'!BY$21,999)</f>
        <v/>
      </c>
      <c r="BZ162">
        <f>IF(BZ159&gt;=0.9985,'4-man'!BZ$21,999)</f>
        <v/>
      </c>
      <c r="CA162">
        <f>IF(CA159&gt;=0.9985,'4-man'!CA$21,999)</f>
        <v/>
      </c>
      <c r="CB162">
        <f>IF(CB159&gt;=0.9985,'4-man'!CB$21,999)</f>
        <v/>
      </c>
      <c r="CC162">
        <f>IF(CC159&gt;=0.9985,'4-man'!CC$21,999)</f>
        <v/>
      </c>
      <c r="CD162">
        <f>IF(CD159&gt;=0.9985,'4-man'!CD$21,999)</f>
        <v/>
      </c>
    </row>
    <row r="165">
      <c r="A165" t="inlineStr">
        <is>
          <t>P1 s1</t>
        </is>
      </c>
      <c r="C165">
        <f>MIN(100,B166+IF(AND(OR(NOT(ISNUMBER($R$171)),'4-man'!C$54&gt;$R$171),B166&lt;100,B167+1&gt;=IF(OR('4-man'!$F$37=TRUE,'4-man'!$F$37="TRUE",'4-man'!$F$37="Yes"),25,50)),10,0)+IF('4-man'!C$54=$Q$171,25,0))</f>
        <v/>
      </c>
      <c r="D165">
        <f>MIN(100,C166+IF(AND(OR(NOT(ISNUMBER($R$171)),'4-man'!D$54&gt;$R$171),C166&lt;100,C167+1&gt;=IF(OR('4-man'!$F$37=TRUE,'4-man'!$F$37="TRUE",'4-man'!$F$37="Yes"),25,50)),10,0)+IF('4-man'!D$54=$Q$171,25,0))</f>
        <v/>
      </c>
      <c r="E165">
        <f>MIN(100,D166+IF(AND(OR(NOT(ISNUMBER($R$171)),'4-man'!E$54&gt;$R$171),D166&lt;100,D167+1&gt;=IF(OR('4-man'!$F$37=TRUE,'4-man'!$F$37="TRUE",'4-man'!$F$37="Yes"),25,50)),10,0)+IF('4-man'!E$54=$Q$171,25,0))</f>
        <v/>
      </c>
      <c r="F165">
        <f>MIN(100,E166+IF(AND(OR(NOT(ISNUMBER($R$171)),'4-man'!F$54&gt;$R$171),E166&lt;100,E167+1&gt;=IF(OR('4-man'!$F$37=TRUE,'4-man'!$F$37="TRUE",'4-man'!$F$37="Yes"),25,50)),10,0)+IF('4-man'!F$54=$Q$171,25,0))</f>
        <v/>
      </c>
      <c r="G165">
        <f>MIN(100,F166+IF(AND(OR(NOT(ISNUMBER($R$171)),'4-man'!G$54&gt;$R$171),F166&lt;100,F167+1&gt;=IF(OR('4-man'!$F$37=TRUE,'4-man'!$F$37="TRUE",'4-man'!$F$37="Yes"),25,50)),10,0)+IF('4-man'!G$54=$Q$171,25,0))</f>
        <v/>
      </c>
      <c r="H165">
        <f>MIN(100,G166+IF(AND(OR(NOT(ISNUMBER($R$171)),'4-man'!H$54&gt;$R$171),G166&lt;100,G167+1&gt;=IF(OR('4-man'!$F$37=TRUE,'4-man'!$F$37="TRUE",'4-man'!$F$37="Yes"),25,50)),10,0)+IF('4-man'!H$54=$Q$171,25,0))</f>
        <v/>
      </c>
      <c r="I165">
        <f>MIN(100,H166+IF(AND(OR(NOT(ISNUMBER($R$171)),'4-man'!I$54&gt;$R$171),H166&lt;100,H167+1&gt;=IF(OR('4-man'!$F$37=TRUE,'4-man'!$F$37="TRUE",'4-man'!$F$37="Yes"),25,50)),10,0)+IF('4-man'!I$54=$Q$171,25,0))</f>
        <v/>
      </c>
      <c r="J165">
        <f>MIN(100,I166+IF(AND(OR(NOT(ISNUMBER($R$171)),'4-man'!J$54&gt;$R$171),I166&lt;100,I167+1&gt;=IF(OR('4-man'!$F$37=TRUE,'4-man'!$F$37="TRUE",'4-man'!$F$37="Yes"),25,50)),10,0)+IF('4-man'!J$54=$Q$171,25,0))</f>
        <v/>
      </c>
      <c r="K165">
        <f>MIN(100,J166+IF(AND(OR(NOT(ISNUMBER($R$171)),'4-man'!K$54&gt;$R$171),J166&lt;100,J167+1&gt;=IF(OR('4-man'!$F$37=TRUE,'4-man'!$F$37="TRUE",'4-man'!$F$37="Yes"),25,50)),10,0)+IF('4-man'!K$54=$Q$171,25,0))</f>
        <v/>
      </c>
      <c r="L165">
        <f>MIN(100,K166+IF(AND(OR(NOT(ISNUMBER($R$171)),'4-man'!L$54&gt;$R$171),K166&lt;100,K167+1&gt;=IF(OR('4-man'!$F$37=TRUE,'4-man'!$F$37="TRUE",'4-man'!$F$37="Yes"),25,50)),10,0)+IF('4-man'!L$54=$Q$171,25,0))</f>
        <v/>
      </c>
      <c r="M165">
        <f>MIN(100,L166+IF(AND(OR(NOT(ISNUMBER($R$171)),'4-man'!M$54&gt;$R$171),L166&lt;100,L167+1&gt;=IF(OR('4-man'!$F$37=TRUE,'4-man'!$F$37="TRUE",'4-man'!$F$37="Yes"),25,50)),10,0)+IF('4-man'!M$54=$Q$171,25,0))</f>
        <v/>
      </c>
      <c r="N165">
        <f>MIN(100,M166+IF(AND(OR(NOT(ISNUMBER($R$171)),'4-man'!N$54&gt;$R$171),M166&lt;100,M167+1&gt;=IF(OR('4-man'!$F$37=TRUE,'4-man'!$F$37="TRUE",'4-man'!$F$37="Yes"),25,50)),10,0)+IF('4-man'!N$54=$Q$171,25,0))</f>
        <v/>
      </c>
      <c r="O165">
        <f>MIN(100,N166+IF(AND(OR(NOT(ISNUMBER($R$171)),'4-man'!O$54&gt;$R$171),N166&lt;100,N167+1&gt;=IF(OR('4-man'!$F$37=TRUE,'4-man'!$F$37="TRUE",'4-man'!$F$37="Yes"),25,50)),10,0)+IF('4-man'!O$54=$Q$171,25,0))</f>
        <v/>
      </c>
      <c r="P165">
        <f>MIN(100,O166+IF(AND(OR(NOT(ISNUMBER($R$171)),'4-man'!P$54&gt;$R$171),O166&lt;100,O167+1&gt;=IF(OR('4-man'!$F$37=TRUE,'4-man'!$F$37="TRUE",'4-man'!$F$37="Yes"),25,50)),10,0)+IF('4-man'!P$54=$Q$171,25,0))</f>
        <v/>
      </c>
      <c r="Q165">
        <f>MIN(100,P166+IF(AND(OR(NOT(ISNUMBER($R$171)),'4-man'!Q$54&gt;$R$171),P166&lt;100,P167+1&gt;=IF(OR('4-man'!$F$37=TRUE,'4-man'!$F$37="TRUE",'4-man'!$F$37="Yes"),25,50)),10,0)+IF('4-man'!Q$54=$Q$171,25,0))</f>
        <v/>
      </c>
      <c r="R165">
        <f>MIN(100,Q166+IF(AND(OR(NOT(ISNUMBER($R$171)),'4-man'!R$54&gt;$R$171),Q166&lt;100,Q167+1&gt;=IF(OR('4-man'!$F$37=TRUE,'4-man'!$F$37="TRUE",'4-man'!$F$37="Yes"),25,50)),10,0)+IF('4-man'!R$54=$Q$171,25,0))</f>
        <v/>
      </c>
      <c r="S165">
        <f>MIN(100,R166+IF(AND(OR(NOT(ISNUMBER($R$171)),'4-man'!S$54&gt;$R$171),R166&lt;100,R167+1&gt;=IF(OR('4-man'!$F$37=TRUE,'4-man'!$F$37="TRUE",'4-man'!$F$37="Yes"),25,50)),10,0)+IF('4-man'!S$54=$Q$171,25,0))</f>
        <v/>
      </c>
      <c r="T165">
        <f>MIN(100,S166+IF(AND(OR(NOT(ISNUMBER($R$171)),'4-man'!T$54&gt;$R$171),S166&lt;100,S167+1&gt;=IF(OR('4-man'!$F$37=TRUE,'4-man'!$F$37="TRUE",'4-man'!$F$37="Yes"),25,50)),10,0)+IF('4-man'!T$54=$Q$171,25,0))</f>
        <v/>
      </c>
      <c r="U165">
        <f>MIN(100,T166+IF(AND(OR(NOT(ISNUMBER($R$171)),'4-man'!U$54&gt;$R$171),T166&lt;100,T167+1&gt;=IF(OR('4-man'!$F$37=TRUE,'4-man'!$F$37="TRUE",'4-man'!$F$37="Yes"),25,50)),10,0)+IF('4-man'!U$54=$Q$171,25,0))</f>
        <v/>
      </c>
      <c r="V165">
        <f>MIN(100,U166+IF(AND(OR(NOT(ISNUMBER($R$171)),'4-man'!V$54&gt;$R$171),U166&lt;100,U167+1&gt;=IF(OR('4-man'!$F$37=TRUE,'4-man'!$F$37="TRUE",'4-man'!$F$37="Yes"),25,50)),10,0)+IF('4-man'!V$54=$Q$171,25,0))</f>
        <v/>
      </c>
      <c r="W165">
        <f>MIN(100,V166+IF(AND(OR(NOT(ISNUMBER($R$171)),'4-man'!W$54&gt;$R$171),V166&lt;100,V167+1&gt;=IF(OR('4-man'!$F$37=TRUE,'4-man'!$F$37="TRUE",'4-man'!$F$37="Yes"),25,50)),10,0)+IF('4-man'!W$54=$Q$171,25,0))</f>
        <v/>
      </c>
      <c r="X165">
        <f>MIN(100,W166+IF(AND(OR(NOT(ISNUMBER($R$171)),'4-man'!X$54&gt;$R$171),W166&lt;100,W167+1&gt;=IF(OR('4-man'!$F$37=TRUE,'4-man'!$F$37="TRUE",'4-man'!$F$37="Yes"),25,50)),10,0)+IF('4-man'!X$54=$Q$171,25,0))</f>
        <v/>
      </c>
      <c r="Y165">
        <f>MIN(100,X166+IF(AND(OR(NOT(ISNUMBER($R$171)),'4-man'!Y$54&gt;$R$171),X166&lt;100,X167+1&gt;=IF(OR('4-man'!$F$37=TRUE,'4-man'!$F$37="TRUE",'4-man'!$F$37="Yes"),25,50)),10,0)+IF('4-man'!Y$54=$Q$171,25,0))</f>
        <v/>
      </c>
      <c r="Z165">
        <f>MIN(100,Y166+IF(AND(OR(NOT(ISNUMBER($R$171)),'4-man'!Z$54&gt;$R$171),Y166&lt;100,Y167+1&gt;=IF(OR('4-man'!$F$37=TRUE,'4-man'!$F$37="TRUE",'4-man'!$F$37="Yes"),25,50)),10,0)+IF('4-man'!Z$54=$Q$171,25,0))</f>
        <v/>
      </c>
      <c r="AA165">
        <f>MIN(100,Z166+IF(AND(OR(NOT(ISNUMBER($R$171)),'4-man'!AA$54&gt;$R$171),Z166&lt;100,Z167+1&gt;=IF(OR('4-man'!$F$37=TRUE,'4-man'!$F$37="TRUE",'4-man'!$F$37="Yes"),25,50)),10,0)+IF('4-man'!AA$54=$Q$171,25,0))</f>
        <v/>
      </c>
      <c r="AB165">
        <f>MIN(100,AA166+IF(AND(OR(NOT(ISNUMBER($R$171)),'4-man'!AB$54&gt;$R$171),AA166&lt;100,AA167+1&gt;=IF(OR('4-man'!$F$37=TRUE,'4-man'!$F$37="TRUE",'4-man'!$F$37="Yes"),25,50)),10,0)+IF('4-man'!AB$54=$Q$171,25,0))</f>
        <v/>
      </c>
      <c r="AC165">
        <f>MIN(100,AB166+IF(AND(OR(NOT(ISNUMBER($R$171)),'4-man'!AC$54&gt;$R$171),AB166&lt;100,AB167+1&gt;=IF(OR('4-man'!$F$37=TRUE,'4-man'!$F$37="TRUE",'4-man'!$F$37="Yes"),25,50)),10,0)+IF('4-man'!AC$54=$Q$171,25,0))</f>
        <v/>
      </c>
      <c r="AD165">
        <f>MIN(100,AC166+IF(AND(OR(NOT(ISNUMBER($R$171)),'4-man'!AD$54&gt;$R$171),AC166&lt;100,AC167+1&gt;=IF(OR('4-man'!$F$37=TRUE,'4-man'!$F$37="TRUE",'4-man'!$F$37="Yes"),25,50)),10,0)+IF('4-man'!AD$54=$Q$171,25,0))</f>
        <v/>
      </c>
      <c r="AE165">
        <f>MIN(100,AD166+IF(AND(OR(NOT(ISNUMBER($R$171)),'4-man'!AE$54&gt;$R$171),AD166&lt;100,AD167+1&gt;=IF(OR('4-man'!$F$37=TRUE,'4-man'!$F$37="TRUE",'4-man'!$F$37="Yes"),25,50)),10,0)+IF('4-man'!AE$54=$Q$171,25,0))</f>
        <v/>
      </c>
      <c r="AF165">
        <f>MIN(100,AE166+IF(AND(OR(NOT(ISNUMBER($R$171)),'4-man'!AF$54&gt;$R$171),AE166&lt;100,AE167+1&gt;=IF(OR('4-man'!$F$37=TRUE,'4-man'!$F$37="TRUE",'4-man'!$F$37="Yes"),25,50)),10,0)+IF('4-man'!AF$54=$Q$171,25,0))</f>
        <v/>
      </c>
      <c r="AG165">
        <f>MIN(100,AF166+IF(AND(OR(NOT(ISNUMBER($R$171)),'4-man'!AG$54&gt;$R$171),AF166&lt;100,AF167+1&gt;=IF(OR('4-man'!$F$37=TRUE,'4-man'!$F$37="TRUE",'4-man'!$F$37="Yes"),25,50)),10,0)+IF('4-man'!AG$54=$Q$171,25,0))</f>
        <v/>
      </c>
      <c r="AH165">
        <f>MIN(100,AG166+IF(AND(OR(NOT(ISNUMBER($R$171)),'4-man'!AH$54&gt;$R$171),AG166&lt;100,AG167+1&gt;=IF(OR('4-man'!$F$37=TRUE,'4-man'!$F$37="TRUE",'4-man'!$F$37="Yes"),25,50)),10,0)+IF('4-man'!AH$54=$Q$171,25,0))</f>
        <v/>
      </c>
      <c r="AI165">
        <f>MIN(100,AH166+IF(AND(OR(NOT(ISNUMBER($R$171)),'4-man'!AI$54&gt;$R$171),AH166&lt;100,AH167+1&gt;=IF(OR('4-man'!$F$37=TRUE,'4-man'!$F$37="TRUE",'4-man'!$F$37="Yes"),25,50)),10,0)+IF('4-man'!AI$54=$Q$171,25,0))</f>
        <v/>
      </c>
      <c r="AJ165">
        <f>MIN(100,AI166+IF(AND(OR(NOT(ISNUMBER($R$171)),'4-man'!AJ$54&gt;$R$171),AI166&lt;100,AI167+1&gt;=IF(OR('4-man'!$F$37=TRUE,'4-man'!$F$37="TRUE",'4-man'!$F$37="Yes"),25,50)),10,0)+IF('4-man'!AJ$54=$Q$171,25,0))</f>
        <v/>
      </c>
      <c r="AK165">
        <f>MIN(100,AJ166+IF(AND(OR(NOT(ISNUMBER($R$171)),'4-man'!AK$54&gt;$R$171),AJ166&lt;100,AJ167+1&gt;=IF(OR('4-man'!$F$37=TRUE,'4-man'!$F$37="TRUE",'4-man'!$F$37="Yes"),25,50)),10,0)+IF('4-man'!AK$54=$Q$171,25,0))</f>
        <v/>
      </c>
      <c r="AL165">
        <f>MIN(100,AK166+IF(AND(OR(NOT(ISNUMBER($R$171)),'4-man'!AL$54&gt;$R$171),AK166&lt;100,AK167+1&gt;=IF(OR('4-man'!$F$37=TRUE,'4-man'!$F$37="TRUE",'4-man'!$F$37="Yes"),25,50)),10,0)+IF('4-man'!AL$54=$Q$171,25,0))</f>
        <v/>
      </c>
      <c r="AM165">
        <f>MIN(100,AL166+IF(AND(OR(NOT(ISNUMBER($R$171)),'4-man'!AM$54&gt;$R$171),AL166&lt;100,AL167+1&gt;=IF(OR('4-man'!$F$37=TRUE,'4-man'!$F$37="TRUE",'4-man'!$F$37="Yes"),25,50)),10,0)+IF('4-man'!AM$54=$Q$171,25,0))</f>
        <v/>
      </c>
      <c r="AN165">
        <f>MIN(100,AM166+IF(AND(OR(NOT(ISNUMBER($R$171)),'4-man'!AN$54&gt;$R$171),AM166&lt;100,AM167+1&gt;=IF(OR('4-man'!$F$37=TRUE,'4-man'!$F$37="TRUE",'4-man'!$F$37="Yes"),25,50)),10,0)+IF('4-man'!AN$54=$Q$171,25,0))</f>
        <v/>
      </c>
      <c r="AO165">
        <f>MIN(100,AN166+IF(AND(OR(NOT(ISNUMBER($R$171)),'4-man'!AO$54&gt;$R$171),AN166&lt;100,AN167+1&gt;=IF(OR('4-man'!$F$37=TRUE,'4-man'!$F$37="TRUE",'4-man'!$F$37="Yes"),25,50)),10,0)+IF('4-man'!AO$54=$Q$171,25,0))</f>
        <v/>
      </c>
      <c r="AP165">
        <f>MIN(100,AO166+IF(AND(OR(NOT(ISNUMBER($R$171)),'4-man'!AP$54&gt;$R$171),AO166&lt;100,AO167+1&gt;=IF(OR('4-man'!$F$37=TRUE,'4-man'!$F$37="TRUE",'4-man'!$F$37="Yes"),25,50)),10,0)+IF('4-man'!AP$54=$Q$171,25,0))</f>
        <v/>
      </c>
      <c r="AQ165">
        <f>MIN(100,AP166+IF(AND(OR(NOT(ISNUMBER($R$171)),'4-man'!AQ$54&gt;$R$171),AP166&lt;100,AP167+1&gt;=IF(OR('4-man'!$F$37=TRUE,'4-man'!$F$37="TRUE",'4-man'!$F$37="Yes"),25,50)),10,0)+IF('4-man'!AQ$54=$Q$171,25,0))</f>
        <v/>
      </c>
      <c r="AR165">
        <f>MIN(100,AQ166+IF(AND(OR(NOT(ISNUMBER($R$171)),'4-man'!AR$54&gt;$R$171),AQ166&lt;100,AQ167+1&gt;=IF(OR('4-man'!$F$37=TRUE,'4-man'!$F$37="TRUE",'4-man'!$F$37="Yes"),25,50)),10,0)+IF('4-man'!AR$54=$Q$171,25,0))</f>
        <v/>
      </c>
      <c r="AS165">
        <f>MIN(100,AR166+IF(AND(OR(NOT(ISNUMBER($R$171)),'4-man'!AS$54&gt;$R$171),AR166&lt;100,AR167+1&gt;=IF(OR('4-man'!$F$37=TRUE,'4-man'!$F$37="TRUE",'4-man'!$F$37="Yes"),25,50)),10,0)+IF('4-man'!AS$54=$Q$171,25,0))</f>
        <v/>
      </c>
      <c r="AT165">
        <f>MIN(100,AS166+IF(AND(OR(NOT(ISNUMBER($R$171)),'4-man'!AT$54&gt;$R$171),AS166&lt;100,AS167+1&gt;=IF(OR('4-man'!$F$37=TRUE,'4-man'!$F$37="TRUE",'4-man'!$F$37="Yes"),25,50)),10,0)+IF('4-man'!AT$54=$Q$171,25,0))</f>
        <v/>
      </c>
      <c r="AU165">
        <f>MIN(100,AT166+IF(AND(OR(NOT(ISNUMBER($R$171)),'4-man'!AU$54&gt;$R$171),AT166&lt;100,AT167+1&gt;=IF(OR('4-man'!$F$37=TRUE,'4-man'!$F$37="TRUE",'4-man'!$F$37="Yes"),25,50)),10,0)+IF('4-man'!AU$54=$Q$171,25,0))</f>
        <v/>
      </c>
      <c r="AV165">
        <f>MIN(100,AU166+IF(AND(OR(NOT(ISNUMBER($R$171)),'4-man'!AV$54&gt;$R$171),AU166&lt;100,AU167+1&gt;=IF(OR('4-man'!$F$37=TRUE,'4-man'!$F$37="TRUE",'4-man'!$F$37="Yes"),25,50)),10,0)+IF('4-man'!AV$54=$Q$171,25,0))</f>
        <v/>
      </c>
      <c r="AW165">
        <f>MIN(100,AV166+IF(AND(OR(NOT(ISNUMBER($R$171)),'4-man'!AW$54&gt;$R$171),AV166&lt;100,AV167+1&gt;=IF(OR('4-man'!$F$37=TRUE,'4-man'!$F$37="TRUE",'4-man'!$F$37="Yes"),25,50)),10,0)+IF('4-man'!AW$54=$Q$171,25,0))</f>
        <v/>
      </c>
      <c r="AX165">
        <f>MIN(100,AW166+IF(AND(OR(NOT(ISNUMBER($R$171)),'4-man'!AX$54&gt;$R$171),AW166&lt;100,AW167+1&gt;=IF(OR('4-man'!$F$37=TRUE,'4-man'!$F$37="TRUE",'4-man'!$F$37="Yes"),25,50)),10,0)+IF('4-man'!AX$54=$Q$171,25,0))</f>
        <v/>
      </c>
      <c r="AY165">
        <f>MIN(100,AX166+IF(AND(OR(NOT(ISNUMBER($R$171)),'4-man'!AY$54&gt;$R$171),AX166&lt;100,AX167+1&gt;=IF(OR('4-man'!$F$37=TRUE,'4-man'!$F$37="TRUE",'4-man'!$F$37="Yes"),25,50)),10,0)+IF('4-man'!AY$54=$Q$171,25,0))</f>
        <v/>
      </c>
      <c r="AZ165">
        <f>MIN(100,AY166+IF(AND(OR(NOT(ISNUMBER($R$171)),'4-man'!AZ$54&gt;$R$171),AY166&lt;100,AY167+1&gt;=IF(OR('4-man'!$F$37=TRUE,'4-man'!$F$37="TRUE",'4-man'!$F$37="Yes"),25,50)),10,0)+IF('4-man'!AZ$54=$Q$171,25,0))</f>
        <v/>
      </c>
      <c r="BA165">
        <f>MIN(100,AZ166+IF(AND(OR(NOT(ISNUMBER($R$171)),'4-man'!BA$54&gt;$R$171),AZ166&lt;100,AZ167+1&gt;=IF(OR('4-man'!$F$37=TRUE,'4-man'!$F$37="TRUE",'4-man'!$F$37="Yes"),25,50)),10,0)+IF('4-man'!BA$54=$Q$171,25,0))</f>
        <v/>
      </c>
      <c r="BB165">
        <f>MIN(100,BA166+IF(AND(OR(NOT(ISNUMBER($R$171)),'4-man'!BB$54&gt;$R$171),BA166&lt;100,BA167+1&gt;=IF(OR('4-man'!$F$37=TRUE,'4-man'!$F$37="TRUE",'4-man'!$F$37="Yes"),25,50)),10,0)+IF('4-man'!BB$54=$Q$171,25,0))</f>
        <v/>
      </c>
      <c r="BC165">
        <f>MIN(100,BB166+IF(AND(OR(NOT(ISNUMBER($R$171)),'4-man'!BC$54&gt;$R$171),BB166&lt;100,BB167+1&gt;=IF(OR('4-man'!$F$37=TRUE,'4-man'!$F$37="TRUE",'4-man'!$F$37="Yes"),25,50)),10,0)+IF('4-man'!BC$54=$Q$171,25,0))</f>
        <v/>
      </c>
      <c r="BD165">
        <f>MIN(100,BC166+IF(AND(OR(NOT(ISNUMBER($R$171)),'4-man'!BD$54&gt;$R$171),BC166&lt;100,BC167+1&gt;=IF(OR('4-man'!$F$37=TRUE,'4-man'!$F$37="TRUE",'4-man'!$F$37="Yes"),25,50)),10,0)+IF('4-man'!BD$54=$Q$171,25,0))</f>
        <v/>
      </c>
      <c r="BE165">
        <f>MIN(100,BD166+IF(AND(OR(NOT(ISNUMBER($R$171)),'4-man'!BE$54&gt;$R$171),BD166&lt;100,BD167+1&gt;=IF(OR('4-man'!$F$37=TRUE,'4-man'!$F$37="TRUE",'4-man'!$F$37="Yes"),25,50)),10,0)+IF('4-man'!BE$54=$Q$171,25,0))</f>
        <v/>
      </c>
      <c r="BF165">
        <f>MIN(100,BE166+IF(AND(OR(NOT(ISNUMBER($R$171)),'4-man'!BF$54&gt;$R$171),BE166&lt;100,BE167+1&gt;=IF(OR('4-man'!$F$37=TRUE,'4-man'!$F$37="TRUE",'4-man'!$F$37="Yes"),25,50)),10,0)+IF('4-man'!BF$54=$Q$171,25,0))</f>
        <v/>
      </c>
      <c r="BG165">
        <f>MIN(100,BF166+IF(AND(OR(NOT(ISNUMBER($R$171)),'4-man'!BG$54&gt;$R$171),BF166&lt;100,BF167+1&gt;=IF(OR('4-man'!$F$37=TRUE,'4-man'!$F$37="TRUE",'4-man'!$F$37="Yes"),25,50)),10,0)+IF('4-man'!BG$54=$Q$171,25,0))</f>
        <v/>
      </c>
      <c r="BH165">
        <f>MIN(100,BG166+IF(AND(OR(NOT(ISNUMBER($R$171)),'4-man'!BH$54&gt;$R$171),BG166&lt;100,BG167+1&gt;=IF(OR('4-man'!$F$37=TRUE,'4-man'!$F$37="TRUE",'4-man'!$F$37="Yes"),25,50)),10,0)+IF('4-man'!BH$54=$Q$171,25,0))</f>
        <v/>
      </c>
      <c r="BI165">
        <f>MIN(100,BH166+IF(AND(OR(NOT(ISNUMBER($R$171)),'4-man'!BI$54&gt;$R$171),BH166&lt;100,BH167+1&gt;=IF(OR('4-man'!$F$37=TRUE,'4-man'!$F$37="TRUE",'4-man'!$F$37="Yes"),25,50)),10,0)+IF('4-man'!BI$54=$Q$171,25,0))</f>
        <v/>
      </c>
      <c r="BJ165">
        <f>MIN(100,BI166+IF(AND(OR(NOT(ISNUMBER($R$171)),'4-man'!BJ$54&gt;$R$171),BI166&lt;100,BI167+1&gt;=IF(OR('4-man'!$F$37=TRUE,'4-man'!$F$37="TRUE",'4-man'!$F$37="Yes"),25,50)),10,0)+IF('4-man'!BJ$54=$Q$171,25,0))</f>
        <v/>
      </c>
      <c r="BK165">
        <f>MIN(100,BJ166+IF(AND(OR(NOT(ISNUMBER($R$171)),'4-man'!BK$54&gt;$R$171),BJ166&lt;100,BJ167+1&gt;=IF(OR('4-man'!$F$37=TRUE,'4-man'!$F$37="TRUE",'4-man'!$F$37="Yes"),25,50)),10,0)+IF('4-man'!BK$54=$Q$171,25,0))</f>
        <v/>
      </c>
      <c r="BL165">
        <f>MIN(100,BK166+IF(AND(OR(NOT(ISNUMBER($R$171)),'4-man'!BL$54&gt;$R$171),BK166&lt;100,BK167+1&gt;=IF(OR('4-man'!$F$37=TRUE,'4-man'!$F$37="TRUE",'4-man'!$F$37="Yes"),25,50)),10,0)+IF('4-man'!BL$54=$Q$171,25,0))</f>
        <v/>
      </c>
      <c r="BM165">
        <f>MIN(100,BL166+IF(AND(OR(NOT(ISNUMBER($R$171)),'4-man'!BM$54&gt;$R$171),BL166&lt;100,BL167+1&gt;=IF(OR('4-man'!$F$37=TRUE,'4-man'!$F$37="TRUE",'4-man'!$F$37="Yes"),25,50)),10,0)+IF('4-man'!BM$54=$Q$171,25,0))</f>
        <v/>
      </c>
      <c r="BN165">
        <f>MIN(100,BM166+IF(AND(OR(NOT(ISNUMBER($R$171)),'4-man'!BN$54&gt;$R$171),BM166&lt;100,BM167+1&gt;=IF(OR('4-man'!$F$37=TRUE,'4-man'!$F$37="TRUE",'4-man'!$F$37="Yes"),25,50)),10,0)+IF('4-man'!BN$54=$Q$171,25,0))</f>
        <v/>
      </c>
      <c r="BO165">
        <f>MIN(100,BN166+IF(AND(OR(NOT(ISNUMBER($R$171)),'4-man'!BO$54&gt;$R$171),BN166&lt;100,BN167+1&gt;=IF(OR('4-man'!$F$37=TRUE,'4-man'!$F$37="TRUE",'4-man'!$F$37="Yes"),25,50)),10,0)+IF('4-man'!BO$54=$Q$171,25,0))</f>
        <v/>
      </c>
      <c r="BP165">
        <f>MIN(100,BO166+IF(AND(OR(NOT(ISNUMBER($R$171)),'4-man'!BP$54&gt;$R$171),BO166&lt;100,BO167+1&gt;=IF(OR('4-man'!$F$37=TRUE,'4-man'!$F$37="TRUE",'4-man'!$F$37="Yes"),25,50)),10,0)+IF('4-man'!BP$54=$Q$171,25,0))</f>
        <v/>
      </c>
      <c r="BQ165">
        <f>MIN(100,BP166+IF(AND(OR(NOT(ISNUMBER($R$171)),'4-man'!BQ$54&gt;$R$171),BP166&lt;100,BP167+1&gt;=IF(OR('4-man'!$F$37=TRUE,'4-man'!$F$37="TRUE",'4-man'!$F$37="Yes"),25,50)),10,0)+IF('4-man'!BQ$54=$Q$171,25,0))</f>
        <v/>
      </c>
      <c r="BR165">
        <f>MIN(100,BQ166+IF(AND(OR(NOT(ISNUMBER($R$171)),'4-man'!BR$54&gt;$R$171),BQ166&lt;100,BQ167+1&gt;=IF(OR('4-man'!$F$37=TRUE,'4-man'!$F$37="TRUE",'4-man'!$F$37="Yes"),25,50)),10,0)+IF('4-man'!BR$54=$Q$171,25,0))</f>
        <v/>
      </c>
      <c r="BS165">
        <f>MIN(100,BR166+IF(AND(OR(NOT(ISNUMBER($R$171)),'4-man'!BS$54&gt;$R$171),BR166&lt;100,BR167+1&gt;=IF(OR('4-man'!$F$37=TRUE,'4-man'!$F$37="TRUE",'4-man'!$F$37="Yes"),25,50)),10,0)+IF('4-man'!BS$54=$Q$171,25,0))</f>
        <v/>
      </c>
      <c r="BT165">
        <f>MIN(100,BS166+IF(AND(OR(NOT(ISNUMBER($R$171)),'4-man'!BT$54&gt;$R$171),BS166&lt;100,BS167+1&gt;=IF(OR('4-man'!$F$37=TRUE,'4-man'!$F$37="TRUE",'4-man'!$F$37="Yes"),25,50)),10,0)+IF('4-man'!BT$54=$Q$171,25,0))</f>
        <v/>
      </c>
      <c r="BU165">
        <f>MIN(100,BT166+IF(AND(OR(NOT(ISNUMBER($R$171)),'4-man'!BU$54&gt;$R$171),BT166&lt;100,BT167+1&gt;=IF(OR('4-man'!$F$37=TRUE,'4-man'!$F$37="TRUE",'4-man'!$F$37="Yes"),25,50)),10,0)+IF('4-man'!BU$54=$Q$171,25,0))</f>
        <v/>
      </c>
      <c r="BV165">
        <f>MIN(100,BU166+IF(AND(OR(NOT(ISNUMBER($R$171)),'4-man'!BV$54&gt;$R$171),BU166&lt;100,BU167+1&gt;=IF(OR('4-man'!$F$37=TRUE,'4-man'!$F$37="TRUE",'4-man'!$F$37="Yes"),25,50)),10,0)+IF('4-man'!BV$54=$Q$171,25,0))</f>
        <v/>
      </c>
      <c r="BW165">
        <f>MIN(100,BV166+IF(AND(OR(NOT(ISNUMBER($R$171)),'4-man'!BW$54&gt;$R$171),BV166&lt;100,BV167+1&gt;=IF(OR('4-man'!$F$37=TRUE,'4-man'!$F$37="TRUE",'4-man'!$F$37="Yes"),25,50)),10,0)+IF('4-man'!BW$54=$Q$171,25,0))</f>
        <v/>
      </c>
      <c r="BX165">
        <f>MIN(100,BW166+IF(AND(OR(NOT(ISNUMBER($R$171)),'4-man'!BX$54&gt;$R$171),BW166&lt;100,BW167+1&gt;=IF(OR('4-man'!$F$37=TRUE,'4-man'!$F$37="TRUE",'4-man'!$F$37="Yes"),25,50)),10,0)+IF('4-man'!BX$54=$Q$171,25,0))</f>
        <v/>
      </c>
      <c r="BY165">
        <f>MIN(100,BX166+IF(AND(OR(NOT(ISNUMBER($R$171)),'4-man'!BY$54&gt;$R$171),BX166&lt;100,BX167+1&gt;=IF(OR('4-man'!$F$37=TRUE,'4-man'!$F$37="TRUE",'4-man'!$F$37="Yes"),25,50)),10,0)+IF('4-man'!BY$54=$Q$171,25,0))</f>
        <v/>
      </c>
      <c r="BZ165">
        <f>MIN(100,BY166+IF(AND(OR(NOT(ISNUMBER($R$171)),'4-man'!BZ$54&gt;$R$171),BY166&lt;100,BY167+1&gt;=IF(OR('4-man'!$F$37=TRUE,'4-man'!$F$37="TRUE",'4-man'!$F$37="Yes"),25,50)),10,0)+IF('4-man'!BZ$54=$Q$171,25,0))</f>
        <v/>
      </c>
      <c r="CA165">
        <f>MIN(100,BZ166+IF(AND(OR(NOT(ISNUMBER($R$171)),'4-man'!CA$54&gt;$R$171),BZ166&lt;100,BZ167+1&gt;=IF(OR('4-man'!$F$37=TRUE,'4-man'!$F$37="TRUE",'4-man'!$F$37="Yes"),25,50)),10,0)+IF('4-man'!CA$54=$Q$171,25,0))</f>
        <v/>
      </c>
      <c r="CB165">
        <f>MIN(100,CA166+IF(AND(OR(NOT(ISNUMBER($R$171)),'4-man'!CB$54&gt;$R$171),CA166&lt;100,CA167+1&gt;=IF(OR('4-man'!$F$37=TRUE,'4-man'!$F$37="TRUE",'4-man'!$F$37="Yes"),25,50)),10,0)+IF('4-man'!CB$54=$Q$171,25,0))</f>
        <v/>
      </c>
      <c r="CC165">
        <f>MIN(100,CB166+IF(AND(OR(NOT(ISNUMBER($R$171)),'4-man'!CC$54&gt;$R$171),CB166&lt;100,CB167+1&gt;=IF(OR('4-man'!$F$37=TRUE,'4-man'!$F$37="TRUE",'4-man'!$F$37="Yes"),25,50)),10,0)+IF('4-man'!CC$54=$Q$171,25,0))</f>
        <v/>
      </c>
      <c r="CD165">
        <f>MIN(100,CC166+IF(AND(OR(NOT(ISNUMBER($R$171)),'4-man'!CD$54&gt;$R$171),CC166&lt;100,CC167+1&gt;=IF(OR('4-man'!$F$37=TRUE,'4-man'!$F$37="TRUE",'4-man'!$F$37="Yes"),25,50)),10,0)+IF('4-man'!CD$54=$Q$171,25,0))</f>
        <v/>
      </c>
    </row>
    <row r="166">
      <c r="A166" t="inlineStr">
        <is>
          <t>P1 spec</t>
        </is>
      </c>
      <c r="B166">
        <f>IF('4-man'!$C$37="",100,'4-man'!$C$37)</f>
        <v/>
      </c>
      <c r="C166">
        <f>IF(OR('4-man'!C$55="R",'4-man'!C$54=$R$171),MIN(100,C165+10),IF('4-man'!C$55="P",MIN(100,C165+25),IF(AND('4-man'!C$55="D",C165&gt;=35,'4-man'!C$54&lt;=IF('4-man'!$BF$37="",999,'4-man'!$BF$37)),C165-35,IF(AND(LEFT('4-man'!C$55,3)="ST&gt;",C165&gt;=100,'4-man'!C$54&lt;=IF('4-man'!$BF$37="",999,'4-man'!$BF$37)),0,IF(AND(OR(AND('4-man'!C$56="ST&gt;1",C173&gt;=100),AND('4-man'!C$57="ST&gt;1",C181&gt;=100),AND('4-man'!C$58="ST&gt;1",C189&gt;=100)),'4-man'!C$54&lt;=IF('4-man'!$BF$37="",999,'4-man'!$BF$37)),100,C165)))))</f>
        <v/>
      </c>
      <c r="D166">
        <f>IF(OR('4-man'!D$55="R",'4-man'!D$54=$R$171),MIN(100,D165+10),IF('4-man'!D$55="P",MIN(100,D165+25),IF(AND('4-man'!D$55="D",D165&gt;=35,'4-man'!D$54&lt;=IF('4-man'!$BF$37="",999,'4-man'!$BF$37)),D165-35,IF(AND(LEFT('4-man'!D$55,3)="ST&gt;",D165&gt;=100,'4-man'!D$54&lt;=IF('4-man'!$BF$37="",999,'4-man'!$BF$37)),0,IF(AND(OR(AND('4-man'!D$56="ST&gt;1",D173&gt;=100),AND('4-man'!D$57="ST&gt;1",D181&gt;=100),AND('4-man'!D$58="ST&gt;1",D189&gt;=100)),'4-man'!D$54&lt;=IF('4-man'!$BF$37="",999,'4-man'!$BF$37)),100,D165)))))</f>
        <v/>
      </c>
      <c r="E166">
        <f>IF(OR('4-man'!E$55="R",'4-man'!E$54=$R$171),MIN(100,E165+10),IF('4-man'!E$55="P",MIN(100,E165+25),IF(AND('4-man'!E$55="D",E165&gt;=35,'4-man'!E$54&lt;=IF('4-man'!$BF$37="",999,'4-man'!$BF$37)),E165-35,IF(AND(LEFT('4-man'!E$55,3)="ST&gt;",E165&gt;=100,'4-man'!E$54&lt;=IF('4-man'!$BF$37="",999,'4-man'!$BF$37)),0,IF(AND(OR(AND('4-man'!E$56="ST&gt;1",E173&gt;=100),AND('4-man'!E$57="ST&gt;1",E181&gt;=100),AND('4-man'!E$58="ST&gt;1",E189&gt;=100)),'4-man'!E$54&lt;=IF('4-man'!$BF$37="",999,'4-man'!$BF$37)),100,E165)))))</f>
        <v/>
      </c>
      <c r="F166">
        <f>IF(OR('4-man'!F$55="R",'4-man'!F$54=$R$171),MIN(100,F165+10),IF('4-man'!F$55="P",MIN(100,F165+25),IF(AND('4-man'!F$55="D",F165&gt;=35,'4-man'!F$54&lt;=IF('4-man'!$BF$37="",999,'4-man'!$BF$37)),F165-35,IF(AND(LEFT('4-man'!F$55,3)="ST&gt;",F165&gt;=100,'4-man'!F$54&lt;=IF('4-man'!$BF$37="",999,'4-man'!$BF$37)),0,IF(AND(OR(AND('4-man'!F$56="ST&gt;1",F173&gt;=100),AND('4-man'!F$57="ST&gt;1",F181&gt;=100),AND('4-man'!F$58="ST&gt;1",F189&gt;=100)),'4-man'!F$54&lt;=IF('4-man'!$BF$37="",999,'4-man'!$BF$37)),100,F165)))))</f>
        <v/>
      </c>
      <c r="G166">
        <f>IF(OR('4-man'!G$55="R",'4-man'!G$54=$R$171),MIN(100,G165+10),IF('4-man'!G$55="P",MIN(100,G165+25),IF(AND('4-man'!G$55="D",G165&gt;=35,'4-man'!G$54&lt;=IF('4-man'!$BF$37="",999,'4-man'!$BF$37)),G165-35,IF(AND(LEFT('4-man'!G$55,3)="ST&gt;",G165&gt;=100,'4-man'!G$54&lt;=IF('4-man'!$BF$37="",999,'4-man'!$BF$37)),0,IF(AND(OR(AND('4-man'!G$56="ST&gt;1",G173&gt;=100),AND('4-man'!G$57="ST&gt;1",G181&gt;=100),AND('4-man'!G$58="ST&gt;1",G189&gt;=100)),'4-man'!G$54&lt;=IF('4-man'!$BF$37="",999,'4-man'!$BF$37)),100,G165)))))</f>
        <v/>
      </c>
      <c r="H166">
        <f>IF(OR('4-man'!H$55="R",'4-man'!H$54=$R$171),MIN(100,H165+10),IF('4-man'!H$55="P",MIN(100,H165+25),IF(AND('4-man'!H$55="D",H165&gt;=35,'4-man'!H$54&lt;=IF('4-man'!$BF$37="",999,'4-man'!$BF$37)),H165-35,IF(AND(LEFT('4-man'!H$55,3)="ST&gt;",H165&gt;=100,'4-man'!H$54&lt;=IF('4-man'!$BF$37="",999,'4-man'!$BF$37)),0,IF(AND(OR(AND('4-man'!H$56="ST&gt;1",H173&gt;=100),AND('4-man'!H$57="ST&gt;1",H181&gt;=100),AND('4-man'!H$58="ST&gt;1",H189&gt;=100)),'4-man'!H$54&lt;=IF('4-man'!$BF$37="",999,'4-man'!$BF$37)),100,H165)))))</f>
        <v/>
      </c>
      <c r="I166">
        <f>IF(OR('4-man'!I$55="R",'4-man'!I$54=$R$171),MIN(100,I165+10),IF('4-man'!I$55="P",MIN(100,I165+25),IF(AND('4-man'!I$55="D",I165&gt;=35,'4-man'!I$54&lt;=IF('4-man'!$BF$37="",999,'4-man'!$BF$37)),I165-35,IF(AND(LEFT('4-man'!I$55,3)="ST&gt;",I165&gt;=100,'4-man'!I$54&lt;=IF('4-man'!$BF$37="",999,'4-man'!$BF$37)),0,IF(AND(OR(AND('4-man'!I$56="ST&gt;1",I173&gt;=100),AND('4-man'!I$57="ST&gt;1",I181&gt;=100),AND('4-man'!I$58="ST&gt;1",I189&gt;=100)),'4-man'!I$54&lt;=IF('4-man'!$BF$37="",999,'4-man'!$BF$37)),100,I165)))))</f>
        <v/>
      </c>
      <c r="J166">
        <f>IF(OR('4-man'!J$55="R",'4-man'!J$54=$R$171),MIN(100,J165+10),IF('4-man'!J$55="P",MIN(100,J165+25),IF(AND('4-man'!J$55="D",J165&gt;=35,'4-man'!J$54&lt;=IF('4-man'!$BF$37="",999,'4-man'!$BF$37)),J165-35,IF(AND(LEFT('4-man'!J$55,3)="ST&gt;",J165&gt;=100,'4-man'!J$54&lt;=IF('4-man'!$BF$37="",999,'4-man'!$BF$37)),0,IF(AND(OR(AND('4-man'!J$56="ST&gt;1",J173&gt;=100),AND('4-man'!J$57="ST&gt;1",J181&gt;=100),AND('4-man'!J$58="ST&gt;1",J189&gt;=100)),'4-man'!J$54&lt;=IF('4-man'!$BF$37="",999,'4-man'!$BF$37)),100,J165)))))</f>
        <v/>
      </c>
      <c r="K166">
        <f>IF(OR('4-man'!K$55="R",'4-man'!K$54=$R$171),MIN(100,K165+10),IF('4-man'!K$55="P",MIN(100,K165+25),IF(AND('4-man'!K$55="D",K165&gt;=35,'4-man'!K$54&lt;=IF('4-man'!$BF$37="",999,'4-man'!$BF$37)),K165-35,IF(AND(LEFT('4-man'!K$55,3)="ST&gt;",K165&gt;=100,'4-man'!K$54&lt;=IF('4-man'!$BF$37="",999,'4-man'!$BF$37)),0,IF(AND(OR(AND('4-man'!K$56="ST&gt;1",K173&gt;=100),AND('4-man'!K$57="ST&gt;1",K181&gt;=100),AND('4-man'!K$58="ST&gt;1",K189&gt;=100)),'4-man'!K$54&lt;=IF('4-man'!$BF$37="",999,'4-man'!$BF$37)),100,K165)))))</f>
        <v/>
      </c>
      <c r="L166">
        <f>IF(OR('4-man'!L$55="R",'4-man'!L$54=$R$171),MIN(100,L165+10),IF('4-man'!L$55="P",MIN(100,L165+25),IF(AND('4-man'!L$55="D",L165&gt;=35,'4-man'!L$54&lt;=IF('4-man'!$BF$37="",999,'4-man'!$BF$37)),L165-35,IF(AND(LEFT('4-man'!L$55,3)="ST&gt;",L165&gt;=100,'4-man'!L$54&lt;=IF('4-man'!$BF$37="",999,'4-man'!$BF$37)),0,IF(AND(OR(AND('4-man'!L$56="ST&gt;1",L173&gt;=100),AND('4-man'!L$57="ST&gt;1",L181&gt;=100),AND('4-man'!L$58="ST&gt;1",L189&gt;=100)),'4-man'!L$54&lt;=IF('4-man'!$BF$37="",999,'4-man'!$BF$37)),100,L165)))))</f>
        <v/>
      </c>
      <c r="M166">
        <f>IF(OR('4-man'!M$55="R",'4-man'!M$54=$R$171),MIN(100,M165+10),IF('4-man'!M$55="P",MIN(100,M165+25),IF(AND('4-man'!M$55="D",M165&gt;=35,'4-man'!M$54&lt;=IF('4-man'!$BF$37="",999,'4-man'!$BF$37)),M165-35,IF(AND(LEFT('4-man'!M$55,3)="ST&gt;",M165&gt;=100,'4-man'!M$54&lt;=IF('4-man'!$BF$37="",999,'4-man'!$BF$37)),0,IF(AND(OR(AND('4-man'!M$56="ST&gt;1",M173&gt;=100),AND('4-man'!M$57="ST&gt;1",M181&gt;=100),AND('4-man'!M$58="ST&gt;1",M189&gt;=100)),'4-man'!M$54&lt;=IF('4-man'!$BF$37="",999,'4-man'!$BF$37)),100,M165)))))</f>
        <v/>
      </c>
      <c r="N166">
        <f>IF(OR('4-man'!N$55="R",'4-man'!N$54=$R$171),MIN(100,N165+10),IF('4-man'!N$55="P",MIN(100,N165+25),IF(AND('4-man'!N$55="D",N165&gt;=35,'4-man'!N$54&lt;=IF('4-man'!$BF$37="",999,'4-man'!$BF$37)),N165-35,IF(AND(LEFT('4-man'!N$55,3)="ST&gt;",N165&gt;=100,'4-man'!N$54&lt;=IF('4-man'!$BF$37="",999,'4-man'!$BF$37)),0,IF(AND(OR(AND('4-man'!N$56="ST&gt;1",N173&gt;=100),AND('4-man'!N$57="ST&gt;1",N181&gt;=100),AND('4-man'!N$58="ST&gt;1",N189&gt;=100)),'4-man'!N$54&lt;=IF('4-man'!$BF$37="",999,'4-man'!$BF$37)),100,N165)))))</f>
        <v/>
      </c>
      <c r="O166">
        <f>IF(OR('4-man'!O$55="R",'4-man'!O$54=$R$171),MIN(100,O165+10),IF('4-man'!O$55="P",MIN(100,O165+25),IF(AND('4-man'!O$55="D",O165&gt;=35,'4-man'!O$54&lt;=IF('4-man'!$BF$37="",999,'4-man'!$BF$37)),O165-35,IF(AND(LEFT('4-man'!O$55,3)="ST&gt;",O165&gt;=100,'4-man'!O$54&lt;=IF('4-man'!$BF$37="",999,'4-man'!$BF$37)),0,IF(AND(OR(AND('4-man'!O$56="ST&gt;1",O173&gt;=100),AND('4-man'!O$57="ST&gt;1",O181&gt;=100),AND('4-man'!O$58="ST&gt;1",O189&gt;=100)),'4-man'!O$54&lt;=IF('4-man'!$BF$37="",999,'4-man'!$BF$37)),100,O165)))))</f>
        <v/>
      </c>
      <c r="P166">
        <f>IF(OR('4-man'!P$55="R",'4-man'!P$54=$R$171),MIN(100,P165+10),IF('4-man'!P$55="P",MIN(100,P165+25),IF(AND('4-man'!P$55="D",P165&gt;=35,'4-man'!P$54&lt;=IF('4-man'!$BF$37="",999,'4-man'!$BF$37)),P165-35,IF(AND(LEFT('4-man'!P$55,3)="ST&gt;",P165&gt;=100,'4-man'!P$54&lt;=IF('4-man'!$BF$37="",999,'4-man'!$BF$37)),0,IF(AND(OR(AND('4-man'!P$56="ST&gt;1",P173&gt;=100),AND('4-man'!P$57="ST&gt;1",P181&gt;=100),AND('4-man'!P$58="ST&gt;1",P189&gt;=100)),'4-man'!P$54&lt;=IF('4-man'!$BF$37="",999,'4-man'!$BF$37)),100,P165)))))</f>
        <v/>
      </c>
      <c r="Q166">
        <f>IF(OR('4-man'!Q$55="R",'4-man'!Q$54=$R$171),MIN(100,Q165+10),IF('4-man'!Q$55="P",MIN(100,Q165+25),IF(AND('4-man'!Q$55="D",Q165&gt;=35,'4-man'!Q$54&lt;=IF('4-man'!$BF$37="",999,'4-man'!$BF$37)),Q165-35,IF(AND(LEFT('4-man'!Q$55,3)="ST&gt;",Q165&gt;=100,'4-man'!Q$54&lt;=IF('4-man'!$BF$37="",999,'4-man'!$BF$37)),0,IF(AND(OR(AND('4-man'!Q$56="ST&gt;1",Q173&gt;=100),AND('4-man'!Q$57="ST&gt;1",Q181&gt;=100),AND('4-man'!Q$58="ST&gt;1",Q189&gt;=100)),'4-man'!Q$54&lt;=IF('4-man'!$BF$37="",999,'4-man'!$BF$37)),100,Q165)))))</f>
        <v/>
      </c>
      <c r="R166">
        <f>IF(OR('4-man'!R$55="R",'4-man'!R$54=$R$171),MIN(100,R165+10),IF('4-man'!R$55="P",MIN(100,R165+25),IF(AND('4-man'!R$55="D",R165&gt;=35,'4-man'!R$54&lt;=IF('4-man'!$BF$37="",999,'4-man'!$BF$37)),R165-35,IF(AND(LEFT('4-man'!R$55,3)="ST&gt;",R165&gt;=100,'4-man'!R$54&lt;=IF('4-man'!$BF$37="",999,'4-man'!$BF$37)),0,IF(AND(OR(AND('4-man'!R$56="ST&gt;1",R173&gt;=100),AND('4-man'!R$57="ST&gt;1",R181&gt;=100),AND('4-man'!R$58="ST&gt;1",R189&gt;=100)),'4-man'!R$54&lt;=IF('4-man'!$BF$37="",999,'4-man'!$BF$37)),100,R165)))))</f>
        <v/>
      </c>
      <c r="S166">
        <f>IF(OR('4-man'!S$55="R",'4-man'!S$54=$R$171),MIN(100,S165+10),IF('4-man'!S$55="P",MIN(100,S165+25),IF(AND('4-man'!S$55="D",S165&gt;=35,'4-man'!S$54&lt;=IF('4-man'!$BF$37="",999,'4-man'!$BF$37)),S165-35,IF(AND(LEFT('4-man'!S$55,3)="ST&gt;",S165&gt;=100,'4-man'!S$54&lt;=IF('4-man'!$BF$37="",999,'4-man'!$BF$37)),0,IF(AND(OR(AND('4-man'!S$56="ST&gt;1",S173&gt;=100),AND('4-man'!S$57="ST&gt;1",S181&gt;=100),AND('4-man'!S$58="ST&gt;1",S189&gt;=100)),'4-man'!S$54&lt;=IF('4-man'!$BF$37="",999,'4-man'!$BF$37)),100,S165)))))</f>
        <v/>
      </c>
      <c r="T166">
        <f>IF(OR('4-man'!T$55="R",'4-man'!T$54=$R$171),MIN(100,T165+10),IF('4-man'!T$55="P",MIN(100,T165+25),IF(AND('4-man'!T$55="D",T165&gt;=35,'4-man'!T$54&lt;=IF('4-man'!$BF$37="",999,'4-man'!$BF$37)),T165-35,IF(AND(LEFT('4-man'!T$55,3)="ST&gt;",T165&gt;=100,'4-man'!T$54&lt;=IF('4-man'!$BF$37="",999,'4-man'!$BF$37)),0,IF(AND(OR(AND('4-man'!T$56="ST&gt;1",T173&gt;=100),AND('4-man'!T$57="ST&gt;1",T181&gt;=100),AND('4-man'!T$58="ST&gt;1",T189&gt;=100)),'4-man'!T$54&lt;=IF('4-man'!$BF$37="",999,'4-man'!$BF$37)),100,T165)))))</f>
        <v/>
      </c>
      <c r="U166">
        <f>IF(OR('4-man'!U$55="R",'4-man'!U$54=$R$171),MIN(100,U165+10),IF('4-man'!U$55="P",MIN(100,U165+25),IF(AND('4-man'!U$55="D",U165&gt;=35,'4-man'!U$54&lt;=IF('4-man'!$BF$37="",999,'4-man'!$BF$37)),U165-35,IF(AND(LEFT('4-man'!U$55,3)="ST&gt;",U165&gt;=100,'4-man'!U$54&lt;=IF('4-man'!$BF$37="",999,'4-man'!$BF$37)),0,IF(AND(OR(AND('4-man'!U$56="ST&gt;1",U173&gt;=100),AND('4-man'!U$57="ST&gt;1",U181&gt;=100),AND('4-man'!U$58="ST&gt;1",U189&gt;=100)),'4-man'!U$54&lt;=IF('4-man'!$BF$37="",999,'4-man'!$BF$37)),100,U165)))))</f>
        <v/>
      </c>
      <c r="V166">
        <f>IF(OR('4-man'!V$55="R",'4-man'!V$54=$R$171),MIN(100,V165+10),IF('4-man'!V$55="P",MIN(100,V165+25),IF(AND('4-man'!V$55="D",V165&gt;=35,'4-man'!V$54&lt;=IF('4-man'!$BF$37="",999,'4-man'!$BF$37)),V165-35,IF(AND(LEFT('4-man'!V$55,3)="ST&gt;",V165&gt;=100,'4-man'!V$54&lt;=IF('4-man'!$BF$37="",999,'4-man'!$BF$37)),0,IF(AND(OR(AND('4-man'!V$56="ST&gt;1",V173&gt;=100),AND('4-man'!V$57="ST&gt;1",V181&gt;=100),AND('4-man'!V$58="ST&gt;1",V189&gt;=100)),'4-man'!V$54&lt;=IF('4-man'!$BF$37="",999,'4-man'!$BF$37)),100,V165)))))</f>
        <v/>
      </c>
      <c r="W166">
        <f>IF(OR('4-man'!W$55="R",'4-man'!W$54=$R$171),MIN(100,W165+10),IF('4-man'!W$55="P",MIN(100,W165+25),IF(AND('4-man'!W$55="D",W165&gt;=35,'4-man'!W$54&lt;=IF('4-man'!$BF$37="",999,'4-man'!$BF$37)),W165-35,IF(AND(LEFT('4-man'!W$55,3)="ST&gt;",W165&gt;=100,'4-man'!W$54&lt;=IF('4-man'!$BF$37="",999,'4-man'!$BF$37)),0,IF(AND(OR(AND('4-man'!W$56="ST&gt;1",W173&gt;=100),AND('4-man'!W$57="ST&gt;1",W181&gt;=100),AND('4-man'!W$58="ST&gt;1",W189&gt;=100)),'4-man'!W$54&lt;=IF('4-man'!$BF$37="",999,'4-man'!$BF$37)),100,W165)))))</f>
        <v/>
      </c>
      <c r="X166">
        <f>IF(OR('4-man'!X$55="R",'4-man'!X$54=$R$171),MIN(100,X165+10),IF('4-man'!X$55="P",MIN(100,X165+25),IF(AND('4-man'!X$55="D",X165&gt;=35,'4-man'!X$54&lt;=IF('4-man'!$BF$37="",999,'4-man'!$BF$37)),X165-35,IF(AND(LEFT('4-man'!X$55,3)="ST&gt;",X165&gt;=100,'4-man'!X$54&lt;=IF('4-man'!$BF$37="",999,'4-man'!$BF$37)),0,IF(AND(OR(AND('4-man'!X$56="ST&gt;1",X173&gt;=100),AND('4-man'!X$57="ST&gt;1",X181&gt;=100),AND('4-man'!X$58="ST&gt;1",X189&gt;=100)),'4-man'!X$54&lt;=IF('4-man'!$BF$37="",999,'4-man'!$BF$37)),100,X165)))))</f>
        <v/>
      </c>
      <c r="Y166">
        <f>IF(OR('4-man'!Y$55="R",'4-man'!Y$54=$R$171),MIN(100,Y165+10),IF('4-man'!Y$55="P",MIN(100,Y165+25),IF(AND('4-man'!Y$55="D",Y165&gt;=35,'4-man'!Y$54&lt;=IF('4-man'!$BF$37="",999,'4-man'!$BF$37)),Y165-35,IF(AND(LEFT('4-man'!Y$55,3)="ST&gt;",Y165&gt;=100,'4-man'!Y$54&lt;=IF('4-man'!$BF$37="",999,'4-man'!$BF$37)),0,IF(AND(OR(AND('4-man'!Y$56="ST&gt;1",Y173&gt;=100),AND('4-man'!Y$57="ST&gt;1",Y181&gt;=100),AND('4-man'!Y$58="ST&gt;1",Y189&gt;=100)),'4-man'!Y$54&lt;=IF('4-man'!$BF$37="",999,'4-man'!$BF$37)),100,Y165)))))</f>
        <v/>
      </c>
      <c r="Z166">
        <f>IF(OR('4-man'!Z$55="R",'4-man'!Z$54=$R$171),MIN(100,Z165+10),IF('4-man'!Z$55="P",MIN(100,Z165+25),IF(AND('4-man'!Z$55="D",Z165&gt;=35,'4-man'!Z$54&lt;=IF('4-man'!$BF$37="",999,'4-man'!$BF$37)),Z165-35,IF(AND(LEFT('4-man'!Z$55,3)="ST&gt;",Z165&gt;=100,'4-man'!Z$54&lt;=IF('4-man'!$BF$37="",999,'4-man'!$BF$37)),0,IF(AND(OR(AND('4-man'!Z$56="ST&gt;1",Z173&gt;=100),AND('4-man'!Z$57="ST&gt;1",Z181&gt;=100),AND('4-man'!Z$58="ST&gt;1",Z189&gt;=100)),'4-man'!Z$54&lt;=IF('4-man'!$BF$37="",999,'4-man'!$BF$37)),100,Z165)))))</f>
        <v/>
      </c>
      <c r="AA166">
        <f>IF(OR('4-man'!AA$55="R",'4-man'!AA$54=$R$171),MIN(100,AA165+10),IF('4-man'!AA$55="P",MIN(100,AA165+25),IF(AND('4-man'!AA$55="D",AA165&gt;=35,'4-man'!AA$54&lt;=IF('4-man'!$BF$37="",999,'4-man'!$BF$37)),AA165-35,IF(AND(LEFT('4-man'!AA$55,3)="ST&gt;",AA165&gt;=100,'4-man'!AA$54&lt;=IF('4-man'!$BF$37="",999,'4-man'!$BF$37)),0,IF(AND(OR(AND('4-man'!AA$56="ST&gt;1",AA173&gt;=100),AND('4-man'!AA$57="ST&gt;1",AA181&gt;=100),AND('4-man'!AA$58="ST&gt;1",AA189&gt;=100)),'4-man'!AA$54&lt;=IF('4-man'!$BF$37="",999,'4-man'!$BF$37)),100,AA165)))))</f>
        <v/>
      </c>
      <c r="AB166">
        <f>IF(OR('4-man'!AB$55="R",'4-man'!AB$54=$R$171),MIN(100,AB165+10),IF('4-man'!AB$55="P",MIN(100,AB165+25),IF(AND('4-man'!AB$55="D",AB165&gt;=35,'4-man'!AB$54&lt;=IF('4-man'!$BF$37="",999,'4-man'!$BF$37)),AB165-35,IF(AND(LEFT('4-man'!AB$55,3)="ST&gt;",AB165&gt;=100,'4-man'!AB$54&lt;=IF('4-man'!$BF$37="",999,'4-man'!$BF$37)),0,IF(AND(OR(AND('4-man'!AB$56="ST&gt;1",AB173&gt;=100),AND('4-man'!AB$57="ST&gt;1",AB181&gt;=100),AND('4-man'!AB$58="ST&gt;1",AB189&gt;=100)),'4-man'!AB$54&lt;=IF('4-man'!$BF$37="",999,'4-man'!$BF$37)),100,AB165)))))</f>
        <v/>
      </c>
      <c r="AC166">
        <f>IF(OR('4-man'!AC$55="R",'4-man'!AC$54=$R$171),MIN(100,AC165+10),IF('4-man'!AC$55="P",MIN(100,AC165+25),IF(AND('4-man'!AC$55="D",AC165&gt;=35,'4-man'!AC$54&lt;=IF('4-man'!$BF$37="",999,'4-man'!$BF$37)),AC165-35,IF(AND(LEFT('4-man'!AC$55,3)="ST&gt;",AC165&gt;=100,'4-man'!AC$54&lt;=IF('4-man'!$BF$37="",999,'4-man'!$BF$37)),0,IF(AND(OR(AND('4-man'!AC$56="ST&gt;1",AC173&gt;=100),AND('4-man'!AC$57="ST&gt;1",AC181&gt;=100),AND('4-man'!AC$58="ST&gt;1",AC189&gt;=100)),'4-man'!AC$54&lt;=IF('4-man'!$BF$37="",999,'4-man'!$BF$37)),100,AC165)))))</f>
        <v/>
      </c>
      <c r="AD166">
        <f>IF(OR('4-man'!AD$55="R",'4-man'!AD$54=$R$171),MIN(100,AD165+10),IF('4-man'!AD$55="P",MIN(100,AD165+25),IF(AND('4-man'!AD$55="D",AD165&gt;=35,'4-man'!AD$54&lt;=IF('4-man'!$BF$37="",999,'4-man'!$BF$37)),AD165-35,IF(AND(LEFT('4-man'!AD$55,3)="ST&gt;",AD165&gt;=100,'4-man'!AD$54&lt;=IF('4-man'!$BF$37="",999,'4-man'!$BF$37)),0,IF(AND(OR(AND('4-man'!AD$56="ST&gt;1",AD173&gt;=100),AND('4-man'!AD$57="ST&gt;1",AD181&gt;=100),AND('4-man'!AD$58="ST&gt;1",AD189&gt;=100)),'4-man'!AD$54&lt;=IF('4-man'!$BF$37="",999,'4-man'!$BF$37)),100,AD165)))))</f>
        <v/>
      </c>
      <c r="AE166">
        <f>IF(OR('4-man'!AE$55="R",'4-man'!AE$54=$R$171),MIN(100,AE165+10),IF('4-man'!AE$55="P",MIN(100,AE165+25),IF(AND('4-man'!AE$55="D",AE165&gt;=35,'4-man'!AE$54&lt;=IF('4-man'!$BF$37="",999,'4-man'!$BF$37)),AE165-35,IF(AND(LEFT('4-man'!AE$55,3)="ST&gt;",AE165&gt;=100,'4-man'!AE$54&lt;=IF('4-man'!$BF$37="",999,'4-man'!$BF$37)),0,IF(AND(OR(AND('4-man'!AE$56="ST&gt;1",AE173&gt;=100),AND('4-man'!AE$57="ST&gt;1",AE181&gt;=100),AND('4-man'!AE$58="ST&gt;1",AE189&gt;=100)),'4-man'!AE$54&lt;=IF('4-man'!$BF$37="",999,'4-man'!$BF$37)),100,AE165)))))</f>
        <v/>
      </c>
      <c r="AF166">
        <f>IF(OR('4-man'!AF$55="R",'4-man'!AF$54=$R$171),MIN(100,AF165+10),IF('4-man'!AF$55="P",MIN(100,AF165+25),IF(AND('4-man'!AF$55="D",AF165&gt;=35,'4-man'!AF$54&lt;=IF('4-man'!$BF$37="",999,'4-man'!$BF$37)),AF165-35,IF(AND(LEFT('4-man'!AF$55,3)="ST&gt;",AF165&gt;=100,'4-man'!AF$54&lt;=IF('4-man'!$BF$37="",999,'4-man'!$BF$37)),0,IF(AND(OR(AND('4-man'!AF$56="ST&gt;1",AF173&gt;=100),AND('4-man'!AF$57="ST&gt;1",AF181&gt;=100),AND('4-man'!AF$58="ST&gt;1",AF189&gt;=100)),'4-man'!AF$54&lt;=IF('4-man'!$BF$37="",999,'4-man'!$BF$37)),100,AF165)))))</f>
        <v/>
      </c>
      <c r="AG166">
        <f>IF(OR('4-man'!AG$55="R",'4-man'!AG$54=$R$171),MIN(100,AG165+10),IF('4-man'!AG$55="P",MIN(100,AG165+25),IF(AND('4-man'!AG$55="D",AG165&gt;=35,'4-man'!AG$54&lt;=IF('4-man'!$BF$37="",999,'4-man'!$BF$37)),AG165-35,IF(AND(LEFT('4-man'!AG$55,3)="ST&gt;",AG165&gt;=100,'4-man'!AG$54&lt;=IF('4-man'!$BF$37="",999,'4-man'!$BF$37)),0,IF(AND(OR(AND('4-man'!AG$56="ST&gt;1",AG173&gt;=100),AND('4-man'!AG$57="ST&gt;1",AG181&gt;=100),AND('4-man'!AG$58="ST&gt;1",AG189&gt;=100)),'4-man'!AG$54&lt;=IF('4-man'!$BF$37="",999,'4-man'!$BF$37)),100,AG165)))))</f>
        <v/>
      </c>
      <c r="AH166">
        <f>IF(OR('4-man'!AH$55="R",'4-man'!AH$54=$R$171),MIN(100,AH165+10),IF('4-man'!AH$55="P",MIN(100,AH165+25),IF(AND('4-man'!AH$55="D",AH165&gt;=35,'4-man'!AH$54&lt;=IF('4-man'!$BF$37="",999,'4-man'!$BF$37)),AH165-35,IF(AND(LEFT('4-man'!AH$55,3)="ST&gt;",AH165&gt;=100,'4-man'!AH$54&lt;=IF('4-man'!$BF$37="",999,'4-man'!$BF$37)),0,IF(AND(OR(AND('4-man'!AH$56="ST&gt;1",AH173&gt;=100),AND('4-man'!AH$57="ST&gt;1",AH181&gt;=100),AND('4-man'!AH$58="ST&gt;1",AH189&gt;=100)),'4-man'!AH$54&lt;=IF('4-man'!$BF$37="",999,'4-man'!$BF$37)),100,AH165)))))</f>
        <v/>
      </c>
      <c r="AI166">
        <f>IF(OR('4-man'!AI$55="R",'4-man'!AI$54=$R$171),MIN(100,AI165+10),IF('4-man'!AI$55="P",MIN(100,AI165+25),IF(AND('4-man'!AI$55="D",AI165&gt;=35,'4-man'!AI$54&lt;=IF('4-man'!$BF$37="",999,'4-man'!$BF$37)),AI165-35,IF(AND(LEFT('4-man'!AI$55,3)="ST&gt;",AI165&gt;=100,'4-man'!AI$54&lt;=IF('4-man'!$BF$37="",999,'4-man'!$BF$37)),0,IF(AND(OR(AND('4-man'!AI$56="ST&gt;1",AI173&gt;=100),AND('4-man'!AI$57="ST&gt;1",AI181&gt;=100),AND('4-man'!AI$58="ST&gt;1",AI189&gt;=100)),'4-man'!AI$54&lt;=IF('4-man'!$BF$37="",999,'4-man'!$BF$37)),100,AI165)))))</f>
        <v/>
      </c>
      <c r="AJ166">
        <f>IF(OR('4-man'!AJ$55="R",'4-man'!AJ$54=$R$171),MIN(100,AJ165+10),IF('4-man'!AJ$55="P",MIN(100,AJ165+25),IF(AND('4-man'!AJ$55="D",AJ165&gt;=35,'4-man'!AJ$54&lt;=IF('4-man'!$BF$37="",999,'4-man'!$BF$37)),AJ165-35,IF(AND(LEFT('4-man'!AJ$55,3)="ST&gt;",AJ165&gt;=100,'4-man'!AJ$54&lt;=IF('4-man'!$BF$37="",999,'4-man'!$BF$37)),0,IF(AND(OR(AND('4-man'!AJ$56="ST&gt;1",AJ173&gt;=100),AND('4-man'!AJ$57="ST&gt;1",AJ181&gt;=100),AND('4-man'!AJ$58="ST&gt;1",AJ189&gt;=100)),'4-man'!AJ$54&lt;=IF('4-man'!$BF$37="",999,'4-man'!$BF$37)),100,AJ165)))))</f>
        <v/>
      </c>
      <c r="AK166">
        <f>IF(OR('4-man'!AK$55="R",'4-man'!AK$54=$R$171),MIN(100,AK165+10),IF('4-man'!AK$55="P",MIN(100,AK165+25),IF(AND('4-man'!AK$55="D",AK165&gt;=35,'4-man'!AK$54&lt;=IF('4-man'!$BF$37="",999,'4-man'!$BF$37)),AK165-35,IF(AND(LEFT('4-man'!AK$55,3)="ST&gt;",AK165&gt;=100,'4-man'!AK$54&lt;=IF('4-man'!$BF$37="",999,'4-man'!$BF$37)),0,IF(AND(OR(AND('4-man'!AK$56="ST&gt;1",AK173&gt;=100),AND('4-man'!AK$57="ST&gt;1",AK181&gt;=100),AND('4-man'!AK$58="ST&gt;1",AK189&gt;=100)),'4-man'!AK$54&lt;=IF('4-man'!$BF$37="",999,'4-man'!$BF$37)),100,AK165)))))</f>
        <v/>
      </c>
      <c r="AL166">
        <f>IF(OR('4-man'!AL$55="R",'4-man'!AL$54=$R$171),MIN(100,AL165+10),IF('4-man'!AL$55="P",MIN(100,AL165+25),IF(AND('4-man'!AL$55="D",AL165&gt;=35,'4-man'!AL$54&lt;=IF('4-man'!$BF$37="",999,'4-man'!$BF$37)),AL165-35,IF(AND(LEFT('4-man'!AL$55,3)="ST&gt;",AL165&gt;=100,'4-man'!AL$54&lt;=IF('4-man'!$BF$37="",999,'4-man'!$BF$37)),0,IF(AND(OR(AND('4-man'!AL$56="ST&gt;1",AL173&gt;=100),AND('4-man'!AL$57="ST&gt;1",AL181&gt;=100),AND('4-man'!AL$58="ST&gt;1",AL189&gt;=100)),'4-man'!AL$54&lt;=IF('4-man'!$BF$37="",999,'4-man'!$BF$37)),100,AL165)))))</f>
        <v/>
      </c>
      <c r="AM166">
        <f>IF(OR('4-man'!AM$55="R",'4-man'!AM$54=$R$171),MIN(100,AM165+10),IF('4-man'!AM$55="P",MIN(100,AM165+25),IF(AND('4-man'!AM$55="D",AM165&gt;=35,'4-man'!AM$54&lt;=IF('4-man'!$BF$37="",999,'4-man'!$BF$37)),AM165-35,IF(AND(LEFT('4-man'!AM$55,3)="ST&gt;",AM165&gt;=100,'4-man'!AM$54&lt;=IF('4-man'!$BF$37="",999,'4-man'!$BF$37)),0,IF(AND(OR(AND('4-man'!AM$56="ST&gt;1",AM173&gt;=100),AND('4-man'!AM$57="ST&gt;1",AM181&gt;=100),AND('4-man'!AM$58="ST&gt;1",AM189&gt;=100)),'4-man'!AM$54&lt;=IF('4-man'!$BF$37="",999,'4-man'!$BF$37)),100,AM165)))))</f>
        <v/>
      </c>
      <c r="AN166">
        <f>IF(OR('4-man'!AN$55="R",'4-man'!AN$54=$R$171),MIN(100,AN165+10),IF('4-man'!AN$55="P",MIN(100,AN165+25),IF(AND('4-man'!AN$55="D",AN165&gt;=35,'4-man'!AN$54&lt;=IF('4-man'!$BF$37="",999,'4-man'!$BF$37)),AN165-35,IF(AND(LEFT('4-man'!AN$55,3)="ST&gt;",AN165&gt;=100,'4-man'!AN$54&lt;=IF('4-man'!$BF$37="",999,'4-man'!$BF$37)),0,IF(AND(OR(AND('4-man'!AN$56="ST&gt;1",AN173&gt;=100),AND('4-man'!AN$57="ST&gt;1",AN181&gt;=100),AND('4-man'!AN$58="ST&gt;1",AN189&gt;=100)),'4-man'!AN$54&lt;=IF('4-man'!$BF$37="",999,'4-man'!$BF$37)),100,AN165)))))</f>
        <v/>
      </c>
      <c r="AO166">
        <f>IF(OR('4-man'!AO$55="R",'4-man'!AO$54=$R$171),MIN(100,AO165+10),IF('4-man'!AO$55="P",MIN(100,AO165+25),IF(AND('4-man'!AO$55="D",AO165&gt;=35,'4-man'!AO$54&lt;=IF('4-man'!$BF$37="",999,'4-man'!$BF$37)),AO165-35,IF(AND(LEFT('4-man'!AO$55,3)="ST&gt;",AO165&gt;=100,'4-man'!AO$54&lt;=IF('4-man'!$BF$37="",999,'4-man'!$BF$37)),0,IF(AND(OR(AND('4-man'!AO$56="ST&gt;1",AO173&gt;=100),AND('4-man'!AO$57="ST&gt;1",AO181&gt;=100),AND('4-man'!AO$58="ST&gt;1",AO189&gt;=100)),'4-man'!AO$54&lt;=IF('4-man'!$BF$37="",999,'4-man'!$BF$37)),100,AO165)))))</f>
        <v/>
      </c>
      <c r="AP166">
        <f>IF(OR('4-man'!AP$55="R",'4-man'!AP$54=$R$171),MIN(100,AP165+10),IF('4-man'!AP$55="P",MIN(100,AP165+25),IF(AND('4-man'!AP$55="D",AP165&gt;=35,'4-man'!AP$54&lt;=IF('4-man'!$BF$37="",999,'4-man'!$BF$37)),AP165-35,IF(AND(LEFT('4-man'!AP$55,3)="ST&gt;",AP165&gt;=100,'4-man'!AP$54&lt;=IF('4-man'!$BF$37="",999,'4-man'!$BF$37)),0,IF(AND(OR(AND('4-man'!AP$56="ST&gt;1",AP173&gt;=100),AND('4-man'!AP$57="ST&gt;1",AP181&gt;=100),AND('4-man'!AP$58="ST&gt;1",AP189&gt;=100)),'4-man'!AP$54&lt;=IF('4-man'!$BF$37="",999,'4-man'!$BF$37)),100,AP165)))))</f>
        <v/>
      </c>
      <c r="AQ166">
        <f>IF(OR('4-man'!AQ$55="R",'4-man'!AQ$54=$R$171),MIN(100,AQ165+10),IF('4-man'!AQ$55="P",MIN(100,AQ165+25),IF(AND('4-man'!AQ$55="D",AQ165&gt;=35,'4-man'!AQ$54&lt;=IF('4-man'!$BF$37="",999,'4-man'!$BF$37)),AQ165-35,IF(AND(LEFT('4-man'!AQ$55,3)="ST&gt;",AQ165&gt;=100,'4-man'!AQ$54&lt;=IF('4-man'!$BF$37="",999,'4-man'!$BF$37)),0,IF(AND(OR(AND('4-man'!AQ$56="ST&gt;1",AQ173&gt;=100),AND('4-man'!AQ$57="ST&gt;1",AQ181&gt;=100),AND('4-man'!AQ$58="ST&gt;1",AQ189&gt;=100)),'4-man'!AQ$54&lt;=IF('4-man'!$BF$37="",999,'4-man'!$BF$37)),100,AQ165)))))</f>
        <v/>
      </c>
      <c r="AR166">
        <f>IF(OR('4-man'!AR$55="R",'4-man'!AR$54=$R$171),MIN(100,AR165+10),IF('4-man'!AR$55="P",MIN(100,AR165+25),IF(AND('4-man'!AR$55="D",AR165&gt;=35,'4-man'!AR$54&lt;=IF('4-man'!$BF$37="",999,'4-man'!$BF$37)),AR165-35,IF(AND(LEFT('4-man'!AR$55,3)="ST&gt;",AR165&gt;=100,'4-man'!AR$54&lt;=IF('4-man'!$BF$37="",999,'4-man'!$BF$37)),0,IF(AND(OR(AND('4-man'!AR$56="ST&gt;1",AR173&gt;=100),AND('4-man'!AR$57="ST&gt;1",AR181&gt;=100),AND('4-man'!AR$58="ST&gt;1",AR189&gt;=100)),'4-man'!AR$54&lt;=IF('4-man'!$BF$37="",999,'4-man'!$BF$37)),100,AR165)))))</f>
        <v/>
      </c>
      <c r="AS166">
        <f>IF(OR('4-man'!AS$55="R",'4-man'!AS$54=$R$171),MIN(100,AS165+10),IF('4-man'!AS$55="P",MIN(100,AS165+25),IF(AND('4-man'!AS$55="D",AS165&gt;=35,'4-man'!AS$54&lt;=IF('4-man'!$BF$37="",999,'4-man'!$BF$37)),AS165-35,IF(AND(LEFT('4-man'!AS$55,3)="ST&gt;",AS165&gt;=100,'4-man'!AS$54&lt;=IF('4-man'!$BF$37="",999,'4-man'!$BF$37)),0,IF(AND(OR(AND('4-man'!AS$56="ST&gt;1",AS173&gt;=100),AND('4-man'!AS$57="ST&gt;1",AS181&gt;=100),AND('4-man'!AS$58="ST&gt;1",AS189&gt;=100)),'4-man'!AS$54&lt;=IF('4-man'!$BF$37="",999,'4-man'!$BF$37)),100,AS165)))))</f>
        <v/>
      </c>
      <c r="AT166">
        <f>IF(OR('4-man'!AT$55="R",'4-man'!AT$54=$R$171),MIN(100,AT165+10),IF('4-man'!AT$55="P",MIN(100,AT165+25),IF(AND('4-man'!AT$55="D",AT165&gt;=35,'4-man'!AT$54&lt;=IF('4-man'!$BF$37="",999,'4-man'!$BF$37)),AT165-35,IF(AND(LEFT('4-man'!AT$55,3)="ST&gt;",AT165&gt;=100,'4-man'!AT$54&lt;=IF('4-man'!$BF$37="",999,'4-man'!$BF$37)),0,IF(AND(OR(AND('4-man'!AT$56="ST&gt;1",AT173&gt;=100),AND('4-man'!AT$57="ST&gt;1",AT181&gt;=100),AND('4-man'!AT$58="ST&gt;1",AT189&gt;=100)),'4-man'!AT$54&lt;=IF('4-man'!$BF$37="",999,'4-man'!$BF$37)),100,AT165)))))</f>
        <v/>
      </c>
      <c r="AU166">
        <f>IF(OR('4-man'!AU$55="R",'4-man'!AU$54=$R$171),MIN(100,AU165+10),IF('4-man'!AU$55="P",MIN(100,AU165+25),IF(AND('4-man'!AU$55="D",AU165&gt;=35,'4-man'!AU$54&lt;=IF('4-man'!$BF$37="",999,'4-man'!$BF$37)),AU165-35,IF(AND(LEFT('4-man'!AU$55,3)="ST&gt;",AU165&gt;=100,'4-man'!AU$54&lt;=IF('4-man'!$BF$37="",999,'4-man'!$BF$37)),0,IF(AND(OR(AND('4-man'!AU$56="ST&gt;1",AU173&gt;=100),AND('4-man'!AU$57="ST&gt;1",AU181&gt;=100),AND('4-man'!AU$58="ST&gt;1",AU189&gt;=100)),'4-man'!AU$54&lt;=IF('4-man'!$BF$37="",999,'4-man'!$BF$37)),100,AU165)))))</f>
        <v/>
      </c>
      <c r="AV166">
        <f>IF(OR('4-man'!AV$55="R",'4-man'!AV$54=$R$171),MIN(100,AV165+10),IF('4-man'!AV$55="P",MIN(100,AV165+25),IF(AND('4-man'!AV$55="D",AV165&gt;=35,'4-man'!AV$54&lt;=IF('4-man'!$BF$37="",999,'4-man'!$BF$37)),AV165-35,IF(AND(LEFT('4-man'!AV$55,3)="ST&gt;",AV165&gt;=100,'4-man'!AV$54&lt;=IF('4-man'!$BF$37="",999,'4-man'!$BF$37)),0,IF(AND(OR(AND('4-man'!AV$56="ST&gt;1",AV173&gt;=100),AND('4-man'!AV$57="ST&gt;1",AV181&gt;=100),AND('4-man'!AV$58="ST&gt;1",AV189&gt;=100)),'4-man'!AV$54&lt;=IF('4-man'!$BF$37="",999,'4-man'!$BF$37)),100,AV165)))))</f>
        <v/>
      </c>
      <c r="AW166">
        <f>IF(OR('4-man'!AW$55="R",'4-man'!AW$54=$R$171),MIN(100,AW165+10),IF('4-man'!AW$55="P",MIN(100,AW165+25),IF(AND('4-man'!AW$55="D",AW165&gt;=35,'4-man'!AW$54&lt;=IF('4-man'!$BF$37="",999,'4-man'!$BF$37)),AW165-35,IF(AND(LEFT('4-man'!AW$55,3)="ST&gt;",AW165&gt;=100,'4-man'!AW$54&lt;=IF('4-man'!$BF$37="",999,'4-man'!$BF$37)),0,IF(AND(OR(AND('4-man'!AW$56="ST&gt;1",AW173&gt;=100),AND('4-man'!AW$57="ST&gt;1",AW181&gt;=100),AND('4-man'!AW$58="ST&gt;1",AW189&gt;=100)),'4-man'!AW$54&lt;=IF('4-man'!$BF$37="",999,'4-man'!$BF$37)),100,AW165)))))</f>
        <v/>
      </c>
      <c r="AX166">
        <f>IF(OR('4-man'!AX$55="R",'4-man'!AX$54=$R$171),MIN(100,AX165+10),IF('4-man'!AX$55="P",MIN(100,AX165+25),IF(AND('4-man'!AX$55="D",AX165&gt;=35,'4-man'!AX$54&lt;=IF('4-man'!$BF$37="",999,'4-man'!$BF$37)),AX165-35,IF(AND(LEFT('4-man'!AX$55,3)="ST&gt;",AX165&gt;=100,'4-man'!AX$54&lt;=IF('4-man'!$BF$37="",999,'4-man'!$BF$37)),0,IF(AND(OR(AND('4-man'!AX$56="ST&gt;1",AX173&gt;=100),AND('4-man'!AX$57="ST&gt;1",AX181&gt;=100),AND('4-man'!AX$58="ST&gt;1",AX189&gt;=100)),'4-man'!AX$54&lt;=IF('4-man'!$BF$37="",999,'4-man'!$BF$37)),100,AX165)))))</f>
        <v/>
      </c>
      <c r="AY166">
        <f>IF(OR('4-man'!AY$55="R",'4-man'!AY$54=$R$171),MIN(100,AY165+10),IF('4-man'!AY$55="P",MIN(100,AY165+25),IF(AND('4-man'!AY$55="D",AY165&gt;=35,'4-man'!AY$54&lt;=IF('4-man'!$BF$37="",999,'4-man'!$BF$37)),AY165-35,IF(AND(LEFT('4-man'!AY$55,3)="ST&gt;",AY165&gt;=100,'4-man'!AY$54&lt;=IF('4-man'!$BF$37="",999,'4-man'!$BF$37)),0,IF(AND(OR(AND('4-man'!AY$56="ST&gt;1",AY173&gt;=100),AND('4-man'!AY$57="ST&gt;1",AY181&gt;=100),AND('4-man'!AY$58="ST&gt;1",AY189&gt;=100)),'4-man'!AY$54&lt;=IF('4-man'!$BF$37="",999,'4-man'!$BF$37)),100,AY165)))))</f>
        <v/>
      </c>
      <c r="AZ166">
        <f>IF(OR('4-man'!AZ$55="R",'4-man'!AZ$54=$R$171),MIN(100,AZ165+10),IF('4-man'!AZ$55="P",MIN(100,AZ165+25),IF(AND('4-man'!AZ$55="D",AZ165&gt;=35,'4-man'!AZ$54&lt;=IF('4-man'!$BF$37="",999,'4-man'!$BF$37)),AZ165-35,IF(AND(LEFT('4-man'!AZ$55,3)="ST&gt;",AZ165&gt;=100,'4-man'!AZ$54&lt;=IF('4-man'!$BF$37="",999,'4-man'!$BF$37)),0,IF(AND(OR(AND('4-man'!AZ$56="ST&gt;1",AZ173&gt;=100),AND('4-man'!AZ$57="ST&gt;1",AZ181&gt;=100),AND('4-man'!AZ$58="ST&gt;1",AZ189&gt;=100)),'4-man'!AZ$54&lt;=IF('4-man'!$BF$37="",999,'4-man'!$BF$37)),100,AZ165)))))</f>
        <v/>
      </c>
      <c r="BA166">
        <f>IF(OR('4-man'!BA$55="R",'4-man'!BA$54=$R$171),MIN(100,BA165+10),IF('4-man'!BA$55="P",MIN(100,BA165+25),IF(AND('4-man'!BA$55="D",BA165&gt;=35,'4-man'!BA$54&lt;=IF('4-man'!$BF$37="",999,'4-man'!$BF$37)),BA165-35,IF(AND(LEFT('4-man'!BA$55,3)="ST&gt;",BA165&gt;=100,'4-man'!BA$54&lt;=IF('4-man'!$BF$37="",999,'4-man'!$BF$37)),0,IF(AND(OR(AND('4-man'!BA$56="ST&gt;1",BA173&gt;=100),AND('4-man'!BA$57="ST&gt;1",BA181&gt;=100),AND('4-man'!BA$58="ST&gt;1",BA189&gt;=100)),'4-man'!BA$54&lt;=IF('4-man'!$BF$37="",999,'4-man'!$BF$37)),100,BA165)))))</f>
        <v/>
      </c>
      <c r="BB166">
        <f>IF(OR('4-man'!BB$55="R",'4-man'!BB$54=$R$171),MIN(100,BB165+10),IF('4-man'!BB$55="P",MIN(100,BB165+25),IF(AND('4-man'!BB$55="D",BB165&gt;=35,'4-man'!BB$54&lt;=IF('4-man'!$BF$37="",999,'4-man'!$BF$37)),BB165-35,IF(AND(LEFT('4-man'!BB$55,3)="ST&gt;",BB165&gt;=100,'4-man'!BB$54&lt;=IF('4-man'!$BF$37="",999,'4-man'!$BF$37)),0,IF(AND(OR(AND('4-man'!BB$56="ST&gt;1",BB173&gt;=100),AND('4-man'!BB$57="ST&gt;1",BB181&gt;=100),AND('4-man'!BB$58="ST&gt;1",BB189&gt;=100)),'4-man'!BB$54&lt;=IF('4-man'!$BF$37="",999,'4-man'!$BF$37)),100,BB165)))))</f>
        <v/>
      </c>
      <c r="BC166">
        <f>IF(OR('4-man'!BC$55="R",'4-man'!BC$54=$R$171),MIN(100,BC165+10),IF('4-man'!BC$55="P",MIN(100,BC165+25),IF(AND('4-man'!BC$55="D",BC165&gt;=35,'4-man'!BC$54&lt;=IF('4-man'!$BF$37="",999,'4-man'!$BF$37)),BC165-35,IF(AND(LEFT('4-man'!BC$55,3)="ST&gt;",BC165&gt;=100,'4-man'!BC$54&lt;=IF('4-man'!$BF$37="",999,'4-man'!$BF$37)),0,IF(AND(OR(AND('4-man'!BC$56="ST&gt;1",BC173&gt;=100),AND('4-man'!BC$57="ST&gt;1",BC181&gt;=100),AND('4-man'!BC$58="ST&gt;1",BC189&gt;=100)),'4-man'!BC$54&lt;=IF('4-man'!$BF$37="",999,'4-man'!$BF$37)),100,BC165)))))</f>
        <v/>
      </c>
      <c r="BD166">
        <f>IF(OR('4-man'!BD$55="R",'4-man'!BD$54=$R$171),MIN(100,BD165+10),IF('4-man'!BD$55="P",MIN(100,BD165+25),IF(AND('4-man'!BD$55="D",BD165&gt;=35,'4-man'!BD$54&lt;=IF('4-man'!$BF$37="",999,'4-man'!$BF$37)),BD165-35,IF(AND(LEFT('4-man'!BD$55,3)="ST&gt;",BD165&gt;=100,'4-man'!BD$54&lt;=IF('4-man'!$BF$37="",999,'4-man'!$BF$37)),0,IF(AND(OR(AND('4-man'!BD$56="ST&gt;1",BD173&gt;=100),AND('4-man'!BD$57="ST&gt;1",BD181&gt;=100),AND('4-man'!BD$58="ST&gt;1",BD189&gt;=100)),'4-man'!BD$54&lt;=IF('4-man'!$BF$37="",999,'4-man'!$BF$37)),100,BD165)))))</f>
        <v/>
      </c>
      <c r="BE166">
        <f>IF(OR('4-man'!BE$55="R",'4-man'!BE$54=$R$171),MIN(100,BE165+10),IF('4-man'!BE$55="P",MIN(100,BE165+25),IF(AND('4-man'!BE$55="D",BE165&gt;=35,'4-man'!BE$54&lt;=IF('4-man'!$BF$37="",999,'4-man'!$BF$37)),BE165-35,IF(AND(LEFT('4-man'!BE$55,3)="ST&gt;",BE165&gt;=100,'4-man'!BE$54&lt;=IF('4-man'!$BF$37="",999,'4-man'!$BF$37)),0,IF(AND(OR(AND('4-man'!BE$56="ST&gt;1",BE173&gt;=100),AND('4-man'!BE$57="ST&gt;1",BE181&gt;=100),AND('4-man'!BE$58="ST&gt;1",BE189&gt;=100)),'4-man'!BE$54&lt;=IF('4-man'!$BF$37="",999,'4-man'!$BF$37)),100,BE165)))))</f>
        <v/>
      </c>
      <c r="BF166">
        <f>IF(OR('4-man'!BF$55="R",'4-man'!BF$54=$R$171),MIN(100,BF165+10),IF('4-man'!BF$55="P",MIN(100,BF165+25),IF(AND('4-man'!BF$55="D",BF165&gt;=35,'4-man'!BF$54&lt;=IF('4-man'!$BF$37="",999,'4-man'!$BF$37)),BF165-35,IF(AND(LEFT('4-man'!BF$55,3)="ST&gt;",BF165&gt;=100,'4-man'!BF$54&lt;=IF('4-man'!$BF$37="",999,'4-man'!$BF$37)),0,IF(AND(OR(AND('4-man'!BF$56="ST&gt;1",BF173&gt;=100),AND('4-man'!BF$57="ST&gt;1",BF181&gt;=100),AND('4-man'!BF$58="ST&gt;1",BF189&gt;=100)),'4-man'!BF$54&lt;=IF('4-man'!$BF$37="",999,'4-man'!$BF$37)),100,BF165)))))</f>
        <v/>
      </c>
      <c r="BG166">
        <f>IF(OR('4-man'!BG$55="R",'4-man'!BG$54=$R$171),MIN(100,BG165+10),IF('4-man'!BG$55="P",MIN(100,BG165+25),IF(AND('4-man'!BG$55="D",BG165&gt;=35,'4-man'!BG$54&lt;=IF('4-man'!$BF$37="",999,'4-man'!$BF$37)),BG165-35,IF(AND(LEFT('4-man'!BG$55,3)="ST&gt;",BG165&gt;=100,'4-man'!BG$54&lt;=IF('4-man'!$BF$37="",999,'4-man'!$BF$37)),0,IF(AND(OR(AND('4-man'!BG$56="ST&gt;1",BG173&gt;=100),AND('4-man'!BG$57="ST&gt;1",BG181&gt;=100),AND('4-man'!BG$58="ST&gt;1",BG189&gt;=100)),'4-man'!BG$54&lt;=IF('4-man'!$BF$37="",999,'4-man'!$BF$37)),100,BG165)))))</f>
        <v/>
      </c>
      <c r="BH166">
        <f>IF(OR('4-man'!BH$55="R",'4-man'!BH$54=$R$171),MIN(100,BH165+10),IF('4-man'!BH$55="P",MIN(100,BH165+25),IF(AND('4-man'!BH$55="D",BH165&gt;=35,'4-man'!BH$54&lt;=IF('4-man'!$BF$37="",999,'4-man'!$BF$37)),BH165-35,IF(AND(LEFT('4-man'!BH$55,3)="ST&gt;",BH165&gt;=100,'4-man'!BH$54&lt;=IF('4-man'!$BF$37="",999,'4-man'!$BF$37)),0,IF(AND(OR(AND('4-man'!BH$56="ST&gt;1",BH173&gt;=100),AND('4-man'!BH$57="ST&gt;1",BH181&gt;=100),AND('4-man'!BH$58="ST&gt;1",BH189&gt;=100)),'4-man'!BH$54&lt;=IF('4-man'!$BF$37="",999,'4-man'!$BF$37)),100,BH165)))))</f>
        <v/>
      </c>
      <c r="BI166">
        <f>IF(OR('4-man'!BI$55="R",'4-man'!BI$54=$R$171),MIN(100,BI165+10),IF('4-man'!BI$55="P",MIN(100,BI165+25),IF(AND('4-man'!BI$55="D",BI165&gt;=35,'4-man'!BI$54&lt;=IF('4-man'!$BF$37="",999,'4-man'!$BF$37)),BI165-35,IF(AND(LEFT('4-man'!BI$55,3)="ST&gt;",BI165&gt;=100,'4-man'!BI$54&lt;=IF('4-man'!$BF$37="",999,'4-man'!$BF$37)),0,IF(AND(OR(AND('4-man'!BI$56="ST&gt;1",BI173&gt;=100),AND('4-man'!BI$57="ST&gt;1",BI181&gt;=100),AND('4-man'!BI$58="ST&gt;1",BI189&gt;=100)),'4-man'!BI$54&lt;=IF('4-man'!$BF$37="",999,'4-man'!$BF$37)),100,BI165)))))</f>
        <v/>
      </c>
      <c r="BJ166">
        <f>IF(OR('4-man'!BJ$55="R",'4-man'!BJ$54=$R$171),MIN(100,BJ165+10),IF('4-man'!BJ$55="P",MIN(100,BJ165+25),IF(AND('4-man'!BJ$55="D",BJ165&gt;=35,'4-man'!BJ$54&lt;=IF('4-man'!$BF$37="",999,'4-man'!$BF$37)),BJ165-35,IF(AND(LEFT('4-man'!BJ$55,3)="ST&gt;",BJ165&gt;=100,'4-man'!BJ$54&lt;=IF('4-man'!$BF$37="",999,'4-man'!$BF$37)),0,IF(AND(OR(AND('4-man'!BJ$56="ST&gt;1",BJ173&gt;=100),AND('4-man'!BJ$57="ST&gt;1",BJ181&gt;=100),AND('4-man'!BJ$58="ST&gt;1",BJ189&gt;=100)),'4-man'!BJ$54&lt;=IF('4-man'!$BF$37="",999,'4-man'!$BF$37)),100,BJ165)))))</f>
        <v/>
      </c>
      <c r="BK166">
        <f>IF(OR('4-man'!BK$55="R",'4-man'!BK$54=$R$171),MIN(100,BK165+10),IF('4-man'!BK$55="P",MIN(100,BK165+25),IF(AND('4-man'!BK$55="D",BK165&gt;=35,'4-man'!BK$54&lt;=IF('4-man'!$BF$37="",999,'4-man'!$BF$37)),BK165-35,IF(AND(LEFT('4-man'!BK$55,3)="ST&gt;",BK165&gt;=100,'4-man'!BK$54&lt;=IF('4-man'!$BF$37="",999,'4-man'!$BF$37)),0,IF(AND(OR(AND('4-man'!BK$56="ST&gt;1",BK173&gt;=100),AND('4-man'!BK$57="ST&gt;1",BK181&gt;=100),AND('4-man'!BK$58="ST&gt;1",BK189&gt;=100)),'4-man'!BK$54&lt;=IF('4-man'!$BF$37="",999,'4-man'!$BF$37)),100,BK165)))))</f>
        <v/>
      </c>
      <c r="BL166">
        <f>IF(OR('4-man'!BL$55="R",'4-man'!BL$54=$R$171),MIN(100,BL165+10),IF('4-man'!BL$55="P",MIN(100,BL165+25),IF(AND('4-man'!BL$55="D",BL165&gt;=35,'4-man'!BL$54&lt;=IF('4-man'!$BF$37="",999,'4-man'!$BF$37)),BL165-35,IF(AND(LEFT('4-man'!BL$55,3)="ST&gt;",BL165&gt;=100,'4-man'!BL$54&lt;=IF('4-man'!$BF$37="",999,'4-man'!$BF$37)),0,IF(AND(OR(AND('4-man'!BL$56="ST&gt;1",BL173&gt;=100),AND('4-man'!BL$57="ST&gt;1",BL181&gt;=100),AND('4-man'!BL$58="ST&gt;1",BL189&gt;=100)),'4-man'!BL$54&lt;=IF('4-man'!$BF$37="",999,'4-man'!$BF$37)),100,BL165)))))</f>
        <v/>
      </c>
      <c r="BM166">
        <f>IF(OR('4-man'!BM$55="R",'4-man'!BM$54=$R$171),MIN(100,BM165+10),IF('4-man'!BM$55="P",MIN(100,BM165+25),IF(AND('4-man'!BM$55="D",BM165&gt;=35,'4-man'!BM$54&lt;=IF('4-man'!$BF$37="",999,'4-man'!$BF$37)),BM165-35,IF(AND(LEFT('4-man'!BM$55,3)="ST&gt;",BM165&gt;=100,'4-man'!BM$54&lt;=IF('4-man'!$BF$37="",999,'4-man'!$BF$37)),0,IF(AND(OR(AND('4-man'!BM$56="ST&gt;1",BM173&gt;=100),AND('4-man'!BM$57="ST&gt;1",BM181&gt;=100),AND('4-man'!BM$58="ST&gt;1",BM189&gt;=100)),'4-man'!BM$54&lt;=IF('4-man'!$BF$37="",999,'4-man'!$BF$37)),100,BM165)))))</f>
        <v/>
      </c>
      <c r="BN166">
        <f>IF(OR('4-man'!BN$55="R",'4-man'!BN$54=$R$171),MIN(100,BN165+10),IF('4-man'!BN$55="P",MIN(100,BN165+25),IF(AND('4-man'!BN$55="D",BN165&gt;=35,'4-man'!BN$54&lt;=IF('4-man'!$BF$37="",999,'4-man'!$BF$37)),BN165-35,IF(AND(LEFT('4-man'!BN$55,3)="ST&gt;",BN165&gt;=100,'4-man'!BN$54&lt;=IF('4-man'!$BF$37="",999,'4-man'!$BF$37)),0,IF(AND(OR(AND('4-man'!BN$56="ST&gt;1",BN173&gt;=100),AND('4-man'!BN$57="ST&gt;1",BN181&gt;=100),AND('4-man'!BN$58="ST&gt;1",BN189&gt;=100)),'4-man'!BN$54&lt;=IF('4-man'!$BF$37="",999,'4-man'!$BF$37)),100,BN165)))))</f>
        <v/>
      </c>
      <c r="BO166">
        <f>IF(OR('4-man'!BO$55="R",'4-man'!BO$54=$R$171),MIN(100,BO165+10),IF('4-man'!BO$55="P",MIN(100,BO165+25),IF(AND('4-man'!BO$55="D",BO165&gt;=35,'4-man'!BO$54&lt;=IF('4-man'!$BF$37="",999,'4-man'!$BF$37)),BO165-35,IF(AND(LEFT('4-man'!BO$55,3)="ST&gt;",BO165&gt;=100,'4-man'!BO$54&lt;=IF('4-man'!$BF$37="",999,'4-man'!$BF$37)),0,IF(AND(OR(AND('4-man'!BO$56="ST&gt;1",BO173&gt;=100),AND('4-man'!BO$57="ST&gt;1",BO181&gt;=100),AND('4-man'!BO$58="ST&gt;1",BO189&gt;=100)),'4-man'!BO$54&lt;=IF('4-man'!$BF$37="",999,'4-man'!$BF$37)),100,BO165)))))</f>
        <v/>
      </c>
      <c r="BP166">
        <f>IF(OR('4-man'!BP$55="R",'4-man'!BP$54=$R$171),MIN(100,BP165+10),IF('4-man'!BP$55="P",MIN(100,BP165+25),IF(AND('4-man'!BP$55="D",BP165&gt;=35,'4-man'!BP$54&lt;=IF('4-man'!$BF$37="",999,'4-man'!$BF$37)),BP165-35,IF(AND(LEFT('4-man'!BP$55,3)="ST&gt;",BP165&gt;=100,'4-man'!BP$54&lt;=IF('4-man'!$BF$37="",999,'4-man'!$BF$37)),0,IF(AND(OR(AND('4-man'!BP$56="ST&gt;1",BP173&gt;=100),AND('4-man'!BP$57="ST&gt;1",BP181&gt;=100),AND('4-man'!BP$58="ST&gt;1",BP189&gt;=100)),'4-man'!BP$54&lt;=IF('4-man'!$BF$37="",999,'4-man'!$BF$37)),100,BP165)))))</f>
        <v/>
      </c>
      <c r="BQ166">
        <f>IF(OR('4-man'!BQ$55="R",'4-man'!BQ$54=$R$171),MIN(100,BQ165+10),IF('4-man'!BQ$55="P",MIN(100,BQ165+25),IF(AND('4-man'!BQ$55="D",BQ165&gt;=35,'4-man'!BQ$54&lt;=IF('4-man'!$BF$37="",999,'4-man'!$BF$37)),BQ165-35,IF(AND(LEFT('4-man'!BQ$55,3)="ST&gt;",BQ165&gt;=100,'4-man'!BQ$54&lt;=IF('4-man'!$BF$37="",999,'4-man'!$BF$37)),0,IF(AND(OR(AND('4-man'!BQ$56="ST&gt;1",BQ173&gt;=100),AND('4-man'!BQ$57="ST&gt;1",BQ181&gt;=100),AND('4-man'!BQ$58="ST&gt;1",BQ189&gt;=100)),'4-man'!BQ$54&lt;=IF('4-man'!$BF$37="",999,'4-man'!$BF$37)),100,BQ165)))))</f>
        <v/>
      </c>
      <c r="BR166">
        <f>IF(OR('4-man'!BR$55="R",'4-man'!BR$54=$R$171),MIN(100,BR165+10),IF('4-man'!BR$55="P",MIN(100,BR165+25),IF(AND('4-man'!BR$55="D",BR165&gt;=35,'4-man'!BR$54&lt;=IF('4-man'!$BF$37="",999,'4-man'!$BF$37)),BR165-35,IF(AND(LEFT('4-man'!BR$55,3)="ST&gt;",BR165&gt;=100,'4-man'!BR$54&lt;=IF('4-man'!$BF$37="",999,'4-man'!$BF$37)),0,IF(AND(OR(AND('4-man'!BR$56="ST&gt;1",BR173&gt;=100),AND('4-man'!BR$57="ST&gt;1",BR181&gt;=100),AND('4-man'!BR$58="ST&gt;1",BR189&gt;=100)),'4-man'!BR$54&lt;=IF('4-man'!$BF$37="",999,'4-man'!$BF$37)),100,BR165)))))</f>
        <v/>
      </c>
      <c r="BS166">
        <f>IF(OR('4-man'!BS$55="R",'4-man'!BS$54=$R$171),MIN(100,BS165+10),IF('4-man'!BS$55="P",MIN(100,BS165+25),IF(AND('4-man'!BS$55="D",BS165&gt;=35,'4-man'!BS$54&lt;=IF('4-man'!$BF$37="",999,'4-man'!$BF$37)),BS165-35,IF(AND(LEFT('4-man'!BS$55,3)="ST&gt;",BS165&gt;=100,'4-man'!BS$54&lt;=IF('4-man'!$BF$37="",999,'4-man'!$BF$37)),0,IF(AND(OR(AND('4-man'!BS$56="ST&gt;1",BS173&gt;=100),AND('4-man'!BS$57="ST&gt;1",BS181&gt;=100),AND('4-man'!BS$58="ST&gt;1",BS189&gt;=100)),'4-man'!BS$54&lt;=IF('4-man'!$BF$37="",999,'4-man'!$BF$37)),100,BS165)))))</f>
        <v/>
      </c>
      <c r="BT166">
        <f>IF(OR('4-man'!BT$55="R",'4-man'!BT$54=$R$171),MIN(100,BT165+10),IF('4-man'!BT$55="P",MIN(100,BT165+25),IF(AND('4-man'!BT$55="D",BT165&gt;=35,'4-man'!BT$54&lt;=IF('4-man'!$BF$37="",999,'4-man'!$BF$37)),BT165-35,IF(AND(LEFT('4-man'!BT$55,3)="ST&gt;",BT165&gt;=100,'4-man'!BT$54&lt;=IF('4-man'!$BF$37="",999,'4-man'!$BF$37)),0,IF(AND(OR(AND('4-man'!BT$56="ST&gt;1",BT173&gt;=100),AND('4-man'!BT$57="ST&gt;1",BT181&gt;=100),AND('4-man'!BT$58="ST&gt;1",BT189&gt;=100)),'4-man'!BT$54&lt;=IF('4-man'!$BF$37="",999,'4-man'!$BF$37)),100,BT165)))))</f>
        <v/>
      </c>
      <c r="BU166">
        <f>IF(OR('4-man'!BU$55="R",'4-man'!BU$54=$R$171),MIN(100,BU165+10),IF('4-man'!BU$55="P",MIN(100,BU165+25),IF(AND('4-man'!BU$55="D",BU165&gt;=35,'4-man'!BU$54&lt;=IF('4-man'!$BF$37="",999,'4-man'!$BF$37)),BU165-35,IF(AND(LEFT('4-man'!BU$55,3)="ST&gt;",BU165&gt;=100,'4-man'!BU$54&lt;=IF('4-man'!$BF$37="",999,'4-man'!$BF$37)),0,IF(AND(OR(AND('4-man'!BU$56="ST&gt;1",BU173&gt;=100),AND('4-man'!BU$57="ST&gt;1",BU181&gt;=100),AND('4-man'!BU$58="ST&gt;1",BU189&gt;=100)),'4-man'!BU$54&lt;=IF('4-man'!$BF$37="",999,'4-man'!$BF$37)),100,BU165)))))</f>
        <v/>
      </c>
      <c r="BV166">
        <f>IF(OR('4-man'!BV$55="R",'4-man'!BV$54=$R$171),MIN(100,BV165+10),IF('4-man'!BV$55="P",MIN(100,BV165+25),IF(AND('4-man'!BV$55="D",BV165&gt;=35,'4-man'!BV$54&lt;=IF('4-man'!$BF$37="",999,'4-man'!$BF$37)),BV165-35,IF(AND(LEFT('4-man'!BV$55,3)="ST&gt;",BV165&gt;=100,'4-man'!BV$54&lt;=IF('4-man'!$BF$37="",999,'4-man'!$BF$37)),0,IF(AND(OR(AND('4-man'!BV$56="ST&gt;1",BV173&gt;=100),AND('4-man'!BV$57="ST&gt;1",BV181&gt;=100),AND('4-man'!BV$58="ST&gt;1",BV189&gt;=100)),'4-man'!BV$54&lt;=IF('4-man'!$BF$37="",999,'4-man'!$BF$37)),100,BV165)))))</f>
        <v/>
      </c>
      <c r="BW166">
        <f>IF(OR('4-man'!BW$55="R",'4-man'!BW$54=$R$171),MIN(100,BW165+10),IF('4-man'!BW$55="P",MIN(100,BW165+25),IF(AND('4-man'!BW$55="D",BW165&gt;=35,'4-man'!BW$54&lt;=IF('4-man'!$BF$37="",999,'4-man'!$BF$37)),BW165-35,IF(AND(LEFT('4-man'!BW$55,3)="ST&gt;",BW165&gt;=100,'4-man'!BW$54&lt;=IF('4-man'!$BF$37="",999,'4-man'!$BF$37)),0,IF(AND(OR(AND('4-man'!BW$56="ST&gt;1",BW173&gt;=100),AND('4-man'!BW$57="ST&gt;1",BW181&gt;=100),AND('4-man'!BW$58="ST&gt;1",BW189&gt;=100)),'4-man'!BW$54&lt;=IF('4-man'!$BF$37="",999,'4-man'!$BF$37)),100,BW165)))))</f>
        <v/>
      </c>
      <c r="BX166">
        <f>IF(OR('4-man'!BX$55="R",'4-man'!BX$54=$R$171),MIN(100,BX165+10),IF('4-man'!BX$55="P",MIN(100,BX165+25),IF(AND('4-man'!BX$55="D",BX165&gt;=35,'4-man'!BX$54&lt;=IF('4-man'!$BF$37="",999,'4-man'!$BF$37)),BX165-35,IF(AND(LEFT('4-man'!BX$55,3)="ST&gt;",BX165&gt;=100,'4-man'!BX$54&lt;=IF('4-man'!$BF$37="",999,'4-man'!$BF$37)),0,IF(AND(OR(AND('4-man'!BX$56="ST&gt;1",BX173&gt;=100),AND('4-man'!BX$57="ST&gt;1",BX181&gt;=100),AND('4-man'!BX$58="ST&gt;1",BX189&gt;=100)),'4-man'!BX$54&lt;=IF('4-man'!$BF$37="",999,'4-man'!$BF$37)),100,BX165)))))</f>
        <v/>
      </c>
      <c r="BY166">
        <f>IF(OR('4-man'!BY$55="R",'4-man'!BY$54=$R$171),MIN(100,BY165+10),IF('4-man'!BY$55="P",MIN(100,BY165+25),IF(AND('4-man'!BY$55="D",BY165&gt;=35,'4-man'!BY$54&lt;=IF('4-man'!$BF$37="",999,'4-man'!$BF$37)),BY165-35,IF(AND(LEFT('4-man'!BY$55,3)="ST&gt;",BY165&gt;=100,'4-man'!BY$54&lt;=IF('4-man'!$BF$37="",999,'4-man'!$BF$37)),0,IF(AND(OR(AND('4-man'!BY$56="ST&gt;1",BY173&gt;=100),AND('4-man'!BY$57="ST&gt;1",BY181&gt;=100),AND('4-man'!BY$58="ST&gt;1",BY189&gt;=100)),'4-man'!BY$54&lt;=IF('4-man'!$BF$37="",999,'4-man'!$BF$37)),100,BY165)))))</f>
        <v/>
      </c>
      <c r="BZ166">
        <f>IF(OR('4-man'!BZ$55="R",'4-man'!BZ$54=$R$171),MIN(100,BZ165+10),IF('4-man'!BZ$55="P",MIN(100,BZ165+25),IF(AND('4-man'!BZ$55="D",BZ165&gt;=35,'4-man'!BZ$54&lt;=IF('4-man'!$BF$37="",999,'4-man'!$BF$37)),BZ165-35,IF(AND(LEFT('4-man'!BZ$55,3)="ST&gt;",BZ165&gt;=100,'4-man'!BZ$54&lt;=IF('4-man'!$BF$37="",999,'4-man'!$BF$37)),0,IF(AND(OR(AND('4-man'!BZ$56="ST&gt;1",BZ173&gt;=100),AND('4-man'!BZ$57="ST&gt;1",BZ181&gt;=100),AND('4-man'!BZ$58="ST&gt;1",BZ189&gt;=100)),'4-man'!BZ$54&lt;=IF('4-man'!$BF$37="",999,'4-man'!$BF$37)),100,BZ165)))))</f>
        <v/>
      </c>
      <c r="CA166">
        <f>IF(OR('4-man'!CA$55="R",'4-man'!CA$54=$R$171),MIN(100,CA165+10),IF('4-man'!CA$55="P",MIN(100,CA165+25),IF(AND('4-man'!CA$55="D",CA165&gt;=35,'4-man'!CA$54&lt;=IF('4-man'!$BF$37="",999,'4-man'!$BF$37)),CA165-35,IF(AND(LEFT('4-man'!CA$55,3)="ST&gt;",CA165&gt;=100,'4-man'!CA$54&lt;=IF('4-man'!$BF$37="",999,'4-man'!$BF$37)),0,IF(AND(OR(AND('4-man'!CA$56="ST&gt;1",CA173&gt;=100),AND('4-man'!CA$57="ST&gt;1",CA181&gt;=100),AND('4-man'!CA$58="ST&gt;1",CA189&gt;=100)),'4-man'!CA$54&lt;=IF('4-man'!$BF$37="",999,'4-man'!$BF$37)),100,CA165)))))</f>
        <v/>
      </c>
      <c r="CB166">
        <f>IF(OR('4-man'!CB$55="R",'4-man'!CB$54=$R$171),MIN(100,CB165+10),IF('4-man'!CB$55="P",MIN(100,CB165+25),IF(AND('4-man'!CB$55="D",CB165&gt;=35,'4-man'!CB$54&lt;=IF('4-man'!$BF$37="",999,'4-man'!$BF$37)),CB165-35,IF(AND(LEFT('4-man'!CB$55,3)="ST&gt;",CB165&gt;=100,'4-man'!CB$54&lt;=IF('4-man'!$BF$37="",999,'4-man'!$BF$37)),0,IF(AND(OR(AND('4-man'!CB$56="ST&gt;1",CB173&gt;=100),AND('4-man'!CB$57="ST&gt;1",CB181&gt;=100),AND('4-man'!CB$58="ST&gt;1",CB189&gt;=100)),'4-man'!CB$54&lt;=IF('4-man'!$BF$37="",999,'4-man'!$BF$37)),100,CB165)))))</f>
        <v/>
      </c>
      <c r="CC166">
        <f>IF(OR('4-man'!CC$55="R",'4-man'!CC$54=$R$171),MIN(100,CC165+10),IF('4-man'!CC$55="P",MIN(100,CC165+25),IF(AND('4-man'!CC$55="D",CC165&gt;=35,'4-man'!CC$54&lt;=IF('4-man'!$BF$37="",999,'4-man'!$BF$37)),CC165-35,IF(AND(LEFT('4-man'!CC$55,3)="ST&gt;",CC165&gt;=100,'4-man'!CC$54&lt;=IF('4-man'!$BF$37="",999,'4-man'!$BF$37)),0,IF(AND(OR(AND('4-man'!CC$56="ST&gt;1",CC173&gt;=100),AND('4-man'!CC$57="ST&gt;1",CC181&gt;=100),AND('4-man'!CC$58="ST&gt;1",CC189&gt;=100)),'4-man'!CC$54&lt;=IF('4-man'!$BF$37="",999,'4-man'!$BF$37)),100,CC165)))))</f>
        <v/>
      </c>
      <c r="CD166">
        <f>IF(OR('4-man'!CD$55="R",'4-man'!CD$54=$R$171),MIN(100,CD165+10),IF('4-man'!CD$55="P",MIN(100,CD165+25),IF(AND('4-man'!CD$55="D",CD165&gt;=35,'4-man'!CD$54&lt;=IF('4-man'!$BF$37="",999,'4-man'!$BF$37)),CD165-35,IF(AND(LEFT('4-man'!CD$55,3)="ST&gt;",CD165&gt;=100,'4-man'!CD$54&lt;=IF('4-man'!$BF$37="",999,'4-man'!$BF$37)),0,IF(AND(OR(AND('4-man'!CD$56="ST&gt;1",CD173&gt;=100),AND('4-man'!CD$57="ST&gt;1",CD181&gt;=100),AND('4-man'!CD$58="ST&gt;1",CD189&gt;=100)),'4-man'!CD$54&lt;=IF('4-man'!$BF$37="",999,'4-man'!$BF$37)),100,CD165)))))</f>
        <v/>
      </c>
    </row>
    <row r="167">
      <c r="A167" t="inlineStr">
        <is>
          <t>P1 timer</t>
        </is>
      </c>
      <c r="B167" t="n">
        <v>0</v>
      </c>
      <c r="C167">
        <f>IF(OR('4-man'!C$55="R",'4-man'!C$54=$R$171,AND(ISNUMBER($R$171),'4-man'!C$54&lt;$R$171)),0,IF(B166&gt;=100,0,IF(B167+1&gt;=IF(OR('4-man'!$F$37=TRUE,'4-man'!$F$37="TRUE",'4-man'!$F$37="Yes"),25,50),0,B167+1)))</f>
        <v/>
      </c>
      <c r="D167">
        <f>IF(OR('4-man'!D$55="R",'4-man'!D$54=$R$171,AND(ISNUMBER($R$171),'4-man'!D$54&lt;$R$171)),0,IF(C166&gt;=100,0,IF(C167+1&gt;=IF(OR('4-man'!$F$37=TRUE,'4-man'!$F$37="TRUE",'4-man'!$F$37="Yes"),25,50),0,C167+1)))</f>
        <v/>
      </c>
      <c r="E167">
        <f>IF(OR('4-man'!E$55="R",'4-man'!E$54=$R$171,AND(ISNUMBER($R$171),'4-man'!E$54&lt;$R$171)),0,IF(D166&gt;=100,0,IF(D167+1&gt;=IF(OR('4-man'!$F$37=TRUE,'4-man'!$F$37="TRUE",'4-man'!$F$37="Yes"),25,50),0,D167+1)))</f>
        <v/>
      </c>
      <c r="F167">
        <f>IF(OR('4-man'!F$55="R",'4-man'!F$54=$R$171,AND(ISNUMBER($R$171),'4-man'!F$54&lt;$R$171)),0,IF(E166&gt;=100,0,IF(E167+1&gt;=IF(OR('4-man'!$F$37=TRUE,'4-man'!$F$37="TRUE",'4-man'!$F$37="Yes"),25,50),0,E167+1)))</f>
        <v/>
      </c>
      <c r="G167">
        <f>IF(OR('4-man'!G$55="R",'4-man'!G$54=$R$171,AND(ISNUMBER($R$171),'4-man'!G$54&lt;$R$171)),0,IF(F166&gt;=100,0,IF(F167+1&gt;=IF(OR('4-man'!$F$37=TRUE,'4-man'!$F$37="TRUE",'4-man'!$F$37="Yes"),25,50),0,F167+1)))</f>
        <v/>
      </c>
      <c r="H167">
        <f>IF(OR('4-man'!H$55="R",'4-man'!H$54=$R$171,AND(ISNUMBER($R$171),'4-man'!H$54&lt;$R$171)),0,IF(G166&gt;=100,0,IF(G167+1&gt;=IF(OR('4-man'!$F$37=TRUE,'4-man'!$F$37="TRUE",'4-man'!$F$37="Yes"),25,50),0,G167+1)))</f>
        <v/>
      </c>
      <c r="I167">
        <f>IF(OR('4-man'!I$55="R",'4-man'!I$54=$R$171,AND(ISNUMBER($R$171),'4-man'!I$54&lt;$R$171)),0,IF(H166&gt;=100,0,IF(H167+1&gt;=IF(OR('4-man'!$F$37=TRUE,'4-man'!$F$37="TRUE",'4-man'!$F$37="Yes"),25,50),0,H167+1)))</f>
        <v/>
      </c>
      <c r="J167">
        <f>IF(OR('4-man'!J$55="R",'4-man'!J$54=$R$171,AND(ISNUMBER($R$171),'4-man'!J$54&lt;$R$171)),0,IF(I166&gt;=100,0,IF(I167+1&gt;=IF(OR('4-man'!$F$37=TRUE,'4-man'!$F$37="TRUE",'4-man'!$F$37="Yes"),25,50),0,I167+1)))</f>
        <v/>
      </c>
      <c r="K167">
        <f>IF(OR('4-man'!K$55="R",'4-man'!K$54=$R$171,AND(ISNUMBER($R$171),'4-man'!K$54&lt;$R$171)),0,IF(J166&gt;=100,0,IF(J167+1&gt;=IF(OR('4-man'!$F$37=TRUE,'4-man'!$F$37="TRUE",'4-man'!$F$37="Yes"),25,50),0,J167+1)))</f>
        <v/>
      </c>
      <c r="L167">
        <f>IF(OR('4-man'!L$55="R",'4-man'!L$54=$R$171,AND(ISNUMBER($R$171),'4-man'!L$54&lt;$R$171)),0,IF(K166&gt;=100,0,IF(K167+1&gt;=IF(OR('4-man'!$F$37=TRUE,'4-man'!$F$37="TRUE",'4-man'!$F$37="Yes"),25,50),0,K167+1)))</f>
        <v/>
      </c>
      <c r="M167">
        <f>IF(OR('4-man'!M$55="R",'4-man'!M$54=$R$171,AND(ISNUMBER($R$171),'4-man'!M$54&lt;$R$171)),0,IF(L166&gt;=100,0,IF(L167+1&gt;=IF(OR('4-man'!$F$37=TRUE,'4-man'!$F$37="TRUE",'4-man'!$F$37="Yes"),25,50),0,L167+1)))</f>
        <v/>
      </c>
      <c r="N167">
        <f>IF(OR('4-man'!N$55="R",'4-man'!N$54=$R$171,AND(ISNUMBER($R$171),'4-man'!N$54&lt;$R$171)),0,IF(M166&gt;=100,0,IF(M167+1&gt;=IF(OR('4-man'!$F$37=TRUE,'4-man'!$F$37="TRUE",'4-man'!$F$37="Yes"),25,50),0,M167+1)))</f>
        <v/>
      </c>
      <c r="O167">
        <f>IF(OR('4-man'!O$55="R",'4-man'!O$54=$R$171,AND(ISNUMBER($R$171),'4-man'!O$54&lt;$R$171)),0,IF(N166&gt;=100,0,IF(N167+1&gt;=IF(OR('4-man'!$F$37=TRUE,'4-man'!$F$37="TRUE",'4-man'!$F$37="Yes"),25,50),0,N167+1)))</f>
        <v/>
      </c>
      <c r="P167">
        <f>IF(OR('4-man'!P$55="R",'4-man'!P$54=$R$171,AND(ISNUMBER($R$171),'4-man'!P$54&lt;$R$171)),0,IF(O166&gt;=100,0,IF(O167+1&gt;=IF(OR('4-man'!$F$37=TRUE,'4-man'!$F$37="TRUE",'4-man'!$F$37="Yes"),25,50),0,O167+1)))</f>
        <v/>
      </c>
      <c r="Q167">
        <f>IF(OR('4-man'!Q$55="R",'4-man'!Q$54=$R$171,AND(ISNUMBER($R$171),'4-man'!Q$54&lt;$R$171)),0,IF(P166&gt;=100,0,IF(P167+1&gt;=IF(OR('4-man'!$F$37=TRUE,'4-man'!$F$37="TRUE",'4-man'!$F$37="Yes"),25,50),0,P167+1)))</f>
        <v/>
      </c>
      <c r="R167">
        <f>IF(OR('4-man'!R$55="R",'4-man'!R$54=$R$171,AND(ISNUMBER($R$171),'4-man'!R$54&lt;$R$171)),0,IF(Q166&gt;=100,0,IF(Q167+1&gt;=IF(OR('4-man'!$F$37=TRUE,'4-man'!$F$37="TRUE",'4-man'!$F$37="Yes"),25,50),0,Q167+1)))</f>
        <v/>
      </c>
      <c r="S167">
        <f>IF(OR('4-man'!S$55="R",'4-man'!S$54=$R$171,AND(ISNUMBER($R$171),'4-man'!S$54&lt;$R$171)),0,IF(R166&gt;=100,0,IF(R167+1&gt;=IF(OR('4-man'!$F$37=TRUE,'4-man'!$F$37="TRUE",'4-man'!$F$37="Yes"),25,50),0,R167+1)))</f>
        <v/>
      </c>
      <c r="T167">
        <f>IF(OR('4-man'!T$55="R",'4-man'!T$54=$R$171,AND(ISNUMBER($R$171),'4-man'!T$54&lt;$R$171)),0,IF(S166&gt;=100,0,IF(S167+1&gt;=IF(OR('4-man'!$F$37=TRUE,'4-man'!$F$37="TRUE",'4-man'!$F$37="Yes"),25,50),0,S167+1)))</f>
        <v/>
      </c>
      <c r="U167">
        <f>IF(OR('4-man'!U$55="R",'4-man'!U$54=$R$171,AND(ISNUMBER($R$171),'4-man'!U$54&lt;$R$171)),0,IF(T166&gt;=100,0,IF(T167+1&gt;=IF(OR('4-man'!$F$37=TRUE,'4-man'!$F$37="TRUE",'4-man'!$F$37="Yes"),25,50),0,T167+1)))</f>
        <v/>
      </c>
      <c r="V167">
        <f>IF(OR('4-man'!V$55="R",'4-man'!V$54=$R$171,AND(ISNUMBER($R$171),'4-man'!V$54&lt;$R$171)),0,IF(U166&gt;=100,0,IF(U167+1&gt;=IF(OR('4-man'!$F$37=TRUE,'4-man'!$F$37="TRUE",'4-man'!$F$37="Yes"),25,50),0,U167+1)))</f>
        <v/>
      </c>
      <c r="W167">
        <f>IF(OR('4-man'!W$55="R",'4-man'!W$54=$R$171,AND(ISNUMBER($R$171),'4-man'!W$54&lt;$R$171)),0,IF(V166&gt;=100,0,IF(V167+1&gt;=IF(OR('4-man'!$F$37=TRUE,'4-man'!$F$37="TRUE",'4-man'!$F$37="Yes"),25,50),0,V167+1)))</f>
        <v/>
      </c>
      <c r="X167">
        <f>IF(OR('4-man'!X$55="R",'4-man'!X$54=$R$171,AND(ISNUMBER($R$171),'4-man'!X$54&lt;$R$171)),0,IF(W166&gt;=100,0,IF(W167+1&gt;=IF(OR('4-man'!$F$37=TRUE,'4-man'!$F$37="TRUE",'4-man'!$F$37="Yes"),25,50),0,W167+1)))</f>
        <v/>
      </c>
      <c r="Y167">
        <f>IF(OR('4-man'!Y$55="R",'4-man'!Y$54=$R$171,AND(ISNUMBER($R$171),'4-man'!Y$54&lt;$R$171)),0,IF(X166&gt;=100,0,IF(X167+1&gt;=IF(OR('4-man'!$F$37=TRUE,'4-man'!$F$37="TRUE",'4-man'!$F$37="Yes"),25,50),0,X167+1)))</f>
        <v/>
      </c>
      <c r="Z167">
        <f>IF(OR('4-man'!Z$55="R",'4-man'!Z$54=$R$171,AND(ISNUMBER($R$171),'4-man'!Z$54&lt;$R$171)),0,IF(Y166&gt;=100,0,IF(Y167+1&gt;=IF(OR('4-man'!$F$37=TRUE,'4-man'!$F$37="TRUE",'4-man'!$F$37="Yes"),25,50),0,Y167+1)))</f>
        <v/>
      </c>
      <c r="AA167">
        <f>IF(OR('4-man'!AA$55="R",'4-man'!AA$54=$R$171,AND(ISNUMBER($R$171),'4-man'!AA$54&lt;$R$171)),0,IF(Z166&gt;=100,0,IF(Z167+1&gt;=IF(OR('4-man'!$F$37=TRUE,'4-man'!$F$37="TRUE",'4-man'!$F$37="Yes"),25,50),0,Z167+1)))</f>
        <v/>
      </c>
      <c r="AB167">
        <f>IF(OR('4-man'!AB$55="R",'4-man'!AB$54=$R$171,AND(ISNUMBER($R$171),'4-man'!AB$54&lt;$R$171)),0,IF(AA166&gt;=100,0,IF(AA167+1&gt;=IF(OR('4-man'!$F$37=TRUE,'4-man'!$F$37="TRUE",'4-man'!$F$37="Yes"),25,50),0,AA167+1)))</f>
        <v/>
      </c>
      <c r="AC167">
        <f>IF(OR('4-man'!AC$55="R",'4-man'!AC$54=$R$171,AND(ISNUMBER($R$171),'4-man'!AC$54&lt;$R$171)),0,IF(AB166&gt;=100,0,IF(AB167+1&gt;=IF(OR('4-man'!$F$37=TRUE,'4-man'!$F$37="TRUE",'4-man'!$F$37="Yes"),25,50),0,AB167+1)))</f>
        <v/>
      </c>
      <c r="AD167">
        <f>IF(OR('4-man'!AD$55="R",'4-man'!AD$54=$R$171,AND(ISNUMBER($R$171),'4-man'!AD$54&lt;$R$171)),0,IF(AC166&gt;=100,0,IF(AC167+1&gt;=IF(OR('4-man'!$F$37=TRUE,'4-man'!$F$37="TRUE",'4-man'!$F$37="Yes"),25,50),0,AC167+1)))</f>
        <v/>
      </c>
      <c r="AE167">
        <f>IF(OR('4-man'!AE$55="R",'4-man'!AE$54=$R$171,AND(ISNUMBER($R$171),'4-man'!AE$54&lt;$R$171)),0,IF(AD166&gt;=100,0,IF(AD167+1&gt;=IF(OR('4-man'!$F$37=TRUE,'4-man'!$F$37="TRUE",'4-man'!$F$37="Yes"),25,50),0,AD167+1)))</f>
        <v/>
      </c>
      <c r="AF167">
        <f>IF(OR('4-man'!AF$55="R",'4-man'!AF$54=$R$171,AND(ISNUMBER($R$171),'4-man'!AF$54&lt;$R$171)),0,IF(AE166&gt;=100,0,IF(AE167+1&gt;=IF(OR('4-man'!$F$37=TRUE,'4-man'!$F$37="TRUE",'4-man'!$F$37="Yes"),25,50),0,AE167+1)))</f>
        <v/>
      </c>
      <c r="AG167">
        <f>IF(OR('4-man'!AG$55="R",'4-man'!AG$54=$R$171,AND(ISNUMBER($R$171),'4-man'!AG$54&lt;$R$171)),0,IF(AF166&gt;=100,0,IF(AF167+1&gt;=IF(OR('4-man'!$F$37=TRUE,'4-man'!$F$37="TRUE",'4-man'!$F$37="Yes"),25,50),0,AF167+1)))</f>
        <v/>
      </c>
      <c r="AH167">
        <f>IF(OR('4-man'!AH$55="R",'4-man'!AH$54=$R$171,AND(ISNUMBER($R$171),'4-man'!AH$54&lt;$R$171)),0,IF(AG166&gt;=100,0,IF(AG167+1&gt;=IF(OR('4-man'!$F$37=TRUE,'4-man'!$F$37="TRUE",'4-man'!$F$37="Yes"),25,50),0,AG167+1)))</f>
        <v/>
      </c>
      <c r="AI167">
        <f>IF(OR('4-man'!AI$55="R",'4-man'!AI$54=$R$171,AND(ISNUMBER($R$171),'4-man'!AI$54&lt;$R$171)),0,IF(AH166&gt;=100,0,IF(AH167+1&gt;=IF(OR('4-man'!$F$37=TRUE,'4-man'!$F$37="TRUE",'4-man'!$F$37="Yes"),25,50),0,AH167+1)))</f>
        <v/>
      </c>
      <c r="AJ167">
        <f>IF(OR('4-man'!AJ$55="R",'4-man'!AJ$54=$R$171,AND(ISNUMBER($R$171),'4-man'!AJ$54&lt;$R$171)),0,IF(AI166&gt;=100,0,IF(AI167+1&gt;=IF(OR('4-man'!$F$37=TRUE,'4-man'!$F$37="TRUE",'4-man'!$F$37="Yes"),25,50),0,AI167+1)))</f>
        <v/>
      </c>
      <c r="AK167">
        <f>IF(OR('4-man'!AK$55="R",'4-man'!AK$54=$R$171,AND(ISNUMBER($R$171),'4-man'!AK$54&lt;$R$171)),0,IF(AJ166&gt;=100,0,IF(AJ167+1&gt;=IF(OR('4-man'!$F$37=TRUE,'4-man'!$F$37="TRUE",'4-man'!$F$37="Yes"),25,50),0,AJ167+1)))</f>
        <v/>
      </c>
      <c r="AL167">
        <f>IF(OR('4-man'!AL$55="R",'4-man'!AL$54=$R$171,AND(ISNUMBER($R$171),'4-man'!AL$54&lt;$R$171)),0,IF(AK166&gt;=100,0,IF(AK167+1&gt;=IF(OR('4-man'!$F$37=TRUE,'4-man'!$F$37="TRUE",'4-man'!$F$37="Yes"),25,50),0,AK167+1)))</f>
        <v/>
      </c>
      <c r="AM167">
        <f>IF(OR('4-man'!AM$55="R",'4-man'!AM$54=$R$171,AND(ISNUMBER($R$171),'4-man'!AM$54&lt;$R$171)),0,IF(AL166&gt;=100,0,IF(AL167+1&gt;=IF(OR('4-man'!$F$37=TRUE,'4-man'!$F$37="TRUE",'4-man'!$F$37="Yes"),25,50),0,AL167+1)))</f>
        <v/>
      </c>
      <c r="AN167">
        <f>IF(OR('4-man'!AN$55="R",'4-man'!AN$54=$R$171,AND(ISNUMBER($R$171),'4-man'!AN$54&lt;$R$171)),0,IF(AM166&gt;=100,0,IF(AM167+1&gt;=IF(OR('4-man'!$F$37=TRUE,'4-man'!$F$37="TRUE",'4-man'!$F$37="Yes"),25,50),0,AM167+1)))</f>
        <v/>
      </c>
      <c r="AO167">
        <f>IF(OR('4-man'!AO$55="R",'4-man'!AO$54=$R$171,AND(ISNUMBER($R$171),'4-man'!AO$54&lt;$R$171)),0,IF(AN166&gt;=100,0,IF(AN167+1&gt;=IF(OR('4-man'!$F$37=TRUE,'4-man'!$F$37="TRUE",'4-man'!$F$37="Yes"),25,50),0,AN167+1)))</f>
        <v/>
      </c>
      <c r="AP167">
        <f>IF(OR('4-man'!AP$55="R",'4-man'!AP$54=$R$171,AND(ISNUMBER($R$171),'4-man'!AP$54&lt;$R$171)),0,IF(AO166&gt;=100,0,IF(AO167+1&gt;=IF(OR('4-man'!$F$37=TRUE,'4-man'!$F$37="TRUE",'4-man'!$F$37="Yes"),25,50),0,AO167+1)))</f>
        <v/>
      </c>
      <c r="AQ167">
        <f>IF(OR('4-man'!AQ$55="R",'4-man'!AQ$54=$R$171,AND(ISNUMBER($R$171),'4-man'!AQ$54&lt;$R$171)),0,IF(AP166&gt;=100,0,IF(AP167+1&gt;=IF(OR('4-man'!$F$37=TRUE,'4-man'!$F$37="TRUE",'4-man'!$F$37="Yes"),25,50),0,AP167+1)))</f>
        <v/>
      </c>
      <c r="AR167">
        <f>IF(OR('4-man'!AR$55="R",'4-man'!AR$54=$R$171,AND(ISNUMBER($R$171),'4-man'!AR$54&lt;$R$171)),0,IF(AQ166&gt;=100,0,IF(AQ167+1&gt;=IF(OR('4-man'!$F$37=TRUE,'4-man'!$F$37="TRUE",'4-man'!$F$37="Yes"),25,50),0,AQ167+1)))</f>
        <v/>
      </c>
      <c r="AS167">
        <f>IF(OR('4-man'!AS$55="R",'4-man'!AS$54=$R$171,AND(ISNUMBER($R$171),'4-man'!AS$54&lt;$R$171)),0,IF(AR166&gt;=100,0,IF(AR167+1&gt;=IF(OR('4-man'!$F$37=TRUE,'4-man'!$F$37="TRUE",'4-man'!$F$37="Yes"),25,50),0,AR167+1)))</f>
        <v/>
      </c>
      <c r="AT167">
        <f>IF(OR('4-man'!AT$55="R",'4-man'!AT$54=$R$171,AND(ISNUMBER($R$171),'4-man'!AT$54&lt;$R$171)),0,IF(AS166&gt;=100,0,IF(AS167+1&gt;=IF(OR('4-man'!$F$37=TRUE,'4-man'!$F$37="TRUE",'4-man'!$F$37="Yes"),25,50),0,AS167+1)))</f>
        <v/>
      </c>
      <c r="AU167">
        <f>IF(OR('4-man'!AU$55="R",'4-man'!AU$54=$R$171,AND(ISNUMBER($R$171),'4-man'!AU$54&lt;$R$171)),0,IF(AT166&gt;=100,0,IF(AT167+1&gt;=IF(OR('4-man'!$F$37=TRUE,'4-man'!$F$37="TRUE",'4-man'!$F$37="Yes"),25,50),0,AT167+1)))</f>
        <v/>
      </c>
      <c r="AV167">
        <f>IF(OR('4-man'!AV$55="R",'4-man'!AV$54=$R$171,AND(ISNUMBER($R$171),'4-man'!AV$54&lt;$R$171)),0,IF(AU166&gt;=100,0,IF(AU167+1&gt;=IF(OR('4-man'!$F$37=TRUE,'4-man'!$F$37="TRUE",'4-man'!$F$37="Yes"),25,50),0,AU167+1)))</f>
        <v/>
      </c>
      <c r="AW167">
        <f>IF(OR('4-man'!AW$55="R",'4-man'!AW$54=$R$171,AND(ISNUMBER($R$171),'4-man'!AW$54&lt;$R$171)),0,IF(AV166&gt;=100,0,IF(AV167+1&gt;=IF(OR('4-man'!$F$37=TRUE,'4-man'!$F$37="TRUE",'4-man'!$F$37="Yes"),25,50),0,AV167+1)))</f>
        <v/>
      </c>
      <c r="AX167">
        <f>IF(OR('4-man'!AX$55="R",'4-man'!AX$54=$R$171,AND(ISNUMBER($R$171),'4-man'!AX$54&lt;$R$171)),0,IF(AW166&gt;=100,0,IF(AW167+1&gt;=IF(OR('4-man'!$F$37=TRUE,'4-man'!$F$37="TRUE",'4-man'!$F$37="Yes"),25,50),0,AW167+1)))</f>
        <v/>
      </c>
      <c r="AY167">
        <f>IF(OR('4-man'!AY$55="R",'4-man'!AY$54=$R$171,AND(ISNUMBER($R$171),'4-man'!AY$54&lt;$R$171)),0,IF(AX166&gt;=100,0,IF(AX167+1&gt;=IF(OR('4-man'!$F$37=TRUE,'4-man'!$F$37="TRUE",'4-man'!$F$37="Yes"),25,50),0,AX167+1)))</f>
        <v/>
      </c>
      <c r="AZ167">
        <f>IF(OR('4-man'!AZ$55="R",'4-man'!AZ$54=$R$171,AND(ISNUMBER($R$171),'4-man'!AZ$54&lt;$R$171)),0,IF(AY166&gt;=100,0,IF(AY167+1&gt;=IF(OR('4-man'!$F$37=TRUE,'4-man'!$F$37="TRUE",'4-man'!$F$37="Yes"),25,50),0,AY167+1)))</f>
        <v/>
      </c>
      <c r="BA167">
        <f>IF(OR('4-man'!BA$55="R",'4-man'!BA$54=$R$171,AND(ISNUMBER($R$171),'4-man'!BA$54&lt;$R$171)),0,IF(AZ166&gt;=100,0,IF(AZ167+1&gt;=IF(OR('4-man'!$F$37=TRUE,'4-man'!$F$37="TRUE",'4-man'!$F$37="Yes"),25,50),0,AZ167+1)))</f>
        <v/>
      </c>
      <c r="BB167">
        <f>IF(OR('4-man'!BB$55="R",'4-man'!BB$54=$R$171,AND(ISNUMBER($R$171),'4-man'!BB$54&lt;$R$171)),0,IF(BA166&gt;=100,0,IF(BA167+1&gt;=IF(OR('4-man'!$F$37=TRUE,'4-man'!$F$37="TRUE",'4-man'!$F$37="Yes"),25,50),0,BA167+1)))</f>
        <v/>
      </c>
      <c r="BC167">
        <f>IF(OR('4-man'!BC$55="R",'4-man'!BC$54=$R$171,AND(ISNUMBER($R$171),'4-man'!BC$54&lt;$R$171)),0,IF(BB166&gt;=100,0,IF(BB167+1&gt;=IF(OR('4-man'!$F$37=TRUE,'4-man'!$F$37="TRUE",'4-man'!$F$37="Yes"),25,50),0,BB167+1)))</f>
        <v/>
      </c>
      <c r="BD167">
        <f>IF(OR('4-man'!BD$55="R",'4-man'!BD$54=$R$171,AND(ISNUMBER($R$171),'4-man'!BD$54&lt;$R$171)),0,IF(BC166&gt;=100,0,IF(BC167+1&gt;=IF(OR('4-man'!$F$37=TRUE,'4-man'!$F$37="TRUE",'4-man'!$F$37="Yes"),25,50),0,BC167+1)))</f>
        <v/>
      </c>
      <c r="BE167">
        <f>IF(OR('4-man'!BE$55="R",'4-man'!BE$54=$R$171,AND(ISNUMBER($R$171),'4-man'!BE$54&lt;$R$171)),0,IF(BD166&gt;=100,0,IF(BD167+1&gt;=IF(OR('4-man'!$F$37=TRUE,'4-man'!$F$37="TRUE",'4-man'!$F$37="Yes"),25,50),0,BD167+1)))</f>
        <v/>
      </c>
      <c r="BF167">
        <f>IF(OR('4-man'!BF$55="R",'4-man'!BF$54=$R$171,AND(ISNUMBER($R$171),'4-man'!BF$54&lt;$R$171)),0,IF(BE166&gt;=100,0,IF(BE167+1&gt;=IF(OR('4-man'!$F$37=TRUE,'4-man'!$F$37="TRUE",'4-man'!$F$37="Yes"),25,50),0,BE167+1)))</f>
        <v/>
      </c>
      <c r="BG167">
        <f>IF(OR('4-man'!BG$55="R",'4-man'!BG$54=$R$171,AND(ISNUMBER($R$171),'4-man'!BG$54&lt;$R$171)),0,IF(BF166&gt;=100,0,IF(BF167+1&gt;=IF(OR('4-man'!$F$37=TRUE,'4-man'!$F$37="TRUE",'4-man'!$F$37="Yes"),25,50),0,BF167+1)))</f>
        <v/>
      </c>
      <c r="BH167">
        <f>IF(OR('4-man'!BH$55="R",'4-man'!BH$54=$R$171,AND(ISNUMBER($R$171),'4-man'!BH$54&lt;$R$171)),0,IF(BG166&gt;=100,0,IF(BG167+1&gt;=IF(OR('4-man'!$F$37=TRUE,'4-man'!$F$37="TRUE",'4-man'!$F$37="Yes"),25,50),0,BG167+1)))</f>
        <v/>
      </c>
      <c r="BI167">
        <f>IF(OR('4-man'!BI$55="R",'4-man'!BI$54=$R$171,AND(ISNUMBER($R$171),'4-man'!BI$54&lt;$R$171)),0,IF(BH166&gt;=100,0,IF(BH167+1&gt;=IF(OR('4-man'!$F$37=TRUE,'4-man'!$F$37="TRUE",'4-man'!$F$37="Yes"),25,50),0,BH167+1)))</f>
        <v/>
      </c>
      <c r="BJ167">
        <f>IF(OR('4-man'!BJ$55="R",'4-man'!BJ$54=$R$171,AND(ISNUMBER($R$171),'4-man'!BJ$54&lt;$R$171)),0,IF(BI166&gt;=100,0,IF(BI167+1&gt;=IF(OR('4-man'!$F$37=TRUE,'4-man'!$F$37="TRUE",'4-man'!$F$37="Yes"),25,50),0,BI167+1)))</f>
        <v/>
      </c>
      <c r="BK167">
        <f>IF(OR('4-man'!BK$55="R",'4-man'!BK$54=$R$171,AND(ISNUMBER($R$171),'4-man'!BK$54&lt;$R$171)),0,IF(BJ166&gt;=100,0,IF(BJ167+1&gt;=IF(OR('4-man'!$F$37=TRUE,'4-man'!$F$37="TRUE",'4-man'!$F$37="Yes"),25,50),0,BJ167+1)))</f>
        <v/>
      </c>
      <c r="BL167">
        <f>IF(OR('4-man'!BL$55="R",'4-man'!BL$54=$R$171,AND(ISNUMBER($R$171),'4-man'!BL$54&lt;$R$171)),0,IF(BK166&gt;=100,0,IF(BK167+1&gt;=IF(OR('4-man'!$F$37=TRUE,'4-man'!$F$37="TRUE",'4-man'!$F$37="Yes"),25,50),0,BK167+1)))</f>
        <v/>
      </c>
      <c r="BM167">
        <f>IF(OR('4-man'!BM$55="R",'4-man'!BM$54=$R$171,AND(ISNUMBER($R$171),'4-man'!BM$54&lt;$R$171)),0,IF(BL166&gt;=100,0,IF(BL167+1&gt;=IF(OR('4-man'!$F$37=TRUE,'4-man'!$F$37="TRUE",'4-man'!$F$37="Yes"),25,50),0,BL167+1)))</f>
        <v/>
      </c>
      <c r="BN167">
        <f>IF(OR('4-man'!BN$55="R",'4-man'!BN$54=$R$171,AND(ISNUMBER($R$171),'4-man'!BN$54&lt;$R$171)),0,IF(BM166&gt;=100,0,IF(BM167+1&gt;=IF(OR('4-man'!$F$37=TRUE,'4-man'!$F$37="TRUE",'4-man'!$F$37="Yes"),25,50),0,BM167+1)))</f>
        <v/>
      </c>
      <c r="BO167">
        <f>IF(OR('4-man'!BO$55="R",'4-man'!BO$54=$R$171,AND(ISNUMBER($R$171),'4-man'!BO$54&lt;$R$171)),0,IF(BN166&gt;=100,0,IF(BN167+1&gt;=IF(OR('4-man'!$F$37=TRUE,'4-man'!$F$37="TRUE",'4-man'!$F$37="Yes"),25,50),0,BN167+1)))</f>
        <v/>
      </c>
      <c r="BP167">
        <f>IF(OR('4-man'!BP$55="R",'4-man'!BP$54=$R$171,AND(ISNUMBER($R$171),'4-man'!BP$54&lt;$R$171)),0,IF(BO166&gt;=100,0,IF(BO167+1&gt;=IF(OR('4-man'!$F$37=TRUE,'4-man'!$F$37="TRUE",'4-man'!$F$37="Yes"),25,50),0,BO167+1)))</f>
        <v/>
      </c>
      <c r="BQ167">
        <f>IF(OR('4-man'!BQ$55="R",'4-man'!BQ$54=$R$171,AND(ISNUMBER($R$171),'4-man'!BQ$54&lt;$R$171)),0,IF(BP166&gt;=100,0,IF(BP167+1&gt;=IF(OR('4-man'!$F$37=TRUE,'4-man'!$F$37="TRUE",'4-man'!$F$37="Yes"),25,50),0,BP167+1)))</f>
        <v/>
      </c>
      <c r="BR167">
        <f>IF(OR('4-man'!BR$55="R",'4-man'!BR$54=$R$171,AND(ISNUMBER($R$171),'4-man'!BR$54&lt;$R$171)),0,IF(BQ166&gt;=100,0,IF(BQ167+1&gt;=IF(OR('4-man'!$F$37=TRUE,'4-man'!$F$37="TRUE",'4-man'!$F$37="Yes"),25,50),0,BQ167+1)))</f>
        <v/>
      </c>
      <c r="BS167">
        <f>IF(OR('4-man'!BS$55="R",'4-man'!BS$54=$R$171,AND(ISNUMBER($R$171),'4-man'!BS$54&lt;$R$171)),0,IF(BR166&gt;=100,0,IF(BR167+1&gt;=IF(OR('4-man'!$F$37=TRUE,'4-man'!$F$37="TRUE",'4-man'!$F$37="Yes"),25,50),0,BR167+1)))</f>
        <v/>
      </c>
      <c r="BT167">
        <f>IF(OR('4-man'!BT$55="R",'4-man'!BT$54=$R$171,AND(ISNUMBER($R$171),'4-man'!BT$54&lt;$R$171)),0,IF(BS166&gt;=100,0,IF(BS167+1&gt;=IF(OR('4-man'!$F$37=TRUE,'4-man'!$F$37="TRUE",'4-man'!$F$37="Yes"),25,50),0,BS167+1)))</f>
        <v/>
      </c>
      <c r="BU167">
        <f>IF(OR('4-man'!BU$55="R",'4-man'!BU$54=$R$171,AND(ISNUMBER($R$171),'4-man'!BU$54&lt;$R$171)),0,IF(BT166&gt;=100,0,IF(BT167+1&gt;=IF(OR('4-man'!$F$37=TRUE,'4-man'!$F$37="TRUE",'4-man'!$F$37="Yes"),25,50),0,BT167+1)))</f>
        <v/>
      </c>
      <c r="BV167">
        <f>IF(OR('4-man'!BV$55="R",'4-man'!BV$54=$R$171,AND(ISNUMBER($R$171),'4-man'!BV$54&lt;$R$171)),0,IF(BU166&gt;=100,0,IF(BU167+1&gt;=IF(OR('4-man'!$F$37=TRUE,'4-man'!$F$37="TRUE",'4-man'!$F$37="Yes"),25,50),0,BU167+1)))</f>
        <v/>
      </c>
      <c r="BW167">
        <f>IF(OR('4-man'!BW$55="R",'4-man'!BW$54=$R$171,AND(ISNUMBER($R$171),'4-man'!BW$54&lt;$R$171)),0,IF(BV166&gt;=100,0,IF(BV167+1&gt;=IF(OR('4-man'!$F$37=TRUE,'4-man'!$F$37="TRUE",'4-man'!$F$37="Yes"),25,50),0,BV167+1)))</f>
        <v/>
      </c>
      <c r="BX167">
        <f>IF(OR('4-man'!BX$55="R",'4-man'!BX$54=$R$171,AND(ISNUMBER($R$171),'4-man'!BX$54&lt;$R$171)),0,IF(BW166&gt;=100,0,IF(BW167+1&gt;=IF(OR('4-man'!$F$37=TRUE,'4-man'!$F$37="TRUE",'4-man'!$F$37="Yes"),25,50),0,BW167+1)))</f>
        <v/>
      </c>
      <c r="BY167">
        <f>IF(OR('4-man'!BY$55="R",'4-man'!BY$54=$R$171,AND(ISNUMBER($R$171),'4-man'!BY$54&lt;$R$171)),0,IF(BX166&gt;=100,0,IF(BX167+1&gt;=IF(OR('4-man'!$F$37=TRUE,'4-man'!$F$37="TRUE",'4-man'!$F$37="Yes"),25,50),0,BX167+1)))</f>
        <v/>
      </c>
      <c r="BZ167">
        <f>IF(OR('4-man'!BZ$55="R",'4-man'!BZ$54=$R$171,AND(ISNUMBER($R$171),'4-man'!BZ$54&lt;$R$171)),0,IF(BY166&gt;=100,0,IF(BY167+1&gt;=IF(OR('4-man'!$F$37=TRUE,'4-man'!$F$37="TRUE",'4-man'!$F$37="Yes"),25,50),0,BY167+1)))</f>
        <v/>
      </c>
      <c r="CA167">
        <f>IF(OR('4-man'!CA$55="R",'4-man'!CA$54=$R$171,AND(ISNUMBER($R$171),'4-man'!CA$54&lt;$R$171)),0,IF(BZ166&gt;=100,0,IF(BZ167+1&gt;=IF(OR('4-man'!$F$37=TRUE,'4-man'!$F$37="TRUE",'4-man'!$F$37="Yes"),25,50),0,BZ167+1)))</f>
        <v/>
      </c>
      <c r="CB167">
        <f>IF(OR('4-man'!CB$55="R",'4-man'!CB$54=$R$171,AND(ISNUMBER($R$171),'4-man'!CB$54&lt;$R$171)),0,IF(CA166&gt;=100,0,IF(CA167+1&gt;=IF(OR('4-man'!$F$37=TRUE,'4-man'!$F$37="TRUE",'4-man'!$F$37="Yes"),25,50),0,CA167+1)))</f>
        <v/>
      </c>
      <c r="CC167">
        <f>IF(OR('4-man'!CC$55="R",'4-man'!CC$54=$R$171,AND(ISNUMBER($R$171),'4-man'!CC$54&lt;$R$171)),0,IF(CB166&gt;=100,0,IF(CB167+1&gt;=IF(OR('4-man'!$F$37=TRUE,'4-man'!$F$37="TRUE",'4-man'!$F$37="Yes"),25,50),0,CB167+1)))</f>
        <v/>
      </c>
      <c r="CD167">
        <f>IF(OR('4-man'!CD$55="R",'4-man'!CD$54=$R$171,AND(ISNUMBER($R$171),'4-man'!CD$54&lt;$R$171)),0,IF(CC166&gt;=100,0,IF(CC167+1&gt;=IF(OR('4-man'!$F$37=TRUE,'4-man'!$F$37="TRUE",'4-man'!$F$37="Yes"),25,50),0,CC167+1)))</f>
        <v/>
      </c>
    </row>
    <row r="168">
      <c r="A168" t="inlineStr">
        <is>
          <t>P1 flag</t>
        </is>
      </c>
      <c r="B168" t="n">
        <v>0</v>
      </c>
      <c r="C168">
        <f>IF(OR(B168=1,OR('4-man'!C$55="D",'4-man'!C$55="A",'4-man'!C$55="S",'4-man'!C$55="C",'4-man'!C$55="H",'4-man'!C$55="B",'4-man'!C$55="T",'4-man'!C$55="E",'4-man'!C$55="SB")),1,0)</f>
        <v/>
      </c>
      <c r="D168">
        <f>IF(OR(C168=1,OR('4-man'!D$55="D",'4-man'!D$55="A",'4-man'!D$55="S",'4-man'!D$55="C",'4-man'!D$55="H",'4-man'!D$55="B",'4-man'!D$55="T",'4-man'!D$55="E",'4-man'!D$55="SB")),1,0)</f>
        <v/>
      </c>
      <c r="E168">
        <f>IF(OR(D168=1,OR('4-man'!E$55="D",'4-man'!E$55="A",'4-man'!E$55="S",'4-man'!E$55="C",'4-man'!E$55="H",'4-man'!E$55="B",'4-man'!E$55="T",'4-man'!E$55="E",'4-man'!E$55="SB")),1,0)</f>
        <v/>
      </c>
      <c r="F168">
        <f>IF(OR(E168=1,OR('4-man'!F$55="D",'4-man'!F$55="A",'4-man'!F$55="S",'4-man'!F$55="C",'4-man'!F$55="H",'4-man'!F$55="B",'4-man'!F$55="T",'4-man'!F$55="E",'4-man'!F$55="SB")),1,0)</f>
        <v/>
      </c>
      <c r="G168">
        <f>IF(OR(F168=1,OR('4-man'!G$55="D",'4-man'!G$55="A",'4-man'!G$55="S",'4-man'!G$55="C",'4-man'!G$55="H",'4-man'!G$55="B",'4-man'!G$55="T",'4-man'!G$55="E",'4-man'!G$55="SB")),1,0)</f>
        <v/>
      </c>
      <c r="H168">
        <f>IF(OR(G168=1,OR('4-man'!H$55="D",'4-man'!H$55="A",'4-man'!H$55="S",'4-man'!H$55="C",'4-man'!H$55="H",'4-man'!H$55="B",'4-man'!H$55="T",'4-man'!H$55="E",'4-man'!H$55="SB")),1,0)</f>
        <v/>
      </c>
      <c r="I168">
        <f>IF(OR(H168=1,OR('4-man'!I$55="D",'4-man'!I$55="A",'4-man'!I$55="S",'4-man'!I$55="C",'4-man'!I$55="H",'4-man'!I$55="B",'4-man'!I$55="T",'4-man'!I$55="E",'4-man'!I$55="SB")),1,0)</f>
        <v/>
      </c>
      <c r="J168">
        <f>IF(OR(I168=1,OR('4-man'!J$55="D",'4-man'!J$55="A",'4-man'!J$55="S",'4-man'!J$55="C",'4-man'!J$55="H",'4-man'!J$55="B",'4-man'!J$55="T",'4-man'!J$55="E",'4-man'!J$55="SB")),1,0)</f>
        <v/>
      </c>
      <c r="K168">
        <f>IF(OR(J168=1,OR('4-man'!K$55="D",'4-man'!K$55="A",'4-man'!K$55="S",'4-man'!K$55="C",'4-man'!K$55="H",'4-man'!K$55="B",'4-man'!K$55="T",'4-man'!K$55="E",'4-man'!K$55="SB")),1,0)</f>
        <v/>
      </c>
      <c r="L168">
        <f>IF(OR(K168=1,OR('4-man'!L$55="D",'4-man'!L$55="A",'4-man'!L$55="S",'4-man'!L$55="C",'4-man'!L$55="H",'4-man'!L$55="B",'4-man'!L$55="T",'4-man'!L$55="E",'4-man'!L$55="SB")),1,0)</f>
        <v/>
      </c>
      <c r="M168">
        <f>IF(OR(L168=1,OR('4-man'!M$55="D",'4-man'!M$55="A",'4-man'!M$55="S",'4-man'!M$55="C",'4-man'!M$55="H",'4-man'!M$55="B",'4-man'!M$55="T",'4-man'!M$55="E",'4-man'!M$55="SB")),1,0)</f>
        <v/>
      </c>
      <c r="N168">
        <f>IF(OR(M168=1,OR('4-man'!N$55="D",'4-man'!N$55="A",'4-man'!N$55="S",'4-man'!N$55="C",'4-man'!N$55="H",'4-man'!N$55="B",'4-man'!N$55="T",'4-man'!N$55="E",'4-man'!N$55="SB")),1,0)</f>
        <v/>
      </c>
      <c r="O168">
        <f>IF(OR(N168=1,OR('4-man'!O$55="D",'4-man'!O$55="A",'4-man'!O$55="S",'4-man'!O$55="C",'4-man'!O$55="H",'4-man'!O$55="B",'4-man'!O$55="T",'4-man'!O$55="E",'4-man'!O$55="SB")),1,0)</f>
        <v/>
      </c>
      <c r="P168">
        <f>IF(OR(O168=1,OR('4-man'!P$55="D",'4-man'!P$55="A",'4-man'!P$55="S",'4-man'!P$55="C",'4-man'!P$55="H",'4-man'!P$55="B",'4-man'!P$55="T",'4-man'!P$55="E",'4-man'!P$55="SB")),1,0)</f>
        <v/>
      </c>
      <c r="Q168">
        <f>IF(OR(P168=1,OR('4-man'!Q$55="D",'4-man'!Q$55="A",'4-man'!Q$55="S",'4-man'!Q$55="C",'4-man'!Q$55="H",'4-man'!Q$55="B",'4-man'!Q$55="T",'4-man'!Q$55="E",'4-man'!Q$55="SB")),1,0)</f>
        <v/>
      </c>
      <c r="R168">
        <f>IF(OR(Q168=1,OR('4-man'!R$55="D",'4-man'!R$55="A",'4-man'!R$55="S",'4-man'!R$55="C",'4-man'!R$55="H",'4-man'!R$55="B",'4-man'!R$55="T",'4-man'!R$55="E",'4-man'!R$55="SB")),1,0)</f>
        <v/>
      </c>
      <c r="S168">
        <f>IF(OR(R168=1,OR('4-man'!S$55="D",'4-man'!S$55="A",'4-man'!S$55="S",'4-man'!S$55="C",'4-man'!S$55="H",'4-man'!S$55="B",'4-man'!S$55="T",'4-man'!S$55="E",'4-man'!S$55="SB")),1,0)</f>
        <v/>
      </c>
      <c r="T168">
        <f>IF(OR(S168=1,OR('4-man'!T$55="D",'4-man'!T$55="A",'4-man'!T$55="S",'4-man'!T$55="C",'4-man'!T$55="H",'4-man'!T$55="B",'4-man'!T$55="T",'4-man'!T$55="E",'4-man'!T$55="SB")),1,0)</f>
        <v/>
      </c>
      <c r="U168">
        <f>IF(OR(T168=1,OR('4-man'!U$55="D",'4-man'!U$55="A",'4-man'!U$55="S",'4-man'!U$55="C",'4-man'!U$55="H",'4-man'!U$55="B",'4-man'!U$55="T",'4-man'!U$55="E",'4-man'!U$55="SB")),1,0)</f>
        <v/>
      </c>
      <c r="V168">
        <f>IF(OR(U168=1,OR('4-man'!V$55="D",'4-man'!V$55="A",'4-man'!V$55="S",'4-man'!V$55="C",'4-man'!V$55="H",'4-man'!V$55="B",'4-man'!V$55="T",'4-man'!V$55="E",'4-man'!V$55="SB")),1,0)</f>
        <v/>
      </c>
      <c r="W168">
        <f>IF(OR(V168=1,OR('4-man'!W$55="D",'4-man'!W$55="A",'4-man'!W$55="S",'4-man'!W$55="C",'4-man'!W$55="H",'4-man'!W$55="B",'4-man'!W$55="T",'4-man'!W$55="E",'4-man'!W$55="SB")),1,0)</f>
        <v/>
      </c>
      <c r="X168">
        <f>IF(OR(W168=1,OR('4-man'!X$55="D",'4-man'!X$55="A",'4-man'!X$55="S",'4-man'!X$55="C",'4-man'!X$55="H",'4-man'!X$55="B",'4-man'!X$55="T",'4-man'!X$55="E",'4-man'!X$55="SB")),1,0)</f>
        <v/>
      </c>
      <c r="Y168">
        <f>IF(OR(X168=1,OR('4-man'!Y$55="D",'4-man'!Y$55="A",'4-man'!Y$55="S",'4-man'!Y$55="C",'4-man'!Y$55="H",'4-man'!Y$55="B",'4-man'!Y$55="T",'4-man'!Y$55="E",'4-man'!Y$55="SB")),1,0)</f>
        <v/>
      </c>
      <c r="Z168">
        <f>IF(OR(Y168=1,OR('4-man'!Z$55="D",'4-man'!Z$55="A",'4-man'!Z$55="S",'4-man'!Z$55="C",'4-man'!Z$55="H",'4-man'!Z$55="B",'4-man'!Z$55="T",'4-man'!Z$55="E",'4-man'!Z$55="SB")),1,0)</f>
        <v/>
      </c>
      <c r="AA168">
        <f>IF(OR(Z168=1,OR('4-man'!AA$55="D",'4-man'!AA$55="A",'4-man'!AA$55="S",'4-man'!AA$55="C",'4-man'!AA$55="H",'4-man'!AA$55="B",'4-man'!AA$55="T",'4-man'!AA$55="E",'4-man'!AA$55="SB")),1,0)</f>
        <v/>
      </c>
      <c r="AB168">
        <f>IF(OR(AA168=1,OR('4-man'!AB$55="D",'4-man'!AB$55="A",'4-man'!AB$55="S",'4-man'!AB$55="C",'4-man'!AB$55="H",'4-man'!AB$55="B",'4-man'!AB$55="T",'4-man'!AB$55="E",'4-man'!AB$55="SB")),1,0)</f>
        <v/>
      </c>
      <c r="AC168">
        <f>IF(OR(AB168=1,OR('4-man'!AC$55="D",'4-man'!AC$55="A",'4-man'!AC$55="S",'4-man'!AC$55="C",'4-man'!AC$55="H",'4-man'!AC$55="B",'4-man'!AC$55="T",'4-man'!AC$55="E",'4-man'!AC$55="SB")),1,0)</f>
        <v/>
      </c>
      <c r="AD168">
        <f>IF(OR(AC168=1,OR('4-man'!AD$55="D",'4-man'!AD$55="A",'4-man'!AD$55="S",'4-man'!AD$55="C",'4-man'!AD$55="H",'4-man'!AD$55="B",'4-man'!AD$55="T",'4-man'!AD$55="E",'4-man'!AD$55="SB")),1,0)</f>
        <v/>
      </c>
      <c r="AE168">
        <f>IF(OR(AD168=1,OR('4-man'!AE$55="D",'4-man'!AE$55="A",'4-man'!AE$55="S",'4-man'!AE$55="C",'4-man'!AE$55="H",'4-man'!AE$55="B",'4-man'!AE$55="T",'4-man'!AE$55="E",'4-man'!AE$55="SB")),1,0)</f>
        <v/>
      </c>
      <c r="AF168">
        <f>IF(OR(AE168=1,OR('4-man'!AF$55="D",'4-man'!AF$55="A",'4-man'!AF$55="S",'4-man'!AF$55="C",'4-man'!AF$55="H",'4-man'!AF$55="B",'4-man'!AF$55="T",'4-man'!AF$55="E",'4-man'!AF$55="SB")),1,0)</f>
        <v/>
      </c>
      <c r="AG168">
        <f>IF(OR(AF168=1,OR('4-man'!AG$55="D",'4-man'!AG$55="A",'4-man'!AG$55="S",'4-man'!AG$55="C",'4-man'!AG$55="H",'4-man'!AG$55="B",'4-man'!AG$55="T",'4-man'!AG$55="E",'4-man'!AG$55="SB")),1,0)</f>
        <v/>
      </c>
      <c r="AH168">
        <f>IF(OR(AG168=1,OR('4-man'!AH$55="D",'4-man'!AH$55="A",'4-man'!AH$55="S",'4-man'!AH$55="C",'4-man'!AH$55="H",'4-man'!AH$55="B",'4-man'!AH$55="T",'4-man'!AH$55="E",'4-man'!AH$55="SB")),1,0)</f>
        <v/>
      </c>
      <c r="AI168">
        <f>IF(OR(AH168=1,OR('4-man'!AI$55="D",'4-man'!AI$55="A",'4-man'!AI$55="S",'4-man'!AI$55="C",'4-man'!AI$55="H",'4-man'!AI$55="B",'4-man'!AI$55="T",'4-man'!AI$55="E",'4-man'!AI$55="SB")),1,0)</f>
        <v/>
      </c>
      <c r="AJ168">
        <f>IF(OR(AI168=1,OR('4-man'!AJ$55="D",'4-man'!AJ$55="A",'4-man'!AJ$55="S",'4-man'!AJ$55="C",'4-man'!AJ$55="H",'4-man'!AJ$55="B",'4-man'!AJ$55="T",'4-man'!AJ$55="E",'4-man'!AJ$55="SB")),1,0)</f>
        <v/>
      </c>
      <c r="AK168">
        <f>IF(OR(AJ168=1,OR('4-man'!AK$55="D",'4-man'!AK$55="A",'4-man'!AK$55="S",'4-man'!AK$55="C",'4-man'!AK$55="H",'4-man'!AK$55="B",'4-man'!AK$55="T",'4-man'!AK$55="E",'4-man'!AK$55="SB")),1,0)</f>
        <v/>
      </c>
      <c r="AL168">
        <f>IF(OR(AK168=1,OR('4-man'!AL$55="D",'4-man'!AL$55="A",'4-man'!AL$55="S",'4-man'!AL$55="C",'4-man'!AL$55="H",'4-man'!AL$55="B",'4-man'!AL$55="T",'4-man'!AL$55="E",'4-man'!AL$55="SB")),1,0)</f>
        <v/>
      </c>
      <c r="AM168">
        <f>IF(OR(AL168=1,OR('4-man'!AM$55="D",'4-man'!AM$55="A",'4-man'!AM$55="S",'4-man'!AM$55="C",'4-man'!AM$55="H",'4-man'!AM$55="B",'4-man'!AM$55="T",'4-man'!AM$55="E",'4-man'!AM$55="SB")),1,0)</f>
        <v/>
      </c>
      <c r="AN168">
        <f>IF(OR(AM168=1,OR('4-man'!AN$55="D",'4-man'!AN$55="A",'4-man'!AN$55="S",'4-man'!AN$55="C",'4-man'!AN$55="H",'4-man'!AN$55="B",'4-man'!AN$55="T",'4-man'!AN$55="E",'4-man'!AN$55="SB")),1,0)</f>
        <v/>
      </c>
      <c r="AO168">
        <f>IF(OR(AN168=1,OR('4-man'!AO$55="D",'4-man'!AO$55="A",'4-man'!AO$55="S",'4-man'!AO$55="C",'4-man'!AO$55="H",'4-man'!AO$55="B",'4-man'!AO$55="T",'4-man'!AO$55="E",'4-man'!AO$55="SB")),1,0)</f>
        <v/>
      </c>
      <c r="AP168">
        <f>IF(OR(AO168=1,OR('4-man'!AP$55="D",'4-man'!AP$55="A",'4-man'!AP$55="S",'4-man'!AP$55="C",'4-man'!AP$55="H",'4-man'!AP$55="B",'4-man'!AP$55="T",'4-man'!AP$55="E",'4-man'!AP$55="SB")),1,0)</f>
        <v/>
      </c>
      <c r="AQ168">
        <f>IF(OR(AP168=1,OR('4-man'!AQ$55="D",'4-man'!AQ$55="A",'4-man'!AQ$55="S",'4-man'!AQ$55="C",'4-man'!AQ$55="H",'4-man'!AQ$55="B",'4-man'!AQ$55="T",'4-man'!AQ$55="E",'4-man'!AQ$55="SB")),1,0)</f>
        <v/>
      </c>
      <c r="AR168">
        <f>IF(OR(AQ168=1,OR('4-man'!AR$55="D",'4-man'!AR$55="A",'4-man'!AR$55="S",'4-man'!AR$55="C",'4-man'!AR$55="H",'4-man'!AR$55="B",'4-man'!AR$55="T",'4-man'!AR$55="E",'4-man'!AR$55="SB")),1,0)</f>
        <v/>
      </c>
      <c r="AS168">
        <f>IF(OR(AR168=1,OR('4-man'!AS$55="D",'4-man'!AS$55="A",'4-man'!AS$55="S",'4-man'!AS$55="C",'4-man'!AS$55="H",'4-man'!AS$55="B",'4-man'!AS$55="T",'4-man'!AS$55="E",'4-man'!AS$55="SB")),1,0)</f>
        <v/>
      </c>
      <c r="AT168">
        <f>IF(OR(AS168=1,OR('4-man'!AT$55="D",'4-man'!AT$55="A",'4-man'!AT$55="S",'4-man'!AT$55="C",'4-man'!AT$55="H",'4-man'!AT$55="B",'4-man'!AT$55="T",'4-man'!AT$55="E",'4-man'!AT$55="SB")),1,0)</f>
        <v/>
      </c>
      <c r="AU168">
        <f>IF(OR(AT168=1,OR('4-man'!AU$55="D",'4-man'!AU$55="A",'4-man'!AU$55="S",'4-man'!AU$55="C",'4-man'!AU$55="H",'4-man'!AU$55="B",'4-man'!AU$55="T",'4-man'!AU$55="E",'4-man'!AU$55="SB")),1,0)</f>
        <v/>
      </c>
      <c r="AV168">
        <f>IF(OR(AU168=1,OR('4-man'!AV$55="D",'4-man'!AV$55="A",'4-man'!AV$55="S",'4-man'!AV$55="C",'4-man'!AV$55="H",'4-man'!AV$55="B",'4-man'!AV$55="T",'4-man'!AV$55="E",'4-man'!AV$55="SB")),1,0)</f>
        <v/>
      </c>
      <c r="AW168">
        <f>IF(OR(AV168=1,OR('4-man'!AW$55="D",'4-man'!AW$55="A",'4-man'!AW$55="S",'4-man'!AW$55="C",'4-man'!AW$55="H",'4-man'!AW$55="B",'4-man'!AW$55="T",'4-man'!AW$55="E",'4-man'!AW$55="SB")),1,0)</f>
        <v/>
      </c>
      <c r="AX168">
        <f>IF(OR(AW168=1,OR('4-man'!AX$55="D",'4-man'!AX$55="A",'4-man'!AX$55="S",'4-man'!AX$55="C",'4-man'!AX$55="H",'4-man'!AX$55="B",'4-man'!AX$55="T",'4-man'!AX$55="E",'4-man'!AX$55="SB")),1,0)</f>
        <v/>
      </c>
      <c r="AY168">
        <f>IF(OR(AX168=1,OR('4-man'!AY$55="D",'4-man'!AY$55="A",'4-man'!AY$55="S",'4-man'!AY$55="C",'4-man'!AY$55="H",'4-man'!AY$55="B",'4-man'!AY$55="T",'4-man'!AY$55="E",'4-man'!AY$55="SB")),1,0)</f>
        <v/>
      </c>
      <c r="AZ168">
        <f>IF(OR(AY168=1,OR('4-man'!AZ$55="D",'4-man'!AZ$55="A",'4-man'!AZ$55="S",'4-man'!AZ$55="C",'4-man'!AZ$55="H",'4-man'!AZ$55="B",'4-man'!AZ$55="T",'4-man'!AZ$55="E",'4-man'!AZ$55="SB")),1,0)</f>
        <v/>
      </c>
      <c r="BA168">
        <f>IF(OR(AZ168=1,OR('4-man'!BA$55="D",'4-man'!BA$55="A",'4-man'!BA$55="S",'4-man'!BA$55="C",'4-man'!BA$55="H",'4-man'!BA$55="B",'4-man'!BA$55="T",'4-man'!BA$55="E",'4-man'!BA$55="SB")),1,0)</f>
        <v/>
      </c>
      <c r="BB168">
        <f>IF(OR(BA168=1,OR('4-man'!BB$55="D",'4-man'!BB$55="A",'4-man'!BB$55="S",'4-man'!BB$55="C",'4-man'!BB$55="H",'4-man'!BB$55="B",'4-man'!BB$55="T",'4-man'!BB$55="E",'4-man'!BB$55="SB")),1,0)</f>
        <v/>
      </c>
      <c r="BC168">
        <f>IF(OR(BB168=1,OR('4-man'!BC$55="D",'4-man'!BC$55="A",'4-man'!BC$55="S",'4-man'!BC$55="C",'4-man'!BC$55="H",'4-man'!BC$55="B",'4-man'!BC$55="T",'4-man'!BC$55="E",'4-man'!BC$55="SB")),1,0)</f>
        <v/>
      </c>
      <c r="BD168">
        <f>IF(OR(BC168=1,OR('4-man'!BD$55="D",'4-man'!BD$55="A",'4-man'!BD$55="S",'4-man'!BD$55="C",'4-man'!BD$55="H",'4-man'!BD$55="B",'4-man'!BD$55="T",'4-man'!BD$55="E",'4-man'!BD$55="SB")),1,0)</f>
        <v/>
      </c>
      <c r="BE168">
        <f>IF(OR(BD168=1,OR('4-man'!BE$55="D",'4-man'!BE$55="A",'4-man'!BE$55="S",'4-man'!BE$55="C",'4-man'!BE$55="H",'4-man'!BE$55="B",'4-man'!BE$55="T",'4-man'!BE$55="E",'4-man'!BE$55="SB")),1,0)</f>
        <v/>
      </c>
      <c r="BF168">
        <f>IF(OR(BE168=1,OR('4-man'!BF$55="D",'4-man'!BF$55="A",'4-man'!BF$55="S",'4-man'!BF$55="C",'4-man'!BF$55="H",'4-man'!BF$55="B",'4-man'!BF$55="T",'4-man'!BF$55="E",'4-man'!BF$55="SB")),1,0)</f>
        <v/>
      </c>
      <c r="BG168">
        <f>IF(OR(BF168=1,OR('4-man'!BG$55="D",'4-man'!BG$55="A",'4-man'!BG$55="S",'4-man'!BG$55="C",'4-man'!BG$55="H",'4-man'!BG$55="B",'4-man'!BG$55="T",'4-man'!BG$55="E",'4-man'!BG$55="SB")),1,0)</f>
        <v/>
      </c>
      <c r="BH168">
        <f>IF(OR(BG168=1,OR('4-man'!BH$55="D",'4-man'!BH$55="A",'4-man'!BH$55="S",'4-man'!BH$55="C",'4-man'!BH$55="H",'4-man'!BH$55="B",'4-man'!BH$55="T",'4-man'!BH$55="E",'4-man'!BH$55="SB")),1,0)</f>
        <v/>
      </c>
      <c r="BI168">
        <f>IF(OR(BH168=1,OR('4-man'!BI$55="D",'4-man'!BI$55="A",'4-man'!BI$55="S",'4-man'!BI$55="C",'4-man'!BI$55="H",'4-man'!BI$55="B",'4-man'!BI$55="T",'4-man'!BI$55="E",'4-man'!BI$55="SB")),1,0)</f>
        <v/>
      </c>
      <c r="BJ168">
        <f>IF(OR(BI168=1,OR('4-man'!BJ$55="D",'4-man'!BJ$55="A",'4-man'!BJ$55="S",'4-man'!BJ$55="C",'4-man'!BJ$55="H",'4-man'!BJ$55="B",'4-man'!BJ$55="T",'4-man'!BJ$55="E",'4-man'!BJ$55="SB")),1,0)</f>
        <v/>
      </c>
      <c r="BK168">
        <f>IF(OR(BJ168=1,OR('4-man'!BK$55="D",'4-man'!BK$55="A",'4-man'!BK$55="S",'4-man'!BK$55="C",'4-man'!BK$55="H",'4-man'!BK$55="B",'4-man'!BK$55="T",'4-man'!BK$55="E",'4-man'!BK$55="SB")),1,0)</f>
        <v/>
      </c>
      <c r="BL168">
        <f>IF(OR(BK168=1,OR('4-man'!BL$55="D",'4-man'!BL$55="A",'4-man'!BL$55="S",'4-man'!BL$55="C",'4-man'!BL$55="H",'4-man'!BL$55="B",'4-man'!BL$55="T",'4-man'!BL$55="E",'4-man'!BL$55="SB")),1,0)</f>
        <v/>
      </c>
      <c r="BM168">
        <f>IF(OR(BL168=1,OR('4-man'!BM$55="D",'4-man'!BM$55="A",'4-man'!BM$55="S",'4-man'!BM$55="C",'4-man'!BM$55="H",'4-man'!BM$55="B",'4-man'!BM$55="T",'4-man'!BM$55="E",'4-man'!BM$55="SB")),1,0)</f>
        <v/>
      </c>
      <c r="BN168">
        <f>IF(OR(BM168=1,OR('4-man'!BN$55="D",'4-man'!BN$55="A",'4-man'!BN$55="S",'4-man'!BN$55="C",'4-man'!BN$55="H",'4-man'!BN$55="B",'4-man'!BN$55="T",'4-man'!BN$55="E",'4-man'!BN$55="SB")),1,0)</f>
        <v/>
      </c>
      <c r="BO168">
        <f>IF(OR(BN168=1,OR('4-man'!BO$55="D",'4-man'!BO$55="A",'4-man'!BO$55="S",'4-man'!BO$55="C",'4-man'!BO$55="H",'4-man'!BO$55="B",'4-man'!BO$55="T",'4-man'!BO$55="E",'4-man'!BO$55="SB")),1,0)</f>
        <v/>
      </c>
      <c r="BP168">
        <f>IF(OR(BO168=1,OR('4-man'!BP$55="D",'4-man'!BP$55="A",'4-man'!BP$55="S",'4-man'!BP$55="C",'4-man'!BP$55="H",'4-man'!BP$55="B",'4-man'!BP$55="T",'4-man'!BP$55="E",'4-man'!BP$55="SB")),1,0)</f>
        <v/>
      </c>
      <c r="BQ168">
        <f>IF(OR(BP168=1,OR('4-man'!BQ$55="D",'4-man'!BQ$55="A",'4-man'!BQ$55="S",'4-man'!BQ$55="C",'4-man'!BQ$55="H",'4-man'!BQ$55="B",'4-man'!BQ$55="T",'4-man'!BQ$55="E",'4-man'!BQ$55="SB")),1,0)</f>
        <v/>
      </c>
      <c r="BR168">
        <f>IF(OR(BQ168=1,OR('4-man'!BR$55="D",'4-man'!BR$55="A",'4-man'!BR$55="S",'4-man'!BR$55="C",'4-man'!BR$55="H",'4-man'!BR$55="B",'4-man'!BR$55="T",'4-man'!BR$55="E",'4-man'!BR$55="SB")),1,0)</f>
        <v/>
      </c>
      <c r="BS168">
        <f>IF(OR(BR168=1,OR('4-man'!BS$55="D",'4-man'!BS$55="A",'4-man'!BS$55="S",'4-man'!BS$55="C",'4-man'!BS$55="H",'4-man'!BS$55="B",'4-man'!BS$55="T",'4-man'!BS$55="E",'4-man'!BS$55="SB")),1,0)</f>
        <v/>
      </c>
      <c r="BT168">
        <f>IF(OR(BS168=1,OR('4-man'!BT$55="D",'4-man'!BT$55="A",'4-man'!BT$55="S",'4-man'!BT$55="C",'4-man'!BT$55="H",'4-man'!BT$55="B",'4-man'!BT$55="T",'4-man'!BT$55="E",'4-man'!BT$55="SB")),1,0)</f>
        <v/>
      </c>
      <c r="BU168">
        <f>IF(OR(BT168=1,OR('4-man'!BU$55="D",'4-man'!BU$55="A",'4-man'!BU$55="S",'4-man'!BU$55="C",'4-man'!BU$55="H",'4-man'!BU$55="B",'4-man'!BU$55="T",'4-man'!BU$55="E",'4-man'!BU$55="SB")),1,0)</f>
        <v/>
      </c>
      <c r="BV168">
        <f>IF(OR(BU168=1,OR('4-man'!BV$55="D",'4-man'!BV$55="A",'4-man'!BV$55="S",'4-man'!BV$55="C",'4-man'!BV$55="H",'4-man'!BV$55="B",'4-man'!BV$55="T",'4-man'!BV$55="E",'4-man'!BV$55="SB")),1,0)</f>
        <v/>
      </c>
      <c r="BW168">
        <f>IF(OR(BV168=1,OR('4-man'!BW$55="D",'4-man'!BW$55="A",'4-man'!BW$55="S",'4-man'!BW$55="C",'4-man'!BW$55="H",'4-man'!BW$55="B",'4-man'!BW$55="T",'4-man'!BW$55="E",'4-man'!BW$55="SB")),1,0)</f>
        <v/>
      </c>
      <c r="BX168">
        <f>IF(OR(BW168=1,OR('4-man'!BX$55="D",'4-man'!BX$55="A",'4-man'!BX$55="S",'4-man'!BX$55="C",'4-man'!BX$55="H",'4-man'!BX$55="B",'4-man'!BX$55="T",'4-man'!BX$55="E",'4-man'!BX$55="SB")),1,0)</f>
        <v/>
      </c>
      <c r="BY168">
        <f>IF(OR(BX168=1,OR('4-man'!BY$55="D",'4-man'!BY$55="A",'4-man'!BY$55="S",'4-man'!BY$55="C",'4-man'!BY$55="H",'4-man'!BY$55="B",'4-man'!BY$55="T",'4-man'!BY$55="E",'4-man'!BY$55="SB")),1,0)</f>
        <v/>
      </c>
      <c r="BZ168">
        <f>IF(OR(BY168=1,OR('4-man'!BZ$55="D",'4-man'!BZ$55="A",'4-man'!BZ$55="S",'4-man'!BZ$55="C",'4-man'!BZ$55="H",'4-man'!BZ$55="B",'4-man'!BZ$55="T",'4-man'!BZ$55="E",'4-man'!BZ$55="SB")),1,0)</f>
        <v/>
      </c>
      <c r="CA168">
        <f>IF(OR(BZ168=1,OR('4-man'!CA$55="D",'4-man'!CA$55="A",'4-man'!CA$55="S",'4-man'!CA$55="C",'4-man'!CA$55="H",'4-man'!CA$55="B",'4-man'!CA$55="T",'4-man'!CA$55="E",'4-man'!CA$55="SB")),1,0)</f>
        <v/>
      </c>
      <c r="CB168">
        <f>IF(OR(CA168=1,OR('4-man'!CB$55="D",'4-man'!CB$55="A",'4-man'!CB$55="S",'4-man'!CB$55="C",'4-man'!CB$55="H",'4-man'!CB$55="B",'4-man'!CB$55="T",'4-man'!CB$55="E",'4-man'!CB$55="SB")),1,0)</f>
        <v/>
      </c>
      <c r="CC168">
        <f>IF(OR(CB168=1,OR('4-man'!CC$55="D",'4-man'!CC$55="A",'4-man'!CC$55="S",'4-man'!CC$55="C",'4-man'!CC$55="H",'4-man'!CC$55="B",'4-man'!CC$55="T",'4-man'!CC$55="E",'4-man'!CC$55="SB")),1,0)</f>
        <v/>
      </c>
      <c r="CD168">
        <f>IF(OR(CC168=1,OR('4-man'!CD$55="D",'4-man'!CD$55="A",'4-man'!CD$55="S",'4-man'!CD$55="C",'4-man'!CD$55="H",'4-man'!CD$55="B",'4-man'!CD$55="T",'4-man'!CD$55="E",'4-man'!CD$55="SB")),1,0)</f>
        <v/>
      </c>
    </row>
    <row r="169">
      <c r="A169" t="inlineStr">
        <is>
          <t>P1 mean</t>
        </is>
      </c>
      <c r="C169">
        <f>0</f>
        <v/>
      </c>
      <c r="D169">
        <f>IF('4-man'!C$55="S",12.021,0)+IF('4-man'!C$55="C",4.395,0)+IF('4-man'!C$55="H",IF('4-man'!$Z$43="Ayak",0,IF('4-man'!$Z$43="Swift blade",4.141,4.382)),0)+IF('4-man'!C$55="SB",8.187,0)</f>
        <v/>
      </c>
      <c r="E169">
        <f>IF('4-man'!D$55="S",12.021,0)+IF('4-man'!D$55="C",4.395,0)+IF('4-man'!D$55="H",IF('4-man'!$Z$43="Ayak",0,IF('4-man'!$Z$43="Swift blade",4.141,4.382)),0)+IF('4-man'!C$55="D",112.5,0)+IF('4-man'!C$55="B",1.087,0)+IF('4-man'!C$55="A",8.5,0)+IF('4-man'!C$55="E",1.254,0)+IF('4-man'!D$55="SB",8.187,0)+IF('4-man'!C$55="H",IF('4-man'!$Z$43="Ayak",1.255,0),0)</f>
        <v/>
      </c>
      <c r="F169">
        <f>IF('4-man'!E$55="S",12.021,0)+IF('4-man'!E$55="C",4.395,0)+IF('4-man'!E$55="H",IF('4-man'!$Z$43="Ayak",0,IF('4-man'!$Z$43="Swift blade",4.141,4.382)),0)+IF('4-man'!D$55="D",112.5,0)+IF('4-man'!D$55="B",1.087,0)+IF('4-man'!D$55="A",8.5,0)+IF('4-man'!C$55="T",1.252,0)+IF('4-man'!D$55="E",1.254,0)+IF('4-man'!E$55="SB",8.187,0)+IF('4-man'!D$55="H",IF('4-man'!$Z$43="Ayak",1.255,0),0)</f>
        <v/>
      </c>
      <c r="G169">
        <f>IF('4-man'!F$55="S",12.021,0)+IF('4-man'!F$55="C",4.395,0)+IF('4-man'!F$55="H",IF('4-man'!$Z$43="Ayak",0,IF('4-man'!$Z$43="Swift blade",4.141,4.382)),0)+IF('4-man'!E$55="D",112.5,0)+IF('4-man'!E$55="B",1.087,0)+IF('4-man'!E$55="A",8.5,0)+IF('4-man'!D$55="T",1.252,0)+IF('4-man'!E$55="E",1.254,0)+IF('4-man'!F$55="SB",8.187,0)+IF('4-man'!E$55="H",IF('4-man'!$Z$43="Ayak",1.255,0),0)</f>
        <v/>
      </c>
      <c r="H169">
        <f>IF('4-man'!G$55="S",12.021,0)+IF('4-man'!G$55="C",4.395,0)+IF('4-man'!G$55="H",IF('4-man'!$Z$43="Ayak",0,IF('4-man'!$Z$43="Swift blade",4.141,4.382)),0)+IF('4-man'!F$55="D",112.5,0)+IF('4-man'!F$55="B",1.087,0)+IF('4-man'!F$55="A",8.5,0)+IF('4-man'!E$55="T",1.252,0)+IF('4-man'!F$55="E",1.254,0)+IF('4-man'!G$55="SB",8.187,0)+IF('4-man'!F$55="H",IF('4-man'!$Z$43="Ayak",1.255,0),0)</f>
        <v/>
      </c>
      <c r="I169">
        <f>IF('4-man'!H$55="S",12.021,0)+IF('4-man'!H$55="C",4.395,0)+IF('4-man'!H$55="H",IF('4-man'!$Z$43="Ayak",0,IF('4-man'!$Z$43="Swift blade",4.141,4.382)),0)+IF('4-man'!G$55="D",112.5,0)+IF('4-man'!G$55="B",1.087,0)+IF('4-man'!G$55="A",8.5,0)+IF('4-man'!F$55="T",1.252,0)+IF('4-man'!G$55="E",1.254,0)+IF('4-man'!H$55="SB",8.187,0)+IF('4-man'!G$55="H",IF('4-man'!$Z$43="Ayak",1.255,0),0)</f>
        <v/>
      </c>
      <c r="J169">
        <f>IF('4-man'!I$55="S",12.021,0)+IF('4-man'!I$55="C",4.395,0)+IF('4-man'!I$55="H",IF('4-man'!$Z$43="Ayak",0,IF('4-man'!$Z$43="Swift blade",4.141,4.382)),0)+IF('4-man'!H$55="D",112.5,0)+IF('4-man'!H$55="B",1.087,0)+IF('4-man'!H$55="A",8.5,0)+IF('4-man'!G$55="T",1.252,0)+IF('4-man'!H$55="E",1.254,0)+IF('4-man'!I$55="SB",8.187,0)+IF('4-man'!H$55="H",IF('4-man'!$Z$43="Ayak",1.255,0),0)</f>
        <v/>
      </c>
      <c r="K169">
        <f>IF('4-man'!J$55="S",12.021,0)+IF('4-man'!J$55="C",4.395,0)+IF('4-man'!J$55="H",IF('4-man'!$Z$43="Ayak",0,IF('4-man'!$Z$43="Swift blade",4.141,4.382)),0)+IF('4-man'!I$55="D",112.5,0)+IF('4-man'!I$55="B",1.087,0)+IF('4-man'!I$55="A",8.5,0)+IF('4-man'!H$55="T",1.252,0)+IF('4-man'!I$55="E",1.254,0)+IF('4-man'!J$55="SB",8.187,0)+IF('4-man'!I$55="H",IF('4-man'!$Z$43="Ayak",1.255,0),0)</f>
        <v/>
      </c>
      <c r="L169">
        <f>IF('4-man'!K$55="S",12.021,0)+IF('4-man'!K$55="C",4.395,0)+IF('4-man'!K$55="H",IF('4-man'!$Z$43="Ayak",0,IF('4-man'!$Z$43="Swift blade",4.141,4.382)),0)+IF('4-man'!J$55="D",112.5,0)+IF('4-man'!J$55="B",1.087,0)+IF('4-man'!J$55="A",8.5,0)+IF('4-man'!I$55="T",1.252,0)+IF('4-man'!J$55="E",1.254,0)+IF('4-man'!K$55="SB",8.187,0)+IF('4-man'!J$55="H",IF('4-man'!$Z$43="Ayak",1.255,0),0)</f>
        <v/>
      </c>
      <c r="M169">
        <f>IF('4-man'!L$55="S",12.021,0)+IF('4-man'!L$55="C",4.395,0)+IF('4-man'!L$55="H",IF('4-man'!$Z$43="Ayak",0,IF('4-man'!$Z$43="Swift blade",4.141,4.382)),0)+IF('4-man'!K$55="D",112.5,0)+IF('4-man'!K$55="B",1.087,0)+IF('4-man'!K$55="A",8.5,0)+IF('4-man'!J$55="T",1.252,0)+IF('4-man'!K$55="E",1.254,0)+IF('4-man'!L$55="SB",8.187,0)+IF('4-man'!K$55="H",IF('4-man'!$Z$43="Ayak",1.255,0),0)</f>
        <v/>
      </c>
      <c r="N169">
        <f>IF('4-man'!M$55="S",12.021,0)+IF('4-man'!M$55="C",4.395,0)+IF('4-man'!M$55="H",IF('4-man'!$Z$43="Ayak",0,IF('4-man'!$Z$43="Swift blade",4.141,4.382)),0)+IF('4-man'!L$55="D",112.5,0)+IF('4-man'!L$55="B",1.087,0)+IF('4-man'!L$55="A",8.5,0)+IF('4-man'!K$55="T",1.252,0)+IF('4-man'!L$55="E",1.254,0)+IF('4-man'!M$55="SB",8.187,0)+IF('4-man'!L$55="H",IF('4-man'!$Z$43="Ayak",1.255,0),0)</f>
        <v/>
      </c>
      <c r="O169">
        <f>IF('4-man'!N$55="S",12.021,0)+IF('4-man'!N$55="C",4.395,0)+IF('4-man'!N$55="H",IF('4-man'!$Z$43="Ayak",0,IF('4-man'!$Z$43="Swift blade",4.141,4.382)),0)+IF('4-man'!M$55="D",112.5,0)+IF('4-man'!M$55="B",1.087,0)+IF('4-man'!M$55="A",8.5,0)+IF('4-man'!L$55="T",1.252,0)+IF('4-man'!M$55="E",1.254,0)+IF('4-man'!N$55="SB",8.187,0)+IF('4-man'!M$55="H",IF('4-man'!$Z$43="Ayak",1.255,0),0)</f>
        <v/>
      </c>
      <c r="P169">
        <f>IF('4-man'!O$55="S",12.021,0)+IF('4-man'!O$55="C",4.395,0)+IF('4-man'!O$55="H",IF('4-man'!$Z$43="Ayak",0,IF('4-man'!$Z$43="Swift blade",4.141,4.382)),0)+IF('4-man'!N$55="D",112.5,0)+IF('4-man'!N$55="B",1.087,0)+IF('4-man'!N$55="A",8.5,0)+IF('4-man'!M$55="T",1.252,0)+IF('4-man'!N$55="E",1.254,0)+IF('4-man'!O$55="SB",8.187,0)+IF('4-man'!N$55="H",IF('4-man'!$Z$43="Ayak",1.255,0),0)</f>
        <v/>
      </c>
      <c r="Q169">
        <f>IF('4-man'!P$55="S",12.021,0)+IF('4-man'!P$55="C",4.395,0)+IF('4-man'!P$55="H",IF('4-man'!$Z$43="Ayak",0,IF('4-man'!$Z$43="Swift blade",4.141,4.382)),0)+IF('4-man'!O$55="D",112.5,0)+IF('4-man'!O$55="B",1.087,0)+IF('4-man'!O$55="A",8.5,0)+IF('4-man'!N$55="T",1.252,0)+IF('4-man'!O$55="E",1.254,0)+IF('4-man'!P$55="SB",8.187,0)+IF('4-man'!O$55="H",IF('4-man'!$Z$43="Ayak",1.255,0),0)</f>
        <v/>
      </c>
      <c r="R169">
        <f>IF('4-man'!Q$55="S",12.021,0)+IF('4-man'!Q$55="C",4.395,0)+IF('4-man'!Q$55="H",IF('4-man'!$Z$43="Ayak",0,IF('4-man'!$Z$43="Swift blade",4.141,4.382)),0)+IF('4-man'!P$55="D",112.5,0)+IF('4-man'!P$55="B",1.087,0)+IF('4-man'!P$55="A",8.5,0)+IF('4-man'!O$55="T",1.252,0)+IF('4-man'!P$55="E",1.254,0)+IF('4-man'!Q$55="SB",8.187,0)+IF('4-man'!P$55="H",IF('4-man'!$Z$43="Ayak",1.255,0),0)</f>
        <v/>
      </c>
      <c r="S169">
        <f>IF('4-man'!R$55="S",12.021,0)+IF('4-man'!R$55="C",4.395,0)+IF('4-man'!R$55="H",IF('4-man'!$Z$43="Ayak",0,IF('4-man'!$Z$43="Swift blade",4.141,4.382)),0)+IF('4-man'!Q$55="D",112.5,0)+IF('4-man'!Q$55="B",1.087,0)+IF('4-man'!Q$55="A",8.5,0)+IF('4-man'!P$55="T",1.252,0)+IF('4-man'!Q$55="E",1.254,0)+IF('4-man'!R$55="SB",8.187,0)+IF('4-man'!Q$55="H",IF('4-man'!$Z$43="Ayak",1.255,0),0)</f>
        <v/>
      </c>
      <c r="T169">
        <f>IF('4-man'!S$55="S",12.021,0)+IF('4-man'!S$55="C",4.395,0)+IF('4-man'!S$55="H",IF('4-man'!$Z$43="Ayak",0,IF('4-man'!$Z$43="Swift blade",4.141,4.382)),0)+IF('4-man'!R$55="D",112.5,0)+IF('4-man'!R$55="B",1.087,0)+IF('4-man'!R$55="A",8.5,0)+IF('4-man'!Q$55="T",1.252,0)+IF('4-man'!R$55="E",1.254,0)+IF('4-man'!S$55="SB",8.187,0)+IF('4-man'!R$55="H",IF('4-man'!$Z$43="Ayak",1.255,0),0)</f>
        <v/>
      </c>
      <c r="U169">
        <f>IF('4-man'!T$55="S",12.021,0)+IF('4-man'!T$55="C",4.395,0)+IF('4-man'!T$55="H",IF('4-man'!$Z$43="Ayak",0,IF('4-man'!$Z$43="Swift blade",4.141,4.382)),0)+IF('4-man'!S$55="D",112.5,0)+IF('4-man'!S$55="B",1.087,0)+IF('4-man'!S$55="A",8.5,0)+IF('4-man'!R$55="T",1.252,0)+IF('4-man'!S$55="E",1.254,0)+IF('4-man'!T$55="SB",8.187,0)+IF('4-man'!S$55="H",IF('4-man'!$Z$43="Ayak",1.255,0),0)</f>
        <v/>
      </c>
      <c r="V169">
        <f>IF('4-man'!U$55="S",12.021,0)+IF('4-man'!U$55="C",4.395,0)+IF('4-man'!U$55="H",IF('4-man'!$Z$43="Ayak",0,IF('4-man'!$Z$43="Swift blade",4.141,4.382)),0)+IF('4-man'!T$55="D",112.5,0)+IF('4-man'!T$55="B",1.087,0)+IF('4-man'!T$55="A",8.5,0)+IF('4-man'!S$55="T",1.252,0)+IF('4-man'!T$55="E",1.254,0)+IF('4-man'!U$55="SB",8.187,0)+IF('4-man'!T$55="H",IF('4-man'!$Z$43="Ayak",1.255,0),0)</f>
        <v/>
      </c>
      <c r="W169">
        <f>IF('4-man'!V$55="S",12.021,0)+IF('4-man'!V$55="C",4.395,0)+IF('4-man'!V$55="H",IF('4-man'!$Z$43="Ayak",0,IF('4-man'!$Z$43="Swift blade",4.141,4.382)),0)+IF('4-man'!U$55="D",112.5,0)+IF('4-man'!U$55="B",1.087,0)+IF('4-man'!U$55="A",8.5,0)+IF('4-man'!T$55="T",1.252,0)+IF('4-man'!U$55="E",1.254,0)+IF('4-man'!V$55="SB",8.187,0)+IF('4-man'!U$55="H",IF('4-man'!$Z$43="Ayak",1.255,0),0)</f>
        <v/>
      </c>
      <c r="X169">
        <f>IF('4-man'!W$55="S",12.021,0)+IF('4-man'!W$55="C",4.395,0)+IF('4-man'!W$55="H",IF('4-man'!$Z$43="Ayak",0,IF('4-man'!$Z$43="Swift blade",4.141,4.382)),0)+IF('4-man'!V$55="D",112.5,0)+IF('4-man'!V$55="B",1.087,0)+IF('4-man'!V$55="A",8.5,0)+IF('4-man'!U$55="T",1.252,0)+IF('4-man'!V$55="E",1.254,0)+IF('4-man'!W$55="SB",8.187,0)+IF('4-man'!V$55="H",IF('4-man'!$Z$43="Ayak",1.255,0),0)</f>
        <v/>
      </c>
      <c r="Y169">
        <f>IF('4-man'!X$55="S",12.021,0)+IF('4-man'!X$55="C",4.395,0)+IF('4-man'!X$55="H",IF('4-man'!$Z$43="Ayak",0,IF('4-man'!$Z$43="Swift blade",4.141,4.382)),0)+IF('4-man'!W$55="D",112.5,0)+IF('4-man'!W$55="B",1.087,0)+IF('4-man'!W$55="A",8.5,0)+IF('4-man'!V$55="T",1.252,0)+IF('4-man'!W$55="E",1.254,0)+IF('4-man'!X$55="SB",8.187,0)+IF('4-man'!W$55="H",IF('4-man'!$Z$43="Ayak",1.255,0),0)</f>
        <v/>
      </c>
      <c r="Z169">
        <f>IF('4-man'!Y$55="S",12.021,0)+IF('4-man'!Y$55="C",4.395,0)+IF('4-man'!Y$55="H",IF('4-man'!$Z$43="Ayak",0,IF('4-man'!$Z$43="Swift blade",4.141,4.382)),0)+IF('4-man'!X$55="D",112.5,0)+IF('4-man'!X$55="B",1.087,0)+IF('4-man'!X$55="A",8.5,0)+IF('4-man'!W$55="T",1.252,0)+IF('4-man'!X$55="E",1.254,0)+IF('4-man'!Y$55="SB",8.187,0)+IF('4-man'!X$55="H",IF('4-man'!$Z$43="Ayak",1.255,0),0)</f>
        <v/>
      </c>
      <c r="AA169">
        <f>IF('4-man'!Z$55="S",12.021,0)+IF('4-man'!Z$55="C",4.395,0)+IF('4-man'!Z$55="H",IF('4-man'!$Z$43="Ayak",0,IF('4-man'!$Z$43="Swift blade",4.141,4.382)),0)+IF('4-man'!Y$55="D",112.5,0)+IF('4-man'!Y$55="B",1.087,0)+IF('4-man'!Y$55="A",8.5,0)+IF('4-man'!X$55="T",1.252,0)+IF('4-man'!Y$55="E",1.254,0)+IF('4-man'!Z$55="SB",8.187,0)+IF('4-man'!Y$55="H",IF('4-man'!$Z$43="Ayak",1.255,0),0)</f>
        <v/>
      </c>
      <c r="AB169">
        <f>IF('4-man'!AA$55="S",12.021,0)+IF('4-man'!AA$55="C",4.395,0)+IF('4-man'!AA$55="H",IF('4-man'!$Z$43="Ayak",0,IF('4-man'!$Z$43="Swift blade",4.141,4.382)),0)+IF('4-man'!Z$55="D",112.5,0)+IF('4-man'!Z$55="B",1.087,0)+IF('4-man'!Z$55="A",8.5,0)+IF('4-man'!Y$55="T",1.252,0)+IF('4-man'!Z$55="E",1.254,0)+IF('4-man'!AA$55="SB",8.187,0)+IF('4-man'!Z$55="H",IF('4-man'!$Z$43="Ayak",1.255,0),0)</f>
        <v/>
      </c>
      <c r="AC169">
        <f>IF('4-man'!AB$55="S",12.021,0)+IF('4-man'!AB$55="C",4.395,0)+IF('4-man'!AB$55="H",IF('4-man'!$Z$43="Ayak",0,IF('4-man'!$Z$43="Swift blade",4.141,4.382)),0)+IF('4-man'!AA$55="D",112.5,0)+IF('4-man'!AA$55="B",1.087,0)+IF('4-man'!AA$55="A",8.5,0)+IF('4-man'!Z$55="T",1.252,0)+IF('4-man'!AA$55="E",1.254,0)+IF('4-man'!AB$55="SB",8.187,0)+IF('4-man'!AA$55="H",IF('4-man'!$Z$43="Ayak",1.255,0),0)</f>
        <v/>
      </c>
      <c r="AD169">
        <f>IF('4-man'!AC$55="S",12.021,0)+IF('4-man'!AC$55="C",4.395,0)+IF('4-man'!AC$55="H",IF('4-man'!$Z$43="Ayak",0,IF('4-man'!$Z$43="Swift blade",4.141,4.382)),0)+IF('4-man'!AB$55="D",112.5,0)+IF('4-man'!AB$55="B",1.087,0)+IF('4-man'!AB$55="A",8.5,0)+IF('4-man'!AA$55="T",1.252,0)+IF('4-man'!AB$55="E",1.254,0)+IF('4-man'!AC$55="SB",8.187,0)+IF('4-man'!AB$55="H",IF('4-man'!$Z$43="Ayak",1.255,0),0)</f>
        <v/>
      </c>
      <c r="AE169">
        <f>IF('4-man'!AD$55="S",12.021,0)+IF('4-man'!AD$55="C",4.395,0)+IF('4-man'!AD$55="H",IF('4-man'!$Z$43="Ayak",0,IF('4-man'!$Z$43="Swift blade",4.141,4.382)),0)+IF('4-man'!AC$55="D",112.5,0)+IF('4-man'!AC$55="B",1.087,0)+IF('4-man'!AC$55="A",8.5,0)+IF('4-man'!AB$55="T",1.252,0)+IF('4-man'!AC$55="E",1.254,0)+IF('4-man'!AD$55="SB",8.187,0)+IF('4-man'!AC$55="H",IF('4-man'!$Z$43="Ayak",1.255,0),0)</f>
        <v/>
      </c>
      <c r="AF169">
        <f>IF('4-man'!AE$55="S",12.021,0)+IF('4-man'!AE$55="C",4.395,0)+IF('4-man'!AE$55="H",IF('4-man'!$Z$43="Ayak",0,IF('4-man'!$Z$43="Swift blade",4.141,4.382)),0)+IF('4-man'!AD$55="D",112.5,0)+IF('4-man'!AD$55="B",1.087,0)+IF('4-man'!AD$55="A",8.5,0)+IF('4-man'!AC$55="T",1.252,0)+IF('4-man'!AD$55="E",1.254,0)+IF('4-man'!AE$55="SB",8.187,0)+IF('4-man'!AD$55="H",IF('4-man'!$Z$43="Ayak",1.255,0),0)</f>
        <v/>
      </c>
      <c r="AG169">
        <f>IF('4-man'!AF$55="S",12.021,0)+IF('4-man'!AF$55="C",4.395,0)+IF('4-man'!AF$55="H",IF('4-man'!$Z$43="Ayak",0,IF('4-man'!$Z$43="Swift blade",4.141,4.382)),0)+IF('4-man'!AE$55="D",112.5,0)+IF('4-man'!AE$55="B",1.087,0)+IF('4-man'!AE$55="A",8.5,0)+IF('4-man'!AD$55="T",1.252,0)+IF('4-man'!AE$55="E",1.254,0)+IF('4-man'!AF$55="SB",8.187,0)+IF('4-man'!AE$55="H",IF('4-man'!$Z$43="Ayak",1.255,0),0)</f>
        <v/>
      </c>
      <c r="AH169">
        <f>IF('4-man'!AG$55="S",12.021,0)+IF('4-man'!AG$55="C",4.395,0)+IF('4-man'!AG$55="H",IF('4-man'!$Z$43="Ayak",0,IF('4-man'!$Z$43="Swift blade",4.141,4.382)),0)+IF('4-man'!AF$55="D",112.5,0)+IF('4-man'!AF$55="B",1.087,0)+IF('4-man'!AF$55="A",8.5,0)+IF('4-man'!AE$55="T",1.252,0)+IF('4-man'!AF$55="E",1.254,0)+IF('4-man'!AG$55="SB",8.187,0)+IF('4-man'!AF$55="H",IF('4-man'!$Z$43="Ayak",1.255,0),0)</f>
        <v/>
      </c>
      <c r="AI169">
        <f>IF('4-man'!AH$55="S",12.021,0)+IF('4-man'!AH$55="C",4.395,0)+IF('4-man'!AH$55="H",IF('4-man'!$Z$43="Ayak",0,IF('4-man'!$Z$43="Swift blade",4.141,4.382)),0)+IF('4-man'!AG$55="D",112.5,0)+IF('4-man'!AG$55="B",1.087,0)+IF('4-man'!AG$55="A",8.5,0)+IF('4-man'!AF$55="T",1.252,0)+IF('4-man'!AG$55="E",1.254,0)+IF('4-man'!AH$55="SB",8.187,0)+IF('4-man'!AG$55="H",IF('4-man'!$Z$43="Ayak",1.255,0),0)</f>
        <v/>
      </c>
      <c r="AJ169">
        <f>IF('4-man'!AI$55="S",12.021,0)+IF('4-man'!AI$55="C",4.395,0)+IF('4-man'!AI$55="H",IF('4-man'!$Z$43="Ayak",0,IF('4-man'!$Z$43="Swift blade",4.141,4.382)),0)+IF('4-man'!AH$55="D",112.5,0)+IF('4-man'!AH$55="B",1.087,0)+IF('4-man'!AH$55="A",8.5,0)+IF('4-man'!AG$55="T",1.252,0)+IF('4-man'!AH$55="E",1.254,0)+IF('4-man'!AI$55="SB",8.187,0)+IF('4-man'!AH$55="H",IF('4-man'!$Z$43="Ayak",1.255,0),0)</f>
        <v/>
      </c>
      <c r="AK169">
        <f>IF('4-man'!AJ$55="S",12.021,0)+IF('4-man'!AJ$55="C",4.395,0)+IF('4-man'!AJ$55="H",IF('4-man'!$Z$43="Ayak",0,IF('4-man'!$Z$43="Swift blade",4.141,4.382)),0)+IF('4-man'!AI$55="D",112.5,0)+IF('4-man'!AI$55="B",1.087,0)+IF('4-man'!AI$55="A",8.5,0)+IF('4-man'!AH$55="T",1.252,0)+IF('4-man'!AI$55="E",1.254,0)+IF('4-man'!AJ$55="SB",8.187,0)+IF('4-man'!AI$55="H",IF('4-man'!$Z$43="Ayak",1.255,0),0)</f>
        <v/>
      </c>
      <c r="AL169">
        <f>IF('4-man'!AK$55="S",12.021,0)+IF('4-man'!AK$55="C",4.395,0)+IF('4-man'!AK$55="H",IF('4-man'!$Z$43="Ayak",0,IF('4-man'!$Z$43="Swift blade",4.141,4.382)),0)+IF('4-man'!AJ$55="D",112.5,0)+IF('4-man'!AJ$55="B",1.087,0)+IF('4-man'!AJ$55="A",8.5,0)+IF('4-man'!AI$55="T",1.252,0)+IF('4-man'!AJ$55="E",1.254,0)+IF('4-man'!AK$55="SB",8.187,0)+IF('4-man'!AJ$55="H",IF('4-man'!$Z$43="Ayak",1.255,0),0)</f>
        <v/>
      </c>
      <c r="AM169">
        <f>IF('4-man'!AL$55="S",12.021,0)+IF('4-man'!AL$55="C",4.395,0)+IF('4-man'!AL$55="H",IF('4-man'!$Z$43="Ayak",0,IF('4-man'!$Z$43="Swift blade",4.141,4.382)),0)+IF('4-man'!AK$55="D",112.5,0)+IF('4-man'!AK$55="B",1.087,0)+IF('4-man'!AK$55="A",8.5,0)+IF('4-man'!AJ$55="T",1.252,0)+IF('4-man'!AK$55="E",1.254,0)+IF('4-man'!AL$55="SB",8.187,0)+IF('4-man'!AK$55="H",IF('4-man'!$Z$43="Ayak",1.255,0),0)</f>
        <v/>
      </c>
      <c r="AN169">
        <f>IF('4-man'!AM$55="S",12.021,0)+IF('4-man'!AM$55="C",4.395,0)+IF('4-man'!AM$55="H",IF('4-man'!$Z$43="Ayak",0,IF('4-man'!$Z$43="Swift blade",4.141,4.382)),0)+IF('4-man'!AL$55="D",112.5,0)+IF('4-man'!AL$55="B",1.087,0)+IF('4-man'!AL$55="A",8.5,0)+IF('4-man'!AK$55="T",1.252,0)+IF('4-man'!AL$55="E",1.254,0)+IF('4-man'!AM$55="SB",8.187,0)+IF('4-man'!AL$55="H",IF('4-man'!$Z$43="Ayak",1.255,0),0)</f>
        <v/>
      </c>
      <c r="AO169">
        <f>IF('4-man'!AN$55="S",12.021,0)+IF('4-man'!AN$55="C",4.395,0)+IF('4-man'!AN$55="H",IF('4-man'!$Z$43="Ayak",0,IF('4-man'!$Z$43="Swift blade",4.141,4.382)),0)+IF('4-man'!AM$55="D",112.5,0)+IF('4-man'!AM$55="B",1.087,0)+IF('4-man'!AM$55="A",8.5,0)+IF('4-man'!AL$55="T",1.252,0)+IF('4-man'!AM$55="E",1.254,0)+IF('4-man'!AN$55="SB",8.187,0)+IF('4-man'!AM$55="H",IF('4-man'!$Z$43="Ayak",1.255,0),0)</f>
        <v/>
      </c>
      <c r="AP169">
        <f>IF('4-man'!AO$55="S",12.021,0)+IF('4-man'!AO$55="C",4.395,0)+IF('4-man'!AO$55="H",IF('4-man'!$Z$43="Ayak",0,IF('4-man'!$Z$43="Swift blade",4.141,4.382)),0)+IF('4-man'!AN$55="D",112.5,0)+IF('4-man'!AN$55="B",1.087,0)+IF('4-man'!AN$55="A",8.5,0)+IF('4-man'!AM$55="T",1.252,0)+IF('4-man'!AN$55="E",1.254,0)+IF('4-man'!AO$55="SB",8.187,0)+IF('4-man'!AN$55="H",IF('4-man'!$Z$43="Ayak",1.255,0),0)</f>
        <v/>
      </c>
      <c r="AQ169">
        <f>IF('4-man'!AP$55="S",12.021,0)+IF('4-man'!AP$55="C",4.395,0)+IF('4-man'!AP$55="H",IF('4-man'!$Z$43="Ayak",0,IF('4-man'!$Z$43="Swift blade",4.141,4.382)),0)+IF('4-man'!AO$55="D",112.5,0)+IF('4-man'!AO$55="B",1.087,0)+IF('4-man'!AO$55="A",8.5,0)+IF('4-man'!AN$55="T",1.252,0)+IF('4-man'!AO$55="E",1.254,0)+IF('4-man'!AP$55="SB",8.187,0)+IF('4-man'!AO$55="H",IF('4-man'!$Z$43="Ayak",1.255,0),0)</f>
        <v/>
      </c>
      <c r="AR169">
        <f>IF('4-man'!AQ$55="S",12.021,0)+IF('4-man'!AQ$55="C",4.395,0)+IF('4-man'!AQ$55="H",IF('4-man'!$Z$43="Ayak",0,IF('4-man'!$Z$43="Swift blade",4.141,4.382)),0)+IF('4-man'!AP$55="D",112.5,0)+IF('4-man'!AP$55="B",1.087,0)+IF('4-man'!AP$55="A",8.5,0)+IF('4-man'!AO$55="T",1.252,0)+IF('4-man'!AP$55="E",1.254,0)+IF('4-man'!AQ$55="SB",8.187,0)+IF('4-man'!AP$55="H",IF('4-man'!$Z$43="Ayak",1.255,0),0)</f>
        <v/>
      </c>
      <c r="AS169">
        <f>IF('4-man'!AR$55="S",12.021,0)+IF('4-man'!AR$55="C",4.395,0)+IF('4-man'!AR$55="H",IF('4-man'!$Z$43="Ayak",0,IF('4-man'!$Z$43="Swift blade",4.141,4.382)),0)+IF('4-man'!AQ$55="D",112.5,0)+IF('4-man'!AQ$55="B",1.087,0)+IF('4-man'!AQ$55="A",8.5,0)+IF('4-man'!AP$55="T",1.252,0)+IF('4-man'!AQ$55="E",1.254,0)+IF('4-man'!AR$55="SB",8.187,0)+IF('4-man'!AQ$55="H",IF('4-man'!$Z$43="Ayak",1.255,0),0)</f>
        <v/>
      </c>
      <c r="AT169">
        <f>IF('4-man'!AS$55="S",12.021,0)+IF('4-man'!AS$55="C",4.395,0)+IF('4-man'!AS$55="H",IF('4-man'!$Z$43="Ayak",0,IF('4-man'!$Z$43="Swift blade",4.141,4.382)),0)+IF('4-man'!AR$55="D",112.5,0)+IF('4-man'!AR$55="B",1.087,0)+IF('4-man'!AR$55="A",8.5,0)+IF('4-man'!AQ$55="T",1.252,0)+IF('4-man'!AR$55="E",1.254,0)+IF('4-man'!AS$55="SB",8.187,0)+IF('4-man'!AR$55="H",IF('4-man'!$Z$43="Ayak",1.255,0),0)</f>
        <v/>
      </c>
      <c r="AU169">
        <f>IF('4-man'!AT$55="S",12.021,0)+IF('4-man'!AT$55="C",4.395,0)+IF('4-man'!AT$55="H",IF('4-man'!$Z$43="Ayak",0,IF('4-man'!$Z$43="Swift blade",4.141,4.382)),0)+IF('4-man'!AS$55="D",112.5,0)+IF('4-man'!AS$55="B",1.087,0)+IF('4-man'!AS$55="A",8.5,0)+IF('4-man'!AR$55="T",1.252,0)+IF('4-man'!AS$55="E",1.254,0)+IF('4-man'!AT$55="SB",8.187,0)+IF('4-man'!AS$55="H",IF('4-man'!$Z$43="Ayak",1.255,0),0)</f>
        <v/>
      </c>
      <c r="AV169">
        <f>IF('4-man'!AU$55="S",12.021,0)+IF('4-man'!AU$55="C",4.395,0)+IF('4-man'!AU$55="H",IF('4-man'!$Z$43="Ayak",0,IF('4-man'!$Z$43="Swift blade",4.141,4.382)),0)+IF('4-man'!AT$55="D",112.5,0)+IF('4-man'!AT$55="B",1.087,0)+IF('4-man'!AT$55="A",8.5,0)+IF('4-man'!AS$55="T",1.252,0)+IF('4-man'!AT$55="E",1.254,0)+IF('4-man'!AU$55="SB",8.187,0)+IF('4-man'!AT$55="H",IF('4-man'!$Z$43="Ayak",1.255,0),0)</f>
        <v/>
      </c>
      <c r="AW169">
        <f>IF('4-man'!AV$55="S",12.021,0)+IF('4-man'!AV$55="C",4.395,0)+IF('4-man'!AV$55="H",IF('4-man'!$Z$43="Ayak",0,IF('4-man'!$Z$43="Swift blade",4.141,4.382)),0)+IF('4-man'!AU$55="D",112.5,0)+IF('4-man'!AU$55="B",1.087,0)+IF('4-man'!AU$55="A",8.5,0)+IF('4-man'!AT$55="T",1.252,0)+IF('4-man'!AU$55="E",1.254,0)+IF('4-man'!AV$55="SB",8.187,0)+IF('4-man'!AU$55="H",IF('4-man'!$Z$43="Ayak",1.255,0),0)</f>
        <v/>
      </c>
      <c r="AX169">
        <f>IF('4-man'!AW$55="S",12.021,0)+IF('4-man'!AW$55="C",4.395,0)+IF('4-man'!AW$55="H",IF('4-man'!$Z$43="Ayak",0,IF('4-man'!$Z$43="Swift blade",4.141,4.382)),0)+IF('4-man'!AV$55="D",112.5,0)+IF('4-man'!AV$55="B",1.087,0)+IF('4-man'!AV$55="A",8.5,0)+IF('4-man'!AU$55="T",1.252,0)+IF('4-man'!AV$55="E",1.254,0)+IF('4-man'!AW$55="SB",8.187,0)+IF('4-man'!AV$55="H",IF('4-man'!$Z$43="Ayak",1.255,0),0)</f>
        <v/>
      </c>
      <c r="AY169">
        <f>IF('4-man'!AX$55="S",12.021,0)+IF('4-man'!AX$55="C",4.395,0)+IF('4-man'!AX$55="H",IF('4-man'!$Z$43="Ayak",0,IF('4-man'!$Z$43="Swift blade",4.141,4.382)),0)+IF('4-man'!AW$55="D",112.5,0)+IF('4-man'!AW$55="B",1.087,0)+IF('4-man'!AW$55="A",8.5,0)+IF('4-man'!AV$55="T",1.252,0)+IF('4-man'!AW$55="E",1.254,0)+IF('4-man'!AX$55="SB",8.187,0)+IF('4-man'!AW$55="H",IF('4-man'!$Z$43="Ayak",1.255,0),0)</f>
        <v/>
      </c>
      <c r="AZ169">
        <f>IF('4-man'!AY$55="S",12.021,0)+IF('4-man'!AY$55="C",4.395,0)+IF('4-man'!AY$55="H",IF('4-man'!$Z$43="Ayak",0,IF('4-man'!$Z$43="Swift blade",4.141,4.382)),0)+IF('4-man'!AX$55="D",112.5,0)+IF('4-man'!AX$55="B",1.087,0)+IF('4-man'!AX$55="A",8.5,0)+IF('4-man'!AW$55="T",1.252,0)+IF('4-man'!AX$55="E",1.254,0)+IF('4-man'!AY$55="SB",8.187,0)+IF('4-man'!AX$55="H",IF('4-man'!$Z$43="Ayak",1.255,0),0)</f>
        <v/>
      </c>
      <c r="BA169">
        <f>IF('4-man'!AZ$55="S",12.021,0)+IF('4-man'!AZ$55="C",4.395,0)+IF('4-man'!AZ$55="H",IF('4-man'!$Z$43="Ayak",0,IF('4-man'!$Z$43="Swift blade",4.141,4.382)),0)+IF('4-man'!AY$55="D",112.5,0)+IF('4-man'!AY$55="B",1.087,0)+IF('4-man'!AY$55="A",8.5,0)+IF('4-man'!AX$55="T",1.252,0)+IF('4-man'!AY$55="E",1.254,0)+IF('4-man'!AZ$55="SB",8.187,0)+IF('4-man'!AY$55="H",IF('4-man'!$Z$43="Ayak",1.255,0),0)</f>
        <v/>
      </c>
      <c r="BB169">
        <f>IF('4-man'!BA$55="S",12.021,0)+IF('4-man'!BA$55="C",4.395,0)+IF('4-man'!BA$55="H",IF('4-man'!$Z$43="Ayak",0,IF('4-man'!$Z$43="Swift blade",4.141,4.382)),0)+IF('4-man'!AZ$55="D",112.5,0)+IF('4-man'!AZ$55="B",1.087,0)+IF('4-man'!AZ$55="A",8.5,0)+IF('4-man'!AY$55="T",1.252,0)+IF('4-man'!AZ$55="E",1.254,0)+IF('4-man'!BA$55="SB",8.187,0)+IF('4-man'!AZ$55="H",IF('4-man'!$Z$43="Ayak",1.255,0),0)</f>
        <v/>
      </c>
      <c r="BC169">
        <f>IF('4-man'!BB$55="S",12.021,0)+IF('4-man'!BB$55="C",4.395,0)+IF('4-man'!BB$55="H",IF('4-man'!$Z$43="Ayak",0,IF('4-man'!$Z$43="Swift blade",4.141,4.382)),0)+IF('4-man'!BA$55="D",112.5,0)+IF('4-man'!BA$55="B",1.087,0)+IF('4-man'!BA$55="A",8.5,0)+IF('4-man'!AZ$55="T",1.252,0)+IF('4-man'!BA$55="E",1.254,0)+IF('4-man'!BB$55="SB",8.187,0)+IF('4-man'!BA$55="H",IF('4-man'!$Z$43="Ayak",1.255,0),0)</f>
        <v/>
      </c>
      <c r="BD169">
        <f>IF('4-man'!BC$55="S",12.021,0)+IF('4-man'!BC$55="C",4.395,0)+IF('4-man'!BC$55="H",IF('4-man'!$Z$43="Ayak",0,IF('4-man'!$Z$43="Swift blade",4.141,4.382)),0)+IF('4-man'!BB$55="D",112.5,0)+IF('4-man'!BB$55="B",1.087,0)+IF('4-man'!BB$55="A",8.5,0)+IF('4-man'!BA$55="T",1.252,0)+IF('4-man'!BB$55="E",1.254,0)+IF('4-man'!BC$55="SB",8.187,0)+IF('4-man'!BB$55="H",IF('4-man'!$Z$43="Ayak",1.255,0),0)</f>
        <v/>
      </c>
      <c r="BE169">
        <f>IF('4-man'!BD$55="S",12.021,0)+IF('4-man'!BD$55="C",4.395,0)+IF('4-man'!BD$55="H",IF('4-man'!$Z$43="Ayak",0,IF('4-man'!$Z$43="Swift blade",4.141,4.382)),0)+IF('4-man'!BC$55="D",112.5,0)+IF('4-man'!BC$55="B",1.087,0)+IF('4-man'!BC$55="A",8.5,0)+IF('4-man'!BB$55="T",1.252,0)+IF('4-man'!BC$55="E",1.254,0)+IF('4-man'!BD$55="SB",8.187,0)+IF('4-man'!BC$55="H",IF('4-man'!$Z$43="Ayak",1.255,0),0)</f>
        <v/>
      </c>
      <c r="BF169">
        <f>IF('4-man'!BE$55="S",12.021,0)+IF('4-man'!BE$55="C",4.395,0)+IF('4-man'!BE$55="H",IF('4-man'!$Z$43="Ayak",0,IF('4-man'!$Z$43="Swift blade",4.141,4.382)),0)+IF('4-man'!BD$55="D",112.5,0)+IF('4-man'!BD$55="B",1.087,0)+IF('4-man'!BD$55="A",8.5,0)+IF('4-man'!BC$55="T",1.252,0)+IF('4-man'!BD$55="E",1.254,0)+IF('4-man'!BE$55="SB",8.187,0)+IF('4-man'!BD$55="H",IF('4-man'!$Z$43="Ayak",1.255,0),0)</f>
        <v/>
      </c>
      <c r="BG169">
        <f>IF('4-man'!BF$55="S",12.021,0)+IF('4-man'!BF$55="C",4.395,0)+IF('4-man'!BF$55="H",IF('4-man'!$Z$43="Ayak",0,IF('4-man'!$Z$43="Swift blade",4.141,4.382)),0)+IF('4-man'!BE$55="D",112.5,0)+IF('4-man'!BE$55="B",1.087,0)+IF('4-man'!BE$55="A",8.5,0)+IF('4-man'!BD$55="T",1.252,0)+IF('4-man'!BE$55="E",1.254,0)+IF('4-man'!BF$55="SB",8.187,0)+IF('4-man'!BE$55="H",IF('4-man'!$Z$43="Ayak",1.255,0),0)</f>
        <v/>
      </c>
      <c r="BH169">
        <f>IF('4-man'!BG$55="S",12.021,0)+IF('4-man'!BG$55="C",4.395,0)+IF('4-man'!BG$55="H",IF('4-man'!$Z$43="Ayak",0,IF('4-man'!$Z$43="Swift blade",4.141,4.382)),0)+IF('4-man'!BF$55="D",112.5,0)+IF('4-man'!BF$55="B",1.087,0)+IF('4-man'!BF$55="A",8.5,0)+IF('4-man'!BE$55="T",1.252,0)+IF('4-man'!BF$55="E",1.254,0)+IF('4-man'!BG$55="SB",8.187,0)+IF('4-man'!BF$55="H",IF('4-man'!$Z$43="Ayak",1.255,0),0)</f>
        <v/>
      </c>
      <c r="BI169">
        <f>IF('4-man'!BH$55="S",12.021,0)+IF('4-man'!BH$55="C",4.395,0)+IF('4-man'!BH$55="H",IF('4-man'!$Z$43="Ayak",0,IF('4-man'!$Z$43="Swift blade",4.141,4.382)),0)+IF('4-man'!BG$55="D",112.5,0)+IF('4-man'!BG$55="B",1.087,0)+IF('4-man'!BG$55="A",8.5,0)+IF('4-man'!BF$55="T",1.252,0)+IF('4-man'!BG$55="E",1.254,0)+IF('4-man'!BH$55="SB",8.187,0)+IF('4-man'!BG$55="H",IF('4-man'!$Z$43="Ayak",1.255,0),0)</f>
        <v/>
      </c>
      <c r="BJ169">
        <f>IF('4-man'!BI$55="S",12.021,0)+IF('4-man'!BI$55="C",4.395,0)+IF('4-man'!BI$55="H",IF('4-man'!$Z$43="Ayak",0,IF('4-man'!$Z$43="Swift blade",4.141,4.382)),0)+IF('4-man'!BH$55="D",112.5,0)+IF('4-man'!BH$55="B",1.087,0)+IF('4-man'!BH$55="A",8.5,0)+IF('4-man'!BG$55="T",1.252,0)+IF('4-man'!BH$55="E",1.254,0)+IF('4-man'!BI$55="SB",8.187,0)+IF('4-man'!BH$55="H",IF('4-man'!$Z$43="Ayak",1.255,0),0)</f>
        <v/>
      </c>
      <c r="BK169">
        <f>IF('4-man'!BJ$55="S",12.021,0)+IF('4-man'!BJ$55="C",4.395,0)+IF('4-man'!BJ$55="H",IF('4-man'!$Z$43="Ayak",0,IF('4-man'!$Z$43="Swift blade",4.141,4.382)),0)+IF('4-man'!BI$55="D",112.5,0)+IF('4-man'!BI$55="B",1.087,0)+IF('4-man'!BI$55="A",8.5,0)+IF('4-man'!BH$55="T",1.252,0)+IF('4-man'!BI$55="E",1.254,0)+IF('4-man'!BJ$55="SB",8.187,0)+IF('4-man'!BI$55="H",IF('4-man'!$Z$43="Ayak",1.255,0),0)</f>
        <v/>
      </c>
      <c r="BL169">
        <f>IF('4-man'!BK$55="S",12.021,0)+IF('4-man'!BK$55="C",4.395,0)+IF('4-man'!BK$55="H",IF('4-man'!$Z$43="Ayak",0,IF('4-man'!$Z$43="Swift blade",4.141,4.382)),0)+IF('4-man'!BJ$55="D",112.5,0)+IF('4-man'!BJ$55="B",1.087,0)+IF('4-man'!BJ$55="A",8.5,0)+IF('4-man'!BI$55="T",1.252,0)+IF('4-man'!BJ$55="E",1.254,0)+IF('4-man'!BK$55="SB",8.187,0)+IF('4-man'!BJ$55="H",IF('4-man'!$Z$43="Ayak",1.255,0),0)</f>
        <v/>
      </c>
      <c r="BM169">
        <f>IF('4-man'!BL$55="S",12.021,0)+IF('4-man'!BL$55="C",4.395,0)+IF('4-man'!BL$55="H",IF('4-man'!$Z$43="Ayak",0,IF('4-man'!$Z$43="Swift blade",4.141,4.382)),0)+IF('4-man'!BK$55="D",112.5,0)+IF('4-man'!BK$55="B",1.087,0)+IF('4-man'!BK$55="A",8.5,0)+IF('4-man'!BJ$55="T",1.252,0)+IF('4-man'!BK$55="E",1.254,0)+IF('4-man'!BL$55="SB",8.187,0)+IF('4-man'!BK$55="H",IF('4-man'!$Z$43="Ayak",1.255,0),0)</f>
        <v/>
      </c>
      <c r="BN169">
        <f>IF('4-man'!BM$55="S",12.021,0)+IF('4-man'!BM$55="C",4.395,0)+IF('4-man'!BM$55="H",IF('4-man'!$Z$43="Ayak",0,IF('4-man'!$Z$43="Swift blade",4.141,4.382)),0)+IF('4-man'!BL$55="D",112.5,0)+IF('4-man'!BL$55="B",1.087,0)+IF('4-man'!BL$55="A",8.5,0)+IF('4-man'!BK$55="T",1.252,0)+IF('4-man'!BL$55="E",1.254,0)+IF('4-man'!BM$55="SB",8.187,0)+IF('4-man'!BL$55="H",IF('4-man'!$Z$43="Ayak",1.255,0),0)</f>
        <v/>
      </c>
      <c r="BO169">
        <f>IF('4-man'!BN$55="S",12.021,0)+IF('4-man'!BN$55="C",4.395,0)+IF('4-man'!BN$55="H",IF('4-man'!$Z$43="Ayak",0,IF('4-man'!$Z$43="Swift blade",4.141,4.382)),0)+IF('4-man'!BM$55="D",112.5,0)+IF('4-man'!BM$55="B",1.087,0)+IF('4-man'!BM$55="A",8.5,0)+IF('4-man'!BL$55="T",1.252,0)+IF('4-man'!BM$55="E",1.254,0)+IF('4-man'!BN$55="SB",8.187,0)+IF('4-man'!BM$55="H",IF('4-man'!$Z$43="Ayak",1.255,0),0)</f>
        <v/>
      </c>
      <c r="BP169">
        <f>IF('4-man'!BO$55="S",12.021,0)+IF('4-man'!BO$55="C",4.395,0)+IF('4-man'!BO$55="H",IF('4-man'!$Z$43="Ayak",0,IF('4-man'!$Z$43="Swift blade",4.141,4.382)),0)+IF('4-man'!BN$55="D",112.5,0)+IF('4-man'!BN$55="B",1.087,0)+IF('4-man'!BN$55="A",8.5,0)+IF('4-man'!BM$55="T",1.252,0)+IF('4-man'!BN$55="E",1.254,0)+IF('4-man'!BO$55="SB",8.187,0)+IF('4-man'!BN$55="H",IF('4-man'!$Z$43="Ayak",1.255,0),0)</f>
        <v/>
      </c>
      <c r="BQ169">
        <f>IF('4-man'!BP$55="S",12.021,0)+IF('4-man'!BP$55="C",4.395,0)+IF('4-man'!BP$55="H",IF('4-man'!$Z$43="Ayak",0,IF('4-man'!$Z$43="Swift blade",4.141,4.382)),0)+IF('4-man'!BO$55="D",112.5,0)+IF('4-man'!BO$55="B",1.087,0)+IF('4-man'!BO$55="A",8.5,0)+IF('4-man'!BN$55="T",1.252,0)+IF('4-man'!BO$55="E",1.254,0)+IF('4-man'!BP$55="SB",8.187,0)+IF('4-man'!BO$55="H",IF('4-man'!$Z$43="Ayak",1.255,0),0)</f>
        <v/>
      </c>
      <c r="BR169">
        <f>IF('4-man'!BQ$55="S",12.021,0)+IF('4-man'!BQ$55="C",4.395,0)+IF('4-man'!BQ$55="H",IF('4-man'!$Z$43="Ayak",0,IF('4-man'!$Z$43="Swift blade",4.141,4.382)),0)+IF('4-man'!BP$55="D",112.5,0)+IF('4-man'!BP$55="B",1.087,0)+IF('4-man'!BP$55="A",8.5,0)+IF('4-man'!BO$55="T",1.252,0)+IF('4-man'!BP$55="E",1.254,0)+IF('4-man'!BQ$55="SB",8.187,0)+IF('4-man'!BP$55="H",IF('4-man'!$Z$43="Ayak",1.255,0),0)</f>
        <v/>
      </c>
      <c r="BS169">
        <f>IF('4-man'!BR$55="S",12.021,0)+IF('4-man'!BR$55="C",4.395,0)+IF('4-man'!BR$55="H",IF('4-man'!$Z$43="Ayak",0,IF('4-man'!$Z$43="Swift blade",4.141,4.382)),0)+IF('4-man'!BQ$55="D",112.5,0)+IF('4-man'!BQ$55="B",1.087,0)+IF('4-man'!BQ$55="A",8.5,0)+IF('4-man'!BP$55="T",1.252,0)+IF('4-man'!BQ$55="E",1.254,0)+IF('4-man'!BR$55="SB",8.187,0)+IF('4-man'!BQ$55="H",IF('4-man'!$Z$43="Ayak",1.255,0),0)</f>
        <v/>
      </c>
      <c r="BT169">
        <f>IF('4-man'!BS$55="S",12.021,0)+IF('4-man'!BS$55="C",4.395,0)+IF('4-man'!BS$55="H",IF('4-man'!$Z$43="Ayak",0,IF('4-man'!$Z$43="Swift blade",4.141,4.382)),0)+IF('4-man'!BR$55="D",112.5,0)+IF('4-man'!BR$55="B",1.087,0)+IF('4-man'!BR$55="A",8.5,0)+IF('4-man'!BQ$55="T",1.252,0)+IF('4-man'!BR$55="E",1.254,0)+IF('4-man'!BS$55="SB",8.187,0)+IF('4-man'!BR$55="H",IF('4-man'!$Z$43="Ayak",1.255,0),0)</f>
        <v/>
      </c>
      <c r="BU169">
        <f>IF('4-man'!BT$55="S",12.021,0)+IF('4-man'!BT$55="C",4.395,0)+IF('4-man'!BT$55="H",IF('4-man'!$Z$43="Ayak",0,IF('4-man'!$Z$43="Swift blade",4.141,4.382)),0)+IF('4-man'!BS$55="D",112.5,0)+IF('4-man'!BS$55="B",1.087,0)+IF('4-man'!BS$55="A",8.5,0)+IF('4-man'!BR$55="T",1.252,0)+IF('4-man'!BS$55="E",1.254,0)+IF('4-man'!BT$55="SB",8.187,0)+IF('4-man'!BS$55="H",IF('4-man'!$Z$43="Ayak",1.255,0),0)</f>
        <v/>
      </c>
      <c r="BV169">
        <f>IF('4-man'!BU$55="S",12.021,0)+IF('4-man'!BU$55="C",4.395,0)+IF('4-man'!BU$55="H",IF('4-man'!$Z$43="Ayak",0,IF('4-man'!$Z$43="Swift blade",4.141,4.382)),0)+IF('4-man'!BT$55="D",112.5,0)+IF('4-man'!BT$55="B",1.087,0)+IF('4-man'!BT$55="A",8.5,0)+IF('4-man'!BS$55="T",1.252,0)+IF('4-man'!BT$55="E",1.254,0)+IF('4-man'!BU$55="SB",8.187,0)+IF('4-man'!BT$55="H",IF('4-man'!$Z$43="Ayak",1.255,0),0)</f>
        <v/>
      </c>
      <c r="BW169">
        <f>IF('4-man'!BV$55="S",12.021,0)+IF('4-man'!BV$55="C",4.395,0)+IF('4-man'!BV$55="H",IF('4-man'!$Z$43="Ayak",0,IF('4-man'!$Z$43="Swift blade",4.141,4.382)),0)+IF('4-man'!BU$55="D",112.5,0)+IF('4-man'!BU$55="B",1.087,0)+IF('4-man'!BU$55="A",8.5,0)+IF('4-man'!BT$55="T",1.252,0)+IF('4-man'!BU$55="E",1.254,0)+IF('4-man'!BV$55="SB",8.187,0)+IF('4-man'!BU$55="H",IF('4-man'!$Z$43="Ayak",1.255,0),0)</f>
        <v/>
      </c>
      <c r="BX169">
        <f>IF('4-man'!BW$55="S",12.021,0)+IF('4-man'!BW$55="C",4.395,0)+IF('4-man'!BW$55="H",IF('4-man'!$Z$43="Ayak",0,IF('4-man'!$Z$43="Swift blade",4.141,4.382)),0)+IF('4-man'!BV$55="D",112.5,0)+IF('4-man'!BV$55="B",1.087,0)+IF('4-man'!BV$55="A",8.5,0)+IF('4-man'!BU$55="T",1.252,0)+IF('4-man'!BV$55="E",1.254,0)+IF('4-man'!BW$55="SB",8.187,0)+IF('4-man'!BV$55="H",IF('4-man'!$Z$43="Ayak",1.255,0),0)</f>
        <v/>
      </c>
      <c r="BY169">
        <f>IF('4-man'!BX$55="S",12.021,0)+IF('4-man'!BX$55="C",4.395,0)+IF('4-man'!BX$55="H",IF('4-man'!$Z$43="Ayak",0,IF('4-man'!$Z$43="Swift blade",4.141,4.382)),0)+IF('4-man'!BW$55="D",112.5,0)+IF('4-man'!BW$55="B",1.087,0)+IF('4-man'!BW$55="A",8.5,0)+IF('4-man'!BV$55="T",1.252,0)+IF('4-man'!BW$55="E",1.254,0)+IF('4-man'!BX$55="SB",8.187,0)+IF('4-man'!BW$55="H",IF('4-man'!$Z$43="Ayak",1.255,0),0)</f>
        <v/>
      </c>
      <c r="BZ169">
        <f>IF('4-man'!BY$55="S",12.021,0)+IF('4-man'!BY$55="C",4.395,0)+IF('4-man'!BY$55="H",IF('4-man'!$Z$43="Ayak",0,IF('4-man'!$Z$43="Swift blade",4.141,4.382)),0)+IF('4-man'!BX$55="D",112.5,0)+IF('4-man'!BX$55="B",1.087,0)+IF('4-man'!BX$55="A",8.5,0)+IF('4-man'!BW$55="T",1.252,0)+IF('4-man'!BX$55="E",1.254,0)+IF('4-man'!BY$55="SB",8.187,0)+IF('4-man'!BX$55="H",IF('4-man'!$Z$43="Ayak",1.255,0),0)</f>
        <v/>
      </c>
      <c r="CA169">
        <f>IF('4-man'!BZ$55="S",12.021,0)+IF('4-man'!BZ$55="C",4.395,0)+IF('4-man'!BZ$55="H",IF('4-man'!$Z$43="Ayak",0,IF('4-man'!$Z$43="Swift blade",4.141,4.382)),0)+IF('4-man'!BY$55="D",112.5,0)+IF('4-man'!BY$55="B",1.087,0)+IF('4-man'!BY$55="A",8.5,0)+IF('4-man'!BX$55="T",1.252,0)+IF('4-man'!BY$55="E",1.254,0)+IF('4-man'!BZ$55="SB",8.187,0)+IF('4-man'!BY$55="H",IF('4-man'!$Z$43="Ayak",1.255,0),0)</f>
        <v/>
      </c>
      <c r="CB169">
        <f>IF('4-man'!CA$55="S",12.021,0)+IF('4-man'!CA$55="C",4.395,0)+IF('4-man'!CA$55="H",IF('4-man'!$Z$43="Ayak",0,IF('4-man'!$Z$43="Swift blade",4.141,4.382)),0)+IF('4-man'!BZ$55="D",112.5,0)+IF('4-man'!BZ$55="B",1.087,0)+IF('4-man'!BZ$55="A",8.5,0)+IF('4-man'!BY$55="T",1.252,0)+IF('4-man'!BZ$55="E",1.254,0)+IF('4-man'!CA$55="SB",8.187,0)+IF('4-man'!BZ$55="H",IF('4-man'!$Z$43="Ayak",1.255,0),0)</f>
        <v/>
      </c>
      <c r="CC169">
        <f>IF('4-man'!CB$55="S",12.021,0)+IF('4-man'!CB$55="C",4.395,0)+IF('4-man'!CB$55="H",IF('4-man'!$Z$43="Ayak",0,IF('4-man'!$Z$43="Swift blade",4.141,4.382)),0)+IF('4-man'!CA$55="D",112.5,0)+IF('4-man'!CA$55="B",1.087,0)+IF('4-man'!CA$55="A",8.5,0)+IF('4-man'!BZ$55="T",1.252,0)+IF('4-man'!CA$55="E",1.254,0)+IF('4-man'!CB$55="SB",8.187,0)+IF('4-man'!CA$55="H",IF('4-man'!$Z$43="Ayak",1.255,0),0)</f>
        <v/>
      </c>
      <c r="CD169">
        <f>IF('4-man'!CC$55="S",12.021,0)+IF('4-man'!CC$55="C",4.395,0)+IF('4-man'!CC$55="H",IF('4-man'!$Z$43="Ayak",0,IF('4-man'!$Z$43="Swift blade",4.141,4.382)),0)+IF('4-man'!CB$55="D",112.5,0)+IF('4-man'!CB$55="B",1.087,0)+IF('4-man'!CB$55="A",8.5,0)+IF('4-man'!CA$55="T",1.252,0)+IF('4-man'!CB$55="E",1.254,0)+IF('4-man'!CC$55="SB",8.187,0)+IF('4-man'!CB$55="H",IF('4-man'!$Z$43="Ayak",1.255,0),0)</f>
        <v/>
      </c>
    </row>
    <row r="170">
      <c r="A170" t="inlineStr">
        <is>
          <t>P1 var</t>
        </is>
      </c>
      <c r="C170">
        <f>0</f>
        <v/>
      </c>
      <c r="D170">
        <f>IF('4-man'!C$55="S",26.708,0)+IF('4-man'!C$55="C",10.052,0)+IF('4-man'!C$55="H",IF('4-man'!$Z$43="Ayak",0,IF('4-man'!$Z$43="Swift blade",9.844,9.929)),0)+IF('4-man'!C$55="SB",18.815,0)</f>
        <v/>
      </c>
      <c r="E170">
        <f>IF('4-man'!D$55="S",26.708,0)+IF('4-man'!D$55="C",10.052,0)+IF('4-man'!D$55="H",IF('4-man'!$Z$43="Ayak",0,IF('4-man'!$Z$43="Swift blade",9.844,9.929)),0)+IF('4-man'!C$55="D",481.25,0)+IF('4-man'!C$55="B",1.257,0)+IF('4-man'!C$55="A",26.917,0)+IF('4-man'!C$55="E",1.275,0)+IF('4-man'!D$55="SB",18.815,0)+IF('4-man'!C$55="H",IF('4-man'!$Z$43="Ayak",1.276,0),0)</f>
        <v/>
      </c>
      <c r="F170">
        <f>IF('4-man'!E$55="S",26.708,0)+IF('4-man'!E$55="C",10.052,0)+IF('4-man'!E$55="H",IF('4-man'!$Z$43="Ayak",0,IF('4-man'!$Z$43="Swift blade",9.844,9.929)),0)+IF('4-man'!D$55="D",481.25,0)+IF('4-man'!D$55="B",1.257,0)+IF('4-man'!D$55="A",26.917,0)+IF('4-man'!C$55="T",1.29,0)+IF('4-man'!D$55="E",1.275,0)+IF('4-man'!E$55="SB",18.815,0)+IF('4-man'!D$55="H",IF('4-man'!$Z$43="Ayak",1.276,0),0)</f>
        <v/>
      </c>
      <c r="G170">
        <f>IF('4-man'!F$55="S",26.708,0)+IF('4-man'!F$55="C",10.052,0)+IF('4-man'!F$55="H",IF('4-man'!$Z$43="Ayak",0,IF('4-man'!$Z$43="Swift blade",9.844,9.929)),0)+IF('4-man'!E$55="D",481.25,0)+IF('4-man'!E$55="B",1.257,0)+IF('4-man'!E$55="A",26.917,0)+IF('4-man'!D$55="T",1.29,0)+IF('4-man'!E$55="E",1.275,0)+IF('4-man'!F$55="SB",18.815,0)+IF('4-man'!E$55="H",IF('4-man'!$Z$43="Ayak",1.276,0),0)</f>
        <v/>
      </c>
      <c r="H170">
        <f>IF('4-man'!G$55="S",26.708,0)+IF('4-man'!G$55="C",10.052,0)+IF('4-man'!G$55="H",IF('4-man'!$Z$43="Ayak",0,IF('4-man'!$Z$43="Swift blade",9.844,9.929)),0)+IF('4-man'!F$55="D",481.25,0)+IF('4-man'!F$55="B",1.257,0)+IF('4-man'!F$55="A",26.917,0)+IF('4-man'!E$55="T",1.29,0)+IF('4-man'!F$55="E",1.275,0)+IF('4-man'!G$55="SB",18.815,0)+IF('4-man'!F$55="H",IF('4-man'!$Z$43="Ayak",1.276,0),0)</f>
        <v/>
      </c>
      <c r="I170">
        <f>IF('4-man'!H$55="S",26.708,0)+IF('4-man'!H$55="C",10.052,0)+IF('4-man'!H$55="H",IF('4-man'!$Z$43="Ayak",0,IF('4-man'!$Z$43="Swift blade",9.844,9.929)),0)+IF('4-man'!G$55="D",481.25,0)+IF('4-man'!G$55="B",1.257,0)+IF('4-man'!G$55="A",26.917,0)+IF('4-man'!F$55="T",1.29,0)+IF('4-man'!G$55="E",1.275,0)+IF('4-man'!H$55="SB",18.815,0)+IF('4-man'!G$55="H",IF('4-man'!$Z$43="Ayak",1.276,0),0)</f>
        <v/>
      </c>
      <c r="J170">
        <f>IF('4-man'!I$55="S",26.708,0)+IF('4-man'!I$55="C",10.052,0)+IF('4-man'!I$55="H",IF('4-man'!$Z$43="Ayak",0,IF('4-man'!$Z$43="Swift blade",9.844,9.929)),0)+IF('4-man'!H$55="D",481.25,0)+IF('4-man'!H$55="B",1.257,0)+IF('4-man'!H$55="A",26.917,0)+IF('4-man'!G$55="T",1.29,0)+IF('4-man'!H$55="E",1.275,0)+IF('4-man'!I$55="SB",18.815,0)+IF('4-man'!H$55="H",IF('4-man'!$Z$43="Ayak",1.276,0),0)</f>
        <v/>
      </c>
      <c r="K170">
        <f>IF('4-man'!J$55="S",26.708,0)+IF('4-man'!J$55="C",10.052,0)+IF('4-man'!J$55="H",IF('4-man'!$Z$43="Ayak",0,IF('4-man'!$Z$43="Swift blade",9.844,9.929)),0)+IF('4-man'!I$55="D",481.25,0)+IF('4-man'!I$55="B",1.257,0)+IF('4-man'!I$55="A",26.917,0)+IF('4-man'!H$55="T",1.29,0)+IF('4-man'!I$55="E",1.275,0)+IF('4-man'!J$55="SB",18.815,0)+IF('4-man'!I$55="H",IF('4-man'!$Z$43="Ayak",1.276,0),0)</f>
        <v/>
      </c>
      <c r="L170">
        <f>IF('4-man'!K$55="S",26.708,0)+IF('4-man'!K$55="C",10.052,0)+IF('4-man'!K$55="H",IF('4-man'!$Z$43="Ayak",0,IF('4-man'!$Z$43="Swift blade",9.844,9.929)),0)+IF('4-man'!J$55="D",481.25,0)+IF('4-man'!J$55="B",1.257,0)+IF('4-man'!J$55="A",26.917,0)+IF('4-man'!I$55="T",1.29,0)+IF('4-man'!J$55="E",1.275,0)+IF('4-man'!K$55="SB",18.815,0)+IF('4-man'!J$55="H",IF('4-man'!$Z$43="Ayak",1.276,0),0)</f>
        <v/>
      </c>
      <c r="M170">
        <f>IF('4-man'!L$55="S",26.708,0)+IF('4-man'!L$55="C",10.052,0)+IF('4-man'!L$55="H",IF('4-man'!$Z$43="Ayak",0,IF('4-man'!$Z$43="Swift blade",9.844,9.929)),0)+IF('4-man'!K$55="D",481.25,0)+IF('4-man'!K$55="B",1.257,0)+IF('4-man'!K$55="A",26.917,0)+IF('4-man'!J$55="T",1.29,0)+IF('4-man'!K$55="E",1.275,0)+IF('4-man'!L$55="SB",18.815,0)+IF('4-man'!K$55="H",IF('4-man'!$Z$43="Ayak",1.276,0),0)</f>
        <v/>
      </c>
      <c r="N170">
        <f>IF('4-man'!M$55="S",26.708,0)+IF('4-man'!M$55="C",10.052,0)+IF('4-man'!M$55="H",IF('4-man'!$Z$43="Ayak",0,IF('4-man'!$Z$43="Swift blade",9.844,9.929)),0)+IF('4-man'!L$55="D",481.25,0)+IF('4-man'!L$55="B",1.257,0)+IF('4-man'!L$55="A",26.917,0)+IF('4-man'!K$55="T",1.29,0)+IF('4-man'!L$55="E",1.275,0)+IF('4-man'!M$55="SB",18.815,0)+IF('4-man'!L$55="H",IF('4-man'!$Z$43="Ayak",1.276,0),0)</f>
        <v/>
      </c>
      <c r="O170">
        <f>IF('4-man'!N$55="S",26.708,0)+IF('4-man'!N$55="C",10.052,0)+IF('4-man'!N$55="H",IF('4-man'!$Z$43="Ayak",0,IF('4-man'!$Z$43="Swift blade",9.844,9.929)),0)+IF('4-man'!M$55="D",481.25,0)+IF('4-man'!M$55="B",1.257,0)+IF('4-man'!M$55="A",26.917,0)+IF('4-man'!L$55="T",1.29,0)+IF('4-man'!M$55="E",1.275,0)+IF('4-man'!N$55="SB",18.815,0)+IF('4-man'!M$55="H",IF('4-man'!$Z$43="Ayak",1.276,0),0)</f>
        <v/>
      </c>
      <c r="P170">
        <f>IF('4-man'!O$55="S",26.708,0)+IF('4-man'!O$55="C",10.052,0)+IF('4-man'!O$55="H",IF('4-man'!$Z$43="Ayak",0,IF('4-man'!$Z$43="Swift blade",9.844,9.929)),0)+IF('4-man'!N$55="D",481.25,0)+IF('4-man'!N$55="B",1.257,0)+IF('4-man'!N$55="A",26.917,0)+IF('4-man'!M$55="T",1.29,0)+IF('4-man'!N$55="E",1.275,0)+IF('4-man'!O$55="SB",18.815,0)+IF('4-man'!N$55="H",IF('4-man'!$Z$43="Ayak",1.276,0),0)</f>
        <v/>
      </c>
      <c r="Q170">
        <f>IF('4-man'!P$55="S",26.708,0)+IF('4-man'!P$55="C",10.052,0)+IF('4-man'!P$55="H",IF('4-man'!$Z$43="Ayak",0,IF('4-man'!$Z$43="Swift blade",9.844,9.929)),0)+IF('4-man'!O$55="D",481.25,0)+IF('4-man'!O$55="B",1.257,0)+IF('4-man'!O$55="A",26.917,0)+IF('4-man'!N$55="T",1.29,0)+IF('4-man'!O$55="E",1.275,0)+IF('4-man'!P$55="SB",18.815,0)+IF('4-man'!O$55="H",IF('4-man'!$Z$43="Ayak",1.276,0),0)</f>
        <v/>
      </c>
      <c r="R170">
        <f>IF('4-man'!Q$55="S",26.708,0)+IF('4-man'!Q$55="C",10.052,0)+IF('4-man'!Q$55="H",IF('4-man'!$Z$43="Ayak",0,IF('4-man'!$Z$43="Swift blade",9.844,9.929)),0)+IF('4-man'!P$55="D",481.25,0)+IF('4-man'!P$55="B",1.257,0)+IF('4-man'!P$55="A",26.917,0)+IF('4-man'!O$55="T",1.29,0)+IF('4-man'!P$55="E",1.275,0)+IF('4-man'!Q$55="SB",18.815,0)+IF('4-man'!P$55="H",IF('4-man'!$Z$43="Ayak",1.276,0),0)</f>
        <v/>
      </c>
      <c r="S170">
        <f>IF('4-man'!R$55="S",26.708,0)+IF('4-man'!R$55="C",10.052,0)+IF('4-man'!R$55="H",IF('4-man'!$Z$43="Ayak",0,IF('4-man'!$Z$43="Swift blade",9.844,9.929)),0)+IF('4-man'!Q$55="D",481.25,0)+IF('4-man'!Q$55="B",1.257,0)+IF('4-man'!Q$55="A",26.917,0)+IF('4-man'!P$55="T",1.29,0)+IF('4-man'!Q$55="E",1.275,0)+IF('4-man'!R$55="SB",18.815,0)+IF('4-man'!Q$55="H",IF('4-man'!$Z$43="Ayak",1.276,0),0)</f>
        <v/>
      </c>
      <c r="T170">
        <f>IF('4-man'!S$55="S",26.708,0)+IF('4-man'!S$55="C",10.052,0)+IF('4-man'!S$55="H",IF('4-man'!$Z$43="Ayak",0,IF('4-man'!$Z$43="Swift blade",9.844,9.929)),0)+IF('4-man'!R$55="D",481.25,0)+IF('4-man'!R$55="B",1.257,0)+IF('4-man'!R$55="A",26.917,0)+IF('4-man'!Q$55="T",1.29,0)+IF('4-man'!R$55="E",1.275,0)+IF('4-man'!S$55="SB",18.815,0)+IF('4-man'!R$55="H",IF('4-man'!$Z$43="Ayak",1.276,0),0)</f>
        <v/>
      </c>
      <c r="U170">
        <f>IF('4-man'!T$55="S",26.708,0)+IF('4-man'!T$55="C",10.052,0)+IF('4-man'!T$55="H",IF('4-man'!$Z$43="Ayak",0,IF('4-man'!$Z$43="Swift blade",9.844,9.929)),0)+IF('4-man'!S$55="D",481.25,0)+IF('4-man'!S$55="B",1.257,0)+IF('4-man'!S$55="A",26.917,0)+IF('4-man'!R$55="T",1.29,0)+IF('4-man'!S$55="E",1.275,0)+IF('4-man'!T$55="SB",18.815,0)+IF('4-man'!S$55="H",IF('4-man'!$Z$43="Ayak",1.276,0),0)</f>
        <v/>
      </c>
      <c r="V170">
        <f>IF('4-man'!U$55="S",26.708,0)+IF('4-man'!U$55="C",10.052,0)+IF('4-man'!U$55="H",IF('4-man'!$Z$43="Ayak",0,IF('4-man'!$Z$43="Swift blade",9.844,9.929)),0)+IF('4-man'!T$55="D",481.25,0)+IF('4-man'!T$55="B",1.257,0)+IF('4-man'!T$55="A",26.917,0)+IF('4-man'!S$55="T",1.29,0)+IF('4-man'!T$55="E",1.275,0)+IF('4-man'!U$55="SB",18.815,0)+IF('4-man'!T$55="H",IF('4-man'!$Z$43="Ayak",1.276,0),0)</f>
        <v/>
      </c>
      <c r="W170">
        <f>IF('4-man'!V$55="S",26.708,0)+IF('4-man'!V$55="C",10.052,0)+IF('4-man'!V$55="H",IF('4-man'!$Z$43="Ayak",0,IF('4-man'!$Z$43="Swift blade",9.844,9.929)),0)+IF('4-man'!U$55="D",481.25,0)+IF('4-man'!U$55="B",1.257,0)+IF('4-man'!U$55="A",26.917,0)+IF('4-man'!T$55="T",1.29,0)+IF('4-man'!U$55="E",1.275,0)+IF('4-man'!V$55="SB",18.815,0)+IF('4-man'!U$55="H",IF('4-man'!$Z$43="Ayak",1.276,0),0)</f>
        <v/>
      </c>
      <c r="X170">
        <f>IF('4-man'!W$55="S",26.708,0)+IF('4-man'!W$55="C",10.052,0)+IF('4-man'!W$55="H",IF('4-man'!$Z$43="Ayak",0,IF('4-man'!$Z$43="Swift blade",9.844,9.929)),0)+IF('4-man'!V$55="D",481.25,0)+IF('4-man'!V$55="B",1.257,0)+IF('4-man'!V$55="A",26.917,0)+IF('4-man'!U$55="T",1.29,0)+IF('4-man'!V$55="E",1.275,0)+IF('4-man'!W$55="SB",18.815,0)+IF('4-man'!V$55="H",IF('4-man'!$Z$43="Ayak",1.276,0),0)</f>
        <v/>
      </c>
      <c r="Y170">
        <f>IF('4-man'!X$55="S",26.708,0)+IF('4-man'!X$55="C",10.052,0)+IF('4-man'!X$55="H",IF('4-man'!$Z$43="Ayak",0,IF('4-man'!$Z$43="Swift blade",9.844,9.929)),0)+IF('4-man'!W$55="D",481.25,0)+IF('4-man'!W$55="B",1.257,0)+IF('4-man'!W$55="A",26.917,0)+IF('4-man'!V$55="T",1.29,0)+IF('4-man'!W$55="E",1.275,0)+IF('4-man'!X$55="SB",18.815,0)+IF('4-man'!W$55="H",IF('4-man'!$Z$43="Ayak",1.276,0),0)</f>
        <v/>
      </c>
      <c r="Z170">
        <f>IF('4-man'!Y$55="S",26.708,0)+IF('4-man'!Y$55="C",10.052,0)+IF('4-man'!Y$55="H",IF('4-man'!$Z$43="Ayak",0,IF('4-man'!$Z$43="Swift blade",9.844,9.929)),0)+IF('4-man'!X$55="D",481.25,0)+IF('4-man'!X$55="B",1.257,0)+IF('4-man'!X$55="A",26.917,0)+IF('4-man'!W$55="T",1.29,0)+IF('4-man'!X$55="E",1.275,0)+IF('4-man'!Y$55="SB",18.815,0)+IF('4-man'!X$55="H",IF('4-man'!$Z$43="Ayak",1.276,0),0)</f>
        <v/>
      </c>
      <c r="AA170">
        <f>IF('4-man'!Z$55="S",26.708,0)+IF('4-man'!Z$55="C",10.052,0)+IF('4-man'!Z$55="H",IF('4-man'!$Z$43="Ayak",0,IF('4-man'!$Z$43="Swift blade",9.844,9.929)),0)+IF('4-man'!Y$55="D",481.25,0)+IF('4-man'!Y$55="B",1.257,0)+IF('4-man'!Y$55="A",26.917,0)+IF('4-man'!X$55="T",1.29,0)+IF('4-man'!Y$55="E",1.275,0)+IF('4-man'!Z$55="SB",18.815,0)+IF('4-man'!Y$55="H",IF('4-man'!$Z$43="Ayak",1.276,0),0)</f>
        <v/>
      </c>
      <c r="AB170">
        <f>IF('4-man'!AA$55="S",26.708,0)+IF('4-man'!AA$55="C",10.052,0)+IF('4-man'!AA$55="H",IF('4-man'!$Z$43="Ayak",0,IF('4-man'!$Z$43="Swift blade",9.844,9.929)),0)+IF('4-man'!Z$55="D",481.25,0)+IF('4-man'!Z$55="B",1.257,0)+IF('4-man'!Z$55="A",26.917,0)+IF('4-man'!Y$55="T",1.29,0)+IF('4-man'!Z$55="E",1.275,0)+IF('4-man'!AA$55="SB",18.815,0)+IF('4-man'!Z$55="H",IF('4-man'!$Z$43="Ayak",1.276,0),0)</f>
        <v/>
      </c>
      <c r="AC170">
        <f>IF('4-man'!AB$55="S",26.708,0)+IF('4-man'!AB$55="C",10.052,0)+IF('4-man'!AB$55="H",IF('4-man'!$Z$43="Ayak",0,IF('4-man'!$Z$43="Swift blade",9.844,9.929)),0)+IF('4-man'!AA$55="D",481.25,0)+IF('4-man'!AA$55="B",1.257,0)+IF('4-man'!AA$55="A",26.917,0)+IF('4-man'!Z$55="T",1.29,0)+IF('4-man'!AA$55="E",1.275,0)+IF('4-man'!AB$55="SB",18.815,0)+IF('4-man'!AA$55="H",IF('4-man'!$Z$43="Ayak",1.276,0),0)</f>
        <v/>
      </c>
      <c r="AD170">
        <f>IF('4-man'!AC$55="S",26.708,0)+IF('4-man'!AC$55="C",10.052,0)+IF('4-man'!AC$55="H",IF('4-man'!$Z$43="Ayak",0,IF('4-man'!$Z$43="Swift blade",9.844,9.929)),0)+IF('4-man'!AB$55="D",481.25,0)+IF('4-man'!AB$55="B",1.257,0)+IF('4-man'!AB$55="A",26.917,0)+IF('4-man'!AA$55="T",1.29,0)+IF('4-man'!AB$55="E",1.275,0)+IF('4-man'!AC$55="SB",18.815,0)+IF('4-man'!AB$55="H",IF('4-man'!$Z$43="Ayak",1.276,0),0)</f>
        <v/>
      </c>
      <c r="AE170">
        <f>IF('4-man'!AD$55="S",26.708,0)+IF('4-man'!AD$55="C",10.052,0)+IF('4-man'!AD$55="H",IF('4-man'!$Z$43="Ayak",0,IF('4-man'!$Z$43="Swift blade",9.844,9.929)),0)+IF('4-man'!AC$55="D",481.25,0)+IF('4-man'!AC$55="B",1.257,0)+IF('4-man'!AC$55="A",26.917,0)+IF('4-man'!AB$55="T",1.29,0)+IF('4-man'!AC$55="E",1.275,0)+IF('4-man'!AD$55="SB",18.815,0)+IF('4-man'!AC$55="H",IF('4-man'!$Z$43="Ayak",1.276,0),0)</f>
        <v/>
      </c>
      <c r="AF170">
        <f>IF('4-man'!AE$55="S",26.708,0)+IF('4-man'!AE$55="C",10.052,0)+IF('4-man'!AE$55="H",IF('4-man'!$Z$43="Ayak",0,IF('4-man'!$Z$43="Swift blade",9.844,9.929)),0)+IF('4-man'!AD$55="D",481.25,0)+IF('4-man'!AD$55="B",1.257,0)+IF('4-man'!AD$55="A",26.917,0)+IF('4-man'!AC$55="T",1.29,0)+IF('4-man'!AD$55="E",1.275,0)+IF('4-man'!AE$55="SB",18.815,0)+IF('4-man'!AD$55="H",IF('4-man'!$Z$43="Ayak",1.276,0),0)</f>
        <v/>
      </c>
      <c r="AG170">
        <f>IF('4-man'!AF$55="S",26.708,0)+IF('4-man'!AF$55="C",10.052,0)+IF('4-man'!AF$55="H",IF('4-man'!$Z$43="Ayak",0,IF('4-man'!$Z$43="Swift blade",9.844,9.929)),0)+IF('4-man'!AE$55="D",481.25,0)+IF('4-man'!AE$55="B",1.257,0)+IF('4-man'!AE$55="A",26.917,0)+IF('4-man'!AD$55="T",1.29,0)+IF('4-man'!AE$55="E",1.275,0)+IF('4-man'!AF$55="SB",18.815,0)+IF('4-man'!AE$55="H",IF('4-man'!$Z$43="Ayak",1.276,0),0)</f>
        <v/>
      </c>
      <c r="AH170">
        <f>IF('4-man'!AG$55="S",26.708,0)+IF('4-man'!AG$55="C",10.052,0)+IF('4-man'!AG$55="H",IF('4-man'!$Z$43="Ayak",0,IF('4-man'!$Z$43="Swift blade",9.844,9.929)),0)+IF('4-man'!AF$55="D",481.25,0)+IF('4-man'!AF$55="B",1.257,0)+IF('4-man'!AF$55="A",26.917,0)+IF('4-man'!AE$55="T",1.29,0)+IF('4-man'!AF$55="E",1.275,0)+IF('4-man'!AG$55="SB",18.815,0)+IF('4-man'!AF$55="H",IF('4-man'!$Z$43="Ayak",1.276,0),0)</f>
        <v/>
      </c>
      <c r="AI170">
        <f>IF('4-man'!AH$55="S",26.708,0)+IF('4-man'!AH$55="C",10.052,0)+IF('4-man'!AH$55="H",IF('4-man'!$Z$43="Ayak",0,IF('4-man'!$Z$43="Swift blade",9.844,9.929)),0)+IF('4-man'!AG$55="D",481.25,0)+IF('4-man'!AG$55="B",1.257,0)+IF('4-man'!AG$55="A",26.917,0)+IF('4-man'!AF$55="T",1.29,0)+IF('4-man'!AG$55="E",1.275,0)+IF('4-man'!AH$55="SB",18.815,0)+IF('4-man'!AG$55="H",IF('4-man'!$Z$43="Ayak",1.276,0),0)</f>
        <v/>
      </c>
      <c r="AJ170">
        <f>IF('4-man'!AI$55="S",26.708,0)+IF('4-man'!AI$55="C",10.052,0)+IF('4-man'!AI$55="H",IF('4-man'!$Z$43="Ayak",0,IF('4-man'!$Z$43="Swift blade",9.844,9.929)),0)+IF('4-man'!AH$55="D",481.25,0)+IF('4-man'!AH$55="B",1.257,0)+IF('4-man'!AH$55="A",26.917,0)+IF('4-man'!AG$55="T",1.29,0)+IF('4-man'!AH$55="E",1.275,0)+IF('4-man'!AI$55="SB",18.815,0)+IF('4-man'!AH$55="H",IF('4-man'!$Z$43="Ayak",1.276,0),0)</f>
        <v/>
      </c>
      <c r="AK170">
        <f>IF('4-man'!AJ$55="S",26.708,0)+IF('4-man'!AJ$55="C",10.052,0)+IF('4-man'!AJ$55="H",IF('4-man'!$Z$43="Ayak",0,IF('4-man'!$Z$43="Swift blade",9.844,9.929)),0)+IF('4-man'!AI$55="D",481.25,0)+IF('4-man'!AI$55="B",1.257,0)+IF('4-man'!AI$55="A",26.917,0)+IF('4-man'!AH$55="T",1.29,0)+IF('4-man'!AI$55="E",1.275,0)+IF('4-man'!AJ$55="SB",18.815,0)+IF('4-man'!AI$55="H",IF('4-man'!$Z$43="Ayak",1.276,0),0)</f>
        <v/>
      </c>
      <c r="AL170">
        <f>IF('4-man'!AK$55="S",26.708,0)+IF('4-man'!AK$55="C",10.052,0)+IF('4-man'!AK$55="H",IF('4-man'!$Z$43="Ayak",0,IF('4-man'!$Z$43="Swift blade",9.844,9.929)),0)+IF('4-man'!AJ$55="D",481.25,0)+IF('4-man'!AJ$55="B",1.257,0)+IF('4-man'!AJ$55="A",26.917,0)+IF('4-man'!AI$55="T",1.29,0)+IF('4-man'!AJ$55="E",1.275,0)+IF('4-man'!AK$55="SB",18.815,0)+IF('4-man'!AJ$55="H",IF('4-man'!$Z$43="Ayak",1.276,0),0)</f>
        <v/>
      </c>
      <c r="AM170">
        <f>IF('4-man'!AL$55="S",26.708,0)+IF('4-man'!AL$55="C",10.052,0)+IF('4-man'!AL$55="H",IF('4-man'!$Z$43="Ayak",0,IF('4-man'!$Z$43="Swift blade",9.844,9.929)),0)+IF('4-man'!AK$55="D",481.25,0)+IF('4-man'!AK$55="B",1.257,0)+IF('4-man'!AK$55="A",26.917,0)+IF('4-man'!AJ$55="T",1.29,0)+IF('4-man'!AK$55="E",1.275,0)+IF('4-man'!AL$55="SB",18.815,0)+IF('4-man'!AK$55="H",IF('4-man'!$Z$43="Ayak",1.276,0),0)</f>
        <v/>
      </c>
      <c r="AN170">
        <f>IF('4-man'!AM$55="S",26.708,0)+IF('4-man'!AM$55="C",10.052,0)+IF('4-man'!AM$55="H",IF('4-man'!$Z$43="Ayak",0,IF('4-man'!$Z$43="Swift blade",9.844,9.929)),0)+IF('4-man'!AL$55="D",481.25,0)+IF('4-man'!AL$55="B",1.257,0)+IF('4-man'!AL$55="A",26.917,0)+IF('4-man'!AK$55="T",1.29,0)+IF('4-man'!AL$55="E",1.275,0)+IF('4-man'!AM$55="SB",18.815,0)+IF('4-man'!AL$55="H",IF('4-man'!$Z$43="Ayak",1.276,0),0)</f>
        <v/>
      </c>
      <c r="AO170">
        <f>IF('4-man'!AN$55="S",26.708,0)+IF('4-man'!AN$55="C",10.052,0)+IF('4-man'!AN$55="H",IF('4-man'!$Z$43="Ayak",0,IF('4-man'!$Z$43="Swift blade",9.844,9.929)),0)+IF('4-man'!AM$55="D",481.25,0)+IF('4-man'!AM$55="B",1.257,0)+IF('4-man'!AM$55="A",26.917,0)+IF('4-man'!AL$55="T",1.29,0)+IF('4-man'!AM$55="E",1.275,0)+IF('4-man'!AN$55="SB",18.815,0)+IF('4-man'!AM$55="H",IF('4-man'!$Z$43="Ayak",1.276,0),0)</f>
        <v/>
      </c>
      <c r="AP170">
        <f>IF('4-man'!AO$55="S",26.708,0)+IF('4-man'!AO$55="C",10.052,0)+IF('4-man'!AO$55="H",IF('4-man'!$Z$43="Ayak",0,IF('4-man'!$Z$43="Swift blade",9.844,9.929)),0)+IF('4-man'!AN$55="D",481.25,0)+IF('4-man'!AN$55="B",1.257,0)+IF('4-man'!AN$55="A",26.917,0)+IF('4-man'!AM$55="T",1.29,0)+IF('4-man'!AN$55="E",1.275,0)+IF('4-man'!AO$55="SB",18.815,0)+IF('4-man'!AN$55="H",IF('4-man'!$Z$43="Ayak",1.276,0),0)</f>
        <v/>
      </c>
      <c r="AQ170">
        <f>IF('4-man'!AP$55="S",26.708,0)+IF('4-man'!AP$55="C",10.052,0)+IF('4-man'!AP$55="H",IF('4-man'!$Z$43="Ayak",0,IF('4-man'!$Z$43="Swift blade",9.844,9.929)),0)+IF('4-man'!AO$55="D",481.25,0)+IF('4-man'!AO$55="B",1.257,0)+IF('4-man'!AO$55="A",26.917,0)+IF('4-man'!AN$55="T",1.29,0)+IF('4-man'!AO$55="E",1.275,0)+IF('4-man'!AP$55="SB",18.815,0)+IF('4-man'!AO$55="H",IF('4-man'!$Z$43="Ayak",1.276,0),0)</f>
        <v/>
      </c>
      <c r="AR170">
        <f>IF('4-man'!AQ$55="S",26.708,0)+IF('4-man'!AQ$55="C",10.052,0)+IF('4-man'!AQ$55="H",IF('4-man'!$Z$43="Ayak",0,IF('4-man'!$Z$43="Swift blade",9.844,9.929)),0)+IF('4-man'!AP$55="D",481.25,0)+IF('4-man'!AP$55="B",1.257,0)+IF('4-man'!AP$55="A",26.917,0)+IF('4-man'!AO$55="T",1.29,0)+IF('4-man'!AP$55="E",1.275,0)+IF('4-man'!AQ$55="SB",18.815,0)+IF('4-man'!AP$55="H",IF('4-man'!$Z$43="Ayak",1.276,0),0)</f>
        <v/>
      </c>
      <c r="AS170">
        <f>IF('4-man'!AR$55="S",26.708,0)+IF('4-man'!AR$55="C",10.052,0)+IF('4-man'!AR$55="H",IF('4-man'!$Z$43="Ayak",0,IF('4-man'!$Z$43="Swift blade",9.844,9.929)),0)+IF('4-man'!AQ$55="D",481.25,0)+IF('4-man'!AQ$55="B",1.257,0)+IF('4-man'!AQ$55="A",26.917,0)+IF('4-man'!AP$55="T",1.29,0)+IF('4-man'!AQ$55="E",1.275,0)+IF('4-man'!AR$55="SB",18.815,0)+IF('4-man'!AQ$55="H",IF('4-man'!$Z$43="Ayak",1.276,0),0)</f>
        <v/>
      </c>
      <c r="AT170">
        <f>IF('4-man'!AS$55="S",26.708,0)+IF('4-man'!AS$55="C",10.052,0)+IF('4-man'!AS$55="H",IF('4-man'!$Z$43="Ayak",0,IF('4-man'!$Z$43="Swift blade",9.844,9.929)),0)+IF('4-man'!AR$55="D",481.25,0)+IF('4-man'!AR$55="B",1.257,0)+IF('4-man'!AR$55="A",26.917,0)+IF('4-man'!AQ$55="T",1.29,0)+IF('4-man'!AR$55="E",1.275,0)+IF('4-man'!AS$55="SB",18.815,0)+IF('4-man'!AR$55="H",IF('4-man'!$Z$43="Ayak",1.276,0),0)</f>
        <v/>
      </c>
      <c r="AU170">
        <f>IF('4-man'!AT$55="S",26.708,0)+IF('4-man'!AT$55="C",10.052,0)+IF('4-man'!AT$55="H",IF('4-man'!$Z$43="Ayak",0,IF('4-man'!$Z$43="Swift blade",9.844,9.929)),0)+IF('4-man'!AS$55="D",481.25,0)+IF('4-man'!AS$55="B",1.257,0)+IF('4-man'!AS$55="A",26.917,0)+IF('4-man'!AR$55="T",1.29,0)+IF('4-man'!AS$55="E",1.275,0)+IF('4-man'!AT$55="SB",18.815,0)+IF('4-man'!AS$55="H",IF('4-man'!$Z$43="Ayak",1.276,0),0)</f>
        <v/>
      </c>
      <c r="AV170">
        <f>IF('4-man'!AU$55="S",26.708,0)+IF('4-man'!AU$55="C",10.052,0)+IF('4-man'!AU$55="H",IF('4-man'!$Z$43="Ayak",0,IF('4-man'!$Z$43="Swift blade",9.844,9.929)),0)+IF('4-man'!AT$55="D",481.25,0)+IF('4-man'!AT$55="B",1.257,0)+IF('4-man'!AT$55="A",26.917,0)+IF('4-man'!AS$55="T",1.29,0)+IF('4-man'!AT$55="E",1.275,0)+IF('4-man'!AU$55="SB",18.815,0)+IF('4-man'!AT$55="H",IF('4-man'!$Z$43="Ayak",1.276,0),0)</f>
        <v/>
      </c>
      <c r="AW170">
        <f>IF('4-man'!AV$55="S",26.708,0)+IF('4-man'!AV$55="C",10.052,0)+IF('4-man'!AV$55="H",IF('4-man'!$Z$43="Ayak",0,IF('4-man'!$Z$43="Swift blade",9.844,9.929)),0)+IF('4-man'!AU$55="D",481.25,0)+IF('4-man'!AU$55="B",1.257,0)+IF('4-man'!AU$55="A",26.917,0)+IF('4-man'!AT$55="T",1.29,0)+IF('4-man'!AU$55="E",1.275,0)+IF('4-man'!AV$55="SB",18.815,0)+IF('4-man'!AU$55="H",IF('4-man'!$Z$43="Ayak",1.276,0),0)</f>
        <v/>
      </c>
      <c r="AX170">
        <f>IF('4-man'!AW$55="S",26.708,0)+IF('4-man'!AW$55="C",10.052,0)+IF('4-man'!AW$55="H",IF('4-man'!$Z$43="Ayak",0,IF('4-man'!$Z$43="Swift blade",9.844,9.929)),0)+IF('4-man'!AV$55="D",481.25,0)+IF('4-man'!AV$55="B",1.257,0)+IF('4-man'!AV$55="A",26.917,0)+IF('4-man'!AU$55="T",1.29,0)+IF('4-man'!AV$55="E",1.275,0)+IF('4-man'!AW$55="SB",18.815,0)+IF('4-man'!AV$55="H",IF('4-man'!$Z$43="Ayak",1.276,0),0)</f>
        <v/>
      </c>
      <c r="AY170">
        <f>IF('4-man'!AX$55="S",26.708,0)+IF('4-man'!AX$55="C",10.052,0)+IF('4-man'!AX$55="H",IF('4-man'!$Z$43="Ayak",0,IF('4-man'!$Z$43="Swift blade",9.844,9.929)),0)+IF('4-man'!AW$55="D",481.25,0)+IF('4-man'!AW$55="B",1.257,0)+IF('4-man'!AW$55="A",26.917,0)+IF('4-man'!AV$55="T",1.29,0)+IF('4-man'!AW$55="E",1.275,0)+IF('4-man'!AX$55="SB",18.815,0)+IF('4-man'!AW$55="H",IF('4-man'!$Z$43="Ayak",1.276,0),0)</f>
        <v/>
      </c>
      <c r="AZ170">
        <f>IF('4-man'!AY$55="S",26.708,0)+IF('4-man'!AY$55="C",10.052,0)+IF('4-man'!AY$55="H",IF('4-man'!$Z$43="Ayak",0,IF('4-man'!$Z$43="Swift blade",9.844,9.929)),0)+IF('4-man'!AX$55="D",481.25,0)+IF('4-man'!AX$55="B",1.257,0)+IF('4-man'!AX$55="A",26.917,0)+IF('4-man'!AW$55="T",1.29,0)+IF('4-man'!AX$55="E",1.275,0)+IF('4-man'!AY$55="SB",18.815,0)+IF('4-man'!AX$55="H",IF('4-man'!$Z$43="Ayak",1.276,0),0)</f>
        <v/>
      </c>
      <c r="BA170">
        <f>IF('4-man'!AZ$55="S",26.708,0)+IF('4-man'!AZ$55="C",10.052,0)+IF('4-man'!AZ$55="H",IF('4-man'!$Z$43="Ayak",0,IF('4-man'!$Z$43="Swift blade",9.844,9.929)),0)+IF('4-man'!AY$55="D",481.25,0)+IF('4-man'!AY$55="B",1.257,0)+IF('4-man'!AY$55="A",26.917,0)+IF('4-man'!AX$55="T",1.29,0)+IF('4-man'!AY$55="E",1.275,0)+IF('4-man'!AZ$55="SB",18.815,0)+IF('4-man'!AY$55="H",IF('4-man'!$Z$43="Ayak",1.276,0),0)</f>
        <v/>
      </c>
      <c r="BB170">
        <f>IF('4-man'!BA$55="S",26.708,0)+IF('4-man'!BA$55="C",10.052,0)+IF('4-man'!BA$55="H",IF('4-man'!$Z$43="Ayak",0,IF('4-man'!$Z$43="Swift blade",9.844,9.929)),0)+IF('4-man'!AZ$55="D",481.25,0)+IF('4-man'!AZ$55="B",1.257,0)+IF('4-man'!AZ$55="A",26.917,0)+IF('4-man'!AY$55="T",1.29,0)+IF('4-man'!AZ$55="E",1.275,0)+IF('4-man'!BA$55="SB",18.815,0)+IF('4-man'!AZ$55="H",IF('4-man'!$Z$43="Ayak",1.276,0),0)</f>
        <v/>
      </c>
      <c r="BC170">
        <f>IF('4-man'!BB$55="S",26.708,0)+IF('4-man'!BB$55="C",10.052,0)+IF('4-man'!BB$55="H",IF('4-man'!$Z$43="Ayak",0,IF('4-man'!$Z$43="Swift blade",9.844,9.929)),0)+IF('4-man'!BA$55="D",481.25,0)+IF('4-man'!BA$55="B",1.257,0)+IF('4-man'!BA$55="A",26.917,0)+IF('4-man'!AZ$55="T",1.29,0)+IF('4-man'!BA$55="E",1.275,0)+IF('4-man'!BB$55="SB",18.815,0)+IF('4-man'!BA$55="H",IF('4-man'!$Z$43="Ayak",1.276,0),0)</f>
        <v/>
      </c>
      <c r="BD170">
        <f>IF('4-man'!BC$55="S",26.708,0)+IF('4-man'!BC$55="C",10.052,0)+IF('4-man'!BC$55="H",IF('4-man'!$Z$43="Ayak",0,IF('4-man'!$Z$43="Swift blade",9.844,9.929)),0)+IF('4-man'!BB$55="D",481.25,0)+IF('4-man'!BB$55="B",1.257,0)+IF('4-man'!BB$55="A",26.917,0)+IF('4-man'!BA$55="T",1.29,0)+IF('4-man'!BB$55="E",1.275,0)+IF('4-man'!BC$55="SB",18.815,0)+IF('4-man'!BB$55="H",IF('4-man'!$Z$43="Ayak",1.276,0),0)</f>
        <v/>
      </c>
      <c r="BE170">
        <f>IF('4-man'!BD$55="S",26.708,0)+IF('4-man'!BD$55="C",10.052,0)+IF('4-man'!BD$55="H",IF('4-man'!$Z$43="Ayak",0,IF('4-man'!$Z$43="Swift blade",9.844,9.929)),0)+IF('4-man'!BC$55="D",481.25,0)+IF('4-man'!BC$55="B",1.257,0)+IF('4-man'!BC$55="A",26.917,0)+IF('4-man'!BB$55="T",1.29,0)+IF('4-man'!BC$55="E",1.275,0)+IF('4-man'!BD$55="SB",18.815,0)+IF('4-man'!BC$55="H",IF('4-man'!$Z$43="Ayak",1.276,0),0)</f>
        <v/>
      </c>
      <c r="BF170">
        <f>IF('4-man'!BE$55="S",26.708,0)+IF('4-man'!BE$55="C",10.052,0)+IF('4-man'!BE$55="H",IF('4-man'!$Z$43="Ayak",0,IF('4-man'!$Z$43="Swift blade",9.844,9.929)),0)+IF('4-man'!BD$55="D",481.25,0)+IF('4-man'!BD$55="B",1.257,0)+IF('4-man'!BD$55="A",26.917,0)+IF('4-man'!BC$55="T",1.29,0)+IF('4-man'!BD$55="E",1.275,0)+IF('4-man'!BE$55="SB",18.815,0)+IF('4-man'!BD$55="H",IF('4-man'!$Z$43="Ayak",1.276,0),0)</f>
        <v/>
      </c>
      <c r="BG170">
        <f>IF('4-man'!BF$55="S",26.708,0)+IF('4-man'!BF$55="C",10.052,0)+IF('4-man'!BF$55="H",IF('4-man'!$Z$43="Ayak",0,IF('4-man'!$Z$43="Swift blade",9.844,9.929)),0)+IF('4-man'!BE$55="D",481.25,0)+IF('4-man'!BE$55="B",1.257,0)+IF('4-man'!BE$55="A",26.917,0)+IF('4-man'!BD$55="T",1.29,0)+IF('4-man'!BE$55="E",1.275,0)+IF('4-man'!BF$55="SB",18.815,0)+IF('4-man'!BE$55="H",IF('4-man'!$Z$43="Ayak",1.276,0),0)</f>
        <v/>
      </c>
      <c r="BH170">
        <f>IF('4-man'!BG$55="S",26.708,0)+IF('4-man'!BG$55="C",10.052,0)+IF('4-man'!BG$55="H",IF('4-man'!$Z$43="Ayak",0,IF('4-man'!$Z$43="Swift blade",9.844,9.929)),0)+IF('4-man'!BF$55="D",481.25,0)+IF('4-man'!BF$55="B",1.257,0)+IF('4-man'!BF$55="A",26.917,0)+IF('4-man'!BE$55="T",1.29,0)+IF('4-man'!BF$55="E",1.275,0)+IF('4-man'!BG$55="SB",18.815,0)+IF('4-man'!BF$55="H",IF('4-man'!$Z$43="Ayak",1.276,0),0)</f>
        <v/>
      </c>
      <c r="BI170">
        <f>IF('4-man'!BH$55="S",26.708,0)+IF('4-man'!BH$55="C",10.052,0)+IF('4-man'!BH$55="H",IF('4-man'!$Z$43="Ayak",0,IF('4-man'!$Z$43="Swift blade",9.844,9.929)),0)+IF('4-man'!BG$55="D",481.25,0)+IF('4-man'!BG$55="B",1.257,0)+IF('4-man'!BG$55="A",26.917,0)+IF('4-man'!BF$55="T",1.29,0)+IF('4-man'!BG$55="E",1.275,0)+IF('4-man'!BH$55="SB",18.815,0)+IF('4-man'!BG$55="H",IF('4-man'!$Z$43="Ayak",1.276,0),0)</f>
        <v/>
      </c>
      <c r="BJ170">
        <f>IF('4-man'!BI$55="S",26.708,0)+IF('4-man'!BI$55="C",10.052,0)+IF('4-man'!BI$55="H",IF('4-man'!$Z$43="Ayak",0,IF('4-man'!$Z$43="Swift blade",9.844,9.929)),0)+IF('4-man'!BH$55="D",481.25,0)+IF('4-man'!BH$55="B",1.257,0)+IF('4-man'!BH$55="A",26.917,0)+IF('4-man'!BG$55="T",1.29,0)+IF('4-man'!BH$55="E",1.275,0)+IF('4-man'!BI$55="SB",18.815,0)+IF('4-man'!BH$55="H",IF('4-man'!$Z$43="Ayak",1.276,0),0)</f>
        <v/>
      </c>
      <c r="BK170">
        <f>IF('4-man'!BJ$55="S",26.708,0)+IF('4-man'!BJ$55="C",10.052,0)+IF('4-man'!BJ$55="H",IF('4-man'!$Z$43="Ayak",0,IF('4-man'!$Z$43="Swift blade",9.844,9.929)),0)+IF('4-man'!BI$55="D",481.25,0)+IF('4-man'!BI$55="B",1.257,0)+IF('4-man'!BI$55="A",26.917,0)+IF('4-man'!BH$55="T",1.29,0)+IF('4-man'!BI$55="E",1.275,0)+IF('4-man'!BJ$55="SB",18.815,0)+IF('4-man'!BI$55="H",IF('4-man'!$Z$43="Ayak",1.276,0),0)</f>
        <v/>
      </c>
      <c r="BL170">
        <f>IF('4-man'!BK$55="S",26.708,0)+IF('4-man'!BK$55="C",10.052,0)+IF('4-man'!BK$55="H",IF('4-man'!$Z$43="Ayak",0,IF('4-man'!$Z$43="Swift blade",9.844,9.929)),0)+IF('4-man'!BJ$55="D",481.25,0)+IF('4-man'!BJ$55="B",1.257,0)+IF('4-man'!BJ$55="A",26.917,0)+IF('4-man'!BI$55="T",1.29,0)+IF('4-man'!BJ$55="E",1.275,0)+IF('4-man'!BK$55="SB",18.815,0)+IF('4-man'!BJ$55="H",IF('4-man'!$Z$43="Ayak",1.276,0),0)</f>
        <v/>
      </c>
      <c r="BM170">
        <f>IF('4-man'!BL$55="S",26.708,0)+IF('4-man'!BL$55="C",10.052,0)+IF('4-man'!BL$55="H",IF('4-man'!$Z$43="Ayak",0,IF('4-man'!$Z$43="Swift blade",9.844,9.929)),0)+IF('4-man'!BK$55="D",481.25,0)+IF('4-man'!BK$55="B",1.257,0)+IF('4-man'!BK$55="A",26.917,0)+IF('4-man'!BJ$55="T",1.29,0)+IF('4-man'!BK$55="E",1.275,0)+IF('4-man'!BL$55="SB",18.815,0)+IF('4-man'!BK$55="H",IF('4-man'!$Z$43="Ayak",1.276,0),0)</f>
        <v/>
      </c>
      <c r="BN170">
        <f>IF('4-man'!BM$55="S",26.708,0)+IF('4-man'!BM$55="C",10.052,0)+IF('4-man'!BM$55="H",IF('4-man'!$Z$43="Ayak",0,IF('4-man'!$Z$43="Swift blade",9.844,9.929)),0)+IF('4-man'!BL$55="D",481.25,0)+IF('4-man'!BL$55="B",1.257,0)+IF('4-man'!BL$55="A",26.917,0)+IF('4-man'!BK$55="T",1.29,0)+IF('4-man'!BL$55="E",1.275,0)+IF('4-man'!BM$55="SB",18.815,0)+IF('4-man'!BL$55="H",IF('4-man'!$Z$43="Ayak",1.276,0),0)</f>
        <v/>
      </c>
      <c r="BO170">
        <f>IF('4-man'!BN$55="S",26.708,0)+IF('4-man'!BN$55="C",10.052,0)+IF('4-man'!BN$55="H",IF('4-man'!$Z$43="Ayak",0,IF('4-man'!$Z$43="Swift blade",9.844,9.929)),0)+IF('4-man'!BM$55="D",481.25,0)+IF('4-man'!BM$55="B",1.257,0)+IF('4-man'!BM$55="A",26.917,0)+IF('4-man'!BL$55="T",1.29,0)+IF('4-man'!BM$55="E",1.275,0)+IF('4-man'!BN$55="SB",18.815,0)+IF('4-man'!BM$55="H",IF('4-man'!$Z$43="Ayak",1.276,0),0)</f>
        <v/>
      </c>
      <c r="BP170">
        <f>IF('4-man'!BO$55="S",26.708,0)+IF('4-man'!BO$55="C",10.052,0)+IF('4-man'!BO$55="H",IF('4-man'!$Z$43="Ayak",0,IF('4-man'!$Z$43="Swift blade",9.844,9.929)),0)+IF('4-man'!BN$55="D",481.25,0)+IF('4-man'!BN$55="B",1.257,0)+IF('4-man'!BN$55="A",26.917,0)+IF('4-man'!BM$55="T",1.29,0)+IF('4-man'!BN$55="E",1.275,0)+IF('4-man'!BO$55="SB",18.815,0)+IF('4-man'!BN$55="H",IF('4-man'!$Z$43="Ayak",1.276,0),0)</f>
        <v/>
      </c>
      <c r="BQ170">
        <f>IF('4-man'!BP$55="S",26.708,0)+IF('4-man'!BP$55="C",10.052,0)+IF('4-man'!BP$55="H",IF('4-man'!$Z$43="Ayak",0,IF('4-man'!$Z$43="Swift blade",9.844,9.929)),0)+IF('4-man'!BO$55="D",481.25,0)+IF('4-man'!BO$55="B",1.257,0)+IF('4-man'!BO$55="A",26.917,0)+IF('4-man'!BN$55="T",1.29,0)+IF('4-man'!BO$55="E",1.275,0)+IF('4-man'!BP$55="SB",18.815,0)+IF('4-man'!BO$55="H",IF('4-man'!$Z$43="Ayak",1.276,0),0)</f>
        <v/>
      </c>
      <c r="BR170">
        <f>IF('4-man'!BQ$55="S",26.708,0)+IF('4-man'!BQ$55="C",10.052,0)+IF('4-man'!BQ$55="H",IF('4-man'!$Z$43="Ayak",0,IF('4-man'!$Z$43="Swift blade",9.844,9.929)),0)+IF('4-man'!BP$55="D",481.25,0)+IF('4-man'!BP$55="B",1.257,0)+IF('4-man'!BP$55="A",26.917,0)+IF('4-man'!BO$55="T",1.29,0)+IF('4-man'!BP$55="E",1.275,0)+IF('4-man'!BQ$55="SB",18.815,0)+IF('4-man'!BP$55="H",IF('4-man'!$Z$43="Ayak",1.276,0),0)</f>
        <v/>
      </c>
      <c r="BS170">
        <f>IF('4-man'!BR$55="S",26.708,0)+IF('4-man'!BR$55="C",10.052,0)+IF('4-man'!BR$55="H",IF('4-man'!$Z$43="Ayak",0,IF('4-man'!$Z$43="Swift blade",9.844,9.929)),0)+IF('4-man'!BQ$55="D",481.25,0)+IF('4-man'!BQ$55="B",1.257,0)+IF('4-man'!BQ$55="A",26.917,0)+IF('4-man'!BP$55="T",1.29,0)+IF('4-man'!BQ$55="E",1.275,0)+IF('4-man'!BR$55="SB",18.815,0)+IF('4-man'!BQ$55="H",IF('4-man'!$Z$43="Ayak",1.276,0),0)</f>
        <v/>
      </c>
      <c r="BT170">
        <f>IF('4-man'!BS$55="S",26.708,0)+IF('4-man'!BS$55="C",10.052,0)+IF('4-man'!BS$55="H",IF('4-man'!$Z$43="Ayak",0,IF('4-man'!$Z$43="Swift blade",9.844,9.929)),0)+IF('4-man'!BR$55="D",481.25,0)+IF('4-man'!BR$55="B",1.257,0)+IF('4-man'!BR$55="A",26.917,0)+IF('4-man'!BQ$55="T",1.29,0)+IF('4-man'!BR$55="E",1.275,0)+IF('4-man'!BS$55="SB",18.815,0)+IF('4-man'!BR$55="H",IF('4-man'!$Z$43="Ayak",1.276,0),0)</f>
        <v/>
      </c>
      <c r="BU170">
        <f>IF('4-man'!BT$55="S",26.708,0)+IF('4-man'!BT$55="C",10.052,0)+IF('4-man'!BT$55="H",IF('4-man'!$Z$43="Ayak",0,IF('4-man'!$Z$43="Swift blade",9.844,9.929)),0)+IF('4-man'!BS$55="D",481.25,0)+IF('4-man'!BS$55="B",1.257,0)+IF('4-man'!BS$55="A",26.917,0)+IF('4-man'!BR$55="T",1.29,0)+IF('4-man'!BS$55="E",1.275,0)+IF('4-man'!BT$55="SB",18.815,0)+IF('4-man'!BS$55="H",IF('4-man'!$Z$43="Ayak",1.276,0),0)</f>
        <v/>
      </c>
      <c r="BV170">
        <f>IF('4-man'!BU$55="S",26.708,0)+IF('4-man'!BU$55="C",10.052,0)+IF('4-man'!BU$55="H",IF('4-man'!$Z$43="Ayak",0,IF('4-man'!$Z$43="Swift blade",9.844,9.929)),0)+IF('4-man'!BT$55="D",481.25,0)+IF('4-man'!BT$55="B",1.257,0)+IF('4-man'!BT$55="A",26.917,0)+IF('4-man'!BS$55="T",1.29,0)+IF('4-man'!BT$55="E",1.275,0)+IF('4-man'!BU$55="SB",18.815,0)+IF('4-man'!BT$55="H",IF('4-man'!$Z$43="Ayak",1.276,0),0)</f>
        <v/>
      </c>
      <c r="BW170">
        <f>IF('4-man'!BV$55="S",26.708,0)+IF('4-man'!BV$55="C",10.052,0)+IF('4-man'!BV$55="H",IF('4-man'!$Z$43="Ayak",0,IF('4-man'!$Z$43="Swift blade",9.844,9.929)),0)+IF('4-man'!BU$55="D",481.25,0)+IF('4-man'!BU$55="B",1.257,0)+IF('4-man'!BU$55="A",26.917,0)+IF('4-man'!BT$55="T",1.29,0)+IF('4-man'!BU$55="E",1.275,0)+IF('4-man'!BV$55="SB",18.815,0)+IF('4-man'!BU$55="H",IF('4-man'!$Z$43="Ayak",1.276,0),0)</f>
        <v/>
      </c>
      <c r="BX170">
        <f>IF('4-man'!BW$55="S",26.708,0)+IF('4-man'!BW$55="C",10.052,0)+IF('4-man'!BW$55="H",IF('4-man'!$Z$43="Ayak",0,IF('4-man'!$Z$43="Swift blade",9.844,9.929)),0)+IF('4-man'!BV$55="D",481.25,0)+IF('4-man'!BV$55="B",1.257,0)+IF('4-man'!BV$55="A",26.917,0)+IF('4-man'!BU$55="T",1.29,0)+IF('4-man'!BV$55="E",1.275,0)+IF('4-man'!BW$55="SB",18.815,0)+IF('4-man'!BV$55="H",IF('4-man'!$Z$43="Ayak",1.276,0),0)</f>
        <v/>
      </c>
      <c r="BY170">
        <f>IF('4-man'!BX$55="S",26.708,0)+IF('4-man'!BX$55="C",10.052,0)+IF('4-man'!BX$55="H",IF('4-man'!$Z$43="Ayak",0,IF('4-man'!$Z$43="Swift blade",9.844,9.929)),0)+IF('4-man'!BW$55="D",481.25,0)+IF('4-man'!BW$55="B",1.257,0)+IF('4-man'!BW$55="A",26.917,0)+IF('4-man'!BV$55="T",1.29,0)+IF('4-man'!BW$55="E",1.275,0)+IF('4-man'!BX$55="SB",18.815,0)+IF('4-man'!BW$55="H",IF('4-man'!$Z$43="Ayak",1.276,0),0)</f>
        <v/>
      </c>
      <c r="BZ170">
        <f>IF('4-man'!BY$55="S",26.708,0)+IF('4-man'!BY$55="C",10.052,0)+IF('4-man'!BY$55="H",IF('4-man'!$Z$43="Ayak",0,IF('4-man'!$Z$43="Swift blade",9.844,9.929)),0)+IF('4-man'!BX$55="D",481.25,0)+IF('4-man'!BX$55="B",1.257,0)+IF('4-man'!BX$55="A",26.917,0)+IF('4-man'!BW$55="T",1.29,0)+IF('4-man'!BX$55="E",1.275,0)+IF('4-man'!BY$55="SB",18.815,0)+IF('4-man'!BX$55="H",IF('4-man'!$Z$43="Ayak",1.276,0),0)</f>
        <v/>
      </c>
      <c r="CA170">
        <f>IF('4-man'!BZ$55="S",26.708,0)+IF('4-man'!BZ$55="C",10.052,0)+IF('4-man'!BZ$55="H",IF('4-man'!$Z$43="Ayak",0,IF('4-man'!$Z$43="Swift blade",9.844,9.929)),0)+IF('4-man'!BY$55="D",481.25,0)+IF('4-man'!BY$55="B",1.257,0)+IF('4-man'!BY$55="A",26.917,0)+IF('4-man'!BX$55="T",1.29,0)+IF('4-man'!BY$55="E",1.275,0)+IF('4-man'!BZ$55="SB",18.815,0)+IF('4-man'!BY$55="H",IF('4-man'!$Z$43="Ayak",1.276,0),0)</f>
        <v/>
      </c>
      <c r="CB170">
        <f>IF('4-man'!CA$55="S",26.708,0)+IF('4-man'!CA$55="C",10.052,0)+IF('4-man'!CA$55="H",IF('4-man'!$Z$43="Ayak",0,IF('4-man'!$Z$43="Swift blade",9.844,9.929)),0)+IF('4-man'!BZ$55="D",481.25,0)+IF('4-man'!BZ$55="B",1.257,0)+IF('4-man'!BZ$55="A",26.917,0)+IF('4-man'!BY$55="T",1.29,0)+IF('4-man'!BZ$55="E",1.275,0)+IF('4-man'!CA$55="SB",18.815,0)+IF('4-man'!BZ$55="H",IF('4-man'!$Z$43="Ayak",1.276,0),0)</f>
        <v/>
      </c>
      <c r="CC170">
        <f>IF('4-man'!CB$55="S",26.708,0)+IF('4-man'!CB$55="C",10.052,0)+IF('4-man'!CB$55="H",IF('4-man'!$Z$43="Ayak",0,IF('4-man'!$Z$43="Swift blade",9.844,9.929)),0)+IF('4-man'!CA$55="D",481.25,0)+IF('4-man'!CA$55="B",1.257,0)+IF('4-man'!CA$55="A",26.917,0)+IF('4-man'!BZ$55="T",1.29,0)+IF('4-man'!CA$55="E",1.275,0)+IF('4-man'!CB$55="SB",18.815,0)+IF('4-man'!CA$55="H",IF('4-man'!$Z$43="Ayak",1.276,0),0)</f>
        <v/>
      </c>
      <c r="CD170">
        <f>IF('4-man'!CC$55="S",26.708,0)+IF('4-man'!CC$55="C",10.052,0)+IF('4-man'!CC$55="H",IF('4-man'!$Z$43="Ayak",0,IF('4-man'!$Z$43="Swift blade",9.844,9.929)),0)+IF('4-man'!CB$55="D",481.25,0)+IF('4-man'!CB$55="B",1.257,0)+IF('4-man'!CB$55="A",26.917,0)+IF('4-man'!CA$55="T",1.29,0)+IF('4-man'!CB$55="E",1.275,0)+IF('4-man'!CC$55="SB",18.815,0)+IF('4-man'!CB$55="H",IF('4-man'!$Z$43="Ayak",1.276,0),0)</f>
        <v/>
      </c>
    </row>
    <row r="171">
      <c r="A171" t="inlineStr">
        <is>
          <t>P1 misc</t>
        </is>
      </c>
      <c r="B171">
        <f>IF('4-man'!$BF$37="",MIN($C$201:$CD$201),'4-man'!$BF$37)</f>
        <v/>
      </c>
      <c r="C171">
        <f>MIN(100,INDEX($B$166:$CD$166,1,N171+1)+IF(AND(ISNUMBER(Q171),Q171&gt;N171),25,0))</f>
        <v/>
      </c>
      <c r="D171">
        <f>INDEX($B$167:$CD$167,1,N171+1)</f>
        <v/>
      </c>
      <c r="E171">
        <f>MIN(100,C171+IF(OR('4-man'!$L$37=TRUE,'4-man'!$L$37="TRUE",'4-man'!$L$37="Yes"),15,0))</f>
        <v/>
      </c>
      <c r="F171">
        <f>MAX(0,ROUNDUP((IF('4-man'!$AH$37="",IF('4-man'!$AE$37="",0,'4-man'!$AE$37),'4-man'!$AH$37)-E171)/10,0))</f>
        <v/>
      </c>
      <c r="G171">
        <f>IF(F171=0,I171,MAX(I171,N171+(IF(OR('4-man'!$F$37=TRUE,'4-man'!$F$37="TRUE",'4-man'!$F$37="Yes"),25,50)-D171)+IF(OR('4-man'!$F$37=TRUE,'4-man'!$F$37="TRUE",'4-man'!$F$37="Yes"),25,50)*(F171-1)))</f>
        <v/>
      </c>
      <c r="H171">
        <f>MIN(100,E171+10*F171)</f>
        <v/>
      </c>
      <c r="I171">
        <f>B171+IF('4-man'!$BF$37="",19,21)</f>
        <v/>
      </c>
      <c r="J171">
        <f>IF(G171-I171&lt;=0,0,4*INT((G171-I171)/21)+(MOD(G171-I171,21)&gt;0)+(MOD(G171-I171,21)&gt;6)+(MOD(G171-I171,21)&gt;11)+(MOD(G171-I171,21)&gt;16))</f>
        <v/>
      </c>
      <c r="K171">
        <f>IF(OR('4-man'!$F$37=TRUE,'4-man'!$F$37="TRUE",'4-man'!$F$37="Yes"),H171,E171)-IF('4-man'!$AE$37="",0,'4-man'!$AE$37)+15*(OR('4-man'!$O$37=TRUE,'4-man'!$O$37="TRUE",'4-man'!$O$37="Yes"))+15*(OR('4-man'!$R$37=TRUE,'4-man'!$R$37="TRUE",'4-man'!$R$37="Yes"))</f>
        <v/>
      </c>
      <c r="L171">
        <f>MAX(0,ROUNDUP((IF('4-man'!$AX$37="",30,'4-man'!$AX$37)-K171)/10,0))</f>
        <v/>
      </c>
      <c r="M171">
        <f>IF(OR('4-man'!$F$37=TRUE,'4-man'!$F$37="TRUE",'4-man'!$F$37="Yes"),G171+50*L171,IF(L171=0,N171,N171+(50-D171)+50*(L171-1)))</f>
        <v/>
      </c>
      <c r="N171">
        <f>MAX($C$172:$CD$172)</f>
        <v/>
      </c>
      <c r="O171">
        <f>MAX(0,ROUNDUP((IF('4-man'!$AE$37="",0,'4-man'!$AE$37)-H171)/10,0))</f>
        <v/>
      </c>
      <c r="P171">
        <f>G171+50*O171</f>
        <v/>
      </c>
      <c r="Q171">
        <f>IF(OR('4-man'!$V$37="",COUNTIF('4-man'!$C$55:'4-man'!$CD$55,"P")&gt;0),"",IFERROR(INT(IF(ISNUMBER('4-man'!$V$37),IF('4-man'!$V$37&lt;1,'4-man'!$V$37*86400,'4-man'!$V$37),VALUE(LEFT('4-man'!$V$37,FIND(":",'4-man'!$V$37)-1))*60+VALUE(MID('4-man'!$V$37,FIND(":",'4-man'!$V$37)+1,20)))/0.6+0.000001),""))</f>
        <v/>
      </c>
      <c r="R171">
        <f>IF(AND(IF('4-man'!$C$37="",100,'4-man'!$C$37)=95,COUNTIF('4-man'!$C$55:$CD$55,"R")=0,COUNTIF('4-man'!$C$55:$CD$55,"D")&gt;0),INDEX('4-man'!$C$54:$CD$54,1,MATCH("D",'4-man'!$C$55:$CD$55,0))+1,"")</f>
      </c>
    </row>
    <row r="172">
      <c r="A172" t="inlineStr">
        <is>
          <t>P1 act</t>
        </is>
      </c>
      <c r="C172">
        <f>IF(OR('4-man'!C$55="P",OR('4-man'!C$55="R",'4-man'!C$54=$R$171),AND('4-man'!C$54&lt;=IF('4-man'!$BF$37="",999,'4-man'!$BF$37),OR('4-man'!C$55="D",LEFT('4-man'!C$55,3)="ST&gt;",OR(AND('4-man'!C$56="ST&gt;1",C173&gt;=100),AND('4-man'!C$57="ST&gt;1",C181&gt;=100),AND('4-man'!C$58="ST&gt;1",C189&gt;=100))))),'4-man'!C$54,0)</f>
        <v/>
      </c>
      <c r="D172">
        <f>IF(OR('4-man'!D$55="P",OR('4-man'!D$55="R",'4-man'!D$54=$R$171),AND('4-man'!D$54&lt;=IF('4-man'!$BF$37="",999,'4-man'!$BF$37),OR('4-man'!D$55="D",LEFT('4-man'!D$55,3)="ST&gt;",OR(AND('4-man'!D$56="ST&gt;1",D173&gt;=100),AND('4-man'!D$57="ST&gt;1",D181&gt;=100),AND('4-man'!D$58="ST&gt;1",D189&gt;=100))))),'4-man'!D$54,0)</f>
        <v/>
      </c>
      <c r="E172">
        <f>IF(OR('4-man'!E$55="P",OR('4-man'!E$55="R",'4-man'!E$54=$R$171),AND('4-man'!E$54&lt;=IF('4-man'!$BF$37="",999,'4-man'!$BF$37),OR('4-man'!E$55="D",LEFT('4-man'!E$55,3)="ST&gt;",OR(AND('4-man'!E$56="ST&gt;1",E173&gt;=100),AND('4-man'!E$57="ST&gt;1",E181&gt;=100),AND('4-man'!E$58="ST&gt;1",E189&gt;=100))))),'4-man'!E$54,0)</f>
        <v/>
      </c>
      <c r="F172">
        <f>IF(OR('4-man'!F$55="P",OR('4-man'!F$55="R",'4-man'!F$54=$R$171),AND('4-man'!F$54&lt;=IF('4-man'!$BF$37="",999,'4-man'!$BF$37),OR('4-man'!F$55="D",LEFT('4-man'!F$55,3)="ST&gt;",OR(AND('4-man'!F$56="ST&gt;1",F173&gt;=100),AND('4-man'!F$57="ST&gt;1",F181&gt;=100),AND('4-man'!F$58="ST&gt;1",F189&gt;=100))))),'4-man'!F$54,0)</f>
        <v/>
      </c>
      <c r="G172">
        <f>IF(OR('4-man'!G$55="P",OR('4-man'!G$55="R",'4-man'!G$54=$R$171),AND('4-man'!G$54&lt;=IF('4-man'!$BF$37="",999,'4-man'!$BF$37),OR('4-man'!G$55="D",LEFT('4-man'!G$55,3)="ST&gt;",OR(AND('4-man'!G$56="ST&gt;1",G173&gt;=100),AND('4-man'!G$57="ST&gt;1",G181&gt;=100),AND('4-man'!G$58="ST&gt;1",G189&gt;=100))))),'4-man'!G$54,0)</f>
        <v/>
      </c>
      <c r="H172">
        <f>IF(OR('4-man'!H$55="P",OR('4-man'!H$55="R",'4-man'!H$54=$R$171),AND('4-man'!H$54&lt;=IF('4-man'!$BF$37="",999,'4-man'!$BF$37),OR('4-man'!H$55="D",LEFT('4-man'!H$55,3)="ST&gt;",OR(AND('4-man'!H$56="ST&gt;1",H173&gt;=100),AND('4-man'!H$57="ST&gt;1",H181&gt;=100),AND('4-man'!H$58="ST&gt;1",H189&gt;=100))))),'4-man'!H$54,0)</f>
        <v/>
      </c>
      <c r="I172">
        <f>IF(OR('4-man'!I$55="P",OR('4-man'!I$55="R",'4-man'!I$54=$R$171),AND('4-man'!I$54&lt;=IF('4-man'!$BF$37="",999,'4-man'!$BF$37),OR('4-man'!I$55="D",LEFT('4-man'!I$55,3)="ST&gt;",OR(AND('4-man'!I$56="ST&gt;1",I173&gt;=100),AND('4-man'!I$57="ST&gt;1",I181&gt;=100),AND('4-man'!I$58="ST&gt;1",I189&gt;=100))))),'4-man'!I$54,0)</f>
        <v/>
      </c>
      <c r="J172">
        <f>IF(OR('4-man'!J$55="P",OR('4-man'!J$55="R",'4-man'!J$54=$R$171),AND('4-man'!J$54&lt;=IF('4-man'!$BF$37="",999,'4-man'!$BF$37),OR('4-man'!J$55="D",LEFT('4-man'!J$55,3)="ST&gt;",OR(AND('4-man'!J$56="ST&gt;1",J173&gt;=100),AND('4-man'!J$57="ST&gt;1",J181&gt;=100),AND('4-man'!J$58="ST&gt;1",J189&gt;=100))))),'4-man'!J$54,0)</f>
        <v/>
      </c>
      <c r="K172">
        <f>IF(OR('4-man'!K$55="P",OR('4-man'!K$55="R",'4-man'!K$54=$R$171),AND('4-man'!K$54&lt;=IF('4-man'!$BF$37="",999,'4-man'!$BF$37),OR('4-man'!K$55="D",LEFT('4-man'!K$55,3)="ST&gt;",OR(AND('4-man'!K$56="ST&gt;1",K173&gt;=100),AND('4-man'!K$57="ST&gt;1",K181&gt;=100),AND('4-man'!K$58="ST&gt;1",K189&gt;=100))))),'4-man'!K$54,0)</f>
        <v/>
      </c>
      <c r="L172">
        <f>IF(OR('4-man'!L$55="P",OR('4-man'!L$55="R",'4-man'!L$54=$R$171),AND('4-man'!L$54&lt;=IF('4-man'!$BF$37="",999,'4-man'!$BF$37),OR('4-man'!L$55="D",LEFT('4-man'!L$55,3)="ST&gt;",OR(AND('4-man'!L$56="ST&gt;1",L173&gt;=100),AND('4-man'!L$57="ST&gt;1",L181&gt;=100),AND('4-man'!L$58="ST&gt;1",L189&gt;=100))))),'4-man'!L$54,0)</f>
        <v/>
      </c>
      <c r="M172">
        <f>IF(OR('4-man'!M$55="P",OR('4-man'!M$55="R",'4-man'!M$54=$R$171),AND('4-man'!M$54&lt;=IF('4-man'!$BF$37="",999,'4-man'!$BF$37),OR('4-man'!M$55="D",LEFT('4-man'!M$55,3)="ST&gt;",OR(AND('4-man'!M$56="ST&gt;1",M173&gt;=100),AND('4-man'!M$57="ST&gt;1",M181&gt;=100),AND('4-man'!M$58="ST&gt;1",M189&gt;=100))))),'4-man'!M$54,0)</f>
        <v/>
      </c>
      <c r="N172">
        <f>IF(OR('4-man'!N$55="P",OR('4-man'!N$55="R",'4-man'!N$54=$R$171),AND('4-man'!N$54&lt;=IF('4-man'!$BF$37="",999,'4-man'!$BF$37),OR('4-man'!N$55="D",LEFT('4-man'!N$55,3)="ST&gt;",OR(AND('4-man'!N$56="ST&gt;1",N173&gt;=100),AND('4-man'!N$57="ST&gt;1",N181&gt;=100),AND('4-man'!N$58="ST&gt;1",N189&gt;=100))))),'4-man'!N$54,0)</f>
        <v/>
      </c>
      <c r="O172">
        <f>IF(OR('4-man'!O$55="P",OR('4-man'!O$55="R",'4-man'!O$54=$R$171),AND('4-man'!O$54&lt;=IF('4-man'!$BF$37="",999,'4-man'!$BF$37),OR('4-man'!O$55="D",LEFT('4-man'!O$55,3)="ST&gt;",OR(AND('4-man'!O$56="ST&gt;1",O173&gt;=100),AND('4-man'!O$57="ST&gt;1",O181&gt;=100),AND('4-man'!O$58="ST&gt;1",O189&gt;=100))))),'4-man'!O$54,0)</f>
        <v/>
      </c>
      <c r="P172">
        <f>IF(OR('4-man'!P$55="P",OR('4-man'!P$55="R",'4-man'!P$54=$R$171),AND('4-man'!P$54&lt;=IF('4-man'!$BF$37="",999,'4-man'!$BF$37),OR('4-man'!P$55="D",LEFT('4-man'!P$55,3)="ST&gt;",OR(AND('4-man'!P$56="ST&gt;1",P173&gt;=100),AND('4-man'!P$57="ST&gt;1",P181&gt;=100),AND('4-man'!P$58="ST&gt;1",P189&gt;=100))))),'4-man'!P$54,0)</f>
        <v/>
      </c>
      <c r="Q172">
        <f>IF(OR('4-man'!Q$55="P",OR('4-man'!Q$55="R",'4-man'!Q$54=$R$171),AND('4-man'!Q$54&lt;=IF('4-man'!$BF$37="",999,'4-man'!$BF$37),OR('4-man'!Q$55="D",LEFT('4-man'!Q$55,3)="ST&gt;",OR(AND('4-man'!Q$56="ST&gt;1",Q173&gt;=100),AND('4-man'!Q$57="ST&gt;1",Q181&gt;=100),AND('4-man'!Q$58="ST&gt;1",Q189&gt;=100))))),'4-man'!Q$54,0)</f>
        <v/>
      </c>
      <c r="R172">
        <f>IF(OR('4-man'!R$55="P",OR('4-man'!R$55="R",'4-man'!R$54=$R$171),AND('4-man'!R$54&lt;=IF('4-man'!$BF$37="",999,'4-man'!$BF$37),OR('4-man'!R$55="D",LEFT('4-man'!R$55,3)="ST&gt;",OR(AND('4-man'!R$56="ST&gt;1",R173&gt;=100),AND('4-man'!R$57="ST&gt;1",R181&gt;=100),AND('4-man'!R$58="ST&gt;1",R189&gt;=100))))),'4-man'!R$54,0)</f>
        <v/>
      </c>
      <c r="S172">
        <f>IF(OR('4-man'!S$55="P",OR('4-man'!S$55="R",'4-man'!S$54=$R$171),AND('4-man'!S$54&lt;=IF('4-man'!$BF$37="",999,'4-man'!$BF$37),OR('4-man'!S$55="D",LEFT('4-man'!S$55,3)="ST&gt;",OR(AND('4-man'!S$56="ST&gt;1",S173&gt;=100),AND('4-man'!S$57="ST&gt;1",S181&gt;=100),AND('4-man'!S$58="ST&gt;1",S189&gt;=100))))),'4-man'!S$54,0)</f>
        <v/>
      </c>
      <c r="T172">
        <f>IF(OR('4-man'!T$55="P",OR('4-man'!T$55="R",'4-man'!T$54=$R$171),AND('4-man'!T$54&lt;=IF('4-man'!$BF$37="",999,'4-man'!$BF$37),OR('4-man'!T$55="D",LEFT('4-man'!T$55,3)="ST&gt;",OR(AND('4-man'!T$56="ST&gt;1",T173&gt;=100),AND('4-man'!T$57="ST&gt;1",T181&gt;=100),AND('4-man'!T$58="ST&gt;1",T189&gt;=100))))),'4-man'!T$54,0)</f>
        <v/>
      </c>
      <c r="U172">
        <f>IF(OR('4-man'!U$55="P",OR('4-man'!U$55="R",'4-man'!U$54=$R$171),AND('4-man'!U$54&lt;=IF('4-man'!$BF$37="",999,'4-man'!$BF$37),OR('4-man'!U$55="D",LEFT('4-man'!U$55,3)="ST&gt;",OR(AND('4-man'!U$56="ST&gt;1",U173&gt;=100),AND('4-man'!U$57="ST&gt;1",U181&gt;=100),AND('4-man'!U$58="ST&gt;1",U189&gt;=100))))),'4-man'!U$54,0)</f>
        <v/>
      </c>
      <c r="V172">
        <f>IF(OR('4-man'!V$55="P",OR('4-man'!V$55="R",'4-man'!V$54=$R$171),AND('4-man'!V$54&lt;=IF('4-man'!$BF$37="",999,'4-man'!$BF$37),OR('4-man'!V$55="D",LEFT('4-man'!V$55,3)="ST&gt;",OR(AND('4-man'!V$56="ST&gt;1",V173&gt;=100),AND('4-man'!V$57="ST&gt;1",V181&gt;=100),AND('4-man'!V$58="ST&gt;1",V189&gt;=100))))),'4-man'!V$54,0)</f>
        <v/>
      </c>
      <c r="W172">
        <f>IF(OR('4-man'!W$55="P",OR('4-man'!W$55="R",'4-man'!W$54=$R$171),AND('4-man'!W$54&lt;=IF('4-man'!$BF$37="",999,'4-man'!$BF$37),OR('4-man'!W$55="D",LEFT('4-man'!W$55,3)="ST&gt;",OR(AND('4-man'!W$56="ST&gt;1",W173&gt;=100),AND('4-man'!W$57="ST&gt;1",W181&gt;=100),AND('4-man'!W$58="ST&gt;1",W189&gt;=100))))),'4-man'!W$54,0)</f>
        <v/>
      </c>
      <c r="X172">
        <f>IF(OR('4-man'!X$55="P",OR('4-man'!X$55="R",'4-man'!X$54=$R$171),AND('4-man'!X$54&lt;=IF('4-man'!$BF$37="",999,'4-man'!$BF$37),OR('4-man'!X$55="D",LEFT('4-man'!X$55,3)="ST&gt;",OR(AND('4-man'!X$56="ST&gt;1",X173&gt;=100),AND('4-man'!X$57="ST&gt;1",X181&gt;=100),AND('4-man'!X$58="ST&gt;1",X189&gt;=100))))),'4-man'!X$54,0)</f>
        <v/>
      </c>
      <c r="Y172">
        <f>IF(OR('4-man'!Y$55="P",OR('4-man'!Y$55="R",'4-man'!Y$54=$R$171),AND('4-man'!Y$54&lt;=IF('4-man'!$BF$37="",999,'4-man'!$BF$37),OR('4-man'!Y$55="D",LEFT('4-man'!Y$55,3)="ST&gt;",OR(AND('4-man'!Y$56="ST&gt;1",Y173&gt;=100),AND('4-man'!Y$57="ST&gt;1",Y181&gt;=100),AND('4-man'!Y$58="ST&gt;1",Y189&gt;=100))))),'4-man'!Y$54,0)</f>
        <v/>
      </c>
      <c r="Z172">
        <f>IF(OR('4-man'!Z$55="P",OR('4-man'!Z$55="R",'4-man'!Z$54=$R$171),AND('4-man'!Z$54&lt;=IF('4-man'!$BF$37="",999,'4-man'!$BF$37),OR('4-man'!Z$55="D",LEFT('4-man'!Z$55,3)="ST&gt;",OR(AND('4-man'!Z$56="ST&gt;1",Z173&gt;=100),AND('4-man'!Z$57="ST&gt;1",Z181&gt;=100),AND('4-man'!Z$58="ST&gt;1",Z189&gt;=100))))),'4-man'!Z$54,0)</f>
        <v/>
      </c>
      <c r="AA172">
        <f>IF(OR('4-man'!AA$55="P",OR('4-man'!AA$55="R",'4-man'!AA$54=$R$171),AND('4-man'!AA$54&lt;=IF('4-man'!$BF$37="",999,'4-man'!$BF$37),OR('4-man'!AA$55="D",LEFT('4-man'!AA$55,3)="ST&gt;",OR(AND('4-man'!AA$56="ST&gt;1",AA173&gt;=100),AND('4-man'!AA$57="ST&gt;1",AA181&gt;=100),AND('4-man'!AA$58="ST&gt;1",AA189&gt;=100))))),'4-man'!AA$54,0)</f>
        <v/>
      </c>
      <c r="AB172">
        <f>IF(OR('4-man'!AB$55="P",OR('4-man'!AB$55="R",'4-man'!AB$54=$R$171),AND('4-man'!AB$54&lt;=IF('4-man'!$BF$37="",999,'4-man'!$BF$37),OR('4-man'!AB$55="D",LEFT('4-man'!AB$55,3)="ST&gt;",OR(AND('4-man'!AB$56="ST&gt;1",AB173&gt;=100),AND('4-man'!AB$57="ST&gt;1",AB181&gt;=100),AND('4-man'!AB$58="ST&gt;1",AB189&gt;=100))))),'4-man'!AB$54,0)</f>
        <v/>
      </c>
      <c r="AC172">
        <f>IF(OR('4-man'!AC$55="P",OR('4-man'!AC$55="R",'4-man'!AC$54=$R$171),AND('4-man'!AC$54&lt;=IF('4-man'!$BF$37="",999,'4-man'!$BF$37),OR('4-man'!AC$55="D",LEFT('4-man'!AC$55,3)="ST&gt;",OR(AND('4-man'!AC$56="ST&gt;1",AC173&gt;=100),AND('4-man'!AC$57="ST&gt;1",AC181&gt;=100),AND('4-man'!AC$58="ST&gt;1",AC189&gt;=100))))),'4-man'!AC$54,0)</f>
        <v/>
      </c>
      <c r="AD172">
        <f>IF(OR('4-man'!AD$55="P",OR('4-man'!AD$55="R",'4-man'!AD$54=$R$171),AND('4-man'!AD$54&lt;=IF('4-man'!$BF$37="",999,'4-man'!$BF$37),OR('4-man'!AD$55="D",LEFT('4-man'!AD$55,3)="ST&gt;",OR(AND('4-man'!AD$56="ST&gt;1",AD173&gt;=100),AND('4-man'!AD$57="ST&gt;1",AD181&gt;=100),AND('4-man'!AD$58="ST&gt;1",AD189&gt;=100))))),'4-man'!AD$54,0)</f>
        <v/>
      </c>
      <c r="AE172">
        <f>IF(OR('4-man'!AE$55="P",OR('4-man'!AE$55="R",'4-man'!AE$54=$R$171),AND('4-man'!AE$54&lt;=IF('4-man'!$BF$37="",999,'4-man'!$BF$37),OR('4-man'!AE$55="D",LEFT('4-man'!AE$55,3)="ST&gt;",OR(AND('4-man'!AE$56="ST&gt;1",AE173&gt;=100),AND('4-man'!AE$57="ST&gt;1",AE181&gt;=100),AND('4-man'!AE$58="ST&gt;1",AE189&gt;=100))))),'4-man'!AE$54,0)</f>
        <v/>
      </c>
      <c r="AF172">
        <f>IF(OR('4-man'!AF$55="P",OR('4-man'!AF$55="R",'4-man'!AF$54=$R$171),AND('4-man'!AF$54&lt;=IF('4-man'!$BF$37="",999,'4-man'!$BF$37),OR('4-man'!AF$55="D",LEFT('4-man'!AF$55,3)="ST&gt;",OR(AND('4-man'!AF$56="ST&gt;1",AF173&gt;=100),AND('4-man'!AF$57="ST&gt;1",AF181&gt;=100),AND('4-man'!AF$58="ST&gt;1",AF189&gt;=100))))),'4-man'!AF$54,0)</f>
        <v/>
      </c>
      <c r="AG172">
        <f>IF(OR('4-man'!AG$55="P",OR('4-man'!AG$55="R",'4-man'!AG$54=$R$171),AND('4-man'!AG$54&lt;=IF('4-man'!$BF$37="",999,'4-man'!$BF$37),OR('4-man'!AG$55="D",LEFT('4-man'!AG$55,3)="ST&gt;",OR(AND('4-man'!AG$56="ST&gt;1",AG173&gt;=100),AND('4-man'!AG$57="ST&gt;1",AG181&gt;=100),AND('4-man'!AG$58="ST&gt;1",AG189&gt;=100))))),'4-man'!AG$54,0)</f>
        <v/>
      </c>
      <c r="AH172">
        <f>IF(OR('4-man'!AH$55="P",OR('4-man'!AH$55="R",'4-man'!AH$54=$R$171),AND('4-man'!AH$54&lt;=IF('4-man'!$BF$37="",999,'4-man'!$BF$37),OR('4-man'!AH$55="D",LEFT('4-man'!AH$55,3)="ST&gt;",OR(AND('4-man'!AH$56="ST&gt;1",AH173&gt;=100),AND('4-man'!AH$57="ST&gt;1",AH181&gt;=100),AND('4-man'!AH$58="ST&gt;1",AH189&gt;=100))))),'4-man'!AH$54,0)</f>
        <v/>
      </c>
      <c r="AI172">
        <f>IF(OR('4-man'!AI$55="P",OR('4-man'!AI$55="R",'4-man'!AI$54=$R$171),AND('4-man'!AI$54&lt;=IF('4-man'!$BF$37="",999,'4-man'!$BF$37),OR('4-man'!AI$55="D",LEFT('4-man'!AI$55,3)="ST&gt;",OR(AND('4-man'!AI$56="ST&gt;1",AI173&gt;=100),AND('4-man'!AI$57="ST&gt;1",AI181&gt;=100),AND('4-man'!AI$58="ST&gt;1",AI189&gt;=100))))),'4-man'!AI$54,0)</f>
        <v/>
      </c>
      <c r="AJ172">
        <f>IF(OR('4-man'!AJ$55="P",OR('4-man'!AJ$55="R",'4-man'!AJ$54=$R$171),AND('4-man'!AJ$54&lt;=IF('4-man'!$BF$37="",999,'4-man'!$BF$37),OR('4-man'!AJ$55="D",LEFT('4-man'!AJ$55,3)="ST&gt;",OR(AND('4-man'!AJ$56="ST&gt;1",AJ173&gt;=100),AND('4-man'!AJ$57="ST&gt;1",AJ181&gt;=100),AND('4-man'!AJ$58="ST&gt;1",AJ189&gt;=100))))),'4-man'!AJ$54,0)</f>
        <v/>
      </c>
      <c r="AK172">
        <f>IF(OR('4-man'!AK$55="P",OR('4-man'!AK$55="R",'4-man'!AK$54=$R$171),AND('4-man'!AK$54&lt;=IF('4-man'!$BF$37="",999,'4-man'!$BF$37),OR('4-man'!AK$55="D",LEFT('4-man'!AK$55,3)="ST&gt;",OR(AND('4-man'!AK$56="ST&gt;1",AK173&gt;=100),AND('4-man'!AK$57="ST&gt;1",AK181&gt;=100),AND('4-man'!AK$58="ST&gt;1",AK189&gt;=100))))),'4-man'!AK$54,0)</f>
        <v/>
      </c>
      <c r="AL172">
        <f>IF(OR('4-man'!AL$55="P",OR('4-man'!AL$55="R",'4-man'!AL$54=$R$171),AND('4-man'!AL$54&lt;=IF('4-man'!$BF$37="",999,'4-man'!$BF$37),OR('4-man'!AL$55="D",LEFT('4-man'!AL$55,3)="ST&gt;",OR(AND('4-man'!AL$56="ST&gt;1",AL173&gt;=100),AND('4-man'!AL$57="ST&gt;1",AL181&gt;=100),AND('4-man'!AL$58="ST&gt;1",AL189&gt;=100))))),'4-man'!AL$54,0)</f>
        <v/>
      </c>
      <c r="AM172">
        <f>IF(OR('4-man'!AM$55="P",OR('4-man'!AM$55="R",'4-man'!AM$54=$R$171),AND('4-man'!AM$54&lt;=IF('4-man'!$BF$37="",999,'4-man'!$BF$37),OR('4-man'!AM$55="D",LEFT('4-man'!AM$55,3)="ST&gt;",OR(AND('4-man'!AM$56="ST&gt;1",AM173&gt;=100),AND('4-man'!AM$57="ST&gt;1",AM181&gt;=100),AND('4-man'!AM$58="ST&gt;1",AM189&gt;=100))))),'4-man'!AM$54,0)</f>
        <v/>
      </c>
      <c r="AN172">
        <f>IF(OR('4-man'!AN$55="P",OR('4-man'!AN$55="R",'4-man'!AN$54=$R$171),AND('4-man'!AN$54&lt;=IF('4-man'!$BF$37="",999,'4-man'!$BF$37),OR('4-man'!AN$55="D",LEFT('4-man'!AN$55,3)="ST&gt;",OR(AND('4-man'!AN$56="ST&gt;1",AN173&gt;=100),AND('4-man'!AN$57="ST&gt;1",AN181&gt;=100),AND('4-man'!AN$58="ST&gt;1",AN189&gt;=100))))),'4-man'!AN$54,0)</f>
        <v/>
      </c>
      <c r="AO172">
        <f>IF(OR('4-man'!AO$55="P",OR('4-man'!AO$55="R",'4-man'!AO$54=$R$171),AND('4-man'!AO$54&lt;=IF('4-man'!$BF$37="",999,'4-man'!$BF$37),OR('4-man'!AO$55="D",LEFT('4-man'!AO$55,3)="ST&gt;",OR(AND('4-man'!AO$56="ST&gt;1",AO173&gt;=100),AND('4-man'!AO$57="ST&gt;1",AO181&gt;=100),AND('4-man'!AO$58="ST&gt;1",AO189&gt;=100))))),'4-man'!AO$54,0)</f>
        <v/>
      </c>
      <c r="AP172">
        <f>IF(OR('4-man'!AP$55="P",OR('4-man'!AP$55="R",'4-man'!AP$54=$R$171),AND('4-man'!AP$54&lt;=IF('4-man'!$BF$37="",999,'4-man'!$BF$37),OR('4-man'!AP$55="D",LEFT('4-man'!AP$55,3)="ST&gt;",OR(AND('4-man'!AP$56="ST&gt;1",AP173&gt;=100),AND('4-man'!AP$57="ST&gt;1",AP181&gt;=100),AND('4-man'!AP$58="ST&gt;1",AP189&gt;=100))))),'4-man'!AP$54,0)</f>
        <v/>
      </c>
      <c r="AQ172">
        <f>IF(OR('4-man'!AQ$55="P",OR('4-man'!AQ$55="R",'4-man'!AQ$54=$R$171),AND('4-man'!AQ$54&lt;=IF('4-man'!$BF$37="",999,'4-man'!$BF$37),OR('4-man'!AQ$55="D",LEFT('4-man'!AQ$55,3)="ST&gt;",OR(AND('4-man'!AQ$56="ST&gt;1",AQ173&gt;=100),AND('4-man'!AQ$57="ST&gt;1",AQ181&gt;=100),AND('4-man'!AQ$58="ST&gt;1",AQ189&gt;=100))))),'4-man'!AQ$54,0)</f>
        <v/>
      </c>
      <c r="AR172">
        <f>IF(OR('4-man'!AR$55="P",OR('4-man'!AR$55="R",'4-man'!AR$54=$R$171),AND('4-man'!AR$54&lt;=IF('4-man'!$BF$37="",999,'4-man'!$BF$37),OR('4-man'!AR$55="D",LEFT('4-man'!AR$55,3)="ST&gt;",OR(AND('4-man'!AR$56="ST&gt;1",AR173&gt;=100),AND('4-man'!AR$57="ST&gt;1",AR181&gt;=100),AND('4-man'!AR$58="ST&gt;1",AR189&gt;=100))))),'4-man'!AR$54,0)</f>
        <v/>
      </c>
      <c r="AS172">
        <f>IF(OR('4-man'!AS$55="P",OR('4-man'!AS$55="R",'4-man'!AS$54=$R$171),AND('4-man'!AS$54&lt;=IF('4-man'!$BF$37="",999,'4-man'!$BF$37),OR('4-man'!AS$55="D",LEFT('4-man'!AS$55,3)="ST&gt;",OR(AND('4-man'!AS$56="ST&gt;1",AS173&gt;=100),AND('4-man'!AS$57="ST&gt;1",AS181&gt;=100),AND('4-man'!AS$58="ST&gt;1",AS189&gt;=100))))),'4-man'!AS$54,0)</f>
        <v/>
      </c>
      <c r="AT172">
        <f>IF(OR('4-man'!AT$55="P",OR('4-man'!AT$55="R",'4-man'!AT$54=$R$171),AND('4-man'!AT$54&lt;=IF('4-man'!$BF$37="",999,'4-man'!$BF$37),OR('4-man'!AT$55="D",LEFT('4-man'!AT$55,3)="ST&gt;",OR(AND('4-man'!AT$56="ST&gt;1",AT173&gt;=100),AND('4-man'!AT$57="ST&gt;1",AT181&gt;=100),AND('4-man'!AT$58="ST&gt;1",AT189&gt;=100))))),'4-man'!AT$54,0)</f>
        <v/>
      </c>
      <c r="AU172">
        <f>IF(OR('4-man'!AU$55="P",OR('4-man'!AU$55="R",'4-man'!AU$54=$R$171),AND('4-man'!AU$54&lt;=IF('4-man'!$BF$37="",999,'4-man'!$BF$37),OR('4-man'!AU$55="D",LEFT('4-man'!AU$55,3)="ST&gt;",OR(AND('4-man'!AU$56="ST&gt;1",AU173&gt;=100),AND('4-man'!AU$57="ST&gt;1",AU181&gt;=100),AND('4-man'!AU$58="ST&gt;1",AU189&gt;=100))))),'4-man'!AU$54,0)</f>
        <v/>
      </c>
      <c r="AV172">
        <f>IF(OR('4-man'!AV$55="P",OR('4-man'!AV$55="R",'4-man'!AV$54=$R$171),AND('4-man'!AV$54&lt;=IF('4-man'!$BF$37="",999,'4-man'!$BF$37),OR('4-man'!AV$55="D",LEFT('4-man'!AV$55,3)="ST&gt;",OR(AND('4-man'!AV$56="ST&gt;1",AV173&gt;=100),AND('4-man'!AV$57="ST&gt;1",AV181&gt;=100),AND('4-man'!AV$58="ST&gt;1",AV189&gt;=100))))),'4-man'!AV$54,0)</f>
        <v/>
      </c>
      <c r="AW172">
        <f>IF(OR('4-man'!AW$55="P",OR('4-man'!AW$55="R",'4-man'!AW$54=$R$171),AND('4-man'!AW$54&lt;=IF('4-man'!$BF$37="",999,'4-man'!$BF$37),OR('4-man'!AW$55="D",LEFT('4-man'!AW$55,3)="ST&gt;",OR(AND('4-man'!AW$56="ST&gt;1",AW173&gt;=100),AND('4-man'!AW$57="ST&gt;1",AW181&gt;=100),AND('4-man'!AW$58="ST&gt;1",AW189&gt;=100))))),'4-man'!AW$54,0)</f>
        <v/>
      </c>
      <c r="AX172">
        <f>IF(OR('4-man'!AX$55="P",OR('4-man'!AX$55="R",'4-man'!AX$54=$R$171),AND('4-man'!AX$54&lt;=IF('4-man'!$BF$37="",999,'4-man'!$BF$37),OR('4-man'!AX$55="D",LEFT('4-man'!AX$55,3)="ST&gt;",OR(AND('4-man'!AX$56="ST&gt;1",AX173&gt;=100),AND('4-man'!AX$57="ST&gt;1",AX181&gt;=100),AND('4-man'!AX$58="ST&gt;1",AX189&gt;=100))))),'4-man'!AX$54,0)</f>
        <v/>
      </c>
      <c r="AY172">
        <f>IF(OR('4-man'!AY$55="P",OR('4-man'!AY$55="R",'4-man'!AY$54=$R$171),AND('4-man'!AY$54&lt;=IF('4-man'!$BF$37="",999,'4-man'!$BF$37),OR('4-man'!AY$55="D",LEFT('4-man'!AY$55,3)="ST&gt;",OR(AND('4-man'!AY$56="ST&gt;1",AY173&gt;=100),AND('4-man'!AY$57="ST&gt;1",AY181&gt;=100),AND('4-man'!AY$58="ST&gt;1",AY189&gt;=100))))),'4-man'!AY$54,0)</f>
        <v/>
      </c>
      <c r="AZ172">
        <f>IF(OR('4-man'!AZ$55="P",OR('4-man'!AZ$55="R",'4-man'!AZ$54=$R$171),AND('4-man'!AZ$54&lt;=IF('4-man'!$BF$37="",999,'4-man'!$BF$37),OR('4-man'!AZ$55="D",LEFT('4-man'!AZ$55,3)="ST&gt;",OR(AND('4-man'!AZ$56="ST&gt;1",AZ173&gt;=100),AND('4-man'!AZ$57="ST&gt;1",AZ181&gt;=100),AND('4-man'!AZ$58="ST&gt;1",AZ189&gt;=100))))),'4-man'!AZ$54,0)</f>
        <v/>
      </c>
      <c r="BA172">
        <f>IF(OR('4-man'!BA$55="P",OR('4-man'!BA$55="R",'4-man'!BA$54=$R$171),AND('4-man'!BA$54&lt;=IF('4-man'!$BF$37="",999,'4-man'!$BF$37),OR('4-man'!BA$55="D",LEFT('4-man'!BA$55,3)="ST&gt;",OR(AND('4-man'!BA$56="ST&gt;1",BA173&gt;=100),AND('4-man'!BA$57="ST&gt;1",BA181&gt;=100),AND('4-man'!BA$58="ST&gt;1",BA189&gt;=100))))),'4-man'!BA$54,0)</f>
        <v/>
      </c>
      <c r="BB172">
        <f>IF(OR('4-man'!BB$55="P",OR('4-man'!BB$55="R",'4-man'!BB$54=$R$171),AND('4-man'!BB$54&lt;=IF('4-man'!$BF$37="",999,'4-man'!$BF$37),OR('4-man'!BB$55="D",LEFT('4-man'!BB$55,3)="ST&gt;",OR(AND('4-man'!BB$56="ST&gt;1",BB173&gt;=100),AND('4-man'!BB$57="ST&gt;1",BB181&gt;=100),AND('4-man'!BB$58="ST&gt;1",BB189&gt;=100))))),'4-man'!BB$54,0)</f>
        <v/>
      </c>
      <c r="BC172">
        <f>IF(OR('4-man'!BC$55="P",OR('4-man'!BC$55="R",'4-man'!BC$54=$R$171),AND('4-man'!BC$54&lt;=IF('4-man'!$BF$37="",999,'4-man'!$BF$37),OR('4-man'!BC$55="D",LEFT('4-man'!BC$55,3)="ST&gt;",OR(AND('4-man'!BC$56="ST&gt;1",BC173&gt;=100),AND('4-man'!BC$57="ST&gt;1",BC181&gt;=100),AND('4-man'!BC$58="ST&gt;1",BC189&gt;=100))))),'4-man'!BC$54,0)</f>
        <v/>
      </c>
      <c r="BD172">
        <f>IF(OR('4-man'!BD$55="P",OR('4-man'!BD$55="R",'4-man'!BD$54=$R$171),AND('4-man'!BD$54&lt;=IF('4-man'!$BF$37="",999,'4-man'!$BF$37),OR('4-man'!BD$55="D",LEFT('4-man'!BD$55,3)="ST&gt;",OR(AND('4-man'!BD$56="ST&gt;1",BD173&gt;=100),AND('4-man'!BD$57="ST&gt;1",BD181&gt;=100),AND('4-man'!BD$58="ST&gt;1",BD189&gt;=100))))),'4-man'!BD$54,0)</f>
        <v/>
      </c>
      <c r="BE172">
        <f>IF(OR('4-man'!BE$55="P",OR('4-man'!BE$55="R",'4-man'!BE$54=$R$171),AND('4-man'!BE$54&lt;=IF('4-man'!$BF$37="",999,'4-man'!$BF$37),OR('4-man'!BE$55="D",LEFT('4-man'!BE$55,3)="ST&gt;",OR(AND('4-man'!BE$56="ST&gt;1",BE173&gt;=100),AND('4-man'!BE$57="ST&gt;1",BE181&gt;=100),AND('4-man'!BE$58="ST&gt;1",BE189&gt;=100))))),'4-man'!BE$54,0)</f>
        <v/>
      </c>
      <c r="BF172">
        <f>IF(OR('4-man'!BF$55="P",OR('4-man'!BF$55="R",'4-man'!BF$54=$R$171),AND('4-man'!BF$54&lt;=IF('4-man'!$BF$37="",999,'4-man'!$BF$37),OR('4-man'!BF$55="D",LEFT('4-man'!BF$55,3)="ST&gt;",OR(AND('4-man'!BF$56="ST&gt;1",BF173&gt;=100),AND('4-man'!BF$57="ST&gt;1",BF181&gt;=100),AND('4-man'!BF$58="ST&gt;1",BF189&gt;=100))))),'4-man'!BF$54,0)</f>
        <v/>
      </c>
      <c r="BG172">
        <f>IF(OR('4-man'!BG$55="P",OR('4-man'!BG$55="R",'4-man'!BG$54=$R$171),AND('4-man'!BG$54&lt;=IF('4-man'!$BF$37="",999,'4-man'!$BF$37),OR('4-man'!BG$55="D",LEFT('4-man'!BG$55,3)="ST&gt;",OR(AND('4-man'!BG$56="ST&gt;1",BG173&gt;=100),AND('4-man'!BG$57="ST&gt;1",BG181&gt;=100),AND('4-man'!BG$58="ST&gt;1",BG189&gt;=100))))),'4-man'!BG$54,0)</f>
        <v/>
      </c>
      <c r="BH172">
        <f>IF(OR('4-man'!BH$55="P",OR('4-man'!BH$55="R",'4-man'!BH$54=$R$171),AND('4-man'!BH$54&lt;=IF('4-man'!$BF$37="",999,'4-man'!$BF$37),OR('4-man'!BH$55="D",LEFT('4-man'!BH$55,3)="ST&gt;",OR(AND('4-man'!BH$56="ST&gt;1",BH173&gt;=100),AND('4-man'!BH$57="ST&gt;1",BH181&gt;=100),AND('4-man'!BH$58="ST&gt;1",BH189&gt;=100))))),'4-man'!BH$54,0)</f>
        <v/>
      </c>
      <c r="BI172">
        <f>IF(OR('4-man'!BI$55="P",OR('4-man'!BI$55="R",'4-man'!BI$54=$R$171),AND('4-man'!BI$54&lt;=IF('4-man'!$BF$37="",999,'4-man'!$BF$37),OR('4-man'!BI$55="D",LEFT('4-man'!BI$55,3)="ST&gt;",OR(AND('4-man'!BI$56="ST&gt;1",BI173&gt;=100),AND('4-man'!BI$57="ST&gt;1",BI181&gt;=100),AND('4-man'!BI$58="ST&gt;1",BI189&gt;=100))))),'4-man'!BI$54,0)</f>
        <v/>
      </c>
      <c r="BJ172">
        <f>IF(OR('4-man'!BJ$55="P",OR('4-man'!BJ$55="R",'4-man'!BJ$54=$R$171),AND('4-man'!BJ$54&lt;=IF('4-man'!$BF$37="",999,'4-man'!$BF$37),OR('4-man'!BJ$55="D",LEFT('4-man'!BJ$55,3)="ST&gt;",OR(AND('4-man'!BJ$56="ST&gt;1",BJ173&gt;=100),AND('4-man'!BJ$57="ST&gt;1",BJ181&gt;=100),AND('4-man'!BJ$58="ST&gt;1",BJ189&gt;=100))))),'4-man'!BJ$54,0)</f>
        <v/>
      </c>
      <c r="BK172">
        <f>IF(OR('4-man'!BK$55="P",OR('4-man'!BK$55="R",'4-man'!BK$54=$R$171),AND('4-man'!BK$54&lt;=IF('4-man'!$BF$37="",999,'4-man'!$BF$37),OR('4-man'!BK$55="D",LEFT('4-man'!BK$55,3)="ST&gt;",OR(AND('4-man'!BK$56="ST&gt;1",BK173&gt;=100),AND('4-man'!BK$57="ST&gt;1",BK181&gt;=100),AND('4-man'!BK$58="ST&gt;1",BK189&gt;=100))))),'4-man'!BK$54,0)</f>
        <v/>
      </c>
      <c r="BL172">
        <f>IF(OR('4-man'!BL$55="P",OR('4-man'!BL$55="R",'4-man'!BL$54=$R$171),AND('4-man'!BL$54&lt;=IF('4-man'!$BF$37="",999,'4-man'!$BF$37),OR('4-man'!BL$55="D",LEFT('4-man'!BL$55,3)="ST&gt;",OR(AND('4-man'!BL$56="ST&gt;1",BL173&gt;=100),AND('4-man'!BL$57="ST&gt;1",BL181&gt;=100),AND('4-man'!BL$58="ST&gt;1",BL189&gt;=100))))),'4-man'!BL$54,0)</f>
        <v/>
      </c>
      <c r="BM172">
        <f>IF(OR('4-man'!BM$55="P",OR('4-man'!BM$55="R",'4-man'!BM$54=$R$171),AND('4-man'!BM$54&lt;=IF('4-man'!$BF$37="",999,'4-man'!$BF$37),OR('4-man'!BM$55="D",LEFT('4-man'!BM$55,3)="ST&gt;",OR(AND('4-man'!BM$56="ST&gt;1",BM173&gt;=100),AND('4-man'!BM$57="ST&gt;1",BM181&gt;=100),AND('4-man'!BM$58="ST&gt;1",BM189&gt;=100))))),'4-man'!BM$54,0)</f>
        <v/>
      </c>
      <c r="BN172">
        <f>IF(OR('4-man'!BN$55="P",OR('4-man'!BN$55="R",'4-man'!BN$54=$R$171),AND('4-man'!BN$54&lt;=IF('4-man'!$BF$37="",999,'4-man'!$BF$37),OR('4-man'!BN$55="D",LEFT('4-man'!BN$55,3)="ST&gt;",OR(AND('4-man'!BN$56="ST&gt;1",BN173&gt;=100),AND('4-man'!BN$57="ST&gt;1",BN181&gt;=100),AND('4-man'!BN$58="ST&gt;1",BN189&gt;=100))))),'4-man'!BN$54,0)</f>
        <v/>
      </c>
      <c r="BO172">
        <f>IF(OR('4-man'!BO$55="P",OR('4-man'!BO$55="R",'4-man'!BO$54=$R$171),AND('4-man'!BO$54&lt;=IF('4-man'!$BF$37="",999,'4-man'!$BF$37),OR('4-man'!BO$55="D",LEFT('4-man'!BO$55,3)="ST&gt;",OR(AND('4-man'!BO$56="ST&gt;1",BO173&gt;=100),AND('4-man'!BO$57="ST&gt;1",BO181&gt;=100),AND('4-man'!BO$58="ST&gt;1",BO189&gt;=100))))),'4-man'!BO$54,0)</f>
        <v/>
      </c>
      <c r="BP172">
        <f>IF(OR('4-man'!BP$55="P",OR('4-man'!BP$55="R",'4-man'!BP$54=$R$171),AND('4-man'!BP$54&lt;=IF('4-man'!$BF$37="",999,'4-man'!$BF$37),OR('4-man'!BP$55="D",LEFT('4-man'!BP$55,3)="ST&gt;",OR(AND('4-man'!BP$56="ST&gt;1",BP173&gt;=100),AND('4-man'!BP$57="ST&gt;1",BP181&gt;=100),AND('4-man'!BP$58="ST&gt;1",BP189&gt;=100))))),'4-man'!BP$54,0)</f>
        <v/>
      </c>
      <c r="BQ172">
        <f>IF(OR('4-man'!BQ$55="P",OR('4-man'!BQ$55="R",'4-man'!BQ$54=$R$171),AND('4-man'!BQ$54&lt;=IF('4-man'!$BF$37="",999,'4-man'!$BF$37),OR('4-man'!BQ$55="D",LEFT('4-man'!BQ$55,3)="ST&gt;",OR(AND('4-man'!BQ$56="ST&gt;1",BQ173&gt;=100),AND('4-man'!BQ$57="ST&gt;1",BQ181&gt;=100),AND('4-man'!BQ$58="ST&gt;1",BQ189&gt;=100))))),'4-man'!BQ$54,0)</f>
        <v/>
      </c>
      <c r="BR172">
        <f>IF(OR('4-man'!BR$55="P",OR('4-man'!BR$55="R",'4-man'!BR$54=$R$171),AND('4-man'!BR$54&lt;=IF('4-man'!$BF$37="",999,'4-man'!$BF$37),OR('4-man'!BR$55="D",LEFT('4-man'!BR$55,3)="ST&gt;",OR(AND('4-man'!BR$56="ST&gt;1",BR173&gt;=100),AND('4-man'!BR$57="ST&gt;1",BR181&gt;=100),AND('4-man'!BR$58="ST&gt;1",BR189&gt;=100))))),'4-man'!BR$54,0)</f>
        <v/>
      </c>
      <c r="BS172">
        <f>IF(OR('4-man'!BS$55="P",OR('4-man'!BS$55="R",'4-man'!BS$54=$R$171),AND('4-man'!BS$54&lt;=IF('4-man'!$BF$37="",999,'4-man'!$BF$37),OR('4-man'!BS$55="D",LEFT('4-man'!BS$55,3)="ST&gt;",OR(AND('4-man'!BS$56="ST&gt;1",BS173&gt;=100),AND('4-man'!BS$57="ST&gt;1",BS181&gt;=100),AND('4-man'!BS$58="ST&gt;1",BS189&gt;=100))))),'4-man'!BS$54,0)</f>
        <v/>
      </c>
      <c r="BT172">
        <f>IF(OR('4-man'!BT$55="P",OR('4-man'!BT$55="R",'4-man'!BT$54=$R$171),AND('4-man'!BT$54&lt;=IF('4-man'!$BF$37="",999,'4-man'!$BF$37),OR('4-man'!BT$55="D",LEFT('4-man'!BT$55,3)="ST&gt;",OR(AND('4-man'!BT$56="ST&gt;1",BT173&gt;=100),AND('4-man'!BT$57="ST&gt;1",BT181&gt;=100),AND('4-man'!BT$58="ST&gt;1",BT189&gt;=100))))),'4-man'!BT$54,0)</f>
        <v/>
      </c>
      <c r="BU172">
        <f>IF(OR('4-man'!BU$55="P",OR('4-man'!BU$55="R",'4-man'!BU$54=$R$171),AND('4-man'!BU$54&lt;=IF('4-man'!$BF$37="",999,'4-man'!$BF$37),OR('4-man'!BU$55="D",LEFT('4-man'!BU$55,3)="ST&gt;",OR(AND('4-man'!BU$56="ST&gt;1",BU173&gt;=100),AND('4-man'!BU$57="ST&gt;1",BU181&gt;=100),AND('4-man'!BU$58="ST&gt;1",BU189&gt;=100))))),'4-man'!BU$54,0)</f>
        <v/>
      </c>
      <c r="BV172">
        <f>IF(OR('4-man'!BV$55="P",OR('4-man'!BV$55="R",'4-man'!BV$54=$R$171),AND('4-man'!BV$54&lt;=IF('4-man'!$BF$37="",999,'4-man'!$BF$37),OR('4-man'!BV$55="D",LEFT('4-man'!BV$55,3)="ST&gt;",OR(AND('4-man'!BV$56="ST&gt;1",BV173&gt;=100),AND('4-man'!BV$57="ST&gt;1",BV181&gt;=100),AND('4-man'!BV$58="ST&gt;1",BV189&gt;=100))))),'4-man'!BV$54,0)</f>
        <v/>
      </c>
      <c r="BW172">
        <f>IF(OR('4-man'!BW$55="P",OR('4-man'!BW$55="R",'4-man'!BW$54=$R$171),AND('4-man'!BW$54&lt;=IF('4-man'!$BF$37="",999,'4-man'!$BF$37),OR('4-man'!BW$55="D",LEFT('4-man'!BW$55,3)="ST&gt;",OR(AND('4-man'!BW$56="ST&gt;1",BW173&gt;=100),AND('4-man'!BW$57="ST&gt;1",BW181&gt;=100),AND('4-man'!BW$58="ST&gt;1",BW189&gt;=100))))),'4-man'!BW$54,0)</f>
        <v/>
      </c>
      <c r="BX172">
        <f>IF(OR('4-man'!BX$55="P",OR('4-man'!BX$55="R",'4-man'!BX$54=$R$171),AND('4-man'!BX$54&lt;=IF('4-man'!$BF$37="",999,'4-man'!$BF$37),OR('4-man'!BX$55="D",LEFT('4-man'!BX$55,3)="ST&gt;",OR(AND('4-man'!BX$56="ST&gt;1",BX173&gt;=100),AND('4-man'!BX$57="ST&gt;1",BX181&gt;=100),AND('4-man'!BX$58="ST&gt;1",BX189&gt;=100))))),'4-man'!BX$54,0)</f>
        <v/>
      </c>
      <c r="BY172">
        <f>IF(OR('4-man'!BY$55="P",OR('4-man'!BY$55="R",'4-man'!BY$54=$R$171),AND('4-man'!BY$54&lt;=IF('4-man'!$BF$37="",999,'4-man'!$BF$37),OR('4-man'!BY$55="D",LEFT('4-man'!BY$55,3)="ST&gt;",OR(AND('4-man'!BY$56="ST&gt;1",BY173&gt;=100),AND('4-man'!BY$57="ST&gt;1",BY181&gt;=100),AND('4-man'!BY$58="ST&gt;1",BY189&gt;=100))))),'4-man'!BY$54,0)</f>
        <v/>
      </c>
      <c r="BZ172">
        <f>IF(OR('4-man'!BZ$55="P",OR('4-man'!BZ$55="R",'4-man'!BZ$54=$R$171),AND('4-man'!BZ$54&lt;=IF('4-man'!$BF$37="",999,'4-man'!$BF$37),OR('4-man'!BZ$55="D",LEFT('4-man'!BZ$55,3)="ST&gt;",OR(AND('4-man'!BZ$56="ST&gt;1",BZ173&gt;=100),AND('4-man'!BZ$57="ST&gt;1",BZ181&gt;=100),AND('4-man'!BZ$58="ST&gt;1",BZ189&gt;=100))))),'4-man'!BZ$54,0)</f>
        <v/>
      </c>
      <c r="CA172">
        <f>IF(OR('4-man'!CA$55="P",OR('4-man'!CA$55="R",'4-man'!CA$54=$R$171),AND('4-man'!CA$54&lt;=IF('4-man'!$BF$37="",999,'4-man'!$BF$37),OR('4-man'!CA$55="D",LEFT('4-man'!CA$55,3)="ST&gt;",OR(AND('4-man'!CA$56="ST&gt;1",CA173&gt;=100),AND('4-man'!CA$57="ST&gt;1",CA181&gt;=100),AND('4-man'!CA$58="ST&gt;1",CA189&gt;=100))))),'4-man'!CA$54,0)</f>
        <v/>
      </c>
      <c r="CB172">
        <f>IF(OR('4-man'!CB$55="P",OR('4-man'!CB$55="R",'4-man'!CB$54=$R$171),AND('4-man'!CB$54&lt;=IF('4-man'!$BF$37="",999,'4-man'!$BF$37),OR('4-man'!CB$55="D",LEFT('4-man'!CB$55,3)="ST&gt;",OR(AND('4-man'!CB$56="ST&gt;1",CB173&gt;=100),AND('4-man'!CB$57="ST&gt;1",CB181&gt;=100),AND('4-man'!CB$58="ST&gt;1",CB189&gt;=100))))),'4-man'!CB$54,0)</f>
        <v/>
      </c>
      <c r="CC172">
        <f>IF(OR('4-man'!CC$55="P",OR('4-man'!CC$55="R",'4-man'!CC$54=$R$171),AND('4-man'!CC$54&lt;=IF('4-man'!$BF$37="",999,'4-man'!$BF$37),OR('4-man'!CC$55="D",LEFT('4-man'!CC$55,3)="ST&gt;",OR(AND('4-man'!CC$56="ST&gt;1",CC173&gt;=100),AND('4-man'!CC$57="ST&gt;1",CC181&gt;=100),AND('4-man'!CC$58="ST&gt;1",CC189&gt;=100))))),'4-man'!CC$54,0)</f>
        <v/>
      </c>
      <c r="CD172">
        <f>IF(OR('4-man'!CD$55="P",OR('4-man'!CD$55="R",'4-man'!CD$54=$R$171),AND('4-man'!CD$54&lt;=IF('4-man'!$BF$37="",999,'4-man'!$BF$37),OR('4-man'!CD$55="D",LEFT('4-man'!CD$55,3)="ST&gt;",OR(AND('4-man'!CD$56="ST&gt;1",CD173&gt;=100),AND('4-man'!CD$57="ST&gt;1",CD181&gt;=100),AND('4-man'!CD$58="ST&gt;1",CD189&gt;=100))))),'4-man'!CD$54,0)</f>
        <v/>
      </c>
    </row>
    <row r="173">
      <c r="A173" t="inlineStr">
        <is>
          <t>P2 s1</t>
        </is>
      </c>
      <c r="C173">
        <f>MIN(100,B174+IF(AND(OR(NOT(ISNUMBER($R$179)),'4-man'!C$54&gt;$R$179),B174&lt;100,B175+1&gt;=IF(OR('4-man'!$F$38=TRUE,'4-man'!$F$38="TRUE",'4-man'!$F$38="Yes"),25,50)),10,0)+IF('4-man'!C$54=$Q$179,25,0))</f>
        <v/>
      </c>
      <c r="D173">
        <f>MIN(100,C174+IF(AND(OR(NOT(ISNUMBER($R$179)),'4-man'!D$54&gt;$R$179),C174&lt;100,C175+1&gt;=IF(OR('4-man'!$F$38=TRUE,'4-man'!$F$38="TRUE",'4-man'!$F$38="Yes"),25,50)),10,0)+IF('4-man'!D$54=$Q$179,25,0))</f>
        <v/>
      </c>
      <c r="E173">
        <f>MIN(100,D174+IF(AND(OR(NOT(ISNUMBER($R$179)),'4-man'!E$54&gt;$R$179),D174&lt;100,D175+1&gt;=IF(OR('4-man'!$F$38=TRUE,'4-man'!$F$38="TRUE",'4-man'!$F$38="Yes"),25,50)),10,0)+IF('4-man'!E$54=$Q$179,25,0))</f>
        <v/>
      </c>
      <c r="F173">
        <f>MIN(100,E174+IF(AND(OR(NOT(ISNUMBER($R$179)),'4-man'!F$54&gt;$R$179),E174&lt;100,E175+1&gt;=IF(OR('4-man'!$F$38=TRUE,'4-man'!$F$38="TRUE",'4-man'!$F$38="Yes"),25,50)),10,0)+IF('4-man'!F$54=$Q$179,25,0))</f>
        <v/>
      </c>
      <c r="G173">
        <f>MIN(100,F174+IF(AND(OR(NOT(ISNUMBER($R$179)),'4-man'!G$54&gt;$R$179),F174&lt;100,F175+1&gt;=IF(OR('4-man'!$F$38=TRUE,'4-man'!$F$38="TRUE",'4-man'!$F$38="Yes"),25,50)),10,0)+IF('4-man'!G$54=$Q$179,25,0))</f>
        <v/>
      </c>
      <c r="H173">
        <f>MIN(100,G174+IF(AND(OR(NOT(ISNUMBER($R$179)),'4-man'!H$54&gt;$R$179),G174&lt;100,G175+1&gt;=IF(OR('4-man'!$F$38=TRUE,'4-man'!$F$38="TRUE",'4-man'!$F$38="Yes"),25,50)),10,0)+IF('4-man'!H$54=$Q$179,25,0))</f>
        <v/>
      </c>
      <c r="I173">
        <f>MIN(100,H174+IF(AND(OR(NOT(ISNUMBER($R$179)),'4-man'!I$54&gt;$R$179),H174&lt;100,H175+1&gt;=IF(OR('4-man'!$F$38=TRUE,'4-man'!$F$38="TRUE",'4-man'!$F$38="Yes"),25,50)),10,0)+IF('4-man'!I$54=$Q$179,25,0))</f>
        <v/>
      </c>
      <c r="J173">
        <f>MIN(100,I174+IF(AND(OR(NOT(ISNUMBER($R$179)),'4-man'!J$54&gt;$R$179),I174&lt;100,I175+1&gt;=IF(OR('4-man'!$F$38=TRUE,'4-man'!$F$38="TRUE",'4-man'!$F$38="Yes"),25,50)),10,0)+IF('4-man'!J$54=$Q$179,25,0))</f>
        <v/>
      </c>
      <c r="K173">
        <f>MIN(100,J174+IF(AND(OR(NOT(ISNUMBER($R$179)),'4-man'!K$54&gt;$R$179),J174&lt;100,J175+1&gt;=IF(OR('4-man'!$F$38=TRUE,'4-man'!$F$38="TRUE",'4-man'!$F$38="Yes"),25,50)),10,0)+IF('4-man'!K$54=$Q$179,25,0))</f>
        <v/>
      </c>
      <c r="L173">
        <f>MIN(100,K174+IF(AND(OR(NOT(ISNUMBER($R$179)),'4-man'!L$54&gt;$R$179),K174&lt;100,K175+1&gt;=IF(OR('4-man'!$F$38=TRUE,'4-man'!$F$38="TRUE",'4-man'!$F$38="Yes"),25,50)),10,0)+IF('4-man'!L$54=$Q$179,25,0))</f>
        <v/>
      </c>
      <c r="M173">
        <f>MIN(100,L174+IF(AND(OR(NOT(ISNUMBER($R$179)),'4-man'!M$54&gt;$R$179),L174&lt;100,L175+1&gt;=IF(OR('4-man'!$F$38=TRUE,'4-man'!$F$38="TRUE",'4-man'!$F$38="Yes"),25,50)),10,0)+IF('4-man'!M$54=$Q$179,25,0))</f>
        <v/>
      </c>
      <c r="N173">
        <f>MIN(100,M174+IF(AND(OR(NOT(ISNUMBER($R$179)),'4-man'!N$54&gt;$R$179),M174&lt;100,M175+1&gt;=IF(OR('4-man'!$F$38=TRUE,'4-man'!$F$38="TRUE",'4-man'!$F$38="Yes"),25,50)),10,0)+IF('4-man'!N$54=$Q$179,25,0))</f>
        <v/>
      </c>
      <c r="O173">
        <f>MIN(100,N174+IF(AND(OR(NOT(ISNUMBER($R$179)),'4-man'!O$54&gt;$R$179),N174&lt;100,N175+1&gt;=IF(OR('4-man'!$F$38=TRUE,'4-man'!$F$38="TRUE",'4-man'!$F$38="Yes"),25,50)),10,0)+IF('4-man'!O$54=$Q$179,25,0))</f>
        <v/>
      </c>
      <c r="P173">
        <f>MIN(100,O174+IF(AND(OR(NOT(ISNUMBER($R$179)),'4-man'!P$54&gt;$R$179),O174&lt;100,O175+1&gt;=IF(OR('4-man'!$F$38=TRUE,'4-man'!$F$38="TRUE",'4-man'!$F$38="Yes"),25,50)),10,0)+IF('4-man'!P$54=$Q$179,25,0))</f>
        <v/>
      </c>
      <c r="Q173">
        <f>MIN(100,P174+IF(AND(OR(NOT(ISNUMBER($R$179)),'4-man'!Q$54&gt;$R$179),P174&lt;100,P175+1&gt;=IF(OR('4-man'!$F$38=TRUE,'4-man'!$F$38="TRUE",'4-man'!$F$38="Yes"),25,50)),10,0)+IF('4-man'!Q$54=$Q$179,25,0))</f>
        <v/>
      </c>
      <c r="R173">
        <f>MIN(100,Q174+IF(AND(OR(NOT(ISNUMBER($R$179)),'4-man'!R$54&gt;$R$179),Q174&lt;100,Q175+1&gt;=IF(OR('4-man'!$F$38=TRUE,'4-man'!$F$38="TRUE",'4-man'!$F$38="Yes"),25,50)),10,0)+IF('4-man'!R$54=$Q$179,25,0))</f>
        <v/>
      </c>
      <c r="S173">
        <f>MIN(100,R174+IF(AND(OR(NOT(ISNUMBER($R$179)),'4-man'!S$54&gt;$R$179),R174&lt;100,R175+1&gt;=IF(OR('4-man'!$F$38=TRUE,'4-man'!$F$38="TRUE",'4-man'!$F$38="Yes"),25,50)),10,0)+IF('4-man'!S$54=$Q$179,25,0))</f>
        <v/>
      </c>
      <c r="T173">
        <f>MIN(100,S174+IF(AND(OR(NOT(ISNUMBER($R$179)),'4-man'!T$54&gt;$R$179),S174&lt;100,S175+1&gt;=IF(OR('4-man'!$F$38=TRUE,'4-man'!$F$38="TRUE",'4-man'!$F$38="Yes"),25,50)),10,0)+IF('4-man'!T$54=$Q$179,25,0))</f>
        <v/>
      </c>
      <c r="U173">
        <f>MIN(100,T174+IF(AND(OR(NOT(ISNUMBER($R$179)),'4-man'!U$54&gt;$R$179),T174&lt;100,T175+1&gt;=IF(OR('4-man'!$F$38=TRUE,'4-man'!$F$38="TRUE",'4-man'!$F$38="Yes"),25,50)),10,0)+IF('4-man'!U$54=$Q$179,25,0))</f>
        <v/>
      </c>
      <c r="V173">
        <f>MIN(100,U174+IF(AND(OR(NOT(ISNUMBER($R$179)),'4-man'!V$54&gt;$R$179),U174&lt;100,U175+1&gt;=IF(OR('4-man'!$F$38=TRUE,'4-man'!$F$38="TRUE",'4-man'!$F$38="Yes"),25,50)),10,0)+IF('4-man'!V$54=$Q$179,25,0))</f>
        <v/>
      </c>
      <c r="W173">
        <f>MIN(100,V174+IF(AND(OR(NOT(ISNUMBER($R$179)),'4-man'!W$54&gt;$R$179),V174&lt;100,V175+1&gt;=IF(OR('4-man'!$F$38=TRUE,'4-man'!$F$38="TRUE",'4-man'!$F$38="Yes"),25,50)),10,0)+IF('4-man'!W$54=$Q$179,25,0))</f>
        <v/>
      </c>
      <c r="X173">
        <f>MIN(100,W174+IF(AND(OR(NOT(ISNUMBER($R$179)),'4-man'!X$54&gt;$R$179),W174&lt;100,W175+1&gt;=IF(OR('4-man'!$F$38=TRUE,'4-man'!$F$38="TRUE",'4-man'!$F$38="Yes"),25,50)),10,0)+IF('4-man'!X$54=$Q$179,25,0))</f>
        <v/>
      </c>
      <c r="Y173">
        <f>MIN(100,X174+IF(AND(OR(NOT(ISNUMBER($R$179)),'4-man'!Y$54&gt;$R$179),X174&lt;100,X175+1&gt;=IF(OR('4-man'!$F$38=TRUE,'4-man'!$F$38="TRUE",'4-man'!$F$38="Yes"),25,50)),10,0)+IF('4-man'!Y$54=$Q$179,25,0))</f>
        <v/>
      </c>
      <c r="Z173">
        <f>MIN(100,Y174+IF(AND(OR(NOT(ISNUMBER($R$179)),'4-man'!Z$54&gt;$R$179),Y174&lt;100,Y175+1&gt;=IF(OR('4-man'!$F$38=TRUE,'4-man'!$F$38="TRUE",'4-man'!$F$38="Yes"),25,50)),10,0)+IF('4-man'!Z$54=$Q$179,25,0))</f>
        <v/>
      </c>
      <c r="AA173">
        <f>MIN(100,Z174+IF(AND(OR(NOT(ISNUMBER($R$179)),'4-man'!AA$54&gt;$R$179),Z174&lt;100,Z175+1&gt;=IF(OR('4-man'!$F$38=TRUE,'4-man'!$F$38="TRUE",'4-man'!$F$38="Yes"),25,50)),10,0)+IF('4-man'!AA$54=$Q$179,25,0))</f>
        <v/>
      </c>
      <c r="AB173">
        <f>MIN(100,AA174+IF(AND(OR(NOT(ISNUMBER($R$179)),'4-man'!AB$54&gt;$R$179),AA174&lt;100,AA175+1&gt;=IF(OR('4-man'!$F$38=TRUE,'4-man'!$F$38="TRUE",'4-man'!$F$38="Yes"),25,50)),10,0)+IF('4-man'!AB$54=$Q$179,25,0))</f>
        <v/>
      </c>
      <c r="AC173">
        <f>MIN(100,AB174+IF(AND(OR(NOT(ISNUMBER($R$179)),'4-man'!AC$54&gt;$R$179),AB174&lt;100,AB175+1&gt;=IF(OR('4-man'!$F$38=TRUE,'4-man'!$F$38="TRUE",'4-man'!$F$38="Yes"),25,50)),10,0)+IF('4-man'!AC$54=$Q$179,25,0))</f>
        <v/>
      </c>
      <c r="AD173">
        <f>MIN(100,AC174+IF(AND(OR(NOT(ISNUMBER($R$179)),'4-man'!AD$54&gt;$R$179),AC174&lt;100,AC175+1&gt;=IF(OR('4-man'!$F$38=TRUE,'4-man'!$F$38="TRUE",'4-man'!$F$38="Yes"),25,50)),10,0)+IF('4-man'!AD$54=$Q$179,25,0))</f>
        <v/>
      </c>
      <c r="AE173">
        <f>MIN(100,AD174+IF(AND(OR(NOT(ISNUMBER($R$179)),'4-man'!AE$54&gt;$R$179),AD174&lt;100,AD175+1&gt;=IF(OR('4-man'!$F$38=TRUE,'4-man'!$F$38="TRUE",'4-man'!$F$38="Yes"),25,50)),10,0)+IF('4-man'!AE$54=$Q$179,25,0))</f>
        <v/>
      </c>
      <c r="AF173">
        <f>MIN(100,AE174+IF(AND(OR(NOT(ISNUMBER($R$179)),'4-man'!AF$54&gt;$R$179),AE174&lt;100,AE175+1&gt;=IF(OR('4-man'!$F$38=TRUE,'4-man'!$F$38="TRUE",'4-man'!$F$38="Yes"),25,50)),10,0)+IF('4-man'!AF$54=$Q$179,25,0))</f>
        <v/>
      </c>
      <c r="AG173">
        <f>MIN(100,AF174+IF(AND(OR(NOT(ISNUMBER($R$179)),'4-man'!AG$54&gt;$R$179),AF174&lt;100,AF175+1&gt;=IF(OR('4-man'!$F$38=TRUE,'4-man'!$F$38="TRUE",'4-man'!$F$38="Yes"),25,50)),10,0)+IF('4-man'!AG$54=$Q$179,25,0))</f>
        <v/>
      </c>
      <c r="AH173">
        <f>MIN(100,AG174+IF(AND(OR(NOT(ISNUMBER($R$179)),'4-man'!AH$54&gt;$R$179),AG174&lt;100,AG175+1&gt;=IF(OR('4-man'!$F$38=TRUE,'4-man'!$F$38="TRUE",'4-man'!$F$38="Yes"),25,50)),10,0)+IF('4-man'!AH$54=$Q$179,25,0))</f>
        <v/>
      </c>
      <c r="AI173">
        <f>MIN(100,AH174+IF(AND(OR(NOT(ISNUMBER($R$179)),'4-man'!AI$54&gt;$R$179),AH174&lt;100,AH175+1&gt;=IF(OR('4-man'!$F$38=TRUE,'4-man'!$F$38="TRUE",'4-man'!$F$38="Yes"),25,50)),10,0)+IF('4-man'!AI$54=$Q$179,25,0))</f>
        <v/>
      </c>
      <c r="AJ173">
        <f>MIN(100,AI174+IF(AND(OR(NOT(ISNUMBER($R$179)),'4-man'!AJ$54&gt;$R$179),AI174&lt;100,AI175+1&gt;=IF(OR('4-man'!$F$38=TRUE,'4-man'!$F$38="TRUE",'4-man'!$F$38="Yes"),25,50)),10,0)+IF('4-man'!AJ$54=$Q$179,25,0))</f>
        <v/>
      </c>
      <c r="AK173">
        <f>MIN(100,AJ174+IF(AND(OR(NOT(ISNUMBER($R$179)),'4-man'!AK$54&gt;$R$179),AJ174&lt;100,AJ175+1&gt;=IF(OR('4-man'!$F$38=TRUE,'4-man'!$F$38="TRUE",'4-man'!$F$38="Yes"),25,50)),10,0)+IF('4-man'!AK$54=$Q$179,25,0))</f>
        <v/>
      </c>
      <c r="AL173">
        <f>MIN(100,AK174+IF(AND(OR(NOT(ISNUMBER($R$179)),'4-man'!AL$54&gt;$R$179),AK174&lt;100,AK175+1&gt;=IF(OR('4-man'!$F$38=TRUE,'4-man'!$F$38="TRUE",'4-man'!$F$38="Yes"),25,50)),10,0)+IF('4-man'!AL$54=$Q$179,25,0))</f>
        <v/>
      </c>
      <c r="AM173">
        <f>MIN(100,AL174+IF(AND(OR(NOT(ISNUMBER($R$179)),'4-man'!AM$54&gt;$R$179),AL174&lt;100,AL175+1&gt;=IF(OR('4-man'!$F$38=TRUE,'4-man'!$F$38="TRUE",'4-man'!$F$38="Yes"),25,50)),10,0)+IF('4-man'!AM$54=$Q$179,25,0))</f>
        <v/>
      </c>
      <c r="AN173">
        <f>MIN(100,AM174+IF(AND(OR(NOT(ISNUMBER($R$179)),'4-man'!AN$54&gt;$R$179),AM174&lt;100,AM175+1&gt;=IF(OR('4-man'!$F$38=TRUE,'4-man'!$F$38="TRUE",'4-man'!$F$38="Yes"),25,50)),10,0)+IF('4-man'!AN$54=$Q$179,25,0))</f>
        <v/>
      </c>
      <c r="AO173">
        <f>MIN(100,AN174+IF(AND(OR(NOT(ISNUMBER($R$179)),'4-man'!AO$54&gt;$R$179),AN174&lt;100,AN175+1&gt;=IF(OR('4-man'!$F$38=TRUE,'4-man'!$F$38="TRUE",'4-man'!$F$38="Yes"),25,50)),10,0)+IF('4-man'!AO$54=$Q$179,25,0))</f>
        <v/>
      </c>
      <c r="AP173">
        <f>MIN(100,AO174+IF(AND(OR(NOT(ISNUMBER($R$179)),'4-man'!AP$54&gt;$R$179),AO174&lt;100,AO175+1&gt;=IF(OR('4-man'!$F$38=TRUE,'4-man'!$F$38="TRUE",'4-man'!$F$38="Yes"),25,50)),10,0)+IF('4-man'!AP$54=$Q$179,25,0))</f>
        <v/>
      </c>
      <c r="AQ173">
        <f>MIN(100,AP174+IF(AND(OR(NOT(ISNUMBER($R$179)),'4-man'!AQ$54&gt;$R$179),AP174&lt;100,AP175+1&gt;=IF(OR('4-man'!$F$38=TRUE,'4-man'!$F$38="TRUE",'4-man'!$F$38="Yes"),25,50)),10,0)+IF('4-man'!AQ$54=$Q$179,25,0))</f>
        <v/>
      </c>
      <c r="AR173">
        <f>MIN(100,AQ174+IF(AND(OR(NOT(ISNUMBER($R$179)),'4-man'!AR$54&gt;$R$179),AQ174&lt;100,AQ175+1&gt;=IF(OR('4-man'!$F$38=TRUE,'4-man'!$F$38="TRUE",'4-man'!$F$38="Yes"),25,50)),10,0)+IF('4-man'!AR$54=$Q$179,25,0))</f>
        <v/>
      </c>
      <c r="AS173">
        <f>MIN(100,AR174+IF(AND(OR(NOT(ISNUMBER($R$179)),'4-man'!AS$54&gt;$R$179),AR174&lt;100,AR175+1&gt;=IF(OR('4-man'!$F$38=TRUE,'4-man'!$F$38="TRUE",'4-man'!$F$38="Yes"),25,50)),10,0)+IF('4-man'!AS$54=$Q$179,25,0))</f>
        <v/>
      </c>
      <c r="AT173">
        <f>MIN(100,AS174+IF(AND(OR(NOT(ISNUMBER($R$179)),'4-man'!AT$54&gt;$R$179),AS174&lt;100,AS175+1&gt;=IF(OR('4-man'!$F$38=TRUE,'4-man'!$F$38="TRUE",'4-man'!$F$38="Yes"),25,50)),10,0)+IF('4-man'!AT$54=$Q$179,25,0))</f>
        <v/>
      </c>
      <c r="AU173">
        <f>MIN(100,AT174+IF(AND(OR(NOT(ISNUMBER($R$179)),'4-man'!AU$54&gt;$R$179),AT174&lt;100,AT175+1&gt;=IF(OR('4-man'!$F$38=TRUE,'4-man'!$F$38="TRUE",'4-man'!$F$38="Yes"),25,50)),10,0)+IF('4-man'!AU$54=$Q$179,25,0))</f>
        <v/>
      </c>
      <c r="AV173">
        <f>MIN(100,AU174+IF(AND(OR(NOT(ISNUMBER($R$179)),'4-man'!AV$54&gt;$R$179),AU174&lt;100,AU175+1&gt;=IF(OR('4-man'!$F$38=TRUE,'4-man'!$F$38="TRUE",'4-man'!$F$38="Yes"),25,50)),10,0)+IF('4-man'!AV$54=$Q$179,25,0))</f>
        <v/>
      </c>
      <c r="AW173">
        <f>MIN(100,AV174+IF(AND(OR(NOT(ISNUMBER($R$179)),'4-man'!AW$54&gt;$R$179),AV174&lt;100,AV175+1&gt;=IF(OR('4-man'!$F$38=TRUE,'4-man'!$F$38="TRUE",'4-man'!$F$38="Yes"),25,50)),10,0)+IF('4-man'!AW$54=$Q$179,25,0))</f>
        <v/>
      </c>
      <c r="AX173">
        <f>MIN(100,AW174+IF(AND(OR(NOT(ISNUMBER($R$179)),'4-man'!AX$54&gt;$R$179),AW174&lt;100,AW175+1&gt;=IF(OR('4-man'!$F$38=TRUE,'4-man'!$F$38="TRUE",'4-man'!$F$38="Yes"),25,50)),10,0)+IF('4-man'!AX$54=$Q$179,25,0))</f>
        <v/>
      </c>
      <c r="AY173">
        <f>MIN(100,AX174+IF(AND(OR(NOT(ISNUMBER($R$179)),'4-man'!AY$54&gt;$R$179),AX174&lt;100,AX175+1&gt;=IF(OR('4-man'!$F$38=TRUE,'4-man'!$F$38="TRUE",'4-man'!$F$38="Yes"),25,50)),10,0)+IF('4-man'!AY$54=$Q$179,25,0))</f>
        <v/>
      </c>
      <c r="AZ173">
        <f>MIN(100,AY174+IF(AND(OR(NOT(ISNUMBER($R$179)),'4-man'!AZ$54&gt;$R$179),AY174&lt;100,AY175+1&gt;=IF(OR('4-man'!$F$38=TRUE,'4-man'!$F$38="TRUE",'4-man'!$F$38="Yes"),25,50)),10,0)+IF('4-man'!AZ$54=$Q$179,25,0))</f>
        <v/>
      </c>
      <c r="BA173">
        <f>MIN(100,AZ174+IF(AND(OR(NOT(ISNUMBER($R$179)),'4-man'!BA$54&gt;$R$179),AZ174&lt;100,AZ175+1&gt;=IF(OR('4-man'!$F$38=TRUE,'4-man'!$F$38="TRUE",'4-man'!$F$38="Yes"),25,50)),10,0)+IF('4-man'!BA$54=$Q$179,25,0))</f>
        <v/>
      </c>
      <c r="BB173">
        <f>MIN(100,BA174+IF(AND(OR(NOT(ISNUMBER($R$179)),'4-man'!BB$54&gt;$R$179),BA174&lt;100,BA175+1&gt;=IF(OR('4-man'!$F$38=TRUE,'4-man'!$F$38="TRUE",'4-man'!$F$38="Yes"),25,50)),10,0)+IF('4-man'!BB$54=$Q$179,25,0))</f>
        <v/>
      </c>
      <c r="BC173">
        <f>MIN(100,BB174+IF(AND(OR(NOT(ISNUMBER($R$179)),'4-man'!BC$54&gt;$R$179),BB174&lt;100,BB175+1&gt;=IF(OR('4-man'!$F$38=TRUE,'4-man'!$F$38="TRUE",'4-man'!$F$38="Yes"),25,50)),10,0)+IF('4-man'!BC$54=$Q$179,25,0))</f>
        <v/>
      </c>
      <c r="BD173">
        <f>MIN(100,BC174+IF(AND(OR(NOT(ISNUMBER($R$179)),'4-man'!BD$54&gt;$R$179),BC174&lt;100,BC175+1&gt;=IF(OR('4-man'!$F$38=TRUE,'4-man'!$F$38="TRUE",'4-man'!$F$38="Yes"),25,50)),10,0)+IF('4-man'!BD$54=$Q$179,25,0))</f>
        <v/>
      </c>
      <c r="BE173">
        <f>MIN(100,BD174+IF(AND(OR(NOT(ISNUMBER($R$179)),'4-man'!BE$54&gt;$R$179),BD174&lt;100,BD175+1&gt;=IF(OR('4-man'!$F$38=TRUE,'4-man'!$F$38="TRUE",'4-man'!$F$38="Yes"),25,50)),10,0)+IF('4-man'!BE$54=$Q$179,25,0))</f>
        <v/>
      </c>
      <c r="BF173">
        <f>MIN(100,BE174+IF(AND(OR(NOT(ISNUMBER($R$179)),'4-man'!BF$54&gt;$R$179),BE174&lt;100,BE175+1&gt;=IF(OR('4-man'!$F$38=TRUE,'4-man'!$F$38="TRUE",'4-man'!$F$38="Yes"),25,50)),10,0)+IF('4-man'!BF$54=$Q$179,25,0))</f>
        <v/>
      </c>
      <c r="BG173">
        <f>MIN(100,BF174+IF(AND(OR(NOT(ISNUMBER($R$179)),'4-man'!BG$54&gt;$R$179),BF174&lt;100,BF175+1&gt;=IF(OR('4-man'!$F$38=TRUE,'4-man'!$F$38="TRUE",'4-man'!$F$38="Yes"),25,50)),10,0)+IF('4-man'!BG$54=$Q$179,25,0))</f>
        <v/>
      </c>
      <c r="BH173">
        <f>MIN(100,BG174+IF(AND(OR(NOT(ISNUMBER($R$179)),'4-man'!BH$54&gt;$R$179),BG174&lt;100,BG175+1&gt;=IF(OR('4-man'!$F$38=TRUE,'4-man'!$F$38="TRUE",'4-man'!$F$38="Yes"),25,50)),10,0)+IF('4-man'!BH$54=$Q$179,25,0))</f>
        <v/>
      </c>
      <c r="BI173">
        <f>MIN(100,BH174+IF(AND(OR(NOT(ISNUMBER($R$179)),'4-man'!BI$54&gt;$R$179),BH174&lt;100,BH175+1&gt;=IF(OR('4-man'!$F$38=TRUE,'4-man'!$F$38="TRUE",'4-man'!$F$38="Yes"),25,50)),10,0)+IF('4-man'!BI$54=$Q$179,25,0))</f>
        <v/>
      </c>
      <c r="BJ173">
        <f>MIN(100,BI174+IF(AND(OR(NOT(ISNUMBER($R$179)),'4-man'!BJ$54&gt;$R$179),BI174&lt;100,BI175+1&gt;=IF(OR('4-man'!$F$38=TRUE,'4-man'!$F$38="TRUE",'4-man'!$F$38="Yes"),25,50)),10,0)+IF('4-man'!BJ$54=$Q$179,25,0))</f>
        <v/>
      </c>
      <c r="BK173">
        <f>MIN(100,BJ174+IF(AND(OR(NOT(ISNUMBER($R$179)),'4-man'!BK$54&gt;$R$179),BJ174&lt;100,BJ175+1&gt;=IF(OR('4-man'!$F$38=TRUE,'4-man'!$F$38="TRUE",'4-man'!$F$38="Yes"),25,50)),10,0)+IF('4-man'!BK$54=$Q$179,25,0))</f>
        <v/>
      </c>
      <c r="BL173">
        <f>MIN(100,BK174+IF(AND(OR(NOT(ISNUMBER($R$179)),'4-man'!BL$54&gt;$R$179),BK174&lt;100,BK175+1&gt;=IF(OR('4-man'!$F$38=TRUE,'4-man'!$F$38="TRUE",'4-man'!$F$38="Yes"),25,50)),10,0)+IF('4-man'!BL$54=$Q$179,25,0))</f>
        <v/>
      </c>
      <c r="BM173">
        <f>MIN(100,BL174+IF(AND(OR(NOT(ISNUMBER($R$179)),'4-man'!BM$54&gt;$R$179),BL174&lt;100,BL175+1&gt;=IF(OR('4-man'!$F$38=TRUE,'4-man'!$F$38="TRUE",'4-man'!$F$38="Yes"),25,50)),10,0)+IF('4-man'!BM$54=$Q$179,25,0))</f>
        <v/>
      </c>
      <c r="BN173">
        <f>MIN(100,BM174+IF(AND(OR(NOT(ISNUMBER($R$179)),'4-man'!BN$54&gt;$R$179),BM174&lt;100,BM175+1&gt;=IF(OR('4-man'!$F$38=TRUE,'4-man'!$F$38="TRUE",'4-man'!$F$38="Yes"),25,50)),10,0)+IF('4-man'!BN$54=$Q$179,25,0))</f>
        <v/>
      </c>
      <c r="BO173">
        <f>MIN(100,BN174+IF(AND(OR(NOT(ISNUMBER($R$179)),'4-man'!BO$54&gt;$R$179),BN174&lt;100,BN175+1&gt;=IF(OR('4-man'!$F$38=TRUE,'4-man'!$F$38="TRUE",'4-man'!$F$38="Yes"),25,50)),10,0)+IF('4-man'!BO$54=$Q$179,25,0))</f>
        <v/>
      </c>
      <c r="BP173">
        <f>MIN(100,BO174+IF(AND(OR(NOT(ISNUMBER($R$179)),'4-man'!BP$54&gt;$R$179),BO174&lt;100,BO175+1&gt;=IF(OR('4-man'!$F$38=TRUE,'4-man'!$F$38="TRUE",'4-man'!$F$38="Yes"),25,50)),10,0)+IF('4-man'!BP$54=$Q$179,25,0))</f>
        <v/>
      </c>
      <c r="BQ173">
        <f>MIN(100,BP174+IF(AND(OR(NOT(ISNUMBER($R$179)),'4-man'!BQ$54&gt;$R$179),BP174&lt;100,BP175+1&gt;=IF(OR('4-man'!$F$38=TRUE,'4-man'!$F$38="TRUE",'4-man'!$F$38="Yes"),25,50)),10,0)+IF('4-man'!BQ$54=$Q$179,25,0))</f>
        <v/>
      </c>
      <c r="BR173">
        <f>MIN(100,BQ174+IF(AND(OR(NOT(ISNUMBER($R$179)),'4-man'!BR$54&gt;$R$179),BQ174&lt;100,BQ175+1&gt;=IF(OR('4-man'!$F$38=TRUE,'4-man'!$F$38="TRUE",'4-man'!$F$38="Yes"),25,50)),10,0)+IF('4-man'!BR$54=$Q$179,25,0))</f>
        <v/>
      </c>
      <c r="BS173">
        <f>MIN(100,BR174+IF(AND(OR(NOT(ISNUMBER($R$179)),'4-man'!BS$54&gt;$R$179),BR174&lt;100,BR175+1&gt;=IF(OR('4-man'!$F$38=TRUE,'4-man'!$F$38="TRUE",'4-man'!$F$38="Yes"),25,50)),10,0)+IF('4-man'!BS$54=$Q$179,25,0))</f>
        <v/>
      </c>
      <c r="BT173">
        <f>MIN(100,BS174+IF(AND(OR(NOT(ISNUMBER($R$179)),'4-man'!BT$54&gt;$R$179),BS174&lt;100,BS175+1&gt;=IF(OR('4-man'!$F$38=TRUE,'4-man'!$F$38="TRUE",'4-man'!$F$38="Yes"),25,50)),10,0)+IF('4-man'!BT$54=$Q$179,25,0))</f>
        <v/>
      </c>
      <c r="BU173">
        <f>MIN(100,BT174+IF(AND(OR(NOT(ISNUMBER($R$179)),'4-man'!BU$54&gt;$R$179),BT174&lt;100,BT175+1&gt;=IF(OR('4-man'!$F$38=TRUE,'4-man'!$F$38="TRUE",'4-man'!$F$38="Yes"),25,50)),10,0)+IF('4-man'!BU$54=$Q$179,25,0))</f>
        <v/>
      </c>
      <c r="BV173">
        <f>MIN(100,BU174+IF(AND(OR(NOT(ISNUMBER($R$179)),'4-man'!BV$54&gt;$R$179),BU174&lt;100,BU175+1&gt;=IF(OR('4-man'!$F$38=TRUE,'4-man'!$F$38="TRUE",'4-man'!$F$38="Yes"),25,50)),10,0)+IF('4-man'!BV$54=$Q$179,25,0))</f>
        <v/>
      </c>
      <c r="BW173">
        <f>MIN(100,BV174+IF(AND(OR(NOT(ISNUMBER($R$179)),'4-man'!BW$54&gt;$R$179),BV174&lt;100,BV175+1&gt;=IF(OR('4-man'!$F$38=TRUE,'4-man'!$F$38="TRUE",'4-man'!$F$38="Yes"),25,50)),10,0)+IF('4-man'!BW$54=$Q$179,25,0))</f>
        <v/>
      </c>
      <c r="BX173">
        <f>MIN(100,BW174+IF(AND(OR(NOT(ISNUMBER($R$179)),'4-man'!BX$54&gt;$R$179),BW174&lt;100,BW175+1&gt;=IF(OR('4-man'!$F$38=TRUE,'4-man'!$F$38="TRUE",'4-man'!$F$38="Yes"),25,50)),10,0)+IF('4-man'!BX$54=$Q$179,25,0))</f>
        <v/>
      </c>
      <c r="BY173">
        <f>MIN(100,BX174+IF(AND(OR(NOT(ISNUMBER($R$179)),'4-man'!BY$54&gt;$R$179),BX174&lt;100,BX175+1&gt;=IF(OR('4-man'!$F$38=TRUE,'4-man'!$F$38="TRUE",'4-man'!$F$38="Yes"),25,50)),10,0)+IF('4-man'!BY$54=$Q$179,25,0))</f>
        <v/>
      </c>
      <c r="BZ173">
        <f>MIN(100,BY174+IF(AND(OR(NOT(ISNUMBER($R$179)),'4-man'!BZ$54&gt;$R$179),BY174&lt;100,BY175+1&gt;=IF(OR('4-man'!$F$38=TRUE,'4-man'!$F$38="TRUE",'4-man'!$F$38="Yes"),25,50)),10,0)+IF('4-man'!BZ$54=$Q$179,25,0))</f>
        <v/>
      </c>
      <c r="CA173">
        <f>MIN(100,BZ174+IF(AND(OR(NOT(ISNUMBER($R$179)),'4-man'!CA$54&gt;$R$179),BZ174&lt;100,BZ175+1&gt;=IF(OR('4-man'!$F$38=TRUE,'4-man'!$F$38="TRUE",'4-man'!$F$38="Yes"),25,50)),10,0)+IF('4-man'!CA$54=$Q$179,25,0))</f>
        <v/>
      </c>
      <c r="CB173">
        <f>MIN(100,CA174+IF(AND(OR(NOT(ISNUMBER($R$179)),'4-man'!CB$54&gt;$R$179),CA174&lt;100,CA175+1&gt;=IF(OR('4-man'!$F$38=TRUE,'4-man'!$F$38="TRUE",'4-man'!$F$38="Yes"),25,50)),10,0)+IF('4-man'!CB$54=$Q$179,25,0))</f>
        <v/>
      </c>
      <c r="CC173">
        <f>MIN(100,CB174+IF(AND(OR(NOT(ISNUMBER($R$179)),'4-man'!CC$54&gt;$R$179),CB174&lt;100,CB175+1&gt;=IF(OR('4-man'!$F$38=TRUE,'4-man'!$F$38="TRUE",'4-man'!$F$38="Yes"),25,50)),10,0)+IF('4-man'!CC$54=$Q$179,25,0))</f>
        <v/>
      </c>
      <c r="CD173">
        <f>MIN(100,CC174+IF(AND(OR(NOT(ISNUMBER($R$179)),'4-man'!CD$54&gt;$R$179),CC174&lt;100,CC175+1&gt;=IF(OR('4-man'!$F$38=TRUE,'4-man'!$F$38="TRUE",'4-man'!$F$38="Yes"),25,50)),10,0)+IF('4-man'!CD$54=$Q$179,25,0))</f>
        <v/>
      </c>
    </row>
    <row r="174">
      <c r="A174" t="inlineStr">
        <is>
          <t>P2 spec</t>
        </is>
      </c>
      <c r="B174">
        <f>IF('4-man'!$C$38="",100,'4-man'!$C$38)</f>
        <v/>
      </c>
      <c r="C174">
        <f>IF(OR('4-man'!C$56="R",'4-man'!C$54=$R$179),MIN(100,C173+10),IF('4-man'!C$56="P",MIN(100,C173+25),IF(AND('4-man'!C$56="D",C173&gt;=35,'4-man'!C$54&lt;=IF('4-man'!$BF$37="",999,'4-man'!$BF$37)),C173-35,IF(AND(LEFT('4-man'!C$56,3)="ST&gt;",C173&gt;=100,'4-man'!C$54&lt;=IF('4-man'!$BF$37="",999,'4-man'!$BF$37)),0,IF(AND(OR(AND('4-man'!C$55="ST&gt;2",C165&gt;=100),AND('4-man'!C$57="ST&gt;2",C181&gt;=100),AND('4-man'!C$58="ST&gt;2",C189&gt;=100)),'4-man'!C$54&lt;=IF('4-man'!$BF$37="",999,'4-man'!$BF$37)),100,C173)))))</f>
        <v/>
      </c>
      <c r="D174">
        <f>IF(OR('4-man'!D$56="R",'4-man'!D$54=$R$179),MIN(100,D173+10),IF('4-man'!D$56="P",MIN(100,D173+25),IF(AND('4-man'!D$56="D",D173&gt;=35,'4-man'!D$54&lt;=IF('4-man'!$BF$37="",999,'4-man'!$BF$37)),D173-35,IF(AND(LEFT('4-man'!D$56,3)="ST&gt;",D173&gt;=100,'4-man'!D$54&lt;=IF('4-man'!$BF$37="",999,'4-man'!$BF$37)),0,IF(AND(OR(AND('4-man'!D$55="ST&gt;2",D165&gt;=100),AND('4-man'!D$57="ST&gt;2",D181&gt;=100),AND('4-man'!D$58="ST&gt;2",D189&gt;=100)),'4-man'!D$54&lt;=IF('4-man'!$BF$37="",999,'4-man'!$BF$37)),100,D173)))))</f>
        <v/>
      </c>
      <c r="E174">
        <f>IF(OR('4-man'!E$56="R",'4-man'!E$54=$R$179),MIN(100,E173+10),IF('4-man'!E$56="P",MIN(100,E173+25),IF(AND('4-man'!E$56="D",E173&gt;=35,'4-man'!E$54&lt;=IF('4-man'!$BF$37="",999,'4-man'!$BF$37)),E173-35,IF(AND(LEFT('4-man'!E$56,3)="ST&gt;",E173&gt;=100,'4-man'!E$54&lt;=IF('4-man'!$BF$37="",999,'4-man'!$BF$37)),0,IF(AND(OR(AND('4-man'!E$55="ST&gt;2",E165&gt;=100),AND('4-man'!E$57="ST&gt;2",E181&gt;=100),AND('4-man'!E$58="ST&gt;2",E189&gt;=100)),'4-man'!E$54&lt;=IF('4-man'!$BF$37="",999,'4-man'!$BF$37)),100,E173)))))</f>
        <v/>
      </c>
      <c r="F174">
        <f>IF(OR('4-man'!F$56="R",'4-man'!F$54=$R$179),MIN(100,F173+10),IF('4-man'!F$56="P",MIN(100,F173+25),IF(AND('4-man'!F$56="D",F173&gt;=35,'4-man'!F$54&lt;=IF('4-man'!$BF$37="",999,'4-man'!$BF$37)),F173-35,IF(AND(LEFT('4-man'!F$56,3)="ST&gt;",F173&gt;=100,'4-man'!F$54&lt;=IF('4-man'!$BF$37="",999,'4-man'!$BF$37)),0,IF(AND(OR(AND('4-man'!F$55="ST&gt;2",F165&gt;=100),AND('4-man'!F$57="ST&gt;2",F181&gt;=100),AND('4-man'!F$58="ST&gt;2",F189&gt;=100)),'4-man'!F$54&lt;=IF('4-man'!$BF$37="",999,'4-man'!$BF$37)),100,F173)))))</f>
        <v/>
      </c>
      <c r="G174">
        <f>IF(OR('4-man'!G$56="R",'4-man'!G$54=$R$179),MIN(100,G173+10),IF('4-man'!G$56="P",MIN(100,G173+25),IF(AND('4-man'!G$56="D",G173&gt;=35,'4-man'!G$54&lt;=IF('4-man'!$BF$37="",999,'4-man'!$BF$37)),G173-35,IF(AND(LEFT('4-man'!G$56,3)="ST&gt;",G173&gt;=100,'4-man'!G$54&lt;=IF('4-man'!$BF$37="",999,'4-man'!$BF$37)),0,IF(AND(OR(AND('4-man'!G$55="ST&gt;2",G165&gt;=100),AND('4-man'!G$57="ST&gt;2",G181&gt;=100),AND('4-man'!G$58="ST&gt;2",G189&gt;=100)),'4-man'!G$54&lt;=IF('4-man'!$BF$37="",999,'4-man'!$BF$37)),100,G173)))))</f>
        <v/>
      </c>
      <c r="H174">
        <f>IF(OR('4-man'!H$56="R",'4-man'!H$54=$R$179),MIN(100,H173+10),IF('4-man'!H$56="P",MIN(100,H173+25),IF(AND('4-man'!H$56="D",H173&gt;=35,'4-man'!H$54&lt;=IF('4-man'!$BF$37="",999,'4-man'!$BF$37)),H173-35,IF(AND(LEFT('4-man'!H$56,3)="ST&gt;",H173&gt;=100,'4-man'!H$54&lt;=IF('4-man'!$BF$37="",999,'4-man'!$BF$37)),0,IF(AND(OR(AND('4-man'!H$55="ST&gt;2",H165&gt;=100),AND('4-man'!H$57="ST&gt;2",H181&gt;=100),AND('4-man'!H$58="ST&gt;2",H189&gt;=100)),'4-man'!H$54&lt;=IF('4-man'!$BF$37="",999,'4-man'!$BF$37)),100,H173)))))</f>
        <v/>
      </c>
      <c r="I174">
        <f>IF(OR('4-man'!I$56="R",'4-man'!I$54=$R$179),MIN(100,I173+10),IF('4-man'!I$56="P",MIN(100,I173+25),IF(AND('4-man'!I$56="D",I173&gt;=35,'4-man'!I$54&lt;=IF('4-man'!$BF$37="",999,'4-man'!$BF$37)),I173-35,IF(AND(LEFT('4-man'!I$56,3)="ST&gt;",I173&gt;=100,'4-man'!I$54&lt;=IF('4-man'!$BF$37="",999,'4-man'!$BF$37)),0,IF(AND(OR(AND('4-man'!I$55="ST&gt;2",I165&gt;=100),AND('4-man'!I$57="ST&gt;2",I181&gt;=100),AND('4-man'!I$58="ST&gt;2",I189&gt;=100)),'4-man'!I$54&lt;=IF('4-man'!$BF$37="",999,'4-man'!$BF$37)),100,I173)))))</f>
        <v/>
      </c>
      <c r="J174">
        <f>IF(OR('4-man'!J$56="R",'4-man'!J$54=$R$179),MIN(100,J173+10),IF('4-man'!J$56="P",MIN(100,J173+25),IF(AND('4-man'!J$56="D",J173&gt;=35,'4-man'!J$54&lt;=IF('4-man'!$BF$37="",999,'4-man'!$BF$37)),J173-35,IF(AND(LEFT('4-man'!J$56,3)="ST&gt;",J173&gt;=100,'4-man'!J$54&lt;=IF('4-man'!$BF$37="",999,'4-man'!$BF$37)),0,IF(AND(OR(AND('4-man'!J$55="ST&gt;2",J165&gt;=100),AND('4-man'!J$57="ST&gt;2",J181&gt;=100),AND('4-man'!J$58="ST&gt;2",J189&gt;=100)),'4-man'!J$54&lt;=IF('4-man'!$BF$37="",999,'4-man'!$BF$37)),100,J173)))))</f>
        <v/>
      </c>
      <c r="K174">
        <f>IF(OR('4-man'!K$56="R",'4-man'!K$54=$R$179),MIN(100,K173+10),IF('4-man'!K$56="P",MIN(100,K173+25),IF(AND('4-man'!K$56="D",K173&gt;=35,'4-man'!K$54&lt;=IF('4-man'!$BF$37="",999,'4-man'!$BF$37)),K173-35,IF(AND(LEFT('4-man'!K$56,3)="ST&gt;",K173&gt;=100,'4-man'!K$54&lt;=IF('4-man'!$BF$37="",999,'4-man'!$BF$37)),0,IF(AND(OR(AND('4-man'!K$55="ST&gt;2",K165&gt;=100),AND('4-man'!K$57="ST&gt;2",K181&gt;=100),AND('4-man'!K$58="ST&gt;2",K189&gt;=100)),'4-man'!K$54&lt;=IF('4-man'!$BF$37="",999,'4-man'!$BF$37)),100,K173)))))</f>
        <v/>
      </c>
      <c r="L174">
        <f>IF(OR('4-man'!L$56="R",'4-man'!L$54=$R$179),MIN(100,L173+10),IF('4-man'!L$56="P",MIN(100,L173+25),IF(AND('4-man'!L$56="D",L173&gt;=35,'4-man'!L$54&lt;=IF('4-man'!$BF$37="",999,'4-man'!$BF$37)),L173-35,IF(AND(LEFT('4-man'!L$56,3)="ST&gt;",L173&gt;=100,'4-man'!L$54&lt;=IF('4-man'!$BF$37="",999,'4-man'!$BF$37)),0,IF(AND(OR(AND('4-man'!L$55="ST&gt;2",L165&gt;=100),AND('4-man'!L$57="ST&gt;2",L181&gt;=100),AND('4-man'!L$58="ST&gt;2",L189&gt;=100)),'4-man'!L$54&lt;=IF('4-man'!$BF$37="",999,'4-man'!$BF$37)),100,L173)))))</f>
        <v/>
      </c>
      <c r="M174">
        <f>IF(OR('4-man'!M$56="R",'4-man'!M$54=$R$179),MIN(100,M173+10),IF('4-man'!M$56="P",MIN(100,M173+25),IF(AND('4-man'!M$56="D",M173&gt;=35,'4-man'!M$54&lt;=IF('4-man'!$BF$37="",999,'4-man'!$BF$37)),M173-35,IF(AND(LEFT('4-man'!M$56,3)="ST&gt;",M173&gt;=100,'4-man'!M$54&lt;=IF('4-man'!$BF$37="",999,'4-man'!$BF$37)),0,IF(AND(OR(AND('4-man'!M$55="ST&gt;2",M165&gt;=100),AND('4-man'!M$57="ST&gt;2",M181&gt;=100),AND('4-man'!M$58="ST&gt;2",M189&gt;=100)),'4-man'!M$54&lt;=IF('4-man'!$BF$37="",999,'4-man'!$BF$37)),100,M173)))))</f>
        <v/>
      </c>
      <c r="N174">
        <f>IF(OR('4-man'!N$56="R",'4-man'!N$54=$R$179),MIN(100,N173+10),IF('4-man'!N$56="P",MIN(100,N173+25),IF(AND('4-man'!N$56="D",N173&gt;=35,'4-man'!N$54&lt;=IF('4-man'!$BF$37="",999,'4-man'!$BF$37)),N173-35,IF(AND(LEFT('4-man'!N$56,3)="ST&gt;",N173&gt;=100,'4-man'!N$54&lt;=IF('4-man'!$BF$37="",999,'4-man'!$BF$37)),0,IF(AND(OR(AND('4-man'!N$55="ST&gt;2",N165&gt;=100),AND('4-man'!N$57="ST&gt;2",N181&gt;=100),AND('4-man'!N$58="ST&gt;2",N189&gt;=100)),'4-man'!N$54&lt;=IF('4-man'!$BF$37="",999,'4-man'!$BF$37)),100,N173)))))</f>
        <v/>
      </c>
      <c r="O174">
        <f>IF(OR('4-man'!O$56="R",'4-man'!O$54=$R$179),MIN(100,O173+10),IF('4-man'!O$56="P",MIN(100,O173+25),IF(AND('4-man'!O$56="D",O173&gt;=35,'4-man'!O$54&lt;=IF('4-man'!$BF$37="",999,'4-man'!$BF$37)),O173-35,IF(AND(LEFT('4-man'!O$56,3)="ST&gt;",O173&gt;=100,'4-man'!O$54&lt;=IF('4-man'!$BF$37="",999,'4-man'!$BF$37)),0,IF(AND(OR(AND('4-man'!O$55="ST&gt;2",O165&gt;=100),AND('4-man'!O$57="ST&gt;2",O181&gt;=100),AND('4-man'!O$58="ST&gt;2",O189&gt;=100)),'4-man'!O$54&lt;=IF('4-man'!$BF$37="",999,'4-man'!$BF$37)),100,O173)))))</f>
        <v/>
      </c>
      <c r="P174">
        <f>IF(OR('4-man'!P$56="R",'4-man'!P$54=$R$179),MIN(100,P173+10),IF('4-man'!P$56="P",MIN(100,P173+25),IF(AND('4-man'!P$56="D",P173&gt;=35,'4-man'!P$54&lt;=IF('4-man'!$BF$37="",999,'4-man'!$BF$37)),P173-35,IF(AND(LEFT('4-man'!P$56,3)="ST&gt;",P173&gt;=100,'4-man'!P$54&lt;=IF('4-man'!$BF$37="",999,'4-man'!$BF$37)),0,IF(AND(OR(AND('4-man'!P$55="ST&gt;2",P165&gt;=100),AND('4-man'!P$57="ST&gt;2",P181&gt;=100),AND('4-man'!P$58="ST&gt;2",P189&gt;=100)),'4-man'!P$54&lt;=IF('4-man'!$BF$37="",999,'4-man'!$BF$37)),100,P173)))))</f>
        <v/>
      </c>
      <c r="Q174">
        <f>IF(OR('4-man'!Q$56="R",'4-man'!Q$54=$R$179),MIN(100,Q173+10),IF('4-man'!Q$56="P",MIN(100,Q173+25),IF(AND('4-man'!Q$56="D",Q173&gt;=35,'4-man'!Q$54&lt;=IF('4-man'!$BF$37="",999,'4-man'!$BF$37)),Q173-35,IF(AND(LEFT('4-man'!Q$56,3)="ST&gt;",Q173&gt;=100,'4-man'!Q$54&lt;=IF('4-man'!$BF$37="",999,'4-man'!$BF$37)),0,IF(AND(OR(AND('4-man'!Q$55="ST&gt;2",Q165&gt;=100),AND('4-man'!Q$57="ST&gt;2",Q181&gt;=100),AND('4-man'!Q$58="ST&gt;2",Q189&gt;=100)),'4-man'!Q$54&lt;=IF('4-man'!$BF$37="",999,'4-man'!$BF$37)),100,Q173)))))</f>
        <v/>
      </c>
      <c r="R174">
        <f>IF(OR('4-man'!R$56="R",'4-man'!R$54=$R$179),MIN(100,R173+10),IF('4-man'!R$56="P",MIN(100,R173+25),IF(AND('4-man'!R$56="D",R173&gt;=35,'4-man'!R$54&lt;=IF('4-man'!$BF$37="",999,'4-man'!$BF$37)),R173-35,IF(AND(LEFT('4-man'!R$56,3)="ST&gt;",R173&gt;=100,'4-man'!R$54&lt;=IF('4-man'!$BF$37="",999,'4-man'!$BF$37)),0,IF(AND(OR(AND('4-man'!R$55="ST&gt;2",R165&gt;=100),AND('4-man'!R$57="ST&gt;2",R181&gt;=100),AND('4-man'!R$58="ST&gt;2",R189&gt;=100)),'4-man'!R$54&lt;=IF('4-man'!$BF$37="",999,'4-man'!$BF$37)),100,R173)))))</f>
        <v/>
      </c>
      <c r="S174">
        <f>IF(OR('4-man'!S$56="R",'4-man'!S$54=$R$179),MIN(100,S173+10),IF('4-man'!S$56="P",MIN(100,S173+25),IF(AND('4-man'!S$56="D",S173&gt;=35,'4-man'!S$54&lt;=IF('4-man'!$BF$37="",999,'4-man'!$BF$37)),S173-35,IF(AND(LEFT('4-man'!S$56,3)="ST&gt;",S173&gt;=100,'4-man'!S$54&lt;=IF('4-man'!$BF$37="",999,'4-man'!$BF$37)),0,IF(AND(OR(AND('4-man'!S$55="ST&gt;2",S165&gt;=100),AND('4-man'!S$57="ST&gt;2",S181&gt;=100),AND('4-man'!S$58="ST&gt;2",S189&gt;=100)),'4-man'!S$54&lt;=IF('4-man'!$BF$37="",999,'4-man'!$BF$37)),100,S173)))))</f>
        <v/>
      </c>
      <c r="T174">
        <f>IF(OR('4-man'!T$56="R",'4-man'!T$54=$R$179),MIN(100,T173+10),IF('4-man'!T$56="P",MIN(100,T173+25),IF(AND('4-man'!T$56="D",T173&gt;=35,'4-man'!T$54&lt;=IF('4-man'!$BF$37="",999,'4-man'!$BF$37)),T173-35,IF(AND(LEFT('4-man'!T$56,3)="ST&gt;",T173&gt;=100,'4-man'!T$54&lt;=IF('4-man'!$BF$37="",999,'4-man'!$BF$37)),0,IF(AND(OR(AND('4-man'!T$55="ST&gt;2",T165&gt;=100),AND('4-man'!T$57="ST&gt;2",T181&gt;=100),AND('4-man'!T$58="ST&gt;2",T189&gt;=100)),'4-man'!T$54&lt;=IF('4-man'!$BF$37="",999,'4-man'!$BF$37)),100,T173)))))</f>
        <v/>
      </c>
      <c r="U174">
        <f>IF(OR('4-man'!U$56="R",'4-man'!U$54=$R$179),MIN(100,U173+10),IF('4-man'!U$56="P",MIN(100,U173+25),IF(AND('4-man'!U$56="D",U173&gt;=35,'4-man'!U$54&lt;=IF('4-man'!$BF$37="",999,'4-man'!$BF$37)),U173-35,IF(AND(LEFT('4-man'!U$56,3)="ST&gt;",U173&gt;=100,'4-man'!U$54&lt;=IF('4-man'!$BF$37="",999,'4-man'!$BF$37)),0,IF(AND(OR(AND('4-man'!U$55="ST&gt;2",U165&gt;=100),AND('4-man'!U$57="ST&gt;2",U181&gt;=100),AND('4-man'!U$58="ST&gt;2",U189&gt;=100)),'4-man'!U$54&lt;=IF('4-man'!$BF$37="",999,'4-man'!$BF$37)),100,U173)))))</f>
        <v/>
      </c>
      <c r="V174">
        <f>IF(OR('4-man'!V$56="R",'4-man'!V$54=$R$179),MIN(100,V173+10),IF('4-man'!V$56="P",MIN(100,V173+25),IF(AND('4-man'!V$56="D",V173&gt;=35,'4-man'!V$54&lt;=IF('4-man'!$BF$37="",999,'4-man'!$BF$37)),V173-35,IF(AND(LEFT('4-man'!V$56,3)="ST&gt;",V173&gt;=100,'4-man'!V$54&lt;=IF('4-man'!$BF$37="",999,'4-man'!$BF$37)),0,IF(AND(OR(AND('4-man'!V$55="ST&gt;2",V165&gt;=100),AND('4-man'!V$57="ST&gt;2",V181&gt;=100),AND('4-man'!V$58="ST&gt;2",V189&gt;=100)),'4-man'!V$54&lt;=IF('4-man'!$BF$37="",999,'4-man'!$BF$37)),100,V173)))))</f>
        <v/>
      </c>
      <c r="W174">
        <f>IF(OR('4-man'!W$56="R",'4-man'!W$54=$R$179),MIN(100,W173+10),IF('4-man'!W$56="P",MIN(100,W173+25),IF(AND('4-man'!W$56="D",W173&gt;=35,'4-man'!W$54&lt;=IF('4-man'!$BF$37="",999,'4-man'!$BF$37)),W173-35,IF(AND(LEFT('4-man'!W$56,3)="ST&gt;",W173&gt;=100,'4-man'!W$54&lt;=IF('4-man'!$BF$37="",999,'4-man'!$BF$37)),0,IF(AND(OR(AND('4-man'!W$55="ST&gt;2",W165&gt;=100),AND('4-man'!W$57="ST&gt;2",W181&gt;=100),AND('4-man'!W$58="ST&gt;2",W189&gt;=100)),'4-man'!W$54&lt;=IF('4-man'!$BF$37="",999,'4-man'!$BF$37)),100,W173)))))</f>
        <v/>
      </c>
      <c r="X174">
        <f>IF(OR('4-man'!X$56="R",'4-man'!X$54=$R$179),MIN(100,X173+10),IF('4-man'!X$56="P",MIN(100,X173+25),IF(AND('4-man'!X$56="D",X173&gt;=35,'4-man'!X$54&lt;=IF('4-man'!$BF$37="",999,'4-man'!$BF$37)),X173-35,IF(AND(LEFT('4-man'!X$56,3)="ST&gt;",X173&gt;=100,'4-man'!X$54&lt;=IF('4-man'!$BF$37="",999,'4-man'!$BF$37)),0,IF(AND(OR(AND('4-man'!X$55="ST&gt;2",X165&gt;=100),AND('4-man'!X$57="ST&gt;2",X181&gt;=100),AND('4-man'!X$58="ST&gt;2",X189&gt;=100)),'4-man'!X$54&lt;=IF('4-man'!$BF$37="",999,'4-man'!$BF$37)),100,X173)))))</f>
        <v/>
      </c>
      <c r="Y174">
        <f>IF(OR('4-man'!Y$56="R",'4-man'!Y$54=$R$179),MIN(100,Y173+10),IF('4-man'!Y$56="P",MIN(100,Y173+25),IF(AND('4-man'!Y$56="D",Y173&gt;=35,'4-man'!Y$54&lt;=IF('4-man'!$BF$37="",999,'4-man'!$BF$37)),Y173-35,IF(AND(LEFT('4-man'!Y$56,3)="ST&gt;",Y173&gt;=100,'4-man'!Y$54&lt;=IF('4-man'!$BF$37="",999,'4-man'!$BF$37)),0,IF(AND(OR(AND('4-man'!Y$55="ST&gt;2",Y165&gt;=100),AND('4-man'!Y$57="ST&gt;2",Y181&gt;=100),AND('4-man'!Y$58="ST&gt;2",Y189&gt;=100)),'4-man'!Y$54&lt;=IF('4-man'!$BF$37="",999,'4-man'!$BF$37)),100,Y173)))))</f>
        <v/>
      </c>
      <c r="Z174">
        <f>IF(OR('4-man'!Z$56="R",'4-man'!Z$54=$R$179),MIN(100,Z173+10),IF('4-man'!Z$56="P",MIN(100,Z173+25),IF(AND('4-man'!Z$56="D",Z173&gt;=35,'4-man'!Z$54&lt;=IF('4-man'!$BF$37="",999,'4-man'!$BF$37)),Z173-35,IF(AND(LEFT('4-man'!Z$56,3)="ST&gt;",Z173&gt;=100,'4-man'!Z$54&lt;=IF('4-man'!$BF$37="",999,'4-man'!$BF$37)),0,IF(AND(OR(AND('4-man'!Z$55="ST&gt;2",Z165&gt;=100),AND('4-man'!Z$57="ST&gt;2",Z181&gt;=100),AND('4-man'!Z$58="ST&gt;2",Z189&gt;=100)),'4-man'!Z$54&lt;=IF('4-man'!$BF$37="",999,'4-man'!$BF$37)),100,Z173)))))</f>
        <v/>
      </c>
      <c r="AA174">
        <f>IF(OR('4-man'!AA$56="R",'4-man'!AA$54=$R$179),MIN(100,AA173+10),IF('4-man'!AA$56="P",MIN(100,AA173+25),IF(AND('4-man'!AA$56="D",AA173&gt;=35,'4-man'!AA$54&lt;=IF('4-man'!$BF$37="",999,'4-man'!$BF$37)),AA173-35,IF(AND(LEFT('4-man'!AA$56,3)="ST&gt;",AA173&gt;=100,'4-man'!AA$54&lt;=IF('4-man'!$BF$37="",999,'4-man'!$BF$37)),0,IF(AND(OR(AND('4-man'!AA$55="ST&gt;2",AA165&gt;=100),AND('4-man'!AA$57="ST&gt;2",AA181&gt;=100),AND('4-man'!AA$58="ST&gt;2",AA189&gt;=100)),'4-man'!AA$54&lt;=IF('4-man'!$BF$37="",999,'4-man'!$BF$37)),100,AA173)))))</f>
        <v/>
      </c>
      <c r="AB174">
        <f>IF(OR('4-man'!AB$56="R",'4-man'!AB$54=$R$179),MIN(100,AB173+10),IF('4-man'!AB$56="P",MIN(100,AB173+25),IF(AND('4-man'!AB$56="D",AB173&gt;=35,'4-man'!AB$54&lt;=IF('4-man'!$BF$37="",999,'4-man'!$BF$37)),AB173-35,IF(AND(LEFT('4-man'!AB$56,3)="ST&gt;",AB173&gt;=100,'4-man'!AB$54&lt;=IF('4-man'!$BF$37="",999,'4-man'!$BF$37)),0,IF(AND(OR(AND('4-man'!AB$55="ST&gt;2",AB165&gt;=100),AND('4-man'!AB$57="ST&gt;2",AB181&gt;=100),AND('4-man'!AB$58="ST&gt;2",AB189&gt;=100)),'4-man'!AB$54&lt;=IF('4-man'!$BF$37="",999,'4-man'!$BF$37)),100,AB173)))))</f>
        <v/>
      </c>
      <c r="AC174">
        <f>IF(OR('4-man'!AC$56="R",'4-man'!AC$54=$R$179),MIN(100,AC173+10),IF('4-man'!AC$56="P",MIN(100,AC173+25),IF(AND('4-man'!AC$56="D",AC173&gt;=35,'4-man'!AC$54&lt;=IF('4-man'!$BF$37="",999,'4-man'!$BF$37)),AC173-35,IF(AND(LEFT('4-man'!AC$56,3)="ST&gt;",AC173&gt;=100,'4-man'!AC$54&lt;=IF('4-man'!$BF$37="",999,'4-man'!$BF$37)),0,IF(AND(OR(AND('4-man'!AC$55="ST&gt;2",AC165&gt;=100),AND('4-man'!AC$57="ST&gt;2",AC181&gt;=100),AND('4-man'!AC$58="ST&gt;2",AC189&gt;=100)),'4-man'!AC$54&lt;=IF('4-man'!$BF$37="",999,'4-man'!$BF$37)),100,AC173)))))</f>
        <v/>
      </c>
      <c r="AD174">
        <f>IF(OR('4-man'!AD$56="R",'4-man'!AD$54=$R$179),MIN(100,AD173+10),IF('4-man'!AD$56="P",MIN(100,AD173+25),IF(AND('4-man'!AD$56="D",AD173&gt;=35,'4-man'!AD$54&lt;=IF('4-man'!$BF$37="",999,'4-man'!$BF$37)),AD173-35,IF(AND(LEFT('4-man'!AD$56,3)="ST&gt;",AD173&gt;=100,'4-man'!AD$54&lt;=IF('4-man'!$BF$37="",999,'4-man'!$BF$37)),0,IF(AND(OR(AND('4-man'!AD$55="ST&gt;2",AD165&gt;=100),AND('4-man'!AD$57="ST&gt;2",AD181&gt;=100),AND('4-man'!AD$58="ST&gt;2",AD189&gt;=100)),'4-man'!AD$54&lt;=IF('4-man'!$BF$37="",999,'4-man'!$BF$37)),100,AD173)))))</f>
        <v/>
      </c>
      <c r="AE174">
        <f>IF(OR('4-man'!AE$56="R",'4-man'!AE$54=$R$179),MIN(100,AE173+10),IF('4-man'!AE$56="P",MIN(100,AE173+25),IF(AND('4-man'!AE$56="D",AE173&gt;=35,'4-man'!AE$54&lt;=IF('4-man'!$BF$37="",999,'4-man'!$BF$37)),AE173-35,IF(AND(LEFT('4-man'!AE$56,3)="ST&gt;",AE173&gt;=100,'4-man'!AE$54&lt;=IF('4-man'!$BF$37="",999,'4-man'!$BF$37)),0,IF(AND(OR(AND('4-man'!AE$55="ST&gt;2",AE165&gt;=100),AND('4-man'!AE$57="ST&gt;2",AE181&gt;=100),AND('4-man'!AE$58="ST&gt;2",AE189&gt;=100)),'4-man'!AE$54&lt;=IF('4-man'!$BF$37="",999,'4-man'!$BF$37)),100,AE173)))))</f>
        <v/>
      </c>
      <c r="AF174">
        <f>IF(OR('4-man'!AF$56="R",'4-man'!AF$54=$R$179),MIN(100,AF173+10),IF('4-man'!AF$56="P",MIN(100,AF173+25),IF(AND('4-man'!AF$56="D",AF173&gt;=35,'4-man'!AF$54&lt;=IF('4-man'!$BF$37="",999,'4-man'!$BF$37)),AF173-35,IF(AND(LEFT('4-man'!AF$56,3)="ST&gt;",AF173&gt;=100,'4-man'!AF$54&lt;=IF('4-man'!$BF$37="",999,'4-man'!$BF$37)),0,IF(AND(OR(AND('4-man'!AF$55="ST&gt;2",AF165&gt;=100),AND('4-man'!AF$57="ST&gt;2",AF181&gt;=100),AND('4-man'!AF$58="ST&gt;2",AF189&gt;=100)),'4-man'!AF$54&lt;=IF('4-man'!$BF$37="",999,'4-man'!$BF$37)),100,AF173)))))</f>
        <v/>
      </c>
      <c r="AG174">
        <f>IF(OR('4-man'!AG$56="R",'4-man'!AG$54=$R$179),MIN(100,AG173+10),IF('4-man'!AG$56="P",MIN(100,AG173+25),IF(AND('4-man'!AG$56="D",AG173&gt;=35,'4-man'!AG$54&lt;=IF('4-man'!$BF$37="",999,'4-man'!$BF$37)),AG173-35,IF(AND(LEFT('4-man'!AG$56,3)="ST&gt;",AG173&gt;=100,'4-man'!AG$54&lt;=IF('4-man'!$BF$37="",999,'4-man'!$BF$37)),0,IF(AND(OR(AND('4-man'!AG$55="ST&gt;2",AG165&gt;=100),AND('4-man'!AG$57="ST&gt;2",AG181&gt;=100),AND('4-man'!AG$58="ST&gt;2",AG189&gt;=100)),'4-man'!AG$54&lt;=IF('4-man'!$BF$37="",999,'4-man'!$BF$37)),100,AG173)))))</f>
        <v/>
      </c>
      <c r="AH174">
        <f>IF(OR('4-man'!AH$56="R",'4-man'!AH$54=$R$179),MIN(100,AH173+10),IF('4-man'!AH$56="P",MIN(100,AH173+25),IF(AND('4-man'!AH$56="D",AH173&gt;=35,'4-man'!AH$54&lt;=IF('4-man'!$BF$37="",999,'4-man'!$BF$37)),AH173-35,IF(AND(LEFT('4-man'!AH$56,3)="ST&gt;",AH173&gt;=100,'4-man'!AH$54&lt;=IF('4-man'!$BF$37="",999,'4-man'!$BF$37)),0,IF(AND(OR(AND('4-man'!AH$55="ST&gt;2",AH165&gt;=100),AND('4-man'!AH$57="ST&gt;2",AH181&gt;=100),AND('4-man'!AH$58="ST&gt;2",AH189&gt;=100)),'4-man'!AH$54&lt;=IF('4-man'!$BF$37="",999,'4-man'!$BF$37)),100,AH173)))))</f>
        <v/>
      </c>
      <c r="AI174">
        <f>IF(OR('4-man'!AI$56="R",'4-man'!AI$54=$R$179),MIN(100,AI173+10),IF('4-man'!AI$56="P",MIN(100,AI173+25),IF(AND('4-man'!AI$56="D",AI173&gt;=35,'4-man'!AI$54&lt;=IF('4-man'!$BF$37="",999,'4-man'!$BF$37)),AI173-35,IF(AND(LEFT('4-man'!AI$56,3)="ST&gt;",AI173&gt;=100,'4-man'!AI$54&lt;=IF('4-man'!$BF$37="",999,'4-man'!$BF$37)),0,IF(AND(OR(AND('4-man'!AI$55="ST&gt;2",AI165&gt;=100),AND('4-man'!AI$57="ST&gt;2",AI181&gt;=100),AND('4-man'!AI$58="ST&gt;2",AI189&gt;=100)),'4-man'!AI$54&lt;=IF('4-man'!$BF$37="",999,'4-man'!$BF$37)),100,AI173)))))</f>
        <v/>
      </c>
      <c r="AJ174">
        <f>IF(OR('4-man'!AJ$56="R",'4-man'!AJ$54=$R$179),MIN(100,AJ173+10),IF('4-man'!AJ$56="P",MIN(100,AJ173+25),IF(AND('4-man'!AJ$56="D",AJ173&gt;=35,'4-man'!AJ$54&lt;=IF('4-man'!$BF$37="",999,'4-man'!$BF$37)),AJ173-35,IF(AND(LEFT('4-man'!AJ$56,3)="ST&gt;",AJ173&gt;=100,'4-man'!AJ$54&lt;=IF('4-man'!$BF$37="",999,'4-man'!$BF$37)),0,IF(AND(OR(AND('4-man'!AJ$55="ST&gt;2",AJ165&gt;=100),AND('4-man'!AJ$57="ST&gt;2",AJ181&gt;=100),AND('4-man'!AJ$58="ST&gt;2",AJ189&gt;=100)),'4-man'!AJ$54&lt;=IF('4-man'!$BF$37="",999,'4-man'!$BF$37)),100,AJ173)))))</f>
        <v/>
      </c>
      <c r="AK174">
        <f>IF(OR('4-man'!AK$56="R",'4-man'!AK$54=$R$179),MIN(100,AK173+10),IF('4-man'!AK$56="P",MIN(100,AK173+25),IF(AND('4-man'!AK$56="D",AK173&gt;=35,'4-man'!AK$54&lt;=IF('4-man'!$BF$37="",999,'4-man'!$BF$37)),AK173-35,IF(AND(LEFT('4-man'!AK$56,3)="ST&gt;",AK173&gt;=100,'4-man'!AK$54&lt;=IF('4-man'!$BF$37="",999,'4-man'!$BF$37)),0,IF(AND(OR(AND('4-man'!AK$55="ST&gt;2",AK165&gt;=100),AND('4-man'!AK$57="ST&gt;2",AK181&gt;=100),AND('4-man'!AK$58="ST&gt;2",AK189&gt;=100)),'4-man'!AK$54&lt;=IF('4-man'!$BF$37="",999,'4-man'!$BF$37)),100,AK173)))))</f>
        <v/>
      </c>
      <c r="AL174">
        <f>IF(OR('4-man'!AL$56="R",'4-man'!AL$54=$R$179),MIN(100,AL173+10),IF('4-man'!AL$56="P",MIN(100,AL173+25),IF(AND('4-man'!AL$56="D",AL173&gt;=35,'4-man'!AL$54&lt;=IF('4-man'!$BF$37="",999,'4-man'!$BF$37)),AL173-35,IF(AND(LEFT('4-man'!AL$56,3)="ST&gt;",AL173&gt;=100,'4-man'!AL$54&lt;=IF('4-man'!$BF$37="",999,'4-man'!$BF$37)),0,IF(AND(OR(AND('4-man'!AL$55="ST&gt;2",AL165&gt;=100),AND('4-man'!AL$57="ST&gt;2",AL181&gt;=100),AND('4-man'!AL$58="ST&gt;2",AL189&gt;=100)),'4-man'!AL$54&lt;=IF('4-man'!$BF$37="",999,'4-man'!$BF$37)),100,AL173)))))</f>
        <v/>
      </c>
      <c r="AM174">
        <f>IF(OR('4-man'!AM$56="R",'4-man'!AM$54=$R$179),MIN(100,AM173+10),IF('4-man'!AM$56="P",MIN(100,AM173+25),IF(AND('4-man'!AM$56="D",AM173&gt;=35,'4-man'!AM$54&lt;=IF('4-man'!$BF$37="",999,'4-man'!$BF$37)),AM173-35,IF(AND(LEFT('4-man'!AM$56,3)="ST&gt;",AM173&gt;=100,'4-man'!AM$54&lt;=IF('4-man'!$BF$37="",999,'4-man'!$BF$37)),0,IF(AND(OR(AND('4-man'!AM$55="ST&gt;2",AM165&gt;=100),AND('4-man'!AM$57="ST&gt;2",AM181&gt;=100),AND('4-man'!AM$58="ST&gt;2",AM189&gt;=100)),'4-man'!AM$54&lt;=IF('4-man'!$BF$37="",999,'4-man'!$BF$37)),100,AM173)))))</f>
        <v/>
      </c>
      <c r="AN174">
        <f>IF(OR('4-man'!AN$56="R",'4-man'!AN$54=$R$179),MIN(100,AN173+10),IF('4-man'!AN$56="P",MIN(100,AN173+25),IF(AND('4-man'!AN$56="D",AN173&gt;=35,'4-man'!AN$54&lt;=IF('4-man'!$BF$37="",999,'4-man'!$BF$37)),AN173-35,IF(AND(LEFT('4-man'!AN$56,3)="ST&gt;",AN173&gt;=100,'4-man'!AN$54&lt;=IF('4-man'!$BF$37="",999,'4-man'!$BF$37)),0,IF(AND(OR(AND('4-man'!AN$55="ST&gt;2",AN165&gt;=100),AND('4-man'!AN$57="ST&gt;2",AN181&gt;=100),AND('4-man'!AN$58="ST&gt;2",AN189&gt;=100)),'4-man'!AN$54&lt;=IF('4-man'!$BF$37="",999,'4-man'!$BF$37)),100,AN173)))))</f>
        <v/>
      </c>
      <c r="AO174">
        <f>IF(OR('4-man'!AO$56="R",'4-man'!AO$54=$R$179),MIN(100,AO173+10),IF('4-man'!AO$56="P",MIN(100,AO173+25),IF(AND('4-man'!AO$56="D",AO173&gt;=35,'4-man'!AO$54&lt;=IF('4-man'!$BF$37="",999,'4-man'!$BF$37)),AO173-35,IF(AND(LEFT('4-man'!AO$56,3)="ST&gt;",AO173&gt;=100,'4-man'!AO$54&lt;=IF('4-man'!$BF$37="",999,'4-man'!$BF$37)),0,IF(AND(OR(AND('4-man'!AO$55="ST&gt;2",AO165&gt;=100),AND('4-man'!AO$57="ST&gt;2",AO181&gt;=100),AND('4-man'!AO$58="ST&gt;2",AO189&gt;=100)),'4-man'!AO$54&lt;=IF('4-man'!$BF$37="",999,'4-man'!$BF$37)),100,AO173)))))</f>
        <v/>
      </c>
      <c r="AP174">
        <f>IF(OR('4-man'!AP$56="R",'4-man'!AP$54=$R$179),MIN(100,AP173+10),IF('4-man'!AP$56="P",MIN(100,AP173+25),IF(AND('4-man'!AP$56="D",AP173&gt;=35,'4-man'!AP$54&lt;=IF('4-man'!$BF$37="",999,'4-man'!$BF$37)),AP173-35,IF(AND(LEFT('4-man'!AP$56,3)="ST&gt;",AP173&gt;=100,'4-man'!AP$54&lt;=IF('4-man'!$BF$37="",999,'4-man'!$BF$37)),0,IF(AND(OR(AND('4-man'!AP$55="ST&gt;2",AP165&gt;=100),AND('4-man'!AP$57="ST&gt;2",AP181&gt;=100),AND('4-man'!AP$58="ST&gt;2",AP189&gt;=100)),'4-man'!AP$54&lt;=IF('4-man'!$BF$37="",999,'4-man'!$BF$37)),100,AP173)))))</f>
        <v/>
      </c>
      <c r="AQ174">
        <f>IF(OR('4-man'!AQ$56="R",'4-man'!AQ$54=$R$179),MIN(100,AQ173+10),IF('4-man'!AQ$56="P",MIN(100,AQ173+25),IF(AND('4-man'!AQ$56="D",AQ173&gt;=35,'4-man'!AQ$54&lt;=IF('4-man'!$BF$37="",999,'4-man'!$BF$37)),AQ173-35,IF(AND(LEFT('4-man'!AQ$56,3)="ST&gt;",AQ173&gt;=100,'4-man'!AQ$54&lt;=IF('4-man'!$BF$37="",999,'4-man'!$BF$37)),0,IF(AND(OR(AND('4-man'!AQ$55="ST&gt;2",AQ165&gt;=100),AND('4-man'!AQ$57="ST&gt;2",AQ181&gt;=100),AND('4-man'!AQ$58="ST&gt;2",AQ189&gt;=100)),'4-man'!AQ$54&lt;=IF('4-man'!$BF$37="",999,'4-man'!$BF$37)),100,AQ173)))))</f>
        <v/>
      </c>
      <c r="AR174">
        <f>IF(OR('4-man'!AR$56="R",'4-man'!AR$54=$R$179),MIN(100,AR173+10),IF('4-man'!AR$56="P",MIN(100,AR173+25),IF(AND('4-man'!AR$56="D",AR173&gt;=35,'4-man'!AR$54&lt;=IF('4-man'!$BF$37="",999,'4-man'!$BF$37)),AR173-35,IF(AND(LEFT('4-man'!AR$56,3)="ST&gt;",AR173&gt;=100,'4-man'!AR$54&lt;=IF('4-man'!$BF$37="",999,'4-man'!$BF$37)),0,IF(AND(OR(AND('4-man'!AR$55="ST&gt;2",AR165&gt;=100),AND('4-man'!AR$57="ST&gt;2",AR181&gt;=100),AND('4-man'!AR$58="ST&gt;2",AR189&gt;=100)),'4-man'!AR$54&lt;=IF('4-man'!$BF$37="",999,'4-man'!$BF$37)),100,AR173)))))</f>
        <v/>
      </c>
      <c r="AS174">
        <f>IF(OR('4-man'!AS$56="R",'4-man'!AS$54=$R$179),MIN(100,AS173+10),IF('4-man'!AS$56="P",MIN(100,AS173+25),IF(AND('4-man'!AS$56="D",AS173&gt;=35,'4-man'!AS$54&lt;=IF('4-man'!$BF$37="",999,'4-man'!$BF$37)),AS173-35,IF(AND(LEFT('4-man'!AS$56,3)="ST&gt;",AS173&gt;=100,'4-man'!AS$54&lt;=IF('4-man'!$BF$37="",999,'4-man'!$BF$37)),0,IF(AND(OR(AND('4-man'!AS$55="ST&gt;2",AS165&gt;=100),AND('4-man'!AS$57="ST&gt;2",AS181&gt;=100),AND('4-man'!AS$58="ST&gt;2",AS189&gt;=100)),'4-man'!AS$54&lt;=IF('4-man'!$BF$37="",999,'4-man'!$BF$37)),100,AS173)))))</f>
        <v/>
      </c>
      <c r="AT174">
        <f>IF(OR('4-man'!AT$56="R",'4-man'!AT$54=$R$179),MIN(100,AT173+10),IF('4-man'!AT$56="P",MIN(100,AT173+25),IF(AND('4-man'!AT$56="D",AT173&gt;=35,'4-man'!AT$54&lt;=IF('4-man'!$BF$37="",999,'4-man'!$BF$37)),AT173-35,IF(AND(LEFT('4-man'!AT$56,3)="ST&gt;",AT173&gt;=100,'4-man'!AT$54&lt;=IF('4-man'!$BF$37="",999,'4-man'!$BF$37)),0,IF(AND(OR(AND('4-man'!AT$55="ST&gt;2",AT165&gt;=100),AND('4-man'!AT$57="ST&gt;2",AT181&gt;=100),AND('4-man'!AT$58="ST&gt;2",AT189&gt;=100)),'4-man'!AT$54&lt;=IF('4-man'!$BF$37="",999,'4-man'!$BF$37)),100,AT173)))))</f>
        <v/>
      </c>
      <c r="AU174">
        <f>IF(OR('4-man'!AU$56="R",'4-man'!AU$54=$R$179),MIN(100,AU173+10),IF('4-man'!AU$56="P",MIN(100,AU173+25),IF(AND('4-man'!AU$56="D",AU173&gt;=35,'4-man'!AU$54&lt;=IF('4-man'!$BF$37="",999,'4-man'!$BF$37)),AU173-35,IF(AND(LEFT('4-man'!AU$56,3)="ST&gt;",AU173&gt;=100,'4-man'!AU$54&lt;=IF('4-man'!$BF$37="",999,'4-man'!$BF$37)),0,IF(AND(OR(AND('4-man'!AU$55="ST&gt;2",AU165&gt;=100),AND('4-man'!AU$57="ST&gt;2",AU181&gt;=100),AND('4-man'!AU$58="ST&gt;2",AU189&gt;=100)),'4-man'!AU$54&lt;=IF('4-man'!$BF$37="",999,'4-man'!$BF$37)),100,AU173)))))</f>
        <v/>
      </c>
      <c r="AV174">
        <f>IF(OR('4-man'!AV$56="R",'4-man'!AV$54=$R$179),MIN(100,AV173+10),IF('4-man'!AV$56="P",MIN(100,AV173+25),IF(AND('4-man'!AV$56="D",AV173&gt;=35,'4-man'!AV$54&lt;=IF('4-man'!$BF$37="",999,'4-man'!$BF$37)),AV173-35,IF(AND(LEFT('4-man'!AV$56,3)="ST&gt;",AV173&gt;=100,'4-man'!AV$54&lt;=IF('4-man'!$BF$37="",999,'4-man'!$BF$37)),0,IF(AND(OR(AND('4-man'!AV$55="ST&gt;2",AV165&gt;=100),AND('4-man'!AV$57="ST&gt;2",AV181&gt;=100),AND('4-man'!AV$58="ST&gt;2",AV189&gt;=100)),'4-man'!AV$54&lt;=IF('4-man'!$BF$37="",999,'4-man'!$BF$37)),100,AV173)))))</f>
        <v/>
      </c>
      <c r="AW174">
        <f>IF(OR('4-man'!AW$56="R",'4-man'!AW$54=$R$179),MIN(100,AW173+10),IF('4-man'!AW$56="P",MIN(100,AW173+25),IF(AND('4-man'!AW$56="D",AW173&gt;=35,'4-man'!AW$54&lt;=IF('4-man'!$BF$37="",999,'4-man'!$BF$37)),AW173-35,IF(AND(LEFT('4-man'!AW$56,3)="ST&gt;",AW173&gt;=100,'4-man'!AW$54&lt;=IF('4-man'!$BF$37="",999,'4-man'!$BF$37)),0,IF(AND(OR(AND('4-man'!AW$55="ST&gt;2",AW165&gt;=100),AND('4-man'!AW$57="ST&gt;2",AW181&gt;=100),AND('4-man'!AW$58="ST&gt;2",AW189&gt;=100)),'4-man'!AW$54&lt;=IF('4-man'!$BF$37="",999,'4-man'!$BF$37)),100,AW173)))))</f>
        <v/>
      </c>
      <c r="AX174">
        <f>IF(OR('4-man'!AX$56="R",'4-man'!AX$54=$R$179),MIN(100,AX173+10),IF('4-man'!AX$56="P",MIN(100,AX173+25),IF(AND('4-man'!AX$56="D",AX173&gt;=35,'4-man'!AX$54&lt;=IF('4-man'!$BF$37="",999,'4-man'!$BF$37)),AX173-35,IF(AND(LEFT('4-man'!AX$56,3)="ST&gt;",AX173&gt;=100,'4-man'!AX$54&lt;=IF('4-man'!$BF$37="",999,'4-man'!$BF$37)),0,IF(AND(OR(AND('4-man'!AX$55="ST&gt;2",AX165&gt;=100),AND('4-man'!AX$57="ST&gt;2",AX181&gt;=100),AND('4-man'!AX$58="ST&gt;2",AX189&gt;=100)),'4-man'!AX$54&lt;=IF('4-man'!$BF$37="",999,'4-man'!$BF$37)),100,AX173)))))</f>
        <v/>
      </c>
      <c r="AY174">
        <f>IF(OR('4-man'!AY$56="R",'4-man'!AY$54=$R$179),MIN(100,AY173+10),IF('4-man'!AY$56="P",MIN(100,AY173+25),IF(AND('4-man'!AY$56="D",AY173&gt;=35,'4-man'!AY$54&lt;=IF('4-man'!$BF$37="",999,'4-man'!$BF$37)),AY173-35,IF(AND(LEFT('4-man'!AY$56,3)="ST&gt;",AY173&gt;=100,'4-man'!AY$54&lt;=IF('4-man'!$BF$37="",999,'4-man'!$BF$37)),0,IF(AND(OR(AND('4-man'!AY$55="ST&gt;2",AY165&gt;=100),AND('4-man'!AY$57="ST&gt;2",AY181&gt;=100),AND('4-man'!AY$58="ST&gt;2",AY189&gt;=100)),'4-man'!AY$54&lt;=IF('4-man'!$BF$37="",999,'4-man'!$BF$37)),100,AY173)))))</f>
        <v/>
      </c>
      <c r="AZ174">
        <f>IF(OR('4-man'!AZ$56="R",'4-man'!AZ$54=$R$179),MIN(100,AZ173+10),IF('4-man'!AZ$56="P",MIN(100,AZ173+25),IF(AND('4-man'!AZ$56="D",AZ173&gt;=35,'4-man'!AZ$54&lt;=IF('4-man'!$BF$37="",999,'4-man'!$BF$37)),AZ173-35,IF(AND(LEFT('4-man'!AZ$56,3)="ST&gt;",AZ173&gt;=100,'4-man'!AZ$54&lt;=IF('4-man'!$BF$37="",999,'4-man'!$BF$37)),0,IF(AND(OR(AND('4-man'!AZ$55="ST&gt;2",AZ165&gt;=100),AND('4-man'!AZ$57="ST&gt;2",AZ181&gt;=100),AND('4-man'!AZ$58="ST&gt;2",AZ189&gt;=100)),'4-man'!AZ$54&lt;=IF('4-man'!$BF$37="",999,'4-man'!$BF$37)),100,AZ173)))))</f>
        <v/>
      </c>
      <c r="BA174">
        <f>IF(OR('4-man'!BA$56="R",'4-man'!BA$54=$R$179),MIN(100,BA173+10),IF('4-man'!BA$56="P",MIN(100,BA173+25),IF(AND('4-man'!BA$56="D",BA173&gt;=35,'4-man'!BA$54&lt;=IF('4-man'!$BF$37="",999,'4-man'!$BF$37)),BA173-35,IF(AND(LEFT('4-man'!BA$56,3)="ST&gt;",BA173&gt;=100,'4-man'!BA$54&lt;=IF('4-man'!$BF$37="",999,'4-man'!$BF$37)),0,IF(AND(OR(AND('4-man'!BA$55="ST&gt;2",BA165&gt;=100),AND('4-man'!BA$57="ST&gt;2",BA181&gt;=100),AND('4-man'!BA$58="ST&gt;2",BA189&gt;=100)),'4-man'!BA$54&lt;=IF('4-man'!$BF$37="",999,'4-man'!$BF$37)),100,BA173)))))</f>
        <v/>
      </c>
      <c r="BB174">
        <f>IF(OR('4-man'!BB$56="R",'4-man'!BB$54=$R$179),MIN(100,BB173+10),IF('4-man'!BB$56="P",MIN(100,BB173+25),IF(AND('4-man'!BB$56="D",BB173&gt;=35,'4-man'!BB$54&lt;=IF('4-man'!$BF$37="",999,'4-man'!$BF$37)),BB173-35,IF(AND(LEFT('4-man'!BB$56,3)="ST&gt;",BB173&gt;=100,'4-man'!BB$54&lt;=IF('4-man'!$BF$37="",999,'4-man'!$BF$37)),0,IF(AND(OR(AND('4-man'!BB$55="ST&gt;2",BB165&gt;=100),AND('4-man'!BB$57="ST&gt;2",BB181&gt;=100),AND('4-man'!BB$58="ST&gt;2",BB189&gt;=100)),'4-man'!BB$54&lt;=IF('4-man'!$BF$37="",999,'4-man'!$BF$37)),100,BB173)))))</f>
        <v/>
      </c>
      <c r="BC174">
        <f>IF(OR('4-man'!BC$56="R",'4-man'!BC$54=$R$179),MIN(100,BC173+10),IF('4-man'!BC$56="P",MIN(100,BC173+25),IF(AND('4-man'!BC$56="D",BC173&gt;=35,'4-man'!BC$54&lt;=IF('4-man'!$BF$37="",999,'4-man'!$BF$37)),BC173-35,IF(AND(LEFT('4-man'!BC$56,3)="ST&gt;",BC173&gt;=100,'4-man'!BC$54&lt;=IF('4-man'!$BF$37="",999,'4-man'!$BF$37)),0,IF(AND(OR(AND('4-man'!BC$55="ST&gt;2",BC165&gt;=100),AND('4-man'!BC$57="ST&gt;2",BC181&gt;=100),AND('4-man'!BC$58="ST&gt;2",BC189&gt;=100)),'4-man'!BC$54&lt;=IF('4-man'!$BF$37="",999,'4-man'!$BF$37)),100,BC173)))))</f>
        <v/>
      </c>
      <c r="BD174">
        <f>IF(OR('4-man'!BD$56="R",'4-man'!BD$54=$R$179),MIN(100,BD173+10),IF('4-man'!BD$56="P",MIN(100,BD173+25),IF(AND('4-man'!BD$56="D",BD173&gt;=35,'4-man'!BD$54&lt;=IF('4-man'!$BF$37="",999,'4-man'!$BF$37)),BD173-35,IF(AND(LEFT('4-man'!BD$56,3)="ST&gt;",BD173&gt;=100,'4-man'!BD$54&lt;=IF('4-man'!$BF$37="",999,'4-man'!$BF$37)),0,IF(AND(OR(AND('4-man'!BD$55="ST&gt;2",BD165&gt;=100),AND('4-man'!BD$57="ST&gt;2",BD181&gt;=100),AND('4-man'!BD$58="ST&gt;2",BD189&gt;=100)),'4-man'!BD$54&lt;=IF('4-man'!$BF$37="",999,'4-man'!$BF$37)),100,BD173)))))</f>
        <v/>
      </c>
      <c r="BE174">
        <f>IF(OR('4-man'!BE$56="R",'4-man'!BE$54=$R$179),MIN(100,BE173+10),IF('4-man'!BE$56="P",MIN(100,BE173+25),IF(AND('4-man'!BE$56="D",BE173&gt;=35,'4-man'!BE$54&lt;=IF('4-man'!$BF$37="",999,'4-man'!$BF$37)),BE173-35,IF(AND(LEFT('4-man'!BE$56,3)="ST&gt;",BE173&gt;=100,'4-man'!BE$54&lt;=IF('4-man'!$BF$37="",999,'4-man'!$BF$37)),0,IF(AND(OR(AND('4-man'!BE$55="ST&gt;2",BE165&gt;=100),AND('4-man'!BE$57="ST&gt;2",BE181&gt;=100),AND('4-man'!BE$58="ST&gt;2",BE189&gt;=100)),'4-man'!BE$54&lt;=IF('4-man'!$BF$37="",999,'4-man'!$BF$37)),100,BE173)))))</f>
        <v/>
      </c>
      <c r="BF174">
        <f>IF(OR('4-man'!BF$56="R",'4-man'!BF$54=$R$179),MIN(100,BF173+10),IF('4-man'!BF$56="P",MIN(100,BF173+25),IF(AND('4-man'!BF$56="D",BF173&gt;=35,'4-man'!BF$54&lt;=IF('4-man'!$BF$37="",999,'4-man'!$BF$37)),BF173-35,IF(AND(LEFT('4-man'!BF$56,3)="ST&gt;",BF173&gt;=100,'4-man'!BF$54&lt;=IF('4-man'!$BF$37="",999,'4-man'!$BF$37)),0,IF(AND(OR(AND('4-man'!BF$55="ST&gt;2",BF165&gt;=100),AND('4-man'!BF$57="ST&gt;2",BF181&gt;=100),AND('4-man'!BF$58="ST&gt;2",BF189&gt;=100)),'4-man'!BF$54&lt;=IF('4-man'!$BF$37="",999,'4-man'!$BF$37)),100,BF173)))))</f>
        <v/>
      </c>
      <c r="BG174">
        <f>IF(OR('4-man'!BG$56="R",'4-man'!BG$54=$R$179),MIN(100,BG173+10),IF('4-man'!BG$56="P",MIN(100,BG173+25),IF(AND('4-man'!BG$56="D",BG173&gt;=35,'4-man'!BG$54&lt;=IF('4-man'!$BF$37="",999,'4-man'!$BF$37)),BG173-35,IF(AND(LEFT('4-man'!BG$56,3)="ST&gt;",BG173&gt;=100,'4-man'!BG$54&lt;=IF('4-man'!$BF$37="",999,'4-man'!$BF$37)),0,IF(AND(OR(AND('4-man'!BG$55="ST&gt;2",BG165&gt;=100),AND('4-man'!BG$57="ST&gt;2",BG181&gt;=100),AND('4-man'!BG$58="ST&gt;2",BG189&gt;=100)),'4-man'!BG$54&lt;=IF('4-man'!$BF$37="",999,'4-man'!$BF$37)),100,BG173)))))</f>
        <v/>
      </c>
      <c r="BH174">
        <f>IF(OR('4-man'!BH$56="R",'4-man'!BH$54=$R$179),MIN(100,BH173+10),IF('4-man'!BH$56="P",MIN(100,BH173+25),IF(AND('4-man'!BH$56="D",BH173&gt;=35,'4-man'!BH$54&lt;=IF('4-man'!$BF$37="",999,'4-man'!$BF$37)),BH173-35,IF(AND(LEFT('4-man'!BH$56,3)="ST&gt;",BH173&gt;=100,'4-man'!BH$54&lt;=IF('4-man'!$BF$37="",999,'4-man'!$BF$37)),0,IF(AND(OR(AND('4-man'!BH$55="ST&gt;2",BH165&gt;=100),AND('4-man'!BH$57="ST&gt;2",BH181&gt;=100),AND('4-man'!BH$58="ST&gt;2",BH189&gt;=100)),'4-man'!BH$54&lt;=IF('4-man'!$BF$37="",999,'4-man'!$BF$37)),100,BH173)))))</f>
        <v/>
      </c>
      <c r="BI174">
        <f>IF(OR('4-man'!BI$56="R",'4-man'!BI$54=$R$179),MIN(100,BI173+10),IF('4-man'!BI$56="P",MIN(100,BI173+25),IF(AND('4-man'!BI$56="D",BI173&gt;=35,'4-man'!BI$54&lt;=IF('4-man'!$BF$37="",999,'4-man'!$BF$37)),BI173-35,IF(AND(LEFT('4-man'!BI$56,3)="ST&gt;",BI173&gt;=100,'4-man'!BI$54&lt;=IF('4-man'!$BF$37="",999,'4-man'!$BF$37)),0,IF(AND(OR(AND('4-man'!BI$55="ST&gt;2",BI165&gt;=100),AND('4-man'!BI$57="ST&gt;2",BI181&gt;=100),AND('4-man'!BI$58="ST&gt;2",BI189&gt;=100)),'4-man'!BI$54&lt;=IF('4-man'!$BF$37="",999,'4-man'!$BF$37)),100,BI173)))))</f>
        <v/>
      </c>
      <c r="BJ174">
        <f>IF(OR('4-man'!BJ$56="R",'4-man'!BJ$54=$R$179),MIN(100,BJ173+10),IF('4-man'!BJ$56="P",MIN(100,BJ173+25),IF(AND('4-man'!BJ$56="D",BJ173&gt;=35,'4-man'!BJ$54&lt;=IF('4-man'!$BF$37="",999,'4-man'!$BF$37)),BJ173-35,IF(AND(LEFT('4-man'!BJ$56,3)="ST&gt;",BJ173&gt;=100,'4-man'!BJ$54&lt;=IF('4-man'!$BF$37="",999,'4-man'!$BF$37)),0,IF(AND(OR(AND('4-man'!BJ$55="ST&gt;2",BJ165&gt;=100),AND('4-man'!BJ$57="ST&gt;2",BJ181&gt;=100),AND('4-man'!BJ$58="ST&gt;2",BJ189&gt;=100)),'4-man'!BJ$54&lt;=IF('4-man'!$BF$37="",999,'4-man'!$BF$37)),100,BJ173)))))</f>
        <v/>
      </c>
      <c r="BK174">
        <f>IF(OR('4-man'!BK$56="R",'4-man'!BK$54=$R$179),MIN(100,BK173+10),IF('4-man'!BK$56="P",MIN(100,BK173+25),IF(AND('4-man'!BK$56="D",BK173&gt;=35,'4-man'!BK$54&lt;=IF('4-man'!$BF$37="",999,'4-man'!$BF$37)),BK173-35,IF(AND(LEFT('4-man'!BK$56,3)="ST&gt;",BK173&gt;=100,'4-man'!BK$54&lt;=IF('4-man'!$BF$37="",999,'4-man'!$BF$37)),0,IF(AND(OR(AND('4-man'!BK$55="ST&gt;2",BK165&gt;=100),AND('4-man'!BK$57="ST&gt;2",BK181&gt;=100),AND('4-man'!BK$58="ST&gt;2",BK189&gt;=100)),'4-man'!BK$54&lt;=IF('4-man'!$BF$37="",999,'4-man'!$BF$37)),100,BK173)))))</f>
        <v/>
      </c>
      <c r="BL174">
        <f>IF(OR('4-man'!BL$56="R",'4-man'!BL$54=$R$179),MIN(100,BL173+10),IF('4-man'!BL$56="P",MIN(100,BL173+25),IF(AND('4-man'!BL$56="D",BL173&gt;=35,'4-man'!BL$54&lt;=IF('4-man'!$BF$37="",999,'4-man'!$BF$37)),BL173-35,IF(AND(LEFT('4-man'!BL$56,3)="ST&gt;",BL173&gt;=100,'4-man'!BL$54&lt;=IF('4-man'!$BF$37="",999,'4-man'!$BF$37)),0,IF(AND(OR(AND('4-man'!BL$55="ST&gt;2",BL165&gt;=100),AND('4-man'!BL$57="ST&gt;2",BL181&gt;=100),AND('4-man'!BL$58="ST&gt;2",BL189&gt;=100)),'4-man'!BL$54&lt;=IF('4-man'!$BF$37="",999,'4-man'!$BF$37)),100,BL173)))))</f>
        <v/>
      </c>
      <c r="BM174">
        <f>IF(OR('4-man'!BM$56="R",'4-man'!BM$54=$R$179),MIN(100,BM173+10),IF('4-man'!BM$56="P",MIN(100,BM173+25),IF(AND('4-man'!BM$56="D",BM173&gt;=35,'4-man'!BM$54&lt;=IF('4-man'!$BF$37="",999,'4-man'!$BF$37)),BM173-35,IF(AND(LEFT('4-man'!BM$56,3)="ST&gt;",BM173&gt;=100,'4-man'!BM$54&lt;=IF('4-man'!$BF$37="",999,'4-man'!$BF$37)),0,IF(AND(OR(AND('4-man'!BM$55="ST&gt;2",BM165&gt;=100),AND('4-man'!BM$57="ST&gt;2",BM181&gt;=100),AND('4-man'!BM$58="ST&gt;2",BM189&gt;=100)),'4-man'!BM$54&lt;=IF('4-man'!$BF$37="",999,'4-man'!$BF$37)),100,BM173)))))</f>
        <v/>
      </c>
      <c r="BN174">
        <f>IF(OR('4-man'!BN$56="R",'4-man'!BN$54=$R$179),MIN(100,BN173+10),IF('4-man'!BN$56="P",MIN(100,BN173+25),IF(AND('4-man'!BN$56="D",BN173&gt;=35,'4-man'!BN$54&lt;=IF('4-man'!$BF$37="",999,'4-man'!$BF$37)),BN173-35,IF(AND(LEFT('4-man'!BN$56,3)="ST&gt;",BN173&gt;=100,'4-man'!BN$54&lt;=IF('4-man'!$BF$37="",999,'4-man'!$BF$37)),0,IF(AND(OR(AND('4-man'!BN$55="ST&gt;2",BN165&gt;=100),AND('4-man'!BN$57="ST&gt;2",BN181&gt;=100),AND('4-man'!BN$58="ST&gt;2",BN189&gt;=100)),'4-man'!BN$54&lt;=IF('4-man'!$BF$37="",999,'4-man'!$BF$37)),100,BN173)))))</f>
        <v/>
      </c>
      <c r="BO174">
        <f>IF(OR('4-man'!BO$56="R",'4-man'!BO$54=$R$179),MIN(100,BO173+10),IF('4-man'!BO$56="P",MIN(100,BO173+25),IF(AND('4-man'!BO$56="D",BO173&gt;=35,'4-man'!BO$54&lt;=IF('4-man'!$BF$37="",999,'4-man'!$BF$37)),BO173-35,IF(AND(LEFT('4-man'!BO$56,3)="ST&gt;",BO173&gt;=100,'4-man'!BO$54&lt;=IF('4-man'!$BF$37="",999,'4-man'!$BF$37)),0,IF(AND(OR(AND('4-man'!BO$55="ST&gt;2",BO165&gt;=100),AND('4-man'!BO$57="ST&gt;2",BO181&gt;=100),AND('4-man'!BO$58="ST&gt;2",BO189&gt;=100)),'4-man'!BO$54&lt;=IF('4-man'!$BF$37="",999,'4-man'!$BF$37)),100,BO173)))))</f>
        <v/>
      </c>
      <c r="BP174">
        <f>IF(OR('4-man'!BP$56="R",'4-man'!BP$54=$R$179),MIN(100,BP173+10),IF('4-man'!BP$56="P",MIN(100,BP173+25),IF(AND('4-man'!BP$56="D",BP173&gt;=35,'4-man'!BP$54&lt;=IF('4-man'!$BF$37="",999,'4-man'!$BF$37)),BP173-35,IF(AND(LEFT('4-man'!BP$56,3)="ST&gt;",BP173&gt;=100,'4-man'!BP$54&lt;=IF('4-man'!$BF$37="",999,'4-man'!$BF$37)),0,IF(AND(OR(AND('4-man'!BP$55="ST&gt;2",BP165&gt;=100),AND('4-man'!BP$57="ST&gt;2",BP181&gt;=100),AND('4-man'!BP$58="ST&gt;2",BP189&gt;=100)),'4-man'!BP$54&lt;=IF('4-man'!$BF$37="",999,'4-man'!$BF$37)),100,BP173)))))</f>
        <v/>
      </c>
      <c r="BQ174">
        <f>IF(OR('4-man'!BQ$56="R",'4-man'!BQ$54=$R$179),MIN(100,BQ173+10),IF('4-man'!BQ$56="P",MIN(100,BQ173+25),IF(AND('4-man'!BQ$56="D",BQ173&gt;=35,'4-man'!BQ$54&lt;=IF('4-man'!$BF$37="",999,'4-man'!$BF$37)),BQ173-35,IF(AND(LEFT('4-man'!BQ$56,3)="ST&gt;",BQ173&gt;=100,'4-man'!BQ$54&lt;=IF('4-man'!$BF$37="",999,'4-man'!$BF$37)),0,IF(AND(OR(AND('4-man'!BQ$55="ST&gt;2",BQ165&gt;=100),AND('4-man'!BQ$57="ST&gt;2",BQ181&gt;=100),AND('4-man'!BQ$58="ST&gt;2",BQ189&gt;=100)),'4-man'!BQ$54&lt;=IF('4-man'!$BF$37="",999,'4-man'!$BF$37)),100,BQ173)))))</f>
        <v/>
      </c>
      <c r="BR174">
        <f>IF(OR('4-man'!BR$56="R",'4-man'!BR$54=$R$179),MIN(100,BR173+10),IF('4-man'!BR$56="P",MIN(100,BR173+25),IF(AND('4-man'!BR$56="D",BR173&gt;=35,'4-man'!BR$54&lt;=IF('4-man'!$BF$37="",999,'4-man'!$BF$37)),BR173-35,IF(AND(LEFT('4-man'!BR$56,3)="ST&gt;",BR173&gt;=100,'4-man'!BR$54&lt;=IF('4-man'!$BF$37="",999,'4-man'!$BF$37)),0,IF(AND(OR(AND('4-man'!BR$55="ST&gt;2",BR165&gt;=100),AND('4-man'!BR$57="ST&gt;2",BR181&gt;=100),AND('4-man'!BR$58="ST&gt;2",BR189&gt;=100)),'4-man'!BR$54&lt;=IF('4-man'!$BF$37="",999,'4-man'!$BF$37)),100,BR173)))))</f>
        <v/>
      </c>
      <c r="BS174">
        <f>IF(OR('4-man'!BS$56="R",'4-man'!BS$54=$R$179),MIN(100,BS173+10),IF('4-man'!BS$56="P",MIN(100,BS173+25),IF(AND('4-man'!BS$56="D",BS173&gt;=35,'4-man'!BS$54&lt;=IF('4-man'!$BF$37="",999,'4-man'!$BF$37)),BS173-35,IF(AND(LEFT('4-man'!BS$56,3)="ST&gt;",BS173&gt;=100,'4-man'!BS$54&lt;=IF('4-man'!$BF$37="",999,'4-man'!$BF$37)),0,IF(AND(OR(AND('4-man'!BS$55="ST&gt;2",BS165&gt;=100),AND('4-man'!BS$57="ST&gt;2",BS181&gt;=100),AND('4-man'!BS$58="ST&gt;2",BS189&gt;=100)),'4-man'!BS$54&lt;=IF('4-man'!$BF$37="",999,'4-man'!$BF$37)),100,BS173)))))</f>
        <v/>
      </c>
      <c r="BT174">
        <f>IF(OR('4-man'!BT$56="R",'4-man'!BT$54=$R$179),MIN(100,BT173+10),IF('4-man'!BT$56="P",MIN(100,BT173+25),IF(AND('4-man'!BT$56="D",BT173&gt;=35,'4-man'!BT$54&lt;=IF('4-man'!$BF$37="",999,'4-man'!$BF$37)),BT173-35,IF(AND(LEFT('4-man'!BT$56,3)="ST&gt;",BT173&gt;=100,'4-man'!BT$54&lt;=IF('4-man'!$BF$37="",999,'4-man'!$BF$37)),0,IF(AND(OR(AND('4-man'!BT$55="ST&gt;2",BT165&gt;=100),AND('4-man'!BT$57="ST&gt;2",BT181&gt;=100),AND('4-man'!BT$58="ST&gt;2",BT189&gt;=100)),'4-man'!BT$54&lt;=IF('4-man'!$BF$37="",999,'4-man'!$BF$37)),100,BT173)))))</f>
        <v/>
      </c>
      <c r="BU174">
        <f>IF(OR('4-man'!BU$56="R",'4-man'!BU$54=$R$179),MIN(100,BU173+10),IF('4-man'!BU$56="P",MIN(100,BU173+25),IF(AND('4-man'!BU$56="D",BU173&gt;=35,'4-man'!BU$54&lt;=IF('4-man'!$BF$37="",999,'4-man'!$BF$37)),BU173-35,IF(AND(LEFT('4-man'!BU$56,3)="ST&gt;",BU173&gt;=100,'4-man'!BU$54&lt;=IF('4-man'!$BF$37="",999,'4-man'!$BF$37)),0,IF(AND(OR(AND('4-man'!BU$55="ST&gt;2",BU165&gt;=100),AND('4-man'!BU$57="ST&gt;2",BU181&gt;=100),AND('4-man'!BU$58="ST&gt;2",BU189&gt;=100)),'4-man'!BU$54&lt;=IF('4-man'!$BF$37="",999,'4-man'!$BF$37)),100,BU173)))))</f>
        <v/>
      </c>
      <c r="BV174">
        <f>IF(OR('4-man'!BV$56="R",'4-man'!BV$54=$R$179),MIN(100,BV173+10),IF('4-man'!BV$56="P",MIN(100,BV173+25),IF(AND('4-man'!BV$56="D",BV173&gt;=35,'4-man'!BV$54&lt;=IF('4-man'!$BF$37="",999,'4-man'!$BF$37)),BV173-35,IF(AND(LEFT('4-man'!BV$56,3)="ST&gt;",BV173&gt;=100,'4-man'!BV$54&lt;=IF('4-man'!$BF$37="",999,'4-man'!$BF$37)),0,IF(AND(OR(AND('4-man'!BV$55="ST&gt;2",BV165&gt;=100),AND('4-man'!BV$57="ST&gt;2",BV181&gt;=100),AND('4-man'!BV$58="ST&gt;2",BV189&gt;=100)),'4-man'!BV$54&lt;=IF('4-man'!$BF$37="",999,'4-man'!$BF$37)),100,BV173)))))</f>
        <v/>
      </c>
      <c r="BW174">
        <f>IF(OR('4-man'!BW$56="R",'4-man'!BW$54=$R$179),MIN(100,BW173+10),IF('4-man'!BW$56="P",MIN(100,BW173+25),IF(AND('4-man'!BW$56="D",BW173&gt;=35,'4-man'!BW$54&lt;=IF('4-man'!$BF$37="",999,'4-man'!$BF$37)),BW173-35,IF(AND(LEFT('4-man'!BW$56,3)="ST&gt;",BW173&gt;=100,'4-man'!BW$54&lt;=IF('4-man'!$BF$37="",999,'4-man'!$BF$37)),0,IF(AND(OR(AND('4-man'!BW$55="ST&gt;2",BW165&gt;=100),AND('4-man'!BW$57="ST&gt;2",BW181&gt;=100),AND('4-man'!BW$58="ST&gt;2",BW189&gt;=100)),'4-man'!BW$54&lt;=IF('4-man'!$BF$37="",999,'4-man'!$BF$37)),100,BW173)))))</f>
        <v/>
      </c>
      <c r="BX174">
        <f>IF(OR('4-man'!BX$56="R",'4-man'!BX$54=$R$179),MIN(100,BX173+10),IF('4-man'!BX$56="P",MIN(100,BX173+25),IF(AND('4-man'!BX$56="D",BX173&gt;=35,'4-man'!BX$54&lt;=IF('4-man'!$BF$37="",999,'4-man'!$BF$37)),BX173-35,IF(AND(LEFT('4-man'!BX$56,3)="ST&gt;",BX173&gt;=100,'4-man'!BX$54&lt;=IF('4-man'!$BF$37="",999,'4-man'!$BF$37)),0,IF(AND(OR(AND('4-man'!BX$55="ST&gt;2",BX165&gt;=100),AND('4-man'!BX$57="ST&gt;2",BX181&gt;=100),AND('4-man'!BX$58="ST&gt;2",BX189&gt;=100)),'4-man'!BX$54&lt;=IF('4-man'!$BF$37="",999,'4-man'!$BF$37)),100,BX173)))))</f>
        <v/>
      </c>
      <c r="BY174">
        <f>IF(OR('4-man'!BY$56="R",'4-man'!BY$54=$R$179),MIN(100,BY173+10),IF('4-man'!BY$56="P",MIN(100,BY173+25),IF(AND('4-man'!BY$56="D",BY173&gt;=35,'4-man'!BY$54&lt;=IF('4-man'!$BF$37="",999,'4-man'!$BF$37)),BY173-35,IF(AND(LEFT('4-man'!BY$56,3)="ST&gt;",BY173&gt;=100,'4-man'!BY$54&lt;=IF('4-man'!$BF$37="",999,'4-man'!$BF$37)),0,IF(AND(OR(AND('4-man'!BY$55="ST&gt;2",BY165&gt;=100),AND('4-man'!BY$57="ST&gt;2",BY181&gt;=100),AND('4-man'!BY$58="ST&gt;2",BY189&gt;=100)),'4-man'!BY$54&lt;=IF('4-man'!$BF$37="",999,'4-man'!$BF$37)),100,BY173)))))</f>
        <v/>
      </c>
      <c r="BZ174">
        <f>IF(OR('4-man'!BZ$56="R",'4-man'!BZ$54=$R$179),MIN(100,BZ173+10),IF('4-man'!BZ$56="P",MIN(100,BZ173+25),IF(AND('4-man'!BZ$56="D",BZ173&gt;=35,'4-man'!BZ$54&lt;=IF('4-man'!$BF$37="",999,'4-man'!$BF$37)),BZ173-35,IF(AND(LEFT('4-man'!BZ$56,3)="ST&gt;",BZ173&gt;=100,'4-man'!BZ$54&lt;=IF('4-man'!$BF$37="",999,'4-man'!$BF$37)),0,IF(AND(OR(AND('4-man'!BZ$55="ST&gt;2",BZ165&gt;=100),AND('4-man'!BZ$57="ST&gt;2",BZ181&gt;=100),AND('4-man'!BZ$58="ST&gt;2",BZ189&gt;=100)),'4-man'!BZ$54&lt;=IF('4-man'!$BF$37="",999,'4-man'!$BF$37)),100,BZ173)))))</f>
        <v/>
      </c>
      <c r="CA174">
        <f>IF(OR('4-man'!CA$56="R",'4-man'!CA$54=$R$179),MIN(100,CA173+10),IF('4-man'!CA$56="P",MIN(100,CA173+25),IF(AND('4-man'!CA$56="D",CA173&gt;=35,'4-man'!CA$54&lt;=IF('4-man'!$BF$37="",999,'4-man'!$BF$37)),CA173-35,IF(AND(LEFT('4-man'!CA$56,3)="ST&gt;",CA173&gt;=100,'4-man'!CA$54&lt;=IF('4-man'!$BF$37="",999,'4-man'!$BF$37)),0,IF(AND(OR(AND('4-man'!CA$55="ST&gt;2",CA165&gt;=100),AND('4-man'!CA$57="ST&gt;2",CA181&gt;=100),AND('4-man'!CA$58="ST&gt;2",CA189&gt;=100)),'4-man'!CA$54&lt;=IF('4-man'!$BF$37="",999,'4-man'!$BF$37)),100,CA173)))))</f>
        <v/>
      </c>
      <c r="CB174">
        <f>IF(OR('4-man'!CB$56="R",'4-man'!CB$54=$R$179),MIN(100,CB173+10),IF('4-man'!CB$56="P",MIN(100,CB173+25),IF(AND('4-man'!CB$56="D",CB173&gt;=35,'4-man'!CB$54&lt;=IF('4-man'!$BF$37="",999,'4-man'!$BF$37)),CB173-35,IF(AND(LEFT('4-man'!CB$56,3)="ST&gt;",CB173&gt;=100,'4-man'!CB$54&lt;=IF('4-man'!$BF$37="",999,'4-man'!$BF$37)),0,IF(AND(OR(AND('4-man'!CB$55="ST&gt;2",CB165&gt;=100),AND('4-man'!CB$57="ST&gt;2",CB181&gt;=100),AND('4-man'!CB$58="ST&gt;2",CB189&gt;=100)),'4-man'!CB$54&lt;=IF('4-man'!$BF$37="",999,'4-man'!$BF$37)),100,CB173)))))</f>
        <v/>
      </c>
      <c r="CC174">
        <f>IF(OR('4-man'!CC$56="R",'4-man'!CC$54=$R$179),MIN(100,CC173+10),IF('4-man'!CC$56="P",MIN(100,CC173+25),IF(AND('4-man'!CC$56="D",CC173&gt;=35,'4-man'!CC$54&lt;=IF('4-man'!$BF$37="",999,'4-man'!$BF$37)),CC173-35,IF(AND(LEFT('4-man'!CC$56,3)="ST&gt;",CC173&gt;=100,'4-man'!CC$54&lt;=IF('4-man'!$BF$37="",999,'4-man'!$BF$37)),0,IF(AND(OR(AND('4-man'!CC$55="ST&gt;2",CC165&gt;=100),AND('4-man'!CC$57="ST&gt;2",CC181&gt;=100),AND('4-man'!CC$58="ST&gt;2",CC189&gt;=100)),'4-man'!CC$54&lt;=IF('4-man'!$BF$37="",999,'4-man'!$BF$37)),100,CC173)))))</f>
        <v/>
      </c>
      <c r="CD174">
        <f>IF(OR('4-man'!CD$56="R",'4-man'!CD$54=$R$179),MIN(100,CD173+10),IF('4-man'!CD$56="P",MIN(100,CD173+25),IF(AND('4-man'!CD$56="D",CD173&gt;=35,'4-man'!CD$54&lt;=IF('4-man'!$BF$37="",999,'4-man'!$BF$37)),CD173-35,IF(AND(LEFT('4-man'!CD$56,3)="ST&gt;",CD173&gt;=100,'4-man'!CD$54&lt;=IF('4-man'!$BF$37="",999,'4-man'!$BF$37)),0,IF(AND(OR(AND('4-man'!CD$55="ST&gt;2",CD165&gt;=100),AND('4-man'!CD$57="ST&gt;2",CD181&gt;=100),AND('4-man'!CD$58="ST&gt;2",CD189&gt;=100)),'4-man'!CD$54&lt;=IF('4-man'!$BF$37="",999,'4-man'!$BF$37)),100,CD173)))))</f>
        <v/>
      </c>
    </row>
    <row r="175">
      <c r="A175" t="inlineStr">
        <is>
          <t>P2 timer</t>
        </is>
      </c>
      <c r="B175" t="n">
        <v>0</v>
      </c>
      <c r="C175">
        <f>IF(OR('4-man'!C$56="R",'4-man'!C$54=$R$179,AND(ISNUMBER($R$179),'4-man'!C$54&lt;$R$179)),0,IF(B174&gt;=100,0,IF(B175+1&gt;=IF(OR('4-man'!$F$38=TRUE,'4-man'!$F$38="TRUE",'4-man'!$F$38="Yes"),25,50),0,B175+1)))</f>
        <v/>
      </c>
      <c r="D175">
        <f>IF(OR('4-man'!D$56="R",'4-man'!D$54=$R$179,AND(ISNUMBER($R$179),'4-man'!D$54&lt;$R$179)),0,IF(C174&gt;=100,0,IF(C175+1&gt;=IF(OR('4-man'!$F$38=TRUE,'4-man'!$F$38="TRUE",'4-man'!$F$38="Yes"),25,50),0,C175+1)))</f>
        <v/>
      </c>
      <c r="E175">
        <f>IF(OR('4-man'!E$56="R",'4-man'!E$54=$R$179,AND(ISNUMBER($R$179),'4-man'!E$54&lt;$R$179)),0,IF(D174&gt;=100,0,IF(D175+1&gt;=IF(OR('4-man'!$F$38=TRUE,'4-man'!$F$38="TRUE",'4-man'!$F$38="Yes"),25,50),0,D175+1)))</f>
        <v/>
      </c>
      <c r="F175">
        <f>IF(OR('4-man'!F$56="R",'4-man'!F$54=$R$179,AND(ISNUMBER($R$179),'4-man'!F$54&lt;$R$179)),0,IF(E174&gt;=100,0,IF(E175+1&gt;=IF(OR('4-man'!$F$38=TRUE,'4-man'!$F$38="TRUE",'4-man'!$F$38="Yes"),25,50),0,E175+1)))</f>
        <v/>
      </c>
      <c r="G175">
        <f>IF(OR('4-man'!G$56="R",'4-man'!G$54=$R$179,AND(ISNUMBER($R$179),'4-man'!G$54&lt;$R$179)),0,IF(F174&gt;=100,0,IF(F175+1&gt;=IF(OR('4-man'!$F$38=TRUE,'4-man'!$F$38="TRUE",'4-man'!$F$38="Yes"),25,50),0,F175+1)))</f>
        <v/>
      </c>
      <c r="H175">
        <f>IF(OR('4-man'!H$56="R",'4-man'!H$54=$R$179,AND(ISNUMBER($R$179),'4-man'!H$54&lt;$R$179)),0,IF(G174&gt;=100,0,IF(G175+1&gt;=IF(OR('4-man'!$F$38=TRUE,'4-man'!$F$38="TRUE",'4-man'!$F$38="Yes"),25,50),0,G175+1)))</f>
        <v/>
      </c>
      <c r="I175">
        <f>IF(OR('4-man'!I$56="R",'4-man'!I$54=$R$179,AND(ISNUMBER($R$179),'4-man'!I$54&lt;$R$179)),0,IF(H174&gt;=100,0,IF(H175+1&gt;=IF(OR('4-man'!$F$38=TRUE,'4-man'!$F$38="TRUE",'4-man'!$F$38="Yes"),25,50),0,H175+1)))</f>
        <v/>
      </c>
      <c r="J175">
        <f>IF(OR('4-man'!J$56="R",'4-man'!J$54=$R$179,AND(ISNUMBER($R$179),'4-man'!J$54&lt;$R$179)),0,IF(I174&gt;=100,0,IF(I175+1&gt;=IF(OR('4-man'!$F$38=TRUE,'4-man'!$F$38="TRUE",'4-man'!$F$38="Yes"),25,50),0,I175+1)))</f>
        <v/>
      </c>
      <c r="K175">
        <f>IF(OR('4-man'!K$56="R",'4-man'!K$54=$R$179,AND(ISNUMBER($R$179),'4-man'!K$54&lt;$R$179)),0,IF(J174&gt;=100,0,IF(J175+1&gt;=IF(OR('4-man'!$F$38=TRUE,'4-man'!$F$38="TRUE",'4-man'!$F$38="Yes"),25,50),0,J175+1)))</f>
        <v/>
      </c>
      <c r="L175">
        <f>IF(OR('4-man'!L$56="R",'4-man'!L$54=$R$179,AND(ISNUMBER($R$179),'4-man'!L$54&lt;$R$179)),0,IF(K174&gt;=100,0,IF(K175+1&gt;=IF(OR('4-man'!$F$38=TRUE,'4-man'!$F$38="TRUE",'4-man'!$F$38="Yes"),25,50),0,K175+1)))</f>
        <v/>
      </c>
      <c r="M175">
        <f>IF(OR('4-man'!M$56="R",'4-man'!M$54=$R$179,AND(ISNUMBER($R$179),'4-man'!M$54&lt;$R$179)),0,IF(L174&gt;=100,0,IF(L175+1&gt;=IF(OR('4-man'!$F$38=TRUE,'4-man'!$F$38="TRUE",'4-man'!$F$38="Yes"),25,50),0,L175+1)))</f>
        <v/>
      </c>
      <c r="N175">
        <f>IF(OR('4-man'!N$56="R",'4-man'!N$54=$R$179,AND(ISNUMBER($R$179),'4-man'!N$54&lt;$R$179)),0,IF(M174&gt;=100,0,IF(M175+1&gt;=IF(OR('4-man'!$F$38=TRUE,'4-man'!$F$38="TRUE",'4-man'!$F$38="Yes"),25,50),0,M175+1)))</f>
        <v/>
      </c>
      <c r="O175">
        <f>IF(OR('4-man'!O$56="R",'4-man'!O$54=$R$179,AND(ISNUMBER($R$179),'4-man'!O$54&lt;$R$179)),0,IF(N174&gt;=100,0,IF(N175+1&gt;=IF(OR('4-man'!$F$38=TRUE,'4-man'!$F$38="TRUE",'4-man'!$F$38="Yes"),25,50),0,N175+1)))</f>
        <v/>
      </c>
      <c r="P175">
        <f>IF(OR('4-man'!P$56="R",'4-man'!P$54=$R$179,AND(ISNUMBER($R$179),'4-man'!P$54&lt;$R$179)),0,IF(O174&gt;=100,0,IF(O175+1&gt;=IF(OR('4-man'!$F$38=TRUE,'4-man'!$F$38="TRUE",'4-man'!$F$38="Yes"),25,50),0,O175+1)))</f>
        <v/>
      </c>
      <c r="Q175">
        <f>IF(OR('4-man'!Q$56="R",'4-man'!Q$54=$R$179,AND(ISNUMBER($R$179),'4-man'!Q$54&lt;$R$179)),0,IF(P174&gt;=100,0,IF(P175+1&gt;=IF(OR('4-man'!$F$38=TRUE,'4-man'!$F$38="TRUE",'4-man'!$F$38="Yes"),25,50),0,P175+1)))</f>
        <v/>
      </c>
      <c r="R175">
        <f>IF(OR('4-man'!R$56="R",'4-man'!R$54=$R$179,AND(ISNUMBER($R$179),'4-man'!R$54&lt;$R$179)),0,IF(Q174&gt;=100,0,IF(Q175+1&gt;=IF(OR('4-man'!$F$38=TRUE,'4-man'!$F$38="TRUE",'4-man'!$F$38="Yes"),25,50),0,Q175+1)))</f>
        <v/>
      </c>
      <c r="S175">
        <f>IF(OR('4-man'!S$56="R",'4-man'!S$54=$R$179,AND(ISNUMBER($R$179),'4-man'!S$54&lt;$R$179)),0,IF(R174&gt;=100,0,IF(R175+1&gt;=IF(OR('4-man'!$F$38=TRUE,'4-man'!$F$38="TRUE",'4-man'!$F$38="Yes"),25,50),0,R175+1)))</f>
        <v/>
      </c>
      <c r="T175">
        <f>IF(OR('4-man'!T$56="R",'4-man'!T$54=$R$179,AND(ISNUMBER($R$179),'4-man'!T$54&lt;$R$179)),0,IF(S174&gt;=100,0,IF(S175+1&gt;=IF(OR('4-man'!$F$38=TRUE,'4-man'!$F$38="TRUE",'4-man'!$F$38="Yes"),25,50),0,S175+1)))</f>
        <v/>
      </c>
      <c r="U175">
        <f>IF(OR('4-man'!U$56="R",'4-man'!U$54=$R$179,AND(ISNUMBER($R$179),'4-man'!U$54&lt;$R$179)),0,IF(T174&gt;=100,0,IF(T175+1&gt;=IF(OR('4-man'!$F$38=TRUE,'4-man'!$F$38="TRUE",'4-man'!$F$38="Yes"),25,50),0,T175+1)))</f>
        <v/>
      </c>
      <c r="V175">
        <f>IF(OR('4-man'!V$56="R",'4-man'!V$54=$R$179,AND(ISNUMBER($R$179),'4-man'!V$54&lt;$R$179)),0,IF(U174&gt;=100,0,IF(U175+1&gt;=IF(OR('4-man'!$F$38=TRUE,'4-man'!$F$38="TRUE",'4-man'!$F$38="Yes"),25,50),0,U175+1)))</f>
        <v/>
      </c>
      <c r="W175">
        <f>IF(OR('4-man'!W$56="R",'4-man'!W$54=$R$179,AND(ISNUMBER($R$179),'4-man'!W$54&lt;$R$179)),0,IF(V174&gt;=100,0,IF(V175+1&gt;=IF(OR('4-man'!$F$38=TRUE,'4-man'!$F$38="TRUE",'4-man'!$F$38="Yes"),25,50),0,V175+1)))</f>
        <v/>
      </c>
      <c r="X175">
        <f>IF(OR('4-man'!X$56="R",'4-man'!X$54=$R$179,AND(ISNUMBER($R$179),'4-man'!X$54&lt;$R$179)),0,IF(W174&gt;=100,0,IF(W175+1&gt;=IF(OR('4-man'!$F$38=TRUE,'4-man'!$F$38="TRUE",'4-man'!$F$38="Yes"),25,50),0,W175+1)))</f>
        <v/>
      </c>
      <c r="Y175">
        <f>IF(OR('4-man'!Y$56="R",'4-man'!Y$54=$R$179,AND(ISNUMBER($R$179),'4-man'!Y$54&lt;$R$179)),0,IF(X174&gt;=100,0,IF(X175+1&gt;=IF(OR('4-man'!$F$38=TRUE,'4-man'!$F$38="TRUE",'4-man'!$F$38="Yes"),25,50),0,X175+1)))</f>
        <v/>
      </c>
      <c r="Z175">
        <f>IF(OR('4-man'!Z$56="R",'4-man'!Z$54=$R$179,AND(ISNUMBER($R$179),'4-man'!Z$54&lt;$R$179)),0,IF(Y174&gt;=100,0,IF(Y175+1&gt;=IF(OR('4-man'!$F$38=TRUE,'4-man'!$F$38="TRUE",'4-man'!$F$38="Yes"),25,50),0,Y175+1)))</f>
        <v/>
      </c>
      <c r="AA175">
        <f>IF(OR('4-man'!AA$56="R",'4-man'!AA$54=$R$179,AND(ISNUMBER($R$179),'4-man'!AA$54&lt;$R$179)),0,IF(Z174&gt;=100,0,IF(Z175+1&gt;=IF(OR('4-man'!$F$38=TRUE,'4-man'!$F$38="TRUE",'4-man'!$F$38="Yes"),25,50),0,Z175+1)))</f>
        <v/>
      </c>
      <c r="AB175">
        <f>IF(OR('4-man'!AB$56="R",'4-man'!AB$54=$R$179,AND(ISNUMBER($R$179),'4-man'!AB$54&lt;$R$179)),0,IF(AA174&gt;=100,0,IF(AA175+1&gt;=IF(OR('4-man'!$F$38=TRUE,'4-man'!$F$38="TRUE",'4-man'!$F$38="Yes"),25,50),0,AA175+1)))</f>
        <v/>
      </c>
      <c r="AC175">
        <f>IF(OR('4-man'!AC$56="R",'4-man'!AC$54=$R$179,AND(ISNUMBER($R$179),'4-man'!AC$54&lt;$R$179)),0,IF(AB174&gt;=100,0,IF(AB175+1&gt;=IF(OR('4-man'!$F$38=TRUE,'4-man'!$F$38="TRUE",'4-man'!$F$38="Yes"),25,50),0,AB175+1)))</f>
        <v/>
      </c>
      <c r="AD175">
        <f>IF(OR('4-man'!AD$56="R",'4-man'!AD$54=$R$179,AND(ISNUMBER($R$179),'4-man'!AD$54&lt;$R$179)),0,IF(AC174&gt;=100,0,IF(AC175+1&gt;=IF(OR('4-man'!$F$38=TRUE,'4-man'!$F$38="TRUE",'4-man'!$F$38="Yes"),25,50),0,AC175+1)))</f>
        <v/>
      </c>
      <c r="AE175">
        <f>IF(OR('4-man'!AE$56="R",'4-man'!AE$54=$R$179,AND(ISNUMBER($R$179),'4-man'!AE$54&lt;$R$179)),0,IF(AD174&gt;=100,0,IF(AD175+1&gt;=IF(OR('4-man'!$F$38=TRUE,'4-man'!$F$38="TRUE",'4-man'!$F$38="Yes"),25,50),0,AD175+1)))</f>
        <v/>
      </c>
      <c r="AF175">
        <f>IF(OR('4-man'!AF$56="R",'4-man'!AF$54=$R$179,AND(ISNUMBER($R$179),'4-man'!AF$54&lt;$R$179)),0,IF(AE174&gt;=100,0,IF(AE175+1&gt;=IF(OR('4-man'!$F$38=TRUE,'4-man'!$F$38="TRUE",'4-man'!$F$38="Yes"),25,50),0,AE175+1)))</f>
        <v/>
      </c>
      <c r="AG175">
        <f>IF(OR('4-man'!AG$56="R",'4-man'!AG$54=$R$179,AND(ISNUMBER($R$179),'4-man'!AG$54&lt;$R$179)),0,IF(AF174&gt;=100,0,IF(AF175+1&gt;=IF(OR('4-man'!$F$38=TRUE,'4-man'!$F$38="TRUE",'4-man'!$F$38="Yes"),25,50),0,AF175+1)))</f>
        <v/>
      </c>
      <c r="AH175">
        <f>IF(OR('4-man'!AH$56="R",'4-man'!AH$54=$R$179,AND(ISNUMBER($R$179),'4-man'!AH$54&lt;$R$179)),0,IF(AG174&gt;=100,0,IF(AG175+1&gt;=IF(OR('4-man'!$F$38=TRUE,'4-man'!$F$38="TRUE",'4-man'!$F$38="Yes"),25,50),0,AG175+1)))</f>
        <v/>
      </c>
      <c r="AI175">
        <f>IF(OR('4-man'!AI$56="R",'4-man'!AI$54=$R$179,AND(ISNUMBER($R$179),'4-man'!AI$54&lt;$R$179)),0,IF(AH174&gt;=100,0,IF(AH175+1&gt;=IF(OR('4-man'!$F$38=TRUE,'4-man'!$F$38="TRUE",'4-man'!$F$38="Yes"),25,50),0,AH175+1)))</f>
        <v/>
      </c>
      <c r="AJ175">
        <f>IF(OR('4-man'!AJ$56="R",'4-man'!AJ$54=$R$179,AND(ISNUMBER($R$179),'4-man'!AJ$54&lt;$R$179)),0,IF(AI174&gt;=100,0,IF(AI175+1&gt;=IF(OR('4-man'!$F$38=TRUE,'4-man'!$F$38="TRUE",'4-man'!$F$38="Yes"),25,50),0,AI175+1)))</f>
        <v/>
      </c>
      <c r="AK175">
        <f>IF(OR('4-man'!AK$56="R",'4-man'!AK$54=$R$179,AND(ISNUMBER($R$179),'4-man'!AK$54&lt;$R$179)),0,IF(AJ174&gt;=100,0,IF(AJ175+1&gt;=IF(OR('4-man'!$F$38=TRUE,'4-man'!$F$38="TRUE",'4-man'!$F$38="Yes"),25,50),0,AJ175+1)))</f>
        <v/>
      </c>
      <c r="AL175">
        <f>IF(OR('4-man'!AL$56="R",'4-man'!AL$54=$R$179,AND(ISNUMBER($R$179),'4-man'!AL$54&lt;$R$179)),0,IF(AK174&gt;=100,0,IF(AK175+1&gt;=IF(OR('4-man'!$F$38=TRUE,'4-man'!$F$38="TRUE",'4-man'!$F$38="Yes"),25,50),0,AK175+1)))</f>
        <v/>
      </c>
      <c r="AM175">
        <f>IF(OR('4-man'!AM$56="R",'4-man'!AM$54=$R$179,AND(ISNUMBER($R$179),'4-man'!AM$54&lt;$R$179)),0,IF(AL174&gt;=100,0,IF(AL175+1&gt;=IF(OR('4-man'!$F$38=TRUE,'4-man'!$F$38="TRUE",'4-man'!$F$38="Yes"),25,50),0,AL175+1)))</f>
        <v/>
      </c>
      <c r="AN175">
        <f>IF(OR('4-man'!AN$56="R",'4-man'!AN$54=$R$179,AND(ISNUMBER($R$179),'4-man'!AN$54&lt;$R$179)),0,IF(AM174&gt;=100,0,IF(AM175+1&gt;=IF(OR('4-man'!$F$38=TRUE,'4-man'!$F$38="TRUE",'4-man'!$F$38="Yes"),25,50),0,AM175+1)))</f>
        <v/>
      </c>
      <c r="AO175">
        <f>IF(OR('4-man'!AO$56="R",'4-man'!AO$54=$R$179,AND(ISNUMBER($R$179),'4-man'!AO$54&lt;$R$179)),0,IF(AN174&gt;=100,0,IF(AN175+1&gt;=IF(OR('4-man'!$F$38=TRUE,'4-man'!$F$38="TRUE",'4-man'!$F$38="Yes"),25,50),0,AN175+1)))</f>
        <v/>
      </c>
      <c r="AP175">
        <f>IF(OR('4-man'!AP$56="R",'4-man'!AP$54=$R$179,AND(ISNUMBER($R$179),'4-man'!AP$54&lt;$R$179)),0,IF(AO174&gt;=100,0,IF(AO175+1&gt;=IF(OR('4-man'!$F$38=TRUE,'4-man'!$F$38="TRUE",'4-man'!$F$38="Yes"),25,50),0,AO175+1)))</f>
        <v/>
      </c>
      <c r="AQ175">
        <f>IF(OR('4-man'!AQ$56="R",'4-man'!AQ$54=$R$179,AND(ISNUMBER($R$179),'4-man'!AQ$54&lt;$R$179)),0,IF(AP174&gt;=100,0,IF(AP175+1&gt;=IF(OR('4-man'!$F$38=TRUE,'4-man'!$F$38="TRUE",'4-man'!$F$38="Yes"),25,50),0,AP175+1)))</f>
        <v/>
      </c>
      <c r="AR175">
        <f>IF(OR('4-man'!AR$56="R",'4-man'!AR$54=$R$179,AND(ISNUMBER($R$179),'4-man'!AR$54&lt;$R$179)),0,IF(AQ174&gt;=100,0,IF(AQ175+1&gt;=IF(OR('4-man'!$F$38=TRUE,'4-man'!$F$38="TRUE",'4-man'!$F$38="Yes"),25,50),0,AQ175+1)))</f>
        <v/>
      </c>
      <c r="AS175">
        <f>IF(OR('4-man'!AS$56="R",'4-man'!AS$54=$R$179,AND(ISNUMBER($R$179),'4-man'!AS$54&lt;$R$179)),0,IF(AR174&gt;=100,0,IF(AR175+1&gt;=IF(OR('4-man'!$F$38=TRUE,'4-man'!$F$38="TRUE",'4-man'!$F$38="Yes"),25,50),0,AR175+1)))</f>
        <v/>
      </c>
      <c r="AT175">
        <f>IF(OR('4-man'!AT$56="R",'4-man'!AT$54=$R$179,AND(ISNUMBER($R$179),'4-man'!AT$54&lt;$R$179)),0,IF(AS174&gt;=100,0,IF(AS175+1&gt;=IF(OR('4-man'!$F$38=TRUE,'4-man'!$F$38="TRUE",'4-man'!$F$38="Yes"),25,50),0,AS175+1)))</f>
        <v/>
      </c>
      <c r="AU175">
        <f>IF(OR('4-man'!AU$56="R",'4-man'!AU$54=$R$179,AND(ISNUMBER($R$179),'4-man'!AU$54&lt;$R$179)),0,IF(AT174&gt;=100,0,IF(AT175+1&gt;=IF(OR('4-man'!$F$38=TRUE,'4-man'!$F$38="TRUE",'4-man'!$F$38="Yes"),25,50),0,AT175+1)))</f>
        <v/>
      </c>
      <c r="AV175">
        <f>IF(OR('4-man'!AV$56="R",'4-man'!AV$54=$R$179,AND(ISNUMBER($R$179),'4-man'!AV$54&lt;$R$179)),0,IF(AU174&gt;=100,0,IF(AU175+1&gt;=IF(OR('4-man'!$F$38=TRUE,'4-man'!$F$38="TRUE",'4-man'!$F$38="Yes"),25,50),0,AU175+1)))</f>
        <v/>
      </c>
      <c r="AW175">
        <f>IF(OR('4-man'!AW$56="R",'4-man'!AW$54=$R$179,AND(ISNUMBER($R$179),'4-man'!AW$54&lt;$R$179)),0,IF(AV174&gt;=100,0,IF(AV175+1&gt;=IF(OR('4-man'!$F$38=TRUE,'4-man'!$F$38="TRUE",'4-man'!$F$38="Yes"),25,50),0,AV175+1)))</f>
        <v/>
      </c>
      <c r="AX175">
        <f>IF(OR('4-man'!AX$56="R",'4-man'!AX$54=$R$179,AND(ISNUMBER($R$179),'4-man'!AX$54&lt;$R$179)),0,IF(AW174&gt;=100,0,IF(AW175+1&gt;=IF(OR('4-man'!$F$38=TRUE,'4-man'!$F$38="TRUE",'4-man'!$F$38="Yes"),25,50),0,AW175+1)))</f>
        <v/>
      </c>
      <c r="AY175">
        <f>IF(OR('4-man'!AY$56="R",'4-man'!AY$54=$R$179,AND(ISNUMBER($R$179),'4-man'!AY$54&lt;$R$179)),0,IF(AX174&gt;=100,0,IF(AX175+1&gt;=IF(OR('4-man'!$F$38=TRUE,'4-man'!$F$38="TRUE",'4-man'!$F$38="Yes"),25,50),0,AX175+1)))</f>
        <v/>
      </c>
      <c r="AZ175">
        <f>IF(OR('4-man'!AZ$56="R",'4-man'!AZ$54=$R$179,AND(ISNUMBER($R$179),'4-man'!AZ$54&lt;$R$179)),0,IF(AY174&gt;=100,0,IF(AY175+1&gt;=IF(OR('4-man'!$F$38=TRUE,'4-man'!$F$38="TRUE",'4-man'!$F$38="Yes"),25,50),0,AY175+1)))</f>
        <v/>
      </c>
      <c r="BA175">
        <f>IF(OR('4-man'!BA$56="R",'4-man'!BA$54=$R$179,AND(ISNUMBER($R$179),'4-man'!BA$54&lt;$R$179)),0,IF(AZ174&gt;=100,0,IF(AZ175+1&gt;=IF(OR('4-man'!$F$38=TRUE,'4-man'!$F$38="TRUE",'4-man'!$F$38="Yes"),25,50),0,AZ175+1)))</f>
        <v/>
      </c>
      <c r="BB175">
        <f>IF(OR('4-man'!BB$56="R",'4-man'!BB$54=$R$179,AND(ISNUMBER($R$179),'4-man'!BB$54&lt;$R$179)),0,IF(BA174&gt;=100,0,IF(BA175+1&gt;=IF(OR('4-man'!$F$38=TRUE,'4-man'!$F$38="TRUE",'4-man'!$F$38="Yes"),25,50),0,BA175+1)))</f>
        <v/>
      </c>
      <c r="BC175">
        <f>IF(OR('4-man'!BC$56="R",'4-man'!BC$54=$R$179,AND(ISNUMBER($R$179),'4-man'!BC$54&lt;$R$179)),0,IF(BB174&gt;=100,0,IF(BB175+1&gt;=IF(OR('4-man'!$F$38=TRUE,'4-man'!$F$38="TRUE",'4-man'!$F$38="Yes"),25,50),0,BB175+1)))</f>
        <v/>
      </c>
      <c r="BD175">
        <f>IF(OR('4-man'!BD$56="R",'4-man'!BD$54=$R$179,AND(ISNUMBER($R$179),'4-man'!BD$54&lt;$R$179)),0,IF(BC174&gt;=100,0,IF(BC175+1&gt;=IF(OR('4-man'!$F$38=TRUE,'4-man'!$F$38="TRUE",'4-man'!$F$38="Yes"),25,50),0,BC175+1)))</f>
        <v/>
      </c>
      <c r="BE175">
        <f>IF(OR('4-man'!BE$56="R",'4-man'!BE$54=$R$179,AND(ISNUMBER($R$179),'4-man'!BE$54&lt;$R$179)),0,IF(BD174&gt;=100,0,IF(BD175+1&gt;=IF(OR('4-man'!$F$38=TRUE,'4-man'!$F$38="TRUE",'4-man'!$F$38="Yes"),25,50),0,BD175+1)))</f>
        <v/>
      </c>
      <c r="BF175">
        <f>IF(OR('4-man'!BF$56="R",'4-man'!BF$54=$R$179,AND(ISNUMBER($R$179),'4-man'!BF$54&lt;$R$179)),0,IF(BE174&gt;=100,0,IF(BE175+1&gt;=IF(OR('4-man'!$F$38=TRUE,'4-man'!$F$38="TRUE",'4-man'!$F$38="Yes"),25,50),0,BE175+1)))</f>
        <v/>
      </c>
      <c r="BG175">
        <f>IF(OR('4-man'!BG$56="R",'4-man'!BG$54=$R$179,AND(ISNUMBER($R$179),'4-man'!BG$54&lt;$R$179)),0,IF(BF174&gt;=100,0,IF(BF175+1&gt;=IF(OR('4-man'!$F$38=TRUE,'4-man'!$F$38="TRUE",'4-man'!$F$38="Yes"),25,50),0,BF175+1)))</f>
        <v/>
      </c>
      <c r="BH175">
        <f>IF(OR('4-man'!BH$56="R",'4-man'!BH$54=$R$179,AND(ISNUMBER($R$179),'4-man'!BH$54&lt;$R$179)),0,IF(BG174&gt;=100,0,IF(BG175+1&gt;=IF(OR('4-man'!$F$38=TRUE,'4-man'!$F$38="TRUE",'4-man'!$F$38="Yes"),25,50),0,BG175+1)))</f>
        <v/>
      </c>
      <c r="BI175">
        <f>IF(OR('4-man'!BI$56="R",'4-man'!BI$54=$R$179,AND(ISNUMBER($R$179),'4-man'!BI$54&lt;$R$179)),0,IF(BH174&gt;=100,0,IF(BH175+1&gt;=IF(OR('4-man'!$F$38=TRUE,'4-man'!$F$38="TRUE",'4-man'!$F$38="Yes"),25,50),0,BH175+1)))</f>
        <v/>
      </c>
      <c r="BJ175">
        <f>IF(OR('4-man'!BJ$56="R",'4-man'!BJ$54=$R$179,AND(ISNUMBER($R$179),'4-man'!BJ$54&lt;$R$179)),0,IF(BI174&gt;=100,0,IF(BI175+1&gt;=IF(OR('4-man'!$F$38=TRUE,'4-man'!$F$38="TRUE",'4-man'!$F$38="Yes"),25,50),0,BI175+1)))</f>
        <v/>
      </c>
      <c r="BK175">
        <f>IF(OR('4-man'!BK$56="R",'4-man'!BK$54=$R$179,AND(ISNUMBER($R$179),'4-man'!BK$54&lt;$R$179)),0,IF(BJ174&gt;=100,0,IF(BJ175+1&gt;=IF(OR('4-man'!$F$38=TRUE,'4-man'!$F$38="TRUE",'4-man'!$F$38="Yes"),25,50),0,BJ175+1)))</f>
        <v/>
      </c>
      <c r="BL175">
        <f>IF(OR('4-man'!BL$56="R",'4-man'!BL$54=$R$179,AND(ISNUMBER($R$179),'4-man'!BL$54&lt;$R$179)),0,IF(BK174&gt;=100,0,IF(BK175+1&gt;=IF(OR('4-man'!$F$38=TRUE,'4-man'!$F$38="TRUE",'4-man'!$F$38="Yes"),25,50),0,BK175+1)))</f>
        <v/>
      </c>
      <c r="BM175">
        <f>IF(OR('4-man'!BM$56="R",'4-man'!BM$54=$R$179,AND(ISNUMBER($R$179),'4-man'!BM$54&lt;$R$179)),0,IF(BL174&gt;=100,0,IF(BL175+1&gt;=IF(OR('4-man'!$F$38=TRUE,'4-man'!$F$38="TRUE",'4-man'!$F$38="Yes"),25,50),0,BL175+1)))</f>
        <v/>
      </c>
      <c r="BN175">
        <f>IF(OR('4-man'!BN$56="R",'4-man'!BN$54=$R$179,AND(ISNUMBER($R$179),'4-man'!BN$54&lt;$R$179)),0,IF(BM174&gt;=100,0,IF(BM175+1&gt;=IF(OR('4-man'!$F$38=TRUE,'4-man'!$F$38="TRUE",'4-man'!$F$38="Yes"),25,50),0,BM175+1)))</f>
        <v/>
      </c>
      <c r="BO175">
        <f>IF(OR('4-man'!BO$56="R",'4-man'!BO$54=$R$179,AND(ISNUMBER($R$179),'4-man'!BO$54&lt;$R$179)),0,IF(BN174&gt;=100,0,IF(BN175+1&gt;=IF(OR('4-man'!$F$38=TRUE,'4-man'!$F$38="TRUE",'4-man'!$F$38="Yes"),25,50),0,BN175+1)))</f>
        <v/>
      </c>
      <c r="BP175">
        <f>IF(OR('4-man'!BP$56="R",'4-man'!BP$54=$R$179,AND(ISNUMBER($R$179),'4-man'!BP$54&lt;$R$179)),0,IF(BO174&gt;=100,0,IF(BO175+1&gt;=IF(OR('4-man'!$F$38=TRUE,'4-man'!$F$38="TRUE",'4-man'!$F$38="Yes"),25,50),0,BO175+1)))</f>
        <v/>
      </c>
      <c r="BQ175">
        <f>IF(OR('4-man'!BQ$56="R",'4-man'!BQ$54=$R$179,AND(ISNUMBER($R$179),'4-man'!BQ$54&lt;$R$179)),0,IF(BP174&gt;=100,0,IF(BP175+1&gt;=IF(OR('4-man'!$F$38=TRUE,'4-man'!$F$38="TRUE",'4-man'!$F$38="Yes"),25,50),0,BP175+1)))</f>
        <v/>
      </c>
      <c r="BR175">
        <f>IF(OR('4-man'!BR$56="R",'4-man'!BR$54=$R$179,AND(ISNUMBER($R$179),'4-man'!BR$54&lt;$R$179)),0,IF(BQ174&gt;=100,0,IF(BQ175+1&gt;=IF(OR('4-man'!$F$38=TRUE,'4-man'!$F$38="TRUE",'4-man'!$F$38="Yes"),25,50),0,BQ175+1)))</f>
        <v/>
      </c>
      <c r="BS175">
        <f>IF(OR('4-man'!BS$56="R",'4-man'!BS$54=$R$179,AND(ISNUMBER($R$179),'4-man'!BS$54&lt;$R$179)),0,IF(BR174&gt;=100,0,IF(BR175+1&gt;=IF(OR('4-man'!$F$38=TRUE,'4-man'!$F$38="TRUE",'4-man'!$F$38="Yes"),25,50),0,BR175+1)))</f>
        <v/>
      </c>
      <c r="BT175">
        <f>IF(OR('4-man'!BT$56="R",'4-man'!BT$54=$R$179,AND(ISNUMBER($R$179),'4-man'!BT$54&lt;$R$179)),0,IF(BS174&gt;=100,0,IF(BS175+1&gt;=IF(OR('4-man'!$F$38=TRUE,'4-man'!$F$38="TRUE",'4-man'!$F$38="Yes"),25,50),0,BS175+1)))</f>
        <v/>
      </c>
      <c r="BU175">
        <f>IF(OR('4-man'!BU$56="R",'4-man'!BU$54=$R$179,AND(ISNUMBER($R$179),'4-man'!BU$54&lt;$R$179)),0,IF(BT174&gt;=100,0,IF(BT175+1&gt;=IF(OR('4-man'!$F$38=TRUE,'4-man'!$F$38="TRUE",'4-man'!$F$38="Yes"),25,50),0,BT175+1)))</f>
        <v/>
      </c>
      <c r="BV175">
        <f>IF(OR('4-man'!BV$56="R",'4-man'!BV$54=$R$179,AND(ISNUMBER($R$179),'4-man'!BV$54&lt;$R$179)),0,IF(BU174&gt;=100,0,IF(BU175+1&gt;=IF(OR('4-man'!$F$38=TRUE,'4-man'!$F$38="TRUE",'4-man'!$F$38="Yes"),25,50),0,BU175+1)))</f>
        <v/>
      </c>
      <c r="BW175">
        <f>IF(OR('4-man'!BW$56="R",'4-man'!BW$54=$R$179,AND(ISNUMBER($R$179),'4-man'!BW$54&lt;$R$179)),0,IF(BV174&gt;=100,0,IF(BV175+1&gt;=IF(OR('4-man'!$F$38=TRUE,'4-man'!$F$38="TRUE",'4-man'!$F$38="Yes"),25,50),0,BV175+1)))</f>
        <v/>
      </c>
      <c r="BX175">
        <f>IF(OR('4-man'!BX$56="R",'4-man'!BX$54=$R$179,AND(ISNUMBER($R$179),'4-man'!BX$54&lt;$R$179)),0,IF(BW174&gt;=100,0,IF(BW175+1&gt;=IF(OR('4-man'!$F$38=TRUE,'4-man'!$F$38="TRUE",'4-man'!$F$38="Yes"),25,50),0,BW175+1)))</f>
        <v/>
      </c>
      <c r="BY175">
        <f>IF(OR('4-man'!BY$56="R",'4-man'!BY$54=$R$179,AND(ISNUMBER($R$179),'4-man'!BY$54&lt;$R$179)),0,IF(BX174&gt;=100,0,IF(BX175+1&gt;=IF(OR('4-man'!$F$38=TRUE,'4-man'!$F$38="TRUE",'4-man'!$F$38="Yes"),25,50),0,BX175+1)))</f>
        <v/>
      </c>
      <c r="BZ175">
        <f>IF(OR('4-man'!BZ$56="R",'4-man'!BZ$54=$R$179,AND(ISNUMBER($R$179),'4-man'!BZ$54&lt;$R$179)),0,IF(BY174&gt;=100,0,IF(BY175+1&gt;=IF(OR('4-man'!$F$38=TRUE,'4-man'!$F$38="TRUE",'4-man'!$F$38="Yes"),25,50),0,BY175+1)))</f>
        <v/>
      </c>
      <c r="CA175">
        <f>IF(OR('4-man'!CA$56="R",'4-man'!CA$54=$R$179,AND(ISNUMBER($R$179),'4-man'!CA$54&lt;$R$179)),0,IF(BZ174&gt;=100,0,IF(BZ175+1&gt;=IF(OR('4-man'!$F$38=TRUE,'4-man'!$F$38="TRUE",'4-man'!$F$38="Yes"),25,50),0,BZ175+1)))</f>
        <v/>
      </c>
      <c r="CB175">
        <f>IF(OR('4-man'!CB$56="R",'4-man'!CB$54=$R$179,AND(ISNUMBER($R$179),'4-man'!CB$54&lt;$R$179)),0,IF(CA174&gt;=100,0,IF(CA175+1&gt;=IF(OR('4-man'!$F$38=TRUE,'4-man'!$F$38="TRUE",'4-man'!$F$38="Yes"),25,50),0,CA175+1)))</f>
        <v/>
      </c>
      <c r="CC175">
        <f>IF(OR('4-man'!CC$56="R",'4-man'!CC$54=$R$179,AND(ISNUMBER($R$179),'4-man'!CC$54&lt;$R$179)),0,IF(CB174&gt;=100,0,IF(CB175+1&gt;=IF(OR('4-man'!$F$38=TRUE,'4-man'!$F$38="TRUE",'4-man'!$F$38="Yes"),25,50),0,CB175+1)))</f>
        <v/>
      </c>
      <c r="CD175">
        <f>IF(OR('4-man'!CD$56="R",'4-man'!CD$54=$R$179,AND(ISNUMBER($R$179),'4-man'!CD$54&lt;$R$179)),0,IF(CC174&gt;=100,0,IF(CC175+1&gt;=IF(OR('4-man'!$F$38=TRUE,'4-man'!$F$38="TRUE",'4-man'!$F$38="Yes"),25,50),0,CC175+1)))</f>
        <v/>
      </c>
    </row>
    <row r="176">
      <c r="A176" t="inlineStr">
        <is>
          <t>P2 flag</t>
        </is>
      </c>
      <c r="B176" t="n">
        <v>0</v>
      </c>
      <c r="C176">
        <f>IF(OR(B176=1,OR('4-man'!C$56="D",'4-man'!C$56="A",'4-man'!C$56="S",'4-man'!C$56="C",'4-man'!C$56="H",'4-man'!C$56="B",'4-man'!C$56="T",'4-man'!C$56="E",'4-man'!C$56="SB")),1,0)</f>
        <v/>
      </c>
      <c r="D176">
        <f>IF(OR(C176=1,OR('4-man'!D$56="D",'4-man'!D$56="A",'4-man'!D$56="S",'4-man'!D$56="C",'4-man'!D$56="H",'4-man'!D$56="B",'4-man'!D$56="T",'4-man'!D$56="E",'4-man'!D$56="SB")),1,0)</f>
        <v/>
      </c>
      <c r="E176">
        <f>IF(OR(D176=1,OR('4-man'!E$56="D",'4-man'!E$56="A",'4-man'!E$56="S",'4-man'!E$56="C",'4-man'!E$56="H",'4-man'!E$56="B",'4-man'!E$56="T",'4-man'!E$56="E",'4-man'!E$56="SB")),1,0)</f>
        <v/>
      </c>
      <c r="F176">
        <f>IF(OR(E176=1,OR('4-man'!F$56="D",'4-man'!F$56="A",'4-man'!F$56="S",'4-man'!F$56="C",'4-man'!F$56="H",'4-man'!F$56="B",'4-man'!F$56="T",'4-man'!F$56="E",'4-man'!F$56="SB")),1,0)</f>
        <v/>
      </c>
      <c r="G176">
        <f>IF(OR(F176=1,OR('4-man'!G$56="D",'4-man'!G$56="A",'4-man'!G$56="S",'4-man'!G$56="C",'4-man'!G$56="H",'4-man'!G$56="B",'4-man'!G$56="T",'4-man'!G$56="E",'4-man'!G$56="SB")),1,0)</f>
        <v/>
      </c>
      <c r="H176">
        <f>IF(OR(G176=1,OR('4-man'!H$56="D",'4-man'!H$56="A",'4-man'!H$56="S",'4-man'!H$56="C",'4-man'!H$56="H",'4-man'!H$56="B",'4-man'!H$56="T",'4-man'!H$56="E",'4-man'!H$56="SB")),1,0)</f>
        <v/>
      </c>
      <c r="I176">
        <f>IF(OR(H176=1,OR('4-man'!I$56="D",'4-man'!I$56="A",'4-man'!I$56="S",'4-man'!I$56="C",'4-man'!I$56="H",'4-man'!I$56="B",'4-man'!I$56="T",'4-man'!I$56="E",'4-man'!I$56="SB")),1,0)</f>
        <v/>
      </c>
      <c r="J176">
        <f>IF(OR(I176=1,OR('4-man'!J$56="D",'4-man'!J$56="A",'4-man'!J$56="S",'4-man'!J$56="C",'4-man'!J$56="H",'4-man'!J$56="B",'4-man'!J$56="T",'4-man'!J$56="E",'4-man'!J$56="SB")),1,0)</f>
        <v/>
      </c>
      <c r="K176">
        <f>IF(OR(J176=1,OR('4-man'!K$56="D",'4-man'!K$56="A",'4-man'!K$56="S",'4-man'!K$56="C",'4-man'!K$56="H",'4-man'!K$56="B",'4-man'!K$56="T",'4-man'!K$56="E",'4-man'!K$56="SB")),1,0)</f>
        <v/>
      </c>
      <c r="L176">
        <f>IF(OR(K176=1,OR('4-man'!L$56="D",'4-man'!L$56="A",'4-man'!L$56="S",'4-man'!L$56="C",'4-man'!L$56="H",'4-man'!L$56="B",'4-man'!L$56="T",'4-man'!L$56="E",'4-man'!L$56="SB")),1,0)</f>
        <v/>
      </c>
      <c r="M176">
        <f>IF(OR(L176=1,OR('4-man'!M$56="D",'4-man'!M$56="A",'4-man'!M$56="S",'4-man'!M$56="C",'4-man'!M$56="H",'4-man'!M$56="B",'4-man'!M$56="T",'4-man'!M$56="E",'4-man'!M$56="SB")),1,0)</f>
        <v/>
      </c>
      <c r="N176">
        <f>IF(OR(M176=1,OR('4-man'!N$56="D",'4-man'!N$56="A",'4-man'!N$56="S",'4-man'!N$56="C",'4-man'!N$56="H",'4-man'!N$56="B",'4-man'!N$56="T",'4-man'!N$56="E",'4-man'!N$56="SB")),1,0)</f>
        <v/>
      </c>
      <c r="O176">
        <f>IF(OR(N176=1,OR('4-man'!O$56="D",'4-man'!O$56="A",'4-man'!O$56="S",'4-man'!O$56="C",'4-man'!O$56="H",'4-man'!O$56="B",'4-man'!O$56="T",'4-man'!O$56="E",'4-man'!O$56="SB")),1,0)</f>
        <v/>
      </c>
      <c r="P176">
        <f>IF(OR(O176=1,OR('4-man'!P$56="D",'4-man'!P$56="A",'4-man'!P$56="S",'4-man'!P$56="C",'4-man'!P$56="H",'4-man'!P$56="B",'4-man'!P$56="T",'4-man'!P$56="E",'4-man'!P$56="SB")),1,0)</f>
        <v/>
      </c>
      <c r="Q176">
        <f>IF(OR(P176=1,OR('4-man'!Q$56="D",'4-man'!Q$56="A",'4-man'!Q$56="S",'4-man'!Q$56="C",'4-man'!Q$56="H",'4-man'!Q$56="B",'4-man'!Q$56="T",'4-man'!Q$56="E",'4-man'!Q$56="SB")),1,0)</f>
        <v/>
      </c>
      <c r="R176">
        <f>IF(OR(Q176=1,OR('4-man'!R$56="D",'4-man'!R$56="A",'4-man'!R$56="S",'4-man'!R$56="C",'4-man'!R$56="H",'4-man'!R$56="B",'4-man'!R$56="T",'4-man'!R$56="E",'4-man'!R$56="SB")),1,0)</f>
        <v/>
      </c>
      <c r="S176">
        <f>IF(OR(R176=1,OR('4-man'!S$56="D",'4-man'!S$56="A",'4-man'!S$56="S",'4-man'!S$56="C",'4-man'!S$56="H",'4-man'!S$56="B",'4-man'!S$56="T",'4-man'!S$56="E",'4-man'!S$56="SB")),1,0)</f>
        <v/>
      </c>
      <c r="T176">
        <f>IF(OR(S176=1,OR('4-man'!T$56="D",'4-man'!T$56="A",'4-man'!T$56="S",'4-man'!T$56="C",'4-man'!T$56="H",'4-man'!T$56="B",'4-man'!T$56="T",'4-man'!T$56="E",'4-man'!T$56="SB")),1,0)</f>
        <v/>
      </c>
      <c r="U176">
        <f>IF(OR(T176=1,OR('4-man'!U$56="D",'4-man'!U$56="A",'4-man'!U$56="S",'4-man'!U$56="C",'4-man'!U$56="H",'4-man'!U$56="B",'4-man'!U$56="T",'4-man'!U$56="E",'4-man'!U$56="SB")),1,0)</f>
        <v/>
      </c>
      <c r="V176">
        <f>IF(OR(U176=1,OR('4-man'!V$56="D",'4-man'!V$56="A",'4-man'!V$56="S",'4-man'!V$56="C",'4-man'!V$56="H",'4-man'!V$56="B",'4-man'!V$56="T",'4-man'!V$56="E",'4-man'!V$56="SB")),1,0)</f>
        <v/>
      </c>
      <c r="W176">
        <f>IF(OR(V176=1,OR('4-man'!W$56="D",'4-man'!W$56="A",'4-man'!W$56="S",'4-man'!W$56="C",'4-man'!W$56="H",'4-man'!W$56="B",'4-man'!W$56="T",'4-man'!W$56="E",'4-man'!W$56="SB")),1,0)</f>
        <v/>
      </c>
      <c r="X176">
        <f>IF(OR(W176=1,OR('4-man'!X$56="D",'4-man'!X$56="A",'4-man'!X$56="S",'4-man'!X$56="C",'4-man'!X$56="H",'4-man'!X$56="B",'4-man'!X$56="T",'4-man'!X$56="E",'4-man'!X$56="SB")),1,0)</f>
        <v/>
      </c>
      <c r="Y176">
        <f>IF(OR(X176=1,OR('4-man'!Y$56="D",'4-man'!Y$56="A",'4-man'!Y$56="S",'4-man'!Y$56="C",'4-man'!Y$56="H",'4-man'!Y$56="B",'4-man'!Y$56="T",'4-man'!Y$56="E",'4-man'!Y$56="SB")),1,0)</f>
        <v/>
      </c>
      <c r="Z176">
        <f>IF(OR(Y176=1,OR('4-man'!Z$56="D",'4-man'!Z$56="A",'4-man'!Z$56="S",'4-man'!Z$56="C",'4-man'!Z$56="H",'4-man'!Z$56="B",'4-man'!Z$56="T",'4-man'!Z$56="E",'4-man'!Z$56="SB")),1,0)</f>
        <v/>
      </c>
      <c r="AA176">
        <f>IF(OR(Z176=1,OR('4-man'!AA$56="D",'4-man'!AA$56="A",'4-man'!AA$56="S",'4-man'!AA$56="C",'4-man'!AA$56="H",'4-man'!AA$56="B",'4-man'!AA$56="T",'4-man'!AA$56="E",'4-man'!AA$56="SB")),1,0)</f>
        <v/>
      </c>
      <c r="AB176">
        <f>IF(OR(AA176=1,OR('4-man'!AB$56="D",'4-man'!AB$56="A",'4-man'!AB$56="S",'4-man'!AB$56="C",'4-man'!AB$56="H",'4-man'!AB$56="B",'4-man'!AB$56="T",'4-man'!AB$56="E",'4-man'!AB$56="SB")),1,0)</f>
        <v/>
      </c>
      <c r="AC176">
        <f>IF(OR(AB176=1,OR('4-man'!AC$56="D",'4-man'!AC$56="A",'4-man'!AC$56="S",'4-man'!AC$56="C",'4-man'!AC$56="H",'4-man'!AC$56="B",'4-man'!AC$56="T",'4-man'!AC$56="E",'4-man'!AC$56="SB")),1,0)</f>
        <v/>
      </c>
      <c r="AD176">
        <f>IF(OR(AC176=1,OR('4-man'!AD$56="D",'4-man'!AD$56="A",'4-man'!AD$56="S",'4-man'!AD$56="C",'4-man'!AD$56="H",'4-man'!AD$56="B",'4-man'!AD$56="T",'4-man'!AD$56="E",'4-man'!AD$56="SB")),1,0)</f>
        <v/>
      </c>
      <c r="AE176">
        <f>IF(OR(AD176=1,OR('4-man'!AE$56="D",'4-man'!AE$56="A",'4-man'!AE$56="S",'4-man'!AE$56="C",'4-man'!AE$56="H",'4-man'!AE$56="B",'4-man'!AE$56="T",'4-man'!AE$56="E",'4-man'!AE$56="SB")),1,0)</f>
        <v/>
      </c>
      <c r="AF176">
        <f>IF(OR(AE176=1,OR('4-man'!AF$56="D",'4-man'!AF$56="A",'4-man'!AF$56="S",'4-man'!AF$56="C",'4-man'!AF$56="H",'4-man'!AF$56="B",'4-man'!AF$56="T",'4-man'!AF$56="E",'4-man'!AF$56="SB")),1,0)</f>
        <v/>
      </c>
      <c r="AG176">
        <f>IF(OR(AF176=1,OR('4-man'!AG$56="D",'4-man'!AG$56="A",'4-man'!AG$56="S",'4-man'!AG$56="C",'4-man'!AG$56="H",'4-man'!AG$56="B",'4-man'!AG$56="T",'4-man'!AG$56="E",'4-man'!AG$56="SB")),1,0)</f>
        <v/>
      </c>
      <c r="AH176">
        <f>IF(OR(AG176=1,OR('4-man'!AH$56="D",'4-man'!AH$56="A",'4-man'!AH$56="S",'4-man'!AH$56="C",'4-man'!AH$56="H",'4-man'!AH$56="B",'4-man'!AH$56="T",'4-man'!AH$56="E",'4-man'!AH$56="SB")),1,0)</f>
        <v/>
      </c>
      <c r="AI176">
        <f>IF(OR(AH176=1,OR('4-man'!AI$56="D",'4-man'!AI$56="A",'4-man'!AI$56="S",'4-man'!AI$56="C",'4-man'!AI$56="H",'4-man'!AI$56="B",'4-man'!AI$56="T",'4-man'!AI$56="E",'4-man'!AI$56="SB")),1,0)</f>
        <v/>
      </c>
      <c r="AJ176">
        <f>IF(OR(AI176=1,OR('4-man'!AJ$56="D",'4-man'!AJ$56="A",'4-man'!AJ$56="S",'4-man'!AJ$56="C",'4-man'!AJ$56="H",'4-man'!AJ$56="B",'4-man'!AJ$56="T",'4-man'!AJ$56="E",'4-man'!AJ$56="SB")),1,0)</f>
        <v/>
      </c>
      <c r="AK176">
        <f>IF(OR(AJ176=1,OR('4-man'!AK$56="D",'4-man'!AK$56="A",'4-man'!AK$56="S",'4-man'!AK$56="C",'4-man'!AK$56="H",'4-man'!AK$56="B",'4-man'!AK$56="T",'4-man'!AK$56="E",'4-man'!AK$56="SB")),1,0)</f>
        <v/>
      </c>
      <c r="AL176">
        <f>IF(OR(AK176=1,OR('4-man'!AL$56="D",'4-man'!AL$56="A",'4-man'!AL$56="S",'4-man'!AL$56="C",'4-man'!AL$56="H",'4-man'!AL$56="B",'4-man'!AL$56="T",'4-man'!AL$56="E",'4-man'!AL$56="SB")),1,0)</f>
        <v/>
      </c>
      <c r="AM176">
        <f>IF(OR(AL176=1,OR('4-man'!AM$56="D",'4-man'!AM$56="A",'4-man'!AM$56="S",'4-man'!AM$56="C",'4-man'!AM$56="H",'4-man'!AM$56="B",'4-man'!AM$56="T",'4-man'!AM$56="E",'4-man'!AM$56="SB")),1,0)</f>
        <v/>
      </c>
      <c r="AN176">
        <f>IF(OR(AM176=1,OR('4-man'!AN$56="D",'4-man'!AN$56="A",'4-man'!AN$56="S",'4-man'!AN$56="C",'4-man'!AN$56="H",'4-man'!AN$56="B",'4-man'!AN$56="T",'4-man'!AN$56="E",'4-man'!AN$56="SB")),1,0)</f>
        <v/>
      </c>
      <c r="AO176">
        <f>IF(OR(AN176=1,OR('4-man'!AO$56="D",'4-man'!AO$56="A",'4-man'!AO$56="S",'4-man'!AO$56="C",'4-man'!AO$56="H",'4-man'!AO$56="B",'4-man'!AO$56="T",'4-man'!AO$56="E",'4-man'!AO$56="SB")),1,0)</f>
        <v/>
      </c>
      <c r="AP176">
        <f>IF(OR(AO176=1,OR('4-man'!AP$56="D",'4-man'!AP$56="A",'4-man'!AP$56="S",'4-man'!AP$56="C",'4-man'!AP$56="H",'4-man'!AP$56="B",'4-man'!AP$56="T",'4-man'!AP$56="E",'4-man'!AP$56="SB")),1,0)</f>
        <v/>
      </c>
      <c r="AQ176">
        <f>IF(OR(AP176=1,OR('4-man'!AQ$56="D",'4-man'!AQ$56="A",'4-man'!AQ$56="S",'4-man'!AQ$56="C",'4-man'!AQ$56="H",'4-man'!AQ$56="B",'4-man'!AQ$56="T",'4-man'!AQ$56="E",'4-man'!AQ$56="SB")),1,0)</f>
        <v/>
      </c>
      <c r="AR176">
        <f>IF(OR(AQ176=1,OR('4-man'!AR$56="D",'4-man'!AR$56="A",'4-man'!AR$56="S",'4-man'!AR$56="C",'4-man'!AR$56="H",'4-man'!AR$56="B",'4-man'!AR$56="T",'4-man'!AR$56="E",'4-man'!AR$56="SB")),1,0)</f>
        <v/>
      </c>
      <c r="AS176">
        <f>IF(OR(AR176=1,OR('4-man'!AS$56="D",'4-man'!AS$56="A",'4-man'!AS$56="S",'4-man'!AS$56="C",'4-man'!AS$56="H",'4-man'!AS$56="B",'4-man'!AS$56="T",'4-man'!AS$56="E",'4-man'!AS$56="SB")),1,0)</f>
        <v/>
      </c>
      <c r="AT176">
        <f>IF(OR(AS176=1,OR('4-man'!AT$56="D",'4-man'!AT$56="A",'4-man'!AT$56="S",'4-man'!AT$56="C",'4-man'!AT$56="H",'4-man'!AT$56="B",'4-man'!AT$56="T",'4-man'!AT$56="E",'4-man'!AT$56="SB")),1,0)</f>
        <v/>
      </c>
      <c r="AU176">
        <f>IF(OR(AT176=1,OR('4-man'!AU$56="D",'4-man'!AU$56="A",'4-man'!AU$56="S",'4-man'!AU$56="C",'4-man'!AU$56="H",'4-man'!AU$56="B",'4-man'!AU$56="T",'4-man'!AU$56="E",'4-man'!AU$56="SB")),1,0)</f>
        <v/>
      </c>
      <c r="AV176">
        <f>IF(OR(AU176=1,OR('4-man'!AV$56="D",'4-man'!AV$56="A",'4-man'!AV$56="S",'4-man'!AV$56="C",'4-man'!AV$56="H",'4-man'!AV$56="B",'4-man'!AV$56="T",'4-man'!AV$56="E",'4-man'!AV$56="SB")),1,0)</f>
        <v/>
      </c>
      <c r="AW176">
        <f>IF(OR(AV176=1,OR('4-man'!AW$56="D",'4-man'!AW$56="A",'4-man'!AW$56="S",'4-man'!AW$56="C",'4-man'!AW$56="H",'4-man'!AW$56="B",'4-man'!AW$56="T",'4-man'!AW$56="E",'4-man'!AW$56="SB")),1,0)</f>
        <v/>
      </c>
      <c r="AX176">
        <f>IF(OR(AW176=1,OR('4-man'!AX$56="D",'4-man'!AX$56="A",'4-man'!AX$56="S",'4-man'!AX$56="C",'4-man'!AX$56="H",'4-man'!AX$56="B",'4-man'!AX$56="T",'4-man'!AX$56="E",'4-man'!AX$56="SB")),1,0)</f>
        <v/>
      </c>
      <c r="AY176">
        <f>IF(OR(AX176=1,OR('4-man'!AY$56="D",'4-man'!AY$56="A",'4-man'!AY$56="S",'4-man'!AY$56="C",'4-man'!AY$56="H",'4-man'!AY$56="B",'4-man'!AY$56="T",'4-man'!AY$56="E",'4-man'!AY$56="SB")),1,0)</f>
        <v/>
      </c>
      <c r="AZ176">
        <f>IF(OR(AY176=1,OR('4-man'!AZ$56="D",'4-man'!AZ$56="A",'4-man'!AZ$56="S",'4-man'!AZ$56="C",'4-man'!AZ$56="H",'4-man'!AZ$56="B",'4-man'!AZ$56="T",'4-man'!AZ$56="E",'4-man'!AZ$56="SB")),1,0)</f>
        <v/>
      </c>
      <c r="BA176">
        <f>IF(OR(AZ176=1,OR('4-man'!BA$56="D",'4-man'!BA$56="A",'4-man'!BA$56="S",'4-man'!BA$56="C",'4-man'!BA$56="H",'4-man'!BA$56="B",'4-man'!BA$56="T",'4-man'!BA$56="E",'4-man'!BA$56="SB")),1,0)</f>
        <v/>
      </c>
      <c r="BB176">
        <f>IF(OR(BA176=1,OR('4-man'!BB$56="D",'4-man'!BB$56="A",'4-man'!BB$56="S",'4-man'!BB$56="C",'4-man'!BB$56="H",'4-man'!BB$56="B",'4-man'!BB$56="T",'4-man'!BB$56="E",'4-man'!BB$56="SB")),1,0)</f>
        <v/>
      </c>
      <c r="BC176">
        <f>IF(OR(BB176=1,OR('4-man'!BC$56="D",'4-man'!BC$56="A",'4-man'!BC$56="S",'4-man'!BC$56="C",'4-man'!BC$56="H",'4-man'!BC$56="B",'4-man'!BC$56="T",'4-man'!BC$56="E",'4-man'!BC$56="SB")),1,0)</f>
        <v/>
      </c>
      <c r="BD176">
        <f>IF(OR(BC176=1,OR('4-man'!BD$56="D",'4-man'!BD$56="A",'4-man'!BD$56="S",'4-man'!BD$56="C",'4-man'!BD$56="H",'4-man'!BD$56="B",'4-man'!BD$56="T",'4-man'!BD$56="E",'4-man'!BD$56="SB")),1,0)</f>
        <v/>
      </c>
      <c r="BE176">
        <f>IF(OR(BD176=1,OR('4-man'!BE$56="D",'4-man'!BE$56="A",'4-man'!BE$56="S",'4-man'!BE$56="C",'4-man'!BE$56="H",'4-man'!BE$56="B",'4-man'!BE$56="T",'4-man'!BE$56="E",'4-man'!BE$56="SB")),1,0)</f>
        <v/>
      </c>
      <c r="BF176">
        <f>IF(OR(BE176=1,OR('4-man'!BF$56="D",'4-man'!BF$56="A",'4-man'!BF$56="S",'4-man'!BF$56="C",'4-man'!BF$56="H",'4-man'!BF$56="B",'4-man'!BF$56="T",'4-man'!BF$56="E",'4-man'!BF$56="SB")),1,0)</f>
        <v/>
      </c>
      <c r="BG176">
        <f>IF(OR(BF176=1,OR('4-man'!BG$56="D",'4-man'!BG$56="A",'4-man'!BG$56="S",'4-man'!BG$56="C",'4-man'!BG$56="H",'4-man'!BG$56="B",'4-man'!BG$56="T",'4-man'!BG$56="E",'4-man'!BG$56="SB")),1,0)</f>
        <v/>
      </c>
      <c r="BH176">
        <f>IF(OR(BG176=1,OR('4-man'!BH$56="D",'4-man'!BH$56="A",'4-man'!BH$56="S",'4-man'!BH$56="C",'4-man'!BH$56="H",'4-man'!BH$56="B",'4-man'!BH$56="T",'4-man'!BH$56="E",'4-man'!BH$56="SB")),1,0)</f>
        <v/>
      </c>
      <c r="BI176">
        <f>IF(OR(BH176=1,OR('4-man'!BI$56="D",'4-man'!BI$56="A",'4-man'!BI$56="S",'4-man'!BI$56="C",'4-man'!BI$56="H",'4-man'!BI$56="B",'4-man'!BI$56="T",'4-man'!BI$56="E",'4-man'!BI$56="SB")),1,0)</f>
        <v/>
      </c>
      <c r="BJ176">
        <f>IF(OR(BI176=1,OR('4-man'!BJ$56="D",'4-man'!BJ$56="A",'4-man'!BJ$56="S",'4-man'!BJ$56="C",'4-man'!BJ$56="H",'4-man'!BJ$56="B",'4-man'!BJ$56="T",'4-man'!BJ$56="E",'4-man'!BJ$56="SB")),1,0)</f>
        <v/>
      </c>
      <c r="BK176">
        <f>IF(OR(BJ176=1,OR('4-man'!BK$56="D",'4-man'!BK$56="A",'4-man'!BK$56="S",'4-man'!BK$56="C",'4-man'!BK$56="H",'4-man'!BK$56="B",'4-man'!BK$56="T",'4-man'!BK$56="E",'4-man'!BK$56="SB")),1,0)</f>
        <v/>
      </c>
      <c r="BL176">
        <f>IF(OR(BK176=1,OR('4-man'!BL$56="D",'4-man'!BL$56="A",'4-man'!BL$56="S",'4-man'!BL$56="C",'4-man'!BL$56="H",'4-man'!BL$56="B",'4-man'!BL$56="T",'4-man'!BL$56="E",'4-man'!BL$56="SB")),1,0)</f>
        <v/>
      </c>
      <c r="BM176">
        <f>IF(OR(BL176=1,OR('4-man'!BM$56="D",'4-man'!BM$56="A",'4-man'!BM$56="S",'4-man'!BM$56="C",'4-man'!BM$56="H",'4-man'!BM$56="B",'4-man'!BM$56="T",'4-man'!BM$56="E",'4-man'!BM$56="SB")),1,0)</f>
        <v/>
      </c>
      <c r="BN176">
        <f>IF(OR(BM176=1,OR('4-man'!BN$56="D",'4-man'!BN$56="A",'4-man'!BN$56="S",'4-man'!BN$56="C",'4-man'!BN$56="H",'4-man'!BN$56="B",'4-man'!BN$56="T",'4-man'!BN$56="E",'4-man'!BN$56="SB")),1,0)</f>
        <v/>
      </c>
      <c r="BO176">
        <f>IF(OR(BN176=1,OR('4-man'!BO$56="D",'4-man'!BO$56="A",'4-man'!BO$56="S",'4-man'!BO$56="C",'4-man'!BO$56="H",'4-man'!BO$56="B",'4-man'!BO$56="T",'4-man'!BO$56="E",'4-man'!BO$56="SB")),1,0)</f>
        <v/>
      </c>
      <c r="BP176">
        <f>IF(OR(BO176=1,OR('4-man'!BP$56="D",'4-man'!BP$56="A",'4-man'!BP$56="S",'4-man'!BP$56="C",'4-man'!BP$56="H",'4-man'!BP$56="B",'4-man'!BP$56="T",'4-man'!BP$56="E",'4-man'!BP$56="SB")),1,0)</f>
        <v/>
      </c>
      <c r="BQ176">
        <f>IF(OR(BP176=1,OR('4-man'!BQ$56="D",'4-man'!BQ$56="A",'4-man'!BQ$56="S",'4-man'!BQ$56="C",'4-man'!BQ$56="H",'4-man'!BQ$56="B",'4-man'!BQ$56="T",'4-man'!BQ$56="E",'4-man'!BQ$56="SB")),1,0)</f>
        <v/>
      </c>
      <c r="BR176">
        <f>IF(OR(BQ176=1,OR('4-man'!BR$56="D",'4-man'!BR$56="A",'4-man'!BR$56="S",'4-man'!BR$56="C",'4-man'!BR$56="H",'4-man'!BR$56="B",'4-man'!BR$56="T",'4-man'!BR$56="E",'4-man'!BR$56="SB")),1,0)</f>
        <v/>
      </c>
      <c r="BS176">
        <f>IF(OR(BR176=1,OR('4-man'!BS$56="D",'4-man'!BS$56="A",'4-man'!BS$56="S",'4-man'!BS$56="C",'4-man'!BS$56="H",'4-man'!BS$56="B",'4-man'!BS$56="T",'4-man'!BS$56="E",'4-man'!BS$56="SB")),1,0)</f>
        <v/>
      </c>
      <c r="BT176">
        <f>IF(OR(BS176=1,OR('4-man'!BT$56="D",'4-man'!BT$56="A",'4-man'!BT$56="S",'4-man'!BT$56="C",'4-man'!BT$56="H",'4-man'!BT$56="B",'4-man'!BT$56="T",'4-man'!BT$56="E",'4-man'!BT$56="SB")),1,0)</f>
        <v/>
      </c>
      <c r="BU176">
        <f>IF(OR(BT176=1,OR('4-man'!BU$56="D",'4-man'!BU$56="A",'4-man'!BU$56="S",'4-man'!BU$56="C",'4-man'!BU$56="H",'4-man'!BU$56="B",'4-man'!BU$56="T",'4-man'!BU$56="E",'4-man'!BU$56="SB")),1,0)</f>
        <v/>
      </c>
      <c r="BV176">
        <f>IF(OR(BU176=1,OR('4-man'!BV$56="D",'4-man'!BV$56="A",'4-man'!BV$56="S",'4-man'!BV$56="C",'4-man'!BV$56="H",'4-man'!BV$56="B",'4-man'!BV$56="T",'4-man'!BV$56="E",'4-man'!BV$56="SB")),1,0)</f>
        <v/>
      </c>
      <c r="BW176">
        <f>IF(OR(BV176=1,OR('4-man'!BW$56="D",'4-man'!BW$56="A",'4-man'!BW$56="S",'4-man'!BW$56="C",'4-man'!BW$56="H",'4-man'!BW$56="B",'4-man'!BW$56="T",'4-man'!BW$56="E",'4-man'!BW$56="SB")),1,0)</f>
        <v/>
      </c>
      <c r="BX176">
        <f>IF(OR(BW176=1,OR('4-man'!BX$56="D",'4-man'!BX$56="A",'4-man'!BX$56="S",'4-man'!BX$56="C",'4-man'!BX$56="H",'4-man'!BX$56="B",'4-man'!BX$56="T",'4-man'!BX$56="E",'4-man'!BX$56="SB")),1,0)</f>
        <v/>
      </c>
      <c r="BY176">
        <f>IF(OR(BX176=1,OR('4-man'!BY$56="D",'4-man'!BY$56="A",'4-man'!BY$56="S",'4-man'!BY$56="C",'4-man'!BY$56="H",'4-man'!BY$56="B",'4-man'!BY$56="T",'4-man'!BY$56="E",'4-man'!BY$56="SB")),1,0)</f>
        <v/>
      </c>
      <c r="BZ176">
        <f>IF(OR(BY176=1,OR('4-man'!BZ$56="D",'4-man'!BZ$56="A",'4-man'!BZ$56="S",'4-man'!BZ$56="C",'4-man'!BZ$56="H",'4-man'!BZ$56="B",'4-man'!BZ$56="T",'4-man'!BZ$56="E",'4-man'!BZ$56="SB")),1,0)</f>
        <v/>
      </c>
      <c r="CA176">
        <f>IF(OR(BZ176=1,OR('4-man'!CA$56="D",'4-man'!CA$56="A",'4-man'!CA$56="S",'4-man'!CA$56="C",'4-man'!CA$56="H",'4-man'!CA$56="B",'4-man'!CA$56="T",'4-man'!CA$56="E",'4-man'!CA$56="SB")),1,0)</f>
        <v/>
      </c>
      <c r="CB176">
        <f>IF(OR(CA176=1,OR('4-man'!CB$56="D",'4-man'!CB$56="A",'4-man'!CB$56="S",'4-man'!CB$56="C",'4-man'!CB$56="H",'4-man'!CB$56="B",'4-man'!CB$56="T",'4-man'!CB$56="E",'4-man'!CB$56="SB")),1,0)</f>
        <v/>
      </c>
      <c r="CC176">
        <f>IF(OR(CB176=1,OR('4-man'!CC$56="D",'4-man'!CC$56="A",'4-man'!CC$56="S",'4-man'!CC$56="C",'4-man'!CC$56="H",'4-man'!CC$56="B",'4-man'!CC$56="T",'4-man'!CC$56="E",'4-man'!CC$56="SB")),1,0)</f>
        <v/>
      </c>
      <c r="CD176">
        <f>IF(OR(CC176=1,OR('4-man'!CD$56="D",'4-man'!CD$56="A",'4-man'!CD$56="S",'4-man'!CD$56="C",'4-man'!CD$56="H",'4-man'!CD$56="B",'4-man'!CD$56="T",'4-man'!CD$56="E",'4-man'!CD$56="SB")),1,0)</f>
        <v/>
      </c>
    </row>
    <row r="177">
      <c r="A177" t="inlineStr">
        <is>
          <t>P2 mean</t>
        </is>
      </c>
      <c r="C177">
        <f>0</f>
        <v/>
      </c>
      <c r="D177">
        <f>IF('4-man'!C$56="S",12.021,0)+IF('4-man'!C$56="C",4.395,0)+IF('4-man'!C$56="H",IF('4-man'!$Z$44="Ayak",0,IF('4-man'!$Z$44="Swift blade",4.141,4.382)),0)+IF('4-man'!C$56="SB",8.187,0)</f>
        <v/>
      </c>
      <c r="E177">
        <f>IF('4-man'!D$56="S",12.021,0)+IF('4-man'!D$56="C",4.395,0)+IF('4-man'!D$56="H",IF('4-man'!$Z$44="Ayak",0,IF('4-man'!$Z$44="Swift blade",4.141,4.382)),0)+IF('4-man'!C$56="D",112.5,0)+IF('4-man'!C$56="B",1.087,0)+IF('4-man'!C$56="A",8.5,0)+IF('4-man'!C$56="E",1.254,0)+IF('4-man'!D$56="SB",8.187,0)+IF('4-man'!C$56="H",IF('4-man'!$Z$44="Ayak",1.255,0),0)</f>
        <v/>
      </c>
      <c r="F177">
        <f>IF('4-man'!E$56="S",12.021,0)+IF('4-man'!E$56="C",4.395,0)+IF('4-man'!E$56="H",IF('4-man'!$Z$44="Ayak",0,IF('4-man'!$Z$44="Swift blade",4.141,4.382)),0)+IF('4-man'!D$56="D",112.5,0)+IF('4-man'!D$56="B",1.087,0)+IF('4-man'!D$56="A",8.5,0)+IF('4-man'!C$56="T",1.252,0)+IF('4-man'!D$56="E",1.254,0)+IF('4-man'!E$56="SB",8.187,0)+IF('4-man'!D$56="H",IF('4-man'!$Z$44="Ayak",1.255,0),0)</f>
        <v/>
      </c>
      <c r="G177">
        <f>IF('4-man'!F$56="S",12.021,0)+IF('4-man'!F$56="C",4.395,0)+IF('4-man'!F$56="H",IF('4-man'!$Z$44="Ayak",0,IF('4-man'!$Z$44="Swift blade",4.141,4.382)),0)+IF('4-man'!E$56="D",112.5,0)+IF('4-man'!E$56="B",1.087,0)+IF('4-man'!E$56="A",8.5,0)+IF('4-man'!D$56="T",1.252,0)+IF('4-man'!E$56="E",1.254,0)+IF('4-man'!F$56="SB",8.187,0)+IF('4-man'!E$56="H",IF('4-man'!$Z$44="Ayak",1.255,0),0)</f>
        <v/>
      </c>
      <c r="H177">
        <f>IF('4-man'!G$56="S",12.021,0)+IF('4-man'!G$56="C",4.395,0)+IF('4-man'!G$56="H",IF('4-man'!$Z$44="Ayak",0,IF('4-man'!$Z$44="Swift blade",4.141,4.382)),0)+IF('4-man'!F$56="D",112.5,0)+IF('4-man'!F$56="B",1.087,0)+IF('4-man'!F$56="A",8.5,0)+IF('4-man'!E$56="T",1.252,0)+IF('4-man'!F$56="E",1.254,0)+IF('4-man'!G$56="SB",8.187,0)+IF('4-man'!F$56="H",IF('4-man'!$Z$44="Ayak",1.255,0),0)</f>
        <v/>
      </c>
      <c r="I177">
        <f>IF('4-man'!H$56="S",12.021,0)+IF('4-man'!H$56="C",4.395,0)+IF('4-man'!H$56="H",IF('4-man'!$Z$44="Ayak",0,IF('4-man'!$Z$44="Swift blade",4.141,4.382)),0)+IF('4-man'!G$56="D",112.5,0)+IF('4-man'!G$56="B",1.087,0)+IF('4-man'!G$56="A",8.5,0)+IF('4-man'!F$56="T",1.252,0)+IF('4-man'!G$56="E",1.254,0)+IF('4-man'!H$56="SB",8.187,0)+IF('4-man'!G$56="H",IF('4-man'!$Z$44="Ayak",1.255,0),0)</f>
        <v/>
      </c>
      <c r="J177">
        <f>IF('4-man'!I$56="S",12.021,0)+IF('4-man'!I$56="C",4.395,0)+IF('4-man'!I$56="H",IF('4-man'!$Z$44="Ayak",0,IF('4-man'!$Z$44="Swift blade",4.141,4.382)),0)+IF('4-man'!H$56="D",112.5,0)+IF('4-man'!H$56="B",1.087,0)+IF('4-man'!H$56="A",8.5,0)+IF('4-man'!G$56="T",1.252,0)+IF('4-man'!H$56="E",1.254,0)+IF('4-man'!I$56="SB",8.187,0)+IF('4-man'!H$56="H",IF('4-man'!$Z$44="Ayak",1.255,0),0)</f>
        <v/>
      </c>
      <c r="K177">
        <f>IF('4-man'!J$56="S",12.021,0)+IF('4-man'!J$56="C",4.395,0)+IF('4-man'!J$56="H",IF('4-man'!$Z$44="Ayak",0,IF('4-man'!$Z$44="Swift blade",4.141,4.382)),0)+IF('4-man'!I$56="D",112.5,0)+IF('4-man'!I$56="B",1.087,0)+IF('4-man'!I$56="A",8.5,0)+IF('4-man'!H$56="T",1.252,0)+IF('4-man'!I$56="E",1.254,0)+IF('4-man'!J$56="SB",8.187,0)+IF('4-man'!I$56="H",IF('4-man'!$Z$44="Ayak",1.255,0),0)</f>
        <v/>
      </c>
      <c r="L177">
        <f>IF('4-man'!K$56="S",12.021,0)+IF('4-man'!K$56="C",4.395,0)+IF('4-man'!K$56="H",IF('4-man'!$Z$44="Ayak",0,IF('4-man'!$Z$44="Swift blade",4.141,4.382)),0)+IF('4-man'!J$56="D",112.5,0)+IF('4-man'!J$56="B",1.087,0)+IF('4-man'!J$56="A",8.5,0)+IF('4-man'!I$56="T",1.252,0)+IF('4-man'!J$56="E",1.254,0)+IF('4-man'!K$56="SB",8.187,0)+IF('4-man'!J$56="H",IF('4-man'!$Z$44="Ayak",1.255,0),0)</f>
        <v/>
      </c>
      <c r="M177">
        <f>IF('4-man'!L$56="S",12.021,0)+IF('4-man'!L$56="C",4.395,0)+IF('4-man'!L$56="H",IF('4-man'!$Z$44="Ayak",0,IF('4-man'!$Z$44="Swift blade",4.141,4.382)),0)+IF('4-man'!K$56="D",112.5,0)+IF('4-man'!K$56="B",1.087,0)+IF('4-man'!K$56="A",8.5,0)+IF('4-man'!J$56="T",1.252,0)+IF('4-man'!K$56="E",1.254,0)+IF('4-man'!L$56="SB",8.187,0)+IF('4-man'!K$56="H",IF('4-man'!$Z$44="Ayak",1.255,0),0)</f>
        <v/>
      </c>
      <c r="N177">
        <f>IF('4-man'!M$56="S",12.021,0)+IF('4-man'!M$56="C",4.395,0)+IF('4-man'!M$56="H",IF('4-man'!$Z$44="Ayak",0,IF('4-man'!$Z$44="Swift blade",4.141,4.382)),0)+IF('4-man'!L$56="D",112.5,0)+IF('4-man'!L$56="B",1.087,0)+IF('4-man'!L$56="A",8.5,0)+IF('4-man'!K$56="T",1.252,0)+IF('4-man'!L$56="E",1.254,0)+IF('4-man'!M$56="SB",8.187,0)+IF('4-man'!L$56="H",IF('4-man'!$Z$44="Ayak",1.255,0),0)</f>
        <v/>
      </c>
      <c r="O177">
        <f>IF('4-man'!N$56="S",12.021,0)+IF('4-man'!N$56="C",4.395,0)+IF('4-man'!N$56="H",IF('4-man'!$Z$44="Ayak",0,IF('4-man'!$Z$44="Swift blade",4.141,4.382)),0)+IF('4-man'!M$56="D",112.5,0)+IF('4-man'!M$56="B",1.087,0)+IF('4-man'!M$56="A",8.5,0)+IF('4-man'!L$56="T",1.252,0)+IF('4-man'!M$56="E",1.254,0)+IF('4-man'!N$56="SB",8.187,0)+IF('4-man'!M$56="H",IF('4-man'!$Z$44="Ayak",1.255,0),0)</f>
        <v/>
      </c>
      <c r="P177">
        <f>IF('4-man'!O$56="S",12.021,0)+IF('4-man'!O$56="C",4.395,0)+IF('4-man'!O$56="H",IF('4-man'!$Z$44="Ayak",0,IF('4-man'!$Z$44="Swift blade",4.141,4.382)),0)+IF('4-man'!N$56="D",112.5,0)+IF('4-man'!N$56="B",1.087,0)+IF('4-man'!N$56="A",8.5,0)+IF('4-man'!M$56="T",1.252,0)+IF('4-man'!N$56="E",1.254,0)+IF('4-man'!O$56="SB",8.187,0)+IF('4-man'!N$56="H",IF('4-man'!$Z$44="Ayak",1.255,0),0)</f>
        <v/>
      </c>
      <c r="Q177">
        <f>IF('4-man'!P$56="S",12.021,0)+IF('4-man'!P$56="C",4.395,0)+IF('4-man'!P$56="H",IF('4-man'!$Z$44="Ayak",0,IF('4-man'!$Z$44="Swift blade",4.141,4.382)),0)+IF('4-man'!O$56="D",112.5,0)+IF('4-man'!O$56="B",1.087,0)+IF('4-man'!O$56="A",8.5,0)+IF('4-man'!N$56="T",1.252,0)+IF('4-man'!O$56="E",1.254,0)+IF('4-man'!P$56="SB",8.187,0)+IF('4-man'!O$56="H",IF('4-man'!$Z$44="Ayak",1.255,0),0)</f>
        <v/>
      </c>
      <c r="R177">
        <f>IF('4-man'!Q$56="S",12.021,0)+IF('4-man'!Q$56="C",4.395,0)+IF('4-man'!Q$56="H",IF('4-man'!$Z$44="Ayak",0,IF('4-man'!$Z$44="Swift blade",4.141,4.382)),0)+IF('4-man'!P$56="D",112.5,0)+IF('4-man'!P$56="B",1.087,0)+IF('4-man'!P$56="A",8.5,0)+IF('4-man'!O$56="T",1.252,0)+IF('4-man'!P$56="E",1.254,0)+IF('4-man'!Q$56="SB",8.187,0)+IF('4-man'!P$56="H",IF('4-man'!$Z$44="Ayak",1.255,0),0)</f>
        <v/>
      </c>
      <c r="S177">
        <f>IF('4-man'!R$56="S",12.021,0)+IF('4-man'!R$56="C",4.395,0)+IF('4-man'!R$56="H",IF('4-man'!$Z$44="Ayak",0,IF('4-man'!$Z$44="Swift blade",4.141,4.382)),0)+IF('4-man'!Q$56="D",112.5,0)+IF('4-man'!Q$56="B",1.087,0)+IF('4-man'!Q$56="A",8.5,0)+IF('4-man'!P$56="T",1.252,0)+IF('4-man'!Q$56="E",1.254,0)+IF('4-man'!R$56="SB",8.187,0)+IF('4-man'!Q$56="H",IF('4-man'!$Z$44="Ayak",1.255,0),0)</f>
        <v/>
      </c>
      <c r="T177">
        <f>IF('4-man'!S$56="S",12.021,0)+IF('4-man'!S$56="C",4.395,0)+IF('4-man'!S$56="H",IF('4-man'!$Z$44="Ayak",0,IF('4-man'!$Z$44="Swift blade",4.141,4.382)),0)+IF('4-man'!R$56="D",112.5,0)+IF('4-man'!R$56="B",1.087,0)+IF('4-man'!R$56="A",8.5,0)+IF('4-man'!Q$56="T",1.252,0)+IF('4-man'!R$56="E",1.254,0)+IF('4-man'!S$56="SB",8.187,0)+IF('4-man'!R$56="H",IF('4-man'!$Z$44="Ayak",1.255,0),0)</f>
        <v/>
      </c>
      <c r="U177">
        <f>IF('4-man'!T$56="S",12.021,0)+IF('4-man'!T$56="C",4.395,0)+IF('4-man'!T$56="H",IF('4-man'!$Z$44="Ayak",0,IF('4-man'!$Z$44="Swift blade",4.141,4.382)),0)+IF('4-man'!S$56="D",112.5,0)+IF('4-man'!S$56="B",1.087,0)+IF('4-man'!S$56="A",8.5,0)+IF('4-man'!R$56="T",1.252,0)+IF('4-man'!S$56="E",1.254,0)+IF('4-man'!T$56="SB",8.187,0)+IF('4-man'!S$56="H",IF('4-man'!$Z$44="Ayak",1.255,0),0)</f>
        <v/>
      </c>
      <c r="V177">
        <f>IF('4-man'!U$56="S",12.021,0)+IF('4-man'!U$56="C",4.395,0)+IF('4-man'!U$56="H",IF('4-man'!$Z$44="Ayak",0,IF('4-man'!$Z$44="Swift blade",4.141,4.382)),0)+IF('4-man'!T$56="D",112.5,0)+IF('4-man'!T$56="B",1.087,0)+IF('4-man'!T$56="A",8.5,0)+IF('4-man'!S$56="T",1.252,0)+IF('4-man'!T$56="E",1.254,0)+IF('4-man'!U$56="SB",8.187,0)+IF('4-man'!T$56="H",IF('4-man'!$Z$44="Ayak",1.255,0),0)</f>
        <v/>
      </c>
      <c r="W177">
        <f>IF('4-man'!V$56="S",12.021,0)+IF('4-man'!V$56="C",4.395,0)+IF('4-man'!V$56="H",IF('4-man'!$Z$44="Ayak",0,IF('4-man'!$Z$44="Swift blade",4.141,4.382)),0)+IF('4-man'!U$56="D",112.5,0)+IF('4-man'!U$56="B",1.087,0)+IF('4-man'!U$56="A",8.5,0)+IF('4-man'!T$56="T",1.252,0)+IF('4-man'!U$56="E",1.254,0)+IF('4-man'!V$56="SB",8.187,0)+IF('4-man'!U$56="H",IF('4-man'!$Z$44="Ayak",1.255,0),0)</f>
        <v/>
      </c>
      <c r="X177">
        <f>IF('4-man'!W$56="S",12.021,0)+IF('4-man'!W$56="C",4.395,0)+IF('4-man'!W$56="H",IF('4-man'!$Z$44="Ayak",0,IF('4-man'!$Z$44="Swift blade",4.141,4.382)),0)+IF('4-man'!V$56="D",112.5,0)+IF('4-man'!V$56="B",1.087,0)+IF('4-man'!V$56="A",8.5,0)+IF('4-man'!U$56="T",1.252,0)+IF('4-man'!V$56="E",1.254,0)+IF('4-man'!W$56="SB",8.187,0)+IF('4-man'!V$56="H",IF('4-man'!$Z$44="Ayak",1.255,0),0)</f>
        <v/>
      </c>
      <c r="Y177">
        <f>IF('4-man'!X$56="S",12.021,0)+IF('4-man'!X$56="C",4.395,0)+IF('4-man'!X$56="H",IF('4-man'!$Z$44="Ayak",0,IF('4-man'!$Z$44="Swift blade",4.141,4.382)),0)+IF('4-man'!W$56="D",112.5,0)+IF('4-man'!W$56="B",1.087,0)+IF('4-man'!W$56="A",8.5,0)+IF('4-man'!V$56="T",1.252,0)+IF('4-man'!W$56="E",1.254,0)+IF('4-man'!X$56="SB",8.187,0)+IF('4-man'!W$56="H",IF('4-man'!$Z$44="Ayak",1.255,0),0)</f>
        <v/>
      </c>
      <c r="Z177">
        <f>IF('4-man'!Y$56="S",12.021,0)+IF('4-man'!Y$56="C",4.395,0)+IF('4-man'!Y$56="H",IF('4-man'!$Z$44="Ayak",0,IF('4-man'!$Z$44="Swift blade",4.141,4.382)),0)+IF('4-man'!X$56="D",112.5,0)+IF('4-man'!X$56="B",1.087,0)+IF('4-man'!X$56="A",8.5,0)+IF('4-man'!W$56="T",1.252,0)+IF('4-man'!X$56="E",1.254,0)+IF('4-man'!Y$56="SB",8.187,0)+IF('4-man'!X$56="H",IF('4-man'!$Z$44="Ayak",1.255,0),0)</f>
        <v/>
      </c>
      <c r="AA177">
        <f>IF('4-man'!Z$56="S",12.021,0)+IF('4-man'!Z$56="C",4.395,0)+IF('4-man'!Z$56="H",IF('4-man'!$Z$44="Ayak",0,IF('4-man'!$Z$44="Swift blade",4.141,4.382)),0)+IF('4-man'!Y$56="D",112.5,0)+IF('4-man'!Y$56="B",1.087,0)+IF('4-man'!Y$56="A",8.5,0)+IF('4-man'!X$56="T",1.252,0)+IF('4-man'!Y$56="E",1.254,0)+IF('4-man'!Z$56="SB",8.187,0)+IF('4-man'!Y$56="H",IF('4-man'!$Z$44="Ayak",1.255,0),0)</f>
        <v/>
      </c>
      <c r="AB177">
        <f>IF('4-man'!AA$56="S",12.021,0)+IF('4-man'!AA$56="C",4.395,0)+IF('4-man'!AA$56="H",IF('4-man'!$Z$44="Ayak",0,IF('4-man'!$Z$44="Swift blade",4.141,4.382)),0)+IF('4-man'!Z$56="D",112.5,0)+IF('4-man'!Z$56="B",1.087,0)+IF('4-man'!Z$56="A",8.5,0)+IF('4-man'!Y$56="T",1.252,0)+IF('4-man'!Z$56="E",1.254,0)+IF('4-man'!AA$56="SB",8.187,0)+IF('4-man'!Z$56="H",IF('4-man'!$Z$44="Ayak",1.255,0),0)</f>
        <v/>
      </c>
      <c r="AC177">
        <f>IF('4-man'!AB$56="S",12.021,0)+IF('4-man'!AB$56="C",4.395,0)+IF('4-man'!AB$56="H",IF('4-man'!$Z$44="Ayak",0,IF('4-man'!$Z$44="Swift blade",4.141,4.382)),0)+IF('4-man'!AA$56="D",112.5,0)+IF('4-man'!AA$56="B",1.087,0)+IF('4-man'!AA$56="A",8.5,0)+IF('4-man'!Z$56="T",1.252,0)+IF('4-man'!AA$56="E",1.254,0)+IF('4-man'!AB$56="SB",8.187,0)+IF('4-man'!AA$56="H",IF('4-man'!$Z$44="Ayak",1.255,0),0)</f>
        <v/>
      </c>
      <c r="AD177">
        <f>IF('4-man'!AC$56="S",12.021,0)+IF('4-man'!AC$56="C",4.395,0)+IF('4-man'!AC$56="H",IF('4-man'!$Z$44="Ayak",0,IF('4-man'!$Z$44="Swift blade",4.141,4.382)),0)+IF('4-man'!AB$56="D",112.5,0)+IF('4-man'!AB$56="B",1.087,0)+IF('4-man'!AB$56="A",8.5,0)+IF('4-man'!AA$56="T",1.252,0)+IF('4-man'!AB$56="E",1.254,0)+IF('4-man'!AC$56="SB",8.187,0)+IF('4-man'!AB$56="H",IF('4-man'!$Z$44="Ayak",1.255,0),0)</f>
        <v/>
      </c>
      <c r="AE177">
        <f>IF('4-man'!AD$56="S",12.021,0)+IF('4-man'!AD$56="C",4.395,0)+IF('4-man'!AD$56="H",IF('4-man'!$Z$44="Ayak",0,IF('4-man'!$Z$44="Swift blade",4.141,4.382)),0)+IF('4-man'!AC$56="D",112.5,0)+IF('4-man'!AC$56="B",1.087,0)+IF('4-man'!AC$56="A",8.5,0)+IF('4-man'!AB$56="T",1.252,0)+IF('4-man'!AC$56="E",1.254,0)+IF('4-man'!AD$56="SB",8.187,0)+IF('4-man'!AC$56="H",IF('4-man'!$Z$44="Ayak",1.255,0),0)</f>
        <v/>
      </c>
      <c r="AF177">
        <f>IF('4-man'!AE$56="S",12.021,0)+IF('4-man'!AE$56="C",4.395,0)+IF('4-man'!AE$56="H",IF('4-man'!$Z$44="Ayak",0,IF('4-man'!$Z$44="Swift blade",4.141,4.382)),0)+IF('4-man'!AD$56="D",112.5,0)+IF('4-man'!AD$56="B",1.087,0)+IF('4-man'!AD$56="A",8.5,0)+IF('4-man'!AC$56="T",1.252,0)+IF('4-man'!AD$56="E",1.254,0)+IF('4-man'!AE$56="SB",8.187,0)+IF('4-man'!AD$56="H",IF('4-man'!$Z$44="Ayak",1.255,0),0)</f>
        <v/>
      </c>
      <c r="AG177">
        <f>IF('4-man'!AF$56="S",12.021,0)+IF('4-man'!AF$56="C",4.395,0)+IF('4-man'!AF$56="H",IF('4-man'!$Z$44="Ayak",0,IF('4-man'!$Z$44="Swift blade",4.141,4.382)),0)+IF('4-man'!AE$56="D",112.5,0)+IF('4-man'!AE$56="B",1.087,0)+IF('4-man'!AE$56="A",8.5,0)+IF('4-man'!AD$56="T",1.252,0)+IF('4-man'!AE$56="E",1.254,0)+IF('4-man'!AF$56="SB",8.187,0)+IF('4-man'!AE$56="H",IF('4-man'!$Z$44="Ayak",1.255,0),0)</f>
        <v/>
      </c>
      <c r="AH177">
        <f>IF('4-man'!AG$56="S",12.021,0)+IF('4-man'!AG$56="C",4.395,0)+IF('4-man'!AG$56="H",IF('4-man'!$Z$44="Ayak",0,IF('4-man'!$Z$44="Swift blade",4.141,4.382)),0)+IF('4-man'!AF$56="D",112.5,0)+IF('4-man'!AF$56="B",1.087,0)+IF('4-man'!AF$56="A",8.5,0)+IF('4-man'!AE$56="T",1.252,0)+IF('4-man'!AF$56="E",1.254,0)+IF('4-man'!AG$56="SB",8.187,0)+IF('4-man'!AF$56="H",IF('4-man'!$Z$44="Ayak",1.255,0),0)</f>
        <v/>
      </c>
      <c r="AI177">
        <f>IF('4-man'!AH$56="S",12.021,0)+IF('4-man'!AH$56="C",4.395,0)+IF('4-man'!AH$56="H",IF('4-man'!$Z$44="Ayak",0,IF('4-man'!$Z$44="Swift blade",4.141,4.382)),0)+IF('4-man'!AG$56="D",112.5,0)+IF('4-man'!AG$56="B",1.087,0)+IF('4-man'!AG$56="A",8.5,0)+IF('4-man'!AF$56="T",1.252,0)+IF('4-man'!AG$56="E",1.254,0)+IF('4-man'!AH$56="SB",8.187,0)+IF('4-man'!AG$56="H",IF('4-man'!$Z$44="Ayak",1.255,0),0)</f>
        <v/>
      </c>
      <c r="AJ177">
        <f>IF('4-man'!AI$56="S",12.021,0)+IF('4-man'!AI$56="C",4.395,0)+IF('4-man'!AI$56="H",IF('4-man'!$Z$44="Ayak",0,IF('4-man'!$Z$44="Swift blade",4.141,4.382)),0)+IF('4-man'!AH$56="D",112.5,0)+IF('4-man'!AH$56="B",1.087,0)+IF('4-man'!AH$56="A",8.5,0)+IF('4-man'!AG$56="T",1.252,0)+IF('4-man'!AH$56="E",1.254,0)+IF('4-man'!AI$56="SB",8.187,0)+IF('4-man'!AH$56="H",IF('4-man'!$Z$44="Ayak",1.255,0),0)</f>
        <v/>
      </c>
      <c r="AK177">
        <f>IF('4-man'!AJ$56="S",12.021,0)+IF('4-man'!AJ$56="C",4.395,0)+IF('4-man'!AJ$56="H",IF('4-man'!$Z$44="Ayak",0,IF('4-man'!$Z$44="Swift blade",4.141,4.382)),0)+IF('4-man'!AI$56="D",112.5,0)+IF('4-man'!AI$56="B",1.087,0)+IF('4-man'!AI$56="A",8.5,0)+IF('4-man'!AH$56="T",1.252,0)+IF('4-man'!AI$56="E",1.254,0)+IF('4-man'!AJ$56="SB",8.187,0)+IF('4-man'!AI$56="H",IF('4-man'!$Z$44="Ayak",1.255,0),0)</f>
        <v/>
      </c>
      <c r="AL177">
        <f>IF('4-man'!AK$56="S",12.021,0)+IF('4-man'!AK$56="C",4.395,0)+IF('4-man'!AK$56="H",IF('4-man'!$Z$44="Ayak",0,IF('4-man'!$Z$44="Swift blade",4.141,4.382)),0)+IF('4-man'!AJ$56="D",112.5,0)+IF('4-man'!AJ$56="B",1.087,0)+IF('4-man'!AJ$56="A",8.5,0)+IF('4-man'!AI$56="T",1.252,0)+IF('4-man'!AJ$56="E",1.254,0)+IF('4-man'!AK$56="SB",8.187,0)+IF('4-man'!AJ$56="H",IF('4-man'!$Z$44="Ayak",1.255,0),0)</f>
        <v/>
      </c>
      <c r="AM177">
        <f>IF('4-man'!AL$56="S",12.021,0)+IF('4-man'!AL$56="C",4.395,0)+IF('4-man'!AL$56="H",IF('4-man'!$Z$44="Ayak",0,IF('4-man'!$Z$44="Swift blade",4.141,4.382)),0)+IF('4-man'!AK$56="D",112.5,0)+IF('4-man'!AK$56="B",1.087,0)+IF('4-man'!AK$56="A",8.5,0)+IF('4-man'!AJ$56="T",1.252,0)+IF('4-man'!AK$56="E",1.254,0)+IF('4-man'!AL$56="SB",8.187,0)+IF('4-man'!AK$56="H",IF('4-man'!$Z$44="Ayak",1.255,0),0)</f>
        <v/>
      </c>
      <c r="AN177">
        <f>IF('4-man'!AM$56="S",12.021,0)+IF('4-man'!AM$56="C",4.395,0)+IF('4-man'!AM$56="H",IF('4-man'!$Z$44="Ayak",0,IF('4-man'!$Z$44="Swift blade",4.141,4.382)),0)+IF('4-man'!AL$56="D",112.5,0)+IF('4-man'!AL$56="B",1.087,0)+IF('4-man'!AL$56="A",8.5,0)+IF('4-man'!AK$56="T",1.252,0)+IF('4-man'!AL$56="E",1.254,0)+IF('4-man'!AM$56="SB",8.187,0)+IF('4-man'!AL$56="H",IF('4-man'!$Z$44="Ayak",1.255,0),0)</f>
        <v/>
      </c>
      <c r="AO177">
        <f>IF('4-man'!AN$56="S",12.021,0)+IF('4-man'!AN$56="C",4.395,0)+IF('4-man'!AN$56="H",IF('4-man'!$Z$44="Ayak",0,IF('4-man'!$Z$44="Swift blade",4.141,4.382)),0)+IF('4-man'!AM$56="D",112.5,0)+IF('4-man'!AM$56="B",1.087,0)+IF('4-man'!AM$56="A",8.5,0)+IF('4-man'!AL$56="T",1.252,0)+IF('4-man'!AM$56="E",1.254,0)+IF('4-man'!AN$56="SB",8.187,0)+IF('4-man'!AM$56="H",IF('4-man'!$Z$44="Ayak",1.255,0),0)</f>
        <v/>
      </c>
      <c r="AP177">
        <f>IF('4-man'!AO$56="S",12.021,0)+IF('4-man'!AO$56="C",4.395,0)+IF('4-man'!AO$56="H",IF('4-man'!$Z$44="Ayak",0,IF('4-man'!$Z$44="Swift blade",4.141,4.382)),0)+IF('4-man'!AN$56="D",112.5,0)+IF('4-man'!AN$56="B",1.087,0)+IF('4-man'!AN$56="A",8.5,0)+IF('4-man'!AM$56="T",1.252,0)+IF('4-man'!AN$56="E",1.254,0)+IF('4-man'!AO$56="SB",8.187,0)+IF('4-man'!AN$56="H",IF('4-man'!$Z$44="Ayak",1.255,0),0)</f>
        <v/>
      </c>
      <c r="AQ177">
        <f>IF('4-man'!AP$56="S",12.021,0)+IF('4-man'!AP$56="C",4.395,0)+IF('4-man'!AP$56="H",IF('4-man'!$Z$44="Ayak",0,IF('4-man'!$Z$44="Swift blade",4.141,4.382)),0)+IF('4-man'!AO$56="D",112.5,0)+IF('4-man'!AO$56="B",1.087,0)+IF('4-man'!AO$56="A",8.5,0)+IF('4-man'!AN$56="T",1.252,0)+IF('4-man'!AO$56="E",1.254,0)+IF('4-man'!AP$56="SB",8.187,0)+IF('4-man'!AO$56="H",IF('4-man'!$Z$44="Ayak",1.255,0),0)</f>
        <v/>
      </c>
      <c r="AR177">
        <f>IF('4-man'!AQ$56="S",12.021,0)+IF('4-man'!AQ$56="C",4.395,0)+IF('4-man'!AQ$56="H",IF('4-man'!$Z$44="Ayak",0,IF('4-man'!$Z$44="Swift blade",4.141,4.382)),0)+IF('4-man'!AP$56="D",112.5,0)+IF('4-man'!AP$56="B",1.087,0)+IF('4-man'!AP$56="A",8.5,0)+IF('4-man'!AO$56="T",1.252,0)+IF('4-man'!AP$56="E",1.254,0)+IF('4-man'!AQ$56="SB",8.187,0)+IF('4-man'!AP$56="H",IF('4-man'!$Z$44="Ayak",1.255,0),0)</f>
        <v/>
      </c>
      <c r="AS177">
        <f>IF('4-man'!AR$56="S",12.021,0)+IF('4-man'!AR$56="C",4.395,0)+IF('4-man'!AR$56="H",IF('4-man'!$Z$44="Ayak",0,IF('4-man'!$Z$44="Swift blade",4.141,4.382)),0)+IF('4-man'!AQ$56="D",112.5,0)+IF('4-man'!AQ$56="B",1.087,0)+IF('4-man'!AQ$56="A",8.5,0)+IF('4-man'!AP$56="T",1.252,0)+IF('4-man'!AQ$56="E",1.254,0)+IF('4-man'!AR$56="SB",8.187,0)+IF('4-man'!AQ$56="H",IF('4-man'!$Z$44="Ayak",1.255,0),0)</f>
        <v/>
      </c>
      <c r="AT177">
        <f>IF('4-man'!AS$56="S",12.021,0)+IF('4-man'!AS$56="C",4.395,0)+IF('4-man'!AS$56="H",IF('4-man'!$Z$44="Ayak",0,IF('4-man'!$Z$44="Swift blade",4.141,4.382)),0)+IF('4-man'!AR$56="D",112.5,0)+IF('4-man'!AR$56="B",1.087,0)+IF('4-man'!AR$56="A",8.5,0)+IF('4-man'!AQ$56="T",1.252,0)+IF('4-man'!AR$56="E",1.254,0)+IF('4-man'!AS$56="SB",8.187,0)+IF('4-man'!AR$56="H",IF('4-man'!$Z$44="Ayak",1.255,0),0)</f>
        <v/>
      </c>
      <c r="AU177">
        <f>IF('4-man'!AT$56="S",12.021,0)+IF('4-man'!AT$56="C",4.395,0)+IF('4-man'!AT$56="H",IF('4-man'!$Z$44="Ayak",0,IF('4-man'!$Z$44="Swift blade",4.141,4.382)),0)+IF('4-man'!AS$56="D",112.5,0)+IF('4-man'!AS$56="B",1.087,0)+IF('4-man'!AS$56="A",8.5,0)+IF('4-man'!AR$56="T",1.252,0)+IF('4-man'!AS$56="E",1.254,0)+IF('4-man'!AT$56="SB",8.187,0)+IF('4-man'!AS$56="H",IF('4-man'!$Z$44="Ayak",1.255,0),0)</f>
        <v/>
      </c>
      <c r="AV177">
        <f>IF('4-man'!AU$56="S",12.021,0)+IF('4-man'!AU$56="C",4.395,0)+IF('4-man'!AU$56="H",IF('4-man'!$Z$44="Ayak",0,IF('4-man'!$Z$44="Swift blade",4.141,4.382)),0)+IF('4-man'!AT$56="D",112.5,0)+IF('4-man'!AT$56="B",1.087,0)+IF('4-man'!AT$56="A",8.5,0)+IF('4-man'!AS$56="T",1.252,0)+IF('4-man'!AT$56="E",1.254,0)+IF('4-man'!AU$56="SB",8.187,0)+IF('4-man'!AT$56="H",IF('4-man'!$Z$44="Ayak",1.255,0),0)</f>
        <v/>
      </c>
      <c r="AW177">
        <f>IF('4-man'!AV$56="S",12.021,0)+IF('4-man'!AV$56="C",4.395,0)+IF('4-man'!AV$56="H",IF('4-man'!$Z$44="Ayak",0,IF('4-man'!$Z$44="Swift blade",4.141,4.382)),0)+IF('4-man'!AU$56="D",112.5,0)+IF('4-man'!AU$56="B",1.087,0)+IF('4-man'!AU$56="A",8.5,0)+IF('4-man'!AT$56="T",1.252,0)+IF('4-man'!AU$56="E",1.254,0)+IF('4-man'!AV$56="SB",8.187,0)+IF('4-man'!AU$56="H",IF('4-man'!$Z$44="Ayak",1.255,0),0)</f>
        <v/>
      </c>
      <c r="AX177">
        <f>IF('4-man'!AW$56="S",12.021,0)+IF('4-man'!AW$56="C",4.395,0)+IF('4-man'!AW$56="H",IF('4-man'!$Z$44="Ayak",0,IF('4-man'!$Z$44="Swift blade",4.141,4.382)),0)+IF('4-man'!AV$56="D",112.5,0)+IF('4-man'!AV$56="B",1.087,0)+IF('4-man'!AV$56="A",8.5,0)+IF('4-man'!AU$56="T",1.252,0)+IF('4-man'!AV$56="E",1.254,0)+IF('4-man'!AW$56="SB",8.187,0)+IF('4-man'!AV$56="H",IF('4-man'!$Z$44="Ayak",1.255,0),0)</f>
        <v/>
      </c>
      <c r="AY177">
        <f>IF('4-man'!AX$56="S",12.021,0)+IF('4-man'!AX$56="C",4.395,0)+IF('4-man'!AX$56="H",IF('4-man'!$Z$44="Ayak",0,IF('4-man'!$Z$44="Swift blade",4.141,4.382)),0)+IF('4-man'!AW$56="D",112.5,0)+IF('4-man'!AW$56="B",1.087,0)+IF('4-man'!AW$56="A",8.5,0)+IF('4-man'!AV$56="T",1.252,0)+IF('4-man'!AW$56="E",1.254,0)+IF('4-man'!AX$56="SB",8.187,0)+IF('4-man'!AW$56="H",IF('4-man'!$Z$44="Ayak",1.255,0),0)</f>
        <v/>
      </c>
      <c r="AZ177">
        <f>IF('4-man'!AY$56="S",12.021,0)+IF('4-man'!AY$56="C",4.395,0)+IF('4-man'!AY$56="H",IF('4-man'!$Z$44="Ayak",0,IF('4-man'!$Z$44="Swift blade",4.141,4.382)),0)+IF('4-man'!AX$56="D",112.5,0)+IF('4-man'!AX$56="B",1.087,0)+IF('4-man'!AX$56="A",8.5,0)+IF('4-man'!AW$56="T",1.252,0)+IF('4-man'!AX$56="E",1.254,0)+IF('4-man'!AY$56="SB",8.187,0)+IF('4-man'!AX$56="H",IF('4-man'!$Z$44="Ayak",1.255,0),0)</f>
        <v/>
      </c>
      <c r="BA177">
        <f>IF('4-man'!AZ$56="S",12.021,0)+IF('4-man'!AZ$56="C",4.395,0)+IF('4-man'!AZ$56="H",IF('4-man'!$Z$44="Ayak",0,IF('4-man'!$Z$44="Swift blade",4.141,4.382)),0)+IF('4-man'!AY$56="D",112.5,0)+IF('4-man'!AY$56="B",1.087,0)+IF('4-man'!AY$56="A",8.5,0)+IF('4-man'!AX$56="T",1.252,0)+IF('4-man'!AY$56="E",1.254,0)+IF('4-man'!AZ$56="SB",8.187,0)+IF('4-man'!AY$56="H",IF('4-man'!$Z$44="Ayak",1.255,0),0)</f>
        <v/>
      </c>
      <c r="BB177">
        <f>IF('4-man'!BA$56="S",12.021,0)+IF('4-man'!BA$56="C",4.395,0)+IF('4-man'!BA$56="H",IF('4-man'!$Z$44="Ayak",0,IF('4-man'!$Z$44="Swift blade",4.141,4.382)),0)+IF('4-man'!AZ$56="D",112.5,0)+IF('4-man'!AZ$56="B",1.087,0)+IF('4-man'!AZ$56="A",8.5,0)+IF('4-man'!AY$56="T",1.252,0)+IF('4-man'!AZ$56="E",1.254,0)+IF('4-man'!BA$56="SB",8.187,0)+IF('4-man'!AZ$56="H",IF('4-man'!$Z$44="Ayak",1.255,0),0)</f>
        <v/>
      </c>
      <c r="BC177">
        <f>IF('4-man'!BB$56="S",12.021,0)+IF('4-man'!BB$56="C",4.395,0)+IF('4-man'!BB$56="H",IF('4-man'!$Z$44="Ayak",0,IF('4-man'!$Z$44="Swift blade",4.141,4.382)),0)+IF('4-man'!BA$56="D",112.5,0)+IF('4-man'!BA$56="B",1.087,0)+IF('4-man'!BA$56="A",8.5,0)+IF('4-man'!AZ$56="T",1.252,0)+IF('4-man'!BA$56="E",1.254,0)+IF('4-man'!BB$56="SB",8.187,0)+IF('4-man'!BA$56="H",IF('4-man'!$Z$44="Ayak",1.255,0),0)</f>
        <v/>
      </c>
      <c r="BD177">
        <f>IF('4-man'!BC$56="S",12.021,0)+IF('4-man'!BC$56="C",4.395,0)+IF('4-man'!BC$56="H",IF('4-man'!$Z$44="Ayak",0,IF('4-man'!$Z$44="Swift blade",4.141,4.382)),0)+IF('4-man'!BB$56="D",112.5,0)+IF('4-man'!BB$56="B",1.087,0)+IF('4-man'!BB$56="A",8.5,0)+IF('4-man'!BA$56="T",1.252,0)+IF('4-man'!BB$56="E",1.254,0)+IF('4-man'!BC$56="SB",8.187,0)+IF('4-man'!BB$56="H",IF('4-man'!$Z$44="Ayak",1.255,0),0)</f>
        <v/>
      </c>
      <c r="BE177">
        <f>IF('4-man'!BD$56="S",12.021,0)+IF('4-man'!BD$56="C",4.395,0)+IF('4-man'!BD$56="H",IF('4-man'!$Z$44="Ayak",0,IF('4-man'!$Z$44="Swift blade",4.141,4.382)),0)+IF('4-man'!BC$56="D",112.5,0)+IF('4-man'!BC$56="B",1.087,0)+IF('4-man'!BC$56="A",8.5,0)+IF('4-man'!BB$56="T",1.252,0)+IF('4-man'!BC$56="E",1.254,0)+IF('4-man'!BD$56="SB",8.187,0)+IF('4-man'!BC$56="H",IF('4-man'!$Z$44="Ayak",1.255,0),0)</f>
        <v/>
      </c>
      <c r="BF177">
        <f>IF('4-man'!BE$56="S",12.021,0)+IF('4-man'!BE$56="C",4.395,0)+IF('4-man'!BE$56="H",IF('4-man'!$Z$44="Ayak",0,IF('4-man'!$Z$44="Swift blade",4.141,4.382)),0)+IF('4-man'!BD$56="D",112.5,0)+IF('4-man'!BD$56="B",1.087,0)+IF('4-man'!BD$56="A",8.5,0)+IF('4-man'!BC$56="T",1.252,0)+IF('4-man'!BD$56="E",1.254,0)+IF('4-man'!BE$56="SB",8.187,0)+IF('4-man'!BD$56="H",IF('4-man'!$Z$44="Ayak",1.255,0),0)</f>
        <v/>
      </c>
      <c r="BG177">
        <f>IF('4-man'!BF$56="S",12.021,0)+IF('4-man'!BF$56="C",4.395,0)+IF('4-man'!BF$56="H",IF('4-man'!$Z$44="Ayak",0,IF('4-man'!$Z$44="Swift blade",4.141,4.382)),0)+IF('4-man'!BE$56="D",112.5,0)+IF('4-man'!BE$56="B",1.087,0)+IF('4-man'!BE$56="A",8.5,0)+IF('4-man'!BD$56="T",1.252,0)+IF('4-man'!BE$56="E",1.254,0)+IF('4-man'!BF$56="SB",8.187,0)+IF('4-man'!BE$56="H",IF('4-man'!$Z$44="Ayak",1.255,0),0)</f>
        <v/>
      </c>
      <c r="BH177">
        <f>IF('4-man'!BG$56="S",12.021,0)+IF('4-man'!BG$56="C",4.395,0)+IF('4-man'!BG$56="H",IF('4-man'!$Z$44="Ayak",0,IF('4-man'!$Z$44="Swift blade",4.141,4.382)),0)+IF('4-man'!BF$56="D",112.5,0)+IF('4-man'!BF$56="B",1.087,0)+IF('4-man'!BF$56="A",8.5,0)+IF('4-man'!BE$56="T",1.252,0)+IF('4-man'!BF$56="E",1.254,0)+IF('4-man'!BG$56="SB",8.187,0)+IF('4-man'!BF$56="H",IF('4-man'!$Z$44="Ayak",1.255,0),0)</f>
        <v/>
      </c>
      <c r="BI177">
        <f>IF('4-man'!BH$56="S",12.021,0)+IF('4-man'!BH$56="C",4.395,0)+IF('4-man'!BH$56="H",IF('4-man'!$Z$44="Ayak",0,IF('4-man'!$Z$44="Swift blade",4.141,4.382)),0)+IF('4-man'!BG$56="D",112.5,0)+IF('4-man'!BG$56="B",1.087,0)+IF('4-man'!BG$56="A",8.5,0)+IF('4-man'!BF$56="T",1.252,0)+IF('4-man'!BG$56="E",1.254,0)+IF('4-man'!BH$56="SB",8.187,0)+IF('4-man'!BG$56="H",IF('4-man'!$Z$44="Ayak",1.255,0),0)</f>
        <v/>
      </c>
      <c r="BJ177">
        <f>IF('4-man'!BI$56="S",12.021,0)+IF('4-man'!BI$56="C",4.395,0)+IF('4-man'!BI$56="H",IF('4-man'!$Z$44="Ayak",0,IF('4-man'!$Z$44="Swift blade",4.141,4.382)),0)+IF('4-man'!BH$56="D",112.5,0)+IF('4-man'!BH$56="B",1.087,0)+IF('4-man'!BH$56="A",8.5,0)+IF('4-man'!BG$56="T",1.252,0)+IF('4-man'!BH$56="E",1.254,0)+IF('4-man'!BI$56="SB",8.187,0)+IF('4-man'!BH$56="H",IF('4-man'!$Z$44="Ayak",1.255,0),0)</f>
        <v/>
      </c>
      <c r="BK177">
        <f>IF('4-man'!BJ$56="S",12.021,0)+IF('4-man'!BJ$56="C",4.395,0)+IF('4-man'!BJ$56="H",IF('4-man'!$Z$44="Ayak",0,IF('4-man'!$Z$44="Swift blade",4.141,4.382)),0)+IF('4-man'!BI$56="D",112.5,0)+IF('4-man'!BI$56="B",1.087,0)+IF('4-man'!BI$56="A",8.5,0)+IF('4-man'!BH$56="T",1.252,0)+IF('4-man'!BI$56="E",1.254,0)+IF('4-man'!BJ$56="SB",8.187,0)+IF('4-man'!BI$56="H",IF('4-man'!$Z$44="Ayak",1.255,0),0)</f>
        <v/>
      </c>
      <c r="BL177">
        <f>IF('4-man'!BK$56="S",12.021,0)+IF('4-man'!BK$56="C",4.395,0)+IF('4-man'!BK$56="H",IF('4-man'!$Z$44="Ayak",0,IF('4-man'!$Z$44="Swift blade",4.141,4.382)),0)+IF('4-man'!BJ$56="D",112.5,0)+IF('4-man'!BJ$56="B",1.087,0)+IF('4-man'!BJ$56="A",8.5,0)+IF('4-man'!BI$56="T",1.252,0)+IF('4-man'!BJ$56="E",1.254,0)+IF('4-man'!BK$56="SB",8.187,0)+IF('4-man'!BJ$56="H",IF('4-man'!$Z$44="Ayak",1.255,0),0)</f>
        <v/>
      </c>
      <c r="BM177">
        <f>IF('4-man'!BL$56="S",12.021,0)+IF('4-man'!BL$56="C",4.395,0)+IF('4-man'!BL$56="H",IF('4-man'!$Z$44="Ayak",0,IF('4-man'!$Z$44="Swift blade",4.141,4.382)),0)+IF('4-man'!BK$56="D",112.5,0)+IF('4-man'!BK$56="B",1.087,0)+IF('4-man'!BK$56="A",8.5,0)+IF('4-man'!BJ$56="T",1.252,0)+IF('4-man'!BK$56="E",1.254,0)+IF('4-man'!BL$56="SB",8.187,0)+IF('4-man'!BK$56="H",IF('4-man'!$Z$44="Ayak",1.255,0),0)</f>
        <v/>
      </c>
      <c r="BN177">
        <f>IF('4-man'!BM$56="S",12.021,0)+IF('4-man'!BM$56="C",4.395,0)+IF('4-man'!BM$56="H",IF('4-man'!$Z$44="Ayak",0,IF('4-man'!$Z$44="Swift blade",4.141,4.382)),0)+IF('4-man'!BL$56="D",112.5,0)+IF('4-man'!BL$56="B",1.087,0)+IF('4-man'!BL$56="A",8.5,0)+IF('4-man'!BK$56="T",1.252,0)+IF('4-man'!BL$56="E",1.254,0)+IF('4-man'!BM$56="SB",8.187,0)+IF('4-man'!BL$56="H",IF('4-man'!$Z$44="Ayak",1.255,0),0)</f>
        <v/>
      </c>
      <c r="BO177">
        <f>IF('4-man'!BN$56="S",12.021,0)+IF('4-man'!BN$56="C",4.395,0)+IF('4-man'!BN$56="H",IF('4-man'!$Z$44="Ayak",0,IF('4-man'!$Z$44="Swift blade",4.141,4.382)),0)+IF('4-man'!BM$56="D",112.5,0)+IF('4-man'!BM$56="B",1.087,0)+IF('4-man'!BM$56="A",8.5,0)+IF('4-man'!BL$56="T",1.252,0)+IF('4-man'!BM$56="E",1.254,0)+IF('4-man'!BN$56="SB",8.187,0)+IF('4-man'!BM$56="H",IF('4-man'!$Z$44="Ayak",1.255,0),0)</f>
        <v/>
      </c>
      <c r="BP177">
        <f>IF('4-man'!BO$56="S",12.021,0)+IF('4-man'!BO$56="C",4.395,0)+IF('4-man'!BO$56="H",IF('4-man'!$Z$44="Ayak",0,IF('4-man'!$Z$44="Swift blade",4.141,4.382)),0)+IF('4-man'!BN$56="D",112.5,0)+IF('4-man'!BN$56="B",1.087,0)+IF('4-man'!BN$56="A",8.5,0)+IF('4-man'!BM$56="T",1.252,0)+IF('4-man'!BN$56="E",1.254,0)+IF('4-man'!BO$56="SB",8.187,0)+IF('4-man'!BN$56="H",IF('4-man'!$Z$44="Ayak",1.255,0),0)</f>
        <v/>
      </c>
      <c r="BQ177">
        <f>IF('4-man'!BP$56="S",12.021,0)+IF('4-man'!BP$56="C",4.395,0)+IF('4-man'!BP$56="H",IF('4-man'!$Z$44="Ayak",0,IF('4-man'!$Z$44="Swift blade",4.141,4.382)),0)+IF('4-man'!BO$56="D",112.5,0)+IF('4-man'!BO$56="B",1.087,0)+IF('4-man'!BO$56="A",8.5,0)+IF('4-man'!BN$56="T",1.252,0)+IF('4-man'!BO$56="E",1.254,0)+IF('4-man'!BP$56="SB",8.187,0)+IF('4-man'!BO$56="H",IF('4-man'!$Z$44="Ayak",1.255,0),0)</f>
        <v/>
      </c>
      <c r="BR177">
        <f>IF('4-man'!BQ$56="S",12.021,0)+IF('4-man'!BQ$56="C",4.395,0)+IF('4-man'!BQ$56="H",IF('4-man'!$Z$44="Ayak",0,IF('4-man'!$Z$44="Swift blade",4.141,4.382)),0)+IF('4-man'!BP$56="D",112.5,0)+IF('4-man'!BP$56="B",1.087,0)+IF('4-man'!BP$56="A",8.5,0)+IF('4-man'!BO$56="T",1.252,0)+IF('4-man'!BP$56="E",1.254,0)+IF('4-man'!BQ$56="SB",8.187,0)+IF('4-man'!BP$56="H",IF('4-man'!$Z$44="Ayak",1.255,0),0)</f>
        <v/>
      </c>
      <c r="BS177">
        <f>IF('4-man'!BR$56="S",12.021,0)+IF('4-man'!BR$56="C",4.395,0)+IF('4-man'!BR$56="H",IF('4-man'!$Z$44="Ayak",0,IF('4-man'!$Z$44="Swift blade",4.141,4.382)),0)+IF('4-man'!BQ$56="D",112.5,0)+IF('4-man'!BQ$56="B",1.087,0)+IF('4-man'!BQ$56="A",8.5,0)+IF('4-man'!BP$56="T",1.252,0)+IF('4-man'!BQ$56="E",1.254,0)+IF('4-man'!BR$56="SB",8.187,0)+IF('4-man'!BQ$56="H",IF('4-man'!$Z$44="Ayak",1.255,0),0)</f>
        <v/>
      </c>
      <c r="BT177">
        <f>IF('4-man'!BS$56="S",12.021,0)+IF('4-man'!BS$56="C",4.395,0)+IF('4-man'!BS$56="H",IF('4-man'!$Z$44="Ayak",0,IF('4-man'!$Z$44="Swift blade",4.141,4.382)),0)+IF('4-man'!BR$56="D",112.5,0)+IF('4-man'!BR$56="B",1.087,0)+IF('4-man'!BR$56="A",8.5,0)+IF('4-man'!BQ$56="T",1.252,0)+IF('4-man'!BR$56="E",1.254,0)+IF('4-man'!BS$56="SB",8.187,0)+IF('4-man'!BR$56="H",IF('4-man'!$Z$44="Ayak",1.255,0),0)</f>
        <v/>
      </c>
      <c r="BU177">
        <f>IF('4-man'!BT$56="S",12.021,0)+IF('4-man'!BT$56="C",4.395,0)+IF('4-man'!BT$56="H",IF('4-man'!$Z$44="Ayak",0,IF('4-man'!$Z$44="Swift blade",4.141,4.382)),0)+IF('4-man'!BS$56="D",112.5,0)+IF('4-man'!BS$56="B",1.087,0)+IF('4-man'!BS$56="A",8.5,0)+IF('4-man'!BR$56="T",1.252,0)+IF('4-man'!BS$56="E",1.254,0)+IF('4-man'!BT$56="SB",8.187,0)+IF('4-man'!BS$56="H",IF('4-man'!$Z$44="Ayak",1.255,0),0)</f>
        <v/>
      </c>
      <c r="BV177">
        <f>IF('4-man'!BU$56="S",12.021,0)+IF('4-man'!BU$56="C",4.395,0)+IF('4-man'!BU$56="H",IF('4-man'!$Z$44="Ayak",0,IF('4-man'!$Z$44="Swift blade",4.141,4.382)),0)+IF('4-man'!BT$56="D",112.5,0)+IF('4-man'!BT$56="B",1.087,0)+IF('4-man'!BT$56="A",8.5,0)+IF('4-man'!BS$56="T",1.252,0)+IF('4-man'!BT$56="E",1.254,0)+IF('4-man'!BU$56="SB",8.187,0)+IF('4-man'!BT$56="H",IF('4-man'!$Z$44="Ayak",1.255,0),0)</f>
        <v/>
      </c>
      <c r="BW177">
        <f>IF('4-man'!BV$56="S",12.021,0)+IF('4-man'!BV$56="C",4.395,0)+IF('4-man'!BV$56="H",IF('4-man'!$Z$44="Ayak",0,IF('4-man'!$Z$44="Swift blade",4.141,4.382)),0)+IF('4-man'!BU$56="D",112.5,0)+IF('4-man'!BU$56="B",1.087,0)+IF('4-man'!BU$56="A",8.5,0)+IF('4-man'!BT$56="T",1.252,0)+IF('4-man'!BU$56="E",1.254,0)+IF('4-man'!BV$56="SB",8.187,0)+IF('4-man'!BU$56="H",IF('4-man'!$Z$44="Ayak",1.255,0),0)</f>
        <v/>
      </c>
      <c r="BX177">
        <f>IF('4-man'!BW$56="S",12.021,0)+IF('4-man'!BW$56="C",4.395,0)+IF('4-man'!BW$56="H",IF('4-man'!$Z$44="Ayak",0,IF('4-man'!$Z$44="Swift blade",4.141,4.382)),0)+IF('4-man'!BV$56="D",112.5,0)+IF('4-man'!BV$56="B",1.087,0)+IF('4-man'!BV$56="A",8.5,0)+IF('4-man'!BU$56="T",1.252,0)+IF('4-man'!BV$56="E",1.254,0)+IF('4-man'!BW$56="SB",8.187,0)+IF('4-man'!BV$56="H",IF('4-man'!$Z$44="Ayak",1.255,0),0)</f>
        <v/>
      </c>
      <c r="BY177">
        <f>IF('4-man'!BX$56="S",12.021,0)+IF('4-man'!BX$56="C",4.395,0)+IF('4-man'!BX$56="H",IF('4-man'!$Z$44="Ayak",0,IF('4-man'!$Z$44="Swift blade",4.141,4.382)),0)+IF('4-man'!BW$56="D",112.5,0)+IF('4-man'!BW$56="B",1.087,0)+IF('4-man'!BW$56="A",8.5,0)+IF('4-man'!BV$56="T",1.252,0)+IF('4-man'!BW$56="E",1.254,0)+IF('4-man'!BX$56="SB",8.187,0)+IF('4-man'!BW$56="H",IF('4-man'!$Z$44="Ayak",1.255,0),0)</f>
        <v/>
      </c>
      <c r="BZ177">
        <f>IF('4-man'!BY$56="S",12.021,0)+IF('4-man'!BY$56="C",4.395,0)+IF('4-man'!BY$56="H",IF('4-man'!$Z$44="Ayak",0,IF('4-man'!$Z$44="Swift blade",4.141,4.382)),0)+IF('4-man'!BX$56="D",112.5,0)+IF('4-man'!BX$56="B",1.087,0)+IF('4-man'!BX$56="A",8.5,0)+IF('4-man'!BW$56="T",1.252,0)+IF('4-man'!BX$56="E",1.254,0)+IF('4-man'!BY$56="SB",8.187,0)+IF('4-man'!BX$56="H",IF('4-man'!$Z$44="Ayak",1.255,0),0)</f>
        <v/>
      </c>
      <c r="CA177">
        <f>IF('4-man'!BZ$56="S",12.021,0)+IF('4-man'!BZ$56="C",4.395,0)+IF('4-man'!BZ$56="H",IF('4-man'!$Z$44="Ayak",0,IF('4-man'!$Z$44="Swift blade",4.141,4.382)),0)+IF('4-man'!BY$56="D",112.5,0)+IF('4-man'!BY$56="B",1.087,0)+IF('4-man'!BY$56="A",8.5,0)+IF('4-man'!BX$56="T",1.252,0)+IF('4-man'!BY$56="E",1.254,0)+IF('4-man'!BZ$56="SB",8.187,0)+IF('4-man'!BY$56="H",IF('4-man'!$Z$44="Ayak",1.255,0),0)</f>
        <v/>
      </c>
      <c r="CB177">
        <f>IF('4-man'!CA$56="S",12.021,0)+IF('4-man'!CA$56="C",4.395,0)+IF('4-man'!CA$56="H",IF('4-man'!$Z$44="Ayak",0,IF('4-man'!$Z$44="Swift blade",4.141,4.382)),0)+IF('4-man'!BZ$56="D",112.5,0)+IF('4-man'!BZ$56="B",1.087,0)+IF('4-man'!BZ$56="A",8.5,0)+IF('4-man'!BY$56="T",1.252,0)+IF('4-man'!BZ$56="E",1.254,0)+IF('4-man'!CA$56="SB",8.187,0)+IF('4-man'!BZ$56="H",IF('4-man'!$Z$44="Ayak",1.255,0),0)</f>
        <v/>
      </c>
      <c r="CC177">
        <f>IF('4-man'!CB$56="S",12.021,0)+IF('4-man'!CB$56="C",4.395,0)+IF('4-man'!CB$56="H",IF('4-man'!$Z$44="Ayak",0,IF('4-man'!$Z$44="Swift blade",4.141,4.382)),0)+IF('4-man'!CA$56="D",112.5,0)+IF('4-man'!CA$56="B",1.087,0)+IF('4-man'!CA$56="A",8.5,0)+IF('4-man'!BZ$56="T",1.252,0)+IF('4-man'!CA$56="E",1.254,0)+IF('4-man'!CB$56="SB",8.187,0)+IF('4-man'!CA$56="H",IF('4-man'!$Z$44="Ayak",1.255,0),0)</f>
        <v/>
      </c>
      <c r="CD177">
        <f>IF('4-man'!CC$56="S",12.021,0)+IF('4-man'!CC$56="C",4.395,0)+IF('4-man'!CC$56="H",IF('4-man'!$Z$44="Ayak",0,IF('4-man'!$Z$44="Swift blade",4.141,4.382)),0)+IF('4-man'!CB$56="D",112.5,0)+IF('4-man'!CB$56="B",1.087,0)+IF('4-man'!CB$56="A",8.5,0)+IF('4-man'!CA$56="T",1.252,0)+IF('4-man'!CB$56="E",1.254,0)+IF('4-man'!CC$56="SB",8.187,0)+IF('4-man'!CB$56="H",IF('4-man'!$Z$44="Ayak",1.255,0),0)</f>
        <v/>
      </c>
    </row>
    <row r="178">
      <c r="A178" t="inlineStr">
        <is>
          <t>P2 var</t>
        </is>
      </c>
      <c r="C178">
        <f>0</f>
        <v/>
      </c>
      <c r="D178">
        <f>IF('4-man'!C$56="S",26.708,0)+IF('4-man'!C$56="C",10.052,0)+IF('4-man'!C$56="H",IF('4-man'!$Z$44="Ayak",0,IF('4-man'!$Z$44="Swift blade",9.844,9.929)),0)+IF('4-man'!C$56="SB",18.815,0)</f>
        <v/>
      </c>
      <c r="E178">
        <f>IF('4-man'!D$56="S",26.708,0)+IF('4-man'!D$56="C",10.052,0)+IF('4-man'!D$56="H",IF('4-man'!$Z$44="Ayak",0,IF('4-man'!$Z$44="Swift blade",9.844,9.929)),0)+IF('4-man'!C$56="D",481.25,0)+IF('4-man'!C$56="B",1.257,0)+IF('4-man'!C$56="A",26.917,0)+IF('4-man'!C$56="E",1.275,0)+IF('4-man'!D$56="SB",18.815,0)+IF('4-man'!C$56="H",IF('4-man'!$Z$44="Ayak",1.276,0),0)</f>
        <v/>
      </c>
      <c r="F178">
        <f>IF('4-man'!E$56="S",26.708,0)+IF('4-man'!E$56="C",10.052,0)+IF('4-man'!E$56="H",IF('4-man'!$Z$44="Ayak",0,IF('4-man'!$Z$44="Swift blade",9.844,9.929)),0)+IF('4-man'!D$56="D",481.25,0)+IF('4-man'!D$56="B",1.257,0)+IF('4-man'!D$56="A",26.917,0)+IF('4-man'!C$56="T",1.29,0)+IF('4-man'!D$56="E",1.275,0)+IF('4-man'!E$56="SB",18.815,0)+IF('4-man'!D$56="H",IF('4-man'!$Z$44="Ayak",1.276,0),0)</f>
        <v/>
      </c>
      <c r="G178">
        <f>IF('4-man'!F$56="S",26.708,0)+IF('4-man'!F$56="C",10.052,0)+IF('4-man'!F$56="H",IF('4-man'!$Z$44="Ayak",0,IF('4-man'!$Z$44="Swift blade",9.844,9.929)),0)+IF('4-man'!E$56="D",481.25,0)+IF('4-man'!E$56="B",1.257,0)+IF('4-man'!E$56="A",26.917,0)+IF('4-man'!D$56="T",1.29,0)+IF('4-man'!E$56="E",1.275,0)+IF('4-man'!F$56="SB",18.815,0)+IF('4-man'!E$56="H",IF('4-man'!$Z$44="Ayak",1.276,0),0)</f>
        <v/>
      </c>
      <c r="H178">
        <f>IF('4-man'!G$56="S",26.708,0)+IF('4-man'!G$56="C",10.052,0)+IF('4-man'!G$56="H",IF('4-man'!$Z$44="Ayak",0,IF('4-man'!$Z$44="Swift blade",9.844,9.929)),0)+IF('4-man'!F$56="D",481.25,0)+IF('4-man'!F$56="B",1.257,0)+IF('4-man'!F$56="A",26.917,0)+IF('4-man'!E$56="T",1.29,0)+IF('4-man'!F$56="E",1.275,0)+IF('4-man'!G$56="SB",18.815,0)+IF('4-man'!F$56="H",IF('4-man'!$Z$44="Ayak",1.276,0),0)</f>
        <v/>
      </c>
      <c r="I178">
        <f>IF('4-man'!H$56="S",26.708,0)+IF('4-man'!H$56="C",10.052,0)+IF('4-man'!H$56="H",IF('4-man'!$Z$44="Ayak",0,IF('4-man'!$Z$44="Swift blade",9.844,9.929)),0)+IF('4-man'!G$56="D",481.25,0)+IF('4-man'!G$56="B",1.257,0)+IF('4-man'!G$56="A",26.917,0)+IF('4-man'!F$56="T",1.29,0)+IF('4-man'!G$56="E",1.275,0)+IF('4-man'!H$56="SB",18.815,0)+IF('4-man'!G$56="H",IF('4-man'!$Z$44="Ayak",1.276,0),0)</f>
        <v/>
      </c>
      <c r="J178">
        <f>IF('4-man'!I$56="S",26.708,0)+IF('4-man'!I$56="C",10.052,0)+IF('4-man'!I$56="H",IF('4-man'!$Z$44="Ayak",0,IF('4-man'!$Z$44="Swift blade",9.844,9.929)),0)+IF('4-man'!H$56="D",481.25,0)+IF('4-man'!H$56="B",1.257,0)+IF('4-man'!H$56="A",26.917,0)+IF('4-man'!G$56="T",1.29,0)+IF('4-man'!H$56="E",1.275,0)+IF('4-man'!I$56="SB",18.815,0)+IF('4-man'!H$56="H",IF('4-man'!$Z$44="Ayak",1.276,0),0)</f>
        <v/>
      </c>
      <c r="K178">
        <f>IF('4-man'!J$56="S",26.708,0)+IF('4-man'!J$56="C",10.052,0)+IF('4-man'!J$56="H",IF('4-man'!$Z$44="Ayak",0,IF('4-man'!$Z$44="Swift blade",9.844,9.929)),0)+IF('4-man'!I$56="D",481.25,0)+IF('4-man'!I$56="B",1.257,0)+IF('4-man'!I$56="A",26.917,0)+IF('4-man'!H$56="T",1.29,0)+IF('4-man'!I$56="E",1.275,0)+IF('4-man'!J$56="SB",18.815,0)+IF('4-man'!I$56="H",IF('4-man'!$Z$44="Ayak",1.276,0),0)</f>
        <v/>
      </c>
      <c r="L178">
        <f>IF('4-man'!K$56="S",26.708,0)+IF('4-man'!K$56="C",10.052,0)+IF('4-man'!K$56="H",IF('4-man'!$Z$44="Ayak",0,IF('4-man'!$Z$44="Swift blade",9.844,9.929)),0)+IF('4-man'!J$56="D",481.25,0)+IF('4-man'!J$56="B",1.257,0)+IF('4-man'!J$56="A",26.917,0)+IF('4-man'!I$56="T",1.29,0)+IF('4-man'!J$56="E",1.275,0)+IF('4-man'!K$56="SB",18.815,0)+IF('4-man'!J$56="H",IF('4-man'!$Z$44="Ayak",1.276,0),0)</f>
        <v/>
      </c>
      <c r="M178">
        <f>IF('4-man'!L$56="S",26.708,0)+IF('4-man'!L$56="C",10.052,0)+IF('4-man'!L$56="H",IF('4-man'!$Z$44="Ayak",0,IF('4-man'!$Z$44="Swift blade",9.844,9.929)),0)+IF('4-man'!K$56="D",481.25,0)+IF('4-man'!K$56="B",1.257,0)+IF('4-man'!K$56="A",26.917,0)+IF('4-man'!J$56="T",1.29,0)+IF('4-man'!K$56="E",1.275,0)+IF('4-man'!L$56="SB",18.815,0)+IF('4-man'!K$56="H",IF('4-man'!$Z$44="Ayak",1.276,0),0)</f>
        <v/>
      </c>
      <c r="N178">
        <f>IF('4-man'!M$56="S",26.708,0)+IF('4-man'!M$56="C",10.052,0)+IF('4-man'!M$56="H",IF('4-man'!$Z$44="Ayak",0,IF('4-man'!$Z$44="Swift blade",9.844,9.929)),0)+IF('4-man'!L$56="D",481.25,0)+IF('4-man'!L$56="B",1.257,0)+IF('4-man'!L$56="A",26.917,0)+IF('4-man'!K$56="T",1.29,0)+IF('4-man'!L$56="E",1.275,0)+IF('4-man'!M$56="SB",18.815,0)+IF('4-man'!L$56="H",IF('4-man'!$Z$44="Ayak",1.276,0),0)</f>
        <v/>
      </c>
      <c r="O178">
        <f>IF('4-man'!N$56="S",26.708,0)+IF('4-man'!N$56="C",10.052,0)+IF('4-man'!N$56="H",IF('4-man'!$Z$44="Ayak",0,IF('4-man'!$Z$44="Swift blade",9.844,9.929)),0)+IF('4-man'!M$56="D",481.25,0)+IF('4-man'!M$56="B",1.257,0)+IF('4-man'!M$56="A",26.917,0)+IF('4-man'!L$56="T",1.29,0)+IF('4-man'!M$56="E",1.275,0)+IF('4-man'!N$56="SB",18.815,0)+IF('4-man'!M$56="H",IF('4-man'!$Z$44="Ayak",1.276,0),0)</f>
        <v/>
      </c>
      <c r="P178">
        <f>IF('4-man'!O$56="S",26.708,0)+IF('4-man'!O$56="C",10.052,0)+IF('4-man'!O$56="H",IF('4-man'!$Z$44="Ayak",0,IF('4-man'!$Z$44="Swift blade",9.844,9.929)),0)+IF('4-man'!N$56="D",481.25,0)+IF('4-man'!N$56="B",1.257,0)+IF('4-man'!N$56="A",26.917,0)+IF('4-man'!M$56="T",1.29,0)+IF('4-man'!N$56="E",1.275,0)+IF('4-man'!O$56="SB",18.815,0)+IF('4-man'!N$56="H",IF('4-man'!$Z$44="Ayak",1.276,0),0)</f>
        <v/>
      </c>
      <c r="Q178">
        <f>IF('4-man'!P$56="S",26.708,0)+IF('4-man'!P$56="C",10.052,0)+IF('4-man'!P$56="H",IF('4-man'!$Z$44="Ayak",0,IF('4-man'!$Z$44="Swift blade",9.844,9.929)),0)+IF('4-man'!O$56="D",481.25,0)+IF('4-man'!O$56="B",1.257,0)+IF('4-man'!O$56="A",26.917,0)+IF('4-man'!N$56="T",1.29,0)+IF('4-man'!O$56="E",1.275,0)+IF('4-man'!P$56="SB",18.815,0)+IF('4-man'!O$56="H",IF('4-man'!$Z$44="Ayak",1.276,0),0)</f>
        <v/>
      </c>
      <c r="R178">
        <f>IF('4-man'!Q$56="S",26.708,0)+IF('4-man'!Q$56="C",10.052,0)+IF('4-man'!Q$56="H",IF('4-man'!$Z$44="Ayak",0,IF('4-man'!$Z$44="Swift blade",9.844,9.929)),0)+IF('4-man'!P$56="D",481.25,0)+IF('4-man'!P$56="B",1.257,0)+IF('4-man'!P$56="A",26.917,0)+IF('4-man'!O$56="T",1.29,0)+IF('4-man'!P$56="E",1.275,0)+IF('4-man'!Q$56="SB",18.815,0)+IF('4-man'!P$56="H",IF('4-man'!$Z$44="Ayak",1.276,0),0)</f>
        <v/>
      </c>
      <c r="S178">
        <f>IF('4-man'!R$56="S",26.708,0)+IF('4-man'!R$56="C",10.052,0)+IF('4-man'!R$56="H",IF('4-man'!$Z$44="Ayak",0,IF('4-man'!$Z$44="Swift blade",9.844,9.929)),0)+IF('4-man'!Q$56="D",481.25,0)+IF('4-man'!Q$56="B",1.257,0)+IF('4-man'!Q$56="A",26.917,0)+IF('4-man'!P$56="T",1.29,0)+IF('4-man'!Q$56="E",1.275,0)+IF('4-man'!R$56="SB",18.815,0)+IF('4-man'!Q$56="H",IF('4-man'!$Z$44="Ayak",1.276,0),0)</f>
        <v/>
      </c>
      <c r="T178">
        <f>IF('4-man'!S$56="S",26.708,0)+IF('4-man'!S$56="C",10.052,0)+IF('4-man'!S$56="H",IF('4-man'!$Z$44="Ayak",0,IF('4-man'!$Z$44="Swift blade",9.844,9.929)),0)+IF('4-man'!R$56="D",481.25,0)+IF('4-man'!R$56="B",1.257,0)+IF('4-man'!R$56="A",26.917,0)+IF('4-man'!Q$56="T",1.29,0)+IF('4-man'!R$56="E",1.275,0)+IF('4-man'!S$56="SB",18.815,0)+IF('4-man'!R$56="H",IF('4-man'!$Z$44="Ayak",1.276,0),0)</f>
        <v/>
      </c>
      <c r="U178">
        <f>IF('4-man'!T$56="S",26.708,0)+IF('4-man'!T$56="C",10.052,0)+IF('4-man'!T$56="H",IF('4-man'!$Z$44="Ayak",0,IF('4-man'!$Z$44="Swift blade",9.844,9.929)),0)+IF('4-man'!S$56="D",481.25,0)+IF('4-man'!S$56="B",1.257,0)+IF('4-man'!S$56="A",26.917,0)+IF('4-man'!R$56="T",1.29,0)+IF('4-man'!S$56="E",1.275,0)+IF('4-man'!T$56="SB",18.815,0)+IF('4-man'!S$56="H",IF('4-man'!$Z$44="Ayak",1.276,0),0)</f>
        <v/>
      </c>
      <c r="V178">
        <f>IF('4-man'!U$56="S",26.708,0)+IF('4-man'!U$56="C",10.052,0)+IF('4-man'!U$56="H",IF('4-man'!$Z$44="Ayak",0,IF('4-man'!$Z$44="Swift blade",9.844,9.929)),0)+IF('4-man'!T$56="D",481.25,0)+IF('4-man'!T$56="B",1.257,0)+IF('4-man'!T$56="A",26.917,0)+IF('4-man'!S$56="T",1.29,0)+IF('4-man'!T$56="E",1.275,0)+IF('4-man'!U$56="SB",18.815,0)+IF('4-man'!T$56="H",IF('4-man'!$Z$44="Ayak",1.276,0),0)</f>
        <v/>
      </c>
      <c r="W178">
        <f>IF('4-man'!V$56="S",26.708,0)+IF('4-man'!V$56="C",10.052,0)+IF('4-man'!V$56="H",IF('4-man'!$Z$44="Ayak",0,IF('4-man'!$Z$44="Swift blade",9.844,9.929)),0)+IF('4-man'!U$56="D",481.25,0)+IF('4-man'!U$56="B",1.257,0)+IF('4-man'!U$56="A",26.917,0)+IF('4-man'!T$56="T",1.29,0)+IF('4-man'!U$56="E",1.275,0)+IF('4-man'!V$56="SB",18.815,0)+IF('4-man'!U$56="H",IF('4-man'!$Z$44="Ayak",1.276,0),0)</f>
        <v/>
      </c>
      <c r="X178">
        <f>IF('4-man'!W$56="S",26.708,0)+IF('4-man'!W$56="C",10.052,0)+IF('4-man'!W$56="H",IF('4-man'!$Z$44="Ayak",0,IF('4-man'!$Z$44="Swift blade",9.844,9.929)),0)+IF('4-man'!V$56="D",481.25,0)+IF('4-man'!V$56="B",1.257,0)+IF('4-man'!V$56="A",26.917,0)+IF('4-man'!U$56="T",1.29,0)+IF('4-man'!V$56="E",1.275,0)+IF('4-man'!W$56="SB",18.815,0)+IF('4-man'!V$56="H",IF('4-man'!$Z$44="Ayak",1.276,0),0)</f>
        <v/>
      </c>
      <c r="Y178">
        <f>IF('4-man'!X$56="S",26.708,0)+IF('4-man'!X$56="C",10.052,0)+IF('4-man'!X$56="H",IF('4-man'!$Z$44="Ayak",0,IF('4-man'!$Z$44="Swift blade",9.844,9.929)),0)+IF('4-man'!W$56="D",481.25,0)+IF('4-man'!W$56="B",1.257,0)+IF('4-man'!W$56="A",26.917,0)+IF('4-man'!V$56="T",1.29,0)+IF('4-man'!W$56="E",1.275,0)+IF('4-man'!X$56="SB",18.815,0)+IF('4-man'!W$56="H",IF('4-man'!$Z$44="Ayak",1.276,0),0)</f>
        <v/>
      </c>
      <c r="Z178">
        <f>IF('4-man'!Y$56="S",26.708,0)+IF('4-man'!Y$56="C",10.052,0)+IF('4-man'!Y$56="H",IF('4-man'!$Z$44="Ayak",0,IF('4-man'!$Z$44="Swift blade",9.844,9.929)),0)+IF('4-man'!X$56="D",481.25,0)+IF('4-man'!X$56="B",1.257,0)+IF('4-man'!X$56="A",26.917,0)+IF('4-man'!W$56="T",1.29,0)+IF('4-man'!X$56="E",1.275,0)+IF('4-man'!Y$56="SB",18.815,0)+IF('4-man'!X$56="H",IF('4-man'!$Z$44="Ayak",1.276,0),0)</f>
        <v/>
      </c>
      <c r="AA178">
        <f>IF('4-man'!Z$56="S",26.708,0)+IF('4-man'!Z$56="C",10.052,0)+IF('4-man'!Z$56="H",IF('4-man'!$Z$44="Ayak",0,IF('4-man'!$Z$44="Swift blade",9.844,9.929)),0)+IF('4-man'!Y$56="D",481.25,0)+IF('4-man'!Y$56="B",1.257,0)+IF('4-man'!Y$56="A",26.917,0)+IF('4-man'!X$56="T",1.29,0)+IF('4-man'!Y$56="E",1.275,0)+IF('4-man'!Z$56="SB",18.815,0)+IF('4-man'!Y$56="H",IF('4-man'!$Z$44="Ayak",1.276,0),0)</f>
        <v/>
      </c>
      <c r="AB178">
        <f>IF('4-man'!AA$56="S",26.708,0)+IF('4-man'!AA$56="C",10.052,0)+IF('4-man'!AA$56="H",IF('4-man'!$Z$44="Ayak",0,IF('4-man'!$Z$44="Swift blade",9.844,9.929)),0)+IF('4-man'!Z$56="D",481.25,0)+IF('4-man'!Z$56="B",1.257,0)+IF('4-man'!Z$56="A",26.917,0)+IF('4-man'!Y$56="T",1.29,0)+IF('4-man'!Z$56="E",1.275,0)+IF('4-man'!AA$56="SB",18.815,0)+IF('4-man'!Z$56="H",IF('4-man'!$Z$44="Ayak",1.276,0),0)</f>
        <v/>
      </c>
      <c r="AC178">
        <f>IF('4-man'!AB$56="S",26.708,0)+IF('4-man'!AB$56="C",10.052,0)+IF('4-man'!AB$56="H",IF('4-man'!$Z$44="Ayak",0,IF('4-man'!$Z$44="Swift blade",9.844,9.929)),0)+IF('4-man'!AA$56="D",481.25,0)+IF('4-man'!AA$56="B",1.257,0)+IF('4-man'!AA$56="A",26.917,0)+IF('4-man'!Z$56="T",1.29,0)+IF('4-man'!AA$56="E",1.275,0)+IF('4-man'!AB$56="SB",18.815,0)+IF('4-man'!AA$56="H",IF('4-man'!$Z$44="Ayak",1.276,0),0)</f>
        <v/>
      </c>
      <c r="AD178">
        <f>IF('4-man'!AC$56="S",26.708,0)+IF('4-man'!AC$56="C",10.052,0)+IF('4-man'!AC$56="H",IF('4-man'!$Z$44="Ayak",0,IF('4-man'!$Z$44="Swift blade",9.844,9.929)),0)+IF('4-man'!AB$56="D",481.25,0)+IF('4-man'!AB$56="B",1.257,0)+IF('4-man'!AB$56="A",26.917,0)+IF('4-man'!AA$56="T",1.29,0)+IF('4-man'!AB$56="E",1.275,0)+IF('4-man'!AC$56="SB",18.815,0)+IF('4-man'!AB$56="H",IF('4-man'!$Z$44="Ayak",1.276,0),0)</f>
        <v/>
      </c>
      <c r="AE178">
        <f>IF('4-man'!AD$56="S",26.708,0)+IF('4-man'!AD$56="C",10.052,0)+IF('4-man'!AD$56="H",IF('4-man'!$Z$44="Ayak",0,IF('4-man'!$Z$44="Swift blade",9.844,9.929)),0)+IF('4-man'!AC$56="D",481.25,0)+IF('4-man'!AC$56="B",1.257,0)+IF('4-man'!AC$56="A",26.917,0)+IF('4-man'!AB$56="T",1.29,0)+IF('4-man'!AC$56="E",1.275,0)+IF('4-man'!AD$56="SB",18.815,0)+IF('4-man'!AC$56="H",IF('4-man'!$Z$44="Ayak",1.276,0),0)</f>
        <v/>
      </c>
      <c r="AF178">
        <f>IF('4-man'!AE$56="S",26.708,0)+IF('4-man'!AE$56="C",10.052,0)+IF('4-man'!AE$56="H",IF('4-man'!$Z$44="Ayak",0,IF('4-man'!$Z$44="Swift blade",9.844,9.929)),0)+IF('4-man'!AD$56="D",481.25,0)+IF('4-man'!AD$56="B",1.257,0)+IF('4-man'!AD$56="A",26.917,0)+IF('4-man'!AC$56="T",1.29,0)+IF('4-man'!AD$56="E",1.275,0)+IF('4-man'!AE$56="SB",18.815,0)+IF('4-man'!AD$56="H",IF('4-man'!$Z$44="Ayak",1.276,0),0)</f>
        <v/>
      </c>
      <c r="AG178">
        <f>IF('4-man'!AF$56="S",26.708,0)+IF('4-man'!AF$56="C",10.052,0)+IF('4-man'!AF$56="H",IF('4-man'!$Z$44="Ayak",0,IF('4-man'!$Z$44="Swift blade",9.844,9.929)),0)+IF('4-man'!AE$56="D",481.25,0)+IF('4-man'!AE$56="B",1.257,0)+IF('4-man'!AE$56="A",26.917,0)+IF('4-man'!AD$56="T",1.29,0)+IF('4-man'!AE$56="E",1.275,0)+IF('4-man'!AF$56="SB",18.815,0)+IF('4-man'!AE$56="H",IF('4-man'!$Z$44="Ayak",1.276,0),0)</f>
        <v/>
      </c>
      <c r="AH178">
        <f>IF('4-man'!AG$56="S",26.708,0)+IF('4-man'!AG$56="C",10.052,0)+IF('4-man'!AG$56="H",IF('4-man'!$Z$44="Ayak",0,IF('4-man'!$Z$44="Swift blade",9.844,9.929)),0)+IF('4-man'!AF$56="D",481.25,0)+IF('4-man'!AF$56="B",1.257,0)+IF('4-man'!AF$56="A",26.917,0)+IF('4-man'!AE$56="T",1.29,0)+IF('4-man'!AF$56="E",1.275,0)+IF('4-man'!AG$56="SB",18.815,0)+IF('4-man'!AF$56="H",IF('4-man'!$Z$44="Ayak",1.276,0),0)</f>
        <v/>
      </c>
      <c r="AI178">
        <f>IF('4-man'!AH$56="S",26.708,0)+IF('4-man'!AH$56="C",10.052,0)+IF('4-man'!AH$56="H",IF('4-man'!$Z$44="Ayak",0,IF('4-man'!$Z$44="Swift blade",9.844,9.929)),0)+IF('4-man'!AG$56="D",481.25,0)+IF('4-man'!AG$56="B",1.257,0)+IF('4-man'!AG$56="A",26.917,0)+IF('4-man'!AF$56="T",1.29,0)+IF('4-man'!AG$56="E",1.275,0)+IF('4-man'!AH$56="SB",18.815,0)+IF('4-man'!AG$56="H",IF('4-man'!$Z$44="Ayak",1.276,0),0)</f>
        <v/>
      </c>
      <c r="AJ178">
        <f>IF('4-man'!AI$56="S",26.708,0)+IF('4-man'!AI$56="C",10.052,0)+IF('4-man'!AI$56="H",IF('4-man'!$Z$44="Ayak",0,IF('4-man'!$Z$44="Swift blade",9.844,9.929)),0)+IF('4-man'!AH$56="D",481.25,0)+IF('4-man'!AH$56="B",1.257,0)+IF('4-man'!AH$56="A",26.917,0)+IF('4-man'!AG$56="T",1.29,0)+IF('4-man'!AH$56="E",1.275,0)+IF('4-man'!AI$56="SB",18.815,0)+IF('4-man'!AH$56="H",IF('4-man'!$Z$44="Ayak",1.276,0),0)</f>
        <v/>
      </c>
      <c r="AK178">
        <f>IF('4-man'!AJ$56="S",26.708,0)+IF('4-man'!AJ$56="C",10.052,0)+IF('4-man'!AJ$56="H",IF('4-man'!$Z$44="Ayak",0,IF('4-man'!$Z$44="Swift blade",9.844,9.929)),0)+IF('4-man'!AI$56="D",481.25,0)+IF('4-man'!AI$56="B",1.257,0)+IF('4-man'!AI$56="A",26.917,0)+IF('4-man'!AH$56="T",1.29,0)+IF('4-man'!AI$56="E",1.275,0)+IF('4-man'!AJ$56="SB",18.815,0)+IF('4-man'!AI$56="H",IF('4-man'!$Z$44="Ayak",1.276,0),0)</f>
        <v/>
      </c>
      <c r="AL178">
        <f>IF('4-man'!AK$56="S",26.708,0)+IF('4-man'!AK$56="C",10.052,0)+IF('4-man'!AK$56="H",IF('4-man'!$Z$44="Ayak",0,IF('4-man'!$Z$44="Swift blade",9.844,9.929)),0)+IF('4-man'!AJ$56="D",481.25,0)+IF('4-man'!AJ$56="B",1.257,0)+IF('4-man'!AJ$56="A",26.917,0)+IF('4-man'!AI$56="T",1.29,0)+IF('4-man'!AJ$56="E",1.275,0)+IF('4-man'!AK$56="SB",18.815,0)+IF('4-man'!AJ$56="H",IF('4-man'!$Z$44="Ayak",1.276,0),0)</f>
        <v/>
      </c>
      <c r="AM178">
        <f>IF('4-man'!AL$56="S",26.708,0)+IF('4-man'!AL$56="C",10.052,0)+IF('4-man'!AL$56="H",IF('4-man'!$Z$44="Ayak",0,IF('4-man'!$Z$44="Swift blade",9.844,9.929)),0)+IF('4-man'!AK$56="D",481.25,0)+IF('4-man'!AK$56="B",1.257,0)+IF('4-man'!AK$56="A",26.917,0)+IF('4-man'!AJ$56="T",1.29,0)+IF('4-man'!AK$56="E",1.275,0)+IF('4-man'!AL$56="SB",18.815,0)+IF('4-man'!AK$56="H",IF('4-man'!$Z$44="Ayak",1.276,0),0)</f>
        <v/>
      </c>
      <c r="AN178">
        <f>IF('4-man'!AM$56="S",26.708,0)+IF('4-man'!AM$56="C",10.052,0)+IF('4-man'!AM$56="H",IF('4-man'!$Z$44="Ayak",0,IF('4-man'!$Z$44="Swift blade",9.844,9.929)),0)+IF('4-man'!AL$56="D",481.25,0)+IF('4-man'!AL$56="B",1.257,0)+IF('4-man'!AL$56="A",26.917,0)+IF('4-man'!AK$56="T",1.29,0)+IF('4-man'!AL$56="E",1.275,0)+IF('4-man'!AM$56="SB",18.815,0)+IF('4-man'!AL$56="H",IF('4-man'!$Z$44="Ayak",1.276,0),0)</f>
        <v/>
      </c>
      <c r="AO178">
        <f>IF('4-man'!AN$56="S",26.708,0)+IF('4-man'!AN$56="C",10.052,0)+IF('4-man'!AN$56="H",IF('4-man'!$Z$44="Ayak",0,IF('4-man'!$Z$44="Swift blade",9.844,9.929)),0)+IF('4-man'!AM$56="D",481.25,0)+IF('4-man'!AM$56="B",1.257,0)+IF('4-man'!AM$56="A",26.917,0)+IF('4-man'!AL$56="T",1.29,0)+IF('4-man'!AM$56="E",1.275,0)+IF('4-man'!AN$56="SB",18.815,0)+IF('4-man'!AM$56="H",IF('4-man'!$Z$44="Ayak",1.276,0),0)</f>
        <v/>
      </c>
      <c r="AP178">
        <f>IF('4-man'!AO$56="S",26.708,0)+IF('4-man'!AO$56="C",10.052,0)+IF('4-man'!AO$56="H",IF('4-man'!$Z$44="Ayak",0,IF('4-man'!$Z$44="Swift blade",9.844,9.929)),0)+IF('4-man'!AN$56="D",481.25,0)+IF('4-man'!AN$56="B",1.257,0)+IF('4-man'!AN$56="A",26.917,0)+IF('4-man'!AM$56="T",1.29,0)+IF('4-man'!AN$56="E",1.275,0)+IF('4-man'!AO$56="SB",18.815,0)+IF('4-man'!AN$56="H",IF('4-man'!$Z$44="Ayak",1.276,0),0)</f>
        <v/>
      </c>
      <c r="AQ178">
        <f>IF('4-man'!AP$56="S",26.708,0)+IF('4-man'!AP$56="C",10.052,0)+IF('4-man'!AP$56="H",IF('4-man'!$Z$44="Ayak",0,IF('4-man'!$Z$44="Swift blade",9.844,9.929)),0)+IF('4-man'!AO$56="D",481.25,0)+IF('4-man'!AO$56="B",1.257,0)+IF('4-man'!AO$56="A",26.917,0)+IF('4-man'!AN$56="T",1.29,0)+IF('4-man'!AO$56="E",1.275,0)+IF('4-man'!AP$56="SB",18.815,0)+IF('4-man'!AO$56="H",IF('4-man'!$Z$44="Ayak",1.276,0),0)</f>
        <v/>
      </c>
      <c r="AR178">
        <f>IF('4-man'!AQ$56="S",26.708,0)+IF('4-man'!AQ$56="C",10.052,0)+IF('4-man'!AQ$56="H",IF('4-man'!$Z$44="Ayak",0,IF('4-man'!$Z$44="Swift blade",9.844,9.929)),0)+IF('4-man'!AP$56="D",481.25,0)+IF('4-man'!AP$56="B",1.257,0)+IF('4-man'!AP$56="A",26.917,0)+IF('4-man'!AO$56="T",1.29,0)+IF('4-man'!AP$56="E",1.275,0)+IF('4-man'!AQ$56="SB",18.815,0)+IF('4-man'!AP$56="H",IF('4-man'!$Z$44="Ayak",1.276,0),0)</f>
        <v/>
      </c>
      <c r="AS178">
        <f>IF('4-man'!AR$56="S",26.708,0)+IF('4-man'!AR$56="C",10.052,0)+IF('4-man'!AR$56="H",IF('4-man'!$Z$44="Ayak",0,IF('4-man'!$Z$44="Swift blade",9.844,9.929)),0)+IF('4-man'!AQ$56="D",481.25,0)+IF('4-man'!AQ$56="B",1.257,0)+IF('4-man'!AQ$56="A",26.917,0)+IF('4-man'!AP$56="T",1.29,0)+IF('4-man'!AQ$56="E",1.275,0)+IF('4-man'!AR$56="SB",18.815,0)+IF('4-man'!AQ$56="H",IF('4-man'!$Z$44="Ayak",1.276,0),0)</f>
        <v/>
      </c>
      <c r="AT178">
        <f>IF('4-man'!AS$56="S",26.708,0)+IF('4-man'!AS$56="C",10.052,0)+IF('4-man'!AS$56="H",IF('4-man'!$Z$44="Ayak",0,IF('4-man'!$Z$44="Swift blade",9.844,9.929)),0)+IF('4-man'!AR$56="D",481.25,0)+IF('4-man'!AR$56="B",1.257,0)+IF('4-man'!AR$56="A",26.917,0)+IF('4-man'!AQ$56="T",1.29,0)+IF('4-man'!AR$56="E",1.275,0)+IF('4-man'!AS$56="SB",18.815,0)+IF('4-man'!AR$56="H",IF('4-man'!$Z$44="Ayak",1.276,0),0)</f>
        <v/>
      </c>
      <c r="AU178">
        <f>IF('4-man'!AT$56="S",26.708,0)+IF('4-man'!AT$56="C",10.052,0)+IF('4-man'!AT$56="H",IF('4-man'!$Z$44="Ayak",0,IF('4-man'!$Z$44="Swift blade",9.844,9.929)),0)+IF('4-man'!AS$56="D",481.25,0)+IF('4-man'!AS$56="B",1.257,0)+IF('4-man'!AS$56="A",26.917,0)+IF('4-man'!AR$56="T",1.29,0)+IF('4-man'!AS$56="E",1.275,0)+IF('4-man'!AT$56="SB",18.815,0)+IF('4-man'!AS$56="H",IF('4-man'!$Z$44="Ayak",1.276,0),0)</f>
        <v/>
      </c>
      <c r="AV178">
        <f>IF('4-man'!AU$56="S",26.708,0)+IF('4-man'!AU$56="C",10.052,0)+IF('4-man'!AU$56="H",IF('4-man'!$Z$44="Ayak",0,IF('4-man'!$Z$44="Swift blade",9.844,9.929)),0)+IF('4-man'!AT$56="D",481.25,0)+IF('4-man'!AT$56="B",1.257,0)+IF('4-man'!AT$56="A",26.917,0)+IF('4-man'!AS$56="T",1.29,0)+IF('4-man'!AT$56="E",1.275,0)+IF('4-man'!AU$56="SB",18.815,0)+IF('4-man'!AT$56="H",IF('4-man'!$Z$44="Ayak",1.276,0),0)</f>
        <v/>
      </c>
      <c r="AW178">
        <f>IF('4-man'!AV$56="S",26.708,0)+IF('4-man'!AV$56="C",10.052,0)+IF('4-man'!AV$56="H",IF('4-man'!$Z$44="Ayak",0,IF('4-man'!$Z$44="Swift blade",9.844,9.929)),0)+IF('4-man'!AU$56="D",481.25,0)+IF('4-man'!AU$56="B",1.257,0)+IF('4-man'!AU$56="A",26.917,0)+IF('4-man'!AT$56="T",1.29,0)+IF('4-man'!AU$56="E",1.275,0)+IF('4-man'!AV$56="SB",18.815,0)+IF('4-man'!AU$56="H",IF('4-man'!$Z$44="Ayak",1.276,0),0)</f>
        <v/>
      </c>
      <c r="AX178">
        <f>IF('4-man'!AW$56="S",26.708,0)+IF('4-man'!AW$56="C",10.052,0)+IF('4-man'!AW$56="H",IF('4-man'!$Z$44="Ayak",0,IF('4-man'!$Z$44="Swift blade",9.844,9.929)),0)+IF('4-man'!AV$56="D",481.25,0)+IF('4-man'!AV$56="B",1.257,0)+IF('4-man'!AV$56="A",26.917,0)+IF('4-man'!AU$56="T",1.29,0)+IF('4-man'!AV$56="E",1.275,0)+IF('4-man'!AW$56="SB",18.815,0)+IF('4-man'!AV$56="H",IF('4-man'!$Z$44="Ayak",1.276,0),0)</f>
        <v/>
      </c>
      <c r="AY178">
        <f>IF('4-man'!AX$56="S",26.708,0)+IF('4-man'!AX$56="C",10.052,0)+IF('4-man'!AX$56="H",IF('4-man'!$Z$44="Ayak",0,IF('4-man'!$Z$44="Swift blade",9.844,9.929)),0)+IF('4-man'!AW$56="D",481.25,0)+IF('4-man'!AW$56="B",1.257,0)+IF('4-man'!AW$56="A",26.917,0)+IF('4-man'!AV$56="T",1.29,0)+IF('4-man'!AW$56="E",1.275,0)+IF('4-man'!AX$56="SB",18.815,0)+IF('4-man'!AW$56="H",IF('4-man'!$Z$44="Ayak",1.276,0),0)</f>
        <v/>
      </c>
      <c r="AZ178">
        <f>IF('4-man'!AY$56="S",26.708,0)+IF('4-man'!AY$56="C",10.052,0)+IF('4-man'!AY$56="H",IF('4-man'!$Z$44="Ayak",0,IF('4-man'!$Z$44="Swift blade",9.844,9.929)),0)+IF('4-man'!AX$56="D",481.25,0)+IF('4-man'!AX$56="B",1.257,0)+IF('4-man'!AX$56="A",26.917,0)+IF('4-man'!AW$56="T",1.29,0)+IF('4-man'!AX$56="E",1.275,0)+IF('4-man'!AY$56="SB",18.815,0)+IF('4-man'!AX$56="H",IF('4-man'!$Z$44="Ayak",1.276,0),0)</f>
        <v/>
      </c>
      <c r="BA178">
        <f>IF('4-man'!AZ$56="S",26.708,0)+IF('4-man'!AZ$56="C",10.052,0)+IF('4-man'!AZ$56="H",IF('4-man'!$Z$44="Ayak",0,IF('4-man'!$Z$44="Swift blade",9.844,9.929)),0)+IF('4-man'!AY$56="D",481.25,0)+IF('4-man'!AY$56="B",1.257,0)+IF('4-man'!AY$56="A",26.917,0)+IF('4-man'!AX$56="T",1.29,0)+IF('4-man'!AY$56="E",1.275,0)+IF('4-man'!AZ$56="SB",18.815,0)+IF('4-man'!AY$56="H",IF('4-man'!$Z$44="Ayak",1.276,0),0)</f>
        <v/>
      </c>
      <c r="BB178">
        <f>IF('4-man'!BA$56="S",26.708,0)+IF('4-man'!BA$56="C",10.052,0)+IF('4-man'!BA$56="H",IF('4-man'!$Z$44="Ayak",0,IF('4-man'!$Z$44="Swift blade",9.844,9.929)),0)+IF('4-man'!AZ$56="D",481.25,0)+IF('4-man'!AZ$56="B",1.257,0)+IF('4-man'!AZ$56="A",26.917,0)+IF('4-man'!AY$56="T",1.29,0)+IF('4-man'!AZ$56="E",1.275,0)+IF('4-man'!BA$56="SB",18.815,0)+IF('4-man'!AZ$56="H",IF('4-man'!$Z$44="Ayak",1.276,0),0)</f>
        <v/>
      </c>
      <c r="BC178">
        <f>IF('4-man'!BB$56="S",26.708,0)+IF('4-man'!BB$56="C",10.052,0)+IF('4-man'!BB$56="H",IF('4-man'!$Z$44="Ayak",0,IF('4-man'!$Z$44="Swift blade",9.844,9.929)),0)+IF('4-man'!BA$56="D",481.25,0)+IF('4-man'!BA$56="B",1.257,0)+IF('4-man'!BA$56="A",26.917,0)+IF('4-man'!AZ$56="T",1.29,0)+IF('4-man'!BA$56="E",1.275,0)+IF('4-man'!BB$56="SB",18.815,0)+IF('4-man'!BA$56="H",IF('4-man'!$Z$44="Ayak",1.276,0),0)</f>
        <v/>
      </c>
      <c r="BD178">
        <f>IF('4-man'!BC$56="S",26.708,0)+IF('4-man'!BC$56="C",10.052,0)+IF('4-man'!BC$56="H",IF('4-man'!$Z$44="Ayak",0,IF('4-man'!$Z$44="Swift blade",9.844,9.929)),0)+IF('4-man'!BB$56="D",481.25,0)+IF('4-man'!BB$56="B",1.257,0)+IF('4-man'!BB$56="A",26.917,0)+IF('4-man'!BA$56="T",1.29,0)+IF('4-man'!BB$56="E",1.275,0)+IF('4-man'!BC$56="SB",18.815,0)+IF('4-man'!BB$56="H",IF('4-man'!$Z$44="Ayak",1.276,0),0)</f>
        <v/>
      </c>
      <c r="BE178">
        <f>IF('4-man'!BD$56="S",26.708,0)+IF('4-man'!BD$56="C",10.052,0)+IF('4-man'!BD$56="H",IF('4-man'!$Z$44="Ayak",0,IF('4-man'!$Z$44="Swift blade",9.844,9.929)),0)+IF('4-man'!BC$56="D",481.25,0)+IF('4-man'!BC$56="B",1.257,0)+IF('4-man'!BC$56="A",26.917,0)+IF('4-man'!BB$56="T",1.29,0)+IF('4-man'!BC$56="E",1.275,0)+IF('4-man'!BD$56="SB",18.815,0)+IF('4-man'!BC$56="H",IF('4-man'!$Z$44="Ayak",1.276,0),0)</f>
        <v/>
      </c>
      <c r="BF178">
        <f>IF('4-man'!BE$56="S",26.708,0)+IF('4-man'!BE$56="C",10.052,0)+IF('4-man'!BE$56="H",IF('4-man'!$Z$44="Ayak",0,IF('4-man'!$Z$44="Swift blade",9.844,9.929)),0)+IF('4-man'!BD$56="D",481.25,0)+IF('4-man'!BD$56="B",1.257,0)+IF('4-man'!BD$56="A",26.917,0)+IF('4-man'!BC$56="T",1.29,0)+IF('4-man'!BD$56="E",1.275,0)+IF('4-man'!BE$56="SB",18.815,0)+IF('4-man'!BD$56="H",IF('4-man'!$Z$44="Ayak",1.276,0),0)</f>
        <v/>
      </c>
      <c r="BG178">
        <f>IF('4-man'!BF$56="S",26.708,0)+IF('4-man'!BF$56="C",10.052,0)+IF('4-man'!BF$56="H",IF('4-man'!$Z$44="Ayak",0,IF('4-man'!$Z$44="Swift blade",9.844,9.929)),0)+IF('4-man'!BE$56="D",481.25,0)+IF('4-man'!BE$56="B",1.257,0)+IF('4-man'!BE$56="A",26.917,0)+IF('4-man'!BD$56="T",1.29,0)+IF('4-man'!BE$56="E",1.275,0)+IF('4-man'!BF$56="SB",18.815,0)+IF('4-man'!BE$56="H",IF('4-man'!$Z$44="Ayak",1.276,0),0)</f>
        <v/>
      </c>
      <c r="BH178">
        <f>IF('4-man'!BG$56="S",26.708,0)+IF('4-man'!BG$56="C",10.052,0)+IF('4-man'!BG$56="H",IF('4-man'!$Z$44="Ayak",0,IF('4-man'!$Z$44="Swift blade",9.844,9.929)),0)+IF('4-man'!BF$56="D",481.25,0)+IF('4-man'!BF$56="B",1.257,0)+IF('4-man'!BF$56="A",26.917,0)+IF('4-man'!BE$56="T",1.29,0)+IF('4-man'!BF$56="E",1.275,0)+IF('4-man'!BG$56="SB",18.815,0)+IF('4-man'!BF$56="H",IF('4-man'!$Z$44="Ayak",1.276,0),0)</f>
        <v/>
      </c>
      <c r="BI178">
        <f>IF('4-man'!BH$56="S",26.708,0)+IF('4-man'!BH$56="C",10.052,0)+IF('4-man'!BH$56="H",IF('4-man'!$Z$44="Ayak",0,IF('4-man'!$Z$44="Swift blade",9.844,9.929)),0)+IF('4-man'!BG$56="D",481.25,0)+IF('4-man'!BG$56="B",1.257,0)+IF('4-man'!BG$56="A",26.917,0)+IF('4-man'!BF$56="T",1.29,0)+IF('4-man'!BG$56="E",1.275,0)+IF('4-man'!BH$56="SB",18.815,0)+IF('4-man'!BG$56="H",IF('4-man'!$Z$44="Ayak",1.276,0),0)</f>
        <v/>
      </c>
      <c r="BJ178">
        <f>IF('4-man'!BI$56="S",26.708,0)+IF('4-man'!BI$56="C",10.052,0)+IF('4-man'!BI$56="H",IF('4-man'!$Z$44="Ayak",0,IF('4-man'!$Z$44="Swift blade",9.844,9.929)),0)+IF('4-man'!BH$56="D",481.25,0)+IF('4-man'!BH$56="B",1.257,0)+IF('4-man'!BH$56="A",26.917,0)+IF('4-man'!BG$56="T",1.29,0)+IF('4-man'!BH$56="E",1.275,0)+IF('4-man'!BI$56="SB",18.815,0)+IF('4-man'!BH$56="H",IF('4-man'!$Z$44="Ayak",1.276,0),0)</f>
        <v/>
      </c>
      <c r="BK178">
        <f>IF('4-man'!BJ$56="S",26.708,0)+IF('4-man'!BJ$56="C",10.052,0)+IF('4-man'!BJ$56="H",IF('4-man'!$Z$44="Ayak",0,IF('4-man'!$Z$44="Swift blade",9.844,9.929)),0)+IF('4-man'!BI$56="D",481.25,0)+IF('4-man'!BI$56="B",1.257,0)+IF('4-man'!BI$56="A",26.917,0)+IF('4-man'!BH$56="T",1.29,0)+IF('4-man'!BI$56="E",1.275,0)+IF('4-man'!BJ$56="SB",18.815,0)+IF('4-man'!BI$56="H",IF('4-man'!$Z$44="Ayak",1.276,0),0)</f>
        <v/>
      </c>
      <c r="BL178">
        <f>IF('4-man'!BK$56="S",26.708,0)+IF('4-man'!BK$56="C",10.052,0)+IF('4-man'!BK$56="H",IF('4-man'!$Z$44="Ayak",0,IF('4-man'!$Z$44="Swift blade",9.844,9.929)),0)+IF('4-man'!BJ$56="D",481.25,0)+IF('4-man'!BJ$56="B",1.257,0)+IF('4-man'!BJ$56="A",26.917,0)+IF('4-man'!BI$56="T",1.29,0)+IF('4-man'!BJ$56="E",1.275,0)+IF('4-man'!BK$56="SB",18.815,0)+IF('4-man'!BJ$56="H",IF('4-man'!$Z$44="Ayak",1.276,0),0)</f>
        <v/>
      </c>
      <c r="BM178">
        <f>IF('4-man'!BL$56="S",26.708,0)+IF('4-man'!BL$56="C",10.052,0)+IF('4-man'!BL$56="H",IF('4-man'!$Z$44="Ayak",0,IF('4-man'!$Z$44="Swift blade",9.844,9.929)),0)+IF('4-man'!BK$56="D",481.25,0)+IF('4-man'!BK$56="B",1.257,0)+IF('4-man'!BK$56="A",26.917,0)+IF('4-man'!BJ$56="T",1.29,0)+IF('4-man'!BK$56="E",1.275,0)+IF('4-man'!BL$56="SB",18.815,0)+IF('4-man'!BK$56="H",IF('4-man'!$Z$44="Ayak",1.276,0),0)</f>
        <v/>
      </c>
      <c r="BN178">
        <f>IF('4-man'!BM$56="S",26.708,0)+IF('4-man'!BM$56="C",10.052,0)+IF('4-man'!BM$56="H",IF('4-man'!$Z$44="Ayak",0,IF('4-man'!$Z$44="Swift blade",9.844,9.929)),0)+IF('4-man'!BL$56="D",481.25,0)+IF('4-man'!BL$56="B",1.257,0)+IF('4-man'!BL$56="A",26.917,0)+IF('4-man'!BK$56="T",1.29,0)+IF('4-man'!BL$56="E",1.275,0)+IF('4-man'!BM$56="SB",18.815,0)+IF('4-man'!BL$56="H",IF('4-man'!$Z$44="Ayak",1.276,0),0)</f>
        <v/>
      </c>
      <c r="BO178">
        <f>IF('4-man'!BN$56="S",26.708,0)+IF('4-man'!BN$56="C",10.052,0)+IF('4-man'!BN$56="H",IF('4-man'!$Z$44="Ayak",0,IF('4-man'!$Z$44="Swift blade",9.844,9.929)),0)+IF('4-man'!BM$56="D",481.25,0)+IF('4-man'!BM$56="B",1.257,0)+IF('4-man'!BM$56="A",26.917,0)+IF('4-man'!BL$56="T",1.29,0)+IF('4-man'!BM$56="E",1.275,0)+IF('4-man'!BN$56="SB",18.815,0)+IF('4-man'!BM$56="H",IF('4-man'!$Z$44="Ayak",1.276,0),0)</f>
        <v/>
      </c>
      <c r="BP178">
        <f>IF('4-man'!BO$56="S",26.708,0)+IF('4-man'!BO$56="C",10.052,0)+IF('4-man'!BO$56="H",IF('4-man'!$Z$44="Ayak",0,IF('4-man'!$Z$44="Swift blade",9.844,9.929)),0)+IF('4-man'!BN$56="D",481.25,0)+IF('4-man'!BN$56="B",1.257,0)+IF('4-man'!BN$56="A",26.917,0)+IF('4-man'!BM$56="T",1.29,0)+IF('4-man'!BN$56="E",1.275,0)+IF('4-man'!BO$56="SB",18.815,0)+IF('4-man'!BN$56="H",IF('4-man'!$Z$44="Ayak",1.276,0),0)</f>
        <v/>
      </c>
      <c r="BQ178">
        <f>IF('4-man'!BP$56="S",26.708,0)+IF('4-man'!BP$56="C",10.052,0)+IF('4-man'!BP$56="H",IF('4-man'!$Z$44="Ayak",0,IF('4-man'!$Z$44="Swift blade",9.844,9.929)),0)+IF('4-man'!BO$56="D",481.25,0)+IF('4-man'!BO$56="B",1.257,0)+IF('4-man'!BO$56="A",26.917,0)+IF('4-man'!BN$56="T",1.29,0)+IF('4-man'!BO$56="E",1.275,0)+IF('4-man'!BP$56="SB",18.815,0)+IF('4-man'!BO$56="H",IF('4-man'!$Z$44="Ayak",1.276,0),0)</f>
        <v/>
      </c>
      <c r="BR178">
        <f>IF('4-man'!BQ$56="S",26.708,0)+IF('4-man'!BQ$56="C",10.052,0)+IF('4-man'!BQ$56="H",IF('4-man'!$Z$44="Ayak",0,IF('4-man'!$Z$44="Swift blade",9.844,9.929)),0)+IF('4-man'!BP$56="D",481.25,0)+IF('4-man'!BP$56="B",1.257,0)+IF('4-man'!BP$56="A",26.917,0)+IF('4-man'!BO$56="T",1.29,0)+IF('4-man'!BP$56="E",1.275,0)+IF('4-man'!BQ$56="SB",18.815,0)+IF('4-man'!BP$56="H",IF('4-man'!$Z$44="Ayak",1.276,0),0)</f>
        <v/>
      </c>
      <c r="BS178">
        <f>IF('4-man'!BR$56="S",26.708,0)+IF('4-man'!BR$56="C",10.052,0)+IF('4-man'!BR$56="H",IF('4-man'!$Z$44="Ayak",0,IF('4-man'!$Z$44="Swift blade",9.844,9.929)),0)+IF('4-man'!BQ$56="D",481.25,0)+IF('4-man'!BQ$56="B",1.257,0)+IF('4-man'!BQ$56="A",26.917,0)+IF('4-man'!BP$56="T",1.29,0)+IF('4-man'!BQ$56="E",1.275,0)+IF('4-man'!BR$56="SB",18.815,0)+IF('4-man'!BQ$56="H",IF('4-man'!$Z$44="Ayak",1.276,0),0)</f>
        <v/>
      </c>
      <c r="BT178">
        <f>IF('4-man'!BS$56="S",26.708,0)+IF('4-man'!BS$56="C",10.052,0)+IF('4-man'!BS$56="H",IF('4-man'!$Z$44="Ayak",0,IF('4-man'!$Z$44="Swift blade",9.844,9.929)),0)+IF('4-man'!BR$56="D",481.25,0)+IF('4-man'!BR$56="B",1.257,0)+IF('4-man'!BR$56="A",26.917,0)+IF('4-man'!BQ$56="T",1.29,0)+IF('4-man'!BR$56="E",1.275,0)+IF('4-man'!BS$56="SB",18.815,0)+IF('4-man'!BR$56="H",IF('4-man'!$Z$44="Ayak",1.276,0),0)</f>
        <v/>
      </c>
      <c r="BU178">
        <f>IF('4-man'!BT$56="S",26.708,0)+IF('4-man'!BT$56="C",10.052,0)+IF('4-man'!BT$56="H",IF('4-man'!$Z$44="Ayak",0,IF('4-man'!$Z$44="Swift blade",9.844,9.929)),0)+IF('4-man'!BS$56="D",481.25,0)+IF('4-man'!BS$56="B",1.257,0)+IF('4-man'!BS$56="A",26.917,0)+IF('4-man'!BR$56="T",1.29,0)+IF('4-man'!BS$56="E",1.275,0)+IF('4-man'!BT$56="SB",18.815,0)+IF('4-man'!BS$56="H",IF('4-man'!$Z$44="Ayak",1.276,0),0)</f>
        <v/>
      </c>
      <c r="BV178">
        <f>IF('4-man'!BU$56="S",26.708,0)+IF('4-man'!BU$56="C",10.052,0)+IF('4-man'!BU$56="H",IF('4-man'!$Z$44="Ayak",0,IF('4-man'!$Z$44="Swift blade",9.844,9.929)),0)+IF('4-man'!BT$56="D",481.25,0)+IF('4-man'!BT$56="B",1.257,0)+IF('4-man'!BT$56="A",26.917,0)+IF('4-man'!BS$56="T",1.29,0)+IF('4-man'!BT$56="E",1.275,0)+IF('4-man'!BU$56="SB",18.815,0)+IF('4-man'!BT$56="H",IF('4-man'!$Z$44="Ayak",1.276,0),0)</f>
        <v/>
      </c>
      <c r="BW178">
        <f>IF('4-man'!BV$56="S",26.708,0)+IF('4-man'!BV$56="C",10.052,0)+IF('4-man'!BV$56="H",IF('4-man'!$Z$44="Ayak",0,IF('4-man'!$Z$44="Swift blade",9.844,9.929)),0)+IF('4-man'!BU$56="D",481.25,0)+IF('4-man'!BU$56="B",1.257,0)+IF('4-man'!BU$56="A",26.917,0)+IF('4-man'!BT$56="T",1.29,0)+IF('4-man'!BU$56="E",1.275,0)+IF('4-man'!BV$56="SB",18.815,0)+IF('4-man'!BU$56="H",IF('4-man'!$Z$44="Ayak",1.276,0),0)</f>
        <v/>
      </c>
      <c r="BX178">
        <f>IF('4-man'!BW$56="S",26.708,0)+IF('4-man'!BW$56="C",10.052,0)+IF('4-man'!BW$56="H",IF('4-man'!$Z$44="Ayak",0,IF('4-man'!$Z$44="Swift blade",9.844,9.929)),0)+IF('4-man'!BV$56="D",481.25,0)+IF('4-man'!BV$56="B",1.257,0)+IF('4-man'!BV$56="A",26.917,0)+IF('4-man'!BU$56="T",1.29,0)+IF('4-man'!BV$56="E",1.275,0)+IF('4-man'!BW$56="SB",18.815,0)+IF('4-man'!BV$56="H",IF('4-man'!$Z$44="Ayak",1.276,0),0)</f>
        <v/>
      </c>
      <c r="BY178">
        <f>IF('4-man'!BX$56="S",26.708,0)+IF('4-man'!BX$56="C",10.052,0)+IF('4-man'!BX$56="H",IF('4-man'!$Z$44="Ayak",0,IF('4-man'!$Z$44="Swift blade",9.844,9.929)),0)+IF('4-man'!BW$56="D",481.25,0)+IF('4-man'!BW$56="B",1.257,0)+IF('4-man'!BW$56="A",26.917,0)+IF('4-man'!BV$56="T",1.29,0)+IF('4-man'!BW$56="E",1.275,0)+IF('4-man'!BX$56="SB",18.815,0)+IF('4-man'!BW$56="H",IF('4-man'!$Z$44="Ayak",1.276,0),0)</f>
        <v/>
      </c>
      <c r="BZ178">
        <f>IF('4-man'!BY$56="S",26.708,0)+IF('4-man'!BY$56="C",10.052,0)+IF('4-man'!BY$56="H",IF('4-man'!$Z$44="Ayak",0,IF('4-man'!$Z$44="Swift blade",9.844,9.929)),0)+IF('4-man'!BX$56="D",481.25,0)+IF('4-man'!BX$56="B",1.257,0)+IF('4-man'!BX$56="A",26.917,0)+IF('4-man'!BW$56="T",1.29,0)+IF('4-man'!BX$56="E",1.275,0)+IF('4-man'!BY$56="SB",18.815,0)+IF('4-man'!BX$56="H",IF('4-man'!$Z$44="Ayak",1.276,0),0)</f>
        <v/>
      </c>
      <c r="CA178">
        <f>IF('4-man'!BZ$56="S",26.708,0)+IF('4-man'!BZ$56="C",10.052,0)+IF('4-man'!BZ$56="H",IF('4-man'!$Z$44="Ayak",0,IF('4-man'!$Z$44="Swift blade",9.844,9.929)),0)+IF('4-man'!BY$56="D",481.25,0)+IF('4-man'!BY$56="B",1.257,0)+IF('4-man'!BY$56="A",26.917,0)+IF('4-man'!BX$56="T",1.29,0)+IF('4-man'!BY$56="E",1.275,0)+IF('4-man'!BZ$56="SB",18.815,0)+IF('4-man'!BY$56="H",IF('4-man'!$Z$44="Ayak",1.276,0),0)</f>
        <v/>
      </c>
      <c r="CB178">
        <f>IF('4-man'!CA$56="S",26.708,0)+IF('4-man'!CA$56="C",10.052,0)+IF('4-man'!CA$56="H",IF('4-man'!$Z$44="Ayak",0,IF('4-man'!$Z$44="Swift blade",9.844,9.929)),0)+IF('4-man'!BZ$56="D",481.25,0)+IF('4-man'!BZ$56="B",1.257,0)+IF('4-man'!BZ$56="A",26.917,0)+IF('4-man'!BY$56="T",1.29,0)+IF('4-man'!BZ$56="E",1.275,0)+IF('4-man'!CA$56="SB",18.815,0)+IF('4-man'!BZ$56="H",IF('4-man'!$Z$44="Ayak",1.276,0),0)</f>
        <v/>
      </c>
      <c r="CC178">
        <f>IF('4-man'!CB$56="S",26.708,0)+IF('4-man'!CB$56="C",10.052,0)+IF('4-man'!CB$56="H",IF('4-man'!$Z$44="Ayak",0,IF('4-man'!$Z$44="Swift blade",9.844,9.929)),0)+IF('4-man'!CA$56="D",481.25,0)+IF('4-man'!CA$56="B",1.257,0)+IF('4-man'!CA$56="A",26.917,0)+IF('4-man'!BZ$56="T",1.29,0)+IF('4-man'!CA$56="E",1.275,0)+IF('4-man'!CB$56="SB",18.815,0)+IF('4-man'!CA$56="H",IF('4-man'!$Z$44="Ayak",1.276,0),0)</f>
        <v/>
      </c>
      <c r="CD178">
        <f>IF('4-man'!CC$56="S",26.708,0)+IF('4-man'!CC$56="C",10.052,0)+IF('4-man'!CC$56="H",IF('4-man'!$Z$44="Ayak",0,IF('4-man'!$Z$44="Swift blade",9.844,9.929)),0)+IF('4-man'!CB$56="D",481.25,0)+IF('4-man'!CB$56="B",1.257,0)+IF('4-man'!CB$56="A",26.917,0)+IF('4-man'!CA$56="T",1.29,0)+IF('4-man'!CB$56="E",1.275,0)+IF('4-man'!CC$56="SB",18.815,0)+IF('4-man'!CB$56="H",IF('4-man'!$Z$44="Ayak",1.276,0),0)</f>
        <v/>
      </c>
    </row>
    <row r="179">
      <c r="A179" t="inlineStr">
        <is>
          <t>P2 misc</t>
        </is>
      </c>
      <c r="B179">
        <f>IF('4-man'!$BF$37="",MIN($C$201:$CD$201),'4-man'!$BF$37)</f>
        <v/>
      </c>
      <c r="C179">
        <f>MIN(100,INDEX($B$174:$CD$174,1,N179+1)+IF(AND(ISNUMBER(Q179),Q179&gt;N179),25,0))</f>
        <v/>
      </c>
      <c r="D179">
        <f>INDEX($B$175:$CD$175,1,N179+1)</f>
        <v/>
      </c>
      <c r="E179">
        <f>MIN(100,C179+IF(OR('4-man'!$L$38=TRUE,'4-man'!$L$38="TRUE",'4-man'!$L$38="Yes"),15,0))</f>
        <v/>
      </c>
      <c r="F179">
        <f>MAX(0,ROUNDUP((IF('4-man'!$AH$38="",IF('4-man'!$AE$38="",0,'4-man'!$AE$38),'4-man'!$AH$38)-E179)/10,0))</f>
        <v/>
      </c>
      <c r="G179">
        <f>IF(F179=0,I179,MAX(I179,N179+(IF(OR('4-man'!$F$38=TRUE,'4-man'!$F$38="TRUE",'4-man'!$F$38="Yes"),25,50)-D179)+IF(OR('4-man'!$F$38=TRUE,'4-man'!$F$38="TRUE",'4-man'!$F$38="Yes"),25,50)*(F179-1)))</f>
        <v/>
      </c>
      <c r="H179">
        <f>MIN(100,E179+10*F179)</f>
        <v/>
      </c>
      <c r="I179">
        <f>B179+IF('4-man'!$BF$37="",19,21)</f>
        <v/>
      </c>
      <c r="J179">
        <f>IF(G179-I179&lt;=0,0,4*INT((G179-I179)/21)+(MOD(G179-I179,21)&gt;0)+(MOD(G179-I179,21)&gt;6)+(MOD(G179-I179,21)&gt;11)+(MOD(G179-I179,21)&gt;16))</f>
        <v/>
      </c>
      <c r="K179">
        <f>IF(OR('4-man'!$F$38=TRUE,'4-man'!$F$38="TRUE",'4-man'!$F$38="Yes"),H179,E179)-IF('4-man'!$AE$38="",0,'4-man'!$AE$38)+15*(OR('4-man'!$O$38=TRUE,'4-man'!$O$38="TRUE",'4-man'!$O$38="Yes"))+15*(OR('4-man'!$R$38=TRUE,'4-man'!$R$38="TRUE",'4-man'!$R$38="Yes"))</f>
        <v/>
      </c>
      <c r="L179">
        <f>MAX(0,ROUNDUP((IF('4-man'!$AX$38="",30,'4-man'!$AX$38)-K179)/10,0))</f>
        <v/>
      </c>
      <c r="M179">
        <f>IF(OR('4-man'!$F$38=TRUE,'4-man'!$F$38="TRUE",'4-man'!$F$38="Yes"),G179+50*L179,IF(L179=0,N179,N179+(50-D179)+50*(L179-1)))</f>
        <v/>
      </c>
      <c r="N179">
        <f>MAX($C$180:$CD$180)</f>
        <v/>
      </c>
      <c r="O179">
        <f>MAX(0,ROUNDUP((IF('4-man'!$AE$38="",0,'4-man'!$AE$38)-H179)/10,0))</f>
        <v/>
      </c>
      <c r="P179">
        <f>G179+50*O179</f>
        <v/>
      </c>
      <c r="Q179">
        <f>IF(OR('4-man'!$V$38="",COUNTIF('4-man'!$C$56:'4-man'!$CD$56,"P")&gt;0),"",IFERROR(INT(IF(ISNUMBER('4-man'!$V$38),IF('4-man'!$V$38&lt;1,'4-man'!$V$38*86400,'4-man'!$V$38),VALUE(LEFT('4-man'!$V$38,FIND(":",'4-man'!$V$38)-1))*60+VALUE(MID('4-man'!$V$38,FIND(":",'4-man'!$V$38)+1,20)))/0.6+0.000001),""))</f>
        <v/>
      </c>
      <c r="R179">
        <f>IF(AND(IF('4-man'!$C$38="",100,'4-man'!$C$38)=95,COUNTIF('4-man'!$C$56:$CD$56,"R")=0,COUNTIF('4-man'!$C$56:$CD$56,"D")&gt;0),INDEX('4-man'!$C$54:$CD$54,1,MATCH("D",'4-man'!$C$56:$CD$56,0))+1,"")</f>
      </c>
    </row>
    <row r="180">
      <c r="A180" t="inlineStr">
        <is>
          <t>P2 act</t>
        </is>
      </c>
      <c r="C180">
        <f>IF(OR('4-man'!C$56="P",OR('4-man'!C$56="R",'4-man'!C$54=$R$179),AND('4-man'!C$54&lt;=IF('4-man'!$BF$37="",999,'4-man'!$BF$37),OR('4-man'!C$56="D",LEFT('4-man'!C$56,3)="ST&gt;",OR(AND('4-man'!C$55="ST&gt;2",C165&gt;=100),AND('4-man'!C$57="ST&gt;2",C181&gt;=100),AND('4-man'!C$58="ST&gt;2",C189&gt;=100))))),'4-man'!C$54,0)</f>
        <v/>
      </c>
      <c r="D180">
        <f>IF(OR('4-man'!D$56="P",OR('4-man'!D$56="R",'4-man'!D$54=$R$179),AND('4-man'!D$54&lt;=IF('4-man'!$BF$37="",999,'4-man'!$BF$37),OR('4-man'!D$56="D",LEFT('4-man'!D$56,3)="ST&gt;",OR(AND('4-man'!D$55="ST&gt;2",D165&gt;=100),AND('4-man'!D$57="ST&gt;2",D181&gt;=100),AND('4-man'!D$58="ST&gt;2",D189&gt;=100))))),'4-man'!D$54,0)</f>
        <v/>
      </c>
      <c r="E180">
        <f>IF(OR('4-man'!E$56="P",OR('4-man'!E$56="R",'4-man'!E$54=$R$179),AND('4-man'!E$54&lt;=IF('4-man'!$BF$37="",999,'4-man'!$BF$37),OR('4-man'!E$56="D",LEFT('4-man'!E$56,3)="ST&gt;",OR(AND('4-man'!E$55="ST&gt;2",E165&gt;=100),AND('4-man'!E$57="ST&gt;2",E181&gt;=100),AND('4-man'!E$58="ST&gt;2",E189&gt;=100))))),'4-man'!E$54,0)</f>
        <v/>
      </c>
      <c r="F180">
        <f>IF(OR('4-man'!F$56="P",OR('4-man'!F$56="R",'4-man'!F$54=$R$179),AND('4-man'!F$54&lt;=IF('4-man'!$BF$37="",999,'4-man'!$BF$37),OR('4-man'!F$56="D",LEFT('4-man'!F$56,3)="ST&gt;",OR(AND('4-man'!F$55="ST&gt;2",F165&gt;=100),AND('4-man'!F$57="ST&gt;2",F181&gt;=100),AND('4-man'!F$58="ST&gt;2",F189&gt;=100))))),'4-man'!F$54,0)</f>
        <v/>
      </c>
      <c r="G180">
        <f>IF(OR('4-man'!G$56="P",OR('4-man'!G$56="R",'4-man'!G$54=$R$179),AND('4-man'!G$54&lt;=IF('4-man'!$BF$37="",999,'4-man'!$BF$37),OR('4-man'!G$56="D",LEFT('4-man'!G$56,3)="ST&gt;",OR(AND('4-man'!G$55="ST&gt;2",G165&gt;=100),AND('4-man'!G$57="ST&gt;2",G181&gt;=100),AND('4-man'!G$58="ST&gt;2",G189&gt;=100))))),'4-man'!G$54,0)</f>
        <v/>
      </c>
      <c r="H180">
        <f>IF(OR('4-man'!H$56="P",OR('4-man'!H$56="R",'4-man'!H$54=$R$179),AND('4-man'!H$54&lt;=IF('4-man'!$BF$37="",999,'4-man'!$BF$37),OR('4-man'!H$56="D",LEFT('4-man'!H$56,3)="ST&gt;",OR(AND('4-man'!H$55="ST&gt;2",H165&gt;=100),AND('4-man'!H$57="ST&gt;2",H181&gt;=100),AND('4-man'!H$58="ST&gt;2",H189&gt;=100))))),'4-man'!H$54,0)</f>
        <v/>
      </c>
      <c r="I180">
        <f>IF(OR('4-man'!I$56="P",OR('4-man'!I$56="R",'4-man'!I$54=$R$179),AND('4-man'!I$54&lt;=IF('4-man'!$BF$37="",999,'4-man'!$BF$37),OR('4-man'!I$56="D",LEFT('4-man'!I$56,3)="ST&gt;",OR(AND('4-man'!I$55="ST&gt;2",I165&gt;=100),AND('4-man'!I$57="ST&gt;2",I181&gt;=100),AND('4-man'!I$58="ST&gt;2",I189&gt;=100))))),'4-man'!I$54,0)</f>
        <v/>
      </c>
      <c r="J180">
        <f>IF(OR('4-man'!J$56="P",OR('4-man'!J$56="R",'4-man'!J$54=$R$179),AND('4-man'!J$54&lt;=IF('4-man'!$BF$37="",999,'4-man'!$BF$37),OR('4-man'!J$56="D",LEFT('4-man'!J$56,3)="ST&gt;",OR(AND('4-man'!J$55="ST&gt;2",J165&gt;=100),AND('4-man'!J$57="ST&gt;2",J181&gt;=100),AND('4-man'!J$58="ST&gt;2",J189&gt;=100))))),'4-man'!J$54,0)</f>
        <v/>
      </c>
      <c r="K180">
        <f>IF(OR('4-man'!K$56="P",OR('4-man'!K$56="R",'4-man'!K$54=$R$179),AND('4-man'!K$54&lt;=IF('4-man'!$BF$37="",999,'4-man'!$BF$37),OR('4-man'!K$56="D",LEFT('4-man'!K$56,3)="ST&gt;",OR(AND('4-man'!K$55="ST&gt;2",K165&gt;=100),AND('4-man'!K$57="ST&gt;2",K181&gt;=100),AND('4-man'!K$58="ST&gt;2",K189&gt;=100))))),'4-man'!K$54,0)</f>
        <v/>
      </c>
      <c r="L180">
        <f>IF(OR('4-man'!L$56="P",OR('4-man'!L$56="R",'4-man'!L$54=$R$179),AND('4-man'!L$54&lt;=IF('4-man'!$BF$37="",999,'4-man'!$BF$37),OR('4-man'!L$56="D",LEFT('4-man'!L$56,3)="ST&gt;",OR(AND('4-man'!L$55="ST&gt;2",L165&gt;=100),AND('4-man'!L$57="ST&gt;2",L181&gt;=100),AND('4-man'!L$58="ST&gt;2",L189&gt;=100))))),'4-man'!L$54,0)</f>
        <v/>
      </c>
      <c r="M180">
        <f>IF(OR('4-man'!M$56="P",OR('4-man'!M$56="R",'4-man'!M$54=$R$179),AND('4-man'!M$54&lt;=IF('4-man'!$BF$37="",999,'4-man'!$BF$37),OR('4-man'!M$56="D",LEFT('4-man'!M$56,3)="ST&gt;",OR(AND('4-man'!M$55="ST&gt;2",M165&gt;=100),AND('4-man'!M$57="ST&gt;2",M181&gt;=100),AND('4-man'!M$58="ST&gt;2",M189&gt;=100))))),'4-man'!M$54,0)</f>
        <v/>
      </c>
      <c r="N180">
        <f>IF(OR('4-man'!N$56="P",OR('4-man'!N$56="R",'4-man'!N$54=$R$179),AND('4-man'!N$54&lt;=IF('4-man'!$BF$37="",999,'4-man'!$BF$37),OR('4-man'!N$56="D",LEFT('4-man'!N$56,3)="ST&gt;",OR(AND('4-man'!N$55="ST&gt;2",N165&gt;=100),AND('4-man'!N$57="ST&gt;2",N181&gt;=100),AND('4-man'!N$58="ST&gt;2",N189&gt;=100))))),'4-man'!N$54,0)</f>
        <v/>
      </c>
      <c r="O180">
        <f>IF(OR('4-man'!O$56="P",OR('4-man'!O$56="R",'4-man'!O$54=$R$179),AND('4-man'!O$54&lt;=IF('4-man'!$BF$37="",999,'4-man'!$BF$37),OR('4-man'!O$56="D",LEFT('4-man'!O$56,3)="ST&gt;",OR(AND('4-man'!O$55="ST&gt;2",O165&gt;=100),AND('4-man'!O$57="ST&gt;2",O181&gt;=100),AND('4-man'!O$58="ST&gt;2",O189&gt;=100))))),'4-man'!O$54,0)</f>
        <v/>
      </c>
      <c r="P180">
        <f>IF(OR('4-man'!P$56="P",OR('4-man'!P$56="R",'4-man'!P$54=$R$179),AND('4-man'!P$54&lt;=IF('4-man'!$BF$37="",999,'4-man'!$BF$37),OR('4-man'!P$56="D",LEFT('4-man'!P$56,3)="ST&gt;",OR(AND('4-man'!P$55="ST&gt;2",P165&gt;=100),AND('4-man'!P$57="ST&gt;2",P181&gt;=100),AND('4-man'!P$58="ST&gt;2",P189&gt;=100))))),'4-man'!P$54,0)</f>
        <v/>
      </c>
      <c r="Q180">
        <f>IF(OR('4-man'!Q$56="P",OR('4-man'!Q$56="R",'4-man'!Q$54=$R$179),AND('4-man'!Q$54&lt;=IF('4-man'!$BF$37="",999,'4-man'!$BF$37),OR('4-man'!Q$56="D",LEFT('4-man'!Q$56,3)="ST&gt;",OR(AND('4-man'!Q$55="ST&gt;2",Q165&gt;=100),AND('4-man'!Q$57="ST&gt;2",Q181&gt;=100),AND('4-man'!Q$58="ST&gt;2",Q189&gt;=100))))),'4-man'!Q$54,0)</f>
        <v/>
      </c>
      <c r="R180">
        <f>IF(OR('4-man'!R$56="P",OR('4-man'!R$56="R",'4-man'!R$54=$R$179),AND('4-man'!R$54&lt;=IF('4-man'!$BF$37="",999,'4-man'!$BF$37),OR('4-man'!R$56="D",LEFT('4-man'!R$56,3)="ST&gt;",OR(AND('4-man'!R$55="ST&gt;2",R165&gt;=100),AND('4-man'!R$57="ST&gt;2",R181&gt;=100),AND('4-man'!R$58="ST&gt;2",R189&gt;=100))))),'4-man'!R$54,0)</f>
        <v/>
      </c>
      <c r="S180">
        <f>IF(OR('4-man'!S$56="P",OR('4-man'!S$56="R",'4-man'!S$54=$R$179),AND('4-man'!S$54&lt;=IF('4-man'!$BF$37="",999,'4-man'!$BF$37),OR('4-man'!S$56="D",LEFT('4-man'!S$56,3)="ST&gt;",OR(AND('4-man'!S$55="ST&gt;2",S165&gt;=100),AND('4-man'!S$57="ST&gt;2",S181&gt;=100),AND('4-man'!S$58="ST&gt;2",S189&gt;=100))))),'4-man'!S$54,0)</f>
        <v/>
      </c>
      <c r="T180">
        <f>IF(OR('4-man'!T$56="P",OR('4-man'!T$56="R",'4-man'!T$54=$R$179),AND('4-man'!T$54&lt;=IF('4-man'!$BF$37="",999,'4-man'!$BF$37),OR('4-man'!T$56="D",LEFT('4-man'!T$56,3)="ST&gt;",OR(AND('4-man'!T$55="ST&gt;2",T165&gt;=100),AND('4-man'!T$57="ST&gt;2",T181&gt;=100),AND('4-man'!T$58="ST&gt;2",T189&gt;=100))))),'4-man'!T$54,0)</f>
        <v/>
      </c>
      <c r="U180">
        <f>IF(OR('4-man'!U$56="P",OR('4-man'!U$56="R",'4-man'!U$54=$R$179),AND('4-man'!U$54&lt;=IF('4-man'!$BF$37="",999,'4-man'!$BF$37),OR('4-man'!U$56="D",LEFT('4-man'!U$56,3)="ST&gt;",OR(AND('4-man'!U$55="ST&gt;2",U165&gt;=100),AND('4-man'!U$57="ST&gt;2",U181&gt;=100),AND('4-man'!U$58="ST&gt;2",U189&gt;=100))))),'4-man'!U$54,0)</f>
        <v/>
      </c>
      <c r="V180">
        <f>IF(OR('4-man'!V$56="P",OR('4-man'!V$56="R",'4-man'!V$54=$R$179),AND('4-man'!V$54&lt;=IF('4-man'!$BF$37="",999,'4-man'!$BF$37),OR('4-man'!V$56="D",LEFT('4-man'!V$56,3)="ST&gt;",OR(AND('4-man'!V$55="ST&gt;2",V165&gt;=100),AND('4-man'!V$57="ST&gt;2",V181&gt;=100),AND('4-man'!V$58="ST&gt;2",V189&gt;=100))))),'4-man'!V$54,0)</f>
        <v/>
      </c>
      <c r="W180">
        <f>IF(OR('4-man'!W$56="P",OR('4-man'!W$56="R",'4-man'!W$54=$R$179),AND('4-man'!W$54&lt;=IF('4-man'!$BF$37="",999,'4-man'!$BF$37),OR('4-man'!W$56="D",LEFT('4-man'!W$56,3)="ST&gt;",OR(AND('4-man'!W$55="ST&gt;2",W165&gt;=100),AND('4-man'!W$57="ST&gt;2",W181&gt;=100),AND('4-man'!W$58="ST&gt;2",W189&gt;=100))))),'4-man'!W$54,0)</f>
        <v/>
      </c>
      <c r="X180">
        <f>IF(OR('4-man'!X$56="P",OR('4-man'!X$56="R",'4-man'!X$54=$R$179),AND('4-man'!X$54&lt;=IF('4-man'!$BF$37="",999,'4-man'!$BF$37),OR('4-man'!X$56="D",LEFT('4-man'!X$56,3)="ST&gt;",OR(AND('4-man'!X$55="ST&gt;2",X165&gt;=100),AND('4-man'!X$57="ST&gt;2",X181&gt;=100),AND('4-man'!X$58="ST&gt;2",X189&gt;=100))))),'4-man'!X$54,0)</f>
        <v/>
      </c>
      <c r="Y180">
        <f>IF(OR('4-man'!Y$56="P",OR('4-man'!Y$56="R",'4-man'!Y$54=$R$179),AND('4-man'!Y$54&lt;=IF('4-man'!$BF$37="",999,'4-man'!$BF$37),OR('4-man'!Y$56="D",LEFT('4-man'!Y$56,3)="ST&gt;",OR(AND('4-man'!Y$55="ST&gt;2",Y165&gt;=100),AND('4-man'!Y$57="ST&gt;2",Y181&gt;=100),AND('4-man'!Y$58="ST&gt;2",Y189&gt;=100))))),'4-man'!Y$54,0)</f>
        <v/>
      </c>
      <c r="Z180">
        <f>IF(OR('4-man'!Z$56="P",OR('4-man'!Z$56="R",'4-man'!Z$54=$R$179),AND('4-man'!Z$54&lt;=IF('4-man'!$BF$37="",999,'4-man'!$BF$37),OR('4-man'!Z$56="D",LEFT('4-man'!Z$56,3)="ST&gt;",OR(AND('4-man'!Z$55="ST&gt;2",Z165&gt;=100),AND('4-man'!Z$57="ST&gt;2",Z181&gt;=100),AND('4-man'!Z$58="ST&gt;2",Z189&gt;=100))))),'4-man'!Z$54,0)</f>
        <v/>
      </c>
      <c r="AA180">
        <f>IF(OR('4-man'!AA$56="P",OR('4-man'!AA$56="R",'4-man'!AA$54=$R$179),AND('4-man'!AA$54&lt;=IF('4-man'!$BF$37="",999,'4-man'!$BF$37),OR('4-man'!AA$56="D",LEFT('4-man'!AA$56,3)="ST&gt;",OR(AND('4-man'!AA$55="ST&gt;2",AA165&gt;=100),AND('4-man'!AA$57="ST&gt;2",AA181&gt;=100),AND('4-man'!AA$58="ST&gt;2",AA189&gt;=100))))),'4-man'!AA$54,0)</f>
        <v/>
      </c>
      <c r="AB180">
        <f>IF(OR('4-man'!AB$56="P",OR('4-man'!AB$56="R",'4-man'!AB$54=$R$179),AND('4-man'!AB$54&lt;=IF('4-man'!$BF$37="",999,'4-man'!$BF$37),OR('4-man'!AB$56="D",LEFT('4-man'!AB$56,3)="ST&gt;",OR(AND('4-man'!AB$55="ST&gt;2",AB165&gt;=100),AND('4-man'!AB$57="ST&gt;2",AB181&gt;=100),AND('4-man'!AB$58="ST&gt;2",AB189&gt;=100))))),'4-man'!AB$54,0)</f>
        <v/>
      </c>
      <c r="AC180">
        <f>IF(OR('4-man'!AC$56="P",OR('4-man'!AC$56="R",'4-man'!AC$54=$R$179),AND('4-man'!AC$54&lt;=IF('4-man'!$BF$37="",999,'4-man'!$BF$37),OR('4-man'!AC$56="D",LEFT('4-man'!AC$56,3)="ST&gt;",OR(AND('4-man'!AC$55="ST&gt;2",AC165&gt;=100),AND('4-man'!AC$57="ST&gt;2",AC181&gt;=100),AND('4-man'!AC$58="ST&gt;2",AC189&gt;=100))))),'4-man'!AC$54,0)</f>
        <v/>
      </c>
      <c r="AD180">
        <f>IF(OR('4-man'!AD$56="P",OR('4-man'!AD$56="R",'4-man'!AD$54=$R$179),AND('4-man'!AD$54&lt;=IF('4-man'!$BF$37="",999,'4-man'!$BF$37),OR('4-man'!AD$56="D",LEFT('4-man'!AD$56,3)="ST&gt;",OR(AND('4-man'!AD$55="ST&gt;2",AD165&gt;=100),AND('4-man'!AD$57="ST&gt;2",AD181&gt;=100),AND('4-man'!AD$58="ST&gt;2",AD189&gt;=100))))),'4-man'!AD$54,0)</f>
        <v/>
      </c>
      <c r="AE180">
        <f>IF(OR('4-man'!AE$56="P",OR('4-man'!AE$56="R",'4-man'!AE$54=$R$179),AND('4-man'!AE$54&lt;=IF('4-man'!$BF$37="",999,'4-man'!$BF$37),OR('4-man'!AE$56="D",LEFT('4-man'!AE$56,3)="ST&gt;",OR(AND('4-man'!AE$55="ST&gt;2",AE165&gt;=100),AND('4-man'!AE$57="ST&gt;2",AE181&gt;=100),AND('4-man'!AE$58="ST&gt;2",AE189&gt;=100))))),'4-man'!AE$54,0)</f>
        <v/>
      </c>
      <c r="AF180">
        <f>IF(OR('4-man'!AF$56="P",OR('4-man'!AF$56="R",'4-man'!AF$54=$R$179),AND('4-man'!AF$54&lt;=IF('4-man'!$BF$37="",999,'4-man'!$BF$37),OR('4-man'!AF$56="D",LEFT('4-man'!AF$56,3)="ST&gt;",OR(AND('4-man'!AF$55="ST&gt;2",AF165&gt;=100),AND('4-man'!AF$57="ST&gt;2",AF181&gt;=100),AND('4-man'!AF$58="ST&gt;2",AF189&gt;=100))))),'4-man'!AF$54,0)</f>
        <v/>
      </c>
      <c r="AG180">
        <f>IF(OR('4-man'!AG$56="P",OR('4-man'!AG$56="R",'4-man'!AG$54=$R$179),AND('4-man'!AG$54&lt;=IF('4-man'!$BF$37="",999,'4-man'!$BF$37),OR('4-man'!AG$56="D",LEFT('4-man'!AG$56,3)="ST&gt;",OR(AND('4-man'!AG$55="ST&gt;2",AG165&gt;=100),AND('4-man'!AG$57="ST&gt;2",AG181&gt;=100),AND('4-man'!AG$58="ST&gt;2",AG189&gt;=100))))),'4-man'!AG$54,0)</f>
        <v/>
      </c>
      <c r="AH180">
        <f>IF(OR('4-man'!AH$56="P",OR('4-man'!AH$56="R",'4-man'!AH$54=$R$179),AND('4-man'!AH$54&lt;=IF('4-man'!$BF$37="",999,'4-man'!$BF$37),OR('4-man'!AH$56="D",LEFT('4-man'!AH$56,3)="ST&gt;",OR(AND('4-man'!AH$55="ST&gt;2",AH165&gt;=100),AND('4-man'!AH$57="ST&gt;2",AH181&gt;=100),AND('4-man'!AH$58="ST&gt;2",AH189&gt;=100))))),'4-man'!AH$54,0)</f>
        <v/>
      </c>
      <c r="AI180">
        <f>IF(OR('4-man'!AI$56="P",OR('4-man'!AI$56="R",'4-man'!AI$54=$R$179),AND('4-man'!AI$54&lt;=IF('4-man'!$BF$37="",999,'4-man'!$BF$37),OR('4-man'!AI$56="D",LEFT('4-man'!AI$56,3)="ST&gt;",OR(AND('4-man'!AI$55="ST&gt;2",AI165&gt;=100),AND('4-man'!AI$57="ST&gt;2",AI181&gt;=100),AND('4-man'!AI$58="ST&gt;2",AI189&gt;=100))))),'4-man'!AI$54,0)</f>
        <v/>
      </c>
      <c r="AJ180">
        <f>IF(OR('4-man'!AJ$56="P",OR('4-man'!AJ$56="R",'4-man'!AJ$54=$R$179),AND('4-man'!AJ$54&lt;=IF('4-man'!$BF$37="",999,'4-man'!$BF$37),OR('4-man'!AJ$56="D",LEFT('4-man'!AJ$56,3)="ST&gt;",OR(AND('4-man'!AJ$55="ST&gt;2",AJ165&gt;=100),AND('4-man'!AJ$57="ST&gt;2",AJ181&gt;=100),AND('4-man'!AJ$58="ST&gt;2",AJ189&gt;=100))))),'4-man'!AJ$54,0)</f>
        <v/>
      </c>
      <c r="AK180">
        <f>IF(OR('4-man'!AK$56="P",OR('4-man'!AK$56="R",'4-man'!AK$54=$R$179),AND('4-man'!AK$54&lt;=IF('4-man'!$BF$37="",999,'4-man'!$BF$37),OR('4-man'!AK$56="D",LEFT('4-man'!AK$56,3)="ST&gt;",OR(AND('4-man'!AK$55="ST&gt;2",AK165&gt;=100),AND('4-man'!AK$57="ST&gt;2",AK181&gt;=100),AND('4-man'!AK$58="ST&gt;2",AK189&gt;=100))))),'4-man'!AK$54,0)</f>
        <v/>
      </c>
      <c r="AL180">
        <f>IF(OR('4-man'!AL$56="P",OR('4-man'!AL$56="R",'4-man'!AL$54=$R$179),AND('4-man'!AL$54&lt;=IF('4-man'!$BF$37="",999,'4-man'!$BF$37),OR('4-man'!AL$56="D",LEFT('4-man'!AL$56,3)="ST&gt;",OR(AND('4-man'!AL$55="ST&gt;2",AL165&gt;=100),AND('4-man'!AL$57="ST&gt;2",AL181&gt;=100),AND('4-man'!AL$58="ST&gt;2",AL189&gt;=100))))),'4-man'!AL$54,0)</f>
        <v/>
      </c>
      <c r="AM180">
        <f>IF(OR('4-man'!AM$56="P",OR('4-man'!AM$56="R",'4-man'!AM$54=$R$179),AND('4-man'!AM$54&lt;=IF('4-man'!$BF$37="",999,'4-man'!$BF$37),OR('4-man'!AM$56="D",LEFT('4-man'!AM$56,3)="ST&gt;",OR(AND('4-man'!AM$55="ST&gt;2",AM165&gt;=100),AND('4-man'!AM$57="ST&gt;2",AM181&gt;=100),AND('4-man'!AM$58="ST&gt;2",AM189&gt;=100))))),'4-man'!AM$54,0)</f>
        <v/>
      </c>
      <c r="AN180">
        <f>IF(OR('4-man'!AN$56="P",OR('4-man'!AN$56="R",'4-man'!AN$54=$R$179),AND('4-man'!AN$54&lt;=IF('4-man'!$BF$37="",999,'4-man'!$BF$37),OR('4-man'!AN$56="D",LEFT('4-man'!AN$56,3)="ST&gt;",OR(AND('4-man'!AN$55="ST&gt;2",AN165&gt;=100),AND('4-man'!AN$57="ST&gt;2",AN181&gt;=100),AND('4-man'!AN$58="ST&gt;2",AN189&gt;=100))))),'4-man'!AN$54,0)</f>
        <v/>
      </c>
      <c r="AO180">
        <f>IF(OR('4-man'!AO$56="P",OR('4-man'!AO$56="R",'4-man'!AO$54=$R$179),AND('4-man'!AO$54&lt;=IF('4-man'!$BF$37="",999,'4-man'!$BF$37),OR('4-man'!AO$56="D",LEFT('4-man'!AO$56,3)="ST&gt;",OR(AND('4-man'!AO$55="ST&gt;2",AO165&gt;=100),AND('4-man'!AO$57="ST&gt;2",AO181&gt;=100),AND('4-man'!AO$58="ST&gt;2",AO189&gt;=100))))),'4-man'!AO$54,0)</f>
        <v/>
      </c>
      <c r="AP180">
        <f>IF(OR('4-man'!AP$56="P",OR('4-man'!AP$56="R",'4-man'!AP$54=$R$179),AND('4-man'!AP$54&lt;=IF('4-man'!$BF$37="",999,'4-man'!$BF$37),OR('4-man'!AP$56="D",LEFT('4-man'!AP$56,3)="ST&gt;",OR(AND('4-man'!AP$55="ST&gt;2",AP165&gt;=100),AND('4-man'!AP$57="ST&gt;2",AP181&gt;=100),AND('4-man'!AP$58="ST&gt;2",AP189&gt;=100))))),'4-man'!AP$54,0)</f>
        <v/>
      </c>
      <c r="AQ180">
        <f>IF(OR('4-man'!AQ$56="P",OR('4-man'!AQ$56="R",'4-man'!AQ$54=$R$179),AND('4-man'!AQ$54&lt;=IF('4-man'!$BF$37="",999,'4-man'!$BF$37),OR('4-man'!AQ$56="D",LEFT('4-man'!AQ$56,3)="ST&gt;",OR(AND('4-man'!AQ$55="ST&gt;2",AQ165&gt;=100),AND('4-man'!AQ$57="ST&gt;2",AQ181&gt;=100),AND('4-man'!AQ$58="ST&gt;2",AQ189&gt;=100))))),'4-man'!AQ$54,0)</f>
        <v/>
      </c>
      <c r="AR180">
        <f>IF(OR('4-man'!AR$56="P",OR('4-man'!AR$56="R",'4-man'!AR$54=$R$179),AND('4-man'!AR$54&lt;=IF('4-man'!$BF$37="",999,'4-man'!$BF$37),OR('4-man'!AR$56="D",LEFT('4-man'!AR$56,3)="ST&gt;",OR(AND('4-man'!AR$55="ST&gt;2",AR165&gt;=100),AND('4-man'!AR$57="ST&gt;2",AR181&gt;=100),AND('4-man'!AR$58="ST&gt;2",AR189&gt;=100))))),'4-man'!AR$54,0)</f>
        <v/>
      </c>
      <c r="AS180">
        <f>IF(OR('4-man'!AS$56="P",OR('4-man'!AS$56="R",'4-man'!AS$54=$R$179),AND('4-man'!AS$54&lt;=IF('4-man'!$BF$37="",999,'4-man'!$BF$37),OR('4-man'!AS$56="D",LEFT('4-man'!AS$56,3)="ST&gt;",OR(AND('4-man'!AS$55="ST&gt;2",AS165&gt;=100),AND('4-man'!AS$57="ST&gt;2",AS181&gt;=100),AND('4-man'!AS$58="ST&gt;2",AS189&gt;=100))))),'4-man'!AS$54,0)</f>
        <v/>
      </c>
      <c r="AT180">
        <f>IF(OR('4-man'!AT$56="P",OR('4-man'!AT$56="R",'4-man'!AT$54=$R$179),AND('4-man'!AT$54&lt;=IF('4-man'!$BF$37="",999,'4-man'!$BF$37),OR('4-man'!AT$56="D",LEFT('4-man'!AT$56,3)="ST&gt;",OR(AND('4-man'!AT$55="ST&gt;2",AT165&gt;=100),AND('4-man'!AT$57="ST&gt;2",AT181&gt;=100),AND('4-man'!AT$58="ST&gt;2",AT189&gt;=100))))),'4-man'!AT$54,0)</f>
        <v/>
      </c>
      <c r="AU180">
        <f>IF(OR('4-man'!AU$56="P",OR('4-man'!AU$56="R",'4-man'!AU$54=$R$179),AND('4-man'!AU$54&lt;=IF('4-man'!$BF$37="",999,'4-man'!$BF$37),OR('4-man'!AU$56="D",LEFT('4-man'!AU$56,3)="ST&gt;",OR(AND('4-man'!AU$55="ST&gt;2",AU165&gt;=100),AND('4-man'!AU$57="ST&gt;2",AU181&gt;=100),AND('4-man'!AU$58="ST&gt;2",AU189&gt;=100))))),'4-man'!AU$54,0)</f>
        <v/>
      </c>
      <c r="AV180">
        <f>IF(OR('4-man'!AV$56="P",OR('4-man'!AV$56="R",'4-man'!AV$54=$R$179),AND('4-man'!AV$54&lt;=IF('4-man'!$BF$37="",999,'4-man'!$BF$37),OR('4-man'!AV$56="D",LEFT('4-man'!AV$56,3)="ST&gt;",OR(AND('4-man'!AV$55="ST&gt;2",AV165&gt;=100),AND('4-man'!AV$57="ST&gt;2",AV181&gt;=100),AND('4-man'!AV$58="ST&gt;2",AV189&gt;=100))))),'4-man'!AV$54,0)</f>
        <v/>
      </c>
      <c r="AW180">
        <f>IF(OR('4-man'!AW$56="P",OR('4-man'!AW$56="R",'4-man'!AW$54=$R$179),AND('4-man'!AW$54&lt;=IF('4-man'!$BF$37="",999,'4-man'!$BF$37),OR('4-man'!AW$56="D",LEFT('4-man'!AW$56,3)="ST&gt;",OR(AND('4-man'!AW$55="ST&gt;2",AW165&gt;=100),AND('4-man'!AW$57="ST&gt;2",AW181&gt;=100),AND('4-man'!AW$58="ST&gt;2",AW189&gt;=100))))),'4-man'!AW$54,0)</f>
        <v/>
      </c>
      <c r="AX180">
        <f>IF(OR('4-man'!AX$56="P",OR('4-man'!AX$56="R",'4-man'!AX$54=$R$179),AND('4-man'!AX$54&lt;=IF('4-man'!$BF$37="",999,'4-man'!$BF$37),OR('4-man'!AX$56="D",LEFT('4-man'!AX$56,3)="ST&gt;",OR(AND('4-man'!AX$55="ST&gt;2",AX165&gt;=100),AND('4-man'!AX$57="ST&gt;2",AX181&gt;=100),AND('4-man'!AX$58="ST&gt;2",AX189&gt;=100))))),'4-man'!AX$54,0)</f>
        <v/>
      </c>
      <c r="AY180">
        <f>IF(OR('4-man'!AY$56="P",OR('4-man'!AY$56="R",'4-man'!AY$54=$R$179),AND('4-man'!AY$54&lt;=IF('4-man'!$BF$37="",999,'4-man'!$BF$37),OR('4-man'!AY$56="D",LEFT('4-man'!AY$56,3)="ST&gt;",OR(AND('4-man'!AY$55="ST&gt;2",AY165&gt;=100),AND('4-man'!AY$57="ST&gt;2",AY181&gt;=100),AND('4-man'!AY$58="ST&gt;2",AY189&gt;=100))))),'4-man'!AY$54,0)</f>
        <v/>
      </c>
      <c r="AZ180">
        <f>IF(OR('4-man'!AZ$56="P",OR('4-man'!AZ$56="R",'4-man'!AZ$54=$R$179),AND('4-man'!AZ$54&lt;=IF('4-man'!$BF$37="",999,'4-man'!$BF$37),OR('4-man'!AZ$56="D",LEFT('4-man'!AZ$56,3)="ST&gt;",OR(AND('4-man'!AZ$55="ST&gt;2",AZ165&gt;=100),AND('4-man'!AZ$57="ST&gt;2",AZ181&gt;=100),AND('4-man'!AZ$58="ST&gt;2",AZ189&gt;=100))))),'4-man'!AZ$54,0)</f>
        <v/>
      </c>
      <c r="BA180">
        <f>IF(OR('4-man'!BA$56="P",OR('4-man'!BA$56="R",'4-man'!BA$54=$R$179),AND('4-man'!BA$54&lt;=IF('4-man'!$BF$37="",999,'4-man'!$BF$37),OR('4-man'!BA$56="D",LEFT('4-man'!BA$56,3)="ST&gt;",OR(AND('4-man'!BA$55="ST&gt;2",BA165&gt;=100),AND('4-man'!BA$57="ST&gt;2",BA181&gt;=100),AND('4-man'!BA$58="ST&gt;2",BA189&gt;=100))))),'4-man'!BA$54,0)</f>
        <v/>
      </c>
      <c r="BB180">
        <f>IF(OR('4-man'!BB$56="P",OR('4-man'!BB$56="R",'4-man'!BB$54=$R$179),AND('4-man'!BB$54&lt;=IF('4-man'!$BF$37="",999,'4-man'!$BF$37),OR('4-man'!BB$56="D",LEFT('4-man'!BB$56,3)="ST&gt;",OR(AND('4-man'!BB$55="ST&gt;2",BB165&gt;=100),AND('4-man'!BB$57="ST&gt;2",BB181&gt;=100),AND('4-man'!BB$58="ST&gt;2",BB189&gt;=100))))),'4-man'!BB$54,0)</f>
        <v/>
      </c>
      <c r="BC180">
        <f>IF(OR('4-man'!BC$56="P",OR('4-man'!BC$56="R",'4-man'!BC$54=$R$179),AND('4-man'!BC$54&lt;=IF('4-man'!$BF$37="",999,'4-man'!$BF$37),OR('4-man'!BC$56="D",LEFT('4-man'!BC$56,3)="ST&gt;",OR(AND('4-man'!BC$55="ST&gt;2",BC165&gt;=100),AND('4-man'!BC$57="ST&gt;2",BC181&gt;=100),AND('4-man'!BC$58="ST&gt;2",BC189&gt;=100))))),'4-man'!BC$54,0)</f>
        <v/>
      </c>
      <c r="BD180">
        <f>IF(OR('4-man'!BD$56="P",OR('4-man'!BD$56="R",'4-man'!BD$54=$R$179),AND('4-man'!BD$54&lt;=IF('4-man'!$BF$37="",999,'4-man'!$BF$37),OR('4-man'!BD$56="D",LEFT('4-man'!BD$56,3)="ST&gt;",OR(AND('4-man'!BD$55="ST&gt;2",BD165&gt;=100),AND('4-man'!BD$57="ST&gt;2",BD181&gt;=100),AND('4-man'!BD$58="ST&gt;2",BD189&gt;=100))))),'4-man'!BD$54,0)</f>
        <v/>
      </c>
      <c r="BE180">
        <f>IF(OR('4-man'!BE$56="P",OR('4-man'!BE$56="R",'4-man'!BE$54=$R$179),AND('4-man'!BE$54&lt;=IF('4-man'!$BF$37="",999,'4-man'!$BF$37),OR('4-man'!BE$56="D",LEFT('4-man'!BE$56,3)="ST&gt;",OR(AND('4-man'!BE$55="ST&gt;2",BE165&gt;=100),AND('4-man'!BE$57="ST&gt;2",BE181&gt;=100),AND('4-man'!BE$58="ST&gt;2",BE189&gt;=100))))),'4-man'!BE$54,0)</f>
        <v/>
      </c>
      <c r="BF180">
        <f>IF(OR('4-man'!BF$56="P",OR('4-man'!BF$56="R",'4-man'!BF$54=$R$179),AND('4-man'!BF$54&lt;=IF('4-man'!$BF$37="",999,'4-man'!$BF$37),OR('4-man'!BF$56="D",LEFT('4-man'!BF$56,3)="ST&gt;",OR(AND('4-man'!BF$55="ST&gt;2",BF165&gt;=100),AND('4-man'!BF$57="ST&gt;2",BF181&gt;=100),AND('4-man'!BF$58="ST&gt;2",BF189&gt;=100))))),'4-man'!BF$54,0)</f>
        <v/>
      </c>
      <c r="BG180">
        <f>IF(OR('4-man'!BG$56="P",OR('4-man'!BG$56="R",'4-man'!BG$54=$R$179),AND('4-man'!BG$54&lt;=IF('4-man'!$BF$37="",999,'4-man'!$BF$37),OR('4-man'!BG$56="D",LEFT('4-man'!BG$56,3)="ST&gt;",OR(AND('4-man'!BG$55="ST&gt;2",BG165&gt;=100),AND('4-man'!BG$57="ST&gt;2",BG181&gt;=100),AND('4-man'!BG$58="ST&gt;2",BG189&gt;=100))))),'4-man'!BG$54,0)</f>
        <v/>
      </c>
      <c r="BH180">
        <f>IF(OR('4-man'!BH$56="P",OR('4-man'!BH$56="R",'4-man'!BH$54=$R$179),AND('4-man'!BH$54&lt;=IF('4-man'!$BF$37="",999,'4-man'!$BF$37),OR('4-man'!BH$56="D",LEFT('4-man'!BH$56,3)="ST&gt;",OR(AND('4-man'!BH$55="ST&gt;2",BH165&gt;=100),AND('4-man'!BH$57="ST&gt;2",BH181&gt;=100),AND('4-man'!BH$58="ST&gt;2",BH189&gt;=100))))),'4-man'!BH$54,0)</f>
        <v/>
      </c>
      <c r="BI180">
        <f>IF(OR('4-man'!BI$56="P",OR('4-man'!BI$56="R",'4-man'!BI$54=$R$179),AND('4-man'!BI$54&lt;=IF('4-man'!$BF$37="",999,'4-man'!$BF$37),OR('4-man'!BI$56="D",LEFT('4-man'!BI$56,3)="ST&gt;",OR(AND('4-man'!BI$55="ST&gt;2",BI165&gt;=100),AND('4-man'!BI$57="ST&gt;2",BI181&gt;=100),AND('4-man'!BI$58="ST&gt;2",BI189&gt;=100))))),'4-man'!BI$54,0)</f>
        <v/>
      </c>
      <c r="BJ180">
        <f>IF(OR('4-man'!BJ$56="P",OR('4-man'!BJ$56="R",'4-man'!BJ$54=$R$179),AND('4-man'!BJ$54&lt;=IF('4-man'!$BF$37="",999,'4-man'!$BF$37),OR('4-man'!BJ$56="D",LEFT('4-man'!BJ$56,3)="ST&gt;",OR(AND('4-man'!BJ$55="ST&gt;2",BJ165&gt;=100),AND('4-man'!BJ$57="ST&gt;2",BJ181&gt;=100),AND('4-man'!BJ$58="ST&gt;2",BJ189&gt;=100))))),'4-man'!BJ$54,0)</f>
        <v/>
      </c>
      <c r="BK180">
        <f>IF(OR('4-man'!BK$56="P",OR('4-man'!BK$56="R",'4-man'!BK$54=$R$179),AND('4-man'!BK$54&lt;=IF('4-man'!$BF$37="",999,'4-man'!$BF$37),OR('4-man'!BK$56="D",LEFT('4-man'!BK$56,3)="ST&gt;",OR(AND('4-man'!BK$55="ST&gt;2",BK165&gt;=100),AND('4-man'!BK$57="ST&gt;2",BK181&gt;=100),AND('4-man'!BK$58="ST&gt;2",BK189&gt;=100))))),'4-man'!BK$54,0)</f>
        <v/>
      </c>
      <c r="BL180">
        <f>IF(OR('4-man'!BL$56="P",OR('4-man'!BL$56="R",'4-man'!BL$54=$R$179),AND('4-man'!BL$54&lt;=IF('4-man'!$BF$37="",999,'4-man'!$BF$37),OR('4-man'!BL$56="D",LEFT('4-man'!BL$56,3)="ST&gt;",OR(AND('4-man'!BL$55="ST&gt;2",BL165&gt;=100),AND('4-man'!BL$57="ST&gt;2",BL181&gt;=100),AND('4-man'!BL$58="ST&gt;2",BL189&gt;=100))))),'4-man'!BL$54,0)</f>
        <v/>
      </c>
      <c r="BM180">
        <f>IF(OR('4-man'!BM$56="P",OR('4-man'!BM$56="R",'4-man'!BM$54=$R$179),AND('4-man'!BM$54&lt;=IF('4-man'!$BF$37="",999,'4-man'!$BF$37),OR('4-man'!BM$56="D",LEFT('4-man'!BM$56,3)="ST&gt;",OR(AND('4-man'!BM$55="ST&gt;2",BM165&gt;=100),AND('4-man'!BM$57="ST&gt;2",BM181&gt;=100),AND('4-man'!BM$58="ST&gt;2",BM189&gt;=100))))),'4-man'!BM$54,0)</f>
        <v/>
      </c>
      <c r="BN180">
        <f>IF(OR('4-man'!BN$56="P",OR('4-man'!BN$56="R",'4-man'!BN$54=$R$179),AND('4-man'!BN$54&lt;=IF('4-man'!$BF$37="",999,'4-man'!$BF$37),OR('4-man'!BN$56="D",LEFT('4-man'!BN$56,3)="ST&gt;",OR(AND('4-man'!BN$55="ST&gt;2",BN165&gt;=100),AND('4-man'!BN$57="ST&gt;2",BN181&gt;=100),AND('4-man'!BN$58="ST&gt;2",BN189&gt;=100))))),'4-man'!BN$54,0)</f>
        <v/>
      </c>
      <c r="BO180">
        <f>IF(OR('4-man'!BO$56="P",OR('4-man'!BO$56="R",'4-man'!BO$54=$R$179),AND('4-man'!BO$54&lt;=IF('4-man'!$BF$37="",999,'4-man'!$BF$37),OR('4-man'!BO$56="D",LEFT('4-man'!BO$56,3)="ST&gt;",OR(AND('4-man'!BO$55="ST&gt;2",BO165&gt;=100),AND('4-man'!BO$57="ST&gt;2",BO181&gt;=100),AND('4-man'!BO$58="ST&gt;2",BO189&gt;=100))))),'4-man'!BO$54,0)</f>
        <v/>
      </c>
      <c r="BP180">
        <f>IF(OR('4-man'!BP$56="P",OR('4-man'!BP$56="R",'4-man'!BP$54=$R$179),AND('4-man'!BP$54&lt;=IF('4-man'!$BF$37="",999,'4-man'!$BF$37),OR('4-man'!BP$56="D",LEFT('4-man'!BP$56,3)="ST&gt;",OR(AND('4-man'!BP$55="ST&gt;2",BP165&gt;=100),AND('4-man'!BP$57="ST&gt;2",BP181&gt;=100),AND('4-man'!BP$58="ST&gt;2",BP189&gt;=100))))),'4-man'!BP$54,0)</f>
        <v/>
      </c>
      <c r="BQ180">
        <f>IF(OR('4-man'!BQ$56="P",OR('4-man'!BQ$56="R",'4-man'!BQ$54=$R$179),AND('4-man'!BQ$54&lt;=IF('4-man'!$BF$37="",999,'4-man'!$BF$37),OR('4-man'!BQ$56="D",LEFT('4-man'!BQ$56,3)="ST&gt;",OR(AND('4-man'!BQ$55="ST&gt;2",BQ165&gt;=100),AND('4-man'!BQ$57="ST&gt;2",BQ181&gt;=100),AND('4-man'!BQ$58="ST&gt;2",BQ189&gt;=100))))),'4-man'!BQ$54,0)</f>
        <v/>
      </c>
      <c r="BR180">
        <f>IF(OR('4-man'!BR$56="P",OR('4-man'!BR$56="R",'4-man'!BR$54=$R$179),AND('4-man'!BR$54&lt;=IF('4-man'!$BF$37="",999,'4-man'!$BF$37),OR('4-man'!BR$56="D",LEFT('4-man'!BR$56,3)="ST&gt;",OR(AND('4-man'!BR$55="ST&gt;2",BR165&gt;=100),AND('4-man'!BR$57="ST&gt;2",BR181&gt;=100),AND('4-man'!BR$58="ST&gt;2",BR189&gt;=100))))),'4-man'!BR$54,0)</f>
        <v/>
      </c>
      <c r="BS180">
        <f>IF(OR('4-man'!BS$56="P",OR('4-man'!BS$56="R",'4-man'!BS$54=$R$179),AND('4-man'!BS$54&lt;=IF('4-man'!$BF$37="",999,'4-man'!$BF$37),OR('4-man'!BS$56="D",LEFT('4-man'!BS$56,3)="ST&gt;",OR(AND('4-man'!BS$55="ST&gt;2",BS165&gt;=100),AND('4-man'!BS$57="ST&gt;2",BS181&gt;=100),AND('4-man'!BS$58="ST&gt;2",BS189&gt;=100))))),'4-man'!BS$54,0)</f>
        <v/>
      </c>
      <c r="BT180">
        <f>IF(OR('4-man'!BT$56="P",OR('4-man'!BT$56="R",'4-man'!BT$54=$R$179),AND('4-man'!BT$54&lt;=IF('4-man'!$BF$37="",999,'4-man'!$BF$37),OR('4-man'!BT$56="D",LEFT('4-man'!BT$56,3)="ST&gt;",OR(AND('4-man'!BT$55="ST&gt;2",BT165&gt;=100),AND('4-man'!BT$57="ST&gt;2",BT181&gt;=100),AND('4-man'!BT$58="ST&gt;2",BT189&gt;=100))))),'4-man'!BT$54,0)</f>
        <v/>
      </c>
      <c r="BU180">
        <f>IF(OR('4-man'!BU$56="P",OR('4-man'!BU$56="R",'4-man'!BU$54=$R$179),AND('4-man'!BU$54&lt;=IF('4-man'!$BF$37="",999,'4-man'!$BF$37),OR('4-man'!BU$56="D",LEFT('4-man'!BU$56,3)="ST&gt;",OR(AND('4-man'!BU$55="ST&gt;2",BU165&gt;=100),AND('4-man'!BU$57="ST&gt;2",BU181&gt;=100),AND('4-man'!BU$58="ST&gt;2",BU189&gt;=100))))),'4-man'!BU$54,0)</f>
        <v/>
      </c>
      <c r="BV180">
        <f>IF(OR('4-man'!BV$56="P",OR('4-man'!BV$56="R",'4-man'!BV$54=$R$179),AND('4-man'!BV$54&lt;=IF('4-man'!$BF$37="",999,'4-man'!$BF$37),OR('4-man'!BV$56="D",LEFT('4-man'!BV$56,3)="ST&gt;",OR(AND('4-man'!BV$55="ST&gt;2",BV165&gt;=100),AND('4-man'!BV$57="ST&gt;2",BV181&gt;=100),AND('4-man'!BV$58="ST&gt;2",BV189&gt;=100))))),'4-man'!BV$54,0)</f>
        <v/>
      </c>
      <c r="BW180">
        <f>IF(OR('4-man'!BW$56="P",OR('4-man'!BW$56="R",'4-man'!BW$54=$R$179),AND('4-man'!BW$54&lt;=IF('4-man'!$BF$37="",999,'4-man'!$BF$37),OR('4-man'!BW$56="D",LEFT('4-man'!BW$56,3)="ST&gt;",OR(AND('4-man'!BW$55="ST&gt;2",BW165&gt;=100),AND('4-man'!BW$57="ST&gt;2",BW181&gt;=100),AND('4-man'!BW$58="ST&gt;2",BW189&gt;=100))))),'4-man'!BW$54,0)</f>
        <v/>
      </c>
      <c r="BX180">
        <f>IF(OR('4-man'!BX$56="P",OR('4-man'!BX$56="R",'4-man'!BX$54=$R$179),AND('4-man'!BX$54&lt;=IF('4-man'!$BF$37="",999,'4-man'!$BF$37),OR('4-man'!BX$56="D",LEFT('4-man'!BX$56,3)="ST&gt;",OR(AND('4-man'!BX$55="ST&gt;2",BX165&gt;=100),AND('4-man'!BX$57="ST&gt;2",BX181&gt;=100),AND('4-man'!BX$58="ST&gt;2",BX189&gt;=100))))),'4-man'!BX$54,0)</f>
        <v/>
      </c>
      <c r="BY180">
        <f>IF(OR('4-man'!BY$56="P",OR('4-man'!BY$56="R",'4-man'!BY$54=$R$179),AND('4-man'!BY$54&lt;=IF('4-man'!$BF$37="",999,'4-man'!$BF$37),OR('4-man'!BY$56="D",LEFT('4-man'!BY$56,3)="ST&gt;",OR(AND('4-man'!BY$55="ST&gt;2",BY165&gt;=100),AND('4-man'!BY$57="ST&gt;2",BY181&gt;=100),AND('4-man'!BY$58="ST&gt;2",BY189&gt;=100))))),'4-man'!BY$54,0)</f>
        <v/>
      </c>
      <c r="BZ180">
        <f>IF(OR('4-man'!BZ$56="P",OR('4-man'!BZ$56="R",'4-man'!BZ$54=$R$179),AND('4-man'!BZ$54&lt;=IF('4-man'!$BF$37="",999,'4-man'!$BF$37),OR('4-man'!BZ$56="D",LEFT('4-man'!BZ$56,3)="ST&gt;",OR(AND('4-man'!BZ$55="ST&gt;2",BZ165&gt;=100),AND('4-man'!BZ$57="ST&gt;2",BZ181&gt;=100),AND('4-man'!BZ$58="ST&gt;2",BZ189&gt;=100))))),'4-man'!BZ$54,0)</f>
        <v/>
      </c>
      <c r="CA180">
        <f>IF(OR('4-man'!CA$56="P",OR('4-man'!CA$56="R",'4-man'!CA$54=$R$179),AND('4-man'!CA$54&lt;=IF('4-man'!$BF$37="",999,'4-man'!$BF$37),OR('4-man'!CA$56="D",LEFT('4-man'!CA$56,3)="ST&gt;",OR(AND('4-man'!CA$55="ST&gt;2",CA165&gt;=100),AND('4-man'!CA$57="ST&gt;2",CA181&gt;=100),AND('4-man'!CA$58="ST&gt;2",CA189&gt;=100))))),'4-man'!CA$54,0)</f>
        <v/>
      </c>
      <c r="CB180">
        <f>IF(OR('4-man'!CB$56="P",OR('4-man'!CB$56="R",'4-man'!CB$54=$R$179),AND('4-man'!CB$54&lt;=IF('4-man'!$BF$37="",999,'4-man'!$BF$37),OR('4-man'!CB$56="D",LEFT('4-man'!CB$56,3)="ST&gt;",OR(AND('4-man'!CB$55="ST&gt;2",CB165&gt;=100),AND('4-man'!CB$57="ST&gt;2",CB181&gt;=100),AND('4-man'!CB$58="ST&gt;2",CB189&gt;=100))))),'4-man'!CB$54,0)</f>
        <v/>
      </c>
      <c r="CC180">
        <f>IF(OR('4-man'!CC$56="P",OR('4-man'!CC$56="R",'4-man'!CC$54=$R$179),AND('4-man'!CC$54&lt;=IF('4-man'!$BF$37="",999,'4-man'!$BF$37),OR('4-man'!CC$56="D",LEFT('4-man'!CC$56,3)="ST&gt;",OR(AND('4-man'!CC$55="ST&gt;2",CC165&gt;=100),AND('4-man'!CC$57="ST&gt;2",CC181&gt;=100),AND('4-man'!CC$58="ST&gt;2",CC189&gt;=100))))),'4-man'!CC$54,0)</f>
        <v/>
      </c>
      <c r="CD180">
        <f>IF(OR('4-man'!CD$56="P",OR('4-man'!CD$56="R",'4-man'!CD$54=$R$179),AND('4-man'!CD$54&lt;=IF('4-man'!$BF$37="",999,'4-man'!$BF$37),OR('4-man'!CD$56="D",LEFT('4-man'!CD$56,3)="ST&gt;",OR(AND('4-man'!CD$55="ST&gt;2",CD165&gt;=100),AND('4-man'!CD$57="ST&gt;2",CD181&gt;=100),AND('4-man'!CD$58="ST&gt;2",CD189&gt;=100))))),'4-man'!CD$54,0)</f>
        <v/>
      </c>
    </row>
    <row r="181">
      <c r="A181" t="inlineStr">
        <is>
          <t>P3 s1</t>
        </is>
      </c>
      <c r="C181">
        <f>MIN(100,B182+IF(AND(OR(NOT(ISNUMBER($R$187)),'4-man'!C$54&gt;$R$187),B182&lt;100,B183+1&gt;=IF(OR('4-man'!$F$39=TRUE,'4-man'!$F$39="TRUE",'4-man'!$F$39="Yes"),25,50)),10,0)+IF('4-man'!C$54=$Q$187,25,0))</f>
        <v/>
      </c>
      <c r="D181">
        <f>MIN(100,C182+IF(AND(OR(NOT(ISNUMBER($R$187)),'4-man'!D$54&gt;$R$187),C182&lt;100,C183+1&gt;=IF(OR('4-man'!$F$39=TRUE,'4-man'!$F$39="TRUE",'4-man'!$F$39="Yes"),25,50)),10,0)+IF('4-man'!D$54=$Q$187,25,0))</f>
        <v/>
      </c>
      <c r="E181">
        <f>MIN(100,D182+IF(AND(OR(NOT(ISNUMBER($R$187)),'4-man'!E$54&gt;$R$187),D182&lt;100,D183+1&gt;=IF(OR('4-man'!$F$39=TRUE,'4-man'!$F$39="TRUE",'4-man'!$F$39="Yes"),25,50)),10,0)+IF('4-man'!E$54=$Q$187,25,0))</f>
        <v/>
      </c>
      <c r="F181">
        <f>MIN(100,E182+IF(AND(OR(NOT(ISNUMBER($R$187)),'4-man'!F$54&gt;$R$187),E182&lt;100,E183+1&gt;=IF(OR('4-man'!$F$39=TRUE,'4-man'!$F$39="TRUE",'4-man'!$F$39="Yes"),25,50)),10,0)+IF('4-man'!F$54=$Q$187,25,0))</f>
        <v/>
      </c>
      <c r="G181">
        <f>MIN(100,F182+IF(AND(OR(NOT(ISNUMBER($R$187)),'4-man'!G$54&gt;$R$187),F182&lt;100,F183+1&gt;=IF(OR('4-man'!$F$39=TRUE,'4-man'!$F$39="TRUE",'4-man'!$F$39="Yes"),25,50)),10,0)+IF('4-man'!G$54=$Q$187,25,0))</f>
        <v/>
      </c>
      <c r="H181">
        <f>MIN(100,G182+IF(AND(OR(NOT(ISNUMBER($R$187)),'4-man'!H$54&gt;$R$187),G182&lt;100,G183+1&gt;=IF(OR('4-man'!$F$39=TRUE,'4-man'!$F$39="TRUE",'4-man'!$F$39="Yes"),25,50)),10,0)+IF('4-man'!H$54=$Q$187,25,0))</f>
        <v/>
      </c>
      <c r="I181">
        <f>MIN(100,H182+IF(AND(OR(NOT(ISNUMBER($R$187)),'4-man'!I$54&gt;$R$187),H182&lt;100,H183+1&gt;=IF(OR('4-man'!$F$39=TRUE,'4-man'!$F$39="TRUE",'4-man'!$F$39="Yes"),25,50)),10,0)+IF('4-man'!I$54=$Q$187,25,0))</f>
        <v/>
      </c>
      <c r="J181">
        <f>MIN(100,I182+IF(AND(OR(NOT(ISNUMBER($R$187)),'4-man'!J$54&gt;$R$187),I182&lt;100,I183+1&gt;=IF(OR('4-man'!$F$39=TRUE,'4-man'!$F$39="TRUE",'4-man'!$F$39="Yes"),25,50)),10,0)+IF('4-man'!J$54=$Q$187,25,0))</f>
        <v/>
      </c>
      <c r="K181">
        <f>MIN(100,J182+IF(AND(OR(NOT(ISNUMBER($R$187)),'4-man'!K$54&gt;$R$187),J182&lt;100,J183+1&gt;=IF(OR('4-man'!$F$39=TRUE,'4-man'!$F$39="TRUE",'4-man'!$F$39="Yes"),25,50)),10,0)+IF('4-man'!K$54=$Q$187,25,0))</f>
        <v/>
      </c>
      <c r="L181">
        <f>MIN(100,K182+IF(AND(OR(NOT(ISNUMBER($R$187)),'4-man'!L$54&gt;$R$187),K182&lt;100,K183+1&gt;=IF(OR('4-man'!$F$39=TRUE,'4-man'!$F$39="TRUE",'4-man'!$F$39="Yes"),25,50)),10,0)+IF('4-man'!L$54=$Q$187,25,0))</f>
        <v/>
      </c>
      <c r="M181">
        <f>MIN(100,L182+IF(AND(OR(NOT(ISNUMBER($R$187)),'4-man'!M$54&gt;$R$187),L182&lt;100,L183+1&gt;=IF(OR('4-man'!$F$39=TRUE,'4-man'!$F$39="TRUE",'4-man'!$F$39="Yes"),25,50)),10,0)+IF('4-man'!M$54=$Q$187,25,0))</f>
        <v/>
      </c>
      <c r="N181">
        <f>MIN(100,M182+IF(AND(OR(NOT(ISNUMBER($R$187)),'4-man'!N$54&gt;$R$187),M182&lt;100,M183+1&gt;=IF(OR('4-man'!$F$39=TRUE,'4-man'!$F$39="TRUE",'4-man'!$F$39="Yes"),25,50)),10,0)+IF('4-man'!N$54=$Q$187,25,0))</f>
        <v/>
      </c>
      <c r="O181">
        <f>MIN(100,N182+IF(AND(OR(NOT(ISNUMBER($R$187)),'4-man'!O$54&gt;$R$187),N182&lt;100,N183+1&gt;=IF(OR('4-man'!$F$39=TRUE,'4-man'!$F$39="TRUE",'4-man'!$F$39="Yes"),25,50)),10,0)+IF('4-man'!O$54=$Q$187,25,0))</f>
        <v/>
      </c>
      <c r="P181">
        <f>MIN(100,O182+IF(AND(OR(NOT(ISNUMBER($R$187)),'4-man'!P$54&gt;$R$187),O182&lt;100,O183+1&gt;=IF(OR('4-man'!$F$39=TRUE,'4-man'!$F$39="TRUE",'4-man'!$F$39="Yes"),25,50)),10,0)+IF('4-man'!P$54=$Q$187,25,0))</f>
        <v/>
      </c>
      <c r="Q181">
        <f>MIN(100,P182+IF(AND(OR(NOT(ISNUMBER($R$187)),'4-man'!Q$54&gt;$R$187),P182&lt;100,P183+1&gt;=IF(OR('4-man'!$F$39=TRUE,'4-man'!$F$39="TRUE",'4-man'!$F$39="Yes"),25,50)),10,0)+IF('4-man'!Q$54=$Q$187,25,0))</f>
        <v/>
      </c>
      <c r="R181">
        <f>MIN(100,Q182+IF(AND(OR(NOT(ISNUMBER($R$187)),'4-man'!R$54&gt;$R$187),Q182&lt;100,Q183+1&gt;=IF(OR('4-man'!$F$39=TRUE,'4-man'!$F$39="TRUE",'4-man'!$F$39="Yes"),25,50)),10,0)+IF('4-man'!R$54=$Q$187,25,0))</f>
        <v/>
      </c>
      <c r="S181">
        <f>MIN(100,R182+IF(AND(OR(NOT(ISNUMBER($R$187)),'4-man'!S$54&gt;$R$187),R182&lt;100,R183+1&gt;=IF(OR('4-man'!$F$39=TRUE,'4-man'!$F$39="TRUE",'4-man'!$F$39="Yes"),25,50)),10,0)+IF('4-man'!S$54=$Q$187,25,0))</f>
        <v/>
      </c>
      <c r="T181">
        <f>MIN(100,S182+IF(AND(OR(NOT(ISNUMBER($R$187)),'4-man'!T$54&gt;$R$187),S182&lt;100,S183+1&gt;=IF(OR('4-man'!$F$39=TRUE,'4-man'!$F$39="TRUE",'4-man'!$F$39="Yes"),25,50)),10,0)+IF('4-man'!T$54=$Q$187,25,0))</f>
        <v/>
      </c>
      <c r="U181">
        <f>MIN(100,T182+IF(AND(OR(NOT(ISNUMBER($R$187)),'4-man'!U$54&gt;$R$187),T182&lt;100,T183+1&gt;=IF(OR('4-man'!$F$39=TRUE,'4-man'!$F$39="TRUE",'4-man'!$F$39="Yes"),25,50)),10,0)+IF('4-man'!U$54=$Q$187,25,0))</f>
        <v/>
      </c>
      <c r="V181">
        <f>MIN(100,U182+IF(AND(OR(NOT(ISNUMBER($R$187)),'4-man'!V$54&gt;$R$187),U182&lt;100,U183+1&gt;=IF(OR('4-man'!$F$39=TRUE,'4-man'!$F$39="TRUE",'4-man'!$F$39="Yes"),25,50)),10,0)+IF('4-man'!V$54=$Q$187,25,0))</f>
        <v/>
      </c>
      <c r="W181">
        <f>MIN(100,V182+IF(AND(OR(NOT(ISNUMBER($R$187)),'4-man'!W$54&gt;$R$187),V182&lt;100,V183+1&gt;=IF(OR('4-man'!$F$39=TRUE,'4-man'!$F$39="TRUE",'4-man'!$F$39="Yes"),25,50)),10,0)+IF('4-man'!W$54=$Q$187,25,0))</f>
        <v/>
      </c>
      <c r="X181">
        <f>MIN(100,W182+IF(AND(OR(NOT(ISNUMBER($R$187)),'4-man'!X$54&gt;$R$187),W182&lt;100,W183+1&gt;=IF(OR('4-man'!$F$39=TRUE,'4-man'!$F$39="TRUE",'4-man'!$F$39="Yes"),25,50)),10,0)+IF('4-man'!X$54=$Q$187,25,0))</f>
        <v/>
      </c>
      <c r="Y181">
        <f>MIN(100,X182+IF(AND(OR(NOT(ISNUMBER($R$187)),'4-man'!Y$54&gt;$R$187),X182&lt;100,X183+1&gt;=IF(OR('4-man'!$F$39=TRUE,'4-man'!$F$39="TRUE",'4-man'!$F$39="Yes"),25,50)),10,0)+IF('4-man'!Y$54=$Q$187,25,0))</f>
        <v/>
      </c>
      <c r="Z181">
        <f>MIN(100,Y182+IF(AND(OR(NOT(ISNUMBER($R$187)),'4-man'!Z$54&gt;$R$187),Y182&lt;100,Y183+1&gt;=IF(OR('4-man'!$F$39=TRUE,'4-man'!$F$39="TRUE",'4-man'!$F$39="Yes"),25,50)),10,0)+IF('4-man'!Z$54=$Q$187,25,0))</f>
        <v/>
      </c>
      <c r="AA181">
        <f>MIN(100,Z182+IF(AND(OR(NOT(ISNUMBER($R$187)),'4-man'!AA$54&gt;$R$187),Z182&lt;100,Z183+1&gt;=IF(OR('4-man'!$F$39=TRUE,'4-man'!$F$39="TRUE",'4-man'!$F$39="Yes"),25,50)),10,0)+IF('4-man'!AA$54=$Q$187,25,0))</f>
        <v/>
      </c>
      <c r="AB181">
        <f>MIN(100,AA182+IF(AND(OR(NOT(ISNUMBER($R$187)),'4-man'!AB$54&gt;$R$187),AA182&lt;100,AA183+1&gt;=IF(OR('4-man'!$F$39=TRUE,'4-man'!$F$39="TRUE",'4-man'!$F$39="Yes"),25,50)),10,0)+IF('4-man'!AB$54=$Q$187,25,0))</f>
        <v/>
      </c>
      <c r="AC181">
        <f>MIN(100,AB182+IF(AND(OR(NOT(ISNUMBER($R$187)),'4-man'!AC$54&gt;$R$187),AB182&lt;100,AB183+1&gt;=IF(OR('4-man'!$F$39=TRUE,'4-man'!$F$39="TRUE",'4-man'!$F$39="Yes"),25,50)),10,0)+IF('4-man'!AC$54=$Q$187,25,0))</f>
        <v/>
      </c>
      <c r="AD181">
        <f>MIN(100,AC182+IF(AND(OR(NOT(ISNUMBER($R$187)),'4-man'!AD$54&gt;$R$187),AC182&lt;100,AC183+1&gt;=IF(OR('4-man'!$F$39=TRUE,'4-man'!$F$39="TRUE",'4-man'!$F$39="Yes"),25,50)),10,0)+IF('4-man'!AD$54=$Q$187,25,0))</f>
        <v/>
      </c>
      <c r="AE181">
        <f>MIN(100,AD182+IF(AND(OR(NOT(ISNUMBER($R$187)),'4-man'!AE$54&gt;$R$187),AD182&lt;100,AD183+1&gt;=IF(OR('4-man'!$F$39=TRUE,'4-man'!$F$39="TRUE",'4-man'!$F$39="Yes"),25,50)),10,0)+IF('4-man'!AE$54=$Q$187,25,0))</f>
        <v/>
      </c>
      <c r="AF181">
        <f>MIN(100,AE182+IF(AND(OR(NOT(ISNUMBER($R$187)),'4-man'!AF$54&gt;$R$187),AE182&lt;100,AE183+1&gt;=IF(OR('4-man'!$F$39=TRUE,'4-man'!$F$39="TRUE",'4-man'!$F$39="Yes"),25,50)),10,0)+IF('4-man'!AF$54=$Q$187,25,0))</f>
        <v/>
      </c>
      <c r="AG181">
        <f>MIN(100,AF182+IF(AND(OR(NOT(ISNUMBER($R$187)),'4-man'!AG$54&gt;$R$187),AF182&lt;100,AF183+1&gt;=IF(OR('4-man'!$F$39=TRUE,'4-man'!$F$39="TRUE",'4-man'!$F$39="Yes"),25,50)),10,0)+IF('4-man'!AG$54=$Q$187,25,0))</f>
        <v/>
      </c>
      <c r="AH181">
        <f>MIN(100,AG182+IF(AND(OR(NOT(ISNUMBER($R$187)),'4-man'!AH$54&gt;$R$187),AG182&lt;100,AG183+1&gt;=IF(OR('4-man'!$F$39=TRUE,'4-man'!$F$39="TRUE",'4-man'!$F$39="Yes"),25,50)),10,0)+IF('4-man'!AH$54=$Q$187,25,0))</f>
        <v/>
      </c>
      <c r="AI181">
        <f>MIN(100,AH182+IF(AND(OR(NOT(ISNUMBER($R$187)),'4-man'!AI$54&gt;$R$187),AH182&lt;100,AH183+1&gt;=IF(OR('4-man'!$F$39=TRUE,'4-man'!$F$39="TRUE",'4-man'!$F$39="Yes"),25,50)),10,0)+IF('4-man'!AI$54=$Q$187,25,0))</f>
        <v/>
      </c>
      <c r="AJ181">
        <f>MIN(100,AI182+IF(AND(OR(NOT(ISNUMBER($R$187)),'4-man'!AJ$54&gt;$R$187),AI182&lt;100,AI183+1&gt;=IF(OR('4-man'!$F$39=TRUE,'4-man'!$F$39="TRUE",'4-man'!$F$39="Yes"),25,50)),10,0)+IF('4-man'!AJ$54=$Q$187,25,0))</f>
        <v/>
      </c>
      <c r="AK181">
        <f>MIN(100,AJ182+IF(AND(OR(NOT(ISNUMBER($R$187)),'4-man'!AK$54&gt;$R$187),AJ182&lt;100,AJ183+1&gt;=IF(OR('4-man'!$F$39=TRUE,'4-man'!$F$39="TRUE",'4-man'!$F$39="Yes"),25,50)),10,0)+IF('4-man'!AK$54=$Q$187,25,0))</f>
        <v/>
      </c>
      <c r="AL181">
        <f>MIN(100,AK182+IF(AND(OR(NOT(ISNUMBER($R$187)),'4-man'!AL$54&gt;$R$187),AK182&lt;100,AK183+1&gt;=IF(OR('4-man'!$F$39=TRUE,'4-man'!$F$39="TRUE",'4-man'!$F$39="Yes"),25,50)),10,0)+IF('4-man'!AL$54=$Q$187,25,0))</f>
        <v/>
      </c>
      <c r="AM181">
        <f>MIN(100,AL182+IF(AND(OR(NOT(ISNUMBER($R$187)),'4-man'!AM$54&gt;$R$187),AL182&lt;100,AL183+1&gt;=IF(OR('4-man'!$F$39=TRUE,'4-man'!$F$39="TRUE",'4-man'!$F$39="Yes"),25,50)),10,0)+IF('4-man'!AM$54=$Q$187,25,0))</f>
        <v/>
      </c>
      <c r="AN181">
        <f>MIN(100,AM182+IF(AND(OR(NOT(ISNUMBER($R$187)),'4-man'!AN$54&gt;$R$187),AM182&lt;100,AM183+1&gt;=IF(OR('4-man'!$F$39=TRUE,'4-man'!$F$39="TRUE",'4-man'!$F$39="Yes"),25,50)),10,0)+IF('4-man'!AN$54=$Q$187,25,0))</f>
        <v/>
      </c>
      <c r="AO181">
        <f>MIN(100,AN182+IF(AND(OR(NOT(ISNUMBER($R$187)),'4-man'!AO$54&gt;$R$187),AN182&lt;100,AN183+1&gt;=IF(OR('4-man'!$F$39=TRUE,'4-man'!$F$39="TRUE",'4-man'!$F$39="Yes"),25,50)),10,0)+IF('4-man'!AO$54=$Q$187,25,0))</f>
        <v/>
      </c>
      <c r="AP181">
        <f>MIN(100,AO182+IF(AND(OR(NOT(ISNUMBER($R$187)),'4-man'!AP$54&gt;$R$187),AO182&lt;100,AO183+1&gt;=IF(OR('4-man'!$F$39=TRUE,'4-man'!$F$39="TRUE",'4-man'!$F$39="Yes"),25,50)),10,0)+IF('4-man'!AP$54=$Q$187,25,0))</f>
        <v/>
      </c>
      <c r="AQ181">
        <f>MIN(100,AP182+IF(AND(OR(NOT(ISNUMBER($R$187)),'4-man'!AQ$54&gt;$R$187),AP182&lt;100,AP183+1&gt;=IF(OR('4-man'!$F$39=TRUE,'4-man'!$F$39="TRUE",'4-man'!$F$39="Yes"),25,50)),10,0)+IF('4-man'!AQ$54=$Q$187,25,0))</f>
        <v/>
      </c>
      <c r="AR181">
        <f>MIN(100,AQ182+IF(AND(OR(NOT(ISNUMBER($R$187)),'4-man'!AR$54&gt;$R$187),AQ182&lt;100,AQ183+1&gt;=IF(OR('4-man'!$F$39=TRUE,'4-man'!$F$39="TRUE",'4-man'!$F$39="Yes"),25,50)),10,0)+IF('4-man'!AR$54=$Q$187,25,0))</f>
        <v/>
      </c>
      <c r="AS181">
        <f>MIN(100,AR182+IF(AND(OR(NOT(ISNUMBER($R$187)),'4-man'!AS$54&gt;$R$187),AR182&lt;100,AR183+1&gt;=IF(OR('4-man'!$F$39=TRUE,'4-man'!$F$39="TRUE",'4-man'!$F$39="Yes"),25,50)),10,0)+IF('4-man'!AS$54=$Q$187,25,0))</f>
        <v/>
      </c>
      <c r="AT181">
        <f>MIN(100,AS182+IF(AND(OR(NOT(ISNUMBER($R$187)),'4-man'!AT$54&gt;$R$187),AS182&lt;100,AS183+1&gt;=IF(OR('4-man'!$F$39=TRUE,'4-man'!$F$39="TRUE",'4-man'!$F$39="Yes"),25,50)),10,0)+IF('4-man'!AT$54=$Q$187,25,0))</f>
        <v/>
      </c>
      <c r="AU181">
        <f>MIN(100,AT182+IF(AND(OR(NOT(ISNUMBER($R$187)),'4-man'!AU$54&gt;$R$187),AT182&lt;100,AT183+1&gt;=IF(OR('4-man'!$F$39=TRUE,'4-man'!$F$39="TRUE",'4-man'!$F$39="Yes"),25,50)),10,0)+IF('4-man'!AU$54=$Q$187,25,0))</f>
        <v/>
      </c>
      <c r="AV181">
        <f>MIN(100,AU182+IF(AND(OR(NOT(ISNUMBER($R$187)),'4-man'!AV$54&gt;$R$187),AU182&lt;100,AU183+1&gt;=IF(OR('4-man'!$F$39=TRUE,'4-man'!$F$39="TRUE",'4-man'!$F$39="Yes"),25,50)),10,0)+IF('4-man'!AV$54=$Q$187,25,0))</f>
        <v/>
      </c>
      <c r="AW181">
        <f>MIN(100,AV182+IF(AND(OR(NOT(ISNUMBER($R$187)),'4-man'!AW$54&gt;$R$187),AV182&lt;100,AV183+1&gt;=IF(OR('4-man'!$F$39=TRUE,'4-man'!$F$39="TRUE",'4-man'!$F$39="Yes"),25,50)),10,0)+IF('4-man'!AW$54=$Q$187,25,0))</f>
        <v/>
      </c>
      <c r="AX181">
        <f>MIN(100,AW182+IF(AND(OR(NOT(ISNUMBER($R$187)),'4-man'!AX$54&gt;$R$187),AW182&lt;100,AW183+1&gt;=IF(OR('4-man'!$F$39=TRUE,'4-man'!$F$39="TRUE",'4-man'!$F$39="Yes"),25,50)),10,0)+IF('4-man'!AX$54=$Q$187,25,0))</f>
        <v/>
      </c>
      <c r="AY181">
        <f>MIN(100,AX182+IF(AND(OR(NOT(ISNUMBER($R$187)),'4-man'!AY$54&gt;$R$187),AX182&lt;100,AX183+1&gt;=IF(OR('4-man'!$F$39=TRUE,'4-man'!$F$39="TRUE",'4-man'!$F$39="Yes"),25,50)),10,0)+IF('4-man'!AY$54=$Q$187,25,0))</f>
        <v/>
      </c>
      <c r="AZ181">
        <f>MIN(100,AY182+IF(AND(OR(NOT(ISNUMBER($R$187)),'4-man'!AZ$54&gt;$R$187),AY182&lt;100,AY183+1&gt;=IF(OR('4-man'!$F$39=TRUE,'4-man'!$F$39="TRUE",'4-man'!$F$39="Yes"),25,50)),10,0)+IF('4-man'!AZ$54=$Q$187,25,0))</f>
        <v/>
      </c>
      <c r="BA181">
        <f>MIN(100,AZ182+IF(AND(OR(NOT(ISNUMBER($R$187)),'4-man'!BA$54&gt;$R$187),AZ182&lt;100,AZ183+1&gt;=IF(OR('4-man'!$F$39=TRUE,'4-man'!$F$39="TRUE",'4-man'!$F$39="Yes"),25,50)),10,0)+IF('4-man'!BA$54=$Q$187,25,0))</f>
        <v/>
      </c>
      <c r="BB181">
        <f>MIN(100,BA182+IF(AND(OR(NOT(ISNUMBER($R$187)),'4-man'!BB$54&gt;$R$187),BA182&lt;100,BA183+1&gt;=IF(OR('4-man'!$F$39=TRUE,'4-man'!$F$39="TRUE",'4-man'!$F$39="Yes"),25,50)),10,0)+IF('4-man'!BB$54=$Q$187,25,0))</f>
        <v/>
      </c>
      <c r="BC181">
        <f>MIN(100,BB182+IF(AND(OR(NOT(ISNUMBER($R$187)),'4-man'!BC$54&gt;$R$187),BB182&lt;100,BB183+1&gt;=IF(OR('4-man'!$F$39=TRUE,'4-man'!$F$39="TRUE",'4-man'!$F$39="Yes"),25,50)),10,0)+IF('4-man'!BC$54=$Q$187,25,0))</f>
        <v/>
      </c>
      <c r="BD181">
        <f>MIN(100,BC182+IF(AND(OR(NOT(ISNUMBER($R$187)),'4-man'!BD$54&gt;$R$187),BC182&lt;100,BC183+1&gt;=IF(OR('4-man'!$F$39=TRUE,'4-man'!$F$39="TRUE",'4-man'!$F$39="Yes"),25,50)),10,0)+IF('4-man'!BD$54=$Q$187,25,0))</f>
        <v/>
      </c>
      <c r="BE181">
        <f>MIN(100,BD182+IF(AND(OR(NOT(ISNUMBER($R$187)),'4-man'!BE$54&gt;$R$187),BD182&lt;100,BD183+1&gt;=IF(OR('4-man'!$F$39=TRUE,'4-man'!$F$39="TRUE",'4-man'!$F$39="Yes"),25,50)),10,0)+IF('4-man'!BE$54=$Q$187,25,0))</f>
        <v/>
      </c>
      <c r="BF181">
        <f>MIN(100,BE182+IF(AND(OR(NOT(ISNUMBER($R$187)),'4-man'!BF$54&gt;$R$187),BE182&lt;100,BE183+1&gt;=IF(OR('4-man'!$F$39=TRUE,'4-man'!$F$39="TRUE",'4-man'!$F$39="Yes"),25,50)),10,0)+IF('4-man'!BF$54=$Q$187,25,0))</f>
        <v/>
      </c>
      <c r="BG181">
        <f>MIN(100,BF182+IF(AND(OR(NOT(ISNUMBER($R$187)),'4-man'!BG$54&gt;$R$187),BF182&lt;100,BF183+1&gt;=IF(OR('4-man'!$F$39=TRUE,'4-man'!$F$39="TRUE",'4-man'!$F$39="Yes"),25,50)),10,0)+IF('4-man'!BG$54=$Q$187,25,0))</f>
        <v/>
      </c>
      <c r="BH181">
        <f>MIN(100,BG182+IF(AND(OR(NOT(ISNUMBER($R$187)),'4-man'!BH$54&gt;$R$187),BG182&lt;100,BG183+1&gt;=IF(OR('4-man'!$F$39=TRUE,'4-man'!$F$39="TRUE",'4-man'!$F$39="Yes"),25,50)),10,0)+IF('4-man'!BH$54=$Q$187,25,0))</f>
        <v/>
      </c>
      <c r="BI181">
        <f>MIN(100,BH182+IF(AND(OR(NOT(ISNUMBER($R$187)),'4-man'!BI$54&gt;$R$187),BH182&lt;100,BH183+1&gt;=IF(OR('4-man'!$F$39=TRUE,'4-man'!$F$39="TRUE",'4-man'!$F$39="Yes"),25,50)),10,0)+IF('4-man'!BI$54=$Q$187,25,0))</f>
        <v/>
      </c>
      <c r="BJ181">
        <f>MIN(100,BI182+IF(AND(OR(NOT(ISNUMBER($R$187)),'4-man'!BJ$54&gt;$R$187),BI182&lt;100,BI183+1&gt;=IF(OR('4-man'!$F$39=TRUE,'4-man'!$F$39="TRUE",'4-man'!$F$39="Yes"),25,50)),10,0)+IF('4-man'!BJ$54=$Q$187,25,0))</f>
        <v/>
      </c>
      <c r="BK181">
        <f>MIN(100,BJ182+IF(AND(OR(NOT(ISNUMBER($R$187)),'4-man'!BK$54&gt;$R$187),BJ182&lt;100,BJ183+1&gt;=IF(OR('4-man'!$F$39=TRUE,'4-man'!$F$39="TRUE",'4-man'!$F$39="Yes"),25,50)),10,0)+IF('4-man'!BK$54=$Q$187,25,0))</f>
        <v/>
      </c>
      <c r="BL181">
        <f>MIN(100,BK182+IF(AND(OR(NOT(ISNUMBER($R$187)),'4-man'!BL$54&gt;$R$187),BK182&lt;100,BK183+1&gt;=IF(OR('4-man'!$F$39=TRUE,'4-man'!$F$39="TRUE",'4-man'!$F$39="Yes"),25,50)),10,0)+IF('4-man'!BL$54=$Q$187,25,0))</f>
        <v/>
      </c>
      <c r="BM181">
        <f>MIN(100,BL182+IF(AND(OR(NOT(ISNUMBER($R$187)),'4-man'!BM$54&gt;$R$187),BL182&lt;100,BL183+1&gt;=IF(OR('4-man'!$F$39=TRUE,'4-man'!$F$39="TRUE",'4-man'!$F$39="Yes"),25,50)),10,0)+IF('4-man'!BM$54=$Q$187,25,0))</f>
        <v/>
      </c>
      <c r="BN181">
        <f>MIN(100,BM182+IF(AND(OR(NOT(ISNUMBER($R$187)),'4-man'!BN$54&gt;$R$187),BM182&lt;100,BM183+1&gt;=IF(OR('4-man'!$F$39=TRUE,'4-man'!$F$39="TRUE",'4-man'!$F$39="Yes"),25,50)),10,0)+IF('4-man'!BN$54=$Q$187,25,0))</f>
        <v/>
      </c>
      <c r="BO181">
        <f>MIN(100,BN182+IF(AND(OR(NOT(ISNUMBER($R$187)),'4-man'!BO$54&gt;$R$187),BN182&lt;100,BN183+1&gt;=IF(OR('4-man'!$F$39=TRUE,'4-man'!$F$39="TRUE",'4-man'!$F$39="Yes"),25,50)),10,0)+IF('4-man'!BO$54=$Q$187,25,0))</f>
        <v/>
      </c>
      <c r="BP181">
        <f>MIN(100,BO182+IF(AND(OR(NOT(ISNUMBER($R$187)),'4-man'!BP$54&gt;$R$187),BO182&lt;100,BO183+1&gt;=IF(OR('4-man'!$F$39=TRUE,'4-man'!$F$39="TRUE",'4-man'!$F$39="Yes"),25,50)),10,0)+IF('4-man'!BP$54=$Q$187,25,0))</f>
        <v/>
      </c>
      <c r="BQ181">
        <f>MIN(100,BP182+IF(AND(OR(NOT(ISNUMBER($R$187)),'4-man'!BQ$54&gt;$R$187),BP182&lt;100,BP183+1&gt;=IF(OR('4-man'!$F$39=TRUE,'4-man'!$F$39="TRUE",'4-man'!$F$39="Yes"),25,50)),10,0)+IF('4-man'!BQ$54=$Q$187,25,0))</f>
        <v/>
      </c>
      <c r="BR181">
        <f>MIN(100,BQ182+IF(AND(OR(NOT(ISNUMBER($R$187)),'4-man'!BR$54&gt;$R$187),BQ182&lt;100,BQ183+1&gt;=IF(OR('4-man'!$F$39=TRUE,'4-man'!$F$39="TRUE",'4-man'!$F$39="Yes"),25,50)),10,0)+IF('4-man'!BR$54=$Q$187,25,0))</f>
        <v/>
      </c>
      <c r="BS181">
        <f>MIN(100,BR182+IF(AND(OR(NOT(ISNUMBER($R$187)),'4-man'!BS$54&gt;$R$187),BR182&lt;100,BR183+1&gt;=IF(OR('4-man'!$F$39=TRUE,'4-man'!$F$39="TRUE",'4-man'!$F$39="Yes"),25,50)),10,0)+IF('4-man'!BS$54=$Q$187,25,0))</f>
        <v/>
      </c>
      <c r="BT181">
        <f>MIN(100,BS182+IF(AND(OR(NOT(ISNUMBER($R$187)),'4-man'!BT$54&gt;$R$187),BS182&lt;100,BS183+1&gt;=IF(OR('4-man'!$F$39=TRUE,'4-man'!$F$39="TRUE",'4-man'!$F$39="Yes"),25,50)),10,0)+IF('4-man'!BT$54=$Q$187,25,0))</f>
        <v/>
      </c>
      <c r="BU181">
        <f>MIN(100,BT182+IF(AND(OR(NOT(ISNUMBER($R$187)),'4-man'!BU$54&gt;$R$187),BT182&lt;100,BT183+1&gt;=IF(OR('4-man'!$F$39=TRUE,'4-man'!$F$39="TRUE",'4-man'!$F$39="Yes"),25,50)),10,0)+IF('4-man'!BU$54=$Q$187,25,0))</f>
        <v/>
      </c>
      <c r="BV181">
        <f>MIN(100,BU182+IF(AND(OR(NOT(ISNUMBER($R$187)),'4-man'!BV$54&gt;$R$187),BU182&lt;100,BU183+1&gt;=IF(OR('4-man'!$F$39=TRUE,'4-man'!$F$39="TRUE",'4-man'!$F$39="Yes"),25,50)),10,0)+IF('4-man'!BV$54=$Q$187,25,0))</f>
        <v/>
      </c>
      <c r="BW181">
        <f>MIN(100,BV182+IF(AND(OR(NOT(ISNUMBER($R$187)),'4-man'!BW$54&gt;$R$187),BV182&lt;100,BV183+1&gt;=IF(OR('4-man'!$F$39=TRUE,'4-man'!$F$39="TRUE",'4-man'!$F$39="Yes"),25,50)),10,0)+IF('4-man'!BW$54=$Q$187,25,0))</f>
        <v/>
      </c>
      <c r="BX181">
        <f>MIN(100,BW182+IF(AND(OR(NOT(ISNUMBER($R$187)),'4-man'!BX$54&gt;$R$187),BW182&lt;100,BW183+1&gt;=IF(OR('4-man'!$F$39=TRUE,'4-man'!$F$39="TRUE",'4-man'!$F$39="Yes"),25,50)),10,0)+IF('4-man'!BX$54=$Q$187,25,0))</f>
        <v/>
      </c>
      <c r="BY181">
        <f>MIN(100,BX182+IF(AND(OR(NOT(ISNUMBER($R$187)),'4-man'!BY$54&gt;$R$187),BX182&lt;100,BX183+1&gt;=IF(OR('4-man'!$F$39=TRUE,'4-man'!$F$39="TRUE",'4-man'!$F$39="Yes"),25,50)),10,0)+IF('4-man'!BY$54=$Q$187,25,0))</f>
        <v/>
      </c>
      <c r="BZ181">
        <f>MIN(100,BY182+IF(AND(OR(NOT(ISNUMBER($R$187)),'4-man'!BZ$54&gt;$R$187),BY182&lt;100,BY183+1&gt;=IF(OR('4-man'!$F$39=TRUE,'4-man'!$F$39="TRUE",'4-man'!$F$39="Yes"),25,50)),10,0)+IF('4-man'!BZ$54=$Q$187,25,0))</f>
        <v/>
      </c>
      <c r="CA181">
        <f>MIN(100,BZ182+IF(AND(OR(NOT(ISNUMBER($R$187)),'4-man'!CA$54&gt;$R$187),BZ182&lt;100,BZ183+1&gt;=IF(OR('4-man'!$F$39=TRUE,'4-man'!$F$39="TRUE",'4-man'!$F$39="Yes"),25,50)),10,0)+IF('4-man'!CA$54=$Q$187,25,0))</f>
        <v/>
      </c>
      <c r="CB181">
        <f>MIN(100,CA182+IF(AND(OR(NOT(ISNUMBER($R$187)),'4-man'!CB$54&gt;$R$187),CA182&lt;100,CA183+1&gt;=IF(OR('4-man'!$F$39=TRUE,'4-man'!$F$39="TRUE",'4-man'!$F$39="Yes"),25,50)),10,0)+IF('4-man'!CB$54=$Q$187,25,0))</f>
        <v/>
      </c>
      <c r="CC181">
        <f>MIN(100,CB182+IF(AND(OR(NOT(ISNUMBER($R$187)),'4-man'!CC$54&gt;$R$187),CB182&lt;100,CB183+1&gt;=IF(OR('4-man'!$F$39=TRUE,'4-man'!$F$39="TRUE",'4-man'!$F$39="Yes"),25,50)),10,0)+IF('4-man'!CC$54=$Q$187,25,0))</f>
        <v/>
      </c>
      <c r="CD181">
        <f>MIN(100,CC182+IF(AND(OR(NOT(ISNUMBER($R$187)),'4-man'!CD$54&gt;$R$187),CC182&lt;100,CC183+1&gt;=IF(OR('4-man'!$F$39=TRUE,'4-man'!$F$39="TRUE",'4-man'!$F$39="Yes"),25,50)),10,0)+IF('4-man'!CD$54=$Q$187,25,0))</f>
        <v/>
      </c>
    </row>
    <row r="182">
      <c r="A182" t="inlineStr">
        <is>
          <t>P3 spec</t>
        </is>
      </c>
      <c r="B182">
        <f>IF('4-man'!$C$39="",100,'4-man'!$C$39)</f>
        <v/>
      </c>
      <c r="C182">
        <f>IF(OR('4-man'!C$57="R",'4-man'!C$54=$R$187),MIN(100,C181+10),IF('4-man'!C$57="P",MIN(100,C181+25),IF(AND('4-man'!C$57="D",C181&gt;=35,'4-man'!C$54&lt;=IF('4-man'!$BF$37="",999,'4-man'!$BF$37)),C181-35,IF(AND(LEFT('4-man'!C$57,3)="ST&gt;",C181&gt;=100,'4-man'!C$54&lt;=IF('4-man'!$BF$37="",999,'4-man'!$BF$37)),0,IF(AND(OR(AND('4-man'!C$55="ST&gt;3",C165&gt;=100),AND('4-man'!C$56="ST&gt;3",C173&gt;=100),AND('4-man'!C$58="ST&gt;3",C189&gt;=100)),'4-man'!C$54&lt;=IF('4-man'!$BF$37="",999,'4-man'!$BF$37)),100,C181)))))</f>
        <v/>
      </c>
      <c r="D182">
        <f>IF(OR('4-man'!D$57="R",'4-man'!D$54=$R$187),MIN(100,D181+10),IF('4-man'!D$57="P",MIN(100,D181+25),IF(AND('4-man'!D$57="D",D181&gt;=35,'4-man'!D$54&lt;=IF('4-man'!$BF$37="",999,'4-man'!$BF$37)),D181-35,IF(AND(LEFT('4-man'!D$57,3)="ST&gt;",D181&gt;=100,'4-man'!D$54&lt;=IF('4-man'!$BF$37="",999,'4-man'!$BF$37)),0,IF(AND(OR(AND('4-man'!D$55="ST&gt;3",D165&gt;=100),AND('4-man'!D$56="ST&gt;3",D173&gt;=100),AND('4-man'!D$58="ST&gt;3",D189&gt;=100)),'4-man'!D$54&lt;=IF('4-man'!$BF$37="",999,'4-man'!$BF$37)),100,D181)))))</f>
        <v/>
      </c>
      <c r="E182">
        <f>IF(OR('4-man'!E$57="R",'4-man'!E$54=$R$187),MIN(100,E181+10),IF('4-man'!E$57="P",MIN(100,E181+25),IF(AND('4-man'!E$57="D",E181&gt;=35,'4-man'!E$54&lt;=IF('4-man'!$BF$37="",999,'4-man'!$BF$37)),E181-35,IF(AND(LEFT('4-man'!E$57,3)="ST&gt;",E181&gt;=100,'4-man'!E$54&lt;=IF('4-man'!$BF$37="",999,'4-man'!$BF$37)),0,IF(AND(OR(AND('4-man'!E$55="ST&gt;3",E165&gt;=100),AND('4-man'!E$56="ST&gt;3",E173&gt;=100),AND('4-man'!E$58="ST&gt;3",E189&gt;=100)),'4-man'!E$54&lt;=IF('4-man'!$BF$37="",999,'4-man'!$BF$37)),100,E181)))))</f>
        <v/>
      </c>
      <c r="F182">
        <f>IF(OR('4-man'!F$57="R",'4-man'!F$54=$R$187),MIN(100,F181+10),IF('4-man'!F$57="P",MIN(100,F181+25),IF(AND('4-man'!F$57="D",F181&gt;=35,'4-man'!F$54&lt;=IF('4-man'!$BF$37="",999,'4-man'!$BF$37)),F181-35,IF(AND(LEFT('4-man'!F$57,3)="ST&gt;",F181&gt;=100,'4-man'!F$54&lt;=IF('4-man'!$BF$37="",999,'4-man'!$BF$37)),0,IF(AND(OR(AND('4-man'!F$55="ST&gt;3",F165&gt;=100),AND('4-man'!F$56="ST&gt;3",F173&gt;=100),AND('4-man'!F$58="ST&gt;3",F189&gt;=100)),'4-man'!F$54&lt;=IF('4-man'!$BF$37="",999,'4-man'!$BF$37)),100,F181)))))</f>
        <v/>
      </c>
      <c r="G182">
        <f>IF(OR('4-man'!G$57="R",'4-man'!G$54=$R$187),MIN(100,G181+10),IF('4-man'!G$57="P",MIN(100,G181+25),IF(AND('4-man'!G$57="D",G181&gt;=35,'4-man'!G$54&lt;=IF('4-man'!$BF$37="",999,'4-man'!$BF$37)),G181-35,IF(AND(LEFT('4-man'!G$57,3)="ST&gt;",G181&gt;=100,'4-man'!G$54&lt;=IF('4-man'!$BF$37="",999,'4-man'!$BF$37)),0,IF(AND(OR(AND('4-man'!G$55="ST&gt;3",G165&gt;=100),AND('4-man'!G$56="ST&gt;3",G173&gt;=100),AND('4-man'!G$58="ST&gt;3",G189&gt;=100)),'4-man'!G$54&lt;=IF('4-man'!$BF$37="",999,'4-man'!$BF$37)),100,G181)))))</f>
        <v/>
      </c>
      <c r="H182">
        <f>IF(OR('4-man'!H$57="R",'4-man'!H$54=$R$187),MIN(100,H181+10),IF('4-man'!H$57="P",MIN(100,H181+25),IF(AND('4-man'!H$57="D",H181&gt;=35,'4-man'!H$54&lt;=IF('4-man'!$BF$37="",999,'4-man'!$BF$37)),H181-35,IF(AND(LEFT('4-man'!H$57,3)="ST&gt;",H181&gt;=100,'4-man'!H$54&lt;=IF('4-man'!$BF$37="",999,'4-man'!$BF$37)),0,IF(AND(OR(AND('4-man'!H$55="ST&gt;3",H165&gt;=100),AND('4-man'!H$56="ST&gt;3",H173&gt;=100),AND('4-man'!H$58="ST&gt;3",H189&gt;=100)),'4-man'!H$54&lt;=IF('4-man'!$BF$37="",999,'4-man'!$BF$37)),100,H181)))))</f>
        <v/>
      </c>
      <c r="I182">
        <f>IF(OR('4-man'!I$57="R",'4-man'!I$54=$R$187),MIN(100,I181+10),IF('4-man'!I$57="P",MIN(100,I181+25),IF(AND('4-man'!I$57="D",I181&gt;=35,'4-man'!I$54&lt;=IF('4-man'!$BF$37="",999,'4-man'!$BF$37)),I181-35,IF(AND(LEFT('4-man'!I$57,3)="ST&gt;",I181&gt;=100,'4-man'!I$54&lt;=IF('4-man'!$BF$37="",999,'4-man'!$BF$37)),0,IF(AND(OR(AND('4-man'!I$55="ST&gt;3",I165&gt;=100),AND('4-man'!I$56="ST&gt;3",I173&gt;=100),AND('4-man'!I$58="ST&gt;3",I189&gt;=100)),'4-man'!I$54&lt;=IF('4-man'!$BF$37="",999,'4-man'!$BF$37)),100,I181)))))</f>
        <v/>
      </c>
      <c r="J182">
        <f>IF(OR('4-man'!J$57="R",'4-man'!J$54=$R$187),MIN(100,J181+10),IF('4-man'!J$57="P",MIN(100,J181+25),IF(AND('4-man'!J$57="D",J181&gt;=35,'4-man'!J$54&lt;=IF('4-man'!$BF$37="",999,'4-man'!$BF$37)),J181-35,IF(AND(LEFT('4-man'!J$57,3)="ST&gt;",J181&gt;=100,'4-man'!J$54&lt;=IF('4-man'!$BF$37="",999,'4-man'!$BF$37)),0,IF(AND(OR(AND('4-man'!J$55="ST&gt;3",J165&gt;=100),AND('4-man'!J$56="ST&gt;3",J173&gt;=100),AND('4-man'!J$58="ST&gt;3",J189&gt;=100)),'4-man'!J$54&lt;=IF('4-man'!$BF$37="",999,'4-man'!$BF$37)),100,J181)))))</f>
        <v/>
      </c>
      <c r="K182">
        <f>IF(OR('4-man'!K$57="R",'4-man'!K$54=$R$187),MIN(100,K181+10),IF('4-man'!K$57="P",MIN(100,K181+25),IF(AND('4-man'!K$57="D",K181&gt;=35,'4-man'!K$54&lt;=IF('4-man'!$BF$37="",999,'4-man'!$BF$37)),K181-35,IF(AND(LEFT('4-man'!K$57,3)="ST&gt;",K181&gt;=100,'4-man'!K$54&lt;=IF('4-man'!$BF$37="",999,'4-man'!$BF$37)),0,IF(AND(OR(AND('4-man'!K$55="ST&gt;3",K165&gt;=100),AND('4-man'!K$56="ST&gt;3",K173&gt;=100),AND('4-man'!K$58="ST&gt;3",K189&gt;=100)),'4-man'!K$54&lt;=IF('4-man'!$BF$37="",999,'4-man'!$BF$37)),100,K181)))))</f>
        <v/>
      </c>
      <c r="L182">
        <f>IF(OR('4-man'!L$57="R",'4-man'!L$54=$R$187),MIN(100,L181+10),IF('4-man'!L$57="P",MIN(100,L181+25),IF(AND('4-man'!L$57="D",L181&gt;=35,'4-man'!L$54&lt;=IF('4-man'!$BF$37="",999,'4-man'!$BF$37)),L181-35,IF(AND(LEFT('4-man'!L$57,3)="ST&gt;",L181&gt;=100,'4-man'!L$54&lt;=IF('4-man'!$BF$37="",999,'4-man'!$BF$37)),0,IF(AND(OR(AND('4-man'!L$55="ST&gt;3",L165&gt;=100),AND('4-man'!L$56="ST&gt;3",L173&gt;=100),AND('4-man'!L$58="ST&gt;3",L189&gt;=100)),'4-man'!L$54&lt;=IF('4-man'!$BF$37="",999,'4-man'!$BF$37)),100,L181)))))</f>
        <v/>
      </c>
      <c r="M182">
        <f>IF(OR('4-man'!M$57="R",'4-man'!M$54=$R$187),MIN(100,M181+10),IF('4-man'!M$57="P",MIN(100,M181+25),IF(AND('4-man'!M$57="D",M181&gt;=35,'4-man'!M$54&lt;=IF('4-man'!$BF$37="",999,'4-man'!$BF$37)),M181-35,IF(AND(LEFT('4-man'!M$57,3)="ST&gt;",M181&gt;=100,'4-man'!M$54&lt;=IF('4-man'!$BF$37="",999,'4-man'!$BF$37)),0,IF(AND(OR(AND('4-man'!M$55="ST&gt;3",M165&gt;=100),AND('4-man'!M$56="ST&gt;3",M173&gt;=100),AND('4-man'!M$58="ST&gt;3",M189&gt;=100)),'4-man'!M$54&lt;=IF('4-man'!$BF$37="",999,'4-man'!$BF$37)),100,M181)))))</f>
        <v/>
      </c>
      <c r="N182">
        <f>IF(OR('4-man'!N$57="R",'4-man'!N$54=$R$187),MIN(100,N181+10),IF('4-man'!N$57="P",MIN(100,N181+25),IF(AND('4-man'!N$57="D",N181&gt;=35,'4-man'!N$54&lt;=IF('4-man'!$BF$37="",999,'4-man'!$BF$37)),N181-35,IF(AND(LEFT('4-man'!N$57,3)="ST&gt;",N181&gt;=100,'4-man'!N$54&lt;=IF('4-man'!$BF$37="",999,'4-man'!$BF$37)),0,IF(AND(OR(AND('4-man'!N$55="ST&gt;3",N165&gt;=100),AND('4-man'!N$56="ST&gt;3",N173&gt;=100),AND('4-man'!N$58="ST&gt;3",N189&gt;=100)),'4-man'!N$54&lt;=IF('4-man'!$BF$37="",999,'4-man'!$BF$37)),100,N181)))))</f>
        <v/>
      </c>
      <c r="O182">
        <f>IF(OR('4-man'!O$57="R",'4-man'!O$54=$R$187),MIN(100,O181+10),IF('4-man'!O$57="P",MIN(100,O181+25),IF(AND('4-man'!O$57="D",O181&gt;=35,'4-man'!O$54&lt;=IF('4-man'!$BF$37="",999,'4-man'!$BF$37)),O181-35,IF(AND(LEFT('4-man'!O$57,3)="ST&gt;",O181&gt;=100,'4-man'!O$54&lt;=IF('4-man'!$BF$37="",999,'4-man'!$BF$37)),0,IF(AND(OR(AND('4-man'!O$55="ST&gt;3",O165&gt;=100),AND('4-man'!O$56="ST&gt;3",O173&gt;=100),AND('4-man'!O$58="ST&gt;3",O189&gt;=100)),'4-man'!O$54&lt;=IF('4-man'!$BF$37="",999,'4-man'!$BF$37)),100,O181)))))</f>
        <v/>
      </c>
      <c r="P182">
        <f>IF(OR('4-man'!P$57="R",'4-man'!P$54=$R$187),MIN(100,P181+10),IF('4-man'!P$57="P",MIN(100,P181+25),IF(AND('4-man'!P$57="D",P181&gt;=35,'4-man'!P$54&lt;=IF('4-man'!$BF$37="",999,'4-man'!$BF$37)),P181-35,IF(AND(LEFT('4-man'!P$57,3)="ST&gt;",P181&gt;=100,'4-man'!P$54&lt;=IF('4-man'!$BF$37="",999,'4-man'!$BF$37)),0,IF(AND(OR(AND('4-man'!P$55="ST&gt;3",P165&gt;=100),AND('4-man'!P$56="ST&gt;3",P173&gt;=100),AND('4-man'!P$58="ST&gt;3",P189&gt;=100)),'4-man'!P$54&lt;=IF('4-man'!$BF$37="",999,'4-man'!$BF$37)),100,P181)))))</f>
        <v/>
      </c>
      <c r="Q182">
        <f>IF(OR('4-man'!Q$57="R",'4-man'!Q$54=$R$187),MIN(100,Q181+10),IF('4-man'!Q$57="P",MIN(100,Q181+25),IF(AND('4-man'!Q$57="D",Q181&gt;=35,'4-man'!Q$54&lt;=IF('4-man'!$BF$37="",999,'4-man'!$BF$37)),Q181-35,IF(AND(LEFT('4-man'!Q$57,3)="ST&gt;",Q181&gt;=100,'4-man'!Q$54&lt;=IF('4-man'!$BF$37="",999,'4-man'!$BF$37)),0,IF(AND(OR(AND('4-man'!Q$55="ST&gt;3",Q165&gt;=100),AND('4-man'!Q$56="ST&gt;3",Q173&gt;=100),AND('4-man'!Q$58="ST&gt;3",Q189&gt;=100)),'4-man'!Q$54&lt;=IF('4-man'!$BF$37="",999,'4-man'!$BF$37)),100,Q181)))))</f>
        <v/>
      </c>
      <c r="R182">
        <f>IF(OR('4-man'!R$57="R",'4-man'!R$54=$R$187),MIN(100,R181+10),IF('4-man'!R$57="P",MIN(100,R181+25),IF(AND('4-man'!R$57="D",R181&gt;=35,'4-man'!R$54&lt;=IF('4-man'!$BF$37="",999,'4-man'!$BF$37)),R181-35,IF(AND(LEFT('4-man'!R$57,3)="ST&gt;",R181&gt;=100,'4-man'!R$54&lt;=IF('4-man'!$BF$37="",999,'4-man'!$BF$37)),0,IF(AND(OR(AND('4-man'!R$55="ST&gt;3",R165&gt;=100),AND('4-man'!R$56="ST&gt;3",R173&gt;=100),AND('4-man'!R$58="ST&gt;3",R189&gt;=100)),'4-man'!R$54&lt;=IF('4-man'!$BF$37="",999,'4-man'!$BF$37)),100,R181)))))</f>
        <v/>
      </c>
      <c r="S182">
        <f>IF(OR('4-man'!S$57="R",'4-man'!S$54=$R$187),MIN(100,S181+10),IF('4-man'!S$57="P",MIN(100,S181+25),IF(AND('4-man'!S$57="D",S181&gt;=35,'4-man'!S$54&lt;=IF('4-man'!$BF$37="",999,'4-man'!$BF$37)),S181-35,IF(AND(LEFT('4-man'!S$57,3)="ST&gt;",S181&gt;=100,'4-man'!S$54&lt;=IF('4-man'!$BF$37="",999,'4-man'!$BF$37)),0,IF(AND(OR(AND('4-man'!S$55="ST&gt;3",S165&gt;=100),AND('4-man'!S$56="ST&gt;3",S173&gt;=100),AND('4-man'!S$58="ST&gt;3",S189&gt;=100)),'4-man'!S$54&lt;=IF('4-man'!$BF$37="",999,'4-man'!$BF$37)),100,S181)))))</f>
        <v/>
      </c>
      <c r="T182">
        <f>IF(OR('4-man'!T$57="R",'4-man'!T$54=$R$187),MIN(100,T181+10),IF('4-man'!T$57="P",MIN(100,T181+25),IF(AND('4-man'!T$57="D",T181&gt;=35,'4-man'!T$54&lt;=IF('4-man'!$BF$37="",999,'4-man'!$BF$37)),T181-35,IF(AND(LEFT('4-man'!T$57,3)="ST&gt;",T181&gt;=100,'4-man'!T$54&lt;=IF('4-man'!$BF$37="",999,'4-man'!$BF$37)),0,IF(AND(OR(AND('4-man'!T$55="ST&gt;3",T165&gt;=100),AND('4-man'!T$56="ST&gt;3",T173&gt;=100),AND('4-man'!T$58="ST&gt;3",T189&gt;=100)),'4-man'!T$54&lt;=IF('4-man'!$BF$37="",999,'4-man'!$BF$37)),100,T181)))))</f>
        <v/>
      </c>
      <c r="U182">
        <f>IF(OR('4-man'!U$57="R",'4-man'!U$54=$R$187),MIN(100,U181+10),IF('4-man'!U$57="P",MIN(100,U181+25),IF(AND('4-man'!U$57="D",U181&gt;=35,'4-man'!U$54&lt;=IF('4-man'!$BF$37="",999,'4-man'!$BF$37)),U181-35,IF(AND(LEFT('4-man'!U$57,3)="ST&gt;",U181&gt;=100,'4-man'!U$54&lt;=IF('4-man'!$BF$37="",999,'4-man'!$BF$37)),0,IF(AND(OR(AND('4-man'!U$55="ST&gt;3",U165&gt;=100),AND('4-man'!U$56="ST&gt;3",U173&gt;=100),AND('4-man'!U$58="ST&gt;3",U189&gt;=100)),'4-man'!U$54&lt;=IF('4-man'!$BF$37="",999,'4-man'!$BF$37)),100,U181)))))</f>
        <v/>
      </c>
      <c r="V182">
        <f>IF(OR('4-man'!V$57="R",'4-man'!V$54=$R$187),MIN(100,V181+10),IF('4-man'!V$57="P",MIN(100,V181+25),IF(AND('4-man'!V$57="D",V181&gt;=35,'4-man'!V$54&lt;=IF('4-man'!$BF$37="",999,'4-man'!$BF$37)),V181-35,IF(AND(LEFT('4-man'!V$57,3)="ST&gt;",V181&gt;=100,'4-man'!V$54&lt;=IF('4-man'!$BF$37="",999,'4-man'!$BF$37)),0,IF(AND(OR(AND('4-man'!V$55="ST&gt;3",V165&gt;=100),AND('4-man'!V$56="ST&gt;3",V173&gt;=100),AND('4-man'!V$58="ST&gt;3",V189&gt;=100)),'4-man'!V$54&lt;=IF('4-man'!$BF$37="",999,'4-man'!$BF$37)),100,V181)))))</f>
        <v/>
      </c>
      <c r="W182">
        <f>IF(OR('4-man'!W$57="R",'4-man'!W$54=$R$187),MIN(100,W181+10),IF('4-man'!W$57="P",MIN(100,W181+25),IF(AND('4-man'!W$57="D",W181&gt;=35,'4-man'!W$54&lt;=IF('4-man'!$BF$37="",999,'4-man'!$BF$37)),W181-35,IF(AND(LEFT('4-man'!W$57,3)="ST&gt;",W181&gt;=100,'4-man'!W$54&lt;=IF('4-man'!$BF$37="",999,'4-man'!$BF$37)),0,IF(AND(OR(AND('4-man'!W$55="ST&gt;3",W165&gt;=100),AND('4-man'!W$56="ST&gt;3",W173&gt;=100),AND('4-man'!W$58="ST&gt;3",W189&gt;=100)),'4-man'!W$54&lt;=IF('4-man'!$BF$37="",999,'4-man'!$BF$37)),100,W181)))))</f>
        <v/>
      </c>
      <c r="X182">
        <f>IF(OR('4-man'!X$57="R",'4-man'!X$54=$R$187),MIN(100,X181+10),IF('4-man'!X$57="P",MIN(100,X181+25),IF(AND('4-man'!X$57="D",X181&gt;=35,'4-man'!X$54&lt;=IF('4-man'!$BF$37="",999,'4-man'!$BF$37)),X181-35,IF(AND(LEFT('4-man'!X$57,3)="ST&gt;",X181&gt;=100,'4-man'!X$54&lt;=IF('4-man'!$BF$37="",999,'4-man'!$BF$37)),0,IF(AND(OR(AND('4-man'!X$55="ST&gt;3",X165&gt;=100),AND('4-man'!X$56="ST&gt;3",X173&gt;=100),AND('4-man'!X$58="ST&gt;3",X189&gt;=100)),'4-man'!X$54&lt;=IF('4-man'!$BF$37="",999,'4-man'!$BF$37)),100,X181)))))</f>
        <v/>
      </c>
      <c r="Y182">
        <f>IF(OR('4-man'!Y$57="R",'4-man'!Y$54=$R$187),MIN(100,Y181+10),IF('4-man'!Y$57="P",MIN(100,Y181+25),IF(AND('4-man'!Y$57="D",Y181&gt;=35,'4-man'!Y$54&lt;=IF('4-man'!$BF$37="",999,'4-man'!$BF$37)),Y181-35,IF(AND(LEFT('4-man'!Y$57,3)="ST&gt;",Y181&gt;=100,'4-man'!Y$54&lt;=IF('4-man'!$BF$37="",999,'4-man'!$BF$37)),0,IF(AND(OR(AND('4-man'!Y$55="ST&gt;3",Y165&gt;=100),AND('4-man'!Y$56="ST&gt;3",Y173&gt;=100),AND('4-man'!Y$58="ST&gt;3",Y189&gt;=100)),'4-man'!Y$54&lt;=IF('4-man'!$BF$37="",999,'4-man'!$BF$37)),100,Y181)))))</f>
        <v/>
      </c>
      <c r="Z182">
        <f>IF(OR('4-man'!Z$57="R",'4-man'!Z$54=$R$187),MIN(100,Z181+10),IF('4-man'!Z$57="P",MIN(100,Z181+25),IF(AND('4-man'!Z$57="D",Z181&gt;=35,'4-man'!Z$54&lt;=IF('4-man'!$BF$37="",999,'4-man'!$BF$37)),Z181-35,IF(AND(LEFT('4-man'!Z$57,3)="ST&gt;",Z181&gt;=100,'4-man'!Z$54&lt;=IF('4-man'!$BF$37="",999,'4-man'!$BF$37)),0,IF(AND(OR(AND('4-man'!Z$55="ST&gt;3",Z165&gt;=100),AND('4-man'!Z$56="ST&gt;3",Z173&gt;=100),AND('4-man'!Z$58="ST&gt;3",Z189&gt;=100)),'4-man'!Z$54&lt;=IF('4-man'!$BF$37="",999,'4-man'!$BF$37)),100,Z181)))))</f>
        <v/>
      </c>
      <c r="AA182">
        <f>IF(OR('4-man'!AA$57="R",'4-man'!AA$54=$R$187),MIN(100,AA181+10),IF('4-man'!AA$57="P",MIN(100,AA181+25),IF(AND('4-man'!AA$57="D",AA181&gt;=35,'4-man'!AA$54&lt;=IF('4-man'!$BF$37="",999,'4-man'!$BF$37)),AA181-35,IF(AND(LEFT('4-man'!AA$57,3)="ST&gt;",AA181&gt;=100,'4-man'!AA$54&lt;=IF('4-man'!$BF$37="",999,'4-man'!$BF$37)),0,IF(AND(OR(AND('4-man'!AA$55="ST&gt;3",AA165&gt;=100),AND('4-man'!AA$56="ST&gt;3",AA173&gt;=100),AND('4-man'!AA$58="ST&gt;3",AA189&gt;=100)),'4-man'!AA$54&lt;=IF('4-man'!$BF$37="",999,'4-man'!$BF$37)),100,AA181)))))</f>
        <v/>
      </c>
      <c r="AB182">
        <f>IF(OR('4-man'!AB$57="R",'4-man'!AB$54=$R$187),MIN(100,AB181+10),IF('4-man'!AB$57="P",MIN(100,AB181+25),IF(AND('4-man'!AB$57="D",AB181&gt;=35,'4-man'!AB$54&lt;=IF('4-man'!$BF$37="",999,'4-man'!$BF$37)),AB181-35,IF(AND(LEFT('4-man'!AB$57,3)="ST&gt;",AB181&gt;=100,'4-man'!AB$54&lt;=IF('4-man'!$BF$37="",999,'4-man'!$BF$37)),0,IF(AND(OR(AND('4-man'!AB$55="ST&gt;3",AB165&gt;=100),AND('4-man'!AB$56="ST&gt;3",AB173&gt;=100),AND('4-man'!AB$58="ST&gt;3",AB189&gt;=100)),'4-man'!AB$54&lt;=IF('4-man'!$BF$37="",999,'4-man'!$BF$37)),100,AB181)))))</f>
        <v/>
      </c>
      <c r="AC182">
        <f>IF(OR('4-man'!AC$57="R",'4-man'!AC$54=$R$187),MIN(100,AC181+10),IF('4-man'!AC$57="P",MIN(100,AC181+25),IF(AND('4-man'!AC$57="D",AC181&gt;=35,'4-man'!AC$54&lt;=IF('4-man'!$BF$37="",999,'4-man'!$BF$37)),AC181-35,IF(AND(LEFT('4-man'!AC$57,3)="ST&gt;",AC181&gt;=100,'4-man'!AC$54&lt;=IF('4-man'!$BF$37="",999,'4-man'!$BF$37)),0,IF(AND(OR(AND('4-man'!AC$55="ST&gt;3",AC165&gt;=100),AND('4-man'!AC$56="ST&gt;3",AC173&gt;=100),AND('4-man'!AC$58="ST&gt;3",AC189&gt;=100)),'4-man'!AC$54&lt;=IF('4-man'!$BF$37="",999,'4-man'!$BF$37)),100,AC181)))))</f>
        <v/>
      </c>
      <c r="AD182">
        <f>IF(OR('4-man'!AD$57="R",'4-man'!AD$54=$R$187),MIN(100,AD181+10),IF('4-man'!AD$57="P",MIN(100,AD181+25),IF(AND('4-man'!AD$57="D",AD181&gt;=35,'4-man'!AD$54&lt;=IF('4-man'!$BF$37="",999,'4-man'!$BF$37)),AD181-35,IF(AND(LEFT('4-man'!AD$57,3)="ST&gt;",AD181&gt;=100,'4-man'!AD$54&lt;=IF('4-man'!$BF$37="",999,'4-man'!$BF$37)),0,IF(AND(OR(AND('4-man'!AD$55="ST&gt;3",AD165&gt;=100),AND('4-man'!AD$56="ST&gt;3",AD173&gt;=100),AND('4-man'!AD$58="ST&gt;3",AD189&gt;=100)),'4-man'!AD$54&lt;=IF('4-man'!$BF$37="",999,'4-man'!$BF$37)),100,AD181)))))</f>
        <v/>
      </c>
      <c r="AE182">
        <f>IF(OR('4-man'!AE$57="R",'4-man'!AE$54=$R$187),MIN(100,AE181+10),IF('4-man'!AE$57="P",MIN(100,AE181+25),IF(AND('4-man'!AE$57="D",AE181&gt;=35,'4-man'!AE$54&lt;=IF('4-man'!$BF$37="",999,'4-man'!$BF$37)),AE181-35,IF(AND(LEFT('4-man'!AE$57,3)="ST&gt;",AE181&gt;=100,'4-man'!AE$54&lt;=IF('4-man'!$BF$37="",999,'4-man'!$BF$37)),0,IF(AND(OR(AND('4-man'!AE$55="ST&gt;3",AE165&gt;=100),AND('4-man'!AE$56="ST&gt;3",AE173&gt;=100),AND('4-man'!AE$58="ST&gt;3",AE189&gt;=100)),'4-man'!AE$54&lt;=IF('4-man'!$BF$37="",999,'4-man'!$BF$37)),100,AE181)))))</f>
        <v/>
      </c>
      <c r="AF182">
        <f>IF(OR('4-man'!AF$57="R",'4-man'!AF$54=$R$187),MIN(100,AF181+10),IF('4-man'!AF$57="P",MIN(100,AF181+25),IF(AND('4-man'!AF$57="D",AF181&gt;=35,'4-man'!AF$54&lt;=IF('4-man'!$BF$37="",999,'4-man'!$BF$37)),AF181-35,IF(AND(LEFT('4-man'!AF$57,3)="ST&gt;",AF181&gt;=100,'4-man'!AF$54&lt;=IF('4-man'!$BF$37="",999,'4-man'!$BF$37)),0,IF(AND(OR(AND('4-man'!AF$55="ST&gt;3",AF165&gt;=100),AND('4-man'!AF$56="ST&gt;3",AF173&gt;=100),AND('4-man'!AF$58="ST&gt;3",AF189&gt;=100)),'4-man'!AF$54&lt;=IF('4-man'!$BF$37="",999,'4-man'!$BF$37)),100,AF181)))))</f>
        <v/>
      </c>
      <c r="AG182">
        <f>IF(OR('4-man'!AG$57="R",'4-man'!AG$54=$R$187),MIN(100,AG181+10),IF('4-man'!AG$57="P",MIN(100,AG181+25),IF(AND('4-man'!AG$57="D",AG181&gt;=35,'4-man'!AG$54&lt;=IF('4-man'!$BF$37="",999,'4-man'!$BF$37)),AG181-35,IF(AND(LEFT('4-man'!AG$57,3)="ST&gt;",AG181&gt;=100,'4-man'!AG$54&lt;=IF('4-man'!$BF$37="",999,'4-man'!$BF$37)),0,IF(AND(OR(AND('4-man'!AG$55="ST&gt;3",AG165&gt;=100),AND('4-man'!AG$56="ST&gt;3",AG173&gt;=100),AND('4-man'!AG$58="ST&gt;3",AG189&gt;=100)),'4-man'!AG$54&lt;=IF('4-man'!$BF$37="",999,'4-man'!$BF$37)),100,AG181)))))</f>
        <v/>
      </c>
      <c r="AH182">
        <f>IF(OR('4-man'!AH$57="R",'4-man'!AH$54=$R$187),MIN(100,AH181+10),IF('4-man'!AH$57="P",MIN(100,AH181+25),IF(AND('4-man'!AH$57="D",AH181&gt;=35,'4-man'!AH$54&lt;=IF('4-man'!$BF$37="",999,'4-man'!$BF$37)),AH181-35,IF(AND(LEFT('4-man'!AH$57,3)="ST&gt;",AH181&gt;=100,'4-man'!AH$54&lt;=IF('4-man'!$BF$37="",999,'4-man'!$BF$37)),0,IF(AND(OR(AND('4-man'!AH$55="ST&gt;3",AH165&gt;=100),AND('4-man'!AH$56="ST&gt;3",AH173&gt;=100),AND('4-man'!AH$58="ST&gt;3",AH189&gt;=100)),'4-man'!AH$54&lt;=IF('4-man'!$BF$37="",999,'4-man'!$BF$37)),100,AH181)))))</f>
        <v/>
      </c>
      <c r="AI182">
        <f>IF(OR('4-man'!AI$57="R",'4-man'!AI$54=$R$187),MIN(100,AI181+10),IF('4-man'!AI$57="P",MIN(100,AI181+25),IF(AND('4-man'!AI$57="D",AI181&gt;=35,'4-man'!AI$54&lt;=IF('4-man'!$BF$37="",999,'4-man'!$BF$37)),AI181-35,IF(AND(LEFT('4-man'!AI$57,3)="ST&gt;",AI181&gt;=100,'4-man'!AI$54&lt;=IF('4-man'!$BF$37="",999,'4-man'!$BF$37)),0,IF(AND(OR(AND('4-man'!AI$55="ST&gt;3",AI165&gt;=100),AND('4-man'!AI$56="ST&gt;3",AI173&gt;=100),AND('4-man'!AI$58="ST&gt;3",AI189&gt;=100)),'4-man'!AI$54&lt;=IF('4-man'!$BF$37="",999,'4-man'!$BF$37)),100,AI181)))))</f>
        <v/>
      </c>
      <c r="AJ182">
        <f>IF(OR('4-man'!AJ$57="R",'4-man'!AJ$54=$R$187),MIN(100,AJ181+10),IF('4-man'!AJ$57="P",MIN(100,AJ181+25),IF(AND('4-man'!AJ$57="D",AJ181&gt;=35,'4-man'!AJ$54&lt;=IF('4-man'!$BF$37="",999,'4-man'!$BF$37)),AJ181-35,IF(AND(LEFT('4-man'!AJ$57,3)="ST&gt;",AJ181&gt;=100,'4-man'!AJ$54&lt;=IF('4-man'!$BF$37="",999,'4-man'!$BF$37)),0,IF(AND(OR(AND('4-man'!AJ$55="ST&gt;3",AJ165&gt;=100),AND('4-man'!AJ$56="ST&gt;3",AJ173&gt;=100),AND('4-man'!AJ$58="ST&gt;3",AJ189&gt;=100)),'4-man'!AJ$54&lt;=IF('4-man'!$BF$37="",999,'4-man'!$BF$37)),100,AJ181)))))</f>
        <v/>
      </c>
      <c r="AK182">
        <f>IF(OR('4-man'!AK$57="R",'4-man'!AK$54=$R$187),MIN(100,AK181+10),IF('4-man'!AK$57="P",MIN(100,AK181+25),IF(AND('4-man'!AK$57="D",AK181&gt;=35,'4-man'!AK$54&lt;=IF('4-man'!$BF$37="",999,'4-man'!$BF$37)),AK181-35,IF(AND(LEFT('4-man'!AK$57,3)="ST&gt;",AK181&gt;=100,'4-man'!AK$54&lt;=IF('4-man'!$BF$37="",999,'4-man'!$BF$37)),0,IF(AND(OR(AND('4-man'!AK$55="ST&gt;3",AK165&gt;=100),AND('4-man'!AK$56="ST&gt;3",AK173&gt;=100),AND('4-man'!AK$58="ST&gt;3",AK189&gt;=100)),'4-man'!AK$54&lt;=IF('4-man'!$BF$37="",999,'4-man'!$BF$37)),100,AK181)))))</f>
        <v/>
      </c>
      <c r="AL182">
        <f>IF(OR('4-man'!AL$57="R",'4-man'!AL$54=$R$187),MIN(100,AL181+10),IF('4-man'!AL$57="P",MIN(100,AL181+25),IF(AND('4-man'!AL$57="D",AL181&gt;=35,'4-man'!AL$54&lt;=IF('4-man'!$BF$37="",999,'4-man'!$BF$37)),AL181-35,IF(AND(LEFT('4-man'!AL$57,3)="ST&gt;",AL181&gt;=100,'4-man'!AL$54&lt;=IF('4-man'!$BF$37="",999,'4-man'!$BF$37)),0,IF(AND(OR(AND('4-man'!AL$55="ST&gt;3",AL165&gt;=100),AND('4-man'!AL$56="ST&gt;3",AL173&gt;=100),AND('4-man'!AL$58="ST&gt;3",AL189&gt;=100)),'4-man'!AL$54&lt;=IF('4-man'!$BF$37="",999,'4-man'!$BF$37)),100,AL181)))))</f>
        <v/>
      </c>
      <c r="AM182">
        <f>IF(OR('4-man'!AM$57="R",'4-man'!AM$54=$R$187),MIN(100,AM181+10),IF('4-man'!AM$57="P",MIN(100,AM181+25),IF(AND('4-man'!AM$57="D",AM181&gt;=35,'4-man'!AM$54&lt;=IF('4-man'!$BF$37="",999,'4-man'!$BF$37)),AM181-35,IF(AND(LEFT('4-man'!AM$57,3)="ST&gt;",AM181&gt;=100,'4-man'!AM$54&lt;=IF('4-man'!$BF$37="",999,'4-man'!$BF$37)),0,IF(AND(OR(AND('4-man'!AM$55="ST&gt;3",AM165&gt;=100),AND('4-man'!AM$56="ST&gt;3",AM173&gt;=100),AND('4-man'!AM$58="ST&gt;3",AM189&gt;=100)),'4-man'!AM$54&lt;=IF('4-man'!$BF$37="",999,'4-man'!$BF$37)),100,AM181)))))</f>
        <v/>
      </c>
      <c r="AN182">
        <f>IF(OR('4-man'!AN$57="R",'4-man'!AN$54=$R$187),MIN(100,AN181+10),IF('4-man'!AN$57="P",MIN(100,AN181+25),IF(AND('4-man'!AN$57="D",AN181&gt;=35,'4-man'!AN$54&lt;=IF('4-man'!$BF$37="",999,'4-man'!$BF$37)),AN181-35,IF(AND(LEFT('4-man'!AN$57,3)="ST&gt;",AN181&gt;=100,'4-man'!AN$54&lt;=IF('4-man'!$BF$37="",999,'4-man'!$BF$37)),0,IF(AND(OR(AND('4-man'!AN$55="ST&gt;3",AN165&gt;=100),AND('4-man'!AN$56="ST&gt;3",AN173&gt;=100),AND('4-man'!AN$58="ST&gt;3",AN189&gt;=100)),'4-man'!AN$54&lt;=IF('4-man'!$BF$37="",999,'4-man'!$BF$37)),100,AN181)))))</f>
        <v/>
      </c>
      <c r="AO182">
        <f>IF(OR('4-man'!AO$57="R",'4-man'!AO$54=$R$187),MIN(100,AO181+10),IF('4-man'!AO$57="P",MIN(100,AO181+25),IF(AND('4-man'!AO$57="D",AO181&gt;=35,'4-man'!AO$54&lt;=IF('4-man'!$BF$37="",999,'4-man'!$BF$37)),AO181-35,IF(AND(LEFT('4-man'!AO$57,3)="ST&gt;",AO181&gt;=100,'4-man'!AO$54&lt;=IF('4-man'!$BF$37="",999,'4-man'!$BF$37)),0,IF(AND(OR(AND('4-man'!AO$55="ST&gt;3",AO165&gt;=100),AND('4-man'!AO$56="ST&gt;3",AO173&gt;=100),AND('4-man'!AO$58="ST&gt;3",AO189&gt;=100)),'4-man'!AO$54&lt;=IF('4-man'!$BF$37="",999,'4-man'!$BF$37)),100,AO181)))))</f>
        <v/>
      </c>
      <c r="AP182">
        <f>IF(OR('4-man'!AP$57="R",'4-man'!AP$54=$R$187),MIN(100,AP181+10),IF('4-man'!AP$57="P",MIN(100,AP181+25),IF(AND('4-man'!AP$57="D",AP181&gt;=35,'4-man'!AP$54&lt;=IF('4-man'!$BF$37="",999,'4-man'!$BF$37)),AP181-35,IF(AND(LEFT('4-man'!AP$57,3)="ST&gt;",AP181&gt;=100,'4-man'!AP$54&lt;=IF('4-man'!$BF$37="",999,'4-man'!$BF$37)),0,IF(AND(OR(AND('4-man'!AP$55="ST&gt;3",AP165&gt;=100),AND('4-man'!AP$56="ST&gt;3",AP173&gt;=100),AND('4-man'!AP$58="ST&gt;3",AP189&gt;=100)),'4-man'!AP$54&lt;=IF('4-man'!$BF$37="",999,'4-man'!$BF$37)),100,AP181)))))</f>
        <v/>
      </c>
      <c r="AQ182">
        <f>IF(OR('4-man'!AQ$57="R",'4-man'!AQ$54=$R$187),MIN(100,AQ181+10),IF('4-man'!AQ$57="P",MIN(100,AQ181+25),IF(AND('4-man'!AQ$57="D",AQ181&gt;=35,'4-man'!AQ$54&lt;=IF('4-man'!$BF$37="",999,'4-man'!$BF$37)),AQ181-35,IF(AND(LEFT('4-man'!AQ$57,3)="ST&gt;",AQ181&gt;=100,'4-man'!AQ$54&lt;=IF('4-man'!$BF$37="",999,'4-man'!$BF$37)),0,IF(AND(OR(AND('4-man'!AQ$55="ST&gt;3",AQ165&gt;=100),AND('4-man'!AQ$56="ST&gt;3",AQ173&gt;=100),AND('4-man'!AQ$58="ST&gt;3",AQ189&gt;=100)),'4-man'!AQ$54&lt;=IF('4-man'!$BF$37="",999,'4-man'!$BF$37)),100,AQ181)))))</f>
        <v/>
      </c>
      <c r="AR182">
        <f>IF(OR('4-man'!AR$57="R",'4-man'!AR$54=$R$187),MIN(100,AR181+10),IF('4-man'!AR$57="P",MIN(100,AR181+25),IF(AND('4-man'!AR$57="D",AR181&gt;=35,'4-man'!AR$54&lt;=IF('4-man'!$BF$37="",999,'4-man'!$BF$37)),AR181-35,IF(AND(LEFT('4-man'!AR$57,3)="ST&gt;",AR181&gt;=100,'4-man'!AR$54&lt;=IF('4-man'!$BF$37="",999,'4-man'!$BF$37)),0,IF(AND(OR(AND('4-man'!AR$55="ST&gt;3",AR165&gt;=100),AND('4-man'!AR$56="ST&gt;3",AR173&gt;=100),AND('4-man'!AR$58="ST&gt;3",AR189&gt;=100)),'4-man'!AR$54&lt;=IF('4-man'!$BF$37="",999,'4-man'!$BF$37)),100,AR181)))))</f>
        <v/>
      </c>
      <c r="AS182">
        <f>IF(OR('4-man'!AS$57="R",'4-man'!AS$54=$R$187),MIN(100,AS181+10),IF('4-man'!AS$57="P",MIN(100,AS181+25),IF(AND('4-man'!AS$57="D",AS181&gt;=35,'4-man'!AS$54&lt;=IF('4-man'!$BF$37="",999,'4-man'!$BF$37)),AS181-35,IF(AND(LEFT('4-man'!AS$57,3)="ST&gt;",AS181&gt;=100,'4-man'!AS$54&lt;=IF('4-man'!$BF$37="",999,'4-man'!$BF$37)),0,IF(AND(OR(AND('4-man'!AS$55="ST&gt;3",AS165&gt;=100),AND('4-man'!AS$56="ST&gt;3",AS173&gt;=100),AND('4-man'!AS$58="ST&gt;3",AS189&gt;=100)),'4-man'!AS$54&lt;=IF('4-man'!$BF$37="",999,'4-man'!$BF$37)),100,AS181)))))</f>
        <v/>
      </c>
      <c r="AT182">
        <f>IF(OR('4-man'!AT$57="R",'4-man'!AT$54=$R$187),MIN(100,AT181+10),IF('4-man'!AT$57="P",MIN(100,AT181+25),IF(AND('4-man'!AT$57="D",AT181&gt;=35,'4-man'!AT$54&lt;=IF('4-man'!$BF$37="",999,'4-man'!$BF$37)),AT181-35,IF(AND(LEFT('4-man'!AT$57,3)="ST&gt;",AT181&gt;=100,'4-man'!AT$54&lt;=IF('4-man'!$BF$37="",999,'4-man'!$BF$37)),0,IF(AND(OR(AND('4-man'!AT$55="ST&gt;3",AT165&gt;=100),AND('4-man'!AT$56="ST&gt;3",AT173&gt;=100),AND('4-man'!AT$58="ST&gt;3",AT189&gt;=100)),'4-man'!AT$54&lt;=IF('4-man'!$BF$37="",999,'4-man'!$BF$37)),100,AT181)))))</f>
        <v/>
      </c>
      <c r="AU182">
        <f>IF(OR('4-man'!AU$57="R",'4-man'!AU$54=$R$187),MIN(100,AU181+10),IF('4-man'!AU$57="P",MIN(100,AU181+25),IF(AND('4-man'!AU$57="D",AU181&gt;=35,'4-man'!AU$54&lt;=IF('4-man'!$BF$37="",999,'4-man'!$BF$37)),AU181-35,IF(AND(LEFT('4-man'!AU$57,3)="ST&gt;",AU181&gt;=100,'4-man'!AU$54&lt;=IF('4-man'!$BF$37="",999,'4-man'!$BF$37)),0,IF(AND(OR(AND('4-man'!AU$55="ST&gt;3",AU165&gt;=100),AND('4-man'!AU$56="ST&gt;3",AU173&gt;=100),AND('4-man'!AU$58="ST&gt;3",AU189&gt;=100)),'4-man'!AU$54&lt;=IF('4-man'!$BF$37="",999,'4-man'!$BF$37)),100,AU181)))))</f>
        <v/>
      </c>
      <c r="AV182">
        <f>IF(OR('4-man'!AV$57="R",'4-man'!AV$54=$R$187),MIN(100,AV181+10),IF('4-man'!AV$57="P",MIN(100,AV181+25),IF(AND('4-man'!AV$57="D",AV181&gt;=35,'4-man'!AV$54&lt;=IF('4-man'!$BF$37="",999,'4-man'!$BF$37)),AV181-35,IF(AND(LEFT('4-man'!AV$57,3)="ST&gt;",AV181&gt;=100,'4-man'!AV$54&lt;=IF('4-man'!$BF$37="",999,'4-man'!$BF$37)),0,IF(AND(OR(AND('4-man'!AV$55="ST&gt;3",AV165&gt;=100),AND('4-man'!AV$56="ST&gt;3",AV173&gt;=100),AND('4-man'!AV$58="ST&gt;3",AV189&gt;=100)),'4-man'!AV$54&lt;=IF('4-man'!$BF$37="",999,'4-man'!$BF$37)),100,AV181)))))</f>
        <v/>
      </c>
      <c r="AW182">
        <f>IF(OR('4-man'!AW$57="R",'4-man'!AW$54=$R$187),MIN(100,AW181+10),IF('4-man'!AW$57="P",MIN(100,AW181+25),IF(AND('4-man'!AW$57="D",AW181&gt;=35,'4-man'!AW$54&lt;=IF('4-man'!$BF$37="",999,'4-man'!$BF$37)),AW181-35,IF(AND(LEFT('4-man'!AW$57,3)="ST&gt;",AW181&gt;=100,'4-man'!AW$54&lt;=IF('4-man'!$BF$37="",999,'4-man'!$BF$37)),0,IF(AND(OR(AND('4-man'!AW$55="ST&gt;3",AW165&gt;=100),AND('4-man'!AW$56="ST&gt;3",AW173&gt;=100),AND('4-man'!AW$58="ST&gt;3",AW189&gt;=100)),'4-man'!AW$54&lt;=IF('4-man'!$BF$37="",999,'4-man'!$BF$37)),100,AW181)))))</f>
        <v/>
      </c>
      <c r="AX182">
        <f>IF(OR('4-man'!AX$57="R",'4-man'!AX$54=$R$187),MIN(100,AX181+10),IF('4-man'!AX$57="P",MIN(100,AX181+25),IF(AND('4-man'!AX$57="D",AX181&gt;=35,'4-man'!AX$54&lt;=IF('4-man'!$BF$37="",999,'4-man'!$BF$37)),AX181-35,IF(AND(LEFT('4-man'!AX$57,3)="ST&gt;",AX181&gt;=100,'4-man'!AX$54&lt;=IF('4-man'!$BF$37="",999,'4-man'!$BF$37)),0,IF(AND(OR(AND('4-man'!AX$55="ST&gt;3",AX165&gt;=100),AND('4-man'!AX$56="ST&gt;3",AX173&gt;=100),AND('4-man'!AX$58="ST&gt;3",AX189&gt;=100)),'4-man'!AX$54&lt;=IF('4-man'!$BF$37="",999,'4-man'!$BF$37)),100,AX181)))))</f>
        <v/>
      </c>
      <c r="AY182">
        <f>IF(OR('4-man'!AY$57="R",'4-man'!AY$54=$R$187),MIN(100,AY181+10),IF('4-man'!AY$57="P",MIN(100,AY181+25),IF(AND('4-man'!AY$57="D",AY181&gt;=35,'4-man'!AY$54&lt;=IF('4-man'!$BF$37="",999,'4-man'!$BF$37)),AY181-35,IF(AND(LEFT('4-man'!AY$57,3)="ST&gt;",AY181&gt;=100,'4-man'!AY$54&lt;=IF('4-man'!$BF$37="",999,'4-man'!$BF$37)),0,IF(AND(OR(AND('4-man'!AY$55="ST&gt;3",AY165&gt;=100),AND('4-man'!AY$56="ST&gt;3",AY173&gt;=100),AND('4-man'!AY$58="ST&gt;3",AY189&gt;=100)),'4-man'!AY$54&lt;=IF('4-man'!$BF$37="",999,'4-man'!$BF$37)),100,AY181)))))</f>
        <v/>
      </c>
      <c r="AZ182">
        <f>IF(OR('4-man'!AZ$57="R",'4-man'!AZ$54=$R$187),MIN(100,AZ181+10),IF('4-man'!AZ$57="P",MIN(100,AZ181+25),IF(AND('4-man'!AZ$57="D",AZ181&gt;=35,'4-man'!AZ$54&lt;=IF('4-man'!$BF$37="",999,'4-man'!$BF$37)),AZ181-35,IF(AND(LEFT('4-man'!AZ$57,3)="ST&gt;",AZ181&gt;=100,'4-man'!AZ$54&lt;=IF('4-man'!$BF$37="",999,'4-man'!$BF$37)),0,IF(AND(OR(AND('4-man'!AZ$55="ST&gt;3",AZ165&gt;=100),AND('4-man'!AZ$56="ST&gt;3",AZ173&gt;=100),AND('4-man'!AZ$58="ST&gt;3",AZ189&gt;=100)),'4-man'!AZ$54&lt;=IF('4-man'!$BF$37="",999,'4-man'!$BF$37)),100,AZ181)))))</f>
        <v/>
      </c>
      <c r="BA182">
        <f>IF(OR('4-man'!BA$57="R",'4-man'!BA$54=$R$187),MIN(100,BA181+10),IF('4-man'!BA$57="P",MIN(100,BA181+25),IF(AND('4-man'!BA$57="D",BA181&gt;=35,'4-man'!BA$54&lt;=IF('4-man'!$BF$37="",999,'4-man'!$BF$37)),BA181-35,IF(AND(LEFT('4-man'!BA$57,3)="ST&gt;",BA181&gt;=100,'4-man'!BA$54&lt;=IF('4-man'!$BF$37="",999,'4-man'!$BF$37)),0,IF(AND(OR(AND('4-man'!BA$55="ST&gt;3",BA165&gt;=100),AND('4-man'!BA$56="ST&gt;3",BA173&gt;=100),AND('4-man'!BA$58="ST&gt;3",BA189&gt;=100)),'4-man'!BA$54&lt;=IF('4-man'!$BF$37="",999,'4-man'!$BF$37)),100,BA181)))))</f>
        <v/>
      </c>
      <c r="BB182">
        <f>IF(OR('4-man'!BB$57="R",'4-man'!BB$54=$R$187),MIN(100,BB181+10),IF('4-man'!BB$57="P",MIN(100,BB181+25),IF(AND('4-man'!BB$57="D",BB181&gt;=35,'4-man'!BB$54&lt;=IF('4-man'!$BF$37="",999,'4-man'!$BF$37)),BB181-35,IF(AND(LEFT('4-man'!BB$57,3)="ST&gt;",BB181&gt;=100,'4-man'!BB$54&lt;=IF('4-man'!$BF$37="",999,'4-man'!$BF$37)),0,IF(AND(OR(AND('4-man'!BB$55="ST&gt;3",BB165&gt;=100),AND('4-man'!BB$56="ST&gt;3",BB173&gt;=100),AND('4-man'!BB$58="ST&gt;3",BB189&gt;=100)),'4-man'!BB$54&lt;=IF('4-man'!$BF$37="",999,'4-man'!$BF$37)),100,BB181)))))</f>
        <v/>
      </c>
      <c r="BC182">
        <f>IF(OR('4-man'!BC$57="R",'4-man'!BC$54=$R$187),MIN(100,BC181+10),IF('4-man'!BC$57="P",MIN(100,BC181+25),IF(AND('4-man'!BC$57="D",BC181&gt;=35,'4-man'!BC$54&lt;=IF('4-man'!$BF$37="",999,'4-man'!$BF$37)),BC181-35,IF(AND(LEFT('4-man'!BC$57,3)="ST&gt;",BC181&gt;=100,'4-man'!BC$54&lt;=IF('4-man'!$BF$37="",999,'4-man'!$BF$37)),0,IF(AND(OR(AND('4-man'!BC$55="ST&gt;3",BC165&gt;=100),AND('4-man'!BC$56="ST&gt;3",BC173&gt;=100),AND('4-man'!BC$58="ST&gt;3",BC189&gt;=100)),'4-man'!BC$54&lt;=IF('4-man'!$BF$37="",999,'4-man'!$BF$37)),100,BC181)))))</f>
        <v/>
      </c>
      <c r="BD182">
        <f>IF(OR('4-man'!BD$57="R",'4-man'!BD$54=$R$187),MIN(100,BD181+10),IF('4-man'!BD$57="P",MIN(100,BD181+25),IF(AND('4-man'!BD$57="D",BD181&gt;=35,'4-man'!BD$54&lt;=IF('4-man'!$BF$37="",999,'4-man'!$BF$37)),BD181-35,IF(AND(LEFT('4-man'!BD$57,3)="ST&gt;",BD181&gt;=100,'4-man'!BD$54&lt;=IF('4-man'!$BF$37="",999,'4-man'!$BF$37)),0,IF(AND(OR(AND('4-man'!BD$55="ST&gt;3",BD165&gt;=100),AND('4-man'!BD$56="ST&gt;3",BD173&gt;=100),AND('4-man'!BD$58="ST&gt;3",BD189&gt;=100)),'4-man'!BD$54&lt;=IF('4-man'!$BF$37="",999,'4-man'!$BF$37)),100,BD181)))))</f>
        <v/>
      </c>
      <c r="BE182">
        <f>IF(OR('4-man'!BE$57="R",'4-man'!BE$54=$R$187),MIN(100,BE181+10),IF('4-man'!BE$57="P",MIN(100,BE181+25),IF(AND('4-man'!BE$57="D",BE181&gt;=35,'4-man'!BE$54&lt;=IF('4-man'!$BF$37="",999,'4-man'!$BF$37)),BE181-35,IF(AND(LEFT('4-man'!BE$57,3)="ST&gt;",BE181&gt;=100,'4-man'!BE$54&lt;=IF('4-man'!$BF$37="",999,'4-man'!$BF$37)),0,IF(AND(OR(AND('4-man'!BE$55="ST&gt;3",BE165&gt;=100),AND('4-man'!BE$56="ST&gt;3",BE173&gt;=100),AND('4-man'!BE$58="ST&gt;3",BE189&gt;=100)),'4-man'!BE$54&lt;=IF('4-man'!$BF$37="",999,'4-man'!$BF$37)),100,BE181)))))</f>
        <v/>
      </c>
      <c r="BF182">
        <f>IF(OR('4-man'!BF$57="R",'4-man'!BF$54=$R$187),MIN(100,BF181+10),IF('4-man'!BF$57="P",MIN(100,BF181+25),IF(AND('4-man'!BF$57="D",BF181&gt;=35,'4-man'!BF$54&lt;=IF('4-man'!$BF$37="",999,'4-man'!$BF$37)),BF181-35,IF(AND(LEFT('4-man'!BF$57,3)="ST&gt;",BF181&gt;=100,'4-man'!BF$54&lt;=IF('4-man'!$BF$37="",999,'4-man'!$BF$37)),0,IF(AND(OR(AND('4-man'!BF$55="ST&gt;3",BF165&gt;=100),AND('4-man'!BF$56="ST&gt;3",BF173&gt;=100),AND('4-man'!BF$58="ST&gt;3",BF189&gt;=100)),'4-man'!BF$54&lt;=IF('4-man'!$BF$37="",999,'4-man'!$BF$37)),100,BF181)))))</f>
        <v/>
      </c>
      <c r="BG182">
        <f>IF(OR('4-man'!BG$57="R",'4-man'!BG$54=$R$187),MIN(100,BG181+10),IF('4-man'!BG$57="P",MIN(100,BG181+25),IF(AND('4-man'!BG$57="D",BG181&gt;=35,'4-man'!BG$54&lt;=IF('4-man'!$BF$37="",999,'4-man'!$BF$37)),BG181-35,IF(AND(LEFT('4-man'!BG$57,3)="ST&gt;",BG181&gt;=100,'4-man'!BG$54&lt;=IF('4-man'!$BF$37="",999,'4-man'!$BF$37)),0,IF(AND(OR(AND('4-man'!BG$55="ST&gt;3",BG165&gt;=100),AND('4-man'!BG$56="ST&gt;3",BG173&gt;=100),AND('4-man'!BG$58="ST&gt;3",BG189&gt;=100)),'4-man'!BG$54&lt;=IF('4-man'!$BF$37="",999,'4-man'!$BF$37)),100,BG181)))))</f>
        <v/>
      </c>
      <c r="BH182">
        <f>IF(OR('4-man'!BH$57="R",'4-man'!BH$54=$R$187),MIN(100,BH181+10),IF('4-man'!BH$57="P",MIN(100,BH181+25),IF(AND('4-man'!BH$57="D",BH181&gt;=35,'4-man'!BH$54&lt;=IF('4-man'!$BF$37="",999,'4-man'!$BF$37)),BH181-35,IF(AND(LEFT('4-man'!BH$57,3)="ST&gt;",BH181&gt;=100,'4-man'!BH$54&lt;=IF('4-man'!$BF$37="",999,'4-man'!$BF$37)),0,IF(AND(OR(AND('4-man'!BH$55="ST&gt;3",BH165&gt;=100),AND('4-man'!BH$56="ST&gt;3",BH173&gt;=100),AND('4-man'!BH$58="ST&gt;3",BH189&gt;=100)),'4-man'!BH$54&lt;=IF('4-man'!$BF$37="",999,'4-man'!$BF$37)),100,BH181)))))</f>
        <v/>
      </c>
      <c r="BI182">
        <f>IF(OR('4-man'!BI$57="R",'4-man'!BI$54=$R$187),MIN(100,BI181+10),IF('4-man'!BI$57="P",MIN(100,BI181+25),IF(AND('4-man'!BI$57="D",BI181&gt;=35,'4-man'!BI$54&lt;=IF('4-man'!$BF$37="",999,'4-man'!$BF$37)),BI181-35,IF(AND(LEFT('4-man'!BI$57,3)="ST&gt;",BI181&gt;=100,'4-man'!BI$54&lt;=IF('4-man'!$BF$37="",999,'4-man'!$BF$37)),0,IF(AND(OR(AND('4-man'!BI$55="ST&gt;3",BI165&gt;=100),AND('4-man'!BI$56="ST&gt;3",BI173&gt;=100),AND('4-man'!BI$58="ST&gt;3",BI189&gt;=100)),'4-man'!BI$54&lt;=IF('4-man'!$BF$37="",999,'4-man'!$BF$37)),100,BI181)))))</f>
        <v/>
      </c>
      <c r="BJ182">
        <f>IF(OR('4-man'!BJ$57="R",'4-man'!BJ$54=$R$187),MIN(100,BJ181+10),IF('4-man'!BJ$57="P",MIN(100,BJ181+25),IF(AND('4-man'!BJ$57="D",BJ181&gt;=35,'4-man'!BJ$54&lt;=IF('4-man'!$BF$37="",999,'4-man'!$BF$37)),BJ181-35,IF(AND(LEFT('4-man'!BJ$57,3)="ST&gt;",BJ181&gt;=100,'4-man'!BJ$54&lt;=IF('4-man'!$BF$37="",999,'4-man'!$BF$37)),0,IF(AND(OR(AND('4-man'!BJ$55="ST&gt;3",BJ165&gt;=100),AND('4-man'!BJ$56="ST&gt;3",BJ173&gt;=100),AND('4-man'!BJ$58="ST&gt;3",BJ189&gt;=100)),'4-man'!BJ$54&lt;=IF('4-man'!$BF$37="",999,'4-man'!$BF$37)),100,BJ181)))))</f>
        <v/>
      </c>
      <c r="BK182">
        <f>IF(OR('4-man'!BK$57="R",'4-man'!BK$54=$R$187),MIN(100,BK181+10),IF('4-man'!BK$57="P",MIN(100,BK181+25),IF(AND('4-man'!BK$57="D",BK181&gt;=35,'4-man'!BK$54&lt;=IF('4-man'!$BF$37="",999,'4-man'!$BF$37)),BK181-35,IF(AND(LEFT('4-man'!BK$57,3)="ST&gt;",BK181&gt;=100,'4-man'!BK$54&lt;=IF('4-man'!$BF$37="",999,'4-man'!$BF$37)),0,IF(AND(OR(AND('4-man'!BK$55="ST&gt;3",BK165&gt;=100),AND('4-man'!BK$56="ST&gt;3",BK173&gt;=100),AND('4-man'!BK$58="ST&gt;3",BK189&gt;=100)),'4-man'!BK$54&lt;=IF('4-man'!$BF$37="",999,'4-man'!$BF$37)),100,BK181)))))</f>
        <v/>
      </c>
      <c r="BL182">
        <f>IF(OR('4-man'!BL$57="R",'4-man'!BL$54=$R$187),MIN(100,BL181+10),IF('4-man'!BL$57="P",MIN(100,BL181+25),IF(AND('4-man'!BL$57="D",BL181&gt;=35,'4-man'!BL$54&lt;=IF('4-man'!$BF$37="",999,'4-man'!$BF$37)),BL181-35,IF(AND(LEFT('4-man'!BL$57,3)="ST&gt;",BL181&gt;=100,'4-man'!BL$54&lt;=IF('4-man'!$BF$37="",999,'4-man'!$BF$37)),0,IF(AND(OR(AND('4-man'!BL$55="ST&gt;3",BL165&gt;=100),AND('4-man'!BL$56="ST&gt;3",BL173&gt;=100),AND('4-man'!BL$58="ST&gt;3",BL189&gt;=100)),'4-man'!BL$54&lt;=IF('4-man'!$BF$37="",999,'4-man'!$BF$37)),100,BL181)))))</f>
        <v/>
      </c>
      <c r="BM182">
        <f>IF(OR('4-man'!BM$57="R",'4-man'!BM$54=$R$187),MIN(100,BM181+10),IF('4-man'!BM$57="P",MIN(100,BM181+25),IF(AND('4-man'!BM$57="D",BM181&gt;=35,'4-man'!BM$54&lt;=IF('4-man'!$BF$37="",999,'4-man'!$BF$37)),BM181-35,IF(AND(LEFT('4-man'!BM$57,3)="ST&gt;",BM181&gt;=100,'4-man'!BM$54&lt;=IF('4-man'!$BF$37="",999,'4-man'!$BF$37)),0,IF(AND(OR(AND('4-man'!BM$55="ST&gt;3",BM165&gt;=100),AND('4-man'!BM$56="ST&gt;3",BM173&gt;=100),AND('4-man'!BM$58="ST&gt;3",BM189&gt;=100)),'4-man'!BM$54&lt;=IF('4-man'!$BF$37="",999,'4-man'!$BF$37)),100,BM181)))))</f>
        <v/>
      </c>
      <c r="BN182">
        <f>IF(OR('4-man'!BN$57="R",'4-man'!BN$54=$R$187),MIN(100,BN181+10),IF('4-man'!BN$57="P",MIN(100,BN181+25),IF(AND('4-man'!BN$57="D",BN181&gt;=35,'4-man'!BN$54&lt;=IF('4-man'!$BF$37="",999,'4-man'!$BF$37)),BN181-35,IF(AND(LEFT('4-man'!BN$57,3)="ST&gt;",BN181&gt;=100,'4-man'!BN$54&lt;=IF('4-man'!$BF$37="",999,'4-man'!$BF$37)),0,IF(AND(OR(AND('4-man'!BN$55="ST&gt;3",BN165&gt;=100),AND('4-man'!BN$56="ST&gt;3",BN173&gt;=100),AND('4-man'!BN$58="ST&gt;3",BN189&gt;=100)),'4-man'!BN$54&lt;=IF('4-man'!$BF$37="",999,'4-man'!$BF$37)),100,BN181)))))</f>
        <v/>
      </c>
      <c r="BO182">
        <f>IF(OR('4-man'!BO$57="R",'4-man'!BO$54=$R$187),MIN(100,BO181+10),IF('4-man'!BO$57="P",MIN(100,BO181+25),IF(AND('4-man'!BO$57="D",BO181&gt;=35,'4-man'!BO$54&lt;=IF('4-man'!$BF$37="",999,'4-man'!$BF$37)),BO181-35,IF(AND(LEFT('4-man'!BO$57,3)="ST&gt;",BO181&gt;=100,'4-man'!BO$54&lt;=IF('4-man'!$BF$37="",999,'4-man'!$BF$37)),0,IF(AND(OR(AND('4-man'!BO$55="ST&gt;3",BO165&gt;=100),AND('4-man'!BO$56="ST&gt;3",BO173&gt;=100),AND('4-man'!BO$58="ST&gt;3",BO189&gt;=100)),'4-man'!BO$54&lt;=IF('4-man'!$BF$37="",999,'4-man'!$BF$37)),100,BO181)))))</f>
        <v/>
      </c>
      <c r="BP182">
        <f>IF(OR('4-man'!BP$57="R",'4-man'!BP$54=$R$187),MIN(100,BP181+10),IF('4-man'!BP$57="P",MIN(100,BP181+25),IF(AND('4-man'!BP$57="D",BP181&gt;=35,'4-man'!BP$54&lt;=IF('4-man'!$BF$37="",999,'4-man'!$BF$37)),BP181-35,IF(AND(LEFT('4-man'!BP$57,3)="ST&gt;",BP181&gt;=100,'4-man'!BP$54&lt;=IF('4-man'!$BF$37="",999,'4-man'!$BF$37)),0,IF(AND(OR(AND('4-man'!BP$55="ST&gt;3",BP165&gt;=100),AND('4-man'!BP$56="ST&gt;3",BP173&gt;=100),AND('4-man'!BP$58="ST&gt;3",BP189&gt;=100)),'4-man'!BP$54&lt;=IF('4-man'!$BF$37="",999,'4-man'!$BF$37)),100,BP181)))))</f>
        <v/>
      </c>
      <c r="BQ182">
        <f>IF(OR('4-man'!BQ$57="R",'4-man'!BQ$54=$R$187),MIN(100,BQ181+10),IF('4-man'!BQ$57="P",MIN(100,BQ181+25),IF(AND('4-man'!BQ$57="D",BQ181&gt;=35,'4-man'!BQ$54&lt;=IF('4-man'!$BF$37="",999,'4-man'!$BF$37)),BQ181-35,IF(AND(LEFT('4-man'!BQ$57,3)="ST&gt;",BQ181&gt;=100,'4-man'!BQ$54&lt;=IF('4-man'!$BF$37="",999,'4-man'!$BF$37)),0,IF(AND(OR(AND('4-man'!BQ$55="ST&gt;3",BQ165&gt;=100),AND('4-man'!BQ$56="ST&gt;3",BQ173&gt;=100),AND('4-man'!BQ$58="ST&gt;3",BQ189&gt;=100)),'4-man'!BQ$54&lt;=IF('4-man'!$BF$37="",999,'4-man'!$BF$37)),100,BQ181)))))</f>
        <v/>
      </c>
      <c r="BR182">
        <f>IF(OR('4-man'!BR$57="R",'4-man'!BR$54=$R$187),MIN(100,BR181+10),IF('4-man'!BR$57="P",MIN(100,BR181+25),IF(AND('4-man'!BR$57="D",BR181&gt;=35,'4-man'!BR$54&lt;=IF('4-man'!$BF$37="",999,'4-man'!$BF$37)),BR181-35,IF(AND(LEFT('4-man'!BR$57,3)="ST&gt;",BR181&gt;=100,'4-man'!BR$54&lt;=IF('4-man'!$BF$37="",999,'4-man'!$BF$37)),0,IF(AND(OR(AND('4-man'!BR$55="ST&gt;3",BR165&gt;=100),AND('4-man'!BR$56="ST&gt;3",BR173&gt;=100),AND('4-man'!BR$58="ST&gt;3",BR189&gt;=100)),'4-man'!BR$54&lt;=IF('4-man'!$BF$37="",999,'4-man'!$BF$37)),100,BR181)))))</f>
        <v/>
      </c>
      <c r="BS182">
        <f>IF(OR('4-man'!BS$57="R",'4-man'!BS$54=$R$187),MIN(100,BS181+10),IF('4-man'!BS$57="P",MIN(100,BS181+25),IF(AND('4-man'!BS$57="D",BS181&gt;=35,'4-man'!BS$54&lt;=IF('4-man'!$BF$37="",999,'4-man'!$BF$37)),BS181-35,IF(AND(LEFT('4-man'!BS$57,3)="ST&gt;",BS181&gt;=100,'4-man'!BS$54&lt;=IF('4-man'!$BF$37="",999,'4-man'!$BF$37)),0,IF(AND(OR(AND('4-man'!BS$55="ST&gt;3",BS165&gt;=100),AND('4-man'!BS$56="ST&gt;3",BS173&gt;=100),AND('4-man'!BS$58="ST&gt;3",BS189&gt;=100)),'4-man'!BS$54&lt;=IF('4-man'!$BF$37="",999,'4-man'!$BF$37)),100,BS181)))))</f>
        <v/>
      </c>
      <c r="BT182">
        <f>IF(OR('4-man'!BT$57="R",'4-man'!BT$54=$R$187),MIN(100,BT181+10),IF('4-man'!BT$57="P",MIN(100,BT181+25),IF(AND('4-man'!BT$57="D",BT181&gt;=35,'4-man'!BT$54&lt;=IF('4-man'!$BF$37="",999,'4-man'!$BF$37)),BT181-35,IF(AND(LEFT('4-man'!BT$57,3)="ST&gt;",BT181&gt;=100,'4-man'!BT$54&lt;=IF('4-man'!$BF$37="",999,'4-man'!$BF$37)),0,IF(AND(OR(AND('4-man'!BT$55="ST&gt;3",BT165&gt;=100),AND('4-man'!BT$56="ST&gt;3",BT173&gt;=100),AND('4-man'!BT$58="ST&gt;3",BT189&gt;=100)),'4-man'!BT$54&lt;=IF('4-man'!$BF$37="",999,'4-man'!$BF$37)),100,BT181)))))</f>
        <v/>
      </c>
      <c r="BU182">
        <f>IF(OR('4-man'!BU$57="R",'4-man'!BU$54=$R$187),MIN(100,BU181+10),IF('4-man'!BU$57="P",MIN(100,BU181+25),IF(AND('4-man'!BU$57="D",BU181&gt;=35,'4-man'!BU$54&lt;=IF('4-man'!$BF$37="",999,'4-man'!$BF$37)),BU181-35,IF(AND(LEFT('4-man'!BU$57,3)="ST&gt;",BU181&gt;=100,'4-man'!BU$54&lt;=IF('4-man'!$BF$37="",999,'4-man'!$BF$37)),0,IF(AND(OR(AND('4-man'!BU$55="ST&gt;3",BU165&gt;=100),AND('4-man'!BU$56="ST&gt;3",BU173&gt;=100),AND('4-man'!BU$58="ST&gt;3",BU189&gt;=100)),'4-man'!BU$54&lt;=IF('4-man'!$BF$37="",999,'4-man'!$BF$37)),100,BU181)))))</f>
        <v/>
      </c>
      <c r="BV182">
        <f>IF(OR('4-man'!BV$57="R",'4-man'!BV$54=$R$187),MIN(100,BV181+10),IF('4-man'!BV$57="P",MIN(100,BV181+25),IF(AND('4-man'!BV$57="D",BV181&gt;=35,'4-man'!BV$54&lt;=IF('4-man'!$BF$37="",999,'4-man'!$BF$37)),BV181-35,IF(AND(LEFT('4-man'!BV$57,3)="ST&gt;",BV181&gt;=100,'4-man'!BV$54&lt;=IF('4-man'!$BF$37="",999,'4-man'!$BF$37)),0,IF(AND(OR(AND('4-man'!BV$55="ST&gt;3",BV165&gt;=100),AND('4-man'!BV$56="ST&gt;3",BV173&gt;=100),AND('4-man'!BV$58="ST&gt;3",BV189&gt;=100)),'4-man'!BV$54&lt;=IF('4-man'!$BF$37="",999,'4-man'!$BF$37)),100,BV181)))))</f>
        <v/>
      </c>
      <c r="BW182">
        <f>IF(OR('4-man'!BW$57="R",'4-man'!BW$54=$R$187),MIN(100,BW181+10),IF('4-man'!BW$57="P",MIN(100,BW181+25),IF(AND('4-man'!BW$57="D",BW181&gt;=35,'4-man'!BW$54&lt;=IF('4-man'!$BF$37="",999,'4-man'!$BF$37)),BW181-35,IF(AND(LEFT('4-man'!BW$57,3)="ST&gt;",BW181&gt;=100,'4-man'!BW$54&lt;=IF('4-man'!$BF$37="",999,'4-man'!$BF$37)),0,IF(AND(OR(AND('4-man'!BW$55="ST&gt;3",BW165&gt;=100),AND('4-man'!BW$56="ST&gt;3",BW173&gt;=100),AND('4-man'!BW$58="ST&gt;3",BW189&gt;=100)),'4-man'!BW$54&lt;=IF('4-man'!$BF$37="",999,'4-man'!$BF$37)),100,BW181)))))</f>
        <v/>
      </c>
      <c r="BX182">
        <f>IF(OR('4-man'!BX$57="R",'4-man'!BX$54=$R$187),MIN(100,BX181+10),IF('4-man'!BX$57="P",MIN(100,BX181+25),IF(AND('4-man'!BX$57="D",BX181&gt;=35,'4-man'!BX$54&lt;=IF('4-man'!$BF$37="",999,'4-man'!$BF$37)),BX181-35,IF(AND(LEFT('4-man'!BX$57,3)="ST&gt;",BX181&gt;=100,'4-man'!BX$54&lt;=IF('4-man'!$BF$37="",999,'4-man'!$BF$37)),0,IF(AND(OR(AND('4-man'!BX$55="ST&gt;3",BX165&gt;=100),AND('4-man'!BX$56="ST&gt;3",BX173&gt;=100),AND('4-man'!BX$58="ST&gt;3",BX189&gt;=100)),'4-man'!BX$54&lt;=IF('4-man'!$BF$37="",999,'4-man'!$BF$37)),100,BX181)))))</f>
        <v/>
      </c>
      <c r="BY182">
        <f>IF(OR('4-man'!BY$57="R",'4-man'!BY$54=$R$187),MIN(100,BY181+10),IF('4-man'!BY$57="P",MIN(100,BY181+25),IF(AND('4-man'!BY$57="D",BY181&gt;=35,'4-man'!BY$54&lt;=IF('4-man'!$BF$37="",999,'4-man'!$BF$37)),BY181-35,IF(AND(LEFT('4-man'!BY$57,3)="ST&gt;",BY181&gt;=100,'4-man'!BY$54&lt;=IF('4-man'!$BF$37="",999,'4-man'!$BF$37)),0,IF(AND(OR(AND('4-man'!BY$55="ST&gt;3",BY165&gt;=100),AND('4-man'!BY$56="ST&gt;3",BY173&gt;=100),AND('4-man'!BY$58="ST&gt;3",BY189&gt;=100)),'4-man'!BY$54&lt;=IF('4-man'!$BF$37="",999,'4-man'!$BF$37)),100,BY181)))))</f>
        <v/>
      </c>
      <c r="BZ182">
        <f>IF(OR('4-man'!BZ$57="R",'4-man'!BZ$54=$R$187),MIN(100,BZ181+10),IF('4-man'!BZ$57="P",MIN(100,BZ181+25),IF(AND('4-man'!BZ$57="D",BZ181&gt;=35,'4-man'!BZ$54&lt;=IF('4-man'!$BF$37="",999,'4-man'!$BF$37)),BZ181-35,IF(AND(LEFT('4-man'!BZ$57,3)="ST&gt;",BZ181&gt;=100,'4-man'!BZ$54&lt;=IF('4-man'!$BF$37="",999,'4-man'!$BF$37)),0,IF(AND(OR(AND('4-man'!BZ$55="ST&gt;3",BZ165&gt;=100),AND('4-man'!BZ$56="ST&gt;3",BZ173&gt;=100),AND('4-man'!BZ$58="ST&gt;3",BZ189&gt;=100)),'4-man'!BZ$54&lt;=IF('4-man'!$BF$37="",999,'4-man'!$BF$37)),100,BZ181)))))</f>
        <v/>
      </c>
      <c r="CA182">
        <f>IF(OR('4-man'!CA$57="R",'4-man'!CA$54=$R$187),MIN(100,CA181+10),IF('4-man'!CA$57="P",MIN(100,CA181+25),IF(AND('4-man'!CA$57="D",CA181&gt;=35,'4-man'!CA$54&lt;=IF('4-man'!$BF$37="",999,'4-man'!$BF$37)),CA181-35,IF(AND(LEFT('4-man'!CA$57,3)="ST&gt;",CA181&gt;=100,'4-man'!CA$54&lt;=IF('4-man'!$BF$37="",999,'4-man'!$BF$37)),0,IF(AND(OR(AND('4-man'!CA$55="ST&gt;3",CA165&gt;=100),AND('4-man'!CA$56="ST&gt;3",CA173&gt;=100),AND('4-man'!CA$58="ST&gt;3",CA189&gt;=100)),'4-man'!CA$54&lt;=IF('4-man'!$BF$37="",999,'4-man'!$BF$37)),100,CA181)))))</f>
        <v/>
      </c>
      <c r="CB182">
        <f>IF(OR('4-man'!CB$57="R",'4-man'!CB$54=$R$187),MIN(100,CB181+10),IF('4-man'!CB$57="P",MIN(100,CB181+25),IF(AND('4-man'!CB$57="D",CB181&gt;=35,'4-man'!CB$54&lt;=IF('4-man'!$BF$37="",999,'4-man'!$BF$37)),CB181-35,IF(AND(LEFT('4-man'!CB$57,3)="ST&gt;",CB181&gt;=100,'4-man'!CB$54&lt;=IF('4-man'!$BF$37="",999,'4-man'!$BF$37)),0,IF(AND(OR(AND('4-man'!CB$55="ST&gt;3",CB165&gt;=100),AND('4-man'!CB$56="ST&gt;3",CB173&gt;=100),AND('4-man'!CB$58="ST&gt;3",CB189&gt;=100)),'4-man'!CB$54&lt;=IF('4-man'!$BF$37="",999,'4-man'!$BF$37)),100,CB181)))))</f>
        <v/>
      </c>
      <c r="CC182">
        <f>IF(OR('4-man'!CC$57="R",'4-man'!CC$54=$R$187),MIN(100,CC181+10),IF('4-man'!CC$57="P",MIN(100,CC181+25),IF(AND('4-man'!CC$57="D",CC181&gt;=35,'4-man'!CC$54&lt;=IF('4-man'!$BF$37="",999,'4-man'!$BF$37)),CC181-35,IF(AND(LEFT('4-man'!CC$57,3)="ST&gt;",CC181&gt;=100,'4-man'!CC$54&lt;=IF('4-man'!$BF$37="",999,'4-man'!$BF$37)),0,IF(AND(OR(AND('4-man'!CC$55="ST&gt;3",CC165&gt;=100),AND('4-man'!CC$56="ST&gt;3",CC173&gt;=100),AND('4-man'!CC$58="ST&gt;3",CC189&gt;=100)),'4-man'!CC$54&lt;=IF('4-man'!$BF$37="",999,'4-man'!$BF$37)),100,CC181)))))</f>
        <v/>
      </c>
      <c r="CD182">
        <f>IF(OR('4-man'!CD$57="R",'4-man'!CD$54=$R$187),MIN(100,CD181+10),IF('4-man'!CD$57="P",MIN(100,CD181+25),IF(AND('4-man'!CD$57="D",CD181&gt;=35,'4-man'!CD$54&lt;=IF('4-man'!$BF$37="",999,'4-man'!$BF$37)),CD181-35,IF(AND(LEFT('4-man'!CD$57,3)="ST&gt;",CD181&gt;=100,'4-man'!CD$54&lt;=IF('4-man'!$BF$37="",999,'4-man'!$BF$37)),0,IF(AND(OR(AND('4-man'!CD$55="ST&gt;3",CD165&gt;=100),AND('4-man'!CD$56="ST&gt;3",CD173&gt;=100),AND('4-man'!CD$58="ST&gt;3",CD189&gt;=100)),'4-man'!CD$54&lt;=IF('4-man'!$BF$37="",999,'4-man'!$BF$37)),100,CD181)))))</f>
        <v/>
      </c>
    </row>
    <row r="183">
      <c r="A183" t="inlineStr">
        <is>
          <t>P3 timer</t>
        </is>
      </c>
      <c r="B183" t="n">
        <v>0</v>
      </c>
      <c r="C183">
        <f>IF(OR('4-man'!C$57="R",'4-man'!C$54=$R$187,AND(ISNUMBER($R$187),'4-man'!C$54&lt;$R$187)),0,IF(B182&gt;=100,0,IF(B183+1&gt;=IF(OR('4-man'!$F$39=TRUE,'4-man'!$F$39="TRUE",'4-man'!$F$39="Yes"),25,50),0,B183+1)))</f>
        <v/>
      </c>
      <c r="D183">
        <f>IF(OR('4-man'!D$57="R",'4-man'!D$54=$R$187,AND(ISNUMBER($R$187),'4-man'!D$54&lt;$R$187)),0,IF(C182&gt;=100,0,IF(C183+1&gt;=IF(OR('4-man'!$F$39=TRUE,'4-man'!$F$39="TRUE",'4-man'!$F$39="Yes"),25,50),0,C183+1)))</f>
        <v/>
      </c>
      <c r="E183">
        <f>IF(OR('4-man'!E$57="R",'4-man'!E$54=$R$187,AND(ISNUMBER($R$187),'4-man'!E$54&lt;$R$187)),0,IF(D182&gt;=100,0,IF(D183+1&gt;=IF(OR('4-man'!$F$39=TRUE,'4-man'!$F$39="TRUE",'4-man'!$F$39="Yes"),25,50),0,D183+1)))</f>
        <v/>
      </c>
      <c r="F183">
        <f>IF(OR('4-man'!F$57="R",'4-man'!F$54=$R$187,AND(ISNUMBER($R$187),'4-man'!F$54&lt;$R$187)),0,IF(E182&gt;=100,0,IF(E183+1&gt;=IF(OR('4-man'!$F$39=TRUE,'4-man'!$F$39="TRUE",'4-man'!$F$39="Yes"),25,50),0,E183+1)))</f>
        <v/>
      </c>
      <c r="G183">
        <f>IF(OR('4-man'!G$57="R",'4-man'!G$54=$R$187,AND(ISNUMBER($R$187),'4-man'!G$54&lt;$R$187)),0,IF(F182&gt;=100,0,IF(F183+1&gt;=IF(OR('4-man'!$F$39=TRUE,'4-man'!$F$39="TRUE",'4-man'!$F$39="Yes"),25,50),0,F183+1)))</f>
        <v/>
      </c>
      <c r="H183">
        <f>IF(OR('4-man'!H$57="R",'4-man'!H$54=$R$187,AND(ISNUMBER($R$187),'4-man'!H$54&lt;$R$187)),0,IF(G182&gt;=100,0,IF(G183+1&gt;=IF(OR('4-man'!$F$39=TRUE,'4-man'!$F$39="TRUE",'4-man'!$F$39="Yes"),25,50),0,G183+1)))</f>
        <v/>
      </c>
      <c r="I183">
        <f>IF(OR('4-man'!I$57="R",'4-man'!I$54=$R$187,AND(ISNUMBER($R$187),'4-man'!I$54&lt;$R$187)),0,IF(H182&gt;=100,0,IF(H183+1&gt;=IF(OR('4-man'!$F$39=TRUE,'4-man'!$F$39="TRUE",'4-man'!$F$39="Yes"),25,50),0,H183+1)))</f>
        <v/>
      </c>
      <c r="J183">
        <f>IF(OR('4-man'!J$57="R",'4-man'!J$54=$R$187,AND(ISNUMBER($R$187),'4-man'!J$54&lt;$R$187)),0,IF(I182&gt;=100,0,IF(I183+1&gt;=IF(OR('4-man'!$F$39=TRUE,'4-man'!$F$39="TRUE",'4-man'!$F$39="Yes"),25,50),0,I183+1)))</f>
        <v/>
      </c>
      <c r="K183">
        <f>IF(OR('4-man'!K$57="R",'4-man'!K$54=$R$187,AND(ISNUMBER($R$187),'4-man'!K$54&lt;$R$187)),0,IF(J182&gt;=100,0,IF(J183+1&gt;=IF(OR('4-man'!$F$39=TRUE,'4-man'!$F$39="TRUE",'4-man'!$F$39="Yes"),25,50),0,J183+1)))</f>
        <v/>
      </c>
      <c r="L183">
        <f>IF(OR('4-man'!L$57="R",'4-man'!L$54=$R$187,AND(ISNUMBER($R$187),'4-man'!L$54&lt;$R$187)),0,IF(K182&gt;=100,0,IF(K183+1&gt;=IF(OR('4-man'!$F$39=TRUE,'4-man'!$F$39="TRUE",'4-man'!$F$39="Yes"),25,50),0,K183+1)))</f>
        <v/>
      </c>
      <c r="M183">
        <f>IF(OR('4-man'!M$57="R",'4-man'!M$54=$R$187,AND(ISNUMBER($R$187),'4-man'!M$54&lt;$R$187)),0,IF(L182&gt;=100,0,IF(L183+1&gt;=IF(OR('4-man'!$F$39=TRUE,'4-man'!$F$39="TRUE",'4-man'!$F$39="Yes"),25,50),0,L183+1)))</f>
        <v/>
      </c>
      <c r="N183">
        <f>IF(OR('4-man'!N$57="R",'4-man'!N$54=$R$187,AND(ISNUMBER($R$187),'4-man'!N$54&lt;$R$187)),0,IF(M182&gt;=100,0,IF(M183+1&gt;=IF(OR('4-man'!$F$39=TRUE,'4-man'!$F$39="TRUE",'4-man'!$F$39="Yes"),25,50),0,M183+1)))</f>
        <v/>
      </c>
      <c r="O183">
        <f>IF(OR('4-man'!O$57="R",'4-man'!O$54=$R$187,AND(ISNUMBER($R$187),'4-man'!O$54&lt;$R$187)),0,IF(N182&gt;=100,0,IF(N183+1&gt;=IF(OR('4-man'!$F$39=TRUE,'4-man'!$F$39="TRUE",'4-man'!$F$39="Yes"),25,50),0,N183+1)))</f>
        <v/>
      </c>
      <c r="P183">
        <f>IF(OR('4-man'!P$57="R",'4-man'!P$54=$R$187,AND(ISNUMBER($R$187),'4-man'!P$54&lt;$R$187)),0,IF(O182&gt;=100,0,IF(O183+1&gt;=IF(OR('4-man'!$F$39=TRUE,'4-man'!$F$39="TRUE",'4-man'!$F$39="Yes"),25,50),0,O183+1)))</f>
        <v/>
      </c>
      <c r="Q183">
        <f>IF(OR('4-man'!Q$57="R",'4-man'!Q$54=$R$187,AND(ISNUMBER($R$187),'4-man'!Q$54&lt;$R$187)),0,IF(P182&gt;=100,0,IF(P183+1&gt;=IF(OR('4-man'!$F$39=TRUE,'4-man'!$F$39="TRUE",'4-man'!$F$39="Yes"),25,50),0,P183+1)))</f>
        <v/>
      </c>
      <c r="R183">
        <f>IF(OR('4-man'!R$57="R",'4-man'!R$54=$R$187,AND(ISNUMBER($R$187),'4-man'!R$54&lt;$R$187)),0,IF(Q182&gt;=100,0,IF(Q183+1&gt;=IF(OR('4-man'!$F$39=TRUE,'4-man'!$F$39="TRUE",'4-man'!$F$39="Yes"),25,50),0,Q183+1)))</f>
        <v/>
      </c>
      <c r="S183">
        <f>IF(OR('4-man'!S$57="R",'4-man'!S$54=$R$187,AND(ISNUMBER($R$187),'4-man'!S$54&lt;$R$187)),0,IF(R182&gt;=100,0,IF(R183+1&gt;=IF(OR('4-man'!$F$39=TRUE,'4-man'!$F$39="TRUE",'4-man'!$F$39="Yes"),25,50),0,R183+1)))</f>
        <v/>
      </c>
      <c r="T183">
        <f>IF(OR('4-man'!T$57="R",'4-man'!T$54=$R$187,AND(ISNUMBER($R$187),'4-man'!T$54&lt;$R$187)),0,IF(S182&gt;=100,0,IF(S183+1&gt;=IF(OR('4-man'!$F$39=TRUE,'4-man'!$F$39="TRUE",'4-man'!$F$39="Yes"),25,50),0,S183+1)))</f>
        <v/>
      </c>
      <c r="U183">
        <f>IF(OR('4-man'!U$57="R",'4-man'!U$54=$R$187,AND(ISNUMBER($R$187),'4-man'!U$54&lt;$R$187)),0,IF(T182&gt;=100,0,IF(T183+1&gt;=IF(OR('4-man'!$F$39=TRUE,'4-man'!$F$39="TRUE",'4-man'!$F$39="Yes"),25,50),0,T183+1)))</f>
        <v/>
      </c>
      <c r="V183">
        <f>IF(OR('4-man'!V$57="R",'4-man'!V$54=$R$187,AND(ISNUMBER($R$187),'4-man'!V$54&lt;$R$187)),0,IF(U182&gt;=100,0,IF(U183+1&gt;=IF(OR('4-man'!$F$39=TRUE,'4-man'!$F$39="TRUE",'4-man'!$F$39="Yes"),25,50),0,U183+1)))</f>
        <v/>
      </c>
      <c r="W183">
        <f>IF(OR('4-man'!W$57="R",'4-man'!W$54=$R$187,AND(ISNUMBER($R$187),'4-man'!W$54&lt;$R$187)),0,IF(V182&gt;=100,0,IF(V183+1&gt;=IF(OR('4-man'!$F$39=TRUE,'4-man'!$F$39="TRUE",'4-man'!$F$39="Yes"),25,50),0,V183+1)))</f>
        <v/>
      </c>
      <c r="X183">
        <f>IF(OR('4-man'!X$57="R",'4-man'!X$54=$R$187,AND(ISNUMBER($R$187),'4-man'!X$54&lt;$R$187)),0,IF(W182&gt;=100,0,IF(W183+1&gt;=IF(OR('4-man'!$F$39=TRUE,'4-man'!$F$39="TRUE",'4-man'!$F$39="Yes"),25,50),0,W183+1)))</f>
        <v/>
      </c>
      <c r="Y183">
        <f>IF(OR('4-man'!Y$57="R",'4-man'!Y$54=$R$187,AND(ISNUMBER($R$187),'4-man'!Y$54&lt;$R$187)),0,IF(X182&gt;=100,0,IF(X183+1&gt;=IF(OR('4-man'!$F$39=TRUE,'4-man'!$F$39="TRUE",'4-man'!$F$39="Yes"),25,50),0,X183+1)))</f>
        <v/>
      </c>
      <c r="Z183">
        <f>IF(OR('4-man'!Z$57="R",'4-man'!Z$54=$R$187,AND(ISNUMBER($R$187),'4-man'!Z$54&lt;$R$187)),0,IF(Y182&gt;=100,0,IF(Y183+1&gt;=IF(OR('4-man'!$F$39=TRUE,'4-man'!$F$39="TRUE",'4-man'!$F$39="Yes"),25,50),0,Y183+1)))</f>
        <v/>
      </c>
      <c r="AA183">
        <f>IF(OR('4-man'!AA$57="R",'4-man'!AA$54=$R$187,AND(ISNUMBER($R$187),'4-man'!AA$54&lt;$R$187)),0,IF(Z182&gt;=100,0,IF(Z183+1&gt;=IF(OR('4-man'!$F$39=TRUE,'4-man'!$F$39="TRUE",'4-man'!$F$39="Yes"),25,50),0,Z183+1)))</f>
        <v/>
      </c>
      <c r="AB183">
        <f>IF(OR('4-man'!AB$57="R",'4-man'!AB$54=$R$187,AND(ISNUMBER($R$187),'4-man'!AB$54&lt;$R$187)),0,IF(AA182&gt;=100,0,IF(AA183+1&gt;=IF(OR('4-man'!$F$39=TRUE,'4-man'!$F$39="TRUE",'4-man'!$F$39="Yes"),25,50),0,AA183+1)))</f>
        <v/>
      </c>
      <c r="AC183">
        <f>IF(OR('4-man'!AC$57="R",'4-man'!AC$54=$R$187,AND(ISNUMBER($R$187),'4-man'!AC$54&lt;$R$187)),0,IF(AB182&gt;=100,0,IF(AB183+1&gt;=IF(OR('4-man'!$F$39=TRUE,'4-man'!$F$39="TRUE",'4-man'!$F$39="Yes"),25,50),0,AB183+1)))</f>
        <v/>
      </c>
      <c r="AD183">
        <f>IF(OR('4-man'!AD$57="R",'4-man'!AD$54=$R$187,AND(ISNUMBER($R$187),'4-man'!AD$54&lt;$R$187)),0,IF(AC182&gt;=100,0,IF(AC183+1&gt;=IF(OR('4-man'!$F$39=TRUE,'4-man'!$F$39="TRUE",'4-man'!$F$39="Yes"),25,50),0,AC183+1)))</f>
        <v/>
      </c>
      <c r="AE183">
        <f>IF(OR('4-man'!AE$57="R",'4-man'!AE$54=$R$187,AND(ISNUMBER($R$187),'4-man'!AE$54&lt;$R$187)),0,IF(AD182&gt;=100,0,IF(AD183+1&gt;=IF(OR('4-man'!$F$39=TRUE,'4-man'!$F$39="TRUE",'4-man'!$F$39="Yes"),25,50),0,AD183+1)))</f>
        <v/>
      </c>
      <c r="AF183">
        <f>IF(OR('4-man'!AF$57="R",'4-man'!AF$54=$R$187,AND(ISNUMBER($R$187),'4-man'!AF$54&lt;$R$187)),0,IF(AE182&gt;=100,0,IF(AE183+1&gt;=IF(OR('4-man'!$F$39=TRUE,'4-man'!$F$39="TRUE",'4-man'!$F$39="Yes"),25,50),0,AE183+1)))</f>
        <v/>
      </c>
      <c r="AG183">
        <f>IF(OR('4-man'!AG$57="R",'4-man'!AG$54=$R$187,AND(ISNUMBER($R$187),'4-man'!AG$54&lt;$R$187)),0,IF(AF182&gt;=100,0,IF(AF183+1&gt;=IF(OR('4-man'!$F$39=TRUE,'4-man'!$F$39="TRUE",'4-man'!$F$39="Yes"),25,50),0,AF183+1)))</f>
        <v/>
      </c>
      <c r="AH183">
        <f>IF(OR('4-man'!AH$57="R",'4-man'!AH$54=$R$187,AND(ISNUMBER($R$187),'4-man'!AH$54&lt;$R$187)),0,IF(AG182&gt;=100,0,IF(AG183+1&gt;=IF(OR('4-man'!$F$39=TRUE,'4-man'!$F$39="TRUE",'4-man'!$F$39="Yes"),25,50),0,AG183+1)))</f>
        <v/>
      </c>
      <c r="AI183">
        <f>IF(OR('4-man'!AI$57="R",'4-man'!AI$54=$R$187,AND(ISNUMBER($R$187),'4-man'!AI$54&lt;$R$187)),0,IF(AH182&gt;=100,0,IF(AH183+1&gt;=IF(OR('4-man'!$F$39=TRUE,'4-man'!$F$39="TRUE",'4-man'!$F$39="Yes"),25,50),0,AH183+1)))</f>
        <v/>
      </c>
      <c r="AJ183">
        <f>IF(OR('4-man'!AJ$57="R",'4-man'!AJ$54=$R$187,AND(ISNUMBER($R$187),'4-man'!AJ$54&lt;$R$187)),0,IF(AI182&gt;=100,0,IF(AI183+1&gt;=IF(OR('4-man'!$F$39=TRUE,'4-man'!$F$39="TRUE",'4-man'!$F$39="Yes"),25,50),0,AI183+1)))</f>
        <v/>
      </c>
      <c r="AK183">
        <f>IF(OR('4-man'!AK$57="R",'4-man'!AK$54=$R$187,AND(ISNUMBER($R$187),'4-man'!AK$54&lt;$R$187)),0,IF(AJ182&gt;=100,0,IF(AJ183+1&gt;=IF(OR('4-man'!$F$39=TRUE,'4-man'!$F$39="TRUE",'4-man'!$F$39="Yes"),25,50),0,AJ183+1)))</f>
        <v/>
      </c>
      <c r="AL183">
        <f>IF(OR('4-man'!AL$57="R",'4-man'!AL$54=$R$187,AND(ISNUMBER($R$187),'4-man'!AL$54&lt;$R$187)),0,IF(AK182&gt;=100,0,IF(AK183+1&gt;=IF(OR('4-man'!$F$39=TRUE,'4-man'!$F$39="TRUE",'4-man'!$F$39="Yes"),25,50),0,AK183+1)))</f>
        <v/>
      </c>
      <c r="AM183">
        <f>IF(OR('4-man'!AM$57="R",'4-man'!AM$54=$R$187,AND(ISNUMBER($R$187),'4-man'!AM$54&lt;$R$187)),0,IF(AL182&gt;=100,0,IF(AL183+1&gt;=IF(OR('4-man'!$F$39=TRUE,'4-man'!$F$39="TRUE",'4-man'!$F$39="Yes"),25,50),0,AL183+1)))</f>
        <v/>
      </c>
      <c r="AN183">
        <f>IF(OR('4-man'!AN$57="R",'4-man'!AN$54=$R$187,AND(ISNUMBER($R$187),'4-man'!AN$54&lt;$R$187)),0,IF(AM182&gt;=100,0,IF(AM183+1&gt;=IF(OR('4-man'!$F$39=TRUE,'4-man'!$F$39="TRUE",'4-man'!$F$39="Yes"),25,50),0,AM183+1)))</f>
        <v/>
      </c>
      <c r="AO183">
        <f>IF(OR('4-man'!AO$57="R",'4-man'!AO$54=$R$187,AND(ISNUMBER($R$187),'4-man'!AO$54&lt;$R$187)),0,IF(AN182&gt;=100,0,IF(AN183+1&gt;=IF(OR('4-man'!$F$39=TRUE,'4-man'!$F$39="TRUE",'4-man'!$F$39="Yes"),25,50),0,AN183+1)))</f>
        <v/>
      </c>
      <c r="AP183">
        <f>IF(OR('4-man'!AP$57="R",'4-man'!AP$54=$R$187,AND(ISNUMBER($R$187),'4-man'!AP$54&lt;$R$187)),0,IF(AO182&gt;=100,0,IF(AO183+1&gt;=IF(OR('4-man'!$F$39=TRUE,'4-man'!$F$39="TRUE",'4-man'!$F$39="Yes"),25,50),0,AO183+1)))</f>
        <v/>
      </c>
      <c r="AQ183">
        <f>IF(OR('4-man'!AQ$57="R",'4-man'!AQ$54=$R$187,AND(ISNUMBER($R$187),'4-man'!AQ$54&lt;$R$187)),0,IF(AP182&gt;=100,0,IF(AP183+1&gt;=IF(OR('4-man'!$F$39=TRUE,'4-man'!$F$39="TRUE",'4-man'!$F$39="Yes"),25,50),0,AP183+1)))</f>
        <v/>
      </c>
      <c r="AR183">
        <f>IF(OR('4-man'!AR$57="R",'4-man'!AR$54=$R$187,AND(ISNUMBER($R$187),'4-man'!AR$54&lt;$R$187)),0,IF(AQ182&gt;=100,0,IF(AQ183+1&gt;=IF(OR('4-man'!$F$39=TRUE,'4-man'!$F$39="TRUE",'4-man'!$F$39="Yes"),25,50),0,AQ183+1)))</f>
        <v/>
      </c>
      <c r="AS183">
        <f>IF(OR('4-man'!AS$57="R",'4-man'!AS$54=$R$187,AND(ISNUMBER($R$187),'4-man'!AS$54&lt;$R$187)),0,IF(AR182&gt;=100,0,IF(AR183+1&gt;=IF(OR('4-man'!$F$39=TRUE,'4-man'!$F$39="TRUE",'4-man'!$F$39="Yes"),25,50),0,AR183+1)))</f>
        <v/>
      </c>
      <c r="AT183">
        <f>IF(OR('4-man'!AT$57="R",'4-man'!AT$54=$R$187,AND(ISNUMBER($R$187),'4-man'!AT$54&lt;$R$187)),0,IF(AS182&gt;=100,0,IF(AS183+1&gt;=IF(OR('4-man'!$F$39=TRUE,'4-man'!$F$39="TRUE",'4-man'!$F$39="Yes"),25,50),0,AS183+1)))</f>
        <v/>
      </c>
      <c r="AU183">
        <f>IF(OR('4-man'!AU$57="R",'4-man'!AU$54=$R$187,AND(ISNUMBER($R$187),'4-man'!AU$54&lt;$R$187)),0,IF(AT182&gt;=100,0,IF(AT183+1&gt;=IF(OR('4-man'!$F$39=TRUE,'4-man'!$F$39="TRUE",'4-man'!$F$39="Yes"),25,50),0,AT183+1)))</f>
        <v/>
      </c>
      <c r="AV183">
        <f>IF(OR('4-man'!AV$57="R",'4-man'!AV$54=$R$187,AND(ISNUMBER($R$187),'4-man'!AV$54&lt;$R$187)),0,IF(AU182&gt;=100,0,IF(AU183+1&gt;=IF(OR('4-man'!$F$39=TRUE,'4-man'!$F$39="TRUE",'4-man'!$F$39="Yes"),25,50),0,AU183+1)))</f>
        <v/>
      </c>
      <c r="AW183">
        <f>IF(OR('4-man'!AW$57="R",'4-man'!AW$54=$R$187,AND(ISNUMBER($R$187),'4-man'!AW$54&lt;$R$187)),0,IF(AV182&gt;=100,0,IF(AV183+1&gt;=IF(OR('4-man'!$F$39=TRUE,'4-man'!$F$39="TRUE",'4-man'!$F$39="Yes"),25,50),0,AV183+1)))</f>
        <v/>
      </c>
      <c r="AX183">
        <f>IF(OR('4-man'!AX$57="R",'4-man'!AX$54=$R$187,AND(ISNUMBER($R$187),'4-man'!AX$54&lt;$R$187)),0,IF(AW182&gt;=100,0,IF(AW183+1&gt;=IF(OR('4-man'!$F$39=TRUE,'4-man'!$F$39="TRUE",'4-man'!$F$39="Yes"),25,50),0,AW183+1)))</f>
        <v/>
      </c>
      <c r="AY183">
        <f>IF(OR('4-man'!AY$57="R",'4-man'!AY$54=$R$187,AND(ISNUMBER($R$187),'4-man'!AY$54&lt;$R$187)),0,IF(AX182&gt;=100,0,IF(AX183+1&gt;=IF(OR('4-man'!$F$39=TRUE,'4-man'!$F$39="TRUE",'4-man'!$F$39="Yes"),25,50),0,AX183+1)))</f>
        <v/>
      </c>
      <c r="AZ183">
        <f>IF(OR('4-man'!AZ$57="R",'4-man'!AZ$54=$R$187,AND(ISNUMBER($R$187),'4-man'!AZ$54&lt;$R$187)),0,IF(AY182&gt;=100,0,IF(AY183+1&gt;=IF(OR('4-man'!$F$39=TRUE,'4-man'!$F$39="TRUE",'4-man'!$F$39="Yes"),25,50),0,AY183+1)))</f>
        <v/>
      </c>
      <c r="BA183">
        <f>IF(OR('4-man'!BA$57="R",'4-man'!BA$54=$R$187,AND(ISNUMBER($R$187),'4-man'!BA$54&lt;$R$187)),0,IF(AZ182&gt;=100,0,IF(AZ183+1&gt;=IF(OR('4-man'!$F$39=TRUE,'4-man'!$F$39="TRUE",'4-man'!$F$39="Yes"),25,50),0,AZ183+1)))</f>
        <v/>
      </c>
      <c r="BB183">
        <f>IF(OR('4-man'!BB$57="R",'4-man'!BB$54=$R$187,AND(ISNUMBER($R$187),'4-man'!BB$54&lt;$R$187)),0,IF(BA182&gt;=100,0,IF(BA183+1&gt;=IF(OR('4-man'!$F$39=TRUE,'4-man'!$F$39="TRUE",'4-man'!$F$39="Yes"),25,50),0,BA183+1)))</f>
        <v/>
      </c>
      <c r="BC183">
        <f>IF(OR('4-man'!BC$57="R",'4-man'!BC$54=$R$187,AND(ISNUMBER($R$187),'4-man'!BC$54&lt;$R$187)),0,IF(BB182&gt;=100,0,IF(BB183+1&gt;=IF(OR('4-man'!$F$39=TRUE,'4-man'!$F$39="TRUE",'4-man'!$F$39="Yes"),25,50),0,BB183+1)))</f>
        <v/>
      </c>
      <c r="BD183">
        <f>IF(OR('4-man'!BD$57="R",'4-man'!BD$54=$R$187,AND(ISNUMBER($R$187),'4-man'!BD$54&lt;$R$187)),0,IF(BC182&gt;=100,0,IF(BC183+1&gt;=IF(OR('4-man'!$F$39=TRUE,'4-man'!$F$39="TRUE",'4-man'!$F$39="Yes"),25,50),0,BC183+1)))</f>
        <v/>
      </c>
      <c r="BE183">
        <f>IF(OR('4-man'!BE$57="R",'4-man'!BE$54=$R$187,AND(ISNUMBER($R$187),'4-man'!BE$54&lt;$R$187)),0,IF(BD182&gt;=100,0,IF(BD183+1&gt;=IF(OR('4-man'!$F$39=TRUE,'4-man'!$F$39="TRUE",'4-man'!$F$39="Yes"),25,50),0,BD183+1)))</f>
        <v/>
      </c>
      <c r="BF183">
        <f>IF(OR('4-man'!BF$57="R",'4-man'!BF$54=$R$187,AND(ISNUMBER($R$187),'4-man'!BF$54&lt;$R$187)),0,IF(BE182&gt;=100,0,IF(BE183+1&gt;=IF(OR('4-man'!$F$39=TRUE,'4-man'!$F$39="TRUE",'4-man'!$F$39="Yes"),25,50),0,BE183+1)))</f>
        <v/>
      </c>
      <c r="BG183">
        <f>IF(OR('4-man'!BG$57="R",'4-man'!BG$54=$R$187,AND(ISNUMBER($R$187),'4-man'!BG$54&lt;$R$187)),0,IF(BF182&gt;=100,0,IF(BF183+1&gt;=IF(OR('4-man'!$F$39=TRUE,'4-man'!$F$39="TRUE",'4-man'!$F$39="Yes"),25,50),0,BF183+1)))</f>
        <v/>
      </c>
      <c r="BH183">
        <f>IF(OR('4-man'!BH$57="R",'4-man'!BH$54=$R$187,AND(ISNUMBER($R$187),'4-man'!BH$54&lt;$R$187)),0,IF(BG182&gt;=100,0,IF(BG183+1&gt;=IF(OR('4-man'!$F$39=TRUE,'4-man'!$F$39="TRUE",'4-man'!$F$39="Yes"),25,50),0,BG183+1)))</f>
        <v/>
      </c>
      <c r="BI183">
        <f>IF(OR('4-man'!BI$57="R",'4-man'!BI$54=$R$187,AND(ISNUMBER($R$187),'4-man'!BI$54&lt;$R$187)),0,IF(BH182&gt;=100,0,IF(BH183+1&gt;=IF(OR('4-man'!$F$39=TRUE,'4-man'!$F$39="TRUE",'4-man'!$F$39="Yes"),25,50),0,BH183+1)))</f>
        <v/>
      </c>
      <c r="BJ183">
        <f>IF(OR('4-man'!BJ$57="R",'4-man'!BJ$54=$R$187,AND(ISNUMBER($R$187),'4-man'!BJ$54&lt;$R$187)),0,IF(BI182&gt;=100,0,IF(BI183+1&gt;=IF(OR('4-man'!$F$39=TRUE,'4-man'!$F$39="TRUE",'4-man'!$F$39="Yes"),25,50),0,BI183+1)))</f>
        <v/>
      </c>
      <c r="BK183">
        <f>IF(OR('4-man'!BK$57="R",'4-man'!BK$54=$R$187,AND(ISNUMBER($R$187),'4-man'!BK$54&lt;$R$187)),0,IF(BJ182&gt;=100,0,IF(BJ183+1&gt;=IF(OR('4-man'!$F$39=TRUE,'4-man'!$F$39="TRUE",'4-man'!$F$39="Yes"),25,50),0,BJ183+1)))</f>
        <v/>
      </c>
      <c r="BL183">
        <f>IF(OR('4-man'!BL$57="R",'4-man'!BL$54=$R$187,AND(ISNUMBER($R$187),'4-man'!BL$54&lt;$R$187)),0,IF(BK182&gt;=100,0,IF(BK183+1&gt;=IF(OR('4-man'!$F$39=TRUE,'4-man'!$F$39="TRUE",'4-man'!$F$39="Yes"),25,50),0,BK183+1)))</f>
        <v/>
      </c>
      <c r="BM183">
        <f>IF(OR('4-man'!BM$57="R",'4-man'!BM$54=$R$187,AND(ISNUMBER($R$187),'4-man'!BM$54&lt;$R$187)),0,IF(BL182&gt;=100,0,IF(BL183+1&gt;=IF(OR('4-man'!$F$39=TRUE,'4-man'!$F$39="TRUE",'4-man'!$F$39="Yes"),25,50),0,BL183+1)))</f>
        <v/>
      </c>
      <c r="BN183">
        <f>IF(OR('4-man'!BN$57="R",'4-man'!BN$54=$R$187,AND(ISNUMBER($R$187),'4-man'!BN$54&lt;$R$187)),0,IF(BM182&gt;=100,0,IF(BM183+1&gt;=IF(OR('4-man'!$F$39=TRUE,'4-man'!$F$39="TRUE",'4-man'!$F$39="Yes"),25,50),0,BM183+1)))</f>
        <v/>
      </c>
      <c r="BO183">
        <f>IF(OR('4-man'!BO$57="R",'4-man'!BO$54=$R$187,AND(ISNUMBER($R$187),'4-man'!BO$54&lt;$R$187)),0,IF(BN182&gt;=100,0,IF(BN183+1&gt;=IF(OR('4-man'!$F$39=TRUE,'4-man'!$F$39="TRUE",'4-man'!$F$39="Yes"),25,50),0,BN183+1)))</f>
        <v/>
      </c>
      <c r="BP183">
        <f>IF(OR('4-man'!BP$57="R",'4-man'!BP$54=$R$187,AND(ISNUMBER($R$187),'4-man'!BP$54&lt;$R$187)),0,IF(BO182&gt;=100,0,IF(BO183+1&gt;=IF(OR('4-man'!$F$39=TRUE,'4-man'!$F$39="TRUE",'4-man'!$F$39="Yes"),25,50),0,BO183+1)))</f>
        <v/>
      </c>
      <c r="BQ183">
        <f>IF(OR('4-man'!BQ$57="R",'4-man'!BQ$54=$R$187,AND(ISNUMBER($R$187),'4-man'!BQ$54&lt;$R$187)),0,IF(BP182&gt;=100,0,IF(BP183+1&gt;=IF(OR('4-man'!$F$39=TRUE,'4-man'!$F$39="TRUE",'4-man'!$F$39="Yes"),25,50),0,BP183+1)))</f>
        <v/>
      </c>
      <c r="BR183">
        <f>IF(OR('4-man'!BR$57="R",'4-man'!BR$54=$R$187,AND(ISNUMBER($R$187),'4-man'!BR$54&lt;$R$187)),0,IF(BQ182&gt;=100,0,IF(BQ183+1&gt;=IF(OR('4-man'!$F$39=TRUE,'4-man'!$F$39="TRUE",'4-man'!$F$39="Yes"),25,50),0,BQ183+1)))</f>
        <v/>
      </c>
      <c r="BS183">
        <f>IF(OR('4-man'!BS$57="R",'4-man'!BS$54=$R$187,AND(ISNUMBER($R$187),'4-man'!BS$54&lt;$R$187)),0,IF(BR182&gt;=100,0,IF(BR183+1&gt;=IF(OR('4-man'!$F$39=TRUE,'4-man'!$F$39="TRUE",'4-man'!$F$39="Yes"),25,50),0,BR183+1)))</f>
        <v/>
      </c>
      <c r="BT183">
        <f>IF(OR('4-man'!BT$57="R",'4-man'!BT$54=$R$187,AND(ISNUMBER($R$187),'4-man'!BT$54&lt;$R$187)),0,IF(BS182&gt;=100,0,IF(BS183+1&gt;=IF(OR('4-man'!$F$39=TRUE,'4-man'!$F$39="TRUE",'4-man'!$F$39="Yes"),25,50),0,BS183+1)))</f>
        <v/>
      </c>
      <c r="BU183">
        <f>IF(OR('4-man'!BU$57="R",'4-man'!BU$54=$R$187,AND(ISNUMBER($R$187),'4-man'!BU$54&lt;$R$187)),0,IF(BT182&gt;=100,0,IF(BT183+1&gt;=IF(OR('4-man'!$F$39=TRUE,'4-man'!$F$39="TRUE",'4-man'!$F$39="Yes"),25,50),0,BT183+1)))</f>
        <v/>
      </c>
      <c r="BV183">
        <f>IF(OR('4-man'!BV$57="R",'4-man'!BV$54=$R$187,AND(ISNUMBER($R$187),'4-man'!BV$54&lt;$R$187)),0,IF(BU182&gt;=100,0,IF(BU183+1&gt;=IF(OR('4-man'!$F$39=TRUE,'4-man'!$F$39="TRUE",'4-man'!$F$39="Yes"),25,50),0,BU183+1)))</f>
        <v/>
      </c>
      <c r="BW183">
        <f>IF(OR('4-man'!BW$57="R",'4-man'!BW$54=$R$187,AND(ISNUMBER($R$187),'4-man'!BW$54&lt;$R$187)),0,IF(BV182&gt;=100,0,IF(BV183+1&gt;=IF(OR('4-man'!$F$39=TRUE,'4-man'!$F$39="TRUE",'4-man'!$F$39="Yes"),25,50),0,BV183+1)))</f>
        <v/>
      </c>
      <c r="BX183">
        <f>IF(OR('4-man'!BX$57="R",'4-man'!BX$54=$R$187,AND(ISNUMBER($R$187),'4-man'!BX$54&lt;$R$187)),0,IF(BW182&gt;=100,0,IF(BW183+1&gt;=IF(OR('4-man'!$F$39=TRUE,'4-man'!$F$39="TRUE",'4-man'!$F$39="Yes"),25,50),0,BW183+1)))</f>
        <v/>
      </c>
      <c r="BY183">
        <f>IF(OR('4-man'!BY$57="R",'4-man'!BY$54=$R$187,AND(ISNUMBER($R$187),'4-man'!BY$54&lt;$R$187)),0,IF(BX182&gt;=100,0,IF(BX183+1&gt;=IF(OR('4-man'!$F$39=TRUE,'4-man'!$F$39="TRUE",'4-man'!$F$39="Yes"),25,50),0,BX183+1)))</f>
        <v/>
      </c>
      <c r="BZ183">
        <f>IF(OR('4-man'!BZ$57="R",'4-man'!BZ$54=$R$187,AND(ISNUMBER($R$187),'4-man'!BZ$54&lt;$R$187)),0,IF(BY182&gt;=100,0,IF(BY183+1&gt;=IF(OR('4-man'!$F$39=TRUE,'4-man'!$F$39="TRUE",'4-man'!$F$39="Yes"),25,50),0,BY183+1)))</f>
        <v/>
      </c>
      <c r="CA183">
        <f>IF(OR('4-man'!CA$57="R",'4-man'!CA$54=$R$187,AND(ISNUMBER($R$187),'4-man'!CA$54&lt;$R$187)),0,IF(BZ182&gt;=100,0,IF(BZ183+1&gt;=IF(OR('4-man'!$F$39=TRUE,'4-man'!$F$39="TRUE",'4-man'!$F$39="Yes"),25,50),0,BZ183+1)))</f>
        <v/>
      </c>
      <c r="CB183">
        <f>IF(OR('4-man'!CB$57="R",'4-man'!CB$54=$R$187,AND(ISNUMBER($R$187),'4-man'!CB$54&lt;$R$187)),0,IF(CA182&gt;=100,0,IF(CA183+1&gt;=IF(OR('4-man'!$F$39=TRUE,'4-man'!$F$39="TRUE",'4-man'!$F$39="Yes"),25,50),0,CA183+1)))</f>
        <v/>
      </c>
      <c r="CC183">
        <f>IF(OR('4-man'!CC$57="R",'4-man'!CC$54=$R$187,AND(ISNUMBER($R$187),'4-man'!CC$54&lt;$R$187)),0,IF(CB182&gt;=100,0,IF(CB183+1&gt;=IF(OR('4-man'!$F$39=TRUE,'4-man'!$F$39="TRUE",'4-man'!$F$39="Yes"),25,50),0,CB183+1)))</f>
        <v/>
      </c>
      <c r="CD183">
        <f>IF(OR('4-man'!CD$57="R",'4-man'!CD$54=$R$187,AND(ISNUMBER($R$187),'4-man'!CD$54&lt;$R$187)),0,IF(CC182&gt;=100,0,IF(CC183+1&gt;=IF(OR('4-man'!$F$39=TRUE,'4-man'!$F$39="TRUE",'4-man'!$F$39="Yes"),25,50),0,CC183+1)))</f>
        <v/>
      </c>
    </row>
    <row r="184">
      <c r="A184" t="inlineStr">
        <is>
          <t>P3 flag</t>
        </is>
      </c>
      <c r="B184" t="n">
        <v>0</v>
      </c>
      <c r="C184">
        <f>IF(OR(B184=1,OR('4-man'!C$57="D",'4-man'!C$57="A",'4-man'!C$57="S",'4-man'!C$57="C",'4-man'!C$57="H",'4-man'!C$57="B",'4-man'!C$57="T",'4-man'!C$57="E",'4-man'!C$57="SB")),1,0)</f>
        <v/>
      </c>
      <c r="D184">
        <f>IF(OR(C184=1,OR('4-man'!D$57="D",'4-man'!D$57="A",'4-man'!D$57="S",'4-man'!D$57="C",'4-man'!D$57="H",'4-man'!D$57="B",'4-man'!D$57="T",'4-man'!D$57="E",'4-man'!D$57="SB")),1,0)</f>
        <v/>
      </c>
      <c r="E184">
        <f>IF(OR(D184=1,OR('4-man'!E$57="D",'4-man'!E$57="A",'4-man'!E$57="S",'4-man'!E$57="C",'4-man'!E$57="H",'4-man'!E$57="B",'4-man'!E$57="T",'4-man'!E$57="E",'4-man'!E$57="SB")),1,0)</f>
        <v/>
      </c>
      <c r="F184">
        <f>IF(OR(E184=1,OR('4-man'!F$57="D",'4-man'!F$57="A",'4-man'!F$57="S",'4-man'!F$57="C",'4-man'!F$57="H",'4-man'!F$57="B",'4-man'!F$57="T",'4-man'!F$57="E",'4-man'!F$57="SB")),1,0)</f>
        <v/>
      </c>
      <c r="G184">
        <f>IF(OR(F184=1,OR('4-man'!G$57="D",'4-man'!G$57="A",'4-man'!G$57="S",'4-man'!G$57="C",'4-man'!G$57="H",'4-man'!G$57="B",'4-man'!G$57="T",'4-man'!G$57="E",'4-man'!G$57="SB")),1,0)</f>
        <v/>
      </c>
      <c r="H184">
        <f>IF(OR(G184=1,OR('4-man'!H$57="D",'4-man'!H$57="A",'4-man'!H$57="S",'4-man'!H$57="C",'4-man'!H$57="H",'4-man'!H$57="B",'4-man'!H$57="T",'4-man'!H$57="E",'4-man'!H$57="SB")),1,0)</f>
        <v/>
      </c>
      <c r="I184">
        <f>IF(OR(H184=1,OR('4-man'!I$57="D",'4-man'!I$57="A",'4-man'!I$57="S",'4-man'!I$57="C",'4-man'!I$57="H",'4-man'!I$57="B",'4-man'!I$57="T",'4-man'!I$57="E",'4-man'!I$57="SB")),1,0)</f>
        <v/>
      </c>
      <c r="J184">
        <f>IF(OR(I184=1,OR('4-man'!J$57="D",'4-man'!J$57="A",'4-man'!J$57="S",'4-man'!J$57="C",'4-man'!J$57="H",'4-man'!J$57="B",'4-man'!J$57="T",'4-man'!J$57="E",'4-man'!J$57="SB")),1,0)</f>
        <v/>
      </c>
      <c r="K184">
        <f>IF(OR(J184=1,OR('4-man'!K$57="D",'4-man'!K$57="A",'4-man'!K$57="S",'4-man'!K$57="C",'4-man'!K$57="H",'4-man'!K$57="B",'4-man'!K$57="T",'4-man'!K$57="E",'4-man'!K$57="SB")),1,0)</f>
        <v/>
      </c>
      <c r="L184">
        <f>IF(OR(K184=1,OR('4-man'!L$57="D",'4-man'!L$57="A",'4-man'!L$57="S",'4-man'!L$57="C",'4-man'!L$57="H",'4-man'!L$57="B",'4-man'!L$57="T",'4-man'!L$57="E",'4-man'!L$57="SB")),1,0)</f>
        <v/>
      </c>
      <c r="M184">
        <f>IF(OR(L184=1,OR('4-man'!M$57="D",'4-man'!M$57="A",'4-man'!M$57="S",'4-man'!M$57="C",'4-man'!M$57="H",'4-man'!M$57="B",'4-man'!M$57="T",'4-man'!M$57="E",'4-man'!M$57="SB")),1,0)</f>
        <v/>
      </c>
      <c r="N184">
        <f>IF(OR(M184=1,OR('4-man'!N$57="D",'4-man'!N$57="A",'4-man'!N$57="S",'4-man'!N$57="C",'4-man'!N$57="H",'4-man'!N$57="B",'4-man'!N$57="T",'4-man'!N$57="E",'4-man'!N$57="SB")),1,0)</f>
        <v/>
      </c>
      <c r="O184">
        <f>IF(OR(N184=1,OR('4-man'!O$57="D",'4-man'!O$57="A",'4-man'!O$57="S",'4-man'!O$57="C",'4-man'!O$57="H",'4-man'!O$57="B",'4-man'!O$57="T",'4-man'!O$57="E",'4-man'!O$57="SB")),1,0)</f>
        <v/>
      </c>
      <c r="P184">
        <f>IF(OR(O184=1,OR('4-man'!P$57="D",'4-man'!P$57="A",'4-man'!P$57="S",'4-man'!P$57="C",'4-man'!P$57="H",'4-man'!P$57="B",'4-man'!P$57="T",'4-man'!P$57="E",'4-man'!P$57="SB")),1,0)</f>
        <v/>
      </c>
      <c r="Q184">
        <f>IF(OR(P184=1,OR('4-man'!Q$57="D",'4-man'!Q$57="A",'4-man'!Q$57="S",'4-man'!Q$57="C",'4-man'!Q$57="H",'4-man'!Q$57="B",'4-man'!Q$57="T",'4-man'!Q$57="E",'4-man'!Q$57="SB")),1,0)</f>
        <v/>
      </c>
      <c r="R184">
        <f>IF(OR(Q184=1,OR('4-man'!R$57="D",'4-man'!R$57="A",'4-man'!R$57="S",'4-man'!R$57="C",'4-man'!R$57="H",'4-man'!R$57="B",'4-man'!R$57="T",'4-man'!R$57="E",'4-man'!R$57="SB")),1,0)</f>
        <v/>
      </c>
      <c r="S184">
        <f>IF(OR(R184=1,OR('4-man'!S$57="D",'4-man'!S$57="A",'4-man'!S$57="S",'4-man'!S$57="C",'4-man'!S$57="H",'4-man'!S$57="B",'4-man'!S$57="T",'4-man'!S$57="E",'4-man'!S$57="SB")),1,0)</f>
        <v/>
      </c>
      <c r="T184">
        <f>IF(OR(S184=1,OR('4-man'!T$57="D",'4-man'!T$57="A",'4-man'!T$57="S",'4-man'!T$57="C",'4-man'!T$57="H",'4-man'!T$57="B",'4-man'!T$57="T",'4-man'!T$57="E",'4-man'!T$57="SB")),1,0)</f>
        <v/>
      </c>
      <c r="U184">
        <f>IF(OR(T184=1,OR('4-man'!U$57="D",'4-man'!U$57="A",'4-man'!U$57="S",'4-man'!U$57="C",'4-man'!U$57="H",'4-man'!U$57="B",'4-man'!U$57="T",'4-man'!U$57="E",'4-man'!U$57="SB")),1,0)</f>
        <v/>
      </c>
      <c r="V184">
        <f>IF(OR(U184=1,OR('4-man'!V$57="D",'4-man'!V$57="A",'4-man'!V$57="S",'4-man'!V$57="C",'4-man'!V$57="H",'4-man'!V$57="B",'4-man'!V$57="T",'4-man'!V$57="E",'4-man'!V$57="SB")),1,0)</f>
        <v/>
      </c>
      <c r="W184">
        <f>IF(OR(V184=1,OR('4-man'!W$57="D",'4-man'!W$57="A",'4-man'!W$57="S",'4-man'!W$57="C",'4-man'!W$57="H",'4-man'!W$57="B",'4-man'!W$57="T",'4-man'!W$57="E",'4-man'!W$57="SB")),1,0)</f>
        <v/>
      </c>
      <c r="X184">
        <f>IF(OR(W184=1,OR('4-man'!X$57="D",'4-man'!X$57="A",'4-man'!X$57="S",'4-man'!X$57="C",'4-man'!X$57="H",'4-man'!X$57="B",'4-man'!X$57="T",'4-man'!X$57="E",'4-man'!X$57="SB")),1,0)</f>
        <v/>
      </c>
      <c r="Y184">
        <f>IF(OR(X184=1,OR('4-man'!Y$57="D",'4-man'!Y$57="A",'4-man'!Y$57="S",'4-man'!Y$57="C",'4-man'!Y$57="H",'4-man'!Y$57="B",'4-man'!Y$57="T",'4-man'!Y$57="E",'4-man'!Y$57="SB")),1,0)</f>
        <v/>
      </c>
      <c r="Z184">
        <f>IF(OR(Y184=1,OR('4-man'!Z$57="D",'4-man'!Z$57="A",'4-man'!Z$57="S",'4-man'!Z$57="C",'4-man'!Z$57="H",'4-man'!Z$57="B",'4-man'!Z$57="T",'4-man'!Z$57="E",'4-man'!Z$57="SB")),1,0)</f>
        <v/>
      </c>
      <c r="AA184">
        <f>IF(OR(Z184=1,OR('4-man'!AA$57="D",'4-man'!AA$57="A",'4-man'!AA$57="S",'4-man'!AA$57="C",'4-man'!AA$57="H",'4-man'!AA$57="B",'4-man'!AA$57="T",'4-man'!AA$57="E",'4-man'!AA$57="SB")),1,0)</f>
        <v/>
      </c>
      <c r="AB184">
        <f>IF(OR(AA184=1,OR('4-man'!AB$57="D",'4-man'!AB$57="A",'4-man'!AB$57="S",'4-man'!AB$57="C",'4-man'!AB$57="H",'4-man'!AB$57="B",'4-man'!AB$57="T",'4-man'!AB$57="E",'4-man'!AB$57="SB")),1,0)</f>
        <v/>
      </c>
      <c r="AC184">
        <f>IF(OR(AB184=1,OR('4-man'!AC$57="D",'4-man'!AC$57="A",'4-man'!AC$57="S",'4-man'!AC$57="C",'4-man'!AC$57="H",'4-man'!AC$57="B",'4-man'!AC$57="T",'4-man'!AC$57="E",'4-man'!AC$57="SB")),1,0)</f>
        <v/>
      </c>
      <c r="AD184">
        <f>IF(OR(AC184=1,OR('4-man'!AD$57="D",'4-man'!AD$57="A",'4-man'!AD$57="S",'4-man'!AD$57="C",'4-man'!AD$57="H",'4-man'!AD$57="B",'4-man'!AD$57="T",'4-man'!AD$57="E",'4-man'!AD$57="SB")),1,0)</f>
        <v/>
      </c>
      <c r="AE184">
        <f>IF(OR(AD184=1,OR('4-man'!AE$57="D",'4-man'!AE$57="A",'4-man'!AE$57="S",'4-man'!AE$57="C",'4-man'!AE$57="H",'4-man'!AE$57="B",'4-man'!AE$57="T",'4-man'!AE$57="E",'4-man'!AE$57="SB")),1,0)</f>
        <v/>
      </c>
      <c r="AF184">
        <f>IF(OR(AE184=1,OR('4-man'!AF$57="D",'4-man'!AF$57="A",'4-man'!AF$57="S",'4-man'!AF$57="C",'4-man'!AF$57="H",'4-man'!AF$57="B",'4-man'!AF$57="T",'4-man'!AF$57="E",'4-man'!AF$57="SB")),1,0)</f>
        <v/>
      </c>
      <c r="AG184">
        <f>IF(OR(AF184=1,OR('4-man'!AG$57="D",'4-man'!AG$57="A",'4-man'!AG$57="S",'4-man'!AG$57="C",'4-man'!AG$57="H",'4-man'!AG$57="B",'4-man'!AG$57="T",'4-man'!AG$57="E",'4-man'!AG$57="SB")),1,0)</f>
        <v/>
      </c>
      <c r="AH184">
        <f>IF(OR(AG184=1,OR('4-man'!AH$57="D",'4-man'!AH$57="A",'4-man'!AH$57="S",'4-man'!AH$57="C",'4-man'!AH$57="H",'4-man'!AH$57="B",'4-man'!AH$57="T",'4-man'!AH$57="E",'4-man'!AH$57="SB")),1,0)</f>
        <v/>
      </c>
      <c r="AI184">
        <f>IF(OR(AH184=1,OR('4-man'!AI$57="D",'4-man'!AI$57="A",'4-man'!AI$57="S",'4-man'!AI$57="C",'4-man'!AI$57="H",'4-man'!AI$57="B",'4-man'!AI$57="T",'4-man'!AI$57="E",'4-man'!AI$57="SB")),1,0)</f>
        <v/>
      </c>
      <c r="AJ184">
        <f>IF(OR(AI184=1,OR('4-man'!AJ$57="D",'4-man'!AJ$57="A",'4-man'!AJ$57="S",'4-man'!AJ$57="C",'4-man'!AJ$57="H",'4-man'!AJ$57="B",'4-man'!AJ$57="T",'4-man'!AJ$57="E",'4-man'!AJ$57="SB")),1,0)</f>
        <v/>
      </c>
      <c r="AK184">
        <f>IF(OR(AJ184=1,OR('4-man'!AK$57="D",'4-man'!AK$57="A",'4-man'!AK$57="S",'4-man'!AK$57="C",'4-man'!AK$57="H",'4-man'!AK$57="B",'4-man'!AK$57="T",'4-man'!AK$57="E",'4-man'!AK$57="SB")),1,0)</f>
        <v/>
      </c>
      <c r="AL184">
        <f>IF(OR(AK184=1,OR('4-man'!AL$57="D",'4-man'!AL$57="A",'4-man'!AL$57="S",'4-man'!AL$57="C",'4-man'!AL$57="H",'4-man'!AL$57="B",'4-man'!AL$57="T",'4-man'!AL$57="E",'4-man'!AL$57="SB")),1,0)</f>
        <v/>
      </c>
      <c r="AM184">
        <f>IF(OR(AL184=1,OR('4-man'!AM$57="D",'4-man'!AM$57="A",'4-man'!AM$57="S",'4-man'!AM$57="C",'4-man'!AM$57="H",'4-man'!AM$57="B",'4-man'!AM$57="T",'4-man'!AM$57="E",'4-man'!AM$57="SB")),1,0)</f>
        <v/>
      </c>
      <c r="AN184">
        <f>IF(OR(AM184=1,OR('4-man'!AN$57="D",'4-man'!AN$57="A",'4-man'!AN$57="S",'4-man'!AN$57="C",'4-man'!AN$57="H",'4-man'!AN$57="B",'4-man'!AN$57="T",'4-man'!AN$57="E",'4-man'!AN$57="SB")),1,0)</f>
        <v/>
      </c>
      <c r="AO184">
        <f>IF(OR(AN184=1,OR('4-man'!AO$57="D",'4-man'!AO$57="A",'4-man'!AO$57="S",'4-man'!AO$57="C",'4-man'!AO$57="H",'4-man'!AO$57="B",'4-man'!AO$57="T",'4-man'!AO$57="E",'4-man'!AO$57="SB")),1,0)</f>
        <v/>
      </c>
      <c r="AP184">
        <f>IF(OR(AO184=1,OR('4-man'!AP$57="D",'4-man'!AP$57="A",'4-man'!AP$57="S",'4-man'!AP$57="C",'4-man'!AP$57="H",'4-man'!AP$57="B",'4-man'!AP$57="T",'4-man'!AP$57="E",'4-man'!AP$57="SB")),1,0)</f>
        <v/>
      </c>
      <c r="AQ184">
        <f>IF(OR(AP184=1,OR('4-man'!AQ$57="D",'4-man'!AQ$57="A",'4-man'!AQ$57="S",'4-man'!AQ$57="C",'4-man'!AQ$57="H",'4-man'!AQ$57="B",'4-man'!AQ$57="T",'4-man'!AQ$57="E",'4-man'!AQ$57="SB")),1,0)</f>
        <v/>
      </c>
      <c r="AR184">
        <f>IF(OR(AQ184=1,OR('4-man'!AR$57="D",'4-man'!AR$57="A",'4-man'!AR$57="S",'4-man'!AR$57="C",'4-man'!AR$57="H",'4-man'!AR$57="B",'4-man'!AR$57="T",'4-man'!AR$57="E",'4-man'!AR$57="SB")),1,0)</f>
        <v/>
      </c>
      <c r="AS184">
        <f>IF(OR(AR184=1,OR('4-man'!AS$57="D",'4-man'!AS$57="A",'4-man'!AS$57="S",'4-man'!AS$57="C",'4-man'!AS$57="H",'4-man'!AS$57="B",'4-man'!AS$57="T",'4-man'!AS$57="E",'4-man'!AS$57="SB")),1,0)</f>
        <v/>
      </c>
      <c r="AT184">
        <f>IF(OR(AS184=1,OR('4-man'!AT$57="D",'4-man'!AT$57="A",'4-man'!AT$57="S",'4-man'!AT$57="C",'4-man'!AT$57="H",'4-man'!AT$57="B",'4-man'!AT$57="T",'4-man'!AT$57="E",'4-man'!AT$57="SB")),1,0)</f>
        <v/>
      </c>
      <c r="AU184">
        <f>IF(OR(AT184=1,OR('4-man'!AU$57="D",'4-man'!AU$57="A",'4-man'!AU$57="S",'4-man'!AU$57="C",'4-man'!AU$57="H",'4-man'!AU$57="B",'4-man'!AU$57="T",'4-man'!AU$57="E",'4-man'!AU$57="SB")),1,0)</f>
        <v/>
      </c>
      <c r="AV184">
        <f>IF(OR(AU184=1,OR('4-man'!AV$57="D",'4-man'!AV$57="A",'4-man'!AV$57="S",'4-man'!AV$57="C",'4-man'!AV$57="H",'4-man'!AV$57="B",'4-man'!AV$57="T",'4-man'!AV$57="E",'4-man'!AV$57="SB")),1,0)</f>
        <v/>
      </c>
      <c r="AW184">
        <f>IF(OR(AV184=1,OR('4-man'!AW$57="D",'4-man'!AW$57="A",'4-man'!AW$57="S",'4-man'!AW$57="C",'4-man'!AW$57="H",'4-man'!AW$57="B",'4-man'!AW$57="T",'4-man'!AW$57="E",'4-man'!AW$57="SB")),1,0)</f>
        <v/>
      </c>
      <c r="AX184">
        <f>IF(OR(AW184=1,OR('4-man'!AX$57="D",'4-man'!AX$57="A",'4-man'!AX$57="S",'4-man'!AX$57="C",'4-man'!AX$57="H",'4-man'!AX$57="B",'4-man'!AX$57="T",'4-man'!AX$57="E",'4-man'!AX$57="SB")),1,0)</f>
        <v/>
      </c>
      <c r="AY184">
        <f>IF(OR(AX184=1,OR('4-man'!AY$57="D",'4-man'!AY$57="A",'4-man'!AY$57="S",'4-man'!AY$57="C",'4-man'!AY$57="H",'4-man'!AY$57="B",'4-man'!AY$57="T",'4-man'!AY$57="E",'4-man'!AY$57="SB")),1,0)</f>
        <v/>
      </c>
      <c r="AZ184">
        <f>IF(OR(AY184=1,OR('4-man'!AZ$57="D",'4-man'!AZ$57="A",'4-man'!AZ$57="S",'4-man'!AZ$57="C",'4-man'!AZ$57="H",'4-man'!AZ$57="B",'4-man'!AZ$57="T",'4-man'!AZ$57="E",'4-man'!AZ$57="SB")),1,0)</f>
        <v/>
      </c>
      <c r="BA184">
        <f>IF(OR(AZ184=1,OR('4-man'!BA$57="D",'4-man'!BA$57="A",'4-man'!BA$57="S",'4-man'!BA$57="C",'4-man'!BA$57="H",'4-man'!BA$57="B",'4-man'!BA$57="T",'4-man'!BA$57="E",'4-man'!BA$57="SB")),1,0)</f>
        <v/>
      </c>
      <c r="BB184">
        <f>IF(OR(BA184=1,OR('4-man'!BB$57="D",'4-man'!BB$57="A",'4-man'!BB$57="S",'4-man'!BB$57="C",'4-man'!BB$57="H",'4-man'!BB$57="B",'4-man'!BB$57="T",'4-man'!BB$57="E",'4-man'!BB$57="SB")),1,0)</f>
        <v/>
      </c>
      <c r="BC184">
        <f>IF(OR(BB184=1,OR('4-man'!BC$57="D",'4-man'!BC$57="A",'4-man'!BC$57="S",'4-man'!BC$57="C",'4-man'!BC$57="H",'4-man'!BC$57="B",'4-man'!BC$57="T",'4-man'!BC$57="E",'4-man'!BC$57="SB")),1,0)</f>
        <v/>
      </c>
      <c r="BD184">
        <f>IF(OR(BC184=1,OR('4-man'!BD$57="D",'4-man'!BD$57="A",'4-man'!BD$57="S",'4-man'!BD$57="C",'4-man'!BD$57="H",'4-man'!BD$57="B",'4-man'!BD$57="T",'4-man'!BD$57="E",'4-man'!BD$57="SB")),1,0)</f>
        <v/>
      </c>
      <c r="BE184">
        <f>IF(OR(BD184=1,OR('4-man'!BE$57="D",'4-man'!BE$57="A",'4-man'!BE$57="S",'4-man'!BE$57="C",'4-man'!BE$57="H",'4-man'!BE$57="B",'4-man'!BE$57="T",'4-man'!BE$57="E",'4-man'!BE$57="SB")),1,0)</f>
        <v/>
      </c>
      <c r="BF184">
        <f>IF(OR(BE184=1,OR('4-man'!BF$57="D",'4-man'!BF$57="A",'4-man'!BF$57="S",'4-man'!BF$57="C",'4-man'!BF$57="H",'4-man'!BF$57="B",'4-man'!BF$57="T",'4-man'!BF$57="E",'4-man'!BF$57="SB")),1,0)</f>
        <v/>
      </c>
      <c r="BG184">
        <f>IF(OR(BF184=1,OR('4-man'!BG$57="D",'4-man'!BG$57="A",'4-man'!BG$57="S",'4-man'!BG$57="C",'4-man'!BG$57="H",'4-man'!BG$57="B",'4-man'!BG$57="T",'4-man'!BG$57="E",'4-man'!BG$57="SB")),1,0)</f>
        <v/>
      </c>
      <c r="BH184">
        <f>IF(OR(BG184=1,OR('4-man'!BH$57="D",'4-man'!BH$57="A",'4-man'!BH$57="S",'4-man'!BH$57="C",'4-man'!BH$57="H",'4-man'!BH$57="B",'4-man'!BH$57="T",'4-man'!BH$57="E",'4-man'!BH$57="SB")),1,0)</f>
        <v/>
      </c>
      <c r="BI184">
        <f>IF(OR(BH184=1,OR('4-man'!BI$57="D",'4-man'!BI$57="A",'4-man'!BI$57="S",'4-man'!BI$57="C",'4-man'!BI$57="H",'4-man'!BI$57="B",'4-man'!BI$57="T",'4-man'!BI$57="E",'4-man'!BI$57="SB")),1,0)</f>
        <v/>
      </c>
      <c r="BJ184">
        <f>IF(OR(BI184=1,OR('4-man'!BJ$57="D",'4-man'!BJ$57="A",'4-man'!BJ$57="S",'4-man'!BJ$57="C",'4-man'!BJ$57="H",'4-man'!BJ$57="B",'4-man'!BJ$57="T",'4-man'!BJ$57="E",'4-man'!BJ$57="SB")),1,0)</f>
        <v/>
      </c>
      <c r="BK184">
        <f>IF(OR(BJ184=1,OR('4-man'!BK$57="D",'4-man'!BK$57="A",'4-man'!BK$57="S",'4-man'!BK$57="C",'4-man'!BK$57="H",'4-man'!BK$57="B",'4-man'!BK$57="T",'4-man'!BK$57="E",'4-man'!BK$57="SB")),1,0)</f>
        <v/>
      </c>
      <c r="BL184">
        <f>IF(OR(BK184=1,OR('4-man'!BL$57="D",'4-man'!BL$57="A",'4-man'!BL$57="S",'4-man'!BL$57="C",'4-man'!BL$57="H",'4-man'!BL$57="B",'4-man'!BL$57="T",'4-man'!BL$57="E",'4-man'!BL$57="SB")),1,0)</f>
        <v/>
      </c>
      <c r="BM184">
        <f>IF(OR(BL184=1,OR('4-man'!BM$57="D",'4-man'!BM$57="A",'4-man'!BM$57="S",'4-man'!BM$57="C",'4-man'!BM$57="H",'4-man'!BM$57="B",'4-man'!BM$57="T",'4-man'!BM$57="E",'4-man'!BM$57="SB")),1,0)</f>
        <v/>
      </c>
      <c r="BN184">
        <f>IF(OR(BM184=1,OR('4-man'!BN$57="D",'4-man'!BN$57="A",'4-man'!BN$57="S",'4-man'!BN$57="C",'4-man'!BN$57="H",'4-man'!BN$57="B",'4-man'!BN$57="T",'4-man'!BN$57="E",'4-man'!BN$57="SB")),1,0)</f>
        <v/>
      </c>
      <c r="BO184">
        <f>IF(OR(BN184=1,OR('4-man'!BO$57="D",'4-man'!BO$57="A",'4-man'!BO$57="S",'4-man'!BO$57="C",'4-man'!BO$57="H",'4-man'!BO$57="B",'4-man'!BO$57="T",'4-man'!BO$57="E",'4-man'!BO$57="SB")),1,0)</f>
        <v/>
      </c>
      <c r="BP184">
        <f>IF(OR(BO184=1,OR('4-man'!BP$57="D",'4-man'!BP$57="A",'4-man'!BP$57="S",'4-man'!BP$57="C",'4-man'!BP$57="H",'4-man'!BP$57="B",'4-man'!BP$57="T",'4-man'!BP$57="E",'4-man'!BP$57="SB")),1,0)</f>
        <v/>
      </c>
      <c r="BQ184">
        <f>IF(OR(BP184=1,OR('4-man'!BQ$57="D",'4-man'!BQ$57="A",'4-man'!BQ$57="S",'4-man'!BQ$57="C",'4-man'!BQ$57="H",'4-man'!BQ$57="B",'4-man'!BQ$57="T",'4-man'!BQ$57="E",'4-man'!BQ$57="SB")),1,0)</f>
        <v/>
      </c>
      <c r="BR184">
        <f>IF(OR(BQ184=1,OR('4-man'!BR$57="D",'4-man'!BR$57="A",'4-man'!BR$57="S",'4-man'!BR$57="C",'4-man'!BR$57="H",'4-man'!BR$57="B",'4-man'!BR$57="T",'4-man'!BR$57="E",'4-man'!BR$57="SB")),1,0)</f>
        <v/>
      </c>
      <c r="BS184">
        <f>IF(OR(BR184=1,OR('4-man'!BS$57="D",'4-man'!BS$57="A",'4-man'!BS$57="S",'4-man'!BS$57="C",'4-man'!BS$57="H",'4-man'!BS$57="B",'4-man'!BS$57="T",'4-man'!BS$57="E",'4-man'!BS$57="SB")),1,0)</f>
        <v/>
      </c>
      <c r="BT184">
        <f>IF(OR(BS184=1,OR('4-man'!BT$57="D",'4-man'!BT$57="A",'4-man'!BT$57="S",'4-man'!BT$57="C",'4-man'!BT$57="H",'4-man'!BT$57="B",'4-man'!BT$57="T",'4-man'!BT$57="E",'4-man'!BT$57="SB")),1,0)</f>
        <v/>
      </c>
      <c r="BU184">
        <f>IF(OR(BT184=1,OR('4-man'!BU$57="D",'4-man'!BU$57="A",'4-man'!BU$57="S",'4-man'!BU$57="C",'4-man'!BU$57="H",'4-man'!BU$57="B",'4-man'!BU$57="T",'4-man'!BU$57="E",'4-man'!BU$57="SB")),1,0)</f>
        <v/>
      </c>
      <c r="BV184">
        <f>IF(OR(BU184=1,OR('4-man'!BV$57="D",'4-man'!BV$57="A",'4-man'!BV$57="S",'4-man'!BV$57="C",'4-man'!BV$57="H",'4-man'!BV$57="B",'4-man'!BV$57="T",'4-man'!BV$57="E",'4-man'!BV$57="SB")),1,0)</f>
        <v/>
      </c>
      <c r="BW184">
        <f>IF(OR(BV184=1,OR('4-man'!BW$57="D",'4-man'!BW$57="A",'4-man'!BW$57="S",'4-man'!BW$57="C",'4-man'!BW$57="H",'4-man'!BW$57="B",'4-man'!BW$57="T",'4-man'!BW$57="E",'4-man'!BW$57="SB")),1,0)</f>
        <v/>
      </c>
      <c r="BX184">
        <f>IF(OR(BW184=1,OR('4-man'!BX$57="D",'4-man'!BX$57="A",'4-man'!BX$57="S",'4-man'!BX$57="C",'4-man'!BX$57="H",'4-man'!BX$57="B",'4-man'!BX$57="T",'4-man'!BX$57="E",'4-man'!BX$57="SB")),1,0)</f>
        <v/>
      </c>
      <c r="BY184">
        <f>IF(OR(BX184=1,OR('4-man'!BY$57="D",'4-man'!BY$57="A",'4-man'!BY$57="S",'4-man'!BY$57="C",'4-man'!BY$57="H",'4-man'!BY$57="B",'4-man'!BY$57="T",'4-man'!BY$57="E",'4-man'!BY$57="SB")),1,0)</f>
        <v/>
      </c>
      <c r="BZ184">
        <f>IF(OR(BY184=1,OR('4-man'!BZ$57="D",'4-man'!BZ$57="A",'4-man'!BZ$57="S",'4-man'!BZ$57="C",'4-man'!BZ$57="H",'4-man'!BZ$57="B",'4-man'!BZ$57="T",'4-man'!BZ$57="E",'4-man'!BZ$57="SB")),1,0)</f>
        <v/>
      </c>
      <c r="CA184">
        <f>IF(OR(BZ184=1,OR('4-man'!CA$57="D",'4-man'!CA$57="A",'4-man'!CA$57="S",'4-man'!CA$57="C",'4-man'!CA$57="H",'4-man'!CA$57="B",'4-man'!CA$57="T",'4-man'!CA$57="E",'4-man'!CA$57="SB")),1,0)</f>
        <v/>
      </c>
      <c r="CB184">
        <f>IF(OR(CA184=1,OR('4-man'!CB$57="D",'4-man'!CB$57="A",'4-man'!CB$57="S",'4-man'!CB$57="C",'4-man'!CB$57="H",'4-man'!CB$57="B",'4-man'!CB$57="T",'4-man'!CB$57="E",'4-man'!CB$57="SB")),1,0)</f>
        <v/>
      </c>
      <c r="CC184">
        <f>IF(OR(CB184=1,OR('4-man'!CC$57="D",'4-man'!CC$57="A",'4-man'!CC$57="S",'4-man'!CC$57="C",'4-man'!CC$57="H",'4-man'!CC$57="B",'4-man'!CC$57="T",'4-man'!CC$57="E",'4-man'!CC$57="SB")),1,0)</f>
        <v/>
      </c>
      <c r="CD184">
        <f>IF(OR(CC184=1,OR('4-man'!CD$57="D",'4-man'!CD$57="A",'4-man'!CD$57="S",'4-man'!CD$57="C",'4-man'!CD$57="H",'4-man'!CD$57="B",'4-man'!CD$57="T",'4-man'!CD$57="E",'4-man'!CD$57="SB")),1,0)</f>
        <v/>
      </c>
    </row>
    <row r="185">
      <c r="A185" t="inlineStr">
        <is>
          <t>P3 mean</t>
        </is>
      </c>
      <c r="C185">
        <f>0</f>
        <v/>
      </c>
      <c r="D185">
        <f>IF('4-man'!C$57="S",12.021,0)+IF('4-man'!C$57="C",4.395,0)+IF('4-man'!C$57="H",IF('4-man'!$Z$45="Ayak",0,IF('4-man'!$Z$45="Swift blade",4.141,4.382)),0)+IF('4-man'!C$57="SB",8.187,0)</f>
        <v/>
      </c>
      <c r="E185">
        <f>IF('4-man'!D$57="S",12.021,0)+IF('4-man'!D$57="C",4.395,0)+IF('4-man'!D$57="H",IF('4-man'!$Z$45="Ayak",0,IF('4-man'!$Z$45="Swift blade",4.141,4.382)),0)+IF('4-man'!C$57="D",112.5,0)+IF('4-man'!C$57="B",1.087,0)+IF('4-man'!C$57="A",8.5,0)+IF('4-man'!C$57="E",1.254,0)+IF('4-man'!D$57="SB",8.187,0)+IF('4-man'!C$57="H",IF('4-man'!$Z$45="Ayak",1.255,0),0)</f>
        <v/>
      </c>
      <c r="F185">
        <f>IF('4-man'!E$57="S",12.021,0)+IF('4-man'!E$57="C",4.395,0)+IF('4-man'!E$57="H",IF('4-man'!$Z$45="Ayak",0,IF('4-man'!$Z$45="Swift blade",4.141,4.382)),0)+IF('4-man'!D$57="D",112.5,0)+IF('4-man'!D$57="B",1.087,0)+IF('4-man'!D$57="A",8.5,0)+IF('4-man'!C$57="T",1.252,0)+IF('4-man'!D$57="E",1.254,0)+IF('4-man'!E$57="SB",8.187,0)+IF('4-man'!D$57="H",IF('4-man'!$Z$45="Ayak",1.255,0),0)</f>
        <v/>
      </c>
      <c r="G185">
        <f>IF('4-man'!F$57="S",12.021,0)+IF('4-man'!F$57="C",4.395,0)+IF('4-man'!F$57="H",IF('4-man'!$Z$45="Ayak",0,IF('4-man'!$Z$45="Swift blade",4.141,4.382)),0)+IF('4-man'!E$57="D",112.5,0)+IF('4-man'!E$57="B",1.087,0)+IF('4-man'!E$57="A",8.5,0)+IF('4-man'!D$57="T",1.252,0)+IF('4-man'!E$57="E",1.254,0)+IF('4-man'!F$57="SB",8.187,0)+IF('4-man'!E$57="H",IF('4-man'!$Z$45="Ayak",1.255,0),0)</f>
        <v/>
      </c>
      <c r="H185">
        <f>IF('4-man'!G$57="S",12.021,0)+IF('4-man'!G$57="C",4.395,0)+IF('4-man'!G$57="H",IF('4-man'!$Z$45="Ayak",0,IF('4-man'!$Z$45="Swift blade",4.141,4.382)),0)+IF('4-man'!F$57="D",112.5,0)+IF('4-man'!F$57="B",1.087,0)+IF('4-man'!F$57="A",8.5,0)+IF('4-man'!E$57="T",1.252,0)+IF('4-man'!F$57="E",1.254,0)+IF('4-man'!G$57="SB",8.187,0)+IF('4-man'!F$57="H",IF('4-man'!$Z$45="Ayak",1.255,0),0)</f>
        <v/>
      </c>
      <c r="I185">
        <f>IF('4-man'!H$57="S",12.021,0)+IF('4-man'!H$57="C",4.395,0)+IF('4-man'!H$57="H",IF('4-man'!$Z$45="Ayak",0,IF('4-man'!$Z$45="Swift blade",4.141,4.382)),0)+IF('4-man'!G$57="D",112.5,0)+IF('4-man'!G$57="B",1.087,0)+IF('4-man'!G$57="A",8.5,0)+IF('4-man'!F$57="T",1.252,0)+IF('4-man'!G$57="E",1.254,0)+IF('4-man'!H$57="SB",8.187,0)+IF('4-man'!G$57="H",IF('4-man'!$Z$45="Ayak",1.255,0),0)</f>
        <v/>
      </c>
      <c r="J185">
        <f>IF('4-man'!I$57="S",12.021,0)+IF('4-man'!I$57="C",4.395,0)+IF('4-man'!I$57="H",IF('4-man'!$Z$45="Ayak",0,IF('4-man'!$Z$45="Swift blade",4.141,4.382)),0)+IF('4-man'!H$57="D",112.5,0)+IF('4-man'!H$57="B",1.087,0)+IF('4-man'!H$57="A",8.5,0)+IF('4-man'!G$57="T",1.252,0)+IF('4-man'!H$57="E",1.254,0)+IF('4-man'!I$57="SB",8.187,0)+IF('4-man'!H$57="H",IF('4-man'!$Z$45="Ayak",1.255,0),0)</f>
        <v/>
      </c>
      <c r="K185">
        <f>IF('4-man'!J$57="S",12.021,0)+IF('4-man'!J$57="C",4.395,0)+IF('4-man'!J$57="H",IF('4-man'!$Z$45="Ayak",0,IF('4-man'!$Z$45="Swift blade",4.141,4.382)),0)+IF('4-man'!I$57="D",112.5,0)+IF('4-man'!I$57="B",1.087,0)+IF('4-man'!I$57="A",8.5,0)+IF('4-man'!H$57="T",1.252,0)+IF('4-man'!I$57="E",1.254,0)+IF('4-man'!J$57="SB",8.187,0)+IF('4-man'!I$57="H",IF('4-man'!$Z$45="Ayak",1.255,0),0)</f>
        <v/>
      </c>
      <c r="L185">
        <f>IF('4-man'!K$57="S",12.021,0)+IF('4-man'!K$57="C",4.395,0)+IF('4-man'!K$57="H",IF('4-man'!$Z$45="Ayak",0,IF('4-man'!$Z$45="Swift blade",4.141,4.382)),0)+IF('4-man'!J$57="D",112.5,0)+IF('4-man'!J$57="B",1.087,0)+IF('4-man'!J$57="A",8.5,0)+IF('4-man'!I$57="T",1.252,0)+IF('4-man'!J$57="E",1.254,0)+IF('4-man'!K$57="SB",8.187,0)+IF('4-man'!J$57="H",IF('4-man'!$Z$45="Ayak",1.255,0),0)</f>
        <v/>
      </c>
      <c r="M185">
        <f>IF('4-man'!L$57="S",12.021,0)+IF('4-man'!L$57="C",4.395,0)+IF('4-man'!L$57="H",IF('4-man'!$Z$45="Ayak",0,IF('4-man'!$Z$45="Swift blade",4.141,4.382)),0)+IF('4-man'!K$57="D",112.5,0)+IF('4-man'!K$57="B",1.087,0)+IF('4-man'!K$57="A",8.5,0)+IF('4-man'!J$57="T",1.252,0)+IF('4-man'!K$57="E",1.254,0)+IF('4-man'!L$57="SB",8.187,0)+IF('4-man'!K$57="H",IF('4-man'!$Z$45="Ayak",1.255,0),0)</f>
        <v/>
      </c>
      <c r="N185">
        <f>IF('4-man'!M$57="S",12.021,0)+IF('4-man'!M$57="C",4.395,0)+IF('4-man'!M$57="H",IF('4-man'!$Z$45="Ayak",0,IF('4-man'!$Z$45="Swift blade",4.141,4.382)),0)+IF('4-man'!L$57="D",112.5,0)+IF('4-man'!L$57="B",1.087,0)+IF('4-man'!L$57="A",8.5,0)+IF('4-man'!K$57="T",1.252,0)+IF('4-man'!L$57="E",1.254,0)+IF('4-man'!M$57="SB",8.187,0)+IF('4-man'!L$57="H",IF('4-man'!$Z$45="Ayak",1.255,0),0)</f>
        <v/>
      </c>
      <c r="O185">
        <f>IF('4-man'!N$57="S",12.021,0)+IF('4-man'!N$57="C",4.395,0)+IF('4-man'!N$57="H",IF('4-man'!$Z$45="Ayak",0,IF('4-man'!$Z$45="Swift blade",4.141,4.382)),0)+IF('4-man'!M$57="D",112.5,0)+IF('4-man'!M$57="B",1.087,0)+IF('4-man'!M$57="A",8.5,0)+IF('4-man'!L$57="T",1.252,0)+IF('4-man'!M$57="E",1.254,0)+IF('4-man'!N$57="SB",8.187,0)+IF('4-man'!M$57="H",IF('4-man'!$Z$45="Ayak",1.255,0),0)</f>
        <v/>
      </c>
      <c r="P185">
        <f>IF('4-man'!O$57="S",12.021,0)+IF('4-man'!O$57="C",4.395,0)+IF('4-man'!O$57="H",IF('4-man'!$Z$45="Ayak",0,IF('4-man'!$Z$45="Swift blade",4.141,4.382)),0)+IF('4-man'!N$57="D",112.5,0)+IF('4-man'!N$57="B",1.087,0)+IF('4-man'!N$57="A",8.5,0)+IF('4-man'!M$57="T",1.252,0)+IF('4-man'!N$57="E",1.254,0)+IF('4-man'!O$57="SB",8.187,0)+IF('4-man'!N$57="H",IF('4-man'!$Z$45="Ayak",1.255,0),0)</f>
        <v/>
      </c>
      <c r="Q185">
        <f>IF('4-man'!P$57="S",12.021,0)+IF('4-man'!P$57="C",4.395,0)+IF('4-man'!P$57="H",IF('4-man'!$Z$45="Ayak",0,IF('4-man'!$Z$45="Swift blade",4.141,4.382)),0)+IF('4-man'!O$57="D",112.5,0)+IF('4-man'!O$57="B",1.087,0)+IF('4-man'!O$57="A",8.5,0)+IF('4-man'!N$57="T",1.252,0)+IF('4-man'!O$57="E",1.254,0)+IF('4-man'!P$57="SB",8.187,0)+IF('4-man'!O$57="H",IF('4-man'!$Z$45="Ayak",1.255,0),0)</f>
        <v/>
      </c>
      <c r="R185">
        <f>IF('4-man'!Q$57="S",12.021,0)+IF('4-man'!Q$57="C",4.395,0)+IF('4-man'!Q$57="H",IF('4-man'!$Z$45="Ayak",0,IF('4-man'!$Z$45="Swift blade",4.141,4.382)),0)+IF('4-man'!P$57="D",112.5,0)+IF('4-man'!P$57="B",1.087,0)+IF('4-man'!P$57="A",8.5,0)+IF('4-man'!O$57="T",1.252,0)+IF('4-man'!P$57="E",1.254,0)+IF('4-man'!Q$57="SB",8.187,0)+IF('4-man'!P$57="H",IF('4-man'!$Z$45="Ayak",1.255,0),0)</f>
        <v/>
      </c>
      <c r="S185">
        <f>IF('4-man'!R$57="S",12.021,0)+IF('4-man'!R$57="C",4.395,0)+IF('4-man'!R$57="H",IF('4-man'!$Z$45="Ayak",0,IF('4-man'!$Z$45="Swift blade",4.141,4.382)),0)+IF('4-man'!Q$57="D",112.5,0)+IF('4-man'!Q$57="B",1.087,0)+IF('4-man'!Q$57="A",8.5,0)+IF('4-man'!P$57="T",1.252,0)+IF('4-man'!Q$57="E",1.254,0)+IF('4-man'!R$57="SB",8.187,0)+IF('4-man'!Q$57="H",IF('4-man'!$Z$45="Ayak",1.255,0),0)</f>
        <v/>
      </c>
      <c r="T185">
        <f>IF('4-man'!S$57="S",12.021,0)+IF('4-man'!S$57="C",4.395,0)+IF('4-man'!S$57="H",IF('4-man'!$Z$45="Ayak",0,IF('4-man'!$Z$45="Swift blade",4.141,4.382)),0)+IF('4-man'!R$57="D",112.5,0)+IF('4-man'!R$57="B",1.087,0)+IF('4-man'!R$57="A",8.5,0)+IF('4-man'!Q$57="T",1.252,0)+IF('4-man'!R$57="E",1.254,0)+IF('4-man'!S$57="SB",8.187,0)+IF('4-man'!R$57="H",IF('4-man'!$Z$45="Ayak",1.255,0),0)</f>
        <v/>
      </c>
      <c r="U185">
        <f>IF('4-man'!T$57="S",12.021,0)+IF('4-man'!T$57="C",4.395,0)+IF('4-man'!T$57="H",IF('4-man'!$Z$45="Ayak",0,IF('4-man'!$Z$45="Swift blade",4.141,4.382)),0)+IF('4-man'!S$57="D",112.5,0)+IF('4-man'!S$57="B",1.087,0)+IF('4-man'!S$57="A",8.5,0)+IF('4-man'!R$57="T",1.252,0)+IF('4-man'!S$57="E",1.254,0)+IF('4-man'!T$57="SB",8.187,0)+IF('4-man'!S$57="H",IF('4-man'!$Z$45="Ayak",1.255,0),0)</f>
        <v/>
      </c>
      <c r="V185">
        <f>IF('4-man'!U$57="S",12.021,0)+IF('4-man'!U$57="C",4.395,0)+IF('4-man'!U$57="H",IF('4-man'!$Z$45="Ayak",0,IF('4-man'!$Z$45="Swift blade",4.141,4.382)),0)+IF('4-man'!T$57="D",112.5,0)+IF('4-man'!T$57="B",1.087,0)+IF('4-man'!T$57="A",8.5,0)+IF('4-man'!S$57="T",1.252,0)+IF('4-man'!T$57="E",1.254,0)+IF('4-man'!U$57="SB",8.187,0)+IF('4-man'!T$57="H",IF('4-man'!$Z$45="Ayak",1.255,0),0)</f>
        <v/>
      </c>
      <c r="W185">
        <f>IF('4-man'!V$57="S",12.021,0)+IF('4-man'!V$57="C",4.395,0)+IF('4-man'!V$57="H",IF('4-man'!$Z$45="Ayak",0,IF('4-man'!$Z$45="Swift blade",4.141,4.382)),0)+IF('4-man'!U$57="D",112.5,0)+IF('4-man'!U$57="B",1.087,0)+IF('4-man'!U$57="A",8.5,0)+IF('4-man'!T$57="T",1.252,0)+IF('4-man'!U$57="E",1.254,0)+IF('4-man'!V$57="SB",8.187,0)+IF('4-man'!U$57="H",IF('4-man'!$Z$45="Ayak",1.255,0),0)</f>
        <v/>
      </c>
      <c r="X185">
        <f>IF('4-man'!W$57="S",12.021,0)+IF('4-man'!W$57="C",4.395,0)+IF('4-man'!W$57="H",IF('4-man'!$Z$45="Ayak",0,IF('4-man'!$Z$45="Swift blade",4.141,4.382)),0)+IF('4-man'!V$57="D",112.5,0)+IF('4-man'!V$57="B",1.087,0)+IF('4-man'!V$57="A",8.5,0)+IF('4-man'!U$57="T",1.252,0)+IF('4-man'!V$57="E",1.254,0)+IF('4-man'!W$57="SB",8.187,0)+IF('4-man'!V$57="H",IF('4-man'!$Z$45="Ayak",1.255,0),0)</f>
        <v/>
      </c>
      <c r="Y185">
        <f>IF('4-man'!X$57="S",12.021,0)+IF('4-man'!X$57="C",4.395,0)+IF('4-man'!X$57="H",IF('4-man'!$Z$45="Ayak",0,IF('4-man'!$Z$45="Swift blade",4.141,4.382)),0)+IF('4-man'!W$57="D",112.5,0)+IF('4-man'!W$57="B",1.087,0)+IF('4-man'!W$57="A",8.5,0)+IF('4-man'!V$57="T",1.252,0)+IF('4-man'!W$57="E",1.254,0)+IF('4-man'!X$57="SB",8.187,0)+IF('4-man'!W$57="H",IF('4-man'!$Z$45="Ayak",1.255,0),0)</f>
        <v/>
      </c>
      <c r="Z185">
        <f>IF('4-man'!Y$57="S",12.021,0)+IF('4-man'!Y$57="C",4.395,0)+IF('4-man'!Y$57="H",IF('4-man'!$Z$45="Ayak",0,IF('4-man'!$Z$45="Swift blade",4.141,4.382)),0)+IF('4-man'!X$57="D",112.5,0)+IF('4-man'!X$57="B",1.087,0)+IF('4-man'!X$57="A",8.5,0)+IF('4-man'!W$57="T",1.252,0)+IF('4-man'!X$57="E",1.254,0)+IF('4-man'!Y$57="SB",8.187,0)+IF('4-man'!X$57="H",IF('4-man'!$Z$45="Ayak",1.255,0),0)</f>
        <v/>
      </c>
      <c r="AA185">
        <f>IF('4-man'!Z$57="S",12.021,0)+IF('4-man'!Z$57="C",4.395,0)+IF('4-man'!Z$57="H",IF('4-man'!$Z$45="Ayak",0,IF('4-man'!$Z$45="Swift blade",4.141,4.382)),0)+IF('4-man'!Y$57="D",112.5,0)+IF('4-man'!Y$57="B",1.087,0)+IF('4-man'!Y$57="A",8.5,0)+IF('4-man'!X$57="T",1.252,0)+IF('4-man'!Y$57="E",1.254,0)+IF('4-man'!Z$57="SB",8.187,0)+IF('4-man'!Y$57="H",IF('4-man'!$Z$45="Ayak",1.255,0),0)</f>
        <v/>
      </c>
      <c r="AB185">
        <f>IF('4-man'!AA$57="S",12.021,0)+IF('4-man'!AA$57="C",4.395,0)+IF('4-man'!AA$57="H",IF('4-man'!$Z$45="Ayak",0,IF('4-man'!$Z$45="Swift blade",4.141,4.382)),0)+IF('4-man'!Z$57="D",112.5,0)+IF('4-man'!Z$57="B",1.087,0)+IF('4-man'!Z$57="A",8.5,0)+IF('4-man'!Y$57="T",1.252,0)+IF('4-man'!Z$57="E",1.254,0)+IF('4-man'!AA$57="SB",8.187,0)+IF('4-man'!Z$57="H",IF('4-man'!$Z$45="Ayak",1.255,0),0)</f>
        <v/>
      </c>
      <c r="AC185">
        <f>IF('4-man'!AB$57="S",12.021,0)+IF('4-man'!AB$57="C",4.395,0)+IF('4-man'!AB$57="H",IF('4-man'!$Z$45="Ayak",0,IF('4-man'!$Z$45="Swift blade",4.141,4.382)),0)+IF('4-man'!AA$57="D",112.5,0)+IF('4-man'!AA$57="B",1.087,0)+IF('4-man'!AA$57="A",8.5,0)+IF('4-man'!Z$57="T",1.252,0)+IF('4-man'!AA$57="E",1.254,0)+IF('4-man'!AB$57="SB",8.187,0)+IF('4-man'!AA$57="H",IF('4-man'!$Z$45="Ayak",1.255,0),0)</f>
        <v/>
      </c>
      <c r="AD185">
        <f>IF('4-man'!AC$57="S",12.021,0)+IF('4-man'!AC$57="C",4.395,0)+IF('4-man'!AC$57="H",IF('4-man'!$Z$45="Ayak",0,IF('4-man'!$Z$45="Swift blade",4.141,4.382)),0)+IF('4-man'!AB$57="D",112.5,0)+IF('4-man'!AB$57="B",1.087,0)+IF('4-man'!AB$57="A",8.5,0)+IF('4-man'!AA$57="T",1.252,0)+IF('4-man'!AB$57="E",1.254,0)+IF('4-man'!AC$57="SB",8.187,0)+IF('4-man'!AB$57="H",IF('4-man'!$Z$45="Ayak",1.255,0),0)</f>
        <v/>
      </c>
      <c r="AE185">
        <f>IF('4-man'!AD$57="S",12.021,0)+IF('4-man'!AD$57="C",4.395,0)+IF('4-man'!AD$57="H",IF('4-man'!$Z$45="Ayak",0,IF('4-man'!$Z$45="Swift blade",4.141,4.382)),0)+IF('4-man'!AC$57="D",112.5,0)+IF('4-man'!AC$57="B",1.087,0)+IF('4-man'!AC$57="A",8.5,0)+IF('4-man'!AB$57="T",1.252,0)+IF('4-man'!AC$57="E",1.254,0)+IF('4-man'!AD$57="SB",8.187,0)+IF('4-man'!AC$57="H",IF('4-man'!$Z$45="Ayak",1.255,0),0)</f>
        <v/>
      </c>
      <c r="AF185">
        <f>IF('4-man'!AE$57="S",12.021,0)+IF('4-man'!AE$57="C",4.395,0)+IF('4-man'!AE$57="H",IF('4-man'!$Z$45="Ayak",0,IF('4-man'!$Z$45="Swift blade",4.141,4.382)),0)+IF('4-man'!AD$57="D",112.5,0)+IF('4-man'!AD$57="B",1.087,0)+IF('4-man'!AD$57="A",8.5,0)+IF('4-man'!AC$57="T",1.252,0)+IF('4-man'!AD$57="E",1.254,0)+IF('4-man'!AE$57="SB",8.187,0)+IF('4-man'!AD$57="H",IF('4-man'!$Z$45="Ayak",1.255,0),0)</f>
        <v/>
      </c>
      <c r="AG185">
        <f>IF('4-man'!AF$57="S",12.021,0)+IF('4-man'!AF$57="C",4.395,0)+IF('4-man'!AF$57="H",IF('4-man'!$Z$45="Ayak",0,IF('4-man'!$Z$45="Swift blade",4.141,4.382)),0)+IF('4-man'!AE$57="D",112.5,0)+IF('4-man'!AE$57="B",1.087,0)+IF('4-man'!AE$57="A",8.5,0)+IF('4-man'!AD$57="T",1.252,0)+IF('4-man'!AE$57="E",1.254,0)+IF('4-man'!AF$57="SB",8.187,0)+IF('4-man'!AE$57="H",IF('4-man'!$Z$45="Ayak",1.255,0),0)</f>
        <v/>
      </c>
      <c r="AH185">
        <f>IF('4-man'!AG$57="S",12.021,0)+IF('4-man'!AG$57="C",4.395,0)+IF('4-man'!AG$57="H",IF('4-man'!$Z$45="Ayak",0,IF('4-man'!$Z$45="Swift blade",4.141,4.382)),0)+IF('4-man'!AF$57="D",112.5,0)+IF('4-man'!AF$57="B",1.087,0)+IF('4-man'!AF$57="A",8.5,0)+IF('4-man'!AE$57="T",1.252,0)+IF('4-man'!AF$57="E",1.254,0)+IF('4-man'!AG$57="SB",8.187,0)+IF('4-man'!AF$57="H",IF('4-man'!$Z$45="Ayak",1.255,0),0)</f>
        <v/>
      </c>
      <c r="AI185">
        <f>IF('4-man'!AH$57="S",12.021,0)+IF('4-man'!AH$57="C",4.395,0)+IF('4-man'!AH$57="H",IF('4-man'!$Z$45="Ayak",0,IF('4-man'!$Z$45="Swift blade",4.141,4.382)),0)+IF('4-man'!AG$57="D",112.5,0)+IF('4-man'!AG$57="B",1.087,0)+IF('4-man'!AG$57="A",8.5,0)+IF('4-man'!AF$57="T",1.252,0)+IF('4-man'!AG$57="E",1.254,0)+IF('4-man'!AH$57="SB",8.187,0)+IF('4-man'!AG$57="H",IF('4-man'!$Z$45="Ayak",1.255,0),0)</f>
        <v/>
      </c>
      <c r="AJ185">
        <f>IF('4-man'!AI$57="S",12.021,0)+IF('4-man'!AI$57="C",4.395,0)+IF('4-man'!AI$57="H",IF('4-man'!$Z$45="Ayak",0,IF('4-man'!$Z$45="Swift blade",4.141,4.382)),0)+IF('4-man'!AH$57="D",112.5,0)+IF('4-man'!AH$57="B",1.087,0)+IF('4-man'!AH$57="A",8.5,0)+IF('4-man'!AG$57="T",1.252,0)+IF('4-man'!AH$57="E",1.254,0)+IF('4-man'!AI$57="SB",8.187,0)+IF('4-man'!AH$57="H",IF('4-man'!$Z$45="Ayak",1.255,0),0)</f>
        <v/>
      </c>
      <c r="AK185">
        <f>IF('4-man'!AJ$57="S",12.021,0)+IF('4-man'!AJ$57="C",4.395,0)+IF('4-man'!AJ$57="H",IF('4-man'!$Z$45="Ayak",0,IF('4-man'!$Z$45="Swift blade",4.141,4.382)),0)+IF('4-man'!AI$57="D",112.5,0)+IF('4-man'!AI$57="B",1.087,0)+IF('4-man'!AI$57="A",8.5,0)+IF('4-man'!AH$57="T",1.252,0)+IF('4-man'!AI$57="E",1.254,0)+IF('4-man'!AJ$57="SB",8.187,0)+IF('4-man'!AI$57="H",IF('4-man'!$Z$45="Ayak",1.255,0),0)</f>
        <v/>
      </c>
      <c r="AL185">
        <f>IF('4-man'!AK$57="S",12.021,0)+IF('4-man'!AK$57="C",4.395,0)+IF('4-man'!AK$57="H",IF('4-man'!$Z$45="Ayak",0,IF('4-man'!$Z$45="Swift blade",4.141,4.382)),0)+IF('4-man'!AJ$57="D",112.5,0)+IF('4-man'!AJ$57="B",1.087,0)+IF('4-man'!AJ$57="A",8.5,0)+IF('4-man'!AI$57="T",1.252,0)+IF('4-man'!AJ$57="E",1.254,0)+IF('4-man'!AK$57="SB",8.187,0)+IF('4-man'!AJ$57="H",IF('4-man'!$Z$45="Ayak",1.255,0),0)</f>
        <v/>
      </c>
      <c r="AM185">
        <f>IF('4-man'!AL$57="S",12.021,0)+IF('4-man'!AL$57="C",4.395,0)+IF('4-man'!AL$57="H",IF('4-man'!$Z$45="Ayak",0,IF('4-man'!$Z$45="Swift blade",4.141,4.382)),0)+IF('4-man'!AK$57="D",112.5,0)+IF('4-man'!AK$57="B",1.087,0)+IF('4-man'!AK$57="A",8.5,0)+IF('4-man'!AJ$57="T",1.252,0)+IF('4-man'!AK$57="E",1.254,0)+IF('4-man'!AL$57="SB",8.187,0)+IF('4-man'!AK$57="H",IF('4-man'!$Z$45="Ayak",1.255,0),0)</f>
        <v/>
      </c>
      <c r="AN185">
        <f>IF('4-man'!AM$57="S",12.021,0)+IF('4-man'!AM$57="C",4.395,0)+IF('4-man'!AM$57="H",IF('4-man'!$Z$45="Ayak",0,IF('4-man'!$Z$45="Swift blade",4.141,4.382)),0)+IF('4-man'!AL$57="D",112.5,0)+IF('4-man'!AL$57="B",1.087,0)+IF('4-man'!AL$57="A",8.5,0)+IF('4-man'!AK$57="T",1.252,0)+IF('4-man'!AL$57="E",1.254,0)+IF('4-man'!AM$57="SB",8.187,0)+IF('4-man'!AL$57="H",IF('4-man'!$Z$45="Ayak",1.255,0),0)</f>
        <v/>
      </c>
      <c r="AO185">
        <f>IF('4-man'!AN$57="S",12.021,0)+IF('4-man'!AN$57="C",4.395,0)+IF('4-man'!AN$57="H",IF('4-man'!$Z$45="Ayak",0,IF('4-man'!$Z$45="Swift blade",4.141,4.382)),0)+IF('4-man'!AM$57="D",112.5,0)+IF('4-man'!AM$57="B",1.087,0)+IF('4-man'!AM$57="A",8.5,0)+IF('4-man'!AL$57="T",1.252,0)+IF('4-man'!AM$57="E",1.254,0)+IF('4-man'!AN$57="SB",8.187,0)+IF('4-man'!AM$57="H",IF('4-man'!$Z$45="Ayak",1.255,0),0)</f>
        <v/>
      </c>
      <c r="AP185">
        <f>IF('4-man'!AO$57="S",12.021,0)+IF('4-man'!AO$57="C",4.395,0)+IF('4-man'!AO$57="H",IF('4-man'!$Z$45="Ayak",0,IF('4-man'!$Z$45="Swift blade",4.141,4.382)),0)+IF('4-man'!AN$57="D",112.5,0)+IF('4-man'!AN$57="B",1.087,0)+IF('4-man'!AN$57="A",8.5,0)+IF('4-man'!AM$57="T",1.252,0)+IF('4-man'!AN$57="E",1.254,0)+IF('4-man'!AO$57="SB",8.187,0)+IF('4-man'!AN$57="H",IF('4-man'!$Z$45="Ayak",1.255,0),0)</f>
        <v/>
      </c>
      <c r="AQ185">
        <f>IF('4-man'!AP$57="S",12.021,0)+IF('4-man'!AP$57="C",4.395,0)+IF('4-man'!AP$57="H",IF('4-man'!$Z$45="Ayak",0,IF('4-man'!$Z$45="Swift blade",4.141,4.382)),0)+IF('4-man'!AO$57="D",112.5,0)+IF('4-man'!AO$57="B",1.087,0)+IF('4-man'!AO$57="A",8.5,0)+IF('4-man'!AN$57="T",1.252,0)+IF('4-man'!AO$57="E",1.254,0)+IF('4-man'!AP$57="SB",8.187,0)+IF('4-man'!AO$57="H",IF('4-man'!$Z$45="Ayak",1.255,0),0)</f>
        <v/>
      </c>
      <c r="AR185">
        <f>IF('4-man'!AQ$57="S",12.021,0)+IF('4-man'!AQ$57="C",4.395,0)+IF('4-man'!AQ$57="H",IF('4-man'!$Z$45="Ayak",0,IF('4-man'!$Z$45="Swift blade",4.141,4.382)),0)+IF('4-man'!AP$57="D",112.5,0)+IF('4-man'!AP$57="B",1.087,0)+IF('4-man'!AP$57="A",8.5,0)+IF('4-man'!AO$57="T",1.252,0)+IF('4-man'!AP$57="E",1.254,0)+IF('4-man'!AQ$57="SB",8.187,0)+IF('4-man'!AP$57="H",IF('4-man'!$Z$45="Ayak",1.255,0),0)</f>
        <v/>
      </c>
      <c r="AS185">
        <f>IF('4-man'!AR$57="S",12.021,0)+IF('4-man'!AR$57="C",4.395,0)+IF('4-man'!AR$57="H",IF('4-man'!$Z$45="Ayak",0,IF('4-man'!$Z$45="Swift blade",4.141,4.382)),0)+IF('4-man'!AQ$57="D",112.5,0)+IF('4-man'!AQ$57="B",1.087,0)+IF('4-man'!AQ$57="A",8.5,0)+IF('4-man'!AP$57="T",1.252,0)+IF('4-man'!AQ$57="E",1.254,0)+IF('4-man'!AR$57="SB",8.187,0)+IF('4-man'!AQ$57="H",IF('4-man'!$Z$45="Ayak",1.255,0),0)</f>
        <v/>
      </c>
      <c r="AT185">
        <f>IF('4-man'!AS$57="S",12.021,0)+IF('4-man'!AS$57="C",4.395,0)+IF('4-man'!AS$57="H",IF('4-man'!$Z$45="Ayak",0,IF('4-man'!$Z$45="Swift blade",4.141,4.382)),0)+IF('4-man'!AR$57="D",112.5,0)+IF('4-man'!AR$57="B",1.087,0)+IF('4-man'!AR$57="A",8.5,0)+IF('4-man'!AQ$57="T",1.252,0)+IF('4-man'!AR$57="E",1.254,0)+IF('4-man'!AS$57="SB",8.187,0)+IF('4-man'!AR$57="H",IF('4-man'!$Z$45="Ayak",1.255,0),0)</f>
        <v/>
      </c>
      <c r="AU185">
        <f>IF('4-man'!AT$57="S",12.021,0)+IF('4-man'!AT$57="C",4.395,0)+IF('4-man'!AT$57="H",IF('4-man'!$Z$45="Ayak",0,IF('4-man'!$Z$45="Swift blade",4.141,4.382)),0)+IF('4-man'!AS$57="D",112.5,0)+IF('4-man'!AS$57="B",1.087,0)+IF('4-man'!AS$57="A",8.5,0)+IF('4-man'!AR$57="T",1.252,0)+IF('4-man'!AS$57="E",1.254,0)+IF('4-man'!AT$57="SB",8.187,0)+IF('4-man'!AS$57="H",IF('4-man'!$Z$45="Ayak",1.255,0),0)</f>
        <v/>
      </c>
      <c r="AV185">
        <f>IF('4-man'!AU$57="S",12.021,0)+IF('4-man'!AU$57="C",4.395,0)+IF('4-man'!AU$57="H",IF('4-man'!$Z$45="Ayak",0,IF('4-man'!$Z$45="Swift blade",4.141,4.382)),0)+IF('4-man'!AT$57="D",112.5,0)+IF('4-man'!AT$57="B",1.087,0)+IF('4-man'!AT$57="A",8.5,0)+IF('4-man'!AS$57="T",1.252,0)+IF('4-man'!AT$57="E",1.254,0)+IF('4-man'!AU$57="SB",8.187,0)+IF('4-man'!AT$57="H",IF('4-man'!$Z$45="Ayak",1.255,0),0)</f>
        <v/>
      </c>
      <c r="AW185">
        <f>IF('4-man'!AV$57="S",12.021,0)+IF('4-man'!AV$57="C",4.395,0)+IF('4-man'!AV$57="H",IF('4-man'!$Z$45="Ayak",0,IF('4-man'!$Z$45="Swift blade",4.141,4.382)),0)+IF('4-man'!AU$57="D",112.5,0)+IF('4-man'!AU$57="B",1.087,0)+IF('4-man'!AU$57="A",8.5,0)+IF('4-man'!AT$57="T",1.252,0)+IF('4-man'!AU$57="E",1.254,0)+IF('4-man'!AV$57="SB",8.187,0)+IF('4-man'!AU$57="H",IF('4-man'!$Z$45="Ayak",1.255,0),0)</f>
        <v/>
      </c>
      <c r="AX185">
        <f>IF('4-man'!AW$57="S",12.021,0)+IF('4-man'!AW$57="C",4.395,0)+IF('4-man'!AW$57="H",IF('4-man'!$Z$45="Ayak",0,IF('4-man'!$Z$45="Swift blade",4.141,4.382)),0)+IF('4-man'!AV$57="D",112.5,0)+IF('4-man'!AV$57="B",1.087,0)+IF('4-man'!AV$57="A",8.5,0)+IF('4-man'!AU$57="T",1.252,0)+IF('4-man'!AV$57="E",1.254,0)+IF('4-man'!AW$57="SB",8.187,0)+IF('4-man'!AV$57="H",IF('4-man'!$Z$45="Ayak",1.255,0),0)</f>
        <v/>
      </c>
      <c r="AY185">
        <f>IF('4-man'!AX$57="S",12.021,0)+IF('4-man'!AX$57="C",4.395,0)+IF('4-man'!AX$57="H",IF('4-man'!$Z$45="Ayak",0,IF('4-man'!$Z$45="Swift blade",4.141,4.382)),0)+IF('4-man'!AW$57="D",112.5,0)+IF('4-man'!AW$57="B",1.087,0)+IF('4-man'!AW$57="A",8.5,0)+IF('4-man'!AV$57="T",1.252,0)+IF('4-man'!AW$57="E",1.254,0)+IF('4-man'!AX$57="SB",8.187,0)+IF('4-man'!AW$57="H",IF('4-man'!$Z$45="Ayak",1.255,0),0)</f>
        <v/>
      </c>
      <c r="AZ185">
        <f>IF('4-man'!AY$57="S",12.021,0)+IF('4-man'!AY$57="C",4.395,0)+IF('4-man'!AY$57="H",IF('4-man'!$Z$45="Ayak",0,IF('4-man'!$Z$45="Swift blade",4.141,4.382)),0)+IF('4-man'!AX$57="D",112.5,0)+IF('4-man'!AX$57="B",1.087,0)+IF('4-man'!AX$57="A",8.5,0)+IF('4-man'!AW$57="T",1.252,0)+IF('4-man'!AX$57="E",1.254,0)+IF('4-man'!AY$57="SB",8.187,0)+IF('4-man'!AX$57="H",IF('4-man'!$Z$45="Ayak",1.255,0),0)</f>
        <v/>
      </c>
      <c r="BA185">
        <f>IF('4-man'!AZ$57="S",12.021,0)+IF('4-man'!AZ$57="C",4.395,0)+IF('4-man'!AZ$57="H",IF('4-man'!$Z$45="Ayak",0,IF('4-man'!$Z$45="Swift blade",4.141,4.382)),0)+IF('4-man'!AY$57="D",112.5,0)+IF('4-man'!AY$57="B",1.087,0)+IF('4-man'!AY$57="A",8.5,0)+IF('4-man'!AX$57="T",1.252,0)+IF('4-man'!AY$57="E",1.254,0)+IF('4-man'!AZ$57="SB",8.187,0)+IF('4-man'!AY$57="H",IF('4-man'!$Z$45="Ayak",1.255,0),0)</f>
        <v/>
      </c>
      <c r="BB185">
        <f>IF('4-man'!BA$57="S",12.021,0)+IF('4-man'!BA$57="C",4.395,0)+IF('4-man'!BA$57="H",IF('4-man'!$Z$45="Ayak",0,IF('4-man'!$Z$45="Swift blade",4.141,4.382)),0)+IF('4-man'!AZ$57="D",112.5,0)+IF('4-man'!AZ$57="B",1.087,0)+IF('4-man'!AZ$57="A",8.5,0)+IF('4-man'!AY$57="T",1.252,0)+IF('4-man'!AZ$57="E",1.254,0)+IF('4-man'!BA$57="SB",8.187,0)+IF('4-man'!AZ$57="H",IF('4-man'!$Z$45="Ayak",1.255,0),0)</f>
        <v/>
      </c>
      <c r="BC185">
        <f>IF('4-man'!BB$57="S",12.021,0)+IF('4-man'!BB$57="C",4.395,0)+IF('4-man'!BB$57="H",IF('4-man'!$Z$45="Ayak",0,IF('4-man'!$Z$45="Swift blade",4.141,4.382)),0)+IF('4-man'!BA$57="D",112.5,0)+IF('4-man'!BA$57="B",1.087,0)+IF('4-man'!BA$57="A",8.5,0)+IF('4-man'!AZ$57="T",1.252,0)+IF('4-man'!BA$57="E",1.254,0)+IF('4-man'!BB$57="SB",8.187,0)+IF('4-man'!BA$57="H",IF('4-man'!$Z$45="Ayak",1.255,0),0)</f>
        <v/>
      </c>
      <c r="BD185">
        <f>IF('4-man'!BC$57="S",12.021,0)+IF('4-man'!BC$57="C",4.395,0)+IF('4-man'!BC$57="H",IF('4-man'!$Z$45="Ayak",0,IF('4-man'!$Z$45="Swift blade",4.141,4.382)),0)+IF('4-man'!BB$57="D",112.5,0)+IF('4-man'!BB$57="B",1.087,0)+IF('4-man'!BB$57="A",8.5,0)+IF('4-man'!BA$57="T",1.252,0)+IF('4-man'!BB$57="E",1.254,0)+IF('4-man'!BC$57="SB",8.187,0)+IF('4-man'!BB$57="H",IF('4-man'!$Z$45="Ayak",1.255,0),0)</f>
        <v/>
      </c>
      <c r="BE185">
        <f>IF('4-man'!BD$57="S",12.021,0)+IF('4-man'!BD$57="C",4.395,0)+IF('4-man'!BD$57="H",IF('4-man'!$Z$45="Ayak",0,IF('4-man'!$Z$45="Swift blade",4.141,4.382)),0)+IF('4-man'!BC$57="D",112.5,0)+IF('4-man'!BC$57="B",1.087,0)+IF('4-man'!BC$57="A",8.5,0)+IF('4-man'!BB$57="T",1.252,0)+IF('4-man'!BC$57="E",1.254,0)+IF('4-man'!BD$57="SB",8.187,0)+IF('4-man'!BC$57="H",IF('4-man'!$Z$45="Ayak",1.255,0),0)</f>
        <v/>
      </c>
      <c r="BF185">
        <f>IF('4-man'!BE$57="S",12.021,0)+IF('4-man'!BE$57="C",4.395,0)+IF('4-man'!BE$57="H",IF('4-man'!$Z$45="Ayak",0,IF('4-man'!$Z$45="Swift blade",4.141,4.382)),0)+IF('4-man'!BD$57="D",112.5,0)+IF('4-man'!BD$57="B",1.087,0)+IF('4-man'!BD$57="A",8.5,0)+IF('4-man'!BC$57="T",1.252,0)+IF('4-man'!BD$57="E",1.254,0)+IF('4-man'!BE$57="SB",8.187,0)+IF('4-man'!BD$57="H",IF('4-man'!$Z$45="Ayak",1.255,0),0)</f>
        <v/>
      </c>
      <c r="BG185">
        <f>IF('4-man'!BF$57="S",12.021,0)+IF('4-man'!BF$57="C",4.395,0)+IF('4-man'!BF$57="H",IF('4-man'!$Z$45="Ayak",0,IF('4-man'!$Z$45="Swift blade",4.141,4.382)),0)+IF('4-man'!BE$57="D",112.5,0)+IF('4-man'!BE$57="B",1.087,0)+IF('4-man'!BE$57="A",8.5,0)+IF('4-man'!BD$57="T",1.252,0)+IF('4-man'!BE$57="E",1.254,0)+IF('4-man'!BF$57="SB",8.187,0)+IF('4-man'!BE$57="H",IF('4-man'!$Z$45="Ayak",1.255,0),0)</f>
        <v/>
      </c>
      <c r="BH185">
        <f>IF('4-man'!BG$57="S",12.021,0)+IF('4-man'!BG$57="C",4.395,0)+IF('4-man'!BG$57="H",IF('4-man'!$Z$45="Ayak",0,IF('4-man'!$Z$45="Swift blade",4.141,4.382)),0)+IF('4-man'!BF$57="D",112.5,0)+IF('4-man'!BF$57="B",1.087,0)+IF('4-man'!BF$57="A",8.5,0)+IF('4-man'!BE$57="T",1.252,0)+IF('4-man'!BF$57="E",1.254,0)+IF('4-man'!BG$57="SB",8.187,0)+IF('4-man'!BF$57="H",IF('4-man'!$Z$45="Ayak",1.255,0),0)</f>
        <v/>
      </c>
      <c r="BI185">
        <f>IF('4-man'!BH$57="S",12.021,0)+IF('4-man'!BH$57="C",4.395,0)+IF('4-man'!BH$57="H",IF('4-man'!$Z$45="Ayak",0,IF('4-man'!$Z$45="Swift blade",4.141,4.382)),0)+IF('4-man'!BG$57="D",112.5,0)+IF('4-man'!BG$57="B",1.087,0)+IF('4-man'!BG$57="A",8.5,0)+IF('4-man'!BF$57="T",1.252,0)+IF('4-man'!BG$57="E",1.254,0)+IF('4-man'!BH$57="SB",8.187,0)+IF('4-man'!BG$57="H",IF('4-man'!$Z$45="Ayak",1.255,0),0)</f>
        <v/>
      </c>
      <c r="BJ185">
        <f>IF('4-man'!BI$57="S",12.021,0)+IF('4-man'!BI$57="C",4.395,0)+IF('4-man'!BI$57="H",IF('4-man'!$Z$45="Ayak",0,IF('4-man'!$Z$45="Swift blade",4.141,4.382)),0)+IF('4-man'!BH$57="D",112.5,0)+IF('4-man'!BH$57="B",1.087,0)+IF('4-man'!BH$57="A",8.5,0)+IF('4-man'!BG$57="T",1.252,0)+IF('4-man'!BH$57="E",1.254,0)+IF('4-man'!BI$57="SB",8.187,0)+IF('4-man'!BH$57="H",IF('4-man'!$Z$45="Ayak",1.255,0),0)</f>
        <v/>
      </c>
      <c r="BK185">
        <f>IF('4-man'!BJ$57="S",12.021,0)+IF('4-man'!BJ$57="C",4.395,0)+IF('4-man'!BJ$57="H",IF('4-man'!$Z$45="Ayak",0,IF('4-man'!$Z$45="Swift blade",4.141,4.382)),0)+IF('4-man'!BI$57="D",112.5,0)+IF('4-man'!BI$57="B",1.087,0)+IF('4-man'!BI$57="A",8.5,0)+IF('4-man'!BH$57="T",1.252,0)+IF('4-man'!BI$57="E",1.254,0)+IF('4-man'!BJ$57="SB",8.187,0)+IF('4-man'!BI$57="H",IF('4-man'!$Z$45="Ayak",1.255,0),0)</f>
        <v/>
      </c>
      <c r="BL185">
        <f>IF('4-man'!BK$57="S",12.021,0)+IF('4-man'!BK$57="C",4.395,0)+IF('4-man'!BK$57="H",IF('4-man'!$Z$45="Ayak",0,IF('4-man'!$Z$45="Swift blade",4.141,4.382)),0)+IF('4-man'!BJ$57="D",112.5,0)+IF('4-man'!BJ$57="B",1.087,0)+IF('4-man'!BJ$57="A",8.5,0)+IF('4-man'!BI$57="T",1.252,0)+IF('4-man'!BJ$57="E",1.254,0)+IF('4-man'!BK$57="SB",8.187,0)+IF('4-man'!BJ$57="H",IF('4-man'!$Z$45="Ayak",1.255,0),0)</f>
        <v/>
      </c>
      <c r="BM185">
        <f>IF('4-man'!BL$57="S",12.021,0)+IF('4-man'!BL$57="C",4.395,0)+IF('4-man'!BL$57="H",IF('4-man'!$Z$45="Ayak",0,IF('4-man'!$Z$45="Swift blade",4.141,4.382)),0)+IF('4-man'!BK$57="D",112.5,0)+IF('4-man'!BK$57="B",1.087,0)+IF('4-man'!BK$57="A",8.5,0)+IF('4-man'!BJ$57="T",1.252,0)+IF('4-man'!BK$57="E",1.254,0)+IF('4-man'!BL$57="SB",8.187,0)+IF('4-man'!BK$57="H",IF('4-man'!$Z$45="Ayak",1.255,0),0)</f>
        <v/>
      </c>
      <c r="BN185">
        <f>IF('4-man'!BM$57="S",12.021,0)+IF('4-man'!BM$57="C",4.395,0)+IF('4-man'!BM$57="H",IF('4-man'!$Z$45="Ayak",0,IF('4-man'!$Z$45="Swift blade",4.141,4.382)),0)+IF('4-man'!BL$57="D",112.5,0)+IF('4-man'!BL$57="B",1.087,0)+IF('4-man'!BL$57="A",8.5,0)+IF('4-man'!BK$57="T",1.252,0)+IF('4-man'!BL$57="E",1.254,0)+IF('4-man'!BM$57="SB",8.187,0)+IF('4-man'!BL$57="H",IF('4-man'!$Z$45="Ayak",1.255,0),0)</f>
        <v/>
      </c>
      <c r="BO185">
        <f>IF('4-man'!BN$57="S",12.021,0)+IF('4-man'!BN$57="C",4.395,0)+IF('4-man'!BN$57="H",IF('4-man'!$Z$45="Ayak",0,IF('4-man'!$Z$45="Swift blade",4.141,4.382)),0)+IF('4-man'!BM$57="D",112.5,0)+IF('4-man'!BM$57="B",1.087,0)+IF('4-man'!BM$57="A",8.5,0)+IF('4-man'!BL$57="T",1.252,0)+IF('4-man'!BM$57="E",1.254,0)+IF('4-man'!BN$57="SB",8.187,0)+IF('4-man'!BM$57="H",IF('4-man'!$Z$45="Ayak",1.255,0),0)</f>
        <v/>
      </c>
      <c r="BP185">
        <f>IF('4-man'!BO$57="S",12.021,0)+IF('4-man'!BO$57="C",4.395,0)+IF('4-man'!BO$57="H",IF('4-man'!$Z$45="Ayak",0,IF('4-man'!$Z$45="Swift blade",4.141,4.382)),0)+IF('4-man'!BN$57="D",112.5,0)+IF('4-man'!BN$57="B",1.087,0)+IF('4-man'!BN$57="A",8.5,0)+IF('4-man'!BM$57="T",1.252,0)+IF('4-man'!BN$57="E",1.254,0)+IF('4-man'!BO$57="SB",8.187,0)+IF('4-man'!BN$57="H",IF('4-man'!$Z$45="Ayak",1.255,0),0)</f>
        <v/>
      </c>
      <c r="BQ185">
        <f>IF('4-man'!BP$57="S",12.021,0)+IF('4-man'!BP$57="C",4.395,0)+IF('4-man'!BP$57="H",IF('4-man'!$Z$45="Ayak",0,IF('4-man'!$Z$45="Swift blade",4.141,4.382)),0)+IF('4-man'!BO$57="D",112.5,0)+IF('4-man'!BO$57="B",1.087,0)+IF('4-man'!BO$57="A",8.5,0)+IF('4-man'!BN$57="T",1.252,0)+IF('4-man'!BO$57="E",1.254,0)+IF('4-man'!BP$57="SB",8.187,0)+IF('4-man'!BO$57="H",IF('4-man'!$Z$45="Ayak",1.255,0),0)</f>
        <v/>
      </c>
      <c r="BR185">
        <f>IF('4-man'!BQ$57="S",12.021,0)+IF('4-man'!BQ$57="C",4.395,0)+IF('4-man'!BQ$57="H",IF('4-man'!$Z$45="Ayak",0,IF('4-man'!$Z$45="Swift blade",4.141,4.382)),0)+IF('4-man'!BP$57="D",112.5,0)+IF('4-man'!BP$57="B",1.087,0)+IF('4-man'!BP$57="A",8.5,0)+IF('4-man'!BO$57="T",1.252,0)+IF('4-man'!BP$57="E",1.254,0)+IF('4-man'!BQ$57="SB",8.187,0)+IF('4-man'!BP$57="H",IF('4-man'!$Z$45="Ayak",1.255,0),0)</f>
        <v/>
      </c>
      <c r="BS185">
        <f>IF('4-man'!BR$57="S",12.021,0)+IF('4-man'!BR$57="C",4.395,0)+IF('4-man'!BR$57="H",IF('4-man'!$Z$45="Ayak",0,IF('4-man'!$Z$45="Swift blade",4.141,4.382)),0)+IF('4-man'!BQ$57="D",112.5,0)+IF('4-man'!BQ$57="B",1.087,0)+IF('4-man'!BQ$57="A",8.5,0)+IF('4-man'!BP$57="T",1.252,0)+IF('4-man'!BQ$57="E",1.254,0)+IF('4-man'!BR$57="SB",8.187,0)+IF('4-man'!BQ$57="H",IF('4-man'!$Z$45="Ayak",1.255,0),0)</f>
        <v/>
      </c>
      <c r="BT185">
        <f>IF('4-man'!BS$57="S",12.021,0)+IF('4-man'!BS$57="C",4.395,0)+IF('4-man'!BS$57="H",IF('4-man'!$Z$45="Ayak",0,IF('4-man'!$Z$45="Swift blade",4.141,4.382)),0)+IF('4-man'!BR$57="D",112.5,0)+IF('4-man'!BR$57="B",1.087,0)+IF('4-man'!BR$57="A",8.5,0)+IF('4-man'!BQ$57="T",1.252,0)+IF('4-man'!BR$57="E",1.254,0)+IF('4-man'!BS$57="SB",8.187,0)+IF('4-man'!BR$57="H",IF('4-man'!$Z$45="Ayak",1.255,0),0)</f>
        <v/>
      </c>
      <c r="BU185">
        <f>IF('4-man'!BT$57="S",12.021,0)+IF('4-man'!BT$57="C",4.395,0)+IF('4-man'!BT$57="H",IF('4-man'!$Z$45="Ayak",0,IF('4-man'!$Z$45="Swift blade",4.141,4.382)),0)+IF('4-man'!BS$57="D",112.5,0)+IF('4-man'!BS$57="B",1.087,0)+IF('4-man'!BS$57="A",8.5,0)+IF('4-man'!BR$57="T",1.252,0)+IF('4-man'!BS$57="E",1.254,0)+IF('4-man'!BT$57="SB",8.187,0)+IF('4-man'!BS$57="H",IF('4-man'!$Z$45="Ayak",1.255,0),0)</f>
        <v/>
      </c>
      <c r="BV185">
        <f>IF('4-man'!BU$57="S",12.021,0)+IF('4-man'!BU$57="C",4.395,0)+IF('4-man'!BU$57="H",IF('4-man'!$Z$45="Ayak",0,IF('4-man'!$Z$45="Swift blade",4.141,4.382)),0)+IF('4-man'!BT$57="D",112.5,0)+IF('4-man'!BT$57="B",1.087,0)+IF('4-man'!BT$57="A",8.5,0)+IF('4-man'!BS$57="T",1.252,0)+IF('4-man'!BT$57="E",1.254,0)+IF('4-man'!BU$57="SB",8.187,0)+IF('4-man'!BT$57="H",IF('4-man'!$Z$45="Ayak",1.255,0),0)</f>
        <v/>
      </c>
      <c r="BW185">
        <f>IF('4-man'!BV$57="S",12.021,0)+IF('4-man'!BV$57="C",4.395,0)+IF('4-man'!BV$57="H",IF('4-man'!$Z$45="Ayak",0,IF('4-man'!$Z$45="Swift blade",4.141,4.382)),0)+IF('4-man'!BU$57="D",112.5,0)+IF('4-man'!BU$57="B",1.087,0)+IF('4-man'!BU$57="A",8.5,0)+IF('4-man'!BT$57="T",1.252,0)+IF('4-man'!BU$57="E",1.254,0)+IF('4-man'!BV$57="SB",8.187,0)+IF('4-man'!BU$57="H",IF('4-man'!$Z$45="Ayak",1.255,0),0)</f>
        <v/>
      </c>
      <c r="BX185">
        <f>IF('4-man'!BW$57="S",12.021,0)+IF('4-man'!BW$57="C",4.395,0)+IF('4-man'!BW$57="H",IF('4-man'!$Z$45="Ayak",0,IF('4-man'!$Z$45="Swift blade",4.141,4.382)),0)+IF('4-man'!BV$57="D",112.5,0)+IF('4-man'!BV$57="B",1.087,0)+IF('4-man'!BV$57="A",8.5,0)+IF('4-man'!BU$57="T",1.252,0)+IF('4-man'!BV$57="E",1.254,0)+IF('4-man'!BW$57="SB",8.187,0)+IF('4-man'!BV$57="H",IF('4-man'!$Z$45="Ayak",1.255,0),0)</f>
        <v/>
      </c>
      <c r="BY185">
        <f>IF('4-man'!BX$57="S",12.021,0)+IF('4-man'!BX$57="C",4.395,0)+IF('4-man'!BX$57="H",IF('4-man'!$Z$45="Ayak",0,IF('4-man'!$Z$45="Swift blade",4.141,4.382)),0)+IF('4-man'!BW$57="D",112.5,0)+IF('4-man'!BW$57="B",1.087,0)+IF('4-man'!BW$57="A",8.5,0)+IF('4-man'!BV$57="T",1.252,0)+IF('4-man'!BW$57="E",1.254,0)+IF('4-man'!BX$57="SB",8.187,0)+IF('4-man'!BW$57="H",IF('4-man'!$Z$45="Ayak",1.255,0),0)</f>
        <v/>
      </c>
      <c r="BZ185">
        <f>IF('4-man'!BY$57="S",12.021,0)+IF('4-man'!BY$57="C",4.395,0)+IF('4-man'!BY$57="H",IF('4-man'!$Z$45="Ayak",0,IF('4-man'!$Z$45="Swift blade",4.141,4.382)),0)+IF('4-man'!BX$57="D",112.5,0)+IF('4-man'!BX$57="B",1.087,0)+IF('4-man'!BX$57="A",8.5,0)+IF('4-man'!BW$57="T",1.252,0)+IF('4-man'!BX$57="E",1.254,0)+IF('4-man'!BY$57="SB",8.187,0)+IF('4-man'!BX$57="H",IF('4-man'!$Z$45="Ayak",1.255,0),0)</f>
        <v/>
      </c>
      <c r="CA185">
        <f>IF('4-man'!BZ$57="S",12.021,0)+IF('4-man'!BZ$57="C",4.395,0)+IF('4-man'!BZ$57="H",IF('4-man'!$Z$45="Ayak",0,IF('4-man'!$Z$45="Swift blade",4.141,4.382)),0)+IF('4-man'!BY$57="D",112.5,0)+IF('4-man'!BY$57="B",1.087,0)+IF('4-man'!BY$57="A",8.5,0)+IF('4-man'!BX$57="T",1.252,0)+IF('4-man'!BY$57="E",1.254,0)+IF('4-man'!BZ$57="SB",8.187,0)+IF('4-man'!BY$57="H",IF('4-man'!$Z$45="Ayak",1.255,0),0)</f>
        <v/>
      </c>
      <c r="CB185">
        <f>IF('4-man'!CA$57="S",12.021,0)+IF('4-man'!CA$57="C",4.395,0)+IF('4-man'!CA$57="H",IF('4-man'!$Z$45="Ayak",0,IF('4-man'!$Z$45="Swift blade",4.141,4.382)),0)+IF('4-man'!BZ$57="D",112.5,0)+IF('4-man'!BZ$57="B",1.087,0)+IF('4-man'!BZ$57="A",8.5,0)+IF('4-man'!BY$57="T",1.252,0)+IF('4-man'!BZ$57="E",1.254,0)+IF('4-man'!CA$57="SB",8.187,0)+IF('4-man'!BZ$57="H",IF('4-man'!$Z$45="Ayak",1.255,0),0)</f>
        <v/>
      </c>
      <c r="CC185">
        <f>IF('4-man'!CB$57="S",12.021,0)+IF('4-man'!CB$57="C",4.395,0)+IF('4-man'!CB$57="H",IF('4-man'!$Z$45="Ayak",0,IF('4-man'!$Z$45="Swift blade",4.141,4.382)),0)+IF('4-man'!CA$57="D",112.5,0)+IF('4-man'!CA$57="B",1.087,0)+IF('4-man'!CA$57="A",8.5,0)+IF('4-man'!BZ$57="T",1.252,0)+IF('4-man'!CA$57="E",1.254,0)+IF('4-man'!CB$57="SB",8.187,0)+IF('4-man'!CA$57="H",IF('4-man'!$Z$45="Ayak",1.255,0),0)</f>
        <v/>
      </c>
      <c r="CD185">
        <f>IF('4-man'!CC$57="S",12.021,0)+IF('4-man'!CC$57="C",4.395,0)+IF('4-man'!CC$57="H",IF('4-man'!$Z$45="Ayak",0,IF('4-man'!$Z$45="Swift blade",4.141,4.382)),0)+IF('4-man'!CB$57="D",112.5,0)+IF('4-man'!CB$57="B",1.087,0)+IF('4-man'!CB$57="A",8.5,0)+IF('4-man'!CA$57="T",1.252,0)+IF('4-man'!CB$57="E",1.254,0)+IF('4-man'!CC$57="SB",8.187,0)+IF('4-man'!CB$57="H",IF('4-man'!$Z$45="Ayak",1.255,0),0)</f>
        <v/>
      </c>
    </row>
    <row r="186">
      <c r="A186" t="inlineStr">
        <is>
          <t>P3 var</t>
        </is>
      </c>
      <c r="C186">
        <f>0</f>
        <v/>
      </c>
      <c r="D186">
        <f>IF('4-man'!C$57="S",26.708,0)+IF('4-man'!C$57="C",10.052,0)+IF('4-man'!C$57="H",IF('4-man'!$Z$45="Ayak",0,IF('4-man'!$Z$45="Swift blade",9.844,9.929)),0)+IF('4-man'!C$57="SB",18.815,0)</f>
        <v/>
      </c>
      <c r="E186">
        <f>IF('4-man'!D$57="S",26.708,0)+IF('4-man'!D$57="C",10.052,0)+IF('4-man'!D$57="H",IF('4-man'!$Z$45="Ayak",0,IF('4-man'!$Z$45="Swift blade",9.844,9.929)),0)+IF('4-man'!C$57="D",481.25,0)+IF('4-man'!C$57="B",1.257,0)+IF('4-man'!C$57="A",26.917,0)+IF('4-man'!C$57="E",1.275,0)+IF('4-man'!D$57="SB",18.815,0)+IF('4-man'!C$57="H",IF('4-man'!$Z$45="Ayak",1.276,0),0)</f>
        <v/>
      </c>
      <c r="F186">
        <f>IF('4-man'!E$57="S",26.708,0)+IF('4-man'!E$57="C",10.052,0)+IF('4-man'!E$57="H",IF('4-man'!$Z$45="Ayak",0,IF('4-man'!$Z$45="Swift blade",9.844,9.929)),0)+IF('4-man'!D$57="D",481.25,0)+IF('4-man'!D$57="B",1.257,0)+IF('4-man'!D$57="A",26.917,0)+IF('4-man'!C$57="T",1.29,0)+IF('4-man'!D$57="E",1.275,0)+IF('4-man'!E$57="SB",18.815,0)+IF('4-man'!D$57="H",IF('4-man'!$Z$45="Ayak",1.276,0),0)</f>
        <v/>
      </c>
      <c r="G186">
        <f>IF('4-man'!F$57="S",26.708,0)+IF('4-man'!F$57="C",10.052,0)+IF('4-man'!F$57="H",IF('4-man'!$Z$45="Ayak",0,IF('4-man'!$Z$45="Swift blade",9.844,9.929)),0)+IF('4-man'!E$57="D",481.25,0)+IF('4-man'!E$57="B",1.257,0)+IF('4-man'!E$57="A",26.917,0)+IF('4-man'!D$57="T",1.29,0)+IF('4-man'!E$57="E",1.275,0)+IF('4-man'!F$57="SB",18.815,0)+IF('4-man'!E$57="H",IF('4-man'!$Z$45="Ayak",1.276,0),0)</f>
        <v/>
      </c>
      <c r="H186">
        <f>IF('4-man'!G$57="S",26.708,0)+IF('4-man'!G$57="C",10.052,0)+IF('4-man'!G$57="H",IF('4-man'!$Z$45="Ayak",0,IF('4-man'!$Z$45="Swift blade",9.844,9.929)),0)+IF('4-man'!F$57="D",481.25,0)+IF('4-man'!F$57="B",1.257,0)+IF('4-man'!F$57="A",26.917,0)+IF('4-man'!E$57="T",1.29,0)+IF('4-man'!F$57="E",1.275,0)+IF('4-man'!G$57="SB",18.815,0)+IF('4-man'!F$57="H",IF('4-man'!$Z$45="Ayak",1.276,0),0)</f>
        <v/>
      </c>
      <c r="I186">
        <f>IF('4-man'!H$57="S",26.708,0)+IF('4-man'!H$57="C",10.052,0)+IF('4-man'!H$57="H",IF('4-man'!$Z$45="Ayak",0,IF('4-man'!$Z$45="Swift blade",9.844,9.929)),0)+IF('4-man'!G$57="D",481.25,0)+IF('4-man'!G$57="B",1.257,0)+IF('4-man'!G$57="A",26.917,0)+IF('4-man'!F$57="T",1.29,0)+IF('4-man'!G$57="E",1.275,0)+IF('4-man'!H$57="SB",18.815,0)+IF('4-man'!G$57="H",IF('4-man'!$Z$45="Ayak",1.276,0),0)</f>
        <v/>
      </c>
      <c r="J186">
        <f>IF('4-man'!I$57="S",26.708,0)+IF('4-man'!I$57="C",10.052,0)+IF('4-man'!I$57="H",IF('4-man'!$Z$45="Ayak",0,IF('4-man'!$Z$45="Swift blade",9.844,9.929)),0)+IF('4-man'!H$57="D",481.25,0)+IF('4-man'!H$57="B",1.257,0)+IF('4-man'!H$57="A",26.917,0)+IF('4-man'!G$57="T",1.29,0)+IF('4-man'!H$57="E",1.275,0)+IF('4-man'!I$57="SB",18.815,0)+IF('4-man'!H$57="H",IF('4-man'!$Z$45="Ayak",1.276,0),0)</f>
        <v/>
      </c>
      <c r="K186">
        <f>IF('4-man'!J$57="S",26.708,0)+IF('4-man'!J$57="C",10.052,0)+IF('4-man'!J$57="H",IF('4-man'!$Z$45="Ayak",0,IF('4-man'!$Z$45="Swift blade",9.844,9.929)),0)+IF('4-man'!I$57="D",481.25,0)+IF('4-man'!I$57="B",1.257,0)+IF('4-man'!I$57="A",26.917,0)+IF('4-man'!H$57="T",1.29,0)+IF('4-man'!I$57="E",1.275,0)+IF('4-man'!J$57="SB",18.815,0)+IF('4-man'!I$57="H",IF('4-man'!$Z$45="Ayak",1.276,0),0)</f>
        <v/>
      </c>
      <c r="L186">
        <f>IF('4-man'!K$57="S",26.708,0)+IF('4-man'!K$57="C",10.052,0)+IF('4-man'!K$57="H",IF('4-man'!$Z$45="Ayak",0,IF('4-man'!$Z$45="Swift blade",9.844,9.929)),0)+IF('4-man'!J$57="D",481.25,0)+IF('4-man'!J$57="B",1.257,0)+IF('4-man'!J$57="A",26.917,0)+IF('4-man'!I$57="T",1.29,0)+IF('4-man'!J$57="E",1.275,0)+IF('4-man'!K$57="SB",18.815,0)+IF('4-man'!J$57="H",IF('4-man'!$Z$45="Ayak",1.276,0),0)</f>
        <v/>
      </c>
      <c r="M186">
        <f>IF('4-man'!L$57="S",26.708,0)+IF('4-man'!L$57="C",10.052,0)+IF('4-man'!L$57="H",IF('4-man'!$Z$45="Ayak",0,IF('4-man'!$Z$45="Swift blade",9.844,9.929)),0)+IF('4-man'!K$57="D",481.25,0)+IF('4-man'!K$57="B",1.257,0)+IF('4-man'!K$57="A",26.917,0)+IF('4-man'!J$57="T",1.29,0)+IF('4-man'!K$57="E",1.275,0)+IF('4-man'!L$57="SB",18.815,0)+IF('4-man'!K$57="H",IF('4-man'!$Z$45="Ayak",1.276,0),0)</f>
        <v/>
      </c>
      <c r="N186">
        <f>IF('4-man'!M$57="S",26.708,0)+IF('4-man'!M$57="C",10.052,0)+IF('4-man'!M$57="H",IF('4-man'!$Z$45="Ayak",0,IF('4-man'!$Z$45="Swift blade",9.844,9.929)),0)+IF('4-man'!L$57="D",481.25,0)+IF('4-man'!L$57="B",1.257,0)+IF('4-man'!L$57="A",26.917,0)+IF('4-man'!K$57="T",1.29,0)+IF('4-man'!L$57="E",1.275,0)+IF('4-man'!M$57="SB",18.815,0)+IF('4-man'!L$57="H",IF('4-man'!$Z$45="Ayak",1.276,0),0)</f>
        <v/>
      </c>
      <c r="O186">
        <f>IF('4-man'!N$57="S",26.708,0)+IF('4-man'!N$57="C",10.052,0)+IF('4-man'!N$57="H",IF('4-man'!$Z$45="Ayak",0,IF('4-man'!$Z$45="Swift blade",9.844,9.929)),0)+IF('4-man'!M$57="D",481.25,0)+IF('4-man'!M$57="B",1.257,0)+IF('4-man'!M$57="A",26.917,0)+IF('4-man'!L$57="T",1.29,0)+IF('4-man'!M$57="E",1.275,0)+IF('4-man'!N$57="SB",18.815,0)+IF('4-man'!M$57="H",IF('4-man'!$Z$45="Ayak",1.276,0),0)</f>
        <v/>
      </c>
      <c r="P186">
        <f>IF('4-man'!O$57="S",26.708,0)+IF('4-man'!O$57="C",10.052,0)+IF('4-man'!O$57="H",IF('4-man'!$Z$45="Ayak",0,IF('4-man'!$Z$45="Swift blade",9.844,9.929)),0)+IF('4-man'!N$57="D",481.25,0)+IF('4-man'!N$57="B",1.257,0)+IF('4-man'!N$57="A",26.917,0)+IF('4-man'!M$57="T",1.29,0)+IF('4-man'!N$57="E",1.275,0)+IF('4-man'!O$57="SB",18.815,0)+IF('4-man'!N$57="H",IF('4-man'!$Z$45="Ayak",1.276,0),0)</f>
        <v/>
      </c>
      <c r="Q186">
        <f>IF('4-man'!P$57="S",26.708,0)+IF('4-man'!P$57="C",10.052,0)+IF('4-man'!P$57="H",IF('4-man'!$Z$45="Ayak",0,IF('4-man'!$Z$45="Swift blade",9.844,9.929)),0)+IF('4-man'!O$57="D",481.25,0)+IF('4-man'!O$57="B",1.257,0)+IF('4-man'!O$57="A",26.917,0)+IF('4-man'!N$57="T",1.29,0)+IF('4-man'!O$57="E",1.275,0)+IF('4-man'!P$57="SB",18.815,0)+IF('4-man'!O$57="H",IF('4-man'!$Z$45="Ayak",1.276,0),0)</f>
        <v/>
      </c>
      <c r="R186">
        <f>IF('4-man'!Q$57="S",26.708,0)+IF('4-man'!Q$57="C",10.052,0)+IF('4-man'!Q$57="H",IF('4-man'!$Z$45="Ayak",0,IF('4-man'!$Z$45="Swift blade",9.844,9.929)),0)+IF('4-man'!P$57="D",481.25,0)+IF('4-man'!P$57="B",1.257,0)+IF('4-man'!P$57="A",26.917,0)+IF('4-man'!O$57="T",1.29,0)+IF('4-man'!P$57="E",1.275,0)+IF('4-man'!Q$57="SB",18.815,0)+IF('4-man'!P$57="H",IF('4-man'!$Z$45="Ayak",1.276,0),0)</f>
        <v/>
      </c>
      <c r="S186">
        <f>IF('4-man'!R$57="S",26.708,0)+IF('4-man'!R$57="C",10.052,0)+IF('4-man'!R$57="H",IF('4-man'!$Z$45="Ayak",0,IF('4-man'!$Z$45="Swift blade",9.844,9.929)),0)+IF('4-man'!Q$57="D",481.25,0)+IF('4-man'!Q$57="B",1.257,0)+IF('4-man'!Q$57="A",26.917,0)+IF('4-man'!P$57="T",1.29,0)+IF('4-man'!Q$57="E",1.275,0)+IF('4-man'!R$57="SB",18.815,0)+IF('4-man'!Q$57="H",IF('4-man'!$Z$45="Ayak",1.276,0),0)</f>
        <v/>
      </c>
      <c r="T186">
        <f>IF('4-man'!S$57="S",26.708,0)+IF('4-man'!S$57="C",10.052,0)+IF('4-man'!S$57="H",IF('4-man'!$Z$45="Ayak",0,IF('4-man'!$Z$45="Swift blade",9.844,9.929)),0)+IF('4-man'!R$57="D",481.25,0)+IF('4-man'!R$57="B",1.257,0)+IF('4-man'!R$57="A",26.917,0)+IF('4-man'!Q$57="T",1.29,0)+IF('4-man'!R$57="E",1.275,0)+IF('4-man'!S$57="SB",18.815,0)+IF('4-man'!R$57="H",IF('4-man'!$Z$45="Ayak",1.276,0),0)</f>
        <v/>
      </c>
      <c r="U186">
        <f>IF('4-man'!T$57="S",26.708,0)+IF('4-man'!T$57="C",10.052,0)+IF('4-man'!T$57="H",IF('4-man'!$Z$45="Ayak",0,IF('4-man'!$Z$45="Swift blade",9.844,9.929)),0)+IF('4-man'!S$57="D",481.25,0)+IF('4-man'!S$57="B",1.257,0)+IF('4-man'!S$57="A",26.917,0)+IF('4-man'!R$57="T",1.29,0)+IF('4-man'!S$57="E",1.275,0)+IF('4-man'!T$57="SB",18.815,0)+IF('4-man'!S$57="H",IF('4-man'!$Z$45="Ayak",1.276,0),0)</f>
        <v/>
      </c>
      <c r="V186">
        <f>IF('4-man'!U$57="S",26.708,0)+IF('4-man'!U$57="C",10.052,0)+IF('4-man'!U$57="H",IF('4-man'!$Z$45="Ayak",0,IF('4-man'!$Z$45="Swift blade",9.844,9.929)),0)+IF('4-man'!T$57="D",481.25,0)+IF('4-man'!T$57="B",1.257,0)+IF('4-man'!T$57="A",26.917,0)+IF('4-man'!S$57="T",1.29,0)+IF('4-man'!T$57="E",1.275,0)+IF('4-man'!U$57="SB",18.815,0)+IF('4-man'!T$57="H",IF('4-man'!$Z$45="Ayak",1.276,0),0)</f>
        <v/>
      </c>
      <c r="W186">
        <f>IF('4-man'!V$57="S",26.708,0)+IF('4-man'!V$57="C",10.052,0)+IF('4-man'!V$57="H",IF('4-man'!$Z$45="Ayak",0,IF('4-man'!$Z$45="Swift blade",9.844,9.929)),0)+IF('4-man'!U$57="D",481.25,0)+IF('4-man'!U$57="B",1.257,0)+IF('4-man'!U$57="A",26.917,0)+IF('4-man'!T$57="T",1.29,0)+IF('4-man'!U$57="E",1.275,0)+IF('4-man'!V$57="SB",18.815,0)+IF('4-man'!U$57="H",IF('4-man'!$Z$45="Ayak",1.276,0),0)</f>
        <v/>
      </c>
      <c r="X186">
        <f>IF('4-man'!W$57="S",26.708,0)+IF('4-man'!W$57="C",10.052,0)+IF('4-man'!W$57="H",IF('4-man'!$Z$45="Ayak",0,IF('4-man'!$Z$45="Swift blade",9.844,9.929)),0)+IF('4-man'!V$57="D",481.25,0)+IF('4-man'!V$57="B",1.257,0)+IF('4-man'!V$57="A",26.917,0)+IF('4-man'!U$57="T",1.29,0)+IF('4-man'!V$57="E",1.275,0)+IF('4-man'!W$57="SB",18.815,0)+IF('4-man'!V$57="H",IF('4-man'!$Z$45="Ayak",1.276,0),0)</f>
        <v/>
      </c>
      <c r="Y186">
        <f>IF('4-man'!X$57="S",26.708,0)+IF('4-man'!X$57="C",10.052,0)+IF('4-man'!X$57="H",IF('4-man'!$Z$45="Ayak",0,IF('4-man'!$Z$45="Swift blade",9.844,9.929)),0)+IF('4-man'!W$57="D",481.25,0)+IF('4-man'!W$57="B",1.257,0)+IF('4-man'!W$57="A",26.917,0)+IF('4-man'!V$57="T",1.29,0)+IF('4-man'!W$57="E",1.275,0)+IF('4-man'!X$57="SB",18.815,0)+IF('4-man'!W$57="H",IF('4-man'!$Z$45="Ayak",1.276,0),0)</f>
        <v/>
      </c>
      <c r="Z186">
        <f>IF('4-man'!Y$57="S",26.708,0)+IF('4-man'!Y$57="C",10.052,0)+IF('4-man'!Y$57="H",IF('4-man'!$Z$45="Ayak",0,IF('4-man'!$Z$45="Swift blade",9.844,9.929)),0)+IF('4-man'!X$57="D",481.25,0)+IF('4-man'!X$57="B",1.257,0)+IF('4-man'!X$57="A",26.917,0)+IF('4-man'!W$57="T",1.29,0)+IF('4-man'!X$57="E",1.275,0)+IF('4-man'!Y$57="SB",18.815,0)+IF('4-man'!X$57="H",IF('4-man'!$Z$45="Ayak",1.276,0),0)</f>
        <v/>
      </c>
      <c r="AA186">
        <f>IF('4-man'!Z$57="S",26.708,0)+IF('4-man'!Z$57="C",10.052,0)+IF('4-man'!Z$57="H",IF('4-man'!$Z$45="Ayak",0,IF('4-man'!$Z$45="Swift blade",9.844,9.929)),0)+IF('4-man'!Y$57="D",481.25,0)+IF('4-man'!Y$57="B",1.257,0)+IF('4-man'!Y$57="A",26.917,0)+IF('4-man'!X$57="T",1.29,0)+IF('4-man'!Y$57="E",1.275,0)+IF('4-man'!Z$57="SB",18.815,0)+IF('4-man'!Y$57="H",IF('4-man'!$Z$45="Ayak",1.276,0),0)</f>
        <v/>
      </c>
      <c r="AB186">
        <f>IF('4-man'!AA$57="S",26.708,0)+IF('4-man'!AA$57="C",10.052,0)+IF('4-man'!AA$57="H",IF('4-man'!$Z$45="Ayak",0,IF('4-man'!$Z$45="Swift blade",9.844,9.929)),0)+IF('4-man'!Z$57="D",481.25,0)+IF('4-man'!Z$57="B",1.257,0)+IF('4-man'!Z$57="A",26.917,0)+IF('4-man'!Y$57="T",1.29,0)+IF('4-man'!Z$57="E",1.275,0)+IF('4-man'!AA$57="SB",18.815,0)+IF('4-man'!Z$57="H",IF('4-man'!$Z$45="Ayak",1.276,0),0)</f>
        <v/>
      </c>
      <c r="AC186">
        <f>IF('4-man'!AB$57="S",26.708,0)+IF('4-man'!AB$57="C",10.052,0)+IF('4-man'!AB$57="H",IF('4-man'!$Z$45="Ayak",0,IF('4-man'!$Z$45="Swift blade",9.844,9.929)),0)+IF('4-man'!AA$57="D",481.25,0)+IF('4-man'!AA$57="B",1.257,0)+IF('4-man'!AA$57="A",26.917,0)+IF('4-man'!Z$57="T",1.29,0)+IF('4-man'!AA$57="E",1.275,0)+IF('4-man'!AB$57="SB",18.815,0)+IF('4-man'!AA$57="H",IF('4-man'!$Z$45="Ayak",1.276,0),0)</f>
        <v/>
      </c>
      <c r="AD186">
        <f>IF('4-man'!AC$57="S",26.708,0)+IF('4-man'!AC$57="C",10.052,0)+IF('4-man'!AC$57="H",IF('4-man'!$Z$45="Ayak",0,IF('4-man'!$Z$45="Swift blade",9.844,9.929)),0)+IF('4-man'!AB$57="D",481.25,0)+IF('4-man'!AB$57="B",1.257,0)+IF('4-man'!AB$57="A",26.917,0)+IF('4-man'!AA$57="T",1.29,0)+IF('4-man'!AB$57="E",1.275,0)+IF('4-man'!AC$57="SB",18.815,0)+IF('4-man'!AB$57="H",IF('4-man'!$Z$45="Ayak",1.276,0),0)</f>
        <v/>
      </c>
      <c r="AE186">
        <f>IF('4-man'!AD$57="S",26.708,0)+IF('4-man'!AD$57="C",10.052,0)+IF('4-man'!AD$57="H",IF('4-man'!$Z$45="Ayak",0,IF('4-man'!$Z$45="Swift blade",9.844,9.929)),0)+IF('4-man'!AC$57="D",481.25,0)+IF('4-man'!AC$57="B",1.257,0)+IF('4-man'!AC$57="A",26.917,0)+IF('4-man'!AB$57="T",1.29,0)+IF('4-man'!AC$57="E",1.275,0)+IF('4-man'!AD$57="SB",18.815,0)+IF('4-man'!AC$57="H",IF('4-man'!$Z$45="Ayak",1.276,0),0)</f>
        <v/>
      </c>
      <c r="AF186">
        <f>IF('4-man'!AE$57="S",26.708,0)+IF('4-man'!AE$57="C",10.052,0)+IF('4-man'!AE$57="H",IF('4-man'!$Z$45="Ayak",0,IF('4-man'!$Z$45="Swift blade",9.844,9.929)),0)+IF('4-man'!AD$57="D",481.25,0)+IF('4-man'!AD$57="B",1.257,0)+IF('4-man'!AD$57="A",26.917,0)+IF('4-man'!AC$57="T",1.29,0)+IF('4-man'!AD$57="E",1.275,0)+IF('4-man'!AE$57="SB",18.815,0)+IF('4-man'!AD$57="H",IF('4-man'!$Z$45="Ayak",1.276,0),0)</f>
        <v/>
      </c>
      <c r="AG186">
        <f>IF('4-man'!AF$57="S",26.708,0)+IF('4-man'!AF$57="C",10.052,0)+IF('4-man'!AF$57="H",IF('4-man'!$Z$45="Ayak",0,IF('4-man'!$Z$45="Swift blade",9.844,9.929)),0)+IF('4-man'!AE$57="D",481.25,0)+IF('4-man'!AE$57="B",1.257,0)+IF('4-man'!AE$57="A",26.917,0)+IF('4-man'!AD$57="T",1.29,0)+IF('4-man'!AE$57="E",1.275,0)+IF('4-man'!AF$57="SB",18.815,0)+IF('4-man'!AE$57="H",IF('4-man'!$Z$45="Ayak",1.276,0),0)</f>
        <v/>
      </c>
      <c r="AH186">
        <f>IF('4-man'!AG$57="S",26.708,0)+IF('4-man'!AG$57="C",10.052,0)+IF('4-man'!AG$57="H",IF('4-man'!$Z$45="Ayak",0,IF('4-man'!$Z$45="Swift blade",9.844,9.929)),0)+IF('4-man'!AF$57="D",481.25,0)+IF('4-man'!AF$57="B",1.257,0)+IF('4-man'!AF$57="A",26.917,0)+IF('4-man'!AE$57="T",1.29,0)+IF('4-man'!AF$57="E",1.275,0)+IF('4-man'!AG$57="SB",18.815,0)+IF('4-man'!AF$57="H",IF('4-man'!$Z$45="Ayak",1.276,0),0)</f>
        <v/>
      </c>
      <c r="AI186">
        <f>IF('4-man'!AH$57="S",26.708,0)+IF('4-man'!AH$57="C",10.052,0)+IF('4-man'!AH$57="H",IF('4-man'!$Z$45="Ayak",0,IF('4-man'!$Z$45="Swift blade",9.844,9.929)),0)+IF('4-man'!AG$57="D",481.25,0)+IF('4-man'!AG$57="B",1.257,0)+IF('4-man'!AG$57="A",26.917,0)+IF('4-man'!AF$57="T",1.29,0)+IF('4-man'!AG$57="E",1.275,0)+IF('4-man'!AH$57="SB",18.815,0)+IF('4-man'!AG$57="H",IF('4-man'!$Z$45="Ayak",1.276,0),0)</f>
        <v/>
      </c>
      <c r="AJ186">
        <f>IF('4-man'!AI$57="S",26.708,0)+IF('4-man'!AI$57="C",10.052,0)+IF('4-man'!AI$57="H",IF('4-man'!$Z$45="Ayak",0,IF('4-man'!$Z$45="Swift blade",9.844,9.929)),0)+IF('4-man'!AH$57="D",481.25,0)+IF('4-man'!AH$57="B",1.257,0)+IF('4-man'!AH$57="A",26.917,0)+IF('4-man'!AG$57="T",1.29,0)+IF('4-man'!AH$57="E",1.275,0)+IF('4-man'!AI$57="SB",18.815,0)+IF('4-man'!AH$57="H",IF('4-man'!$Z$45="Ayak",1.276,0),0)</f>
        <v/>
      </c>
      <c r="AK186">
        <f>IF('4-man'!AJ$57="S",26.708,0)+IF('4-man'!AJ$57="C",10.052,0)+IF('4-man'!AJ$57="H",IF('4-man'!$Z$45="Ayak",0,IF('4-man'!$Z$45="Swift blade",9.844,9.929)),0)+IF('4-man'!AI$57="D",481.25,0)+IF('4-man'!AI$57="B",1.257,0)+IF('4-man'!AI$57="A",26.917,0)+IF('4-man'!AH$57="T",1.29,0)+IF('4-man'!AI$57="E",1.275,0)+IF('4-man'!AJ$57="SB",18.815,0)+IF('4-man'!AI$57="H",IF('4-man'!$Z$45="Ayak",1.276,0),0)</f>
        <v/>
      </c>
      <c r="AL186">
        <f>IF('4-man'!AK$57="S",26.708,0)+IF('4-man'!AK$57="C",10.052,0)+IF('4-man'!AK$57="H",IF('4-man'!$Z$45="Ayak",0,IF('4-man'!$Z$45="Swift blade",9.844,9.929)),0)+IF('4-man'!AJ$57="D",481.25,0)+IF('4-man'!AJ$57="B",1.257,0)+IF('4-man'!AJ$57="A",26.917,0)+IF('4-man'!AI$57="T",1.29,0)+IF('4-man'!AJ$57="E",1.275,0)+IF('4-man'!AK$57="SB",18.815,0)+IF('4-man'!AJ$57="H",IF('4-man'!$Z$45="Ayak",1.276,0),0)</f>
        <v/>
      </c>
      <c r="AM186">
        <f>IF('4-man'!AL$57="S",26.708,0)+IF('4-man'!AL$57="C",10.052,0)+IF('4-man'!AL$57="H",IF('4-man'!$Z$45="Ayak",0,IF('4-man'!$Z$45="Swift blade",9.844,9.929)),0)+IF('4-man'!AK$57="D",481.25,0)+IF('4-man'!AK$57="B",1.257,0)+IF('4-man'!AK$57="A",26.917,0)+IF('4-man'!AJ$57="T",1.29,0)+IF('4-man'!AK$57="E",1.275,0)+IF('4-man'!AL$57="SB",18.815,0)+IF('4-man'!AK$57="H",IF('4-man'!$Z$45="Ayak",1.276,0),0)</f>
        <v/>
      </c>
      <c r="AN186">
        <f>IF('4-man'!AM$57="S",26.708,0)+IF('4-man'!AM$57="C",10.052,0)+IF('4-man'!AM$57="H",IF('4-man'!$Z$45="Ayak",0,IF('4-man'!$Z$45="Swift blade",9.844,9.929)),0)+IF('4-man'!AL$57="D",481.25,0)+IF('4-man'!AL$57="B",1.257,0)+IF('4-man'!AL$57="A",26.917,0)+IF('4-man'!AK$57="T",1.29,0)+IF('4-man'!AL$57="E",1.275,0)+IF('4-man'!AM$57="SB",18.815,0)+IF('4-man'!AL$57="H",IF('4-man'!$Z$45="Ayak",1.276,0),0)</f>
        <v/>
      </c>
      <c r="AO186">
        <f>IF('4-man'!AN$57="S",26.708,0)+IF('4-man'!AN$57="C",10.052,0)+IF('4-man'!AN$57="H",IF('4-man'!$Z$45="Ayak",0,IF('4-man'!$Z$45="Swift blade",9.844,9.929)),0)+IF('4-man'!AM$57="D",481.25,0)+IF('4-man'!AM$57="B",1.257,0)+IF('4-man'!AM$57="A",26.917,0)+IF('4-man'!AL$57="T",1.29,0)+IF('4-man'!AM$57="E",1.275,0)+IF('4-man'!AN$57="SB",18.815,0)+IF('4-man'!AM$57="H",IF('4-man'!$Z$45="Ayak",1.276,0),0)</f>
        <v/>
      </c>
      <c r="AP186">
        <f>IF('4-man'!AO$57="S",26.708,0)+IF('4-man'!AO$57="C",10.052,0)+IF('4-man'!AO$57="H",IF('4-man'!$Z$45="Ayak",0,IF('4-man'!$Z$45="Swift blade",9.844,9.929)),0)+IF('4-man'!AN$57="D",481.25,0)+IF('4-man'!AN$57="B",1.257,0)+IF('4-man'!AN$57="A",26.917,0)+IF('4-man'!AM$57="T",1.29,0)+IF('4-man'!AN$57="E",1.275,0)+IF('4-man'!AO$57="SB",18.815,0)+IF('4-man'!AN$57="H",IF('4-man'!$Z$45="Ayak",1.276,0),0)</f>
        <v/>
      </c>
      <c r="AQ186">
        <f>IF('4-man'!AP$57="S",26.708,0)+IF('4-man'!AP$57="C",10.052,0)+IF('4-man'!AP$57="H",IF('4-man'!$Z$45="Ayak",0,IF('4-man'!$Z$45="Swift blade",9.844,9.929)),0)+IF('4-man'!AO$57="D",481.25,0)+IF('4-man'!AO$57="B",1.257,0)+IF('4-man'!AO$57="A",26.917,0)+IF('4-man'!AN$57="T",1.29,0)+IF('4-man'!AO$57="E",1.275,0)+IF('4-man'!AP$57="SB",18.815,0)+IF('4-man'!AO$57="H",IF('4-man'!$Z$45="Ayak",1.276,0),0)</f>
        <v/>
      </c>
      <c r="AR186">
        <f>IF('4-man'!AQ$57="S",26.708,0)+IF('4-man'!AQ$57="C",10.052,0)+IF('4-man'!AQ$57="H",IF('4-man'!$Z$45="Ayak",0,IF('4-man'!$Z$45="Swift blade",9.844,9.929)),0)+IF('4-man'!AP$57="D",481.25,0)+IF('4-man'!AP$57="B",1.257,0)+IF('4-man'!AP$57="A",26.917,0)+IF('4-man'!AO$57="T",1.29,0)+IF('4-man'!AP$57="E",1.275,0)+IF('4-man'!AQ$57="SB",18.815,0)+IF('4-man'!AP$57="H",IF('4-man'!$Z$45="Ayak",1.276,0),0)</f>
        <v/>
      </c>
      <c r="AS186">
        <f>IF('4-man'!AR$57="S",26.708,0)+IF('4-man'!AR$57="C",10.052,0)+IF('4-man'!AR$57="H",IF('4-man'!$Z$45="Ayak",0,IF('4-man'!$Z$45="Swift blade",9.844,9.929)),0)+IF('4-man'!AQ$57="D",481.25,0)+IF('4-man'!AQ$57="B",1.257,0)+IF('4-man'!AQ$57="A",26.917,0)+IF('4-man'!AP$57="T",1.29,0)+IF('4-man'!AQ$57="E",1.275,0)+IF('4-man'!AR$57="SB",18.815,0)+IF('4-man'!AQ$57="H",IF('4-man'!$Z$45="Ayak",1.276,0),0)</f>
        <v/>
      </c>
      <c r="AT186">
        <f>IF('4-man'!AS$57="S",26.708,0)+IF('4-man'!AS$57="C",10.052,0)+IF('4-man'!AS$57="H",IF('4-man'!$Z$45="Ayak",0,IF('4-man'!$Z$45="Swift blade",9.844,9.929)),0)+IF('4-man'!AR$57="D",481.25,0)+IF('4-man'!AR$57="B",1.257,0)+IF('4-man'!AR$57="A",26.917,0)+IF('4-man'!AQ$57="T",1.29,0)+IF('4-man'!AR$57="E",1.275,0)+IF('4-man'!AS$57="SB",18.815,0)+IF('4-man'!AR$57="H",IF('4-man'!$Z$45="Ayak",1.276,0),0)</f>
        <v/>
      </c>
      <c r="AU186">
        <f>IF('4-man'!AT$57="S",26.708,0)+IF('4-man'!AT$57="C",10.052,0)+IF('4-man'!AT$57="H",IF('4-man'!$Z$45="Ayak",0,IF('4-man'!$Z$45="Swift blade",9.844,9.929)),0)+IF('4-man'!AS$57="D",481.25,0)+IF('4-man'!AS$57="B",1.257,0)+IF('4-man'!AS$57="A",26.917,0)+IF('4-man'!AR$57="T",1.29,0)+IF('4-man'!AS$57="E",1.275,0)+IF('4-man'!AT$57="SB",18.815,0)+IF('4-man'!AS$57="H",IF('4-man'!$Z$45="Ayak",1.276,0),0)</f>
        <v/>
      </c>
      <c r="AV186">
        <f>IF('4-man'!AU$57="S",26.708,0)+IF('4-man'!AU$57="C",10.052,0)+IF('4-man'!AU$57="H",IF('4-man'!$Z$45="Ayak",0,IF('4-man'!$Z$45="Swift blade",9.844,9.929)),0)+IF('4-man'!AT$57="D",481.25,0)+IF('4-man'!AT$57="B",1.257,0)+IF('4-man'!AT$57="A",26.917,0)+IF('4-man'!AS$57="T",1.29,0)+IF('4-man'!AT$57="E",1.275,0)+IF('4-man'!AU$57="SB",18.815,0)+IF('4-man'!AT$57="H",IF('4-man'!$Z$45="Ayak",1.276,0),0)</f>
        <v/>
      </c>
      <c r="AW186">
        <f>IF('4-man'!AV$57="S",26.708,0)+IF('4-man'!AV$57="C",10.052,0)+IF('4-man'!AV$57="H",IF('4-man'!$Z$45="Ayak",0,IF('4-man'!$Z$45="Swift blade",9.844,9.929)),0)+IF('4-man'!AU$57="D",481.25,0)+IF('4-man'!AU$57="B",1.257,0)+IF('4-man'!AU$57="A",26.917,0)+IF('4-man'!AT$57="T",1.29,0)+IF('4-man'!AU$57="E",1.275,0)+IF('4-man'!AV$57="SB",18.815,0)+IF('4-man'!AU$57="H",IF('4-man'!$Z$45="Ayak",1.276,0),0)</f>
        <v/>
      </c>
      <c r="AX186">
        <f>IF('4-man'!AW$57="S",26.708,0)+IF('4-man'!AW$57="C",10.052,0)+IF('4-man'!AW$57="H",IF('4-man'!$Z$45="Ayak",0,IF('4-man'!$Z$45="Swift blade",9.844,9.929)),0)+IF('4-man'!AV$57="D",481.25,0)+IF('4-man'!AV$57="B",1.257,0)+IF('4-man'!AV$57="A",26.917,0)+IF('4-man'!AU$57="T",1.29,0)+IF('4-man'!AV$57="E",1.275,0)+IF('4-man'!AW$57="SB",18.815,0)+IF('4-man'!AV$57="H",IF('4-man'!$Z$45="Ayak",1.276,0),0)</f>
        <v/>
      </c>
      <c r="AY186">
        <f>IF('4-man'!AX$57="S",26.708,0)+IF('4-man'!AX$57="C",10.052,0)+IF('4-man'!AX$57="H",IF('4-man'!$Z$45="Ayak",0,IF('4-man'!$Z$45="Swift blade",9.844,9.929)),0)+IF('4-man'!AW$57="D",481.25,0)+IF('4-man'!AW$57="B",1.257,0)+IF('4-man'!AW$57="A",26.917,0)+IF('4-man'!AV$57="T",1.29,0)+IF('4-man'!AW$57="E",1.275,0)+IF('4-man'!AX$57="SB",18.815,0)+IF('4-man'!AW$57="H",IF('4-man'!$Z$45="Ayak",1.276,0),0)</f>
        <v/>
      </c>
      <c r="AZ186">
        <f>IF('4-man'!AY$57="S",26.708,0)+IF('4-man'!AY$57="C",10.052,0)+IF('4-man'!AY$57="H",IF('4-man'!$Z$45="Ayak",0,IF('4-man'!$Z$45="Swift blade",9.844,9.929)),0)+IF('4-man'!AX$57="D",481.25,0)+IF('4-man'!AX$57="B",1.257,0)+IF('4-man'!AX$57="A",26.917,0)+IF('4-man'!AW$57="T",1.29,0)+IF('4-man'!AX$57="E",1.275,0)+IF('4-man'!AY$57="SB",18.815,0)+IF('4-man'!AX$57="H",IF('4-man'!$Z$45="Ayak",1.276,0),0)</f>
        <v/>
      </c>
      <c r="BA186">
        <f>IF('4-man'!AZ$57="S",26.708,0)+IF('4-man'!AZ$57="C",10.052,0)+IF('4-man'!AZ$57="H",IF('4-man'!$Z$45="Ayak",0,IF('4-man'!$Z$45="Swift blade",9.844,9.929)),0)+IF('4-man'!AY$57="D",481.25,0)+IF('4-man'!AY$57="B",1.257,0)+IF('4-man'!AY$57="A",26.917,0)+IF('4-man'!AX$57="T",1.29,0)+IF('4-man'!AY$57="E",1.275,0)+IF('4-man'!AZ$57="SB",18.815,0)+IF('4-man'!AY$57="H",IF('4-man'!$Z$45="Ayak",1.276,0),0)</f>
        <v/>
      </c>
      <c r="BB186">
        <f>IF('4-man'!BA$57="S",26.708,0)+IF('4-man'!BA$57="C",10.052,0)+IF('4-man'!BA$57="H",IF('4-man'!$Z$45="Ayak",0,IF('4-man'!$Z$45="Swift blade",9.844,9.929)),0)+IF('4-man'!AZ$57="D",481.25,0)+IF('4-man'!AZ$57="B",1.257,0)+IF('4-man'!AZ$57="A",26.917,0)+IF('4-man'!AY$57="T",1.29,0)+IF('4-man'!AZ$57="E",1.275,0)+IF('4-man'!BA$57="SB",18.815,0)+IF('4-man'!AZ$57="H",IF('4-man'!$Z$45="Ayak",1.276,0),0)</f>
        <v/>
      </c>
      <c r="BC186">
        <f>IF('4-man'!BB$57="S",26.708,0)+IF('4-man'!BB$57="C",10.052,0)+IF('4-man'!BB$57="H",IF('4-man'!$Z$45="Ayak",0,IF('4-man'!$Z$45="Swift blade",9.844,9.929)),0)+IF('4-man'!BA$57="D",481.25,0)+IF('4-man'!BA$57="B",1.257,0)+IF('4-man'!BA$57="A",26.917,0)+IF('4-man'!AZ$57="T",1.29,0)+IF('4-man'!BA$57="E",1.275,0)+IF('4-man'!BB$57="SB",18.815,0)+IF('4-man'!BA$57="H",IF('4-man'!$Z$45="Ayak",1.276,0),0)</f>
        <v/>
      </c>
      <c r="BD186">
        <f>IF('4-man'!BC$57="S",26.708,0)+IF('4-man'!BC$57="C",10.052,0)+IF('4-man'!BC$57="H",IF('4-man'!$Z$45="Ayak",0,IF('4-man'!$Z$45="Swift blade",9.844,9.929)),0)+IF('4-man'!BB$57="D",481.25,0)+IF('4-man'!BB$57="B",1.257,0)+IF('4-man'!BB$57="A",26.917,0)+IF('4-man'!BA$57="T",1.29,0)+IF('4-man'!BB$57="E",1.275,0)+IF('4-man'!BC$57="SB",18.815,0)+IF('4-man'!BB$57="H",IF('4-man'!$Z$45="Ayak",1.276,0),0)</f>
        <v/>
      </c>
      <c r="BE186">
        <f>IF('4-man'!BD$57="S",26.708,0)+IF('4-man'!BD$57="C",10.052,0)+IF('4-man'!BD$57="H",IF('4-man'!$Z$45="Ayak",0,IF('4-man'!$Z$45="Swift blade",9.844,9.929)),0)+IF('4-man'!BC$57="D",481.25,0)+IF('4-man'!BC$57="B",1.257,0)+IF('4-man'!BC$57="A",26.917,0)+IF('4-man'!BB$57="T",1.29,0)+IF('4-man'!BC$57="E",1.275,0)+IF('4-man'!BD$57="SB",18.815,0)+IF('4-man'!BC$57="H",IF('4-man'!$Z$45="Ayak",1.276,0),0)</f>
        <v/>
      </c>
      <c r="BF186">
        <f>IF('4-man'!BE$57="S",26.708,0)+IF('4-man'!BE$57="C",10.052,0)+IF('4-man'!BE$57="H",IF('4-man'!$Z$45="Ayak",0,IF('4-man'!$Z$45="Swift blade",9.844,9.929)),0)+IF('4-man'!BD$57="D",481.25,0)+IF('4-man'!BD$57="B",1.257,0)+IF('4-man'!BD$57="A",26.917,0)+IF('4-man'!BC$57="T",1.29,0)+IF('4-man'!BD$57="E",1.275,0)+IF('4-man'!BE$57="SB",18.815,0)+IF('4-man'!BD$57="H",IF('4-man'!$Z$45="Ayak",1.276,0),0)</f>
        <v/>
      </c>
      <c r="BG186">
        <f>IF('4-man'!BF$57="S",26.708,0)+IF('4-man'!BF$57="C",10.052,0)+IF('4-man'!BF$57="H",IF('4-man'!$Z$45="Ayak",0,IF('4-man'!$Z$45="Swift blade",9.844,9.929)),0)+IF('4-man'!BE$57="D",481.25,0)+IF('4-man'!BE$57="B",1.257,0)+IF('4-man'!BE$57="A",26.917,0)+IF('4-man'!BD$57="T",1.29,0)+IF('4-man'!BE$57="E",1.275,0)+IF('4-man'!BF$57="SB",18.815,0)+IF('4-man'!BE$57="H",IF('4-man'!$Z$45="Ayak",1.276,0),0)</f>
        <v/>
      </c>
      <c r="BH186">
        <f>IF('4-man'!BG$57="S",26.708,0)+IF('4-man'!BG$57="C",10.052,0)+IF('4-man'!BG$57="H",IF('4-man'!$Z$45="Ayak",0,IF('4-man'!$Z$45="Swift blade",9.844,9.929)),0)+IF('4-man'!BF$57="D",481.25,0)+IF('4-man'!BF$57="B",1.257,0)+IF('4-man'!BF$57="A",26.917,0)+IF('4-man'!BE$57="T",1.29,0)+IF('4-man'!BF$57="E",1.275,0)+IF('4-man'!BG$57="SB",18.815,0)+IF('4-man'!BF$57="H",IF('4-man'!$Z$45="Ayak",1.276,0),0)</f>
        <v/>
      </c>
      <c r="BI186">
        <f>IF('4-man'!BH$57="S",26.708,0)+IF('4-man'!BH$57="C",10.052,0)+IF('4-man'!BH$57="H",IF('4-man'!$Z$45="Ayak",0,IF('4-man'!$Z$45="Swift blade",9.844,9.929)),0)+IF('4-man'!BG$57="D",481.25,0)+IF('4-man'!BG$57="B",1.257,0)+IF('4-man'!BG$57="A",26.917,0)+IF('4-man'!BF$57="T",1.29,0)+IF('4-man'!BG$57="E",1.275,0)+IF('4-man'!BH$57="SB",18.815,0)+IF('4-man'!BG$57="H",IF('4-man'!$Z$45="Ayak",1.276,0),0)</f>
        <v/>
      </c>
      <c r="BJ186">
        <f>IF('4-man'!BI$57="S",26.708,0)+IF('4-man'!BI$57="C",10.052,0)+IF('4-man'!BI$57="H",IF('4-man'!$Z$45="Ayak",0,IF('4-man'!$Z$45="Swift blade",9.844,9.929)),0)+IF('4-man'!BH$57="D",481.25,0)+IF('4-man'!BH$57="B",1.257,0)+IF('4-man'!BH$57="A",26.917,0)+IF('4-man'!BG$57="T",1.29,0)+IF('4-man'!BH$57="E",1.275,0)+IF('4-man'!BI$57="SB",18.815,0)+IF('4-man'!BH$57="H",IF('4-man'!$Z$45="Ayak",1.276,0),0)</f>
        <v/>
      </c>
      <c r="BK186">
        <f>IF('4-man'!BJ$57="S",26.708,0)+IF('4-man'!BJ$57="C",10.052,0)+IF('4-man'!BJ$57="H",IF('4-man'!$Z$45="Ayak",0,IF('4-man'!$Z$45="Swift blade",9.844,9.929)),0)+IF('4-man'!BI$57="D",481.25,0)+IF('4-man'!BI$57="B",1.257,0)+IF('4-man'!BI$57="A",26.917,0)+IF('4-man'!BH$57="T",1.29,0)+IF('4-man'!BI$57="E",1.275,0)+IF('4-man'!BJ$57="SB",18.815,0)+IF('4-man'!BI$57="H",IF('4-man'!$Z$45="Ayak",1.276,0),0)</f>
        <v/>
      </c>
      <c r="BL186">
        <f>IF('4-man'!BK$57="S",26.708,0)+IF('4-man'!BK$57="C",10.052,0)+IF('4-man'!BK$57="H",IF('4-man'!$Z$45="Ayak",0,IF('4-man'!$Z$45="Swift blade",9.844,9.929)),0)+IF('4-man'!BJ$57="D",481.25,0)+IF('4-man'!BJ$57="B",1.257,0)+IF('4-man'!BJ$57="A",26.917,0)+IF('4-man'!BI$57="T",1.29,0)+IF('4-man'!BJ$57="E",1.275,0)+IF('4-man'!BK$57="SB",18.815,0)+IF('4-man'!BJ$57="H",IF('4-man'!$Z$45="Ayak",1.276,0),0)</f>
        <v/>
      </c>
      <c r="BM186">
        <f>IF('4-man'!BL$57="S",26.708,0)+IF('4-man'!BL$57="C",10.052,0)+IF('4-man'!BL$57="H",IF('4-man'!$Z$45="Ayak",0,IF('4-man'!$Z$45="Swift blade",9.844,9.929)),0)+IF('4-man'!BK$57="D",481.25,0)+IF('4-man'!BK$57="B",1.257,0)+IF('4-man'!BK$57="A",26.917,0)+IF('4-man'!BJ$57="T",1.29,0)+IF('4-man'!BK$57="E",1.275,0)+IF('4-man'!BL$57="SB",18.815,0)+IF('4-man'!BK$57="H",IF('4-man'!$Z$45="Ayak",1.276,0),0)</f>
        <v/>
      </c>
      <c r="BN186">
        <f>IF('4-man'!BM$57="S",26.708,0)+IF('4-man'!BM$57="C",10.052,0)+IF('4-man'!BM$57="H",IF('4-man'!$Z$45="Ayak",0,IF('4-man'!$Z$45="Swift blade",9.844,9.929)),0)+IF('4-man'!BL$57="D",481.25,0)+IF('4-man'!BL$57="B",1.257,0)+IF('4-man'!BL$57="A",26.917,0)+IF('4-man'!BK$57="T",1.29,0)+IF('4-man'!BL$57="E",1.275,0)+IF('4-man'!BM$57="SB",18.815,0)+IF('4-man'!BL$57="H",IF('4-man'!$Z$45="Ayak",1.276,0),0)</f>
        <v/>
      </c>
      <c r="BO186">
        <f>IF('4-man'!BN$57="S",26.708,0)+IF('4-man'!BN$57="C",10.052,0)+IF('4-man'!BN$57="H",IF('4-man'!$Z$45="Ayak",0,IF('4-man'!$Z$45="Swift blade",9.844,9.929)),0)+IF('4-man'!BM$57="D",481.25,0)+IF('4-man'!BM$57="B",1.257,0)+IF('4-man'!BM$57="A",26.917,0)+IF('4-man'!BL$57="T",1.29,0)+IF('4-man'!BM$57="E",1.275,0)+IF('4-man'!BN$57="SB",18.815,0)+IF('4-man'!BM$57="H",IF('4-man'!$Z$45="Ayak",1.276,0),0)</f>
        <v/>
      </c>
      <c r="BP186">
        <f>IF('4-man'!BO$57="S",26.708,0)+IF('4-man'!BO$57="C",10.052,0)+IF('4-man'!BO$57="H",IF('4-man'!$Z$45="Ayak",0,IF('4-man'!$Z$45="Swift blade",9.844,9.929)),0)+IF('4-man'!BN$57="D",481.25,0)+IF('4-man'!BN$57="B",1.257,0)+IF('4-man'!BN$57="A",26.917,0)+IF('4-man'!BM$57="T",1.29,0)+IF('4-man'!BN$57="E",1.275,0)+IF('4-man'!BO$57="SB",18.815,0)+IF('4-man'!BN$57="H",IF('4-man'!$Z$45="Ayak",1.276,0),0)</f>
        <v/>
      </c>
      <c r="BQ186">
        <f>IF('4-man'!BP$57="S",26.708,0)+IF('4-man'!BP$57="C",10.052,0)+IF('4-man'!BP$57="H",IF('4-man'!$Z$45="Ayak",0,IF('4-man'!$Z$45="Swift blade",9.844,9.929)),0)+IF('4-man'!BO$57="D",481.25,0)+IF('4-man'!BO$57="B",1.257,0)+IF('4-man'!BO$57="A",26.917,0)+IF('4-man'!BN$57="T",1.29,0)+IF('4-man'!BO$57="E",1.275,0)+IF('4-man'!BP$57="SB",18.815,0)+IF('4-man'!BO$57="H",IF('4-man'!$Z$45="Ayak",1.276,0),0)</f>
        <v/>
      </c>
      <c r="BR186">
        <f>IF('4-man'!BQ$57="S",26.708,0)+IF('4-man'!BQ$57="C",10.052,0)+IF('4-man'!BQ$57="H",IF('4-man'!$Z$45="Ayak",0,IF('4-man'!$Z$45="Swift blade",9.844,9.929)),0)+IF('4-man'!BP$57="D",481.25,0)+IF('4-man'!BP$57="B",1.257,0)+IF('4-man'!BP$57="A",26.917,0)+IF('4-man'!BO$57="T",1.29,0)+IF('4-man'!BP$57="E",1.275,0)+IF('4-man'!BQ$57="SB",18.815,0)+IF('4-man'!BP$57="H",IF('4-man'!$Z$45="Ayak",1.276,0),0)</f>
        <v/>
      </c>
      <c r="BS186">
        <f>IF('4-man'!BR$57="S",26.708,0)+IF('4-man'!BR$57="C",10.052,0)+IF('4-man'!BR$57="H",IF('4-man'!$Z$45="Ayak",0,IF('4-man'!$Z$45="Swift blade",9.844,9.929)),0)+IF('4-man'!BQ$57="D",481.25,0)+IF('4-man'!BQ$57="B",1.257,0)+IF('4-man'!BQ$57="A",26.917,0)+IF('4-man'!BP$57="T",1.29,0)+IF('4-man'!BQ$57="E",1.275,0)+IF('4-man'!BR$57="SB",18.815,0)+IF('4-man'!BQ$57="H",IF('4-man'!$Z$45="Ayak",1.276,0),0)</f>
        <v/>
      </c>
      <c r="BT186">
        <f>IF('4-man'!BS$57="S",26.708,0)+IF('4-man'!BS$57="C",10.052,0)+IF('4-man'!BS$57="H",IF('4-man'!$Z$45="Ayak",0,IF('4-man'!$Z$45="Swift blade",9.844,9.929)),0)+IF('4-man'!BR$57="D",481.25,0)+IF('4-man'!BR$57="B",1.257,0)+IF('4-man'!BR$57="A",26.917,0)+IF('4-man'!BQ$57="T",1.29,0)+IF('4-man'!BR$57="E",1.275,0)+IF('4-man'!BS$57="SB",18.815,0)+IF('4-man'!BR$57="H",IF('4-man'!$Z$45="Ayak",1.276,0),0)</f>
        <v/>
      </c>
      <c r="BU186">
        <f>IF('4-man'!BT$57="S",26.708,0)+IF('4-man'!BT$57="C",10.052,0)+IF('4-man'!BT$57="H",IF('4-man'!$Z$45="Ayak",0,IF('4-man'!$Z$45="Swift blade",9.844,9.929)),0)+IF('4-man'!BS$57="D",481.25,0)+IF('4-man'!BS$57="B",1.257,0)+IF('4-man'!BS$57="A",26.917,0)+IF('4-man'!BR$57="T",1.29,0)+IF('4-man'!BS$57="E",1.275,0)+IF('4-man'!BT$57="SB",18.815,0)+IF('4-man'!BS$57="H",IF('4-man'!$Z$45="Ayak",1.276,0),0)</f>
        <v/>
      </c>
      <c r="BV186">
        <f>IF('4-man'!BU$57="S",26.708,0)+IF('4-man'!BU$57="C",10.052,0)+IF('4-man'!BU$57="H",IF('4-man'!$Z$45="Ayak",0,IF('4-man'!$Z$45="Swift blade",9.844,9.929)),0)+IF('4-man'!BT$57="D",481.25,0)+IF('4-man'!BT$57="B",1.257,0)+IF('4-man'!BT$57="A",26.917,0)+IF('4-man'!BS$57="T",1.29,0)+IF('4-man'!BT$57="E",1.275,0)+IF('4-man'!BU$57="SB",18.815,0)+IF('4-man'!BT$57="H",IF('4-man'!$Z$45="Ayak",1.276,0),0)</f>
        <v/>
      </c>
      <c r="BW186">
        <f>IF('4-man'!BV$57="S",26.708,0)+IF('4-man'!BV$57="C",10.052,0)+IF('4-man'!BV$57="H",IF('4-man'!$Z$45="Ayak",0,IF('4-man'!$Z$45="Swift blade",9.844,9.929)),0)+IF('4-man'!BU$57="D",481.25,0)+IF('4-man'!BU$57="B",1.257,0)+IF('4-man'!BU$57="A",26.917,0)+IF('4-man'!BT$57="T",1.29,0)+IF('4-man'!BU$57="E",1.275,0)+IF('4-man'!BV$57="SB",18.815,0)+IF('4-man'!BU$57="H",IF('4-man'!$Z$45="Ayak",1.276,0),0)</f>
        <v/>
      </c>
      <c r="BX186">
        <f>IF('4-man'!BW$57="S",26.708,0)+IF('4-man'!BW$57="C",10.052,0)+IF('4-man'!BW$57="H",IF('4-man'!$Z$45="Ayak",0,IF('4-man'!$Z$45="Swift blade",9.844,9.929)),0)+IF('4-man'!BV$57="D",481.25,0)+IF('4-man'!BV$57="B",1.257,0)+IF('4-man'!BV$57="A",26.917,0)+IF('4-man'!BU$57="T",1.29,0)+IF('4-man'!BV$57="E",1.275,0)+IF('4-man'!BW$57="SB",18.815,0)+IF('4-man'!BV$57="H",IF('4-man'!$Z$45="Ayak",1.276,0),0)</f>
        <v/>
      </c>
      <c r="BY186">
        <f>IF('4-man'!BX$57="S",26.708,0)+IF('4-man'!BX$57="C",10.052,0)+IF('4-man'!BX$57="H",IF('4-man'!$Z$45="Ayak",0,IF('4-man'!$Z$45="Swift blade",9.844,9.929)),0)+IF('4-man'!BW$57="D",481.25,0)+IF('4-man'!BW$57="B",1.257,0)+IF('4-man'!BW$57="A",26.917,0)+IF('4-man'!BV$57="T",1.29,0)+IF('4-man'!BW$57="E",1.275,0)+IF('4-man'!BX$57="SB",18.815,0)+IF('4-man'!BW$57="H",IF('4-man'!$Z$45="Ayak",1.276,0),0)</f>
        <v/>
      </c>
      <c r="BZ186">
        <f>IF('4-man'!BY$57="S",26.708,0)+IF('4-man'!BY$57="C",10.052,0)+IF('4-man'!BY$57="H",IF('4-man'!$Z$45="Ayak",0,IF('4-man'!$Z$45="Swift blade",9.844,9.929)),0)+IF('4-man'!BX$57="D",481.25,0)+IF('4-man'!BX$57="B",1.257,0)+IF('4-man'!BX$57="A",26.917,0)+IF('4-man'!BW$57="T",1.29,0)+IF('4-man'!BX$57="E",1.275,0)+IF('4-man'!BY$57="SB",18.815,0)+IF('4-man'!BX$57="H",IF('4-man'!$Z$45="Ayak",1.276,0),0)</f>
        <v/>
      </c>
      <c r="CA186">
        <f>IF('4-man'!BZ$57="S",26.708,0)+IF('4-man'!BZ$57="C",10.052,0)+IF('4-man'!BZ$57="H",IF('4-man'!$Z$45="Ayak",0,IF('4-man'!$Z$45="Swift blade",9.844,9.929)),0)+IF('4-man'!BY$57="D",481.25,0)+IF('4-man'!BY$57="B",1.257,0)+IF('4-man'!BY$57="A",26.917,0)+IF('4-man'!BX$57="T",1.29,0)+IF('4-man'!BY$57="E",1.275,0)+IF('4-man'!BZ$57="SB",18.815,0)+IF('4-man'!BY$57="H",IF('4-man'!$Z$45="Ayak",1.276,0),0)</f>
        <v/>
      </c>
      <c r="CB186">
        <f>IF('4-man'!CA$57="S",26.708,0)+IF('4-man'!CA$57="C",10.052,0)+IF('4-man'!CA$57="H",IF('4-man'!$Z$45="Ayak",0,IF('4-man'!$Z$45="Swift blade",9.844,9.929)),0)+IF('4-man'!BZ$57="D",481.25,0)+IF('4-man'!BZ$57="B",1.257,0)+IF('4-man'!BZ$57="A",26.917,0)+IF('4-man'!BY$57="T",1.29,0)+IF('4-man'!BZ$57="E",1.275,0)+IF('4-man'!CA$57="SB",18.815,0)+IF('4-man'!BZ$57="H",IF('4-man'!$Z$45="Ayak",1.276,0),0)</f>
        <v/>
      </c>
      <c r="CC186">
        <f>IF('4-man'!CB$57="S",26.708,0)+IF('4-man'!CB$57="C",10.052,0)+IF('4-man'!CB$57="H",IF('4-man'!$Z$45="Ayak",0,IF('4-man'!$Z$45="Swift blade",9.844,9.929)),0)+IF('4-man'!CA$57="D",481.25,0)+IF('4-man'!CA$57="B",1.257,0)+IF('4-man'!CA$57="A",26.917,0)+IF('4-man'!BZ$57="T",1.29,0)+IF('4-man'!CA$57="E",1.275,0)+IF('4-man'!CB$57="SB",18.815,0)+IF('4-man'!CA$57="H",IF('4-man'!$Z$45="Ayak",1.276,0),0)</f>
        <v/>
      </c>
      <c r="CD186">
        <f>IF('4-man'!CC$57="S",26.708,0)+IF('4-man'!CC$57="C",10.052,0)+IF('4-man'!CC$57="H",IF('4-man'!$Z$45="Ayak",0,IF('4-man'!$Z$45="Swift blade",9.844,9.929)),0)+IF('4-man'!CB$57="D",481.25,0)+IF('4-man'!CB$57="B",1.257,0)+IF('4-man'!CB$57="A",26.917,0)+IF('4-man'!CA$57="T",1.29,0)+IF('4-man'!CB$57="E",1.275,0)+IF('4-man'!CC$57="SB",18.815,0)+IF('4-man'!CB$57="H",IF('4-man'!$Z$45="Ayak",1.276,0),0)</f>
        <v/>
      </c>
    </row>
    <row r="187">
      <c r="A187" t="inlineStr">
        <is>
          <t>P3 misc</t>
        </is>
      </c>
      <c r="B187">
        <f>IF('4-man'!$BF$37="",MIN($C$201:$CD$201),'4-man'!$BF$37)</f>
        <v/>
      </c>
      <c r="C187">
        <f>MIN(100,INDEX($B$182:$CD$182,1,N187+1)+IF(AND(ISNUMBER(Q187),Q187&gt;N187),25,0))</f>
        <v/>
      </c>
      <c r="D187">
        <f>INDEX($B$183:$CD$183,1,N187+1)</f>
        <v/>
      </c>
      <c r="E187">
        <f>MIN(100,C187+IF(OR('4-man'!$L$39=TRUE,'4-man'!$L$39="TRUE",'4-man'!$L$39="Yes"),15,0))</f>
        <v/>
      </c>
      <c r="F187">
        <f>MAX(0,ROUNDUP((IF('4-man'!$AH$39="",IF('4-man'!$AE$39="",0,'4-man'!$AE$39),'4-man'!$AH$39)-E187)/10,0))</f>
        <v/>
      </c>
      <c r="G187">
        <f>IF(F187=0,I187,MAX(I187,N187+(IF(OR('4-man'!$F$39=TRUE,'4-man'!$F$39="TRUE",'4-man'!$F$39="Yes"),25,50)-D187)+IF(OR('4-man'!$F$39=TRUE,'4-man'!$F$39="TRUE",'4-man'!$F$39="Yes"),25,50)*(F187-1)))</f>
        <v/>
      </c>
      <c r="H187">
        <f>MIN(100,E187+10*F187)</f>
        <v/>
      </c>
      <c r="I187">
        <f>B187+IF('4-man'!$BF$37="",19,21)</f>
        <v/>
      </c>
      <c r="J187">
        <f>IF(G187-I187&lt;=0,0,4*INT((G187-I187)/21)+(MOD(G187-I187,21)&gt;0)+(MOD(G187-I187,21)&gt;6)+(MOD(G187-I187,21)&gt;11)+(MOD(G187-I187,21)&gt;16))</f>
        <v/>
      </c>
      <c r="K187">
        <f>IF(OR('4-man'!$F$39=TRUE,'4-man'!$F$39="TRUE",'4-man'!$F$39="Yes"),H187,E187)-IF('4-man'!$AE$39="",0,'4-man'!$AE$39)+15*(OR('4-man'!$O$39=TRUE,'4-man'!$O$39="TRUE",'4-man'!$O$39="Yes"))+15*(OR('4-man'!$R$39=TRUE,'4-man'!$R$39="TRUE",'4-man'!$R$39="Yes"))</f>
        <v/>
      </c>
      <c r="L187">
        <f>MAX(0,ROUNDUP((IF('4-man'!$AX$39="",30,'4-man'!$AX$39)-K187)/10,0))</f>
        <v/>
      </c>
      <c r="M187">
        <f>IF(OR('4-man'!$F$39=TRUE,'4-man'!$F$39="TRUE",'4-man'!$F$39="Yes"),G187+50*L187,IF(L187=0,N187,N187+(50-D187)+50*(L187-1)))</f>
        <v/>
      </c>
      <c r="N187">
        <f>MAX($C$188:$CD$188)</f>
        <v/>
      </c>
      <c r="O187">
        <f>MAX(0,ROUNDUP((IF('4-man'!$AE$39="",0,'4-man'!$AE$39)-H187)/10,0))</f>
        <v/>
      </c>
      <c r="P187">
        <f>G187+50*O187</f>
        <v/>
      </c>
      <c r="Q187">
        <f>IF(OR('4-man'!$V$39="",COUNTIF('4-man'!$C$57:'4-man'!$CD$57,"P")&gt;0),"",IFERROR(INT(IF(ISNUMBER('4-man'!$V$39),IF('4-man'!$V$39&lt;1,'4-man'!$V$39*86400,'4-man'!$V$39),VALUE(LEFT('4-man'!$V$39,FIND(":",'4-man'!$V$39)-1))*60+VALUE(MID('4-man'!$V$39,FIND(":",'4-man'!$V$39)+1,20)))/0.6+0.000001),""))</f>
        <v/>
      </c>
      <c r="R187">
        <f>IF(AND(IF('4-man'!$C$39="",100,'4-man'!$C$39)=95,COUNTIF('4-man'!$C$57:$CD$57,"R")=0,COUNTIF('4-man'!$C$57:$CD$57,"D")&gt;0),INDEX('4-man'!$C$54:$CD$54,1,MATCH("D",'4-man'!$C$57:$CD$57,0))+1,"")</f>
      </c>
    </row>
    <row r="188">
      <c r="A188" t="inlineStr">
        <is>
          <t>P3 act</t>
        </is>
      </c>
      <c r="C188">
        <f>IF(OR('4-man'!C$57="P",OR('4-man'!C$57="R",'4-man'!C$54=$R$187),AND('4-man'!C$54&lt;=IF('4-man'!$BF$37="",999,'4-man'!$BF$37),OR('4-man'!C$57="D",LEFT('4-man'!C$57,3)="ST&gt;",OR(AND('4-man'!C$55="ST&gt;3",C165&gt;=100),AND('4-man'!C$56="ST&gt;3",C173&gt;=100),AND('4-man'!C$58="ST&gt;3",C189&gt;=100))))),'4-man'!C$54,0)</f>
        <v/>
      </c>
      <c r="D188">
        <f>IF(OR('4-man'!D$57="P",OR('4-man'!D$57="R",'4-man'!D$54=$R$187),AND('4-man'!D$54&lt;=IF('4-man'!$BF$37="",999,'4-man'!$BF$37),OR('4-man'!D$57="D",LEFT('4-man'!D$57,3)="ST&gt;",OR(AND('4-man'!D$55="ST&gt;3",D165&gt;=100),AND('4-man'!D$56="ST&gt;3",D173&gt;=100),AND('4-man'!D$58="ST&gt;3",D189&gt;=100))))),'4-man'!D$54,0)</f>
        <v/>
      </c>
      <c r="E188">
        <f>IF(OR('4-man'!E$57="P",OR('4-man'!E$57="R",'4-man'!E$54=$R$187),AND('4-man'!E$54&lt;=IF('4-man'!$BF$37="",999,'4-man'!$BF$37),OR('4-man'!E$57="D",LEFT('4-man'!E$57,3)="ST&gt;",OR(AND('4-man'!E$55="ST&gt;3",E165&gt;=100),AND('4-man'!E$56="ST&gt;3",E173&gt;=100),AND('4-man'!E$58="ST&gt;3",E189&gt;=100))))),'4-man'!E$54,0)</f>
        <v/>
      </c>
      <c r="F188">
        <f>IF(OR('4-man'!F$57="P",OR('4-man'!F$57="R",'4-man'!F$54=$R$187),AND('4-man'!F$54&lt;=IF('4-man'!$BF$37="",999,'4-man'!$BF$37),OR('4-man'!F$57="D",LEFT('4-man'!F$57,3)="ST&gt;",OR(AND('4-man'!F$55="ST&gt;3",F165&gt;=100),AND('4-man'!F$56="ST&gt;3",F173&gt;=100),AND('4-man'!F$58="ST&gt;3",F189&gt;=100))))),'4-man'!F$54,0)</f>
        <v/>
      </c>
      <c r="G188">
        <f>IF(OR('4-man'!G$57="P",OR('4-man'!G$57="R",'4-man'!G$54=$R$187),AND('4-man'!G$54&lt;=IF('4-man'!$BF$37="",999,'4-man'!$BF$37),OR('4-man'!G$57="D",LEFT('4-man'!G$57,3)="ST&gt;",OR(AND('4-man'!G$55="ST&gt;3",G165&gt;=100),AND('4-man'!G$56="ST&gt;3",G173&gt;=100),AND('4-man'!G$58="ST&gt;3",G189&gt;=100))))),'4-man'!G$54,0)</f>
        <v/>
      </c>
      <c r="H188">
        <f>IF(OR('4-man'!H$57="P",OR('4-man'!H$57="R",'4-man'!H$54=$R$187),AND('4-man'!H$54&lt;=IF('4-man'!$BF$37="",999,'4-man'!$BF$37),OR('4-man'!H$57="D",LEFT('4-man'!H$57,3)="ST&gt;",OR(AND('4-man'!H$55="ST&gt;3",H165&gt;=100),AND('4-man'!H$56="ST&gt;3",H173&gt;=100),AND('4-man'!H$58="ST&gt;3",H189&gt;=100))))),'4-man'!H$54,0)</f>
        <v/>
      </c>
      <c r="I188">
        <f>IF(OR('4-man'!I$57="P",OR('4-man'!I$57="R",'4-man'!I$54=$R$187),AND('4-man'!I$54&lt;=IF('4-man'!$BF$37="",999,'4-man'!$BF$37),OR('4-man'!I$57="D",LEFT('4-man'!I$57,3)="ST&gt;",OR(AND('4-man'!I$55="ST&gt;3",I165&gt;=100),AND('4-man'!I$56="ST&gt;3",I173&gt;=100),AND('4-man'!I$58="ST&gt;3",I189&gt;=100))))),'4-man'!I$54,0)</f>
        <v/>
      </c>
      <c r="J188">
        <f>IF(OR('4-man'!J$57="P",OR('4-man'!J$57="R",'4-man'!J$54=$R$187),AND('4-man'!J$54&lt;=IF('4-man'!$BF$37="",999,'4-man'!$BF$37),OR('4-man'!J$57="D",LEFT('4-man'!J$57,3)="ST&gt;",OR(AND('4-man'!J$55="ST&gt;3",J165&gt;=100),AND('4-man'!J$56="ST&gt;3",J173&gt;=100),AND('4-man'!J$58="ST&gt;3",J189&gt;=100))))),'4-man'!J$54,0)</f>
        <v/>
      </c>
      <c r="K188">
        <f>IF(OR('4-man'!K$57="P",OR('4-man'!K$57="R",'4-man'!K$54=$R$187),AND('4-man'!K$54&lt;=IF('4-man'!$BF$37="",999,'4-man'!$BF$37),OR('4-man'!K$57="D",LEFT('4-man'!K$57,3)="ST&gt;",OR(AND('4-man'!K$55="ST&gt;3",K165&gt;=100),AND('4-man'!K$56="ST&gt;3",K173&gt;=100),AND('4-man'!K$58="ST&gt;3",K189&gt;=100))))),'4-man'!K$54,0)</f>
        <v/>
      </c>
      <c r="L188">
        <f>IF(OR('4-man'!L$57="P",OR('4-man'!L$57="R",'4-man'!L$54=$R$187),AND('4-man'!L$54&lt;=IF('4-man'!$BF$37="",999,'4-man'!$BF$37),OR('4-man'!L$57="D",LEFT('4-man'!L$57,3)="ST&gt;",OR(AND('4-man'!L$55="ST&gt;3",L165&gt;=100),AND('4-man'!L$56="ST&gt;3",L173&gt;=100),AND('4-man'!L$58="ST&gt;3",L189&gt;=100))))),'4-man'!L$54,0)</f>
        <v/>
      </c>
      <c r="M188">
        <f>IF(OR('4-man'!M$57="P",OR('4-man'!M$57="R",'4-man'!M$54=$R$187),AND('4-man'!M$54&lt;=IF('4-man'!$BF$37="",999,'4-man'!$BF$37),OR('4-man'!M$57="D",LEFT('4-man'!M$57,3)="ST&gt;",OR(AND('4-man'!M$55="ST&gt;3",M165&gt;=100),AND('4-man'!M$56="ST&gt;3",M173&gt;=100),AND('4-man'!M$58="ST&gt;3",M189&gt;=100))))),'4-man'!M$54,0)</f>
        <v/>
      </c>
      <c r="N188">
        <f>IF(OR('4-man'!N$57="P",OR('4-man'!N$57="R",'4-man'!N$54=$R$187),AND('4-man'!N$54&lt;=IF('4-man'!$BF$37="",999,'4-man'!$BF$37),OR('4-man'!N$57="D",LEFT('4-man'!N$57,3)="ST&gt;",OR(AND('4-man'!N$55="ST&gt;3",N165&gt;=100),AND('4-man'!N$56="ST&gt;3",N173&gt;=100),AND('4-man'!N$58="ST&gt;3",N189&gt;=100))))),'4-man'!N$54,0)</f>
        <v/>
      </c>
      <c r="O188">
        <f>IF(OR('4-man'!O$57="P",OR('4-man'!O$57="R",'4-man'!O$54=$R$187),AND('4-man'!O$54&lt;=IF('4-man'!$BF$37="",999,'4-man'!$BF$37),OR('4-man'!O$57="D",LEFT('4-man'!O$57,3)="ST&gt;",OR(AND('4-man'!O$55="ST&gt;3",O165&gt;=100),AND('4-man'!O$56="ST&gt;3",O173&gt;=100),AND('4-man'!O$58="ST&gt;3",O189&gt;=100))))),'4-man'!O$54,0)</f>
        <v/>
      </c>
      <c r="P188">
        <f>IF(OR('4-man'!P$57="P",OR('4-man'!P$57="R",'4-man'!P$54=$R$187),AND('4-man'!P$54&lt;=IF('4-man'!$BF$37="",999,'4-man'!$BF$37),OR('4-man'!P$57="D",LEFT('4-man'!P$57,3)="ST&gt;",OR(AND('4-man'!P$55="ST&gt;3",P165&gt;=100),AND('4-man'!P$56="ST&gt;3",P173&gt;=100),AND('4-man'!P$58="ST&gt;3",P189&gt;=100))))),'4-man'!P$54,0)</f>
        <v/>
      </c>
      <c r="Q188">
        <f>IF(OR('4-man'!Q$57="P",OR('4-man'!Q$57="R",'4-man'!Q$54=$R$187),AND('4-man'!Q$54&lt;=IF('4-man'!$BF$37="",999,'4-man'!$BF$37),OR('4-man'!Q$57="D",LEFT('4-man'!Q$57,3)="ST&gt;",OR(AND('4-man'!Q$55="ST&gt;3",Q165&gt;=100),AND('4-man'!Q$56="ST&gt;3",Q173&gt;=100),AND('4-man'!Q$58="ST&gt;3",Q189&gt;=100))))),'4-man'!Q$54,0)</f>
        <v/>
      </c>
      <c r="R188">
        <f>IF(OR('4-man'!R$57="P",OR('4-man'!R$57="R",'4-man'!R$54=$R$187),AND('4-man'!R$54&lt;=IF('4-man'!$BF$37="",999,'4-man'!$BF$37),OR('4-man'!R$57="D",LEFT('4-man'!R$57,3)="ST&gt;",OR(AND('4-man'!R$55="ST&gt;3",R165&gt;=100),AND('4-man'!R$56="ST&gt;3",R173&gt;=100),AND('4-man'!R$58="ST&gt;3",R189&gt;=100))))),'4-man'!R$54,0)</f>
        <v/>
      </c>
      <c r="S188">
        <f>IF(OR('4-man'!S$57="P",OR('4-man'!S$57="R",'4-man'!S$54=$R$187),AND('4-man'!S$54&lt;=IF('4-man'!$BF$37="",999,'4-man'!$BF$37),OR('4-man'!S$57="D",LEFT('4-man'!S$57,3)="ST&gt;",OR(AND('4-man'!S$55="ST&gt;3",S165&gt;=100),AND('4-man'!S$56="ST&gt;3",S173&gt;=100),AND('4-man'!S$58="ST&gt;3",S189&gt;=100))))),'4-man'!S$54,0)</f>
        <v/>
      </c>
      <c r="T188">
        <f>IF(OR('4-man'!T$57="P",OR('4-man'!T$57="R",'4-man'!T$54=$R$187),AND('4-man'!T$54&lt;=IF('4-man'!$BF$37="",999,'4-man'!$BF$37),OR('4-man'!T$57="D",LEFT('4-man'!T$57,3)="ST&gt;",OR(AND('4-man'!T$55="ST&gt;3",T165&gt;=100),AND('4-man'!T$56="ST&gt;3",T173&gt;=100),AND('4-man'!T$58="ST&gt;3",T189&gt;=100))))),'4-man'!T$54,0)</f>
        <v/>
      </c>
      <c r="U188">
        <f>IF(OR('4-man'!U$57="P",OR('4-man'!U$57="R",'4-man'!U$54=$R$187),AND('4-man'!U$54&lt;=IF('4-man'!$BF$37="",999,'4-man'!$BF$37),OR('4-man'!U$57="D",LEFT('4-man'!U$57,3)="ST&gt;",OR(AND('4-man'!U$55="ST&gt;3",U165&gt;=100),AND('4-man'!U$56="ST&gt;3",U173&gt;=100),AND('4-man'!U$58="ST&gt;3",U189&gt;=100))))),'4-man'!U$54,0)</f>
        <v/>
      </c>
      <c r="V188">
        <f>IF(OR('4-man'!V$57="P",OR('4-man'!V$57="R",'4-man'!V$54=$R$187),AND('4-man'!V$54&lt;=IF('4-man'!$BF$37="",999,'4-man'!$BF$37),OR('4-man'!V$57="D",LEFT('4-man'!V$57,3)="ST&gt;",OR(AND('4-man'!V$55="ST&gt;3",V165&gt;=100),AND('4-man'!V$56="ST&gt;3",V173&gt;=100),AND('4-man'!V$58="ST&gt;3",V189&gt;=100))))),'4-man'!V$54,0)</f>
        <v/>
      </c>
      <c r="W188">
        <f>IF(OR('4-man'!W$57="P",OR('4-man'!W$57="R",'4-man'!W$54=$R$187),AND('4-man'!W$54&lt;=IF('4-man'!$BF$37="",999,'4-man'!$BF$37),OR('4-man'!W$57="D",LEFT('4-man'!W$57,3)="ST&gt;",OR(AND('4-man'!W$55="ST&gt;3",W165&gt;=100),AND('4-man'!W$56="ST&gt;3",W173&gt;=100),AND('4-man'!W$58="ST&gt;3",W189&gt;=100))))),'4-man'!W$54,0)</f>
        <v/>
      </c>
      <c r="X188">
        <f>IF(OR('4-man'!X$57="P",OR('4-man'!X$57="R",'4-man'!X$54=$R$187),AND('4-man'!X$54&lt;=IF('4-man'!$BF$37="",999,'4-man'!$BF$37),OR('4-man'!X$57="D",LEFT('4-man'!X$57,3)="ST&gt;",OR(AND('4-man'!X$55="ST&gt;3",X165&gt;=100),AND('4-man'!X$56="ST&gt;3",X173&gt;=100),AND('4-man'!X$58="ST&gt;3",X189&gt;=100))))),'4-man'!X$54,0)</f>
        <v/>
      </c>
      <c r="Y188">
        <f>IF(OR('4-man'!Y$57="P",OR('4-man'!Y$57="R",'4-man'!Y$54=$R$187),AND('4-man'!Y$54&lt;=IF('4-man'!$BF$37="",999,'4-man'!$BF$37),OR('4-man'!Y$57="D",LEFT('4-man'!Y$57,3)="ST&gt;",OR(AND('4-man'!Y$55="ST&gt;3",Y165&gt;=100),AND('4-man'!Y$56="ST&gt;3",Y173&gt;=100),AND('4-man'!Y$58="ST&gt;3",Y189&gt;=100))))),'4-man'!Y$54,0)</f>
        <v/>
      </c>
      <c r="Z188">
        <f>IF(OR('4-man'!Z$57="P",OR('4-man'!Z$57="R",'4-man'!Z$54=$R$187),AND('4-man'!Z$54&lt;=IF('4-man'!$BF$37="",999,'4-man'!$BF$37),OR('4-man'!Z$57="D",LEFT('4-man'!Z$57,3)="ST&gt;",OR(AND('4-man'!Z$55="ST&gt;3",Z165&gt;=100),AND('4-man'!Z$56="ST&gt;3",Z173&gt;=100),AND('4-man'!Z$58="ST&gt;3",Z189&gt;=100))))),'4-man'!Z$54,0)</f>
        <v/>
      </c>
      <c r="AA188">
        <f>IF(OR('4-man'!AA$57="P",OR('4-man'!AA$57="R",'4-man'!AA$54=$R$187),AND('4-man'!AA$54&lt;=IF('4-man'!$BF$37="",999,'4-man'!$BF$37),OR('4-man'!AA$57="D",LEFT('4-man'!AA$57,3)="ST&gt;",OR(AND('4-man'!AA$55="ST&gt;3",AA165&gt;=100),AND('4-man'!AA$56="ST&gt;3",AA173&gt;=100),AND('4-man'!AA$58="ST&gt;3",AA189&gt;=100))))),'4-man'!AA$54,0)</f>
        <v/>
      </c>
      <c r="AB188">
        <f>IF(OR('4-man'!AB$57="P",OR('4-man'!AB$57="R",'4-man'!AB$54=$R$187),AND('4-man'!AB$54&lt;=IF('4-man'!$BF$37="",999,'4-man'!$BF$37),OR('4-man'!AB$57="D",LEFT('4-man'!AB$57,3)="ST&gt;",OR(AND('4-man'!AB$55="ST&gt;3",AB165&gt;=100),AND('4-man'!AB$56="ST&gt;3",AB173&gt;=100),AND('4-man'!AB$58="ST&gt;3",AB189&gt;=100))))),'4-man'!AB$54,0)</f>
        <v/>
      </c>
      <c r="AC188">
        <f>IF(OR('4-man'!AC$57="P",OR('4-man'!AC$57="R",'4-man'!AC$54=$R$187),AND('4-man'!AC$54&lt;=IF('4-man'!$BF$37="",999,'4-man'!$BF$37),OR('4-man'!AC$57="D",LEFT('4-man'!AC$57,3)="ST&gt;",OR(AND('4-man'!AC$55="ST&gt;3",AC165&gt;=100),AND('4-man'!AC$56="ST&gt;3",AC173&gt;=100),AND('4-man'!AC$58="ST&gt;3",AC189&gt;=100))))),'4-man'!AC$54,0)</f>
        <v/>
      </c>
      <c r="AD188">
        <f>IF(OR('4-man'!AD$57="P",OR('4-man'!AD$57="R",'4-man'!AD$54=$R$187),AND('4-man'!AD$54&lt;=IF('4-man'!$BF$37="",999,'4-man'!$BF$37),OR('4-man'!AD$57="D",LEFT('4-man'!AD$57,3)="ST&gt;",OR(AND('4-man'!AD$55="ST&gt;3",AD165&gt;=100),AND('4-man'!AD$56="ST&gt;3",AD173&gt;=100),AND('4-man'!AD$58="ST&gt;3",AD189&gt;=100))))),'4-man'!AD$54,0)</f>
        <v/>
      </c>
      <c r="AE188">
        <f>IF(OR('4-man'!AE$57="P",OR('4-man'!AE$57="R",'4-man'!AE$54=$R$187),AND('4-man'!AE$54&lt;=IF('4-man'!$BF$37="",999,'4-man'!$BF$37),OR('4-man'!AE$57="D",LEFT('4-man'!AE$57,3)="ST&gt;",OR(AND('4-man'!AE$55="ST&gt;3",AE165&gt;=100),AND('4-man'!AE$56="ST&gt;3",AE173&gt;=100),AND('4-man'!AE$58="ST&gt;3",AE189&gt;=100))))),'4-man'!AE$54,0)</f>
        <v/>
      </c>
      <c r="AF188">
        <f>IF(OR('4-man'!AF$57="P",OR('4-man'!AF$57="R",'4-man'!AF$54=$R$187),AND('4-man'!AF$54&lt;=IF('4-man'!$BF$37="",999,'4-man'!$BF$37),OR('4-man'!AF$57="D",LEFT('4-man'!AF$57,3)="ST&gt;",OR(AND('4-man'!AF$55="ST&gt;3",AF165&gt;=100),AND('4-man'!AF$56="ST&gt;3",AF173&gt;=100),AND('4-man'!AF$58="ST&gt;3",AF189&gt;=100))))),'4-man'!AF$54,0)</f>
        <v/>
      </c>
      <c r="AG188">
        <f>IF(OR('4-man'!AG$57="P",OR('4-man'!AG$57="R",'4-man'!AG$54=$R$187),AND('4-man'!AG$54&lt;=IF('4-man'!$BF$37="",999,'4-man'!$BF$37),OR('4-man'!AG$57="D",LEFT('4-man'!AG$57,3)="ST&gt;",OR(AND('4-man'!AG$55="ST&gt;3",AG165&gt;=100),AND('4-man'!AG$56="ST&gt;3",AG173&gt;=100),AND('4-man'!AG$58="ST&gt;3",AG189&gt;=100))))),'4-man'!AG$54,0)</f>
        <v/>
      </c>
      <c r="AH188">
        <f>IF(OR('4-man'!AH$57="P",OR('4-man'!AH$57="R",'4-man'!AH$54=$R$187),AND('4-man'!AH$54&lt;=IF('4-man'!$BF$37="",999,'4-man'!$BF$37),OR('4-man'!AH$57="D",LEFT('4-man'!AH$57,3)="ST&gt;",OR(AND('4-man'!AH$55="ST&gt;3",AH165&gt;=100),AND('4-man'!AH$56="ST&gt;3",AH173&gt;=100),AND('4-man'!AH$58="ST&gt;3",AH189&gt;=100))))),'4-man'!AH$54,0)</f>
        <v/>
      </c>
      <c r="AI188">
        <f>IF(OR('4-man'!AI$57="P",OR('4-man'!AI$57="R",'4-man'!AI$54=$R$187),AND('4-man'!AI$54&lt;=IF('4-man'!$BF$37="",999,'4-man'!$BF$37),OR('4-man'!AI$57="D",LEFT('4-man'!AI$57,3)="ST&gt;",OR(AND('4-man'!AI$55="ST&gt;3",AI165&gt;=100),AND('4-man'!AI$56="ST&gt;3",AI173&gt;=100),AND('4-man'!AI$58="ST&gt;3",AI189&gt;=100))))),'4-man'!AI$54,0)</f>
        <v/>
      </c>
      <c r="AJ188">
        <f>IF(OR('4-man'!AJ$57="P",OR('4-man'!AJ$57="R",'4-man'!AJ$54=$R$187),AND('4-man'!AJ$54&lt;=IF('4-man'!$BF$37="",999,'4-man'!$BF$37),OR('4-man'!AJ$57="D",LEFT('4-man'!AJ$57,3)="ST&gt;",OR(AND('4-man'!AJ$55="ST&gt;3",AJ165&gt;=100),AND('4-man'!AJ$56="ST&gt;3",AJ173&gt;=100),AND('4-man'!AJ$58="ST&gt;3",AJ189&gt;=100))))),'4-man'!AJ$54,0)</f>
        <v/>
      </c>
      <c r="AK188">
        <f>IF(OR('4-man'!AK$57="P",OR('4-man'!AK$57="R",'4-man'!AK$54=$R$187),AND('4-man'!AK$54&lt;=IF('4-man'!$BF$37="",999,'4-man'!$BF$37),OR('4-man'!AK$57="D",LEFT('4-man'!AK$57,3)="ST&gt;",OR(AND('4-man'!AK$55="ST&gt;3",AK165&gt;=100),AND('4-man'!AK$56="ST&gt;3",AK173&gt;=100),AND('4-man'!AK$58="ST&gt;3",AK189&gt;=100))))),'4-man'!AK$54,0)</f>
        <v/>
      </c>
      <c r="AL188">
        <f>IF(OR('4-man'!AL$57="P",OR('4-man'!AL$57="R",'4-man'!AL$54=$R$187),AND('4-man'!AL$54&lt;=IF('4-man'!$BF$37="",999,'4-man'!$BF$37),OR('4-man'!AL$57="D",LEFT('4-man'!AL$57,3)="ST&gt;",OR(AND('4-man'!AL$55="ST&gt;3",AL165&gt;=100),AND('4-man'!AL$56="ST&gt;3",AL173&gt;=100),AND('4-man'!AL$58="ST&gt;3",AL189&gt;=100))))),'4-man'!AL$54,0)</f>
        <v/>
      </c>
      <c r="AM188">
        <f>IF(OR('4-man'!AM$57="P",OR('4-man'!AM$57="R",'4-man'!AM$54=$R$187),AND('4-man'!AM$54&lt;=IF('4-man'!$BF$37="",999,'4-man'!$BF$37),OR('4-man'!AM$57="D",LEFT('4-man'!AM$57,3)="ST&gt;",OR(AND('4-man'!AM$55="ST&gt;3",AM165&gt;=100),AND('4-man'!AM$56="ST&gt;3",AM173&gt;=100),AND('4-man'!AM$58="ST&gt;3",AM189&gt;=100))))),'4-man'!AM$54,0)</f>
        <v/>
      </c>
      <c r="AN188">
        <f>IF(OR('4-man'!AN$57="P",OR('4-man'!AN$57="R",'4-man'!AN$54=$R$187),AND('4-man'!AN$54&lt;=IF('4-man'!$BF$37="",999,'4-man'!$BF$37),OR('4-man'!AN$57="D",LEFT('4-man'!AN$57,3)="ST&gt;",OR(AND('4-man'!AN$55="ST&gt;3",AN165&gt;=100),AND('4-man'!AN$56="ST&gt;3",AN173&gt;=100),AND('4-man'!AN$58="ST&gt;3",AN189&gt;=100))))),'4-man'!AN$54,0)</f>
        <v/>
      </c>
      <c r="AO188">
        <f>IF(OR('4-man'!AO$57="P",OR('4-man'!AO$57="R",'4-man'!AO$54=$R$187),AND('4-man'!AO$54&lt;=IF('4-man'!$BF$37="",999,'4-man'!$BF$37),OR('4-man'!AO$57="D",LEFT('4-man'!AO$57,3)="ST&gt;",OR(AND('4-man'!AO$55="ST&gt;3",AO165&gt;=100),AND('4-man'!AO$56="ST&gt;3",AO173&gt;=100),AND('4-man'!AO$58="ST&gt;3",AO189&gt;=100))))),'4-man'!AO$54,0)</f>
        <v/>
      </c>
      <c r="AP188">
        <f>IF(OR('4-man'!AP$57="P",OR('4-man'!AP$57="R",'4-man'!AP$54=$R$187),AND('4-man'!AP$54&lt;=IF('4-man'!$BF$37="",999,'4-man'!$BF$37),OR('4-man'!AP$57="D",LEFT('4-man'!AP$57,3)="ST&gt;",OR(AND('4-man'!AP$55="ST&gt;3",AP165&gt;=100),AND('4-man'!AP$56="ST&gt;3",AP173&gt;=100),AND('4-man'!AP$58="ST&gt;3",AP189&gt;=100))))),'4-man'!AP$54,0)</f>
        <v/>
      </c>
      <c r="AQ188">
        <f>IF(OR('4-man'!AQ$57="P",OR('4-man'!AQ$57="R",'4-man'!AQ$54=$R$187),AND('4-man'!AQ$54&lt;=IF('4-man'!$BF$37="",999,'4-man'!$BF$37),OR('4-man'!AQ$57="D",LEFT('4-man'!AQ$57,3)="ST&gt;",OR(AND('4-man'!AQ$55="ST&gt;3",AQ165&gt;=100),AND('4-man'!AQ$56="ST&gt;3",AQ173&gt;=100),AND('4-man'!AQ$58="ST&gt;3",AQ189&gt;=100))))),'4-man'!AQ$54,0)</f>
        <v/>
      </c>
      <c r="AR188">
        <f>IF(OR('4-man'!AR$57="P",OR('4-man'!AR$57="R",'4-man'!AR$54=$R$187),AND('4-man'!AR$54&lt;=IF('4-man'!$BF$37="",999,'4-man'!$BF$37),OR('4-man'!AR$57="D",LEFT('4-man'!AR$57,3)="ST&gt;",OR(AND('4-man'!AR$55="ST&gt;3",AR165&gt;=100),AND('4-man'!AR$56="ST&gt;3",AR173&gt;=100),AND('4-man'!AR$58="ST&gt;3",AR189&gt;=100))))),'4-man'!AR$54,0)</f>
        <v/>
      </c>
      <c r="AS188">
        <f>IF(OR('4-man'!AS$57="P",OR('4-man'!AS$57="R",'4-man'!AS$54=$R$187),AND('4-man'!AS$54&lt;=IF('4-man'!$BF$37="",999,'4-man'!$BF$37),OR('4-man'!AS$57="D",LEFT('4-man'!AS$57,3)="ST&gt;",OR(AND('4-man'!AS$55="ST&gt;3",AS165&gt;=100),AND('4-man'!AS$56="ST&gt;3",AS173&gt;=100),AND('4-man'!AS$58="ST&gt;3",AS189&gt;=100))))),'4-man'!AS$54,0)</f>
        <v/>
      </c>
      <c r="AT188">
        <f>IF(OR('4-man'!AT$57="P",OR('4-man'!AT$57="R",'4-man'!AT$54=$R$187),AND('4-man'!AT$54&lt;=IF('4-man'!$BF$37="",999,'4-man'!$BF$37),OR('4-man'!AT$57="D",LEFT('4-man'!AT$57,3)="ST&gt;",OR(AND('4-man'!AT$55="ST&gt;3",AT165&gt;=100),AND('4-man'!AT$56="ST&gt;3",AT173&gt;=100),AND('4-man'!AT$58="ST&gt;3",AT189&gt;=100))))),'4-man'!AT$54,0)</f>
        <v/>
      </c>
      <c r="AU188">
        <f>IF(OR('4-man'!AU$57="P",OR('4-man'!AU$57="R",'4-man'!AU$54=$R$187),AND('4-man'!AU$54&lt;=IF('4-man'!$BF$37="",999,'4-man'!$BF$37),OR('4-man'!AU$57="D",LEFT('4-man'!AU$57,3)="ST&gt;",OR(AND('4-man'!AU$55="ST&gt;3",AU165&gt;=100),AND('4-man'!AU$56="ST&gt;3",AU173&gt;=100),AND('4-man'!AU$58="ST&gt;3",AU189&gt;=100))))),'4-man'!AU$54,0)</f>
        <v/>
      </c>
      <c r="AV188">
        <f>IF(OR('4-man'!AV$57="P",OR('4-man'!AV$57="R",'4-man'!AV$54=$R$187),AND('4-man'!AV$54&lt;=IF('4-man'!$BF$37="",999,'4-man'!$BF$37),OR('4-man'!AV$57="D",LEFT('4-man'!AV$57,3)="ST&gt;",OR(AND('4-man'!AV$55="ST&gt;3",AV165&gt;=100),AND('4-man'!AV$56="ST&gt;3",AV173&gt;=100),AND('4-man'!AV$58="ST&gt;3",AV189&gt;=100))))),'4-man'!AV$54,0)</f>
        <v/>
      </c>
      <c r="AW188">
        <f>IF(OR('4-man'!AW$57="P",OR('4-man'!AW$57="R",'4-man'!AW$54=$R$187),AND('4-man'!AW$54&lt;=IF('4-man'!$BF$37="",999,'4-man'!$BF$37),OR('4-man'!AW$57="D",LEFT('4-man'!AW$57,3)="ST&gt;",OR(AND('4-man'!AW$55="ST&gt;3",AW165&gt;=100),AND('4-man'!AW$56="ST&gt;3",AW173&gt;=100),AND('4-man'!AW$58="ST&gt;3",AW189&gt;=100))))),'4-man'!AW$54,0)</f>
        <v/>
      </c>
      <c r="AX188">
        <f>IF(OR('4-man'!AX$57="P",OR('4-man'!AX$57="R",'4-man'!AX$54=$R$187),AND('4-man'!AX$54&lt;=IF('4-man'!$BF$37="",999,'4-man'!$BF$37),OR('4-man'!AX$57="D",LEFT('4-man'!AX$57,3)="ST&gt;",OR(AND('4-man'!AX$55="ST&gt;3",AX165&gt;=100),AND('4-man'!AX$56="ST&gt;3",AX173&gt;=100),AND('4-man'!AX$58="ST&gt;3",AX189&gt;=100))))),'4-man'!AX$54,0)</f>
        <v/>
      </c>
      <c r="AY188">
        <f>IF(OR('4-man'!AY$57="P",OR('4-man'!AY$57="R",'4-man'!AY$54=$R$187),AND('4-man'!AY$54&lt;=IF('4-man'!$BF$37="",999,'4-man'!$BF$37),OR('4-man'!AY$57="D",LEFT('4-man'!AY$57,3)="ST&gt;",OR(AND('4-man'!AY$55="ST&gt;3",AY165&gt;=100),AND('4-man'!AY$56="ST&gt;3",AY173&gt;=100),AND('4-man'!AY$58="ST&gt;3",AY189&gt;=100))))),'4-man'!AY$54,0)</f>
        <v/>
      </c>
      <c r="AZ188">
        <f>IF(OR('4-man'!AZ$57="P",OR('4-man'!AZ$57="R",'4-man'!AZ$54=$R$187),AND('4-man'!AZ$54&lt;=IF('4-man'!$BF$37="",999,'4-man'!$BF$37),OR('4-man'!AZ$57="D",LEFT('4-man'!AZ$57,3)="ST&gt;",OR(AND('4-man'!AZ$55="ST&gt;3",AZ165&gt;=100),AND('4-man'!AZ$56="ST&gt;3",AZ173&gt;=100),AND('4-man'!AZ$58="ST&gt;3",AZ189&gt;=100))))),'4-man'!AZ$54,0)</f>
        <v/>
      </c>
      <c r="BA188">
        <f>IF(OR('4-man'!BA$57="P",OR('4-man'!BA$57="R",'4-man'!BA$54=$R$187),AND('4-man'!BA$54&lt;=IF('4-man'!$BF$37="",999,'4-man'!$BF$37),OR('4-man'!BA$57="D",LEFT('4-man'!BA$57,3)="ST&gt;",OR(AND('4-man'!BA$55="ST&gt;3",BA165&gt;=100),AND('4-man'!BA$56="ST&gt;3",BA173&gt;=100),AND('4-man'!BA$58="ST&gt;3",BA189&gt;=100))))),'4-man'!BA$54,0)</f>
        <v/>
      </c>
      <c r="BB188">
        <f>IF(OR('4-man'!BB$57="P",OR('4-man'!BB$57="R",'4-man'!BB$54=$R$187),AND('4-man'!BB$54&lt;=IF('4-man'!$BF$37="",999,'4-man'!$BF$37),OR('4-man'!BB$57="D",LEFT('4-man'!BB$57,3)="ST&gt;",OR(AND('4-man'!BB$55="ST&gt;3",BB165&gt;=100),AND('4-man'!BB$56="ST&gt;3",BB173&gt;=100),AND('4-man'!BB$58="ST&gt;3",BB189&gt;=100))))),'4-man'!BB$54,0)</f>
        <v/>
      </c>
      <c r="BC188">
        <f>IF(OR('4-man'!BC$57="P",OR('4-man'!BC$57="R",'4-man'!BC$54=$R$187),AND('4-man'!BC$54&lt;=IF('4-man'!$BF$37="",999,'4-man'!$BF$37),OR('4-man'!BC$57="D",LEFT('4-man'!BC$57,3)="ST&gt;",OR(AND('4-man'!BC$55="ST&gt;3",BC165&gt;=100),AND('4-man'!BC$56="ST&gt;3",BC173&gt;=100),AND('4-man'!BC$58="ST&gt;3",BC189&gt;=100))))),'4-man'!BC$54,0)</f>
        <v/>
      </c>
      <c r="BD188">
        <f>IF(OR('4-man'!BD$57="P",OR('4-man'!BD$57="R",'4-man'!BD$54=$R$187),AND('4-man'!BD$54&lt;=IF('4-man'!$BF$37="",999,'4-man'!$BF$37),OR('4-man'!BD$57="D",LEFT('4-man'!BD$57,3)="ST&gt;",OR(AND('4-man'!BD$55="ST&gt;3",BD165&gt;=100),AND('4-man'!BD$56="ST&gt;3",BD173&gt;=100),AND('4-man'!BD$58="ST&gt;3",BD189&gt;=100))))),'4-man'!BD$54,0)</f>
        <v/>
      </c>
      <c r="BE188">
        <f>IF(OR('4-man'!BE$57="P",OR('4-man'!BE$57="R",'4-man'!BE$54=$R$187),AND('4-man'!BE$54&lt;=IF('4-man'!$BF$37="",999,'4-man'!$BF$37),OR('4-man'!BE$57="D",LEFT('4-man'!BE$57,3)="ST&gt;",OR(AND('4-man'!BE$55="ST&gt;3",BE165&gt;=100),AND('4-man'!BE$56="ST&gt;3",BE173&gt;=100),AND('4-man'!BE$58="ST&gt;3",BE189&gt;=100))))),'4-man'!BE$54,0)</f>
        <v/>
      </c>
      <c r="BF188">
        <f>IF(OR('4-man'!BF$57="P",OR('4-man'!BF$57="R",'4-man'!BF$54=$R$187),AND('4-man'!BF$54&lt;=IF('4-man'!$BF$37="",999,'4-man'!$BF$37),OR('4-man'!BF$57="D",LEFT('4-man'!BF$57,3)="ST&gt;",OR(AND('4-man'!BF$55="ST&gt;3",BF165&gt;=100),AND('4-man'!BF$56="ST&gt;3",BF173&gt;=100),AND('4-man'!BF$58="ST&gt;3",BF189&gt;=100))))),'4-man'!BF$54,0)</f>
        <v/>
      </c>
      <c r="BG188">
        <f>IF(OR('4-man'!BG$57="P",OR('4-man'!BG$57="R",'4-man'!BG$54=$R$187),AND('4-man'!BG$54&lt;=IF('4-man'!$BF$37="",999,'4-man'!$BF$37),OR('4-man'!BG$57="D",LEFT('4-man'!BG$57,3)="ST&gt;",OR(AND('4-man'!BG$55="ST&gt;3",BG165&gt;=100),AND('4-man'!BG$56="ST&gt;3",BG173&gt;=100),AND('4-man'!BG$58="ST&gt;3",BG189&gt;=100))))),'4-man'!BG$54,0)</f>
        <v/>
      </c>
      <c r="BH188">
        <f>IF(OR('4-man'!BH$57="P",OR('4-man'!BH$57="R",'4-man'!BH$54=$R$187),AND('4-man'!BH$54&lt;=IF('4-man'!$BF$37="",999,'4-man'!$BF$37),OR('4-man'!BH$57="D",LEFT('4-man'!BH$57,3)="ST&gt;",OR(AND('4-man'!BH$55="ST&gt;3",BH165&gt;=100),AND('4-man'!BH$56="ST&gt;3",BH173&gt;=100),AND('4-man'!BH$58="ST&gt;3",BH189&gt;=100))))),'4-man'!BH$54,0)</f>
        <v/>
      </c>
      <c r="BI188">
        <f>IF(OR('4-man'!BI$57="P",OR('4-man'!BI$57="R",'4-man'!BI$54=$R$187),AND('4-man'!BI$54&lt;=IF('4-man'!$BF$37="",999,'4-man'!$BF$37),OR('4-man'!BI$57="D",LEFT('4-man'!BI$57,3)="ST&gt;",OR(AND('4-man'!BI$55="ST&gt;3",BI165&gt;=100),AND('4-man'!BI$56="ST&gt;3",BI173&gt;=100),AND('4-man'!BI$58="ST&gt;3",BI189&gt;=100))))),'4-man'!BI$54,0)</f>
        <v/>
      </c>
      <c r="BJ188">
        <f>IF(OR('4-man'!BJ$57="P",OR('4-man'!BJ$57="R",'4-man'!BJ$54=$R$187),AND('4-man'!BJ$54&lt;=IF('4-man'!$BF$37="",999,'4-man'!$BF$37),OR('4-man'!BJ$57="D",LEFT('4-man'!BJ$57,3)="ST&gt;",OR(AND('4-man'!BJ$55="ST&gt;3",BJ165&gt;=100),AND('4-man'!BJ$56="ST&gt;3",BJ173&gt;=100),AND('4-man'!BJ$58="ST&gt;3",BJ189&gt;=100))))),'4-man'!BJ$54,0)</f>
        <v/>
      </c>
      <c r="BK188">
        <f>IF(OR('4-man'!BK$57="P",OR('4-man'!BK$57="R",'4-man'!BK$54=$R$187),AND('4-man'!BK$54&lt;=IF('4-man'!$BF$37="",999,'4-man'!$BF$37),OR('4-man'!BK$57="D",LEFT('4-man'!BK$57,3)="ST&gt;",OR(AND('4-man'!BK$55="ST&gt;3",BK165&gt;=100),AND('4-man'!BK$56="ST&gt;3",BK173&gt;=100),AND('4-man'!BK$58="ST&gt;3",BK189&gt;=100))))),'4-man'!BK$54,0)</f>
        <v/>
      </c>
      <c r="BL188">
        <f>IF(OR('4-man'!BL$57="P",OR('4-man'!BL$57="R",'4-man'!BL$54=$R$187),AND('4-man'!BL$54&lt;=IF('4-man'!$BF$37="",999,'4-man'!$BF$37),OR('4-man'!BL$57="D",LEFT('4-man'!BL$57,3)="ST&gt;",OR(AND('4-man'!BL$55="ST&gt;3",BL165&gt;=100),AND('4-man'!BL$56="ST&gt;3",BL173&gt;=100),AND('4-man'!BL$58="ST&gt;3",BL189&gt;=100))))),'4-man'!BL$54,0)</f>
        <v/>
      </c>
      <c r="BM188">
        <f>IF(OR('4-man'!BM$57="P",OR('4-man'!BM$57="R",'4-man'!BM$54=$R$187),AND('4-man'!BM$54&lt;=IF('4-man'!$BF$37="",999,'4-man'!$BF$37),OR('4-man'!BM$57="D",LEFT('4-man'!BM$57,3)="ST&gt;",OR(AND('4-man'!BM$55="ST&gt;3",BM165&gt;=100),AND('4-man'!BM$56="ST&gt;3",BM173&gt;=100),AND('4-man'!BM$58="ST&gt;3",BM189&gt;=100))))),'4-man'!BM$54,0)</f>
        <v/>
      </c>
      <c r="BN188">
        <f>IF(OR('4-man'!BN$57="P",OR('4-man'!BN$57="R",'4-man'!BN$54=$R$187),AND('4-man'!BN$54&lt;=IF('4-man'!$BF$37="",999,'4-man'!$BF$37),OR('4-man'!BN$57="D",LEFT('4-man'!BN$57,3)="ST&gt;",OR(AND('4-man'!BN$55="ST&gt;3",BN165&gt;=100),AND('4-man'!BN$56="ST&gt;3",BN173&gt;=100),AND('4-man'!BN$58="ST&gt;3",BN189&gt;=100))))),'4-man'!BN$54,0)</f>
        <v/>
      </c>
      <c r="BO188">
        <f>IF(OR('4-man'!BO$57="P",OR('4-man'!BO$57="R",'4-man'!BO$54=$R$187),AND('4-man'!BO$54&lt;=IF('4-man'!$BF$37="",999,'4-man'!$BF$37),OR('4-man'!BO$57="D",LEFT('4-man'!BO$57,3)="ST&gt;",OR(AND('4-man'!BO$55="ST&gt;3",BO165&gt;=100),AND('4-man'!BO$56="ST&gt;3",BO173&gt;=100),AND('4-man'!BO$58="ST&gt;3",BO189&gt;=100))))),'4-man'!BO$54,0)</f>
        <v/>
      </c>
      <c r="BP188">
        <f>IF(OR('4-man'!BP$57="P",OR('4-man'!BP$57="R",'4-man'!BP$54=$R$187),AND('4-man'!BP$54&lt;=IF('4-man'!$BF$37="",999,'4-man'!$BF$37),OR('4-man'!BP$57="D",LEFT('4-man'!BP$57,3)="ST&gt;",OR(AND('4-man'!BP$55="ST&gt;3",BP165&gt;=100),AND('4-man'!BP$56="ST&gt;3",BP173&gt;=100),AND('4-man'!BP$58="ST&gt;3",BP189&gt;=100))))),'4-man'!BP$54,0)</f>
        <v/>
      </c>
      <c r="BQ188">
        <f>IF(OR('4-man'!BQ$57="P",OR('4-man'!BQ$57="R",'4-man'!BQ$54=$R$187),AND('4-man'!BQ$54&lt;=IF('4-man'!$BF$37="",999,'4-man'!$BF$37),OR('4-man'!BQ$57="D",LEFT('4-man'!BQ$57,3)="ST&gt;",OR(AND('4-man'!BQ$55="ST&gt;3",BQ165&gt;=100),AND('4-man'!BQ$56="ST&gt;3",BQ173&gt;=100),AND('4-man'!BQ$58="ST&gt;3",BQ189&gt;=100))))),'4-man'!BQ$54,0)</f>
        <v/>
      </c>
      <c r="BR188">
        <f>IF(OR('4-man'!BR$57="P",OR('4-man'!BR$57="R",'4-man'!BR$54=$R$187),AND('4-man'!BR$54&lt;=IF('4-man'!$BF$37="",999,'4-man'!$BF$37),OR('4-man'!BR$57="D",LEFT('4-man'!BR$57,3)="ST&gt;",OR(AND('4-man'!BR$55="ST&gt;3",BR165&gt;=100),AND('4-man'!BR$56="ST&gt;3",BR173&gt;=100),AND('4-man'!BR$58="ST&gt;3",BR189&gt;=100))))),'4-man'!BR$54,0)</f>
        <v/>
      </c>
      <c r="BS188">
        <f>IF(OR('4-man'!BS$57="P",OR('4-man'!BS$57="R",'4-man'!BS$54=$R$187),AND('4-man'!BS$54&lt;=IF('4-man'!$BF$37="",999,'4-man'!$BF$37),OR('4-man'!BS$57="D",LEFT('4-man'!BS$57,3)="ST&gt;",OR(AND('4-man'!BS$55="ST&gt;3",BS165&gt;=100),AND('4-man'!BS$56="ST&gt;3",BS173&gt;=100),AND('4-man'!BS$58="ST&gt;3",BS189&gt;=100))))),'4-man'!BS$54,0)</f>
        <v/>
      </c>
      <c r="BT188">
        <f>IF(OR('4-man'!BT$57="P",OR('4-man'!BT$57="R",'4-man'!BT$54=$R$187),AND('4-man'!BT$54&lt;=IF('4-man'!$BF$37="",999,'4-man'!$BF$37),OR('4-man'!BT$57="D",LEFT('4-man'!BT$57,3)="ST&gt;",OR(AND('4-man'!BT$55="ST&gt;3",BT165&gt;=100),AND('4-man'!BT$56="ST&gt;3",BT173&gt;=100),AND('4-man'!BT$58="ST&gt;3",BT189&gt;=100))))),'4-man'!BT$54,0)</f>
        <v/>
      </c>
      <c r="BU188">
        <f>IF(OR('4-man'!BU$57="P",OR('4-man'!BU$57="R",'4-man'!BU$54=$R$187),AND('4-man'!BU$54&lt;=IF('4-man'!$BF$37="",999,'4-man'!$BF$37),OR('4-man'!BU$57="D",LEFT('4-man'!BU$57,3)="ST&gt;",OR(AND('4-man'!BU$55="ST&gt;3",BU165&gt;=100),AND('4-man'!BU$56="ST&gt;3",BU173&gt;=100),AND('4-man'!BU$58="ST&gt;3",BU189&gt;=100))))),'4-man'!BU$54,0)</f>
        <v/>
      </c>
      <c r="BV188">
        <f>IF(OR('4-man'!BV$57="P",OR('4-man'!BV$57="R",'4-man'!BV$54=$R$187),AND('4-man'!BV$54&lt;=IF('4-man'!$BF$37="",999,'4-man'!$BF$37),OR('4-man'!BV$57="D",LEFT('4-man'!BV$57,3)="ST&gt;",OR(AND('4-man'!BV$55="ST&gt;3",BV165&gt;=100),AND('4-man'!BV$56="ST&gt;3",BV173&gt;=100),AND('4-man'!BV$58="ST&gt;3",BV189&gt;=100))))),'4-man'!BV$54,0)</f>
        <v/>
      </c>
      <c r="BW188">
        <f>IF(OR('4-man'!BW$57="P",OR('4-man'!BW$57="R",'4-man'!BW$54=$R$187),AND('4-man'!BW$54&lt;=IF('4-man'!$BF$37="",999,'4-man'!$BF$37),OR('4-man'!BW$57="D",LEFT('4-man'!BW$57,3)="ST&gt;",OR(AND('4-man'!BW$55="ST&gt;3",BW165&gt;=100),AND('4-man'!BW$56="ST&gt;3",BW173&gt;=100),AND('4-man'!BW$58="ST&gt;3",BW189&gt;=100))))),'4-man'!BW$54,0)</f>
        <v/>
      </c>
      <c r="BX188">
        <f>IF(OR('4-man'!BX$57="P",OR('4-man'!BX$57="R",'4-man'!BX$54=$R$187),AND('4-man'!BX$54&lt;=IF('4-man'!$BF$37="",999,'4-man'!$BF$37),OR('4-man'!BX$57="D",LEFT('4-man'!BX$57,3)="ST&gt;",OR(AND('4-man'!BX$55="ST&gt;3",BX165&gt;=100),AND('4-man'!BX$56="ST&gt;3",BX173&gt;=100),AND('4-man'!BX$58="ST&gt;3",BX189&gt;=100))))),'4-man'!BX$54,0)</f>
        <v/>
      </c>
      <c r="BY188">
        <f>IF(OR('4-man'!BY$57="P",OR('4-man'!BY$57="R",'4-man'!BY$54=$R$187),AND('4-man'!BY$54&lt;=IF('4-man'!$BF$37="",999,'4-man'!$BF$37),OR('4-man'!BY$57="D",LEFT('4-man'!BY$57,3)="ST&gt;",OR(AND('4-man'!BY$55="ST&gt;3",BY165&gt;=100),AND('4-man'!BY$56="ST&gt;3",BY173&gt;=100),AND('4-man'!BY$58="ST&gt;3",BY189&gt;=100))))),'4-man'!BY$54,0)</f>
        <v/>
      </c>
      <c r="BZ188">
        <f>IF(OR('4-man'!BZ$57="P",OR('4-man'!BZ$57="R",'4-man'!BZ$54=$R$187),AND('4-man'!BZ$54&lt;=IF('4-man'!$BF$37="",999,'4-man'!$BF$37),OR('4-man'!BZ$57="D",LEFT('4-man'!BZ$57,3)="ST&gt;",OR(AND('4-man'!BZ$55="ST&gt;3",BZ165&gt;=100),AND('4-man'!BZ$56="ST&gt;3",BZ173&gt;=100),AND('4-man'!BZ$58="ST&gt;3",BZ189&gt;=100))))),'4-man'!BZ$54,0)</f>
        <v/>
      </c>
      <c r="CA188">
        <f>IF(OR('4-man'!CA$57="P",OR('4-man'!CA$57="R",'4-man'!CA$54=$R$187),AND('4-man'!CA$54&lt;=IF('4-man'!$BF$37="",999,'4-man'!$BF$37),OR('4-man'!CA$57="D",LEFT('4-man'!CA$57,3)="ST&gt;",OR(AND('4-man'!CA$55="ST&gt;3",CA165&gt;=100),AND('4-man'!CA$56="ST&gt;3",CA173&gt;=100),AND('4-man'!CA$58="ST&gt;3",CA189&gt;=100))))),'4-man'!CA$54,0)</f>
        <v/>
      </c>
      <c r="CB188">
        <f>IF(OR('4-man'!CB$57="P",OR('4-man'!CB$57="R",'4-man'!CB$54=$R$187),AND('4-man'!CB$54&lt;=IF('4-man'!$BF$37="",999,'4-man'!$BF$37),OR('4-man'!CB$57="D",LEFT('4-man'!CB$57,3)="ST&gt;",OR(AND('4-man'!CB$55="ST&gt;3",CB165&gt;=100),AND('4-man'!CB$56="ST&gt;3",CB173&gt;=100),AND('4-man'!CB$58="ST&gt;3",CB189&gt;=100))))),'4-man'!CB$54,0)</f>
        <v/>
      </c>
      <c r="CC188">
        <f>IF(OR('4-man'!CC$57="P",OR('4-man'!CC$57="R",'4-man'!CC$54=$R$187),AND('4-man'!CC$54&lt;=IF('4-man'!$BF$37="",999,'4-man'!$BF$37),OR('4-man'!CC$57="D",LEFT('4-man'!CC$57,3)="ST&gt;",OR(AND('4-man'!CC$55="ST&gt;3",CC165&gt;=100),AND('4-man'!CC$56="ST&gt;3",CC173&gt;=100),AND('4-man'!CC$58="ST&gt;3",CC189&gt;=100))))),'4-man'!CC$54,0)</f>
        <v/>
      </c>
      <c r="CD188">
        <f>IF(OR('4-man'!CD$57="P",OR('4-man'!CD$57="R",'4-man'!CD$54=$R$187),AND('4-man'!CD$54&lt;=IF('4-man'!$BF$37="",999,'4-man'!$BF$37),OR('4-man'!CD$57="D",LEFT('4-man'!CD$57,3)="ST&gt;",OR(AND('4-man'!CD$55="ST&gt;3",CD165&gt;=100),AND('4-man'!CD$56="ST&gt;3",CD173&gt;=100),AND('4-man'!CD$58="ST&gt;3",CD189&gt;=100))))),'4-man'!CD$54,0)</f>
        <v/>
      </c>
    </row>
    <row r="189">
      <c r="A189" t="inlineStr">
        <is>
          <t>P4 s1</t>
        </is>
      </c>
      <c r="C189">
        <f>MIN(100,B190+IF(AND(OR(NOT(ISNUMBER($R$195)),'4-man'!C$54&gt;$R$195),B190&lt;100,B191+1&gt;=IF(OR('4-man'!$F$40=TRUE,'4-man'!$F$40="TRUE",'4-man'!$F$40="Yes"),25,50)),10,0)+IF('4-man'!C$54=$Q$195,25,0))</f>
        <v/>
      </c>
      <c r="D189">
        <f>MIN(100,C190+IF(AND(OR(NOT(ISNUMBER($R$195)),'4-man'!D$54&gt;$R$195),C190&lt;100,C191+1&gt;=IF(OR('4-man'!$F$40=TRUE,'4-man'!$F$40="TRUE",'4-man'!$F$40="Yes"),25,50)),10,0)+IF('4-man'!D$54=$Q$195,25,0))</f>
        <v/>
      </c>
      <c r="E189">
        <f>MIN(100,D190+IF(AND(OR(NOT(ISNUMBER($R$195)),'4-man'!E$54&gt;$R$195),D190&lt;100,D191+1&gt;=IF(OR('4-man'!$F$40=TRUE,'4-man'!$F$40="TRUE",'4-man'!$F$40="Yes"),25,50)),10,0)+IF('4-man'!E$54=$Q$195,25,0))</f>
        <v/>
      </c>
      <c r="F189">
        <f>MIN(100,E190+IF(AND(OR(NOT(ISNUMBER($R$195)),'4-man'!F$54&gt;$R$195),E190&lt;100,E191+1&gt;=IF(OR('4-man'!$F$40=TRUE,'4-man'!$F$40="TRUE",'4-man'!$F$40="Yes"),25,50)),10,0)+IF('4-man'!F$54=$Q$195,25,0))</f>
        <v/>
      </c>
      <c r="G189">
        <f>MIN(100,F190+IF(AND(OR(NOT(ISNUMBER($R$195)),'4-man'!G$54&gt;$R$195),F190&lt;100,F191+1&gt;=IF(OR('4-man'!$F$40=TRUE,'4-man'!$F$40="TRUE",'4-man'!$F$40="Yes"),25,50)),10,0)+IF('4-man'!G$54=$Q$195,25,0))</f>
        <v/>
      </c>
      <c r="H189">
        <f>MIN(100,G190+IF(AND(OR(NOT(ISNUMBER($R$195)),'4-man'!H$54&gt;$R$195),G190&lt;100,G191+1&gt;=IF(OR('4-man'!$F$40=TRUE,'4-man'!$F$40="TRUE",'4-man'!$F$40="Yes"),25,50)),10,0)+IF('4-man'!H$54=$Q$195,25,0))</f>
        <v/>
      </c>
      <c r="I189">
        <f>MIN(100,H190+IF(AND(OR(NOT(ISNUMBER($R$195)),'4-man'!I$54&gt;$R$195),H190&lt;100,H191+1&gt;=IF(OR('4-man'!$F$40=TRUE,'4-man'!$F$40="TRUE",'4-man'!$F$40="Yes"),25,50)),10,0)+IF('4-man'!I$54=$Q$195,25,0))</f>
        <v/>
      </c>
      <c r="J189">
        <f>MIN(100,I190+IF(AND(OR(NOT(ISNUMBER($R$195)),'4-man'!J$54&gt;$R$195),I190&lt;100,I191+1&gt;=IF(OR('4-man'!$F$40=TRUE,'4-man'!$F$40="TRUE",'4-man'!$F$40="Yes"),25,50)),10,0)+IF('4-man'!J$54=$Q$195,25,0))</f>
        <v/>
      </c>
      <c r="K189">
        <f>MIN(100,J190+IF(AND(OR(NOT(ISNUMBER($R$195)),'4-man'!K$54&gt;$R$195),J190&lt;100,J191+1&gt;=IF(OR('4-man'!$F$40=TRUE,'4-man'!$F$40="TRUE",'4-man'!$F$40="Yes"),25,50)),10,0)+IF('4-man'!K$54=$Q$195,25,0))</f>
        <v/>
      </c>
      <c r="L189">
        <f>MIN(100,K190+IF(AND(OR(NOT(ISNUMBER($R$195)),'4-man'!L$54&gt;$R$195),K190&lt;100,K191+1&gt;=IF(OR('4-man'!$F$40=TRUE,'4-man'!$F$40="TRUE",'4-man'!$F$40="Yes"),25,50)),10,0)+IF('4-man'!L$54=$Q$195,25,0))</f>
        <v/>
      </c>
      <c r="M189">
        <f>MIN(100,L190+IF(AND(OR(NOT(ISNUMBER($R$195)),'4-man'!M$54&gt;$R$195),L190&lt;100,L191+1&gt;=IF(OR('4-man'!$F$40=TRUE,'4-man'!$F$40="TRUE",'4-man'!$F$40="Yes"),25,50)),10,0)+IF('4-man'!M$54=$Q$195,25,0))</f>
        <v/>
      </c>
      <c r="N189">
        <f>MIN(100,M190+IF(AND(OR(NOT(ISNUMBER($R$195)),'4-man'!N$54&gt;$R$195),M190&lt;100,M191+1&gt;=IF(OR('4-man'!$F$40=TRUE,'4-man'!$F$40="TRUE",'4-man'!$F$40="Yes"),25,50)),10,0)+IF('4-man'!N$54=$Q$195,25,0))</f>
        <v/>
      </c>
      <c r="O189">
        <f>MIN(100,N190+IF(AND(OR(NOT(ISNUMBER($R$195)),'4-man'!O$54&gt;$R$195),N190&lt;100,N191+1&gt;=IF(OR('4-man'!$F$40=TRUE,'4-man'!$F$40="TRUE",'4-man'!$F$40="Yes"),25,50)),10,0)+IF('4-man'!O$54=$Q$195,25,0))</f>
        <v/>
      </c>
      <c r="P189">
        <f>MIN(100,O190+IF(AND(OR(NOT(ISNUMBER($R$195)),'4-man'!P$54&gt;$R$195),O190&lt;100,O191+1&gt;=IF(OR('4-man'!$F$40=TRUE,'4-man'!$F$40="TRUE",'4-man'!$F$40="Yes"),25,50)),10,0)+IF('4-man'!P$54=$Q$195,25,0))</f>
        <v/>
      </c>
      <c r="Q189">
        <f>MIN(100,P190+IF(AND(OR(NOT(ISNUMBER($R$195)),'4-man'!Q$54&gt;$R$195),P190&lt;100,P191+1&gt;=IF(OR('4-man'!$F$40=TRUE,'4-man'!$F$40="TRUE",'4-man'!$F$40="Yes"),25,50)),10,0)+IF('4-man'!Q$54=$Q$195,25,0))</f>
        <v/>
      </c>
      <c r="R189">
        <f>MIN(100,Q190+IF(AND(OR(NOT(ISNUMBER($R$195)),'4-man'!R$54&gt;$R$195),Q190&lt;100,Q191+1&gt;=IF(OR('4-man'!$F$40=TRUE,'4-man'!$F$40="TRUE",'4-man'!$F$40="Yes"),25,50)),10,0)+IF('4-man'!R$54=$Q$195,25,0))</f>
        <v/>
      </c>
      <c r="S189">
        <f>MIN(100,R190+IF(AND(OR(NOT(ISNUMBER($R$195)),'4-man'!S$54&gt;$R$195),R190&lt;100,R191+1&gt;=IF(OR('4-man'!$F$40=TRUE,'4-man'!$F$40="TRUE",'4-man'!$F$40="Yes"),25,50)),10,0)+IF('4-man'!S$54=$Q$195,25,0))</f>
        <v/>
      </c>
      <c r="T189">
        <f>MIN(100,S190+IF(AND(OR(NOT(ISNUMBER($R$195)),'4-man'!T$54&gt;$R$195),S190&lt;100,S191+1&gt;=IF(OR('4-man'!$F$40=TRUE,'4-man'!$F$40="TRUE",'4-man'!$F$40="Yes"),25,50)),10,0)+IF('4-man'!T$54=$Q$195,25,0))</f>
        <v/>
      </c>
      <c r="U189">
        <f>MIN(100,T190+IF(AND(OR(NOT(ISNUMBER($R$195)),'4-man'!U$54&gt;$R$195),T190&lt;100,T191+1&gt;=IF(OR('4-man'!$F$40=TRUE,'4-man'!$F$40="TRUE",'4-man'!$F$40="Yes"),25,50)),10,0)+IF('4-man'!U$54=$Q$195,25,0))</f>
        <v/>
      </c>
      <c r="V189">
        <f>MIN(100,U190+IF(AND(OR(NOT(ISNUMBER($R$195)),'4-man'!V$54&gt;$R$195),U190&lt;100,U191+1&gt;=IF(OR('4-man'!$F$40=TRUE,'4-man'!$F$40="TRUE",'4-man'!$F$40="Yes"),25,50)),10,0)+IF('4-man'!V$54=$Q$195,25,0))</f>
        <v/>
      </c>
      <c r="W189">
        <f>MIN(100,V190+IF(AND(OR(NOT(ISNUMBER($R$195)),'4-man'!W$54&gt;$R$195),V190&lt;100,V191+1&gt;=IF(OR('4-man'!$F$40=TRUE,'4-man'!$F$40="TRUE",'4-man'!$F$40="Yes"),25,50)),10,0)+IF('4-man'!W$54=$Q$195,25,0))</f>
        <v/>
      </c>
      <c r="X189">
        <f>MIN(100,W190+IF(AND(OR(NOT(ISNUMBER($R$195)),'4-man'!X$54&gt;$R$195),W190&lt;100,W191+1&gt;=IF(OR('4-man'!$F$40=TRUE,'4-man'!$F$40="TRUE",'4-man'!$F$40="Yes"),25,50)),10,0)+IF('4-man'!X$54=$Q$195,25,0))</f>
        <v/>
      </c>
      <c r="Y189">
        <f>MIN(100,X190+IF(AND(OR(NOT(ISNUMBER($R$195)),'4-man'!Y$54&gt;$R$195),X190&lt;100,X191+1&gt;=IF(OR('4-man'!$F$40=TRUE,'4-man'!$F$40="TRUE",'4-man'!$F$40="Yes"),25,50)),10,0)+IF('4-man'!Y$54=$Q$195,25,0))</f>
        <v/>
      </c>
      <c r="Z189">
        <f>MIN(100,Y190+IF(AND(OR(NOT(ISNUMBER($R$195)),'4-man'!Z$54&gt;$R$195),Y190&lt;100,Y191+1&gt;=IF(OR('4-man'!$F$40=TRUE,'4-man'!$F$40="TRUE",'4-man'!$F$40="Yes"),25,50)),10,0)+IF('4-man'!Z$54=$Q$195,25,0))</f>
        <v/>
      </c>
      <c r="AA189">
        <f>MIN(100,Z190+IF(AND(OR(NOT(ISNUMBER($R$195)),'4-man'!AA$54&gt;$R$195),Z190&lt;100,Z191+1&gt;=IF(OR('4-man'!$F$40=TRUE,'4-man'!$F$40="TRUE",'4-man'!$F$40="Yes"),25,50)),10,0)+IF('4-man'!AA$54=$Q$195,25,0))</f>
        <v/>
      </c>
      <c r="AB189">
        <f>MIN(100,AA190+IF(AND(OR(NOT(ISNUMBER($R$195)),'4-man'!AB$54&gt;$R$195),AA190&lt;100,AA191+1&gt;=IF(OR('4-man'!$F$40=TRUE,'4-man'!$F$40="TRUE",'4-man'!$F$40="Yes"),25,50)),10,0)+IF('4-man'!AB$54=$Q$195,25,0))</f>
        <v/>
      </c>
      <c r="AC189">
        <f>MIN(100,AB190+IF(AND(OR(NOT(ISNUMBER($R$195)),'4-man'!AC$54&gt;$R$195),AB190&lt;100,AB191+1&gt;=IF(OR('4-man'!$F$40=TRUE,'4-man'!$F$40="TRUE",'4-man'!$F$40="Yes"),25,50)),10,0)+IF('4-man'!AC$54=$Q$195,25,0))</f>
        <v/>
      </c>
      <c r="AD189">
        <f>MIN(100,AC190+IF(AND(OR(NOT(ISNUMBER($R$195)),'4-man'!AD$54&gt;$R$195),AC190&lt;100,AC191+1&gt;=IF(OR('4-man'!$F$40=TRUE,'4-man'!$F$40="TRUE",'4-man'!$F$40="Yes"),25,50)),10,0)+IF('4-man'!AD$54=$Q$195,25,0))</f>
        <v/>
      </c>
      <c r="AE189">
        <f>MIN(100,AD190+IF(AND(OR(NOT(ISNUMBER($R$195)),'4-man'!AE$54&gt;$R$195),AD190&lt;100,AD191+1&gt;=IF(OR('4-man'!$F$40=TRUE,'4-man'!$F$40="TRUE",'4-man'!$F$40="Yes"),25,50)),10,0)+IF('4-man'!AE$54=$Q$195,25,0))</f>
        <v/>
      </c>
      <c r="AF189">
        <f>MIN(100,AE190+IF(AND(OR(NOT(ISNUMBER($R$195)),'4-man'!AF$54&gt;$R$195),AE190&lt;100,AE191+1&gt;=IF(OR('4-man'!$F$40=TRUE,'4-man'!$F$40="TRUE",'4-man'!$F$40="Yes"),25,50)),10,0)+IF('4-man'!AF$54=$Q$195,25,0))</f>
        <v/>
      </c>
      <c r="AG189">
        <f>MIN(100,AF190+IF(AND(OR(NOT(ISNUMBER($R$195)),'4-man'!AG$54&gt;$R$195),AF190&lt;100,AF191+1&gt;=IF(OR('4-man'!$F$40=TRUE,'4-man'!$F$40="TRUE",'4-man'!$F$40="Yes"),25,50)),10,0)+IF('4-man'!AG$54=$Q$195,25,0))</f>
        <v/>
      </c>
      <c r="AH189">
        <f>MIN(100,AG190+IF(AND(OR(NOT(ISNUMBER($R$195)),'4-man'!AH$54&gt;$R$195),AG190&lt;100,AG191+1&gt;=IF(OR('4-man'!$F$40=TRUE,'4-man'!$F$40="TRUE",'4-man'!$F$40="Yes"),25,50)),10,0)+IF('4-man'!AH$54=$Q$195,25,0))</f>
        <v/>
      </c>
      <c r="AI189">
        <f>MIN(100,AH190+IF(AND(OR(NOT(ISNUMBER($R$195)),'4-man'!AI$54&gt;$R$195),AH190&lt;100,AH191+1&gt;=IF(OR('4-man'!$F$40=TRUE,'4-man'!$F$40="TRUE",'4-man'!$F$40="Yes"),25,50)),10,0)+IF('4-man'!AI$54=$Q$195,25,0))</f>
        <v/>
      </c>
      <c r="AJ189">
        <f>MIN(100,AI190+IF(AND(OR(NOT(ISNUMBER($R$195)),'4-man'!AJ$54&gt;$R$195),AI190&lt;100,AI191+1&gt;=IF(OR('4-man'!$F$40=TRUE,'4-man'!$F$40="TRUE",'4-man'!$F$40="Yes"),25,50)),10,0)+IF('4-man'!AJ$54=$Q$195,25,0))</f>
        <v/>
      </c>
      <c r="AK189">
        <f>MIN(100,AJ190+IF(AND(OR(NOT(ISNUMBER($R$195)),'4-man'!AK$54&gt;$R$195),AJ190&lt;100,AJ191+1&gt;=IF(OR('4-man'!$F$40=TRUE,'4-man'!$F$40="TRUE",'4-man'!$F$40="Yes"),25,50)),10,0)+IF('4-man'!AK$54=$Q$195,25,0))</f>
        <v/>
      </c>
      <c r="AL189">
        <f>MIN(100,AK190+IF(AND(OR(NOT(ISNUMBER($R$195)),'4-man'!AL$54&gt;$R$195),AK190&lt;100,AK191+1&gt;=IF(OR('4-man'!$F$40=TRUE,'4-man'!$F$40="TRUE",'4-man'!$F$40="Yes"),25,50)),10,0)+IF('4-man'!AL$54=$Q$195,25,0))</f>
        <v/>
      </c>
      <c r="AM189">
        <f>MIN(100,AL190+IF(AND(OR(NOT(ISNUMBER($R$195)),'4-man'!AM$54&gt;$R$195),AL190&lt;100,AL191+1&gt;=IF(OR('4-man'!$F$40=TRUE,'4-man'!$F$40="TRUE",'4-man'!$F$40="Yes"),25,50)),10,0)+IF('4-man'!AM$54=$Q$195,25,0))</f>
        <v/>
      </c>
      <c r="AN189">
        <f>MIN(100,AM190+IF(AND(OR(NOT(ISNUMBER($R$195)),'4-man'!AN$54&gt;$R$195),AM190&lt;100,AM191+1&gt;=IF(OR('4-man'!$F$40=TRUE,'4-man'!$F$40="TRUE",'4-man'!$F$40="Yes"),25,50)),10,0)+IF('4-man'!AN$54=$Q$195,25,0))</f>
        <v/>
      </c>
      <c r="AO189">
        <f>MIN(100,AN190+IF(AND(OR(NOT(ISNUMBER($R$195)),'4-man'!AO$54&gt;$R$195),AN190&lt;100,AN191+1&gt;=IF(OR('4-man'!$F$40=TRUE,'4-man'!$F$40="TRUE",'4-man'!$F$40="Yes"),25,50)),10,0)+IF('4-man'!AO$54=$Q$195,25,0))</f>
        <v/>
      </c>
      <c r="AP189">
        <f>MIN(100,AO190+IF(AND(OR(NOT(ISNUMBER($R$195)),'4-man'!AP$54&gt;$R$195),AO190&lt;100,AO191+1&gt;=IF(OR('4-man'!$F$40=TRUE,'4-man'!$F$40="TRUE",'4-man'!$F$40="Yes"),25,50)),10,0)+IF('4-man'!AP$54=$Q$195,25,0))</f>
        <v/>
      </c>
      <c r="AQ189">
        <f>MIN(100,AP190+IF(AND(OR(NOT(ISNUMBER($R$195)),'4-man'!AQ$54&gt;$R$195),AP190&lt;100,AP191+1&gt;=IF(OR('4-man'!$F$40=TRUE,'4-man'!$F$40="TRUE",'4-man'!$F$40="Yes"),25,50)),10,0)+IF('4-man'!AQ$54=$Q$195,25,0))</f>
        <v/>
      </c>
      <c r="AR189">
        <f>MIN(100,AQ190+IF(AND(OR(NOT(ISNUMBER($R$195)),'4-man'!AR$54&gt;$R$195),AQ190&lt;100,AQ191+1&gt;=IF(OR('4-man'!$F$40=TRUE,'4-man'!$F$40="TRUE",'4-man'!$F$40="Yes"),25,50)),10,0)+IF('4-man'!AR$54=$Q$195,25,0))</f>
        <v/>
      </c>
      <c r="AS189">
        <f>MIN(100,AR190+IF(AND(OR(NOT(ISNUMBER($R$195)),'4-man'!AS$54&gt;$R$195),AR190&lt;100,AR191+1&gt;=IF(OR('4-man'!$F$40=TRUE,'4-man'!$F$40="TRUE",'4-man'!$F$40="Yes"),25,50)),10,0)+IF('4-man'!AS$54=$Q$195,25,0))</f>
        <v/>
      </c>
      <c r="AT189">
        <f>MIN(100,AS190+IF(AND(OR(NOT(ISNUMBER($R$195)),'4-man'!AT$54&gt;$R$195),AS190&lt;100,AS191+1&gt;=IF(OR('4-man'!$F$40=TRUE,'4-man'!$F$40="TRUE",'4-man'!$F$40="Yes"),25,50)),10,0)+IF('4-man'!AT$54=$Q$195,25,0))</f>
        <v/>
      </c>
      <c r="AU189">
        <f>MIN(100,AT190+IF(AND(OR(NOT(ISNUMBER($R$195)),'4-man'!AU$54&gt;$R$195),AT190&lt;100,AT191+1&gt;=IF(OR('4-man'!$F$40=TRUE,'4-man'!$F$40="TRUE",'4-man'!$F$40="Yes"),25,50)),10,0)+IF('4-man'!AU$54=$Q$195,25,0))</f>
        <v/>
      </c>
      <c r="AV189">
        <f>MIN(100,AU190+IF(AND(OR(NOT(ISNUMBER($R$195)),'4-man'!AV$54&gt;$R$195),AU190&lt;100,AU191+1&gt;=IF(OR('4-man'!$F$40=TRUE,'4-man'!$F$40="TRUE",'4-man'!$F$40="Yes"),25,50)),10,0)+IF('4-man'!AV$54=$Q$195,25,0))</f>
        <v/>
      </c>
      <c r="AW189">
        <f>MIN(100,AV190+IF(AND(OR(NOT(ISNUMBER($R$195)),'4-man'!AW$54&gt;$R$195),AV190&lt;100,AV191+1&gt;=IF(OR('4-man'!$F$40=TRUE,'4-man'!$F$40="TRUE",'4-man'!$F$40="Yes"),25,50)),10,0)+IF('4-man'!AW$54=$Q$195,25,0))</f>
        <v/>
      </c>
      <c r="AX189">
        <f>MIN(100,AW190+IF(AND(OR(NOT(ISNUMBER($R$195)),'4-man'!AX$54&gt;$R$195),AW190&lt;100,AW191+1&gt;=IF(OR('4-man'!$F$40=TRUE,'4-man'!$F$40="TRUE",'4-man'!$F$40="Yes"),25,50)),10,0)+IF('4-man'!AX$54=$Q$195,25,0))</f>
        <v/>
      </c>
      <c r="AY189">
        <f>MIN(100,AX190+IF(AND(OR(NOT(ISNUMBER($R$195)),'4-man'!AY$54&gt;$R$195),AX190&lt;100,AX191+1&gt;=IF(OR('4-man'!$F$40=TRUE,'4-man'!$F$40="TRUE",'4-man'!$F$40="Yes"),25,50)),10,0)+IF('4-man'!AY$54=$Q$195,25,0))</f>
        <v/>
      </c>
      <c r="AZ189">
        <f>MIN(100,AY190+IF(AND(OR(NOT(ISNUMBER($R$195)),'4-man'!AZ$54&gt;$R$195),AY190&lt;100,AY191+1&gt;=IF(OR('4-man'!$F$40=TRUE,'4-man'!$F$40="TRUE",'4-man'!$F$40="Yes"),25,50)),10,0)+IF('4-man'!AZ$54=$Q$195,25,0))</f>
        <v/>
      </c>
      <c r="BA189">
        <f>MIN(100,AZ190+IF(AND(OR(NOT(ISNUMBER($R$195)),'4-man'!BA$54&gt;$R$195),AZ190&lt;100,AZ191+1&gt;=IF(OR('4-man'!$F$40=TRUE,'4-man'!$F$40="TRUE",'4-man'!$F$40="Yes"),25,50)),10,0)+IF('4-man'!BA$54=$Q$195,25,0))</f>
        <v/>
      </c>
      <c r="BB189">
        <f>MIN(100,BA190+IF(AND(OR(NOT(ISNUMBER($R$195)),'4-man'!BB$54&gt;$R$195),BA190&lt;100,BA191+1&gt;=IF(OR('4-man'!$F$40=TRUE,'4-man'!$F$40="TRUE",'4-man'!$F$40="Yes"),25,50)),10,0)+IF('4-man'!BB$54=$Q$195,25,0))</f>
        <v/>
      </c>
      <c r="BC189">
        <f>MIN(100,BB190+IF(AND(OR(NOT(ISNUMBER($R$195)),'4-man'!BC$54&gt;$R$195),BB190&lt;100,BB191+1&gt;=IF(OR('4-man'!$F$40=TRUE,'4-man'!$F$40="TRUE",'4-man'!$F$40="Yes"),25,50)),10,0)+IF('4-man'!BC$54=$Q$195,25,0))</f>
        <v/>
      </c>
      <c r="BD189">
        <f>MIN(100,BC190+IF(AND(OR(NOT(ISNUMBER($R$195)),'4-man'!BD$54&gt;$R$195),BC190&lt;100,BC191+1&gt;=IF(OR('4-man'!$F$40=TRUE,'4-man'!$F$40="TRUE",'4-man'!$F$40="Yes"),25,50)),10,0)+IF('4-man'!BD$54=$Q$195,25,0))</f>
        <v/>
      </c>
      <c r="BE189">
        <f>MIN(100,BD190+IF(AND(OR(NOT(ISNUMBER($R$195)),'4-man'!BE$54&gt;$R$195),BD190&lt;100,BD191+1&gt;=IF(OR('4-man'!$F$40=TRUE,'4-man'!$F$40="TRUE",'4-man'!$F$40="Yes"),25,50)),10,0)+IF('4-man'!BE$54=$Q$195,25,0))</f>
        <v/>
      </c>
      <c r="BF189">
        <f>MIN(100,BE190+IF(AND(OR(NOT(ISNUMBER($R$195)),'4-man'!BF$54&gt;$R$195),BE190&lt;100,BE191+1&gt;=IF(OR('4-man'!$F$40=TRUE,'4-man'!$F$40="TRUE",'4-man'!$F$40="Yes"),25,50)),10,0)+IF('4-man'!BF$54=$Q$195,25,0))</f>
        <v/>
      </c>
      <c r="BG189">
        <f>MIN(100,BF190+IF(AND(OR(NOT(ISNUMBER($R$195)),'4-man'!BG$54&gt;$R$195),BF190&lt;100,BF191+1&gt;=IF(OR('4-man'!$F$40=TRUE,'4-man'!$F$40="TRUE",'4-man'!$F$40="Yes"),25,50)),10,0)+IF('4-man'!BG$54=$Q$195,25,0))</f>
        <v/>
      </c>
      <c r="BH189">
        <f>MIN(100,BG190+IF(AND(OR(NOT(ISNUMBER($R$195)),'4-man'!BH$54&gt;$R$195),BG190&lt;100,BG191+1&gt;=IF(OR('4-man'!$F$40=TRUE,'4-man'!$F$40="TRUE",'4-man'!$F$40="Yes"),25,50)),10,0)+IF('4-man'!BH$54=$Q$195,25,0))</f>
        <v/>
      </c>
      <c r="BI189">
        <f>MIN(100,BH190+IF(AND(OR(NOT(ISNUMBER($R$195)),'4-man'!BI$54&gt;$R$195),BH190&lt;100,BH191+1&gt;=IF(OR('4-man'!$F$40=TRUE,'4-man'!$F$40="TRUE",'4-man'!$F$40="Yes"),25,50)),10,0)+IF('4-man'!BI$54=$Q$195,25,0))</f>
        <v/>
      </c>
      <c r="BJ189">
        <f>MIN(100,BI190+IF(AND(OR(NOT(ISNUMBER($R$195)),'4-man'!BJ$54&gt;$R$195),BI190&lt;100,BI191+1&gt;=IF(OR('4-man'!$F$40=TRUE,'4-man'!$F$40="TRUE",'4-man'!$F$40="Yes"),25,50)),10,0)+IF('4-man'!BJ$54=$Q$195,25,0))</f>
        <v/>
      </c>
      <c r="BK189">
        <f>MIN(100,BJ190+IF(AND(OR(NOT(ISNUMBER($R$195)),'4-man'!BK$54&gt;$R$195),BJ190&lt;100,BJ191+1&gt;=IF(OR('4-man'!$F$40=TRUE,'4-man'!$F$40="TRUE",'4-man'!$F$40="Yes"),25,50)),10,0)+IF('4-man'!BK$54=$Q$195,25,0))</f>
        <v/>
      </c>
      <c r="BL189">
        <f>MIN(100,BK190+IF(AND(OR(NOT(ISNUMBER($R$195)),'4-man'!BL$54&gt;$R$195),BK190&lt;100,BK191+1&gt;=IF(OR('4-man'!$F$40=TRUE,'4-man'!$F$40="TRUE",'4-man'!$F$40="Yes"),25,50)),10,0)+IF('4-man'!BL$54=$Q$195,25,0))</f>
        <v/>
      </c>
      <c r="BM189">
        <f>MIN(100,BL190+IF(AND(OR(NOT(ISNUMBER($R$195)),'4-man'!BM$54&gt;$R$195),BL190&lt;100,BL191+1&gt;=IF(OR('4-man'!$F$40=TRUE,'4-man'!$F$40="TRUE",'4-man'!$F$40="Yes"),25,50)),10,0)+IF('4-man'!BM$54=$Q$195,25,0))</f>
        <v/>
      </c>
      <c r="BN189">
        <f>MIN(100,BM190+IF(AND(OR(NOT(ISNUMBER($R$195)),'4-man'!BN$54&gt;$R$195),BM190&lt;100,BM191+1&gt;=IF(OR('4-man'!$F$40=TRUE,'4-man'!$F$40="TRUE",'4-man'!$F$40="Yes"),25,50)),10,0)+IF('4-man'!BN$54=$Q$195,25,0))</f>
        <v/>
      </c>
      <c r="BO189">
        <f>MIN(100,BN190+IF(AND(OR(NOT(ISNUMBER($R$195)),'4-man'!BO$54&gt;$R$195),BN190&lt;100,BN191+1&gt;=IF(OR('4-man'!$F$40=TRUE,'4-man'!$F$40="TRUE",'4-man'!$F$40="Yes"),25,50)),10,0)+IF('4-man'!BO$54=$Q$195,25,0))</f>
        <v/>
      </c>
      <c r="BP189">
        <f>MIN(100,BO190+IF(AND(OR(NOT(ISNUMBER($R$195)),'4-man'!BP$54&gt;$R$195),BO190&lt;100,BO191+1&gt;=IF(OR('4-man'!$F$40=TRUE,'4-man'!$F$40="TRUE",'4-man'!$F$40="Yes"),25,50)),10,0)+IF('4-man'!BP$54=$Q$195,25,0))</f>
        <v/>
      </c>
      <c r="BQ189">
        <f>MIN(100,BP190+IF(AND(OR(NOT(ISNUMBER($R$195)),'4-man'!BQ$54&gt;$R$195),BP190&lt;100,BP191+1&gt;=IF(OR('4-man'!$F$40=TRUE,'4-man'!$F$40="TRUE",'4-man'!$F$40="Yes"),25,50)),10,0)+IF('4-man'!BQ$54=$Q$195,25,0))</f>
        <v/>
      </c>
      <c r="BR189">
        <f>MIN(100,BQ190+IF(AND(OR(NOT(ISNUMBER($R$195)),'4-man'!BR$54&gt;$R$195),BQ190&lt;100,BQ191+1&gt;=IF(OR('4-man'!$F$40=TRUE,'4-man'!$F$40="TRUE",'4-man'!$F$40="Yes"),25,50)),10,0)+IF('4-man'!BR$54=$Q$195,25,0))</f>
        <v/>
      </c>
      <c r="BS189">
        <f>MIN(100,BR190+IF(AND(OR(NOT(ISNUMBER($R$195)),'4-man'!BS$54&gt;$R$195),BR190&lt;100,BR191+1&gt;=IF(OR('4-man'!$F$40=TRUE,'4-man'!$F$40="TRUE",'4-man'!$F$40="Yes"),25,50)),10,0)+IF('4-man'!BS$54=$Q$195,25,0))</f>
        <v/>
      </c>
      <c r="BT189">
        <f>MIN(100,BS190+IF(AND(OR(NOT(ISNUMBER($R$195)),'4-man'!BT$54&gt;$R$195),BS190&lt;100,BS191+1&gt;=IF(OR('4-man'!$F$40=TRUE,'4-man'!$F$40="TRUE",'4-man'!$F$40="Yes"),25,50)),10,0)+IF('4-man'!BT$54=$Q$195,25,0))</f>
        <v/>
      </c>
      <c r="BU189">
        <f>MIN(100,BT190+IF(AND(OR(NOT(ISNUMBER($R$195)),'4-man'!BU$54&gt;$R$195),BT190&lt;100,BT191+1&gt;=IF(OR('4-man'!$F$40=TRUE,'4-man'!$F$40="TRUE",'4-man'!$F$40="Yes"),25,50)),10,0)+IF('4-man'!BU$54=$Q$195,25,0))</f>
        <v/>
      </c>
      <c r="BV189">
        <f>MIN(100,BU190+IF(AND(OR(NOT(ISNUMBER($R$195)),'4-man'!BV$54&gt;$R$195),BU190&lt;100,BU191+1&gt;=IF(OR('4-man'!$F$40=TRUE,'4-man'!$F$40="TRUE",'4-man'!$F$40="Yes"),25,50)),10,0)+IF('4-man'!BV$54=$Q$195,25,0))</f>
        <v/>
      </c>
      <c r="BW189">
        <f>MIN(100,BV190+IF(AND(OR(NOT(ISNUMBER($R$195)),'4-man'!BW$54&gt;$R$195),BV190&lt;100,BV191+1&gt;=IF(OR('4-man'!$F$40=TRUE,'4-man'!$F$40="TRUE",'4-man'!$F$40="Yes"),25,50)),10,0)+IF('4-man'!BW$54=$Q$195,25,0))</f>
        <v/>
      </c>
      <c r="BX189">
        <f>MIN(100,BW190+IF(AND(OR(NOT(ISNUMBER($R$195)),'4-man'!BX$54&gt;$R$195),BW190&lt;100,BW191+1&gt;=IF(OR('4-man'!$F$40=TRUE,'4-man'!$F$40="TRUE",'4-man'!$F$40="Yes"),25,50)),10,0)+IF('4-man'!BX$54=$Q$195,25,0))</f>
        <v/>
      </c>
      <c r="BY189">
        <f>MIN(100,BX190+IF(AND(OR(NOT(ISNUMBER($R$195)),'4-man'!BY$54&gt;$R$195),BX190&lt;100,BX191+1&gt;=IF(OR('4-man'!$F$40=TRUE,'4-man'!$F$40="TRUE",'4-man'!$F$40="Yes"),25,50)),10,0)+IF('4-man'!BY$54=$Q$195,25,0))</f>
        <v/>
      </c>
      <c r="BZ189">
        <f>MIN(100,BY190+IF(AND(OR(NOT(ISNUMBER($R$195)),'4-man'!BZ$54&gt;$R$195),BY190&lt;100,BY191+1&gt;=IF(OR('4-man'!$F$40=TRUE,'4-man'!$F$40="TRUE",'4-man'!$F$40="Yes"),25,50)),10,0)+IF('4-man'!BZ$54=$Q$195,25,0))</f>
        <v/>
      </c>
      <c r="CA189">
        <f>MIN(100,BZ190+IF(AND(OR(NOT(ISNUMBER($R$195)),'4-man'!CA$54&gt;$R$195),BZ190&lt;100,BZ191+1&gt;=IF(OR('4-man'!$F$40=TRUE,'4-man'!$F$40="TRUE",'4-man'!$F$40="Yes"),25,50)),10,0)+IF('4-man'!CA$54=$Q$195,25,0))</f>
        <v/>
      </c>
      <c r="CB189">
        <f>MIN(100,CA190+IF(AND(OR(NOT(ISNUMBER($R$195)),'4-man'!CB$54&gt;$R$195),CA190&lt;100,CA191+1&gt;=IF(OR('4-man'!$F$40=TRUE,'4-man'!$F$40="TRUE",'4-man'!$F$40="Yes"),25,50)),10,0)+IF('4-man'!CB$54=$Q$195,25,0))</f>
        <v/>
      </c>
      <c r="CC189">
        <f>MIN(100,CB190+IF(AND(OR(NOT(ISNUMBER($R$195)),'4-man'!CC$54&gt;$R$195),CB190&lt;100,CB191+1&gt;=IF(OR('4-man'!$F$40=TRUE,'4-man'!$F$40="TRUE",'4-man'!$F$40="Yes"),25,50)),10,0)+IF('4-man'!CC$54=$Q$195,25,0))</f>
        <v/>
      </c>
      <c r="CD189">
        <f>MIN(100,CC190+IF(AND(OR(NOT(ISNUMBER($R$195)),'4-man'!CD$54&gt;$R$195),CC190&lt;100,CC191+1&gt;=IF(OR('4-man'!$F$40=TRUE,'4-man'!$F$40="TRUE",'4-man'!$F$40="Yes"),25,50)),10,0)+IF('4-man'!CD$54=$Q$195,25,0))</f>
        <v/>
      </c>
    </row>
    <row r="190">
      <c r="A190" t="inlineStr">
        <is>
          <t>P4 spec</t>
        </is>
      </c>
      <c r="B190">
        <f>IF('4-man'!$C$40="",100,'4-man'!$C$40)</f>
        <v/>
      </c>
      <c r="C190">
        <f>IF(OR('4-man'!C$58="R",'4-man'!C$54=$R$195),MIN(100,C189+10),IF('4-man'!C$58="P",MIN(100,C189+25),IF(AND('4-man'!C$58="D",C189&gt;=35,'4-man'!C$54&lt;=IF('4-man'!$BF$37="",999,'4-man'!$BF$37)),C189-35,IF(AND(LEFT('4-man'!C$58,3)="ST&gt;",C189&gt;=100,'4-man'!C$54&lt;=IF('4-man'!$BF$37="",999,'4-man'!$BF$37)),0,IF(AND(OR(AND('4-man'!C$55="ST&gt;4",C165&gt;=100),AND('4-man'!C$56="ST&gt;4",C173&gt;=100),AND('4-man'!C$57="ST&gt;4",C181&gt;=100)),'4-man'!C$54&lt;=IF('4-man'!$BF$37="",999,'4-man'!$BF$37)),100,C189)))))</f>
        <v/>
      </c>
      <c r="D190">
        <f>IF(OR('4-man'!D$58="R",'4-man'!D$54=$R$195),MIN(100,D189+10),IF('4-man'!D$58="P",MIN(100,D189+25),IF(AND('4-man'!D$58="D",D189&gt;=35,'4-man'!D$54&lt;=IF('4-man'!$BF$37="",999,'4-man'!$BF$37)),D189-35,IF(AND(LEFT('4-man'!D$58,3)="ST&gt;",D189&gt;=100,'4-man'!D$54&lt;=IF('4-man'!$BF$37="",999,'4-man'!$BF$37)),0,IF(AND(OR(AND('4-man'!D$55="ST&gt;4",D165&gt;=100),AND('4-man'!D$56="ST&gt;4",D173&gt;=100),AND('4-man'!D$57="ST&gt;4",D181&gt;=100)),'4-man'!D$54&lt;=IF('4-man'!$BF$37="",999,'4-man'!$BF$37)),100,D189)))))</f>
        <v/>
      </c>
      <c r="E190">
        <f>IF(OR('4-man'!E$58="R",'4-man'!E$54=$R$195),MIN(100,E189+10),IF('4-man'!E$58="P",MIN(100,E189+25),IF(AND('4-man'!E$58="D",E189&gt;=35,'4-man'!E$54&lt;=IF('4-man'!$BF$37="",999,'4-man'!$BF$37)),E189-35,IF(AND(LEFT('4-man'!E$58,3)="ST&gt;",E189&gt;=100,'4-man'!E$54&lt;=IF('4-man'!$BF$37="",999,'4-man'!$BF$37)),0,IF(AND(OR(AND('4-man'!E$55="ST&gt;4",E165&gt;=100),AND('4-man'!E$56="ST&gt;4",E173&gt;=100),AND('4-man'!E$57="ST&gt;4",E181&gt;=100)),'4-man'!E$54&lt;=IF('4-man'!$BF$37="",999,'4-man'!$BF$37)),100,E189)))))</f>
        <v/>
      </c>
      <c r="F190">
        <f>IF(OR('4-man'!F$58="R",'4-man'!F$54=$R$195),MIN(100,F189+10),IF('4-man'!F$58="P",MIN(100,F189+25),IF(AND('4-man'!F$58="D",F189&gt;=35,'4-man'!F$54&lt;=IF('4-man'!$BF$37="",999,'4-man'!$BF$37)),F189-35,IF(AND(LEFT('4-man'!F$58,3)="ST&gt;",F189&gt;=100,'4-man'!F$54&lt;=IF('4-man'!$BF$37="",999,'4-man'!$BF$37)),0,IF(AND(OR(AND('4-man'!F$55="ST&gt;4",F165&gt;=100),AND('4-man'!F$56="ST&gt;4",F173&gt;=100),AND('4-man'!F$57="ST&gt;4",F181&gt;=100)),'4-man'!F$54&lt;=IF('4-man'!$BF$37="",999,'4-man'!$BF$37)),100,F189)))))</f>
        <v/>
      </c>
      <c r="G190">
        <f>IF(OR('4-man'!G$58="R",'4-man'!G$54=$R$195),MIN(100,G189+10),IF('4-man'!G$58="P",MIN(100,G189+25),IF(AND('4-man'!G$58="D",G189&gt;=35,'4-man'!G$54&lt;=IF('4-man'!$BF$37="",999,'4-man'!$BF$37)),G189-35,IF(AND(LEFT('4-man'!G$58,3)="ST&gt;",G189&gt;=100,'4-man'!G$54&lt;=IF('4-man'!$BF$37="",999,'4-man'!$BF$37)),0,IF(AND(OR(AND('4-man'!G$55="ST&gt;4",G165&gt;=100),AND('4-man'!G$56="ST&gt;4",G173&gt;=100),AND('4-man'!G$57="ST&gt;4",G181&gt;=100)),'4-man'!G$54&lt;=IF('4-man'!$BF$37="",999,'4-man'!$BF$37)),100,G189)))))</f>
        <v/>
      </c>
      <c r="H190">
        <f>IF(OR('4-man'!H$58="R",'4-man'!H$54=$R$195),MIN(100,H189+10),IF('4-man'!H$58="P",MIN(100,H189+25),IF(AND('4-man'!H$58="D",H189&gt;=35,'4-man'!H$54&lt;=IF('4-man'!$BF$37="",999,'4-man'!$BF$37)),H189-35,IF(AND(LEFT('4-man'!H$58,3)="ST&gt;",H189&gt;=100,'4-man'!H$54&lt;=IF('4-man'!$BF$37="",999,'4-man'!$BF$37)),0,IF(AND(OR(AND('4-man'!H$55="ST&gt;4",H165&gt;=100),AND('4-man'!H$56="ST&gt;4",H173&gt;=100),AND('4-man'!H$57="ST&gt;4",H181&gt;=100)),'4-man'!H$54&lt;=IF('4-man'!$BF$37="",999,'4-man'!$BF$37)),100,H189)))))</f>
        <v/>
      </c>
      <c r="I190">
        <f>IF(OR('4-man'!I$58="R",'4-man'!I$54=$R$195),MIN(100,I189+10),IF('4-man'!I$58="P",MIN(100,I189+25),IF(AND('4-man'!I$58="D",I189&gt;=35,'4-man'!I$54&lt;=IF('4-man'!$BF$37="",999,'4-man'!$BF$37)),I189-35,IF(AND(LEFT('4-man'!I$58,3)="ST&gt;",I189&gt;=100,'4-man'!I$54&lt;=IF('4-man'!$BF$37="",999,'4-man'!$BF$37)),0,IF(AND(OR(AND('4-man'!I$55="ST&gt;4",I165&gt;=100),AND('4-man'!I$56="ST&gt;4",I173&gt;=100),AND('4-man'!I$57="ST&gt;4",I181&gt;=100)),'4-man'!I$54&lt;=IF('4-man'!$BF$37="",999,'4-man'!$BF$37)),100,I189)))))</f>
        <v/>
      </c>
      <c r="J190">
        <f>IF(OR('4-man'!J$58="R",'4-man'!J$54=$R$195),MIN(100,J189+10),IF('4-man'!J$58="P",MIN(100,J189+25),IF(AND('4-man'!J$58="D",J189&gt;=35,'4-man'!J$54&lt;=IF('4-man'!$BF$37="",999,'4-man'!$BF$37)),J189-35,IF(AND(LEFT('4-man'!J$58,3)="ST&gt;",J189&gt;=100,'4-man'!J$54&lt;=IF('4-man'!$BF$37="",999,'4-man'!$BF$37)),0,IF(AND(OR(AND('4-man'!J$55="ST&gt;4",J165&gt;=100),AND('4-man'!J$56="ST&gt;4",J173&gt;=100),AND('4-man'!J$57="ST&gt;4",J181&gt;=100)),'4-man'!J$54&lt;=IF('4-man'!$BF$37="",999,'4-man'!$BF$37)),100,J189)))))</f>
        <v/>
      </c>
      <c r="K190">
        <f>IF(OR('4-man'!K$58="R",'4-man'!K$54=$R$195),MIN(100,K189+10),IF('4-man'!K$58="P",MIN(100,K189+25),IF(AND('4-man'!K$58="D",K189&gt;=35,'4-man'!K$54&lt;=IF('4-man'!$BF$37="",999,'4-man'!$BF$37)),K189-35,IF(AND(LEFT('4-man'!K$58,3)="ST&gt;",K189&gt;=100,'4-man'!K$54&lt;=IF('4-man'!$BF$37="",999,'4-man'!$BF$37)),0,IF(AND(OR(AND('4-man'!K$55="ST&gt;4",K165&gt;=100),AND('4-man'!K$56="ST&gt;4",K173&gt;=100),AND('4-man'!K$57="ST&gt;4",K181&gt;=100)),'4-man'!K$54&lt;=IF('4-man'!$BF$37="",999,'4-man'!$BF$37)),100,K189)))))</f>
        <v/>
      </c>
      <c r="L190">
        <f>IF(OR('4-man'!L$58="R",'4-man'!L$54=$R$195),MIN(100,L189+10),IF('4-man'!L$58="P",MIN(100,L189+25),IF(AND('4-man'!L$58="D",L189&gt;=35,'4-man'!L$54&lt;=IF('4-man'!$BF$37="",999,'4-man'!$BF$37)),L189-35,IF(AND(LEFT('4-man'!L$58,3)="ST&gt;",L189&gt;=100,'4-man'!L$54&lt;=IF('4-man'!$BF$37="",999,'4-man'!$BF$37)),0,IF(AND(OR(AND('4-man'!L$55="ST&gt;4",L165&gt;=100),AND('4-man'!L$56="ST&gt;4",L173&gt;=100),AND('4-man'!L$57="ST&gt;4",L181&gt;=100)),'4-man'!L$54&lt;=IF('4-man'!$BF$37="",999,'4-man'!$BF$37)),100,L189)))))</f>
        <v/>
      </c>
      <c r="M190">
        <f>IF(OR('4-man'!M$58="R",'4-man'!M$54=$R$195),MIN(100,M189+10),IF('4-man'!M$58="P",MIN(100,M189+25),IF(AND('4-man'!M$58="D",M189&gt;=35,'4-man'!M$54&lt;=IF('4-man'!$BF$37="",999,'4-man'!$BF$37)),M189-35,IF(AND(LEFT('4-man'!M$58,3)="ST&gt;",M189&gt;=100,'4-man'!M$54&lt;=IF('4-man'!$BF$37="",999,'4-man'!$BF$37)),0,IF(AND(OR(AND('4-man'!M$55="ST&gt;4",M165&gt;=100),AND('4-man'!M$56="ST&gt;4",M173&gt;=100),AND('4-man'!M$57="ST&gt;4",M181&gt;=100)),'4-man'!M$54&lt;=IF('4-man'!$BF$37="",999,'4-man'!$BF$37)),100,M189)))))</f>
        <v/>
      </c>
      <c r="N190">
        <f>IF(OR('4-man'!N$58="R",'4-man'!N$54=$R$195),MIN(100,N189+10),IF('4-man'!N$58="P",MIN(100,N189+25),IF(AND('4-man'!N$58="D",N189&gt;=35,'4-man'!N$54&lt;=IF('4-man'!$BF$37="",999,'4-man'!$BF$37)),N189-35,IF(AND(LEFT('4-man'!N$58,3)="ST&gt;",N189&gt;=100,'4-man'!N$54&lt;=IF('4-man'!$BF$37="",999,'4-man'!$BF$37)),0,IF(AND(OR(AND('4-man'!N$55="ST&gt;4",N165&gt;=100),AND('4-man'!N$56="ST&gt;4",N173&gt;=100),AND('4-man'!N$57="ST&gt;4",N181&gt;=100)),'4-man'!N$54&lt;=IF('4-man'!$BF$37="",999,'4-man'!$BF$37)),100,N189)))))</f>
        <v/>
      </c>
      <c r="O190">
        <f>IF(OR('4-man'!O$58="R",'4-man'!O$54=$R$195),MIN(100,O189+10),IF('4-man'!O$58="P",MIN(100,O189+25),IF(AND('4-man'!O$58="D",O189&gt;=35,'4-man'!O$54&lt;=IF('4-man'!$BF$37="",999,'4-man'!$BF$37)),O189-35,IF(AND(LEFT('4-man'!O$58,3)="ST&gt;",O189&gt;=100,'4-man'!O$54&lt;=IF('4-man'!$BF$37="",999,'4-man'!$BF$37)),0,IF(AND(OR(AND('4-man'!O$55="ST&gt;4",O165&gt;=100),AND('4-man'!O$56="ST&gt;4",O173&gt;=100),AND('4-man'!O$57="ST&gt;4",O181&gt;=100)),'4-man'!O$54&lt;=IF('4-man'!$BF$37="",999,'4-man'!$BF$37)),100,O189)))))</f>
        <v/>
      </c>
      <c r="P190">
        <f>IF(OR('4-man'!P$58="R",'4-man'!P$54=$R$195),MIN(100,P189+10),IF('4-man'!P$58="P",MIN(100,P189+25),IF(AND('4-man'!P$58="D",P189&gt;=35,'4-man'!P$54&lt;=IF('4-man'!$BF$37="",999,'4-man'!$BF$37)),P189-35,IF(AND(LEFT('4-man'!P$58,3)="ST&gt;",P189&gt;=100,'4-man'!P$54&lt;=IF('4-man'!$BF$37="",999,'4-man'!$BF$37)),0,IF(AND(OR(AND('4-man'!P$55="ST&gt;4",P165&gt;=100),AND('4-man'!P$56="ST&gt;4",P173&gt;=100),AND('4-man'!P$57="ST&gt;4",P181&gt;=100)),'4-man'!P$54&lt;=IF('4-man'!$BF$37="",999,'4-man'!$BF$37)),100,P189)))))</f>
        <v/>
      </c>
      <c r="Q190">
        <f>IF(OR('4-man'!Q$58="R",'4-man'!Q$54=$R$195),MIN(100,Q189+10),IF('4-man'!Q$58="P",MIN(100,Q189+25),IF(AND('4-man'!Q$58="D",Q189&gt;=35,'4-man'!Q$54&lt;=IF('4-man'!$BF$37="",999,'4-man'!$BF$37)),Q189-35,IF(AND(LEFT('4-man'!Q$58,3)="ST&gt;",Q189&gt;=100,'4-man'!Q$54&lt;=IF('4-man'!$BF$37="",999,'4-man'!$BF$37)),0,IF(AND(OR(AND('4-man'!Q$55="ST&gt;4",Q165&gt;=100),AND('4-man'!Q$56="ST&gt;4",Q173&gt;=100),AND('4-man'!Q$57="ST&gt;4",Q181&gt;=100)),'4-man'!Q$54&lt;=IF('4-man'!$BF$37="",999,'4-man'!$BF$37)),100,Q189)))))</f>
        <v/>
      </c>
      <c r="R190">
        <f>IF(OR('4-man'!R$58="R",'4-man'!R$54=$R$195),MIN(100,R189+10),IF('4-man'!R$58="P",MIN(100,R189+25),IF(AND('4-man'!R$58="D",R189&gt;=35,'4-man'!R$54&lt;=IF('4-man'!$BF$37="",999,'4-man'!$BF$37)),R189-35,IF(AND(LEFT('4-man'!R$58,3)="ST&gt;",R189&gt;=100,'4-man'!R$54&lt;=IF('4-man'!$BF$37="",999,'4-man'!$BF$37)),0,IF(AND(OR(AND('4-man'!R$55="ST&gt;4",R165&gt;=100),AND('4-man'!R$56="ST&gt;4",R173&gt;=100),AND('4-man'!R$57="ST&gt;4",R181&gt;=100)),'4-man'!R$54&lt;=IF('4-man'!$BF$37="",999,'4-man'!$BF$37)),100,R189)))))</f>
        <v/>
      </c>
      <c r="S190">
        <f>IF(OR('4-man'!S$58="R",'4-man'!S$54=$R$195),MIN(100,S189+10),IF('4-man'!S$58="P",MIN(100,S189+25),IF(AND('4-man'!S$58="D",S189&gt;=35,'4-man'!S$54&lt;=IF('4-man'!$BF$37="",999,'4-man'!$BF$37)),S189-35,IF(AND(LEFT('4-man'!S$58,3)="ST&gt;",S189&gt;=100,'4-man'!S$54&lt;=IF('4-man'!$BF$37="",999,'4-man'!$BF$37)),0,IF(AND(OR(AND('4-man'!S$55="ST&gt;4",S165&gt;=100),AND('4-man'!S$56="ST&gt;4",S173&gt;=100),AND('4-man'!S$57="ST&gt;4",S181&gt;=100)),'4-man'!S$54&lt;=IF('4-man'!$BF$37="",999,'4-man'!$BF$37)),100,S189)))))</f>
        <v/>
      </c>
      <c r="T190">
        <f>IF(OR('4-man'!T$58="R",'4-man'!T$54=$R$195),MIN(100,T189+10),IF('4-man'!T$58="P",MIN(100,T189+25),IF(AND('4-man'!T$58="D",T189&gt;=35,'4-man'!T$54&lt;=IF('4-man'!$BF$37="",999,'4-man'!$BF$37)),T189-35,IF(AND(LEFT('4-man'!T$58,3)="ST&gt;",T189&gt;=100,'4-man'!T$54&lt;=IF('4-man'!$BF$37="",999,'4-man'!$BF$37)),0,IF(AND(OR(AND('4-man'!T$55="ST&gt;4",T165&gt;=100),AND('4-man'!T$56="ST&gt;4",T173&gt;=100),AND('4-man'!T$57="ST&gt;4",T181&gt;=100)),'4-man'!T$54&lt;=IF('4-man'!$BF$37="",999,'4-man'!$BF$37)),100,T189)))))</f>
        <v/>
      </c>
      <c r="U190">
        <f>IF(OR('4-man'!U$58="R",'4-man'!U$54=$R$195),MIN(100,U189+10),IF('4-man'!U$58="P",MIN(100,U189+25),IF(AND('4-man'!U$58="D",U189&gt;=35,'4-man'!U$54&lt;=IF('4-man'!$BF$37="",999,'4-man'!$BF$37)),U189-35,IF(AND(LEFT('4-man'!U$58,3)="ST&gt;",U189&gt;=100,'4-man'!U$54&lt;=IF('4-man'!$BF$37="",999,'4-man'!$BF$37)),0,IF(AND(OR(AND('4-man'!U$55="ST&gt;4",U165&gt;=100),AND('4-man'!U$56="ST&gt;4",U173&gt;=100),AND('4-man'!U$57="ST&gt;4",U181&gt;=100)),'4-man'!U$54&lt;=IF('4-man'!$BF$37="",999,'4-man'!$BF$37)),100,U189)))))</f>
        <v/>
      </c>
      <c r="V190">
        <f>IF(OR('4-man'!V$58="R",'4-man'!V$54=$R$195),MIN(100,V189+10),IF('4-man'!V$58="P",MIN(100,V189+25),IF(AND('4-man'!V$58="D",V189&gt;=35,'4-man'!V$54&lt;=IF('4-man'!$BF$37="",999,'4-man'!$BF$37)),V189-35,IF(AND(LEFT('4-man'!V$58,3)="ST&gt;",V189&gt;=100,'4-man'!V$54&lt;=IF('4-man'!$BF$37="",999,'4-man'!$BF$37)),0,IF(AND(OR(AND('4-man'!V$55="ST&gt;4",V165&gt;=100),AND('4-man'!V$56="ST&gt;4",V173&gt;=100),AND('4-man'!V$57="ST&gt;4",V181&gt;=100)),'4-man'!V$54&lt;=IF('4-man'!$BF$37="",999,'4-man'!$BF$37)),100,V189)))))</f>
        <v/>
      </c>
      <c r="W190">
        <f>IF(OR('4-man'!W$58="R",'4-man'!W$54=$R$195),MIN(100,W189+10),IF('4-man'!W$58="P",MIN(100,W189+25),IF(AND('4-man'!W$58="D",W189&gt;=35,'4-man'!W$54&lt;=IF('4-man'!$BF$37="",999,'4-man'!$BF$37)),W189-35,IF(AND(LEFT('4-man'!W$58,3)="ST&gt;",W189&gt;=100,'4-man'!W$54&lt;=IF('4-man'!$BF$37="",999,'4-man'!$BF$37)),0,IF(AND(OR(AND('4-man'!W$55="ST&gt;4",W165&gt;=100),AND('4-man'!W$56="ST&gt;4",W173&gt;=100),AND('4-man'!W$57="ST&gt;4",W181&gt;=100)),'4-man'!W$54&lt;=IF('4-man'!$BF$37="",999,'4-man'!$BF$37)),100,W189)))))</f>
        <v/>
      </c>
      <c r="X190">
        <f>IF(OR('4-man'!X$58="R",'4-man'!X$54=$R$195),MIN(100,X189+10),IF('4-man'!X$58="P",MIN(100,X189+25),IF(AND('4-man'!X$58="D",X189&gt;=35,'4-man'!X$54&lt;=IF('4-man'!$BF$37="",999,'4-man'!$BF$37)),X189-35,IF(AND(LEFT('4-man'!X$58,3)="ST&gt;",X189&gt;=100,'4-man'!X$54&lt;=IF('4-man'!$BF$37="",999,'4-man'!$BF$37)),0,IF(AND(OR(AND('4-man'!X$55="ST&gt;4",X165&gt;=100),AND('4-man'!X$56="ST&gt;4",X173&gt;=100),AND('4-man'!X$57="ST&gt;4",X181&gt;=100)),'4-man'!X$54&lt;=IF('4-man'!$BF$37="",999,'4-man'!$BF$37)),100,X189)))))</f>
        <v/>
      </c>
      <c r="Y190">
        <f>IF(OR('4-man'!Y$58="R",'4-man'!Y$54=$R$195),MIN(100,Y189+10),IF('4-man'!Y$58="P",MIN(100,Y189+25),IF(AND('4-man'!Y$58="D",Y189&gt;=35,'4-man'!Y$54&lt;=IF('4-man'!$BF$37="",999,'4-man'!$BF$37)),Y189-35,IF(AND(LEFT('4-man'!Y$58,3)="ST&gt;",Y189&gt;=100,'4-man'!Y$54&lt;=IF('4-man'!$BF$37="",999,'4-man'!$BF$37)),0,IF(AND(OR(AND('4-man'!Y$55="ST&gt;4",Y165&gt;=100),AND('4-man'!Y$56="ST&gt;4",Y173&gt;=100),AND('4-man'!Y$57="ST&gt;4",Y181&gt;=100)),'4-man'!Y$54&lt;=IF('4-man'!$BF$37="",999,'4-man'!$BF$37)),100,Y189)))))</f>
        <v/>
      </c>
      <c r="Z190">
        <f>IF(OR('4-man'!Z$58="R",'4-man'!Z$54=$R$195),MIN(100,Z189+10),IF('4-man'!Z$58="P",MIN(100,Z189+25),IF(AND('4-man'!Z$58="D",Z189&gt;=35,'4-man'!Z$54&lt;=IF('4-man'!$BF$37="",999,'4-man'!$BF$37)),Z189-35,IF(AND(LEFT('4-man'!Z$58,3)="ST&gt;",Z189&gt;=100,'4-man'!Z$54&lt;=IF('4-man'!$BF$37="",999,'4-man'!$BF$37)),0,IF(AND(OR(AND('4-man'!Z$55="ST&gt;4",Z165&gt;=100),AND('4-man'!Z$56="ST&gt;4",Z173&gt;=100),AND('4-man'!Z$57="ST&gt;4",Z181&gt;=100)),'4-man'!Z$54&lt;=IF('4-man'!$BF$37="",999,'4-man'!$BF$37)),100,Z189)))))</f>
        <v/>
      </c>
      <c r="AA190">
        <f>IF(OR('4-man'!AA$58="R",'4-man'!AA$54=$R$195),MIN(100,AA189+10),IF('4-man'!AA$58="P",MIN(100,AA189+25),IF(AND('4-man'!AA$58="D",AA189&gt;=35,'4-man'!AA$54&lt;=IF('4-man'!$BF$37="",999,'4-man'!$BF$37)),AA189-35,IF(AND(LEFT('4-man'!AA$58,3)="ST&gt;",AA189&gt;=100,'4-man'!AA$54&lt;=IF('4-man'!$BF$37="",999,'4-man'!$BF$37)),0,IF(AND(OR(AND('4-man'!AA$55="ST&gt;4",AA165&gt;=100),AND('4-man'!AA$56="ST&gt;4",AA173&gt;=100),AND('4-man'!AA$57="ST&gt;4",AA181&gt;=100)),'4-man'!AA$54&lt;=IF('4-man'!$BF$37="",999,'4-man'!$BF$37)),100,AA189)))))</f>
        <v/>
      </c>
      <c r="AB190">
        <f>IF(OR('4-man'!AB$58="R",'4-man'!AB$54=$R$195),MIN(100,AB189+10),IF('4-man'!AB$58="P",MIN(100,AB189+25),IF(AND('4-man'!AB$58="D",AB189&gt;=35,'4-man'!AB$54&lt;=IF('4-man'!$BF$37="",999,'4-man'!$BF$37)),AB189-35,IF(AND(LEFT('4-man'!AB$58,3)="ST&gt;",AB189&gt;=100,'4-man'!AB$54&lt;=IF('4-man'!$BF$37="",999,'4-man'!$BF$37)),0,IF(AND(OR(AND('4-man'!AB$55="ST&gt;4",AB165&gt;=100),AND('4-man'!AB$56="ST&gt;4",AB173&gt;=100),AND('4-man'!AB$57="ST&gt;4",AB181&gt;=100)),'4-man'!AB$54&lt;=IF('4-man'!$BF$37="",999,'4-man'!$BF$37)),100,AB189)))))</f>
        <v/>
      </c>
      <c r="AC190">
        <f>IF(OR('4-man'!AC$58="R",'4-man'!AC$54=$R$195),MIN(100,AC189+10),IF('4-man'!AC$58="P",MIN(100,AC189+25),IF(AND('4-man'!AC$58="D",AC189&gt;=35,'4-man'!AC$54&lt;=IF('4-man'!$BF$37="",999,'4-man'!$BF$37)),AC189-35,IF(AND(LEFT('4-man'!AC$58,3)="ST&gt;",AC189&gt;=100,'4-man'!AC$54&lt;=IF('4-man'!$BF$37="",999,'4-man'!$BF$37)),0,IF(AND(OR(AND('4-man'!AC$55="ST&gt;4",AC165&gt;=100),AND('4-man'!AC$56="ST&gt;4",AC173&gt;=100),AND('4-man'!AC$57="ST&gt;4",AC181&gt;=100)),'4-man'!AC$54&lt;=IF('4-man'!$BF$37="",999,'4-man'!$BF$37)),100,AC189)))))</f>
        <v/>
      </c>
      <c r="AD190">
        <f>IF(OR('4-man'!AD$58="R",'4-man'!AD$54=$R$195),MIN(100,AD189+10),IF('4-man'!AD$58="P",MIN(100,AD189+25),IF(AND('4-man'!AD$58="D",AD189&gt;=35,'4-man'!AD$54&lt;=IF('4-man'!$BF$37="",999,'4-man'!$BF$37)),AD189-35,IF(AND(LEFT('4-man'!AD$58,3)="ST&gt;",AD189&gt;=100,'4-man'!AD$54&lt;=IF('4-man'!$BF$37="",999,'4-man'!$BF$37)),0,IF(AND(OR(AND('4-man'!AD$55="ST&gt;4",AD165&gt;=100),AND('4-man'!AD$56="ST&gt;4",AD173&gt;=100),AND('4-man'!AD$57="ST&gt;4",AD181&gt;=100)),'4-man'!AD$54&lt;=IF('4-man'!$BF$37="",999,'4-man'!$BF$37)),100,AD189)))))</f>
        <v/>
      </c>
      <c r="AE190">
        <f>IF(OR('4-man'!AE$58="R",'4-man'!AE$54=$R$195),MIN(100,AE189+10),IF('4-man'!AE$58="P",MIN(100,AE189+25),IF(AND('4-man'!AE$58="D",AE189&gt;=35,'4-man'!AE$54&lt;=IF('4-man'!$BF$37="",999,'4-man'!$BF$37)),AE189-35,IF(AND(LEFT('4-man'!AE$58,3)="ST&gt;",AE189&gt;=100,'4-man'!AE$54&lt;=IF('4-man'!$BF$37="",999,'4-man'!$BF$37)),0,IF(AND(OR(AND('4-man'!AE$55="ST&gt;4",AE165&gt;=100),AND('4-man'!AE$56="ST&gt;4",AE173&gt;=100),AND('4-man'!AE$57="ST&gt;4",AE181&gt;=100)),'4-man'!AE$54&lt;=IF('4-man'!$BF$37="",999,'4-man'!$BF$37)),100,AE189)))))</f>
        <v/>
      </c>
      <c r="AF190">
        <f>IF(OR('4-man'!AF$58="R",'4-man'!AF$54=$R$195),MIN(100,AF189+10),IF('4-man'!AF$58="P",MIN(100,AF189+25),IF(AND('4-man'!AF$58="D",AF189&gt;=35,'4-man'!AF$54&lt;=IF('4-man'!$BF$37="",999,'4-man'!$BF$37)),AF189-35,IF(AND(LEFT('4-man'!AF$58,3)="ST&gt;",AF189&gt;=100,'4-man'!AF$54&lt;=IF('4-man'!$BF$37="",999,'4-man'!$BF$37)),0,IF(AND(OR(AND('4-man'!AF$55="ST&gt;4",AF165&gt;=100),AND('4-man'!AF$56="ST&gt;4",AF173&gt;=100),AND('4-man'!AF$57="ST&gt;4",AF181&gt;=100)),'4-man'!AF$54&lt;=IF('4-man'!$BF$37="",999,'4-man'!$BF$37)),100,AF189)))))</f>
        <v/>
      </c>
      <c r="AG190">
        <f>IF(OR('4-man'!AG$58="R",'4-man'!AG$54=$R$195),MIN(100,AG189+10),IF('4-man'!AG$58="P",MIN(100,AG189+25),IF(AND('4-man'!AG$58="D",AG189&gt;=35,'4-man'!AG$54&lt;=IF('4-man'!$BF$37="",999,'4-man'!$BF$37)),AG189-35,IF(AND(LEFT('4-man'!AG$58,3)="ST&gt;",AG189&gt;=100,'4-man'!AG$54&lt;=IF('4-man'!$BF$37="",999,'4-man'!$BF$37)),0,IF(AND(OR(AND('4-man'!AG$55="ST&gt;4",AG165&gt;=100),AND('4-man'!AG$56="ST&gt;4",AG173&gt;=100),AND('4-man'!AG$57="ST&gt;4",AG181&gt;=100)),'4-man'!AG$54&lt;=IF('4-man'!$BF$37="",999,'4-man'!$BF$37)),100,AG189)))))</f>
        <v/>
      </c>
      <c r="AH190">
        <f>IF(OR('4-man'!AH$58="R",'4-man'!AH$54=$R$195),MIN(100,AH189+10),IF('4-man'!AH$58="P",MIN(100,AH189+25),IF(AND('4-man'!AH$58="D",AH189&gt;=35,'4-man'!AH$54&lt;=IF('4-man'!$BF$37="",999,'4-man'!$BF$37)),AH189-35,IF(AND(LEFT('4-man'!AH$58,3)="ST&gt;",AH189&gt;=100,'4-man'!AH$54&lt;=IF('4-man'!$BF$37="",999,'4-man'!$BF$37)),0,IF(AND(OR(AND('4-man'!AH$55="ST&gt;4",AH165&gt;=100),AND('4-man'!AH$56="ST&gt;4",AH173&gt;=100),AND('4-man'!AH$57="ST&gt;4",AH181&gt;=100)),'4-man'!AH$54&lt;=IF('4-man'!$BF$37="",999,'4-man'!$BF$37)),100,AH189)))))</f>
        <v/>
      </c>
      <c r="AI190">
        <f>IF(OR('4-man'!AI$58="R",'4-man'!AI$54=$R$195),MIN(100,AI189+10),IF('4-man'!AI$58="P",MIN(100,AI189+25),IF(AND('4-man'!AI$58="D",AI189&gt;=35,'4-man'!AI$54&lt;=IF('4-man'!$BF$37="",999,'4-man'!$BF$37)),AI189-35,IF(AND(LEFT('4-man'!AI$58,3)="ST&gt;",AI189&gt;=100,'4-man'!AI$54&lt;=IF('4-man'!$BF$37="",999,'4-man'!$BF$37)),0,IF(AND(OR(AND('4-man'!AI$55="ST&gt;4",AI165&gt;=100),AND('4-man'!AI$56="ST&gt;4",AI173&gt;=100),AND('4-man'!AI$57="ST&gt;4",AI181&gt;=100)),'4-man'!AI$54&lt;=IF('4-man'!$BF$37="",999,'4-man'!$BF$37)),100,AI189)))))</f>
        <v/>
      </c>
      <c r="AJ190">
        <f>IF(OR('4-man'!AJ$58="R",'4-man'!AJ$54=$R$195),MIN(100,AJ189+10),IF('4-man'!AJ$58="P",MIN(100,AJ189+25),IF(AND('4-man'!AJ$58="D",AJ189&gt;=35,'4-man'!AJ$54&lt;=IF('4-man'!$BF$37="",999,'4-man'!$BF$37)),AJ189-35,IF(AND(LEFT('4-man'!AJ$58,3)="ST&gt;",AJ189&gt;=100,'4-man'!AJ$54&lt;=IF('4-man'!$BF$37="",999,'4-man'!$BF$37)),0,IF(AND(OR(AND('4-man'!AJ$55="ST&gt;4",AJ165&gt;=100),AND('4-man'!AJ$56="ST&gt;4",AJ173&gt;=100),AND('4-man'!AJ$57="ST&gt;4",AJ181&gt;=100)),'4-man'!AJ$54&lt;=IF('4-man'!$BF$37="",999,'4-man'!$BF$37)),100,AJ189)))))</f>
        <v/>
      </c>
      <c r="AK190">
        <f>IF(OR('4-man'!AK$58="R",'4-man'!AK$54=$R$195),MIN(100,AK189+10),IF('4-man'!AK$58="P",MIN(100,AK189+25),IF(AND('4-man'!AK$58="D",AK189&gt;=35,'4-man'!AK$54&lt;=IF('4-man'!$BF$37="",999,'4-man'!$BF$37)),AK189-35,IF(AND(LEFT('4-man'!AK$58,3)="ST&gt;",AK189&gt;=100,'4-man'!AK$54&lt;=IF('4-man'!$BF$37="",999,'4-man'!$BF$37)),0,IF(AND(OR(AND('4-man'!AK$55="ST&gt;4",AK165&gt;=100),AND('4-man'!AK$56="ST&gt;4",AK173&gt;=100),AND('4-man'!AK$57="ST&gt;4",AK181&gt;=100)),'4-man'!AK$54&lt;=IF('4-man'!$BF$37="",999,'4-man'!$BF$37)),100,AK189)))))</f>
        <v/>
      </c>
      <c r="AL190">
        <f>IF(OR('4-man'!AL$58="R",'4-man'!AL$54=$R$195),MIN(100,AL189+10),IF('4-man'!AL$58="P",MIN(100,AL189+25),IF(AND('4-man'!AL$58="D",AL189&gt;=35,'4-man'!AL$54&lt;=IF('4-man'!$BF$37="",999,'4-man'!$BF$37)),AL189-35,IF(AND(LEFT('4-man'!AL$58,3)="ST&gt;",AL189&gt;=100,'4-man'!AL$54&lt;=IF('4-man'!$BF$37="",999,'4-man'!$BF$37)),0,IF(AND(OR(AND('4-man'!AL$55="ST&gt;4",AL165&gt;=100),AND('4-man'!AL$56="ST&gt;4",AL173&gt;=100),AND('4-man'!AL$57="ST&gt;4",AL181&gt;=100)),'4-man'!AL$54&lt;=IF('4-man'!$BF$37="",999,'4-man'!$BF$37)),100,AL189)))))</f>
        <v/>
      </c>
      <c r="AM190">
        <f>IF(OR('4-man'!AM$58="R",'4-man'!AM$54=$R$195),MIN(100,AM189+10),IF('4-man'!AM$58="P",MIN(100,AM189+25),IF(AND('4-man'!AM$58="D",AM189&gt;=35,'4-man'!AM$54&lt;=IF('4-man'!$BF$37="",999,'4-man'!$BF$37)),AM189-35,IF(AND(LEFT('4-man'!AM$58,3)="ST&gt;",AM189&gt;=100,'4-man'!AM$54&lt;=IF('4-man'!$BF$37="",999,'4-man'!$BF$37)),0,IF(AND(OR(AND('4-man'!AM$55="ST&gt;4",AM165&gt;=100),AND('4-man'!AM$56="ST&gt;4",AM173&gt;=100),AND('4-man'!AM$57="ST&gt;4",AM181&gt;=100)),'4-man'!AM$54&lt;=IF('4-man'!$BF$37="",999,'4-man'!$BF$37)),100,AM189)))))</f>
        <v/>
      </c>
      <c r="AN190">
        <f>IF(OR('4-man'!AN$58="R",'4-man'!AN$54=$R$195),MIN(100,AN189+10),IF('4-man'!AN$58="P",MIN(100,AN189+25),IF(AND('4-man'!AN$58="D",AN189&gt;=35,'4-man'!AN$54&lt;=IF('4-man'!$BF$37="",999,'4-man'!$BF$37)),AN189-35,IF(AND(LEFT('4-man'!AN$58,3)="ST&gt;",AN189&gt;=100,'4-man'!AN$54&lt;=IF('4-man'!$BF$37="",999,'4-man'!$BF$37)),0,IF(AND(OR(AND('4-man'!AN$55="ST&gt;4",AN165&gt;=100),AND('4-man'!AN$56="ST&gt;4",AN173&gt;=100),AND('4-man'!AN$57="ST&gt;4",AN181&gt;=100)),'4-man'!AN$54&lt;=IF('4-man'!$BF$37="",999,'4-man'!$BF$37)),100,AN189)))))</f>
        <v/>
      </c>
      <c r="AO190">
        <f>IF(OR('4-man'!AO$58="R",'4-man'!AO$54=$R$195),MIN(100,AO189+10),IF('4-man'!AO$58="P",MIN(100,AO189+25),IF(AND('4-man'!AO$58="D",AO189&gt;=35,'4-man'!AO$54&lt;=IF('4-man'!$BF$37="",999,'4-man'!$BF$37)),AO189-35,IF(AND(LEFT('4-man'!AO$58,3)="ST&gt;",AO189&gt;=100,'4-man'!AO$54&lt;=IF('4-man'!$BF$37="",999,'4-man'!$BF$37)),0,IF(AND(OR(AND('4-man'!AO$55="ST&gt;4",AO165&gt;=100),AND('4-man'!AO$56="ST&gt;4",AO173&gt;=100),AND('4-man'!AO$57="ST&gt;4",AO181&gt;=100)),'4-man'!AO$54&lt;=IF('4-man'!$BF$37="",999,'4-man'!$BF$37)),100,AO189)))))</f>
        <v/>
      </c>
      <c r="AP190">
        <f>IF(OR('4-man'!AP$58="R",'4-man'!AP$54=$R$195),MIN(100,AP189+10),IF('4-man'!AP$58="P",MIN(100,AP189+25),IF(AND('4-man'!AP$58="D",AP189&gt;=35,'4-man'!AP$54&lt;=IF('4-man'!$BF$37="",999,'4-man'!$BF$37)),AP189-35,IF(AND(LEFT('4-man'!AP$58,3)="ST&gt;",AP189&gt;=100,'4-man'!AP$54&lt;=IF('4-man'!$BF$37="",999,'4-man'!$BF$37)),0,IF(AND(OR(AND('4-man'!AP$55="ST&gt;4",AP165&gt;=100),AND('4-man'!AP$56="ST&gt;4",AP173&gt;=100),AND('4-man'!AP$57="ST&gt;4",AP181&gt;=100)),'4-man'!AP$54&lt;=IF('4-man'!$BF$37="",999,'4-man'!$BF$37)),100,AP189)))))</f>
        <v/>
      </c>
      <c r="AQ190">
        <f>IF(OR('4-man'!AQ$58="R",'4-man'!AQ$54=$R$195),MIN(100,AQ189+10),IF('4-man'!AQ$58="P",MIN(100,AQ189+25),IF(AND('4-man'!AQ$58="D",AQ189&gt;=35,'4-man'!AQ$54&lt;=IF('4-man'!$BF$37="",999,'4-man'!$BF$37)),AQ189-35,IF(AND(LEFT('4-man'!AQ$58,3)="ST&gt;",AQ189&gt;=100,'4-man'!AQ$54&lt;=IF('4-man'!$BF$37="",999,'4-man'!$BF$37)),0,IF(AND(OR(AND('4-man'!AQ$55="ST&gt;4",AQ165&gt;=100),AND('4-man'!AQ$56="ST&gt;4",AQ173&gt;=100),AND('4-man'!AQ$57="ST&gt;4",AQ181&gt;=100)),'4-man'!AQ$54&lt;=IF('4-man'!$BF$37="",999,'4-man'!$BF$37)),100,AQ189)))))</f>
        <v/>
      </c>
      <c r="AR190">
        <f>IF(OR('4-man'!AR$58="R",'4-man'!AR$54=$R$195),MIN(100,AR189+10),IF('4-man'!AR$58="P",MIN(100,AR189+25),IF(AND('4-man'!AR$58="D",AR189&gt;=35,'4-man'!AR$54&lt;=IF('4-man'!$BF$37="",999,'4-man'!$BF$37)),AR189-35,IF(AND(LEFT('4-man'!AR$58,3)="ST&gt;",AR189&gt;=100,'4-man'!AR$54&lt;=IF('4-man'!$BF$37="",999,'4-man'!$BF$37)),0,IF(AND(OR(AND('4-man'!AR$55="ST&gt;4",AR165&gt;=100),AND('4-man'!AR$56="ST&gt;4",AR173&gt;=100),AND('4-man'!AR$57="ST&gt;4",AR181&gt;=100)),'4-man'!AR$54&lt;=IF('4-man'!$BF$37="",999,'4-man'!$BF$37)),100,AR189)))))</f>
        <v/>
      </c>
      <c r="AS190">
        <f>IF(OR('4-man'!AS$58="R",'4-man'!AS$54=$R$195),MIN(100,AS189+10),IF('4-man'!AS$58="P",MIN(100,AS189+25),IF(AND('4-man'!AS$58="D",AS189&gt;=35,'4-man'!AS$54&lt;=IF('4-man'!$BF$37="",999,'4-man'!$BF$37)),AS189-35,IF(AND(LEFT('4-man'!AS$58,3)="ST&gt;",AS189&gt;=100,'4-man'!AS$54&lt;=IF('4-man'!$BF$37="",999,'4-man'!$BF$37)),0,IF(AND(OR(AND('4-man'!AS$55="ST&gt;4",AS165&gt;=100),AND('4-man'!AS$56="ST&gt;4",AS173&gt;=100),AND('4-man'!AS$57="ST&gt;4",AS181&gt;=100)),'4-man'!AS$54&lt;=IF('4-man'!$BF$37="",999,'4-man'!$BF$37)),100,AS189)))))</f>
        <v/>
      </c>
      <c r="AT190">
        <f>IF(OR('4-man'!AT$58="R",'4-man'!AT$54=$R$195),MIN(100,AT189+10),IF('4-man'!AT$58="P",MIN(100,AT189+25),IF(AND('4-man'!AT$58="D",AT189&gt;=35,'4-man'!AT$54&lt;=IF('4-man'!$BF$37="",999,'4-man'!$BF$37)),AT189-35,IF(AND(LEFT('4-man'!AT$58,3)="ST&gt;",AT189&gt;=100,'4-man'!AT$54&lt;=IF('4-man'!$BF$37="",999,'4-man'!$BF$37)),0,IF(AND(OR(AND('4-man'!AT$55="ST&gt;4",AT165&gt;=100),AND('4-man'!AT$56="ST&gt;4",AT173&gt;=100),AND('4-man'!AT$57="ST&gt;4",AT181&gt;=100)),'4-man'!AT$54&lt;=IF('4-man'!$BF$37="",999,'4-man'!$BF$37)),100,AT189)))))</f>
        <v/>
      </c>
      <c r="AU190">
        <f>IF(OR('4-man'!AU$58="R",'4-man'!AU$54=$R$195),MIN(100,AU189+10),IF('4-man'!AU$58="P",MIN(100,AU189+25),IF(AND('4-man'!AU$58="D",AU189&gt;=35,'4-man'!AU$54&lt;=IF('4-man'!$BF$37="",999,'4-man'!$BF$37)),AU189-35,IF(AND(LEFT('4-man'!AU$58,3)="ST&gt;",AU189&gt;=100,'4-man'!AU$54&lt;=IF('4-man'!$BF$37="",999,'4-man'!$BF$37)),0,IF(AND(OR(AND('4-man'!AU$55="ST&gt;4",AU165&gt;=100),AND('4-man'!AU$56="ST&gt;4",AU173&gt;=100),AND('4-man'!AU$57="ST&gt;4",AU181&gt;=100)),'4-man'!AU$54&lt;=IF('4-man'!$BF$37="",999,'4-man'!$BF$37)),100,AU189)))))</f>
        <v/>
      </c>
      <c r="AV190">
        <f>IF(OR('4-man'!AV$58="R",'4-man'!AV$54=$R$195),MIN(100,AV189+10),IF('4-man'!AV$58="P",MIN(100,AV189+25),IF(AND('4-man'!AV$58="D",AV189&gt;=35,'4-man'!AV$54&lt;=IF('4-man'!$BF$37="",999,'4-man'!$BF$37)),AV189-35,IF(AND(LEFT('4-man'!AV$58,3)="ST&gt;",AV189&gt;=100,'4-man'!AV$54&lt;=IF('4-man'!$BF$37="",999,'4-man'!$BF$37)),0,IF(AND(OR(AND('4-man'!AV$55="ST&gt;4",AV165&gt;=100),AND('4-man'!AV$56="ST&gt;4",AV173&gt;=100),AND('4-man'!AV$57="ST&gt;4",AV181&gt;=100)),'4-man'!AV$54&lt;=IF('4-man'!$BF$37="",999,'4-man'!$BF$37)),100,AV189)))))</f>
        <v/>
      </c>
      <c r="AW190">
        <f>IF(OR('4-man'!AW$58="R",'4-man'!AW$54=$R$195),MIN(100,AW189+10),IF('4-man'!AW$58="P",MIN(100,AW189+25),IF(AND('4-man'!AW$58="D",AW189&gt;=35,'4-man'!AW$54&lt;=IF('4-man'!$BF$37="",999,'4-man'!$BF$37)),AW189-35,IF(AND(LEFT('4-man'!AW$58,3)="ST&gt;",AW189&gt;=100,'4-man'!AW$54&lt;=IF('4-man'!$BF$37="",999,'4-man'!$BF$37)),0,IF(AND(OR(AND('4-man'!AW$55="ST&gt;4",AW165&gt;=100),AND('4-man'!AW$56="ST&gt;4",AW173&gt;=100),AND('4-man'!AW$57="ST&gt;4",AW181&gt;=100)),'4-man'!AW$54&lt;=IF('4-man'!$BF$37="",999,'4-man'!$BF$37)),100,AW189)))))</f>
        <v/>
      </c>
      <c r="AX190">
        <f>IF(OR('4-man'!AX$58="R",'4-man'!AX$54=$R$195),MIN(100,AX189+10),IF('4-man'!AX$58="P",MIN(100,AX189+25),IF(AND('4-man'!AX$58="D",AX189&gt;=35,'4-man'!AX$54&lt;=IF('4-man'!$BF$37="",999,'4-man'!$BF$37)),AX189-35,IF(AND(LEFT('4-man'!AX$58,3)="ST&gt;",AX189&gt;=100,'4-man'!AX$54&lt;=IF('4-man'!$BF$37="",999,'4-man'!$BF$37)),0,IF(AND(OR(AND('4-man'!AX$55="ST&gt;4",AX165&gt;=100),AND('4-man'!AX$56="ST&gt;4",AX173&gt;=100),AND('4-man'!AX$57="ST&gt;4",AX181&gt;=100)),'4-man'!AX$54&lt;=IF('4-man'!$BF$37="",999,'4-man'!$BF$37)),100,AX189)))))</f>
        <v/>
      </c>
      <c r="AY190">
        <f>IF(OR('4-man'!AY$58="R",'4-man'!AY$54=$R$195),MIN(100,AY189+10),IF('4-man'!AY$58="P",MIN(100,AY189+25),IF(AND('4-man'!AY$58="D",AY189&gt;=35,'4-man'!AY$54&lt;=IF('4-man'!$BF$37="",999,'4-man'!$BF$37)),AY189-35,IF(AND(LEFT('4-man'!AY$58,3)="ST&gt;",AY189&gt;=100,'4-man'!AY$54&lt;=IF('4-man'!$BF$37="",999,'4-man'!$BF$37)),0,IF(AND(OR(AND('4-man'!AY$55="ST&gt;4",AY165&gt;=100),AND('4-man'!AY$56="ST&gt;4",AY173&gt;=100),AND('4-man'!AY$57="ST&gt;4",AY181&gt;=100)),'4-man'!AY$54&lt;=IF('4-man'!$BF$37="",999,'4-man'!$BF$37)),100,AY189)))))</f>
        <v/>
      </c>
      <c r="AZ190">
        <f>IF(OR('4-man'!AZ$58="R",'4-man'!AZ$54=$R$195),MIN(100,AZ189+10),IF('4-man'!AZ$58="P",MIN(100,AZ189+25),IF(AND('4-man'!AZ$58="D",AZ189&gt;=35,'4-man'!AZ$54&lt;=IF('4-man'!$BF$37="",999,'4-man'!$BF$37)),AZ189-35,IF(AND(LEFT('4-man'!AZ$58,3)="ST&gt;",AZ189&gt;=100,'4-man'!AZ$54&lt;=IF('4-man'!$BF$37="",999,'4-man'!$BF$37)),0,IF(AND(OR(AND('4-man'!AZ$55="ST&gt;4",AZ165&gt;=100),AND('4-man'!AZ$56="ST&gt;4",AZ173&gt;=100),AND('4-man'!AZ$57="ST&gt;4",AZ181&gt;=100)),'4-man'!AZ$54&lt;=IF('4-man'!$BF$37="",999,'4-man'!$BF$37)),100,AZ189)))))</f>
        <v/>
      </c>
      <c r="BA190">
        <f>IF(OR('4-man'!BA$58="R",'4-man'!BA$54=$R$195),MIN(100,BA189+10),IF('4-man'!BA$58="P",MIN(100,BA189+25),IF(AND('4-man'!BA$58="D",BA189&gt;=35,'4-man'!BA$54&lt;=IF('4-man'!$BF$37="",999,'4-man'!$BF$37)),BA189-35,IF(AND(LEFT('4-man'!BA$58,3)="ST&gt;",BA189&gt;=100,'4-man'!BA$54&lt;=IF('4-man'!$BF$37="",999,'4-man'!$BF$37)),0,IF(AND(OR(AND('4-man'!BA$55="ST&gt;4",BA165&gt;=100),AND('4-man'!BA$56="ST&gt;4",BA173&gt;=100),AND('4-man'!BA$57="ST&gt;4",BA181&gt;=100)),'4-man'!BA$54&lt;=IF('4-man'!$BF$37="",999,'4-man'!$BF$37)),100,BA189)))))</f>
        <v/>
      </c>
      <c r="BB190">
        <f>IF(OR('4-man'!BB$58="R",'4-man'!BB$54=$R$195),MIN(100,BB189+10),IF('4-man'!BB$58="P",MIN(100,BB189+25),IF(AND('4-man'!BB$58="D",BB189&gt;=35,'4-man'!BB$54&lt;=IF('4-man'!$BF$37="",999,'4-man'!$BF$37)),BB189-35,IF(AND(LEFT('4-man'!BB$58,3)="ST&gt;",BB189&gt;=100,'4-man'!BB$54&lt;=IF('4-man'!$BF$37="",999,'4-man'!$BF$37)),0,IF(AND(OR(AND('4-man'!BB$55="ST&gt;4",BB165&gt;=100),AND('4-man'!BB$56="ST&gt;4",BB173&gt;=100),AND('4-man'!BB$57="ST&gt;4",BB181&gt;=100)),'4-man'!BB$54&lt;=IF('4-man'!$BF$37="",999,'4-man'!$BF$37)),100,BB189)))))</f>
        <v/>
      </c>
      <c r="BC190">
        <f>IF(OR('4-man'!BC$58="R",'4-man'!BC$54=$R$195),MIN(100,BC189+10),IF('4-man'!BC$58="P",MIN(100,BC189+25),IF(AND('4-man'!BC$58="D",BC189&gt;=35,'4-man'!BC$54&lt;=IF('4-man'!$BF$37="",999,'4-man'!$BF$37)),BC189-35,IF(AND(LEFT('4-man'!BC$58,3)="ST&gt;",BC189&gt;=100,'4-man'!BC$54&lt;=IF('4-man'!$BF$37="",999,'4-man'!$BF$37)),0,IF(AND(OR(AND('4-man'!BC$55="ST&gt;4",BC165&gt;=100),AND('4-man'!BC$56="ST&gt;4",BC173&gt;=100),AND('4-man'!BC$57="ST&gt;4",BC181&gt;=100)),'4-man'!BC$54&lt;=IF('4-man'!$BF$37="",999,'4-man'!$BF$37)),100,BC189)))))</f>
        <v/>
      </c>
      <c r="BD190">
        <f>IF(OR('4-man'!BD$58="R",'4-man'!BD$54=$R$195),MIN(100,BD189+10),IF('4-man'!BD$58="P",MIN(100,BD189+25),IF(AND('4-man'!BD$58="D",BD189&gt;=35,'4-man'!BD$54&lt;=IF('4-man'!$BF$37="",999,'4-man'!$BF$37)),BD189-35,IF(AND(LEFT('4-man'!BD$58,3)="ST&gt;",BD189&gt;=100,'4-man'!BD$54&lt;=IF('4-man'!$BF$37="",999,'4-man'!$BF$37)),0,IF(AND(OR(AND('4-man'!BD$55="ST&gt;4",BD165&gt;=100),AND('4-man'!BD$56="ST&gt;4",BD173&gt;=100),AND('4-man'!BD$57="ST&gt;4",BD181&gt;=100)),'4-man'!BD$54&lt;=IF('4-man'!$BF$37="",999,'4-man'!$BF$37)),100,BD189)))))</f>
        <v/>
      </c>
      <c r="BE190">
        <f>IF(OR('4-man'!BE$58="R",'4-man'!BE$54=$R$195),MIN(100,BE189+10),IF('4-man'!BE$58="P",MIN(100,BE189+25),IF(AND('4-man'!BE$58="D",BE189&gt;=35,'4-man'!BE$54&lt;=IF('4-man'!$BF$37="",999,'4-man'!$BF$37)),BE189-35,IF(AND(LEFT('4-man'!BE$58,3)="ST&gt;",BE189&gt;=100,'4-man'!BE$54&lt;=IF('4-man'!$BF$37="",999,'4-man'!$BF$37)),0,IF(AND(OR(AND('4-man'!BE$55="ST&gt;4",BE165&gt;=100),AND('4-man'!BE$56="ST&gt;4",BE173&gt;=100),AND('4-man'!BE$57="ST&gt;4",BE181&gt;=100)),'4-man'!BE$54&lt;=IF('4-man'!$BF$37="",999,'4-man'!$BF$37)),100,BE189)))))</f>
        <v/>
      </c>
      <c r="BF190">
        <f>IF(OR('4-man'!BF$58="R",'4-man'!BF$54=$R$195),MIN(100,BF189+10),IF('4-man'!BF$58="P",MIN(100,BF189+25),IF(AND('4-man'!BF$58="D",BF189&gt;=35,'4-man'!BF$54&lt;=IF('4-man'!$BF$37="",999,'4-man'!$BF$37)),BF189-35,IF(AND(LEFT('4-man'!BF$58,3)="ST&gt;",BF189&gt;=100,'4-man'!BF$54&lt;=IF('4-man'!$BF$37="",999,'4-man'!$BF$37)),0,IF(AND(OR(AND('4-man'!BF$55="ST&gt;4",BF165&gt;=100),AND('4-man'!BF$56="ST&gt;4",BF173&gt;=100),AND('4-man'!BF$57="ST&gt;4",BF181&gt;=100)),'4-man'!BF$54&lt;=IF('4-man'!$BF$37="",999,'4-man'!$BF$37)),100,BF189)))))</f>
        <v/>
      </c>
      <c r="BG190">
        <f>IF(OR('4-man'!BG$58="R",'4-man'!BG$54=$R$195),MIN(100,BG189+10),IF('4-man'!BG$58="P",MIN(100,BG189+25),IF(AND('4-man'!BG$58="D",BG189&gt;=35,'4-man'!BG$54&lt;=IF('4-man'!$BF$37="",999,'4-man'!$BF$37)),BG189-35,IF(AND(LEFT('4-man'!BG$58,3)="ST&gt;",BG189&gt;=100,'4-man'!BG$54&lt;=IF('4-man'!$BF$37="",999,'4-man'!$BF$37)),0,IF(AND(OR(AND('4-man'!BG$55="ST&gt;4",BG165&gt;=100),AND('4-man'!BG$56="ST&gt;4",BG173&gt;=100),AND('4-man'!BG$57="ST&gt;4",BG181&gt;=100)),'4-man'!BG$54&lt;=IF('4-man'!$BF$37="",999,'4-man'!$BF$37)),100,BG189)))))</f>
        <v/>
      </c>
      <c r="BH190">
        <f>IF(OR('4-man'!BH$58="R",'4-man'!BH$54=$R$195),MIN(100,BH189+10),IF('4-man'!BH$58="P",MIN(100,BH189+25),IF(AND('4-man'!BH$58="D",BH189&gt;=35,'4-man'!BH$54&lt;=IF('4-man'!$BF$37="",999,'4-man'!$BF$37)),BH189-35,IF(AND(LEFT('4-man'!BH$58,3)="ST&gt;",BH189&gt;=100,'4-man'!BH$54&lt;=IF('4-man'!$BF$37="",999,'4-man'!$BF$37)),0,IF(AND(OR(AND('4-man'!BH$55="ST&gt;4",BH165&gt;=100),AND('4-man'!BH$56="ST&gt;4",BH173&gt;=100),AND('4-man'!BH$57="ST&gt;4",BH181&gt;=100)),'4-man'!BH$54&lt;=IF('4-man'!$BF$37="",999,'4-man'!$BF$37)),100,BH189)))))</f>
        <v/>
      </c>
      <c r="BI190">
        <f>IF(OR('4-man'!BI$58="R",'4-man'!BI$54=$R$195),MIN(100,BI189+10),IF('4-man'!BI$58="P",MIN(100,BI189+25),IF(AND('4-man'!BI$58="D",BI189&gt;=35,'4-man'!BI$54&lt;=IF('4-man'!$BF$37="",999,'4-man'!$BF$37)),BI189-35,IF(AND(LEFT('4-man'!BI$58,3)="ST&gt;",BI189&gt;=100,'4-man'!BI$54&lt;=IF('4-man'!$BF$37="",999,'4-man'!$BF$37)),0,IF(AND(OR(AND('4-man'!BI$55="ST&gt;4",BI165&gt;=100),AND('4-man'!BI$56="ST&gt;4",BI173&gt;=100),AND('4-man'!BI$57="ST&gt;4",BI181&gt;=100)),'4-man'!BI$54&lt;=IF('4-man'!$BF$37="",999,'4-man'!$BF$37)),100,BI189)))))</f>
        <v/>
      </c>
      <c r="BJ190">
        <f>IF(OR('4-man'!BJ$58="R",'4-man'!BJ$54=$R$195),MIN(100,BJ189+10),IF('4-man'!BJ$58="P",MIN(100,BJ189+25),IF(AND('4-man'!BJ$58="D",BJ189&gt;=35,'4-man'!BJ$54&lt;=IF('4-man'!$BF$37="",999,'4-man'!$BF$37)),BJ189-35,IF(AND(LEFT('4-man'!BJ$58,3)="ST&gt;",BJ189&gt;=100,'4-man'!BJ$54&lt;=IF('4-man'!$BF$37="",999,'4-man'!$BF$37)),0,IF(AND(OR(AND('4-man'!BJ$55="ST&gt;4",BJ165&gt;=100),AND('4-man'!BJ$56="ST&gt;4",BJ173&gt;=100),AND('4-man'!BJ$57="ST&gt;4",BJ181&gt;=100)),'4-man'!BJ$54&lt;=IF('4-man'!$BF$37="",999,'4-man'!$BF$37)),100,BJ189)))))</f>
        <v/>
      </c>
      <c r="BK190">
        <f>IF(OR('4-man'!BK$58="R",'4-man'!BK$54=$R$195),MIN(100,BK189+10),IF('4-man'!BK$58="P",MIN(100,BK189+25),IF(AND('4-man'!BK$58="D",BK189&gt;=35,'4-man'!BK$54&lt;=IF('4-man'!$BF$37="",999,'4-man'!$BF$37)),BK189-35,IF(AND(LEFT('4-man'!BK$58,3)="ST&gt;",BK189&gt;=100,'4-man'!BK$54&lt;=IF('4-man'!$BF$37="",999,'4-man'!$BF$37)),0,IF(AND(OR(AND('4-man'!BK$55="ST&gt;4",BK165&gt;=100),AND('4-man'!BK$56="ST&gt;4",BK173&gt;=100),AND('4-man'!BK$57="ST&gt;4",BK181&gt;=100)),'4-man'!BK$54&lt;=IF('4-man'!$BF$37="",999,'4-man'!$BF$37)),100,BK189)))))</f>
        <v/>
      </c>
      <c r="BL190">
        <f>IF(OR('4-man'!BL$58="R",'4-man'!BL$54=$R$195),MIN(100,BL189+10),IF('4-man'!BL$58="P",MIN(100,BL189+25),IF(AND('4-man'!BL$58="D",BL189&gt;=35,'4-man'!BL$54&lt;=IF('4-man'!$BF$37="",999,'4-man'!$BF$37)),BL189-35,IF(AND(LEFT('4-man'!BL$58,3)="ST&gt;",BL189&gt;=100,'4-man'!BL$54&lt;=IF('4-man'!$BF$37="",999,'4-man'!$BF$37)),0,IF(AND(OR(AND('4-man'!BL$55="ST&gt;4",BL165&gt;=100),AND('4-man'!BL$56="ST&gt;4",BL173&gt;=100),AND('4-man'!BL$57="ST&gt;4",BL181&gt;=100)),'4-man'!BL$54&lt;=IF('4-man'!$BF$37="",999,'4-man'!$BF$37)),100,BL189)))))</f>
        <v/>
      </c>
      <c r="BM190">
        <f>IF(OR('4-man'!BM$58="R",'4-man'!BM$54=$R$195),MIN(100,BM189+10),IF('4-man'!BM$58="P",MIN(100,BM189+25),IF(AND('4-man'!BM$58="D",BM189&gt;=35,'4-man'!BM$54&lt;=IF('4-man'!$BF$37="",999,'4-man'!$BF$37)),BM189-35,IF(AND(LEFT('4-man'!BM$58,3)="ST&gt;",BM189&gt;=100,'4-man'!BM$54&lt;=IF('4-man'!$BF$37="",999,'4-man'!$BF$37)),0,IF(AND(OR(AND('4-man'!BM$55="ST&gt;4",BM165&gt;=100),AND('4-man'!BM$56="ST&gt;4",BM173&gt;=100),AND('4-man'!BM$57="ST&gt;4",BM181&gt;=100)),'4-man'!BM$54&lt;=IF('4-man'!$BF$37="",999,'4-man'!$BF$37)),100,BM189)))))</f>
        <v/>
      </c>
      <c r="BN190">
        <f>IF(OR('4-man'!BN$58="R",'4-man'!BN$54=$R$195),MIN(100,BN189+10),IF('4-man'!BN$58="P",MIN(100,BN189+25),IF(AND('4-man'!BN$58="D",BN189&gt;=35,'4-man'!BN$54&lt;=IF('4-man'!$BF$37="",999,'4-man'!$BF$37)),BN189-35,IF(AND(LEFT('4-man'!BN$58,3)="ST&gt;",BN189&gt;=100,'4-man'!BN$54&lt;=IF('4-man'!$BF$37="",999,'4-man'!$BF$37)),0,IF(AND(OR(AND('4-man'!BN$55="ST&gt;4",BN165&gt;=100),AND('4-man'!BN$56="ST&gt;4",BN173&gt;=100),AND('4-man'!BN$57="ST&gt;4",BN181&gt;=100)),'4-man'!BN$54&lt;=IF('4-man'!$BF$37="",999,'4-man'!$BF$37)),100,BN189)))))</f>
        <v/>
      </c>
      <c r="BO190">
        <f>IF(OR('4-man'!BO$58="R",'4-man'!BO$54=$R$195),MIN(100,BO189+10),IF('4-man'!BO$58="P",MIN(100,BO189+25),IF(AND('4-man'!BO$58="D",BO189&gt;=35,'4-man'!BO$54&lt;=IF('4-man'!$BF$37="",999,'4-man'!$BF$37)),BO189-35,IF(AND(LEFT('4-man'!BO$58,3)="ST&gt;",BO189&gt;=100,'4-man'!BO$54&lt;=IF('4-man'!$BF$37="",999,'4-man'!$BF$37)),0,IF(AND(OR(AND('4-man'!BO$55="ST&gt;4",BO165&gt;=100),AND('4-man'!BO$56="ST&gt;4",BO173&gt;=100),AND('4-man'!BO$57="ST&gt;4",BO181&gt;=100)),'4-man'!BO$54&lt;=IF('4-man'!$BF$37="",999,'4-man'!$BF$37)),100,BO189)))))</f>
        <v/>
      </c>
      <c r="BP190">
        <f>IF(OR('4-man'!BP$58="R",'4-man'!BP$54=$R$195),MIN(100,BP189+10),IF('4-man'!BP$58="P",MIN(100,BP189+25),IF(AND('4-man'!BP$58="D",BP189&gt;=35,'4-man'!BP$54&lt;=IF('4-man'!$BF$37="",999,'4-man'!$BF$37)),BP189-35,IF(AND(LEFT('4-man'!BP$58,3)="ST&gt;",BP189&gt;=100,'4-man'!BP$54&lt;=IF('4-man'!$BF$37="",999,'4-man'!$BF$37)),0,IF(AND(OR(AND('4-man'!BP$55="ST&gt;4",BP165&gt;=100),AND('4-man'!BP$56="ST&gt;4",BP173&gt;=100),AND('4-man'!BP$57="ST&gt;4",BP181&gt;=100)),'4-man'!BP$54&lt;=IF('4-man'!$BF$37="",999,'4-man'!$BF$37)),100,BP189)))))</f>
        <v/>
      </c>
      <c r="BQ190">
        <f>IF(OR('4-man'!BQ$58="R",'4-man'!BQ$54=$R$195),MIN(100,BQ189+10),IF('4-man'!BQ$58="P",MIN(100,BQ189+25),IF(AND('4-man'!BQ$58="D",BQ189&gt;=35,'4-man'!BQ$54&lt;=IF('4-man'!$BF$37="",999,'4-man'!$BF$37)),BQ189-35,IF(AND(LEFT('4-man'!BQ$58,3)="ST&gt;",BQ189&gt;=100,'4-man'!BQ$54&lt;=IF('4-man'!$BF$37="",999,'4-man'!$BF$37)),0,IF(AND(OR(AND('4-man'!BQ$55="ST&gt;4",BQ165&gt;=100),AND('4-man'!BQ$56="ST&gt;4",BQ173&gt;=100),AND('4-man'!BQ$57="ST&gt;4",BQ181&gt;=100)),'4-man'!BQ$54&lt;=IF('4-man'!$BF$37="",999,'4-man'!$BF$37)),100,BQ189)))))</f>
        <v/>
      </c>
      <c r="BR190">
        <f>IF(OR('4-man'!BR$58="R",'4-man'!BR$54=$R$195),MIN(100,BR189+10),IF('4-man'!BR$58="P",MIN(100,BR189+25),IF(AND('4-man'!BR$58="D",BR189&gt;=35,'4-man'!BR$54&lt;=IF('4-man'!$BF$37="",999,'4-man'!$BF$37)),BR189-35,IF(AND(LEFT('4-man'!BR$58,3)="ST&gt;",BR189&gt;=100,'4-man'!BR$54&lt;=IF('4-man'!$BF$37="",999,'4-man'!$BF$37)),0,IF(AND(OR(AND('4-man'!BR$55="ST&gt;4",BR165&gt;=100),AND('4-man'!BR$56="ST&gt;4",BR173&gt;=100),AND('4-man'!BR$57="ST&gt;4",BR181&gt;=100)),'4-man'!BR$54&lt;=IF('4-man'!$BF$37="",999,'4-man'!$BF$37)),100,BR189)))))</f>
        <v/>
      </c>
      <c r="BS190">
        <f>IF(OR('4-man'!BS$58="R",'4-man'!BS$54=$R$195),MIN(100,BS189+10),IF('4-man'!BS$58="P",MIN(100,BS189+25),IF(AND('4-man'!BS$58="D",BS189&gt;=35,'4-man'!BS$54&lt;=IF('4-man'!$BF$37="",999,'4-man'!$BF$37)),BS189-35,IF(AND(LEFT('4-man'!BS$58,3)="ST&gt;",BS189&gt;=100,'4-man'!BS$54&lt;=IF('4-man'!$BF$37="",999,'4-man'!$BF$37)),0,IF(AND(OR(AND('4-man'!BS$55="ST&gt;4",BS165&gt;=100),AND('4-man'!BS$56="ST&gt;4",BS173&gt;=100),AND('4-man'!BS$57="ST&gt;4",BS181&gt;=100)),'4-man'!BS$54&lt;=IF('4-man'!$BF$37="",999,'4-man'!$BF$37)),100,BS189)))))</f>
        <v/>
      </c>
      <c r="BT190">
        <f>IF(OR('4-man'!BT$58="R",'4-man'!BT$54=$R$195),MIN(100,BT189+10),IF('4-man'!BT$58="P",MIN(100,BT189+25),IF(AND('4-man'!BT$58="D",BT189&gt;=35,'4-man'!BT$54&lt;=IF('4-man'!$BF$37="",999,'4-man'!$BF$37)),BT189-35,IF(AND(LEFT('4-man'!BT$58,3)="ST&gt;",BT189&gt;=100,'4-man'!BT$54&lt;=IF('4-man'!$BF$37="",999,'4-man'!$BF$37)),0,IF(AND(OR(AND('4-man'!BT$55="ST&gt;4",BT165&gt;=100),AND('4-man'!BT$56="ST&gt;4",BT173&gt;=100),AND('4-man'!BT$57="ST&gt;4",BT181&gt;=100)),'4-man'!BT$54&lt;=IF('4-man'!$BF$37="",999,'4-man'!$BF$37)),100,BT189)))))</f>
        <v/>
      </c>
      <c r="BU190">
        <f>IF(OR('4-man'!BU$58="R",'4-man'!BU$54=$R$195),MIN(100,BU189+10),IF('4-man'!BU$58="P",MIN(100,BU189+25),IF(AND('4-man'!BU$58="D",BU189&gt;=35,'4-man'!BU$54&lt;=IF('4-man'!$BF$37="",999,'4-man'!$BF$37)),BU189-35,IF(AND(LEFT('4-man'!BU$58,3)="ST&gt;",BU189&gt;=100,'4-man'!BU$54&lt;=IF('4-man'!$BF$37="",999,'4-man'!$BF$37)),0,IF(AND(OR(AND('4-man'!BU$55="ST&gt;4",BU165&gt;=100),AND('4-man'!BU$56="ST&gt;4",BU173&gt;=100),AND('4-man'!BU$57="ST&gt;4",BU181&gt;=100)),'4-man'!BU$54&lt;=IF('4-man'!$BF$37="",999,'4-man'!$BF$37)),100,BU189)))))</f>
        <v/>
      </c>
      <c r="BV190">
        <f>IF(OR('4-man'!BV$58="R",'4-man'!BV$54=$R$195),MIN(100,BV189+10),IF('4-man'!BV$58="P",MIN(100,BV189+25),IF(AND('4-man'!BV$58="D",BV189&gt;=35,'4-man'!BV$54&lt;=IF('4-man'!$BF$37="",999,'4-man'!$BF$37)),BV189-35,IF(AND(LEFT('4-man'!BV$58,3)="ST&gt;",BV189&gt;=100,'4-man'!BV$54&lt;=IF('4-man'!$BF$37="",999,'4-man'!$BF$37)),0,IF(AND(OR(AND('4-man'!BV$55="ST&gt;4",BV165&gt;=100),AND('4-man'!BV$56="ST&gt;4",BV173&gt;=100),AND('4-man'!BV$57="ST&gt;4",BV181&gt;=100)),'4-man'!BV$54&lt;=IF('4-man'!$BF$37="",999,'4-man'!$BF$37)),100,BV189)))))</f>
        <v/>
      </c>
      <c r="BW190">
        <f>IF(OR('4-man'!BW$58="R",'4-man'!BW$54=$R$195),MIN(100,BW189+10),IF('4-man'!BW$58="P",MIN(100,BW189+25),IF(AND('4-man'!BW$58="D",BW189&gt;=35,'4-man'!BW$54&lt;=IF('4-man'!$BF$37="",999,'4-man'!$BF$37)),BW189-35,IF(AND(LEFT('4-man'!BW$58,3)="ST&gt;",BW189&gt;=100,'4-man'!BW$54&lt;=IF('4-man'!$BF$37="",999,'4-man'!$BF$37)),0,IF(AND(OR(AND('4-man'!BW$55="ST&gt;4",BW165&gt;=100),AND('4-man'!BW$56="ST&gt;4",BW173&gt;=100),AND('4-man'!BW$57="ST&gt;4",BW181&gt;=100)),'4-man'!BW$54&lt;=IF('4-man'!$BF$37="",999,'4-man'!$BF$37)),100,BW189)))))</f>
        <v/>
      </c>
      <c r="BX190">
        <f>IF(OR('4-man'!BX$58="R",'4-man'!BX$54=$R$195),MIN(100,BX189+10),IF('4-man'!BX$58="P",MIN(100,BX189+25),IF(AND('4-man'!BX$58="D",BX189&gt;=35,'4-man'!BX$54&lt;=IF('4-man'!$BF$37="",999,'4-man'!$BF$37)),BX189-35,IF(AND(LEFT('4-man'!BX$58,3)="ST&gt;",BX189&gt;=100,'4-man'!BX$54&lt;=IF('4-man'!$BF$37="",999,'4-man'!$BF$37)),0,IF(AND(OR(AND('4-man'!BX$55="ST&gt;4",BX165&gt;=100),AND('4-man'!BX$56="ST&gt;4",BX173&gt;=100),AND('4-man'!BX$57="ST&gt;4",BX181&gt;=100)),'4-man'!BX$54&lt;=IF('4-man'!$BF$37="",999,'4-man'!$BF$37)),100,BX189)))))</f>
        <v/>
      </c>
      <c r="BY190">
        <f>IF(OR('4-man'!BY$58="R",'4-man'!BY$54=$R$195),MIN(100,BY189+10),IF('4-man'!BY$58="P",MIN(100,BY189+25),IF(AND('4-man'!BY$58="D",BY189&gt;=35,'4-man'!BY$54&lt;=IF('4-man'!$BF$37="",999,'4-man'!$BF$37)),BY189-35,IF(AND(LEFT('4-man'!BY$58,3)="ST&gt;",BY189&gt;=100,'4-man'!BY$54&lt;=IF('4-man'!$BF$37="",999,'4-man'!$BF$37)),0,IF(AND(OR(AND('4-man'!BY$55="ST&gt;4",BY165&gt;=100),AND('4-man'!BY$56="ST&gt;4",BY173&gt;=100),AND('4-man'!BY$57="ST&gt;4",BY181&gt;=100)),'4-man'!BY$54&lt;=IF('4-man'!$BF$37="",999,'4-man'!$BF$37)),100,BY189)))))</f>
        <v/>
      </c>
      <c r="BZ190">
        <f>IF(OR('4-man'!BZ$58="R",'4-man'!BZ$54=$R$195),MIN(100,BZ189+10),IF('4-man'!BZ$58="P",MIN(100,BZ189+25),IF(AND('4-man'!BZ$58="D",BZ189&gt;=35,'4-man'!BZ$54&lt;=IF('4-man'!$BF$37="",999,'4-man'!$BF$37)),BZ189-35,IF(AND(LEFT('4-man'!BZ$58,3)="ST&gt;",BZ189&gt;=100,'4-man'!BZ$54&lt;=IF('4-man'!$BF$37="",999,'4-man'!$BF$37)),0,IF(AND(OR(AND('4-man'!BZ$55="ST&gt;4",BZ165&gt;=100),AND('4-man'!BZ$56="ST&gt;4",BZ173&gt;=100),AND('4-man'!BZ$57="ST&gt;4",BZ181&gt;=100)),'4-man'!BZ$54&lt;=IF('4-man'!$BF$37="",999,'4-man'!$BF$37)),100,BZ189)))))</f>
        <v/>
      </c>
      <c r="CA190">
        <f>IF(OR('4-man'!CA$58="R",'4-man'!CA$54=$R$195),MIN(100,CA189+10),IF('4-man'!CA$58="P",MIN(100,CA189+25),IF(AND('4-man'!CA$58="D",CA189&gt;=35,'4-man'!CA$54&lt;=IF('4-man'!$BF$37="",999,'4-man'!$BF$37)),CA189-35,IF(AND(LEFT('4-man'!CA$58,3)="ST&gt;",CA189&gt;=100,'4-man'!CA$54&lt;=IF('4-man'!$BF$37="",999,'4-man'!$BF$37)),0,IF(AND(OR(AND('4-man'!CA$55="ST&gt;4",CA165&gt;=100),AND('4-man'!CA$56="ST&gt;4",CA173&gt;=100),AND('4-man'!CA$57="ST&gt;4",CA181&gt;=100)),'4-man'!CA$54&lt;=IF('4-man'!$BF$37="",999,'4-man'!$BF$37)),100,CA189)))))</f>
        <v/>
      </c>
      <c r="CB190">
        <f>IF(OR('4-man'!CB$58="R",'4-man'!CB$54=$R$195),MIN(100,CB189+10),IF('4-man'!CB$58="P",MIN(100,CB189+25),IF(AND('4-man'!CB$58="D",CB189&gt;=35,'4-man'!CB$54&lt;=IF('4-man'!$BF$37="",999,'4-man'!$BF$37)),CB189-35,IF(AND(LEFT('4-man'!CB$58,3)="ST&gt;",CB189&gt;=100,'4-man'!CB$54&lt;=IF('4-man'!$BF$37="",999,'4-man'!$BF$37)),0,IF(AND(OR(AND('4-man'!CB$55="ST&gt;4",CB165&gt;=100),AND('4-man'!CB$56="ST&gt;4",CB173&gt;=100),AND('4-man'!CB$57="ST&gt;4",CB181&gt;=100)),'4-man'!CB$54&lt;=IF('4-man'!$BF$37="",999,'4-man'!$BF$37)),100,CB189)))))</f>
        <v/>
      </c>
      <c r="CC190">
        <f>IF(OR('4-man'!CC$58="R",'4-man'!CC$54=$R$195),MIN(100,CC189+10),IF('4-man'!CC$58="P",MIN(100,CC189+25),IF(AND('4-man'!CC$58="D",CC189&gt;=35,'4-man'!CC$54&lt;=IF('4-man'!$BF$37="",999,'4-man'!$BF$37)),CC189-35,IF(AND(LEFT('4-man'!CC$58,3)="ST&gt;",CC189&gt;=100,'4-man'!CC$54&lt;=IF('4-man'!$BF$37="",999,'4-man'!$BF$37)),0,IF(AND(OR(AND('4-man'!CC$55="ST&gt;4",CC165&gt;=100),AND('4-man'!CC$56="ST&gt;4",CC173&gt;=100),AND('4-man'!CC$57="ST&gt;4",CC181&gt;=100)),'4-man'!CC$54&lt;=IF('4-man'!$BF$37="",999,'4-man'!$BF$37)),100,CC189)))))</f>
        <v/>
      </c>
      <c r="CD190">
        <f>IF(OR('4-man'!CD$58="R",'4-man'!CD$54=$R$195),MIN(100,CD189+10),IF('4-man'!CD$58="P",MIN(100,CD189+25),IF(AND('4-man'!CD$58="D",CD189&gt;=35,'4-man'!CD$54&lt;=IF('4-man'!$BF$37="",999,'4-man'!$BF$37)),CD189-35,IF(AND(LEFT('4-man'!CD$58,3)="ST&gt;",CD189&gt;=100,'4-man'!CD$54&lt;=IF('4-man'!$BF$37="",999,'4-man'!$BF$37)),0,IF(AND(OR(AND('4-man'!CD$55="ST&gt;4",CD165&gt;=100),AND('4-man'!CD$56="ST&gt;4",CD173&gt;=100),AND('4-man'!CD$57="ST&gt;4",CD181&gt;=100)),'4-man'!CD$54&lt;=IF('4-man'!$BF$37="",999,'4-man'!$BF$37)),100,CD189)))))</f>
        <v/>
      </c>
    </row>
    <row r="191">
      <c r="A191" t="inlineStr">
        <is>
          <t>P4 timer</t>
        </is>
      </c>
      <c r="B191" t="n">
        <v>0</v>
      </c>
      <c r="C191">
        <f>IF(OR('4-man'!C$58="R",'4-man'!C$54=$R$195,AND(ISNUMBER($R$195),'4-man'!C$54&lt;$R$195)),0,IF(B190&gt;=100,0,IF(B191+1&gt;=IF(OR('4-man'!$F$40=TRUE,'4-man'!$F$40="TRUE",'4-man'!$F$40="Yes"),25,50),0,B191+1)))</f>
        <v/>
      </c>
      <c r="D191">
        <f>IF(OR('4-man'!D$58="R",'4-man'!D$54=$R$195,AND(ISNUMBER($R$195),'4-man'!D$54&lt;$R$195)),0,IF(C190&gt;=100,0,IF(C191+1&gt;=IF(OR('4-man'!$F$40=TRUE,'4-man'!$F$40="TRUE",'4-man'!$F$40="Yes"),25,50),0,C191+1)))</f>
        <v/>
      </c>
      <c r="E191">
        <f>IF(OR('4-man'!E$58="R",'4-man'!E$54=$R$195,AND(ISNUMBER($R$195),'4-man'!E$54&lt;$R$195)),0,IF(D190&gt;=100,0,IF(D191+1&gt;=IF(OR('4-man'!$F$40=TRUE,'4-man'!$F$40="TRUE",'4-man'!$F$40="Yes"),25,50),0,D191+1)))</f>
        <v/>
      </c>
      <c r="F191">
        <f>IF(OR('4-man'!F$58="R",'4-man'!F$54=$R$195,AND(ISNUMBER($R$195),'4-man'!F$54&lt;$R$195)),0,IF(E190&gt;=100,0,IF(E191+1&gt;=IF(OR('4-man'!$F$40=TRUE,'4-man'!$F$40="TRUE",'4-man'!$F$40="Yes"),25,50),0,E191+1)))</f>
        <v/>
      </c>
      <c r="G191">
        <f>IF(OR('4-man'!G$58="R",'4-man'!G$54=$R$195,AND(ISNUMBER($R$195),'4-man'!G$54&lt;$R$195)),0,IF(F190&gt;=100,0,IF(F191+1&gt;=IF(OR('4-man'!$F$40=TRUE,'4-man'!$F$40="TRUE",'4-man'!$F$40="Yes"),25,50),0,F191+1)))</f>
        <v/>
      </c>
      <c r="H191">
        <f>IF(OR('4-man'!H$58="R",'4-man'!H$54=$R$195,AND(ISNUMBER($R$195),'4-man'!H$54&lt;$R$195)),0,IF(G190&gt;=100,0,IF(G191+1&gt;=IF(OR('4-man'!$F$40=TRUE,'4-man'!$F$40="TRUE",'4-man'!$F$40="Yes"),25,50),0,G191+1)))</f>
        <v/>
      </c>
      <c r="I191">
        <f>IF(OR('4-man'!I$58="R",'4-man'!I$54=$R$195,AND(ISNUMBER($R$195),'4-man'!I$54&lt;$R$195)),0,IF(H190&gt;=100,0,IF(H191+1&gt;=IF(OR('4-man'!$F$40=TRUE,'4-man'!$F$40="TRUE",'4-man'!$F$40="Yes"),25,50),0,H191+1)))</f>
        <v/>
      </c>
      <c r="J191">
        <f>IF(OR('4-man'!J$58="R",'4-man'!J$54=$R$195,AND(ISNUMBER($R$195),'4-man'!J$54&lt;$R$195)),0,IF(I190&gt;=100,0,IF(I191+1&gt;=IF(OR('4-man'!$F$40=TRUE,'4-man'!$F$40="TRUE",'4-man'!$F$40="Yes"),25,50),0,I191+1)))</f>
        <v/>
      </c>
      <c r="K191">
        <f>IF(OR('4-man'!K$58="R",'4-man'!K$54=$R$195,AND(ISNUMBER($R$195),'4-man'!K$54&lt;$R$195)),0,IF(J190&gt;=100,0,IF(J191+1&gt;=IF(OR('4-man'!$F$40=TRUE,'4-man'!$F$40="TRUE",'4-man'!$F$40="Yes"),25,50),0,J191+1)))</f>
        <v/>
      </c>
      <c r="L191">
        <f>IF(OR('4-man'!L$58="R",'4-man'!L$54=$R$195,AND(ISNUMBER($R$195),'4-man'!L$54&lt;$R$195)),0,IF(K190&gt;=100,0,IF(K191+1&gt;=IF(OR('4-man'!$F$40=TRUE,'4-man'!$F$40="TRUE",'4-man'!$F$40="Yes"),25,50),0,K191+1)))</f>
        <v/>
      </c>
      <c r="M191">
        <f>IF(OR('4-man'!M$58="R",'4-man'!M$54=$R$195,AND(ISNUMBER($R$195),'4-man'!M$54&lt;$R$195)),0,IF(L190&gt;=100,0,IF(L191+1&gt;=IF(OR('4-man'!$F$40=TRUE,'4-man'!$F$40="TRUE",'4-man'!$F$40="Yes"),25,50),0,L191+1)))</f>
        <v/>
      </c>
      <c r="N191">
        <f>IF(OR('4-man'!N$58="R",'4-man'!N$54=$R$195,AND(ISNUMBER($R$195),'4-man'!N$54&lt;$R$195)),0,IF(M190&gt;=100,0,IF(M191+1&gt;=IF(OR('4-man'!$F$40=TRUE,'4-man'!$F$40="TRUE",'4-man'!$F$40="Yes"),25,50),0,M191+1)))</f>
        <v/>
      </c>
      <c r="O191">
        <f>IF(OR('4-man'!O$58="R",'4-man'!O$54=$R$195,AND(ISNUMBER($R$195),'4-man'!O$54&lt;$R$195)),0,IF(N190&gt;=100,0,IF(N191+1&gt;=IF(OR('4-man'!$F$40=TRUE,'4-man'!$F$40="TRUE",'4-man'!$F$40="Yes"),25,50),0,N191+1)))</f>
        <v/>
      </c>
      <c r="P191">
        <f>IF(OR('4-man'!P$58="R",'4-man'!P$54=$R$195,AND(ISNUMBER($R$195),'4-man'!P$54&lt;$R$195)),0,IF(O190&gt;=100,0,IF(O191+1&gt;=IF(OR('4-man'!$F$40=TRUE,'4-man'!$F$40="TRUE",'4-man'!$F$40="Yes"),25,50),0,O191+1)))</f>
        <v/>
      </c>
      <c r="Q191">
        <f>IF(OR('4-man'!Q$58="R",'4-man'!Q$54=$R$195,AND(ISNUMBER($R$195),'4-man'!Q$54&lt;$R$195)),0,IF(P190&gt;=100,0,IF(P191+1&gt;=IF(OR('4-man'!$F$40=TRUE,'4-man'!$F$40="TRUE",'4-man'!$F$40="Yes"),25,50),0,P191+1)))</f>
        <v/>
      </c>
      <c r="R191">
        <f>IF(OR('4-man'!R$58="R",'4-man'!R$54=$R$195,AND(ISNUMBER($R$195),'4-man'!R$54&lt;$R$195)),0,IF(Q190&gt;=100,0,IF(Q191+1&gt;=IF(OR('4-man'!$F$40=TRUE,'4-man'!$F$40="TRUE",'4-man'!$F$40="Yes"),25,50),0,Q191+1)))</f>
        <v/>
      </c>
      <c r="S191">
        <f>IF(OR('4-man'!S$58="R",'4-man'!S$54=$R$195,AND(ISNUMBER($R$195),'4-man'!S$54&lt;$R$195)),0,IF(R190&gt;=100,0,IF(R191+1&gt;=IF(OR('4-man'!$F$40=TRUE,'4-man'!$F$40="TRUE",'4-man'!$F$40="Yes"),25,50),0,R191+1)))</f>
        <v/>
      </c>
      <c r="T191">
        <f>IF(OR('4-man'!T$58="R",'4-man'!T$54=$R$195,AND(ISNUMBER($R$195),'4-man'!T$54&lt;$R$195)),0,IF(S190&gt;=100,0,IF(S191+1&gt;=IF(OR('4-man'!$F$40=TRUE,'4-man'!$F$40="TRUE",'4-man'!$F$40="Yes"),25,50),0,S191+1)))</f>
        <v/>
      </c>
      <c r="U191">
        <f>IF(OR('4-man'!U$58="R",'4-man'!U$54=$R$195,AND(ISNUMBER($R$195),'4-man'!U$54&lt;$R$195)),0,IF(T190&gt;=100,0,IF(T191+1&gt;=IF(OR('4-man'!$F$40=TRUE,'4-man'!$F$40="TRUE",'4-man'!$F$40="Yes"),25,50),0,T191+1)))</f>
        <v/>
      </c>
      <c r="V191">
        <f>IF(OR('4-man'!V$58="R",'4-man'!V$54=$R$195,AND(ISNUMBER($R$195),'4-man'!V$54&lt;$R$195)),0,IF(U190&gt;=100,0,IF(U191+1&gt;=IF(OR('4-man'!$F$40=TRUE,'4-man'!$F$40="TRUE",'4-man'!$F$40="Yes"),25,50),0,U191+1)))</f>
        <v/>
      </c>
      <c r="W191">
        <f>IF(OR('4-man'!W$58="R",'4-man'!W$54=$R$195,AND(ISNUMBER($R$195),'4-man'!W$54&lt;$R$195)),0,IF(V190&gt;=100,0,IF(V191+1&gt;=IF(OR('4-man'!$F$40=TRUE,'4-man'!$F$40="TRUE",'4-man'!$F$40="Yes"),25,50),0,V191+1)))</f>
        <v/>
      </c>
      <c r="X191">
        <f>IF(OR('4-man'!X$58="R",'4-man'!X$54=$R$195,AND(ISNUMBER($R$195),'4-man'!X$54&lt;$R$195)),0,IF(W190&gt;=100,0,IF(W191+1&gt;=IF(OR('4-man'!$F$40=TRUE,'4-man'!$F$40="TRUE",'4-man'!$F$40="Yes"),25,50),0,W191+1)))</f>
        <v/>
      </c>
      <c r="Y191">
        <f>IF(OR('4-man'!Y$58="R",'4-man'!Y$54=$R$195,AND(ISNUMBER($R$195),'4-man'!Y$54&lt;$R$195)),0,IF(X190&gt;=100,0,IF(X191+1&gt;=IF(OR('4-man'!$F$40=TRUE,'4-man'!$F$40="TRUE",'4-man'!$F$40="Yes"),25,50),0,X191+1)))</f>
        <v/>
      </c>
      <c r="Z191">
        <f>IF(OR('4-man'!Z$58="R",'4-man'!Z$54=$R$195,AND(ISNUMBER($R$195),'4-man'!Z$54&lt;$R$195)),0,IF(Y190&gt;=100,0,IF(Y191+1&gt;=IF(OR('4-man'!$F$40=TRUE,'4-man'!$F$40="TRUE",'4-man'!$F$40="Yes"),25,50),0,Y191+1)))</f>
        <v/>
      </c>
      <c r="AA191">
        <f>IF(OR('4-man'!AA$58="R",'4-man'!AA$54=$R$195,AND(ISNUMBER($R$195),'4-man'!AA$54&lt;$R$195)),0,IF(Z190&gt;=100,0,IF(Z191+1&gt;=IF(OR('4-man'!$F$40=TRUE,'4-man'!$F$40="TRUE",'4-man'!$F$40="Yes"),25,50),0,Z191+1)))</f>
        <v/>
      </c>
      <c r="AB191">
        <f>IF(OR('4-man'!AB$58="R",'4-man'!AB$54=$R$195,AND(ISNUMBER($R$195),'4-man'!AB$54&lt;$R$195)),0,IF(AA190&gt;=100,0,IF(AA191+1&gt;=IF(OR('4-man'!$F$40=TRUE,'4-man'!$F$40="TRUE",'4-man'!$F$40="Yes"),25,50),0,AA191+1)))</f>
        <v/>
      </c>
      <c r="AC191">
        <f>IF(OR('4-man'!AC$58="R",'4-man'!AC$54=$R$195,AND(ISNUMBER($R$195),'4-man'!AC$54&lt;$R$195)),0,IF(AB190&gt;=100,0,IF(AB191+1&gt;=IF(OR('4-man'!$F$40=TRUE,'4-man'!$F$40="TRUE",'4-man'!$F$40="Yes"),25,50),0,AB191+1)))</f>
        <v/>
      </c>
      <c r="AD191">
        <f>IF(OR('4-man'!AD$58="R",'4-man'!AD$54=$R$195,AND(ISNUMBER($R$195),'4-man'!AD$54&lt;$R$195)),0,IF(AC190&gt;=100,0,IF(AC191+1&gt;=IF(OR('4-man'!$F$40=TRUE,'4-man'!$F$40="TRUE",'4-man'!$F$40="Yes"),25,50),0,AC191+1)))</f>
        <v/>
      </c>
      <c r="AE191">
        <f>IF(OR('4-man'!AE$58="R",'4-man'!AE$54=$R$195,AND(ISNUMBER($R$195),'4-man'!AE$54&lt;$R$195)),0,IF(AD190&gt;=100,0,IF(AD191+1&gt;=IF(OR('4-man'!$F$40=TRUE,'4-man'!$F$40="TRUE",'4-man'!$F$40="Yes"),25,50),0,AD191+1)))</f>
        <v/>
      </c>
      <c r="AF191">
        <f>IF(OR('4-man'!AF$58="R",'4-man'!AF$54=$R$195,AND(ISNUMBER($R$195),'4-man'!AF$54&lt;$R$195)),0,IF(AE190&gt;=100,0,IF(AE191+1&gt;=IF(OR('4-man'!$F$40=TRUE,'4-man'!$F$40="TRUE",'4-man'!$F$40="Yes"),25,50),0,AE191+1)))</f>
        <v/>
      </c>
      <c r="AG191">
        <f>IF(OR('4-man'!AG$58="R",'4-man'!AG$54=$R$195,AND(ISNUMBER($R$195),'4-man'!AG$54&lt;$R$195)),0,IF(AF190&gt;=100,0,IF(AF191+1&gt;=IF(OR('4-man'!$F$40=TRUE,'4-man'!$F$40="TRUE",'4-man'!$F$40="Yes"),25,50),0,AF191+1)))</f>
        <v/>
      </c>
      <c r="AH191">
        <f>IF(OR('4-man'!AH$58="R",'4-man'!AH$54=$R$195,AND(ISNUMBER($R$195),'4-man'!AH$54&lt;$R$195)),0,IF(AG190&gt;=100,0,IF(AG191+1&gt;=IF(OR('4-man'!$F$40=TRUE,'4-man'!$F$40="TRUE",'4-man'!$F$40="Yes"),25,50),0,AG191+1)))</f>
        <v/>
      </c>
      <c r="AI191">
        <f>IF(OR('4-man'!AI$58="R",'4-man'!AI$54=$R$195,AND(ISNUMBER($R$195),'4-man'!AI$54&lt;$R$195)),0,IF(AH190&gt;=100,0,IF(AH191+1&gt;=IF(OR('4-man'!$F$40=TRUE,'4-man'!$F$40="TRUE",'4-man'!$F$40="Yes"),25,50),0,AH191+1)))</f>
        <v/>
      </c>
      <c r="AJ191">
        <f>IF(OR('4-man'!AJ$58="R",'4-man'!AJ$54=$R$195,AND(ISNUMBER($R$195),'4-man'!AJ$54&lt;$R$195)),0,IF(AI190&gt;=100,0,IF(AI191+1&gt;=IF(OR('4-man'!$F$40=TRUE,'4-man'!$F$40="TRUE",'4-man'!$F$40="Yes"),25,50),0,AI191+1)))</f>
        <v/>
      </c>
      <c r="AK191">
        <f>IF(OR('4-man'!AK$58="R",'4-man'!AK$54=$R$195,AND(ISNUMBER($R$195),'4-man'!AK$54&lt;$R$195)),0,IF(AJ190&gt;=100,0,IF(AJ191+1&gt;=IF(OR('4-man'!$F$40=TRUE,'4-man'!$F$40="TRUE",'4-man'!$F$40="Yes"),25,50),0,AJ191+1)))</f>
        <v/>
      </c>
      <c r="AL191">
        <f>IF(OR('4-man'!AL$58="R",'4-man'!AL$54=$R$195,AND(ISNUMBER($R$195),'4-man'!AL$54&lt;$R$195)),0,IF(AK190&gt;=100,0,IF(AK191+1&gt;=IF(OR('4-man'!$F$40=TRUE,'4-man'!$F$40="TRUE",'4-man'!$F$40="Yes"),25,50),0,AK191+1)))</f>
        <v/>
      </c>
      <c r="AM191">
        <f>IF(OR('4-man'!AM$58="R",'4-man'!AM$54=$R$195,AND(ISNUMBER($R$195),'4-man'!AM$54&lt;$R$195)),0,IF(AL190&gt;=100,0,IF(AL191+1&gt;=IF(OR('4-man'!$F$40=TRUE,'4-man'!$F$40="TRUE",'4-man'!$F$40="Yes"),25,50),0,AL191+1)))</f>
        <v/>
      </c>
      <c r="AN191">
        <f>IF(OR('4-man'!AN$58="R",'4-man'!AN$54=$R$195,AND(ISNUMBER($R$195),'4-man'!AN$54&lt;$R$195)),0,IF(AM190&gt;=100,0,IF(AM191+1&gt;=IF(OR('4-man'!$F$40=TRUE,'4-man'!$F$40="TRUE",'4-man'!$F$40="Yes"),25,50),0,AM191+1)))</f>
        <v/>
      </c>
      <c r="AO191">
        <f>IF(OR('4-man'!AO$58="R",'4-man'!AO$54=$R$195,AND(ISNUMBER($R$195),'4-man'!AO$54&lt;$R$195)),0,IF(AN190&gt;=100,0,IF(AN191+1&gt;=IF(OR('4-man'!$F$40=TRUE,'4-man'!$F$40="TRUE",'4-man'!$F$40="Yes"),25,50),0,AN191+1)))</f>
        <v/>
      </c>
      <c r="AP191">
        <f>IF(OR('4-man'!AP$58="R",'4-man'!AP$54=$R$195,AND(ISNUMBER($R$195),'4-man'!AP$54&lt;$R$195)),0,IF(AO190&gt;=100,0,IF(AO191+1&gt;=IF(OR('4-man'!$F$40=TRUE,'4-man'!$F$40="TRUE",'4-man'!$F$40="Yes"),25,50),0,AO191+1)))</f>
        <v/>
      </c>
      <c r="AQ191">
        <f>IF(OR('4-man'!AQ$58="R",'4-man'!AQ$54=$R$195,AND(ISNUMBER($R$195),'4-man'!AQ$54&lt;$R$195)),0,IF(AP190&gt;=100,0,IF(AP191+1&gt;=IF(OR('4-man'!$F$40=TRUE,'4-man'!$F$40="TRUE",'4-man'!$F$40="Yes"),25,50),0,AP191+1)))</f>
        <v/>
      </c>
      <c r="AR191">
        <f>IF(OR('4-man'!AR$58="R",'4-man'!AR$54=$R$195,AND(ISNUMBER($R$195),'4-man'!AR$54&lt;$R$195)),0,IF(AQ190&gt;=100,0,IF(AQ191+1&gt;=IF(OR('4-man'!$F$40=TRUE,'4-man'!$F$40="TRUE",'4-man'!$F$40="Yes"),25,50),0,AQ191+1)))</f>
        <v/>
      </c>
      <c r="AS191">
        <f>IF(OR('4-man'!AS$58="R",'4-man'!AS$54=$R$195,AND(ISNUMBER($R$195),'4-man'!AS$54&lt;$R$195)),0,IF(AR190&gt;=100,0,IF(AR191+1&gt;=IF(OR('4-man'!$F$40=TRUE,'4-man'!$F$40="TRUE",'4-man'!$F$40="Yes"),25,50),0,AR191+1)))</f>
        <v/>
      </c>
      <c r="AT191">
        <f>IF(OR('4-man'!AT$58="R",'4-man'!AT$54=$R$195,AND(ISNUMBER($R$195),'4-man'!AT$54&lt;$R$195)),0,IF(AS190&gt;=100,0,IF(AS191+1&gt;=IF(OR('4-man'!$F$40=TRUE,'4-man'!$F$40="TRUE",'4-man'!$F$40="Yes"),25,50),0,AS191+1)))</f>
        <v/>
      </c>
      <c r="AU191">
        <f>IF(OR('4-man'!AU$58="R",'4-man'!AU$54=$R$195,AND(ISNUMBER($R$195),'4-man'!AU$54&lt;$R$195)),0,IF(AT190&gt;=100,0,IF(AT191+1&gt;=IF(OR('4-man'!$F$40=TRUE,'4-man'!$F$40="TRUE",'4-man'!$F$40="Yes"),25,50),0,AT191+1)))</f>
        <v/>
      </c>
      <c r="AV191">
        <f>IF(OR('4-man'!AV$58="R",'4-man'!AV$54=$R$195,AND(ISNUMBER($R$195),'4-man'!AV$54&lt;$R$195)),0,IF(AU190&gt;=100,0,IF(AU191+1&gt;=IF(OR('4-man'!$F$40=TRUE,'4-man'!$F$40="TRUE",'4-man'!$F$40="Yes"),25,50),0,AU191+1)))</f>
        <v/>
      </c>
      <c r="AW191">
        <f>IF(OR('4-man'!AW$58="R",'4-man'!AW$54=$R$195,AND(ISNUMBER($R$195),'4-man'!AW$54&lt;$R$195)),0,IF(AV190&gt;=100,0,IF(AV191+1&gt;=IF(OR('4-man'!$F$40=TRUE,'4-man'!$F$40="TRUE",'4-man'!$F$40="Yes"),25,50),0,AV191+1)))</f>
        <v/>
      </c>
      <c r="AX191">
        <f>IF(OR('4-man'!AX$58="R",'4-man'!AX$54=$R$195,AND(ISNUMBER($R$195),'4-man'!AX$54&lt;$R$195)),0,IF(AW190&gt;=100,0,IF(AW191+1&gt;=IF(OR('4-man'!$F$40=TRUE,'4-man'!$F$40="TRUE",'4-man'!$F$40="Yes"),25,50),0,AW191+1)))</f>
        <v/>
      </c>
      <c r="AY191">
        <f>IF(OR('4-man'!AY$58="R",'4-man'!AY$54=$R$195,AND(ISNUMBER($R$195),'4-man'!AY$54&lt;$R$195)),0,IF(AX190&gt;=100,0,IF(AX191+1&gt;=IF(OR('4-man'!$F$40=TRUE,'4-man'!$F$40="TRUE",'4-man'!$F$40="Yes"),25,50),0,AX191+1)))</f>
        <v/>
      </c>
      <c r="AZ191">
        <f>IF(OR('4-man'!AZ$58="R",'4-man'!AZ$54=$R$195,AND(ISNUMBER($R$195),'4-man'!AZ$54&lt;$R$195)),0,IF(AY190&gt;=100,0,IF(AY191+1&gt;=IF(OR('4-man'!$F$40=TRUE,'4-man'!$F$40="TRUE",'4-man'!$F$40="Yes"),25,50),0,AY191+1)))</f>
        <v/>
      </c>
      <c r="BA191">
        <f>IF(OR('4-man'!BA$58="R",'4-man'!BA$54=$R$195,AND(ISNUMBER($R$195),'4-man'!BA$54&lt;$R$195)),0,IF(AZ190&gt;=100,0,IF(AZ191+1&gt;=IF(OR('4-man'!$F$40=TRUE,'4-man'!$F$40="TRUE",'4-man'!$F$40="Yes"),25,50),0,AZ191+1)))</f>
        <v/>
      </c>
      <c r="BB191">
        <f>IF(OR('4-man'!BB$58="R",'4-man'!BB$54=$R$195,AND(ISNUMBER($R$195),'4-man'!BB$54&lt;$R$195)),0,IF(BA190&gt;=100,0,IF(BA191+1&gt;=IF(OR('4-man'!$F$40=TRUE,'4-man'!$F$40="TRUE",'4-man'!$F$40="Yes"),25,50),0,BA191+1)))</f>
        <v/>
      </c>
      <c r="BC191">
        <f>IF(OR('4-man'!BC$58="R",'4-man'!BC$54=$R$195,AND(ISNUMBER($R$195),'4-man'!BC$54&lt;$R$195)),0,IF(BB190&gt;=100,0,IF(BB191+1&gt;=IF(OR('4-man'!$F$40=TRUE,'4-man'!$F$40="TRUE",'4-man'!$F$40="Yes"),25,50),0,BB191+1)))</f>
        <v/>
      </c>
      <c r="BD191">
        <f>IF(OR('4-man'!BD$58="R",'4-man'!BD$54=$R$195,AND(ISNUMBER($R$195),'4-man'!BD$54&lt;$R$195)),0,IF(BC190&gt;=100,0,IF(BC191+1&gt;=IF(OR('4-man'!$F$40=TRUE,'4-man'!$F$40="TRUE",'4-man'!$F$40="Yes"),25,50),0,BC191+1)))</f>
        <v/>
      </c>
      <c r="BE191">
        <f>IF(OR('4-man'!BE$58="R",'4-man'!BE$54=$R$195,AND(ISNUMBER($R$195),'4-man'!BE$54&lt;$R$195)),0,IF(BD190&gt;=100,0,IF(BD191+1&gt;=IF(OR('4-man'!$F$40=TRUE,'4-man'!$F$40="TRUE",'4-man'!$F$40="Yes"),25,50),0,BD191+1)))</f>
        <v/>
      </c>
      <c r="BF191">
        <f>IF(OR('4-man'!BF$58="R",'4-man'!BF$54=$R$195,AND(ISNUMBER($R$195),'4-man'!BF$54&lt;$R$195)),0,IF(BE190&gt;=100,0,IF(BE191+1&gt;=IF(OR('4-man'!$F$40=TRUE,'4-man'!$F$40="TRUE",'4-man'!$F$40="Yes"),25,50),0,BE191+1)))</f>
        <v/>
      </c>
      <c r="BG191">
        <f>IF(OR('4-man'!BG$58="R",'4-man'!BG$54=$R$195,AND(ISNUMBER($R$195),'4-man'!BG$54&lt;$R$195)),0,IF(BF190&gt;=100,0,IF(BF191+1&gt;=IF(OR('4-man'!$F$40=TRUE,'4-man'!$F$40="TRUE",'4-man'!$F$40="Yes"),25,50),0,BF191+1)))</f>
        <v/>
      </c>
      <c r="BH191">
        <f>IF(OR('4-man'!BH$58="R",'4-man'!BH$54=$R$195,AND(ISNUMBER($R$195),'4-man'!BH$54&lt;$R$195)),0,IF(BG190&gt;=100,0,IF(BG191+1&gt;=IF(OR('4-man'!$F$40=TRUE,'4-man'!$F$40="TRUE",'4-man'!$F$40="Yes"),25,50),0,BG191+1)))</f>
        <v/>
      </c>
      <c r="BI191">
        <f>IF(OR('4-man'!BI$58="R",'4-man'!BI$54=$R$195,AND(ISNUMBER($R$195),'4-man'!BI$54&lt;$R$195)),0,IF(BH190&gt;=100,0,IF(BH191+1&gt;=IF(OR('4-man'!$F$40=TRUE,'4-man'!$F$40="TRUE",'4-man'!$F$40="Yes"),25,50),0,BH191+1)))</f>
        <v/>
      </c>
      <c r="BJ191">
        <f>IF(OR('4-man'!BJ$58="R",'4-man'!BJ$54=$R$195,AND(ISNUMBER($R$195),'4-man'!BJ$54&lt;$R$195)),0,IF(BI190&gt;=100,0,IF(BI191+1&gt;=IF(OR('4-man'!$F$40=TRUE,'4-man'!$F$40="TRUE",'4-man'!$F$40="Yes"),25,50),0,BI191+1)))</f>
        <v/>
      </c>
      <c r="BK191">
        <f>IF(OR('4-man'!BK$58="R",'4-man'!BK$54=$R$195,AND(ISNUMBER($R$195),'4-man'!BK$54&lt;$R$195)),0,IF(BJ190&gt;=100,0,IF(BJ191+1&gt;=IF(OR('4-man'!$F$40=TRUE,'4-man'!$F$40="TRUE",'4-man'!$F$40="Yes"),25,50),0,BJ191+1)))</f>
        <v/>
      </c>
      <c r="BL191">
        <f>IF(OR('4-man'!BL$58="R",'4-man'!BL$54=$R$195,AND(ISNUMBER($R$195),'4-man'!BL$54&lt;$R$195)),0,IF(BK190&gt;=100,0,IF(BK191+1&gt;=IF(OR('4-man'!$F$40=TRUE,'4-man'!$F$40="TRUE",'4-man'!$F$40="Yes"),25,50),0,BK191+1)))</f>
        <v/>
      </c>
      <c r="BM191">
        <f>IF(OR('4-man'!BM$58="R",'4-man'!BM$54=$R$195,AND(ISNUMBER($R$195),'4-man'!BM$54&lt;$R$195)),0,IF(BL190&gt;=100,0,IF(BL191+1&gt;=IF(OR('4-man'!$F$40=TRUE,'4-man'!$F$40="TRUE",'4-man'!$F$40="Yes"),25,50),0,BL191+1)))</f>
        <v/>
      </c>
      <c r="BN191">
        <f>IF(OR('4-man'!BN$58="R",'4-man'!BN$54=$R$195,AND(ISNUMBER($R$195),'4-man'!BN$54&lt;$R$195)),0,IF(BM190&gt;=100,0,IF(BM191+1&gt;=IF(OR('4-man'!$F$40=TRUE,'4-man'!$F$40="TRUE",'4-man'!$F$40="Yes"),25,50),0,BM191+1)))</f>
        <v/>
      </c>
      <c r="BO191">
        <f>IF(OR('4-man'!BO$58="R",'4-man'!BO$54=$R$195,AND(ISNUMBER($R$195),'4-man'!BO$54&lt;$R$195)),0,IF(BN190&gt;=100,0,IF(BN191+1&gt;=IF(OR('4-man'!$F$40=TRUE,'4-man'!$F$40="TRUE",'4-man'!$F$40="Yes"),25,50),0,BN191+1)))</f>
        <v/>
      </c>
      <c r="BP191">
        <f>IF(OR('4-man'!BP$58="R",'4-man'!BP$54=$R$195,AND(ISNUMBER($R$195),'4-man'!BP$54&lt;$R$195)),0,IF(BO190&gt;=100,0,IF(BO191+1&gt;=IF(OR('4-man'!$F$40=TRUE,'4-man'!$F$40="TRUE",'4-man'!$F$40="Yes"),25,50),0,BO191+1)))</f>
        <v/>
      </c>
      <c r="BQ191">
        <f>IF(OR('4-man'!BQ$58="R",'4-man'!BQ$54=$R$195,AND(ISNUMBER($R$195),'4-man'!BQ$54&lt;$R$195)),0,IF(BP190&gt;=100,0,IF(BP191+1&gt;=IF(OR('4-man'!$F$40=TRUE,'4-man'!$F$40="TRUE",'4-man'!$F$40="Yes"),25,50),0,BP191+1)))</f>
        <v/>
      </c>
      <c r="BR191">
        <f>IF(OR('4-man'!BR$58="R",'4-man'!BR$54=$R$195,AND(ISNUMBER($R$195),'4-man'!BR$54&lt;$R$195)),0,IF(BQ190&gt;=100,0,IF(BQ191+1&gt;=IF(OR('4-man'!$F$40=TRUE,'4-man'!$F$40="TRUE",'4-man'!$F$40="Yes"),25,50),0,BQ191+1)))</f>
        <v/>
      </c>
      <c r="BS191">
        <f>IF(OR('4-man'!BS$58="R",'4-man'!BS$54=$R$195,AND(ISNUMBER($R$195),'4-man'!BS$54&lt;$R$195)),0,IF(BR190&gt;=100,0,IF(BR191+1&gt;=IF(OR('4-man'!$F$40=TRUE,'4-man'!$F$40="TRUE",'4-man'!$F$40="Yes"),25,50),0,BR191+1)))</f>
        <v/>
      </c>
      <c r="BT191">
        <f>IF(OR('4-man'!BT$58="R",'4-man'!BT$54=$R$195,AND(ISNUMBER($R$195),'4-man'!BT$54&lt;$R$195)),0,IF(BS190&gt;=100,0,IF(BS191+1&gt;=IF(OR('4-man'!$F$40=TRUE,'4-man'!$F$40="TRUE",'4-man'!$F$40="Yes"),25,50),0,BS191+1)))</f>
        <v/>
      </c>
      <c r="BU191">
        <f>IF(OR('4-man'!BU$58="R",'4-man'!BU$54=$R$195,AND(ISNUMBER($R$195),'4-man'!BU$54&lt;$R$195)),0,IF(BT190&gt;=100,0,IF(BT191+1&gt;=IF(OR('4-man'!$F$40=TRUE,'4-man'!$F$40="TRUE",'4-man'!$F$40="Yes"),25,50),0,BT191+1)))</f>
        <v/>
      </c>
      <c r="BV191">
        <f>IF(OR('4-man'!BV$58="R",'4-man'!BV$54=$R$195,AND(ISNUMBER($R$195),'4-man'!BV$54&lt;$R$195)),0,IF(BU190&gt;=100,0,IF(BU191+1&gt;=IF(OR('4-man'!$F$40=TRUE,'4-man'!$F$40="TRUE",'4-man'!$F$40="Yes"),25,50),0,BU191+1)))</f>
        <v/>
      </c>
      <c r="BW191">
        <f>IF(OR('4-man'!BW$58="R",'4-man'!BW$54=$R$195,AND(ISNUMBER($R$195),'4-man'!BW$54&lt;$R$195)),0,IF(BV190&gt;=100,0,IF(BV191+1&gt;=IF(OR('4-man'!$F$40=TRUE,'4-man'!$F$40="TRUE",'4-man'!$F$40="Yes"),25,50),0,BV191+1)))</f>
        <v/>
      </c>
      <c r="BX191">
        <f>IF(OR('4-man'!BX$58="R",'4-man'!BX$54=$R$195,AND(ISNUMBER($R$195),'4-man'!BX$54&lt;$R$195)),0,IF(BW190&gt;=100,0,IF(BW191+1&gt;=IF(OR('4-man'!$F$40=TRUE,'4-man'!$F$40="TRUE",'4-man'!$F$40="Yes"),25,50),0,BW191+1)))</f>
        <v/>
      </c>
      <c r="BY191">
        <f>IF(OR('4-man'!BY$58="R",'4-man'!BY$54=$R$195,AND(ISNUMBER($R$195),'4-man'!BY$54&lt;$R$195)),0,IF(BX190&gt;=100,0,IF(BX191+1&gt;=IF(OR('4-man'!$F$40=TRUE,'4-man'!$F$40="TRUE",'4-man'!$F$40="Yes"),25,50),0,BX191+1)))</f>
        <v/>
      </c>
      <c r="BZ191">
        <f>IF(OR('4-man'!BZ$58="R",'4-man'!BZ$54=$R$195,AND(ISNUMBER($R$195),'4-man'!BZ$54&lt;$R$195)),0,IF(BY190&gt;=100,0,IF(BY191+1&gt;=IF(OR('4-man'!$F$40=TRUE,'4-man'!$F$40="TRUE",'4-man'!$F$40="Yes"),25,50),0,BY191+1)))</f>
        <v/>
      </c>
      <c r="CA191">
        <f>IF(OR('4-man'!CA$58="R",'4-man'!CA$54=$R$195,AND(ISNUMBER($R$195),'4-man'!CA$54&lt;$R$195)),0,IF(BZ190&gt;=100,0,IF(BZ191+1&gt;=IF(OR('4-man'!$F$40=TRUE,'4-man'!$F$40="TRUE",'4-man'!$F$40="Yes"),25,50),0,BZ191+1)))</f>
        <v/>
      </c>
      <c r="CB191">
        <f>IF(OR('4-man'!CB$58="R",'4-man'!CB$54=$R$195,AND(ISNUMBER($R$195),'4-man'!CB$54&lt;$R$195)),0,IF(CA190&gt;=100,0,IF(CA191+1&gt;=IF(OR('4-man'!$F$40=TRUE,'4-man'!$F$40="TRUE",'4-man'!$F$40="Yes"),25,50),0,CA191+1)))</f>
        <v/>
      </c>
      <c r="CC191">
        <f>IF(OR('4-man'!CC$58="R",'4-man'!CC$54=$R$195,AND(ISNUMBER($R$195),'4-man'!CC$54&lt;$R$195)),0,IF(CB190&gt;=100,0,IF(CB191+1&gt;=IF(OR('4-man'!$F$40=TRUE,'4-man'!$F$40="TRUE",'4-man'!$F$40="Yes"),25,50),0,CB191+1)))</f>
        <v/>
      </c>
      <c r="CD191">
        <f>IF(OR('4-man'!CD$58="R",'4-man'!CD$54=$R$195,AND(ISNUMBER($R$195),'4-man'!CD$54&lt;$R$195)),0,IF(CC190&gt;=100,0,IF(CC191+1&gt;=IF(OR('4-man'!$F$40=TRUE,'4-man'!$F$40="TRUE",'4-man'!$F$40="Yes"),25,50),0,CC191+1)))</f>
        <v/>
      </c>
    </row>
    <row r="192">
      <c r="A192" t="inlineStr">
        <is>
          <t>P4 flag</t>
        </is>
      </c>
      <c r="B192" t="n">
        <v>0</v>
      </c>
      <c r="C192">
        <f>IF(OR(B192=1,OR('4-man'!C$58="D",'4-man'!C$58="A",'4-man'!C$58="S",'4-man'!C$58="C",'4-man'!C$58="H",'4-man'!C$58="B",'4-man'!C$58="T",'4-man'!C$58="E",'4-man'!C$58="SB")),1,0)</f>
        <v/>
      </c>
      <c r="D192">
        <f>IF(OR(C192=1,OR('4-man'!D$58="D",'4-man'!D$58="A",'4-man'!D$58="S",'4-man'!D$58="C",'4-man'!D$58="H",'4-man'!D$58="B",'4-man'!D$58="T",'4-man'!D$58="E",'4-man'!D$58="SB")),1,0)</f>
        <v/>
      </c>
      <c r="E192">
        <f>IF(OR(D192=1,OR('4-man'!E$58="D",'4-man'!E$58="A",'4-man'!E$58="S",'4-man'!E$58="C",'4-man'!E$58="H",'4-man'!E$58="B",'4-man'!E$58="T",'4-man'!E$58="E",'4-man'!E$58="SB")),1,0)</f>
        <v/>
      </c>
      <c r="F192">
        <f>IF(OR(E192=1,OR('4-man'!F$58="D",'4-man'!F$58="A",'4-man'!F$58="S",'4-man'!F$58="C",'4-man'!F$58="H",'4-man'!F$58="B",'4-man'!F$58="T",'4-man'!F$58="E",'4-man'!F$58="SB")),1,0)</f>
        <v/>
      </c>
      <c r="G192">
        <f>IF(OR(F192=1,OR('4-man'!G$58="D",'4-man'!G$58="A",'4-man'!G$58="S",'4-man'!G$58="C",'4-man'!G$58="H",'4-man'!G$58="B",'4-man'!G$58="T",'4-man'!G$58="E",'4-man'!G$58="SB")),1,0)</f>
        <v/>
      </c>
      <c r="H192">
        <f>IF(OR(G192=1,OR('4-man'!H$58="D",'4-man'!H$58="A",'4-man'!H$58="S",'4-man'!H$58="C",'4-man'!H$58="H",'4-man'!H$58="B",'4-man'!H$58="T",'4-man'!H$58="E",'4-man'!H$58="SB")),1,0)</f>
        <v/>
      </c>
      <c r="I192">
        <f>IF(OR(H192=1,OR('4-man'!I$58="D",'4-man'!I$58="A",'4-man'!I$58="S",'4-man'!I$58="C",'4-man'!I$58="H",'4-man'!I$58="B",'4-man'!I$58="T",'4-man'!I$58="E",'4-man'!I$58="SB")),1,0)</f>
        <v/>
      </c>
      <c r="J192">
        <f>IF(OR(I192=1,OR('4-man'!J$58="D",'4-man'!J$58="A",'4-man'!J$58="S",'4-man'!J$58="C",'4-man'!J$58="H",'4-man'!J$58="B",'4-man'!J$58="T",'4-man'!J$58="E",'4-man'!J$58="SB")),1,0)</f>
        <v/>
      </c>
      <c r="K192">
        <f>IF(OR(J192=1,OR('4-man'!K$58="D",'4-man'!K$58="A",'4-man'!K$58="S",'4-man'!K$58="C",'4-man'!K$58="H",'4-man'!K$58="B",'4-man'!K$58="T",'4-man'!K$58="E",'4-man'!K$58="SB")),1,0)</f>
        <v/>
      </c>
      <c r="L192">
        <f>IF(OR(K192=1,OR('4-man'!L$58="D",'4-man'!L$58="A",'4-man'!L$58="S",'4-man'!L$58="C",'4-man'!L$58="H",'4-man'!L$58="B",'4-man'!L$58="T",'4-man'!L$58="E",'4-man'!L$58="SB")),1,0)</f>
        <v/>
      </c>
      <c r="M192">
        <f>IF(OR(L192=1,OR('4-man'!M$58="D",'4-man'!M$58="A",'4-man'!M$58="S",'4-man'!M$58="C",'4-man'!M$58="H",'4-man'!M$58="B",'4-man'!M$58="T",'4-man'!M$58="E",'4-man'!M$58="SB")),1,0)</f>
        <v/>
      </c>
      <c r="N192">
        <f>IF(OR(M192=1,OR('4-man'!N$58="D",'4-man'!N$58="A",'4-man'!N$58="S",'4-man'!N$58="C",'4-man'!N$58="H",'4-man'!N$58="B",'4-man'!N$58="T",'4-man'!N$58="E",'4-man'!N$58="SB")),1,0)</f>
        <v/>
      </c>
      <c r="O192">
        <f>IF(OR(N192=1,OR('4-man'!O$58="D",'4-man'!O$58="A",'4-man'!O$58="S",'4-man'!O$58="C",'4-man'!O$58="H",'4-man'!O$58="B",'4-man'!O$58="T",'4-man'!O$58="E",'4-man'!O$58="SB")),1,0)</f>
        <v/>
      </c>
      <c r="P192">
        <f>IF(OR(O192=1,OR('4-man'!P$58="D",'4-man'!P$58="A",'4-man'!P$58="S",'4-man'!P$58="C",'4-man'!P$58="H",'4-man'!P$58="B",'4-man'!P$58="T",'4-man'!P$58="E",'4-man'!P$58="SB")),1,0)</f>
        <v/>
      </c>
      <c r="Q192">
        <f>IF(OR(P192=1,OR('4-man'!Q$58="D",'4-man'!Q$58="A",'4-man'!Q$58="S",'4-man'!Q$58="C",'4-man'!Q$58="H",'4-man'!Q$58="B",'4-man'!Q$58="T",'4-man'!Q$58="E",'4-man'!Q$58="SB")),1,0)</f>
        <v/>
      </c>
      <c r="R192">
        <f>IF(OR(Q192=1,OR('4-man'!R$58="D",'4-man'!R$58="A",'4-man'!R$58="S",'4-man'!R$58="C",'4-man'!R$58="H",'4-man'!R$58="B",'4-man'!R$58="T",'4-man'!R$58="E",'4-man'!R$58="SB")),1,0)</f>
        <v/>
      </c>
      <c r="S192">
        <f>IF(OR(R192=1,OR('4-man'!S$58="D",'4-man'!S$58="A",'4-man'!S$58="S",'4-man'!S$58="C",'4-man'!S$58="H",'4-man'!S$58="B",'4-man'!S$58="T",'4-man'!S$58="E",'4-man'!S$58="SB")),1,0)</f>
        <v/>
      </c>
      <c r="T192">
        <f>IF(OR(S192=1,OR('4-man'!T$58="D",'4-man'!T$58="A",'4-man'!T$58="S",'4-man'!T$58="C",'4-man'!T$58="H",'4-man'!T$58="B",'4-man'!T$58="T",'4-man'!T$58="E",'4-man'!T$58="SB")),1,0)</f>
        <v/>
      </c>
      <c r="U192">
        <f>IF(OR(T192=1,OR('4-man'!U$58="D",'4-man'!U$58="A",'4-man'!U$58="S",'4-man'!U$58="C",'4-man'!U$58="H",'4-man'!U$58="B",'4-man'!U$58="T",'4-man'!U$58="E",'4-man'!U$58="SB")),1,0)</f>
        <v/>
      </c>
      <c r="V192">
        <f>IF(OR(U192=1,OR('4-man'!V$58="D",'4-man'!V$58="A",'4-man'!V$58="S",'4-man'!V$58="C",'4-man'!V$58="H",'4-man'!V$58="B",'4-man'!V$58="T",'4-man'!V$58="E",'4-man'!V$58="SB")),1,0)</f>
        <v/>
      </c>
      <c r="W192">
        <f>IF(OR(V192=1,OR('4-man'!W$58="D",'4-man'!W$58="A",'4-man'!W$58="S",'4-man'!W$58="C",'4-man'!W$58="H",'4-man'!W$58="B",'4-man'!W$58="T",'4-man'!W$58="E",'4-man'!W$58="SB")),1,0)</f>
        <v/>
      </c>
      <c r="X192">
        <f>IF(OR(W192=1,OR('4-man'!X$58="D",'4-man'!X$58="A",'4-man'!X$58="S",'4-man'!X$58="C",'4-man'!X$58="H",'4-man'!X$58="B",'4-man'!X$58="T",'4-man'!X$58="E",'4-man'!X$58="SB")),1,0)</f>
        <v/>
      </c>
      <c r="Y192">
        <f>IF(OR(X192=1,OR('4-man'!Y$58="D",'4-man'!Y$58="A",'4-man'!Y$58="S",'4-man'!Y$58="C",'4-man'!Y$58="H",'4-man'!Y$58="B",'4-man'!Y$58="T",'4-man'!Y$58="E",'4-man'!Y$58="SB")),1,0)</f>
        <v/>
      </c>
      <c r="Z192">
        <f>IF(OR(Y192=1,OR('4-man'!Z$58="D",'4-man'!Z$58="A",'4-man'!Z$58="S",'4-man'!Z$58="C",'4-man'!Z$58="H",'4-man'!Z$58="B",'4-man'!Z$58="T",'4-man'!Z$58="E",'4-man'!Z$58="SB")),1,0)</f>
        <v/>
      </c>
      <c r="AA192">
        <f>IF(OR(Z192=1,OR('4-man'!AA$58="D",'4-man'!AA$58="A",'4-man'!AA$58="S",'4-man'!AA$58="C",'4-man'!AA$58="H",'4-man'!AA$58="B",'4-man'!AA$58="T",'4-man'!AA$58="E",'4-man'!AA$58="SB")),1,0)</f>
        <v/>
      </c>
      <c r="AB192">
        <f>IF(OR(AA192=1,OR('4-man'!AB$58="D",'4-man'!AB$58="A",'4-man'!AB$58="S",'4-man'!AB$58="C",'4-man'!AB$58="H",'4-man'!AB$58="B",'4-man'!AB$58="T",'4-man'!AB$58="E",'4-man'!AB$58="SB")),1,0)</f>
        <v/>
      </c>
      <c r="AC192">
        <f>IF(OR(AB192=1,OR('4-man'!AC$58="D",'4-man'!AC$58="A",'4-man'!AC$58="S",'4-man'!AC$58="C",'4-man'!AC$58="H",'4-man'!AC$58="B",'4-man'!AC$58="T",'4-man'!AC$58="E",'4-man'!AC$58="SB")),1,0)</f>
        <v/>
      </c>
      <c r="AD192">
        <f>IF(OR(AC192=1,OR('4-man'!AD$58="D",'4-man'!AD$58="A",'4-man'!AD$58="S",'4-man'!AD$58="C",'4-man'!AD$58="H",'4-man'!AD$58="B",'4-man'!AD$58="T",'4-man'!AD$58="E",'4-man'!AD$58="SB")),1,0)</f>
        <v/>
      </c>
      <c r="AE192">
        <f>IF(OR(AD192=1,OR('4-man'!AE$58="D",'4-man'!AE$58="A",'4-man'!AE$58="S",'4-man'!AE$58="C",'4-man'!AE$58="H",'4-man'!AE$58="B",'4-man'!AE$58="T",'4-man'!AE$58="E",'4-man'!AE$58="SB")),1,0)</f>
        <v/>
      </c>
      <c r="AF192">
        <f>IF(OR(AE192=1,OR('4-man'!AF$58="D",'4-man'!AF$58="A",'4-man'!AF$58="S",'4-man'!AF$58="C",'4-man'!AF$58="H",'4-man'!AF$58="B",'4-man'!AF$58="T",'4-man'!AF$58="E",'4-man'!AF$58="SB")),1,0)</f>
        <v/>
      </c>
      <c r="AG192">
        <f>IF(OR(AF192=1,OR('4-man'!AG$58="D",'4-man'!AG$58="A",'4-man'!AG$58="S",'4-man'!AG$58="C",'4-man'!AG$58="H",'4-man'!AG$58="B",'4-man'!AG$58="T",'4-man'!AG$58="E",'4-man'!AG$58="SB")),1,0)</f>
        <v/>
      </c>
      <c r="AH192">
        <f>IF(OR(AG192=1,OR('4-man'!AH$58="D",'4-man'!AH$58="A",'4-man'!AH$58="S",'4-man'!AH$58="C",'4-man'!AH$58="H",'4-man'!AH$58="B",'4-man'!AH$58="T",'4-man'!AH$58="E",'4-man'!AH$58="SB")),1,0)</f>
        <v/>
      </c>
      <c r="AI192">
        <f>IF(OR(AH192=1,OR('4-man'!AI$58="D",'4-man'!AI$58="A",'4-man'!AI$58="S",'4-man'!AI$58="C",'4-man'!AI$58="H",'4-man'!AI$58="B",'4-man'!AI$58="T",'4-man'!AI$58="E",'4-man'!AI$58="SB")),1,0)</f>
        <v/>
      </c>
      <c r="AJ192">
        <f>IF(OR(AI192=1,OR('4-man'!AJ$58="D",'4-man'!AJ$58="A",'4-man'!AJ$58="S",'4-man'!AJ$58="C",'4-man'!AJ$58="H",'4-man'!AJ$58="B",'4-man'!AJ$58="T",'4-man'!AJ$58="E",'4-man'!AJ$58="SB")),1,0)</f>
        <v/>
      </c>
      <c r="AK192">
        <f>IF(OR(AJ192=1,OR('4-man'!AK$58="D",'4-man'!AK$58="A",'4-man'!AK$58="S",'4-man'!AK$58="C",'4-man'!AK$58="H",'4-man'!AK$58="B",'4-man'!AK$58="T",'4-man'!AK$58="E",'4-man'!AK$58="SB")),1,0)</f>
        <v/>
      </c>
      <c r="AL192">
        <f>IF(OR(AK192=1,OR('4-man'!AL$58="D",'4-man'!AL$58="A",'4-man'!AL$58="S",'4-man'!AL$58="C",'4-man'!AL$58="H",'4-man'!AL$58="B",'4-man'!AL$58="T",'4-man'!AL$58="E",'4-man'!AL$58="SB")),1,0)</f>
        <v/>
      </c>
      <c r="AM192">
        <f>IF(OR(AL192=1,OR('4-man'!AM$58="D",'4-man'!AM$58="A",'4-man'!AM$58="S",'4-man'!AM$58="C",'4-man'!AM$58="H",'4-man'!AM$58="B",'4-man'!AM$58="T",'4-man'!AM$58="E",'4-man'!AM$58="SB")),1,0)</f>
        <v/>
      </c>
      <c r="AN192">
        <f>IF(OR(AM192=1,OR('4-man'!AN$58="D",'4-man'!AN$58="A",'4-man'!AN$58="S",'4-man'!AN$58="C",'4-man'!AN$58="H",'4-man'!AN$58="B",'4-man'!AN$58="T",'4-man'!AN$58="E",'4-man'!AN$58="SB")),1,0)</f>
        <v/>
      </c>
      <c r="AO192">
        <f>IF(OR(AN192=1,OR('4-man'!AO$58="D",'4-man'!AO$58="A",'4-man'!AO$58="S",'4-man'!AO$58="C",'4-man'!AO$58="H",'4-man'!AO$58="B",'4-man'!AO$58="T",'4-man'!AO$58="E",'4-man'!AO$58="SB")),1,0)</f>
        <v/>
      </c>
      <c r="AP192">
        <f>IF(OR(AO192=1,OR('4-man'!AP$58="D",'4-man'!AP$58="A",'4-man'!AP$58="S",'4-man'!AP$58="C",'4-man'!AP$58="H",'4-man'!AP$58="B",'4-man'!AP$58="T",'4-man'!AP$58="E",'4-man'!AP$58="SB")),1,0)</f>
        <v/>
      </c>
      <c r="AQ192">
        <f>IF(OR(AP192=1,OR('4-man'!AQ$58="D",'4-man'!AQ$58="A",'4-man'!AQ$58="S",'4-man'!AQ$58="C",'4-man'!AQ$58="H",'4-man'!AQ$58="B",'4-man'!AQ$58="T",'4-man'!AQ$58="E",'4-man'!AQ$58="SB")),1,0)</f>
        <v/>
      </c>
      <c r="AR192">
        <f>IF(OR(AQ192=1,OR('4-man'!AR$58="D",'4-man'!AR$58="A",'4-man'!AR$58="S",'4-man'!AR$58="C",'4-man'!AR$58="H",'4-man'!AR$58="B",'4-man'!AR$58="T",'4-man'!AR$58="E",'4-man'!AR$58="SB")),1,0)</f>
        <v/>
      </c>
      <c r="AS192">
        <f>IF(OR(AR192=1,OR('4-man'!AS$58="D",'4-man'!AS$58="A",'4-man'!AS$58="S",'4-man'!AS$58="C",'4-man'!AS$58="H",'4-man'!AS$58="B",'4-man'!AS$58="T",'4-man'!AS$58="E",'4-man'!AS$58="SB")),1,0)</f>
        <v/>
      </c>
      <c r="AT192">
        <f>IF(OR(AS192=1,OR('4-man'!AT$58="D",'4-man'!AT$58="A",'4-man'!AT$58="S",'4-man'!AT$58="C",'4-man'!AT$58="H",'4-man'!AT$58="B",'4-man'!AT$58="T",'4-man'!AT$58="E",'4-man'!AT$58="SB")),1,0)</f>
        <v/>
      </c>
      <c r="AU192">
        <f>IF(OR(AT192=1,OR('4-man'!AU$58="D",'4-man'!AU$58="A",'4-man'!AU$58="S",'4-man'!AU$58="C",'4-man'!AU$58="H",'4-man'!AU$58="B",'4-man'!AU$58="T",'4-man'!AU$58="E",'4-man'!AU$58="SB")),1,0)</f>
        <v/>
      </c>
      <c r="AV192">
        <f>IF(OR(AU192=1,OR('4-man'!AV$58="D",'4-man'!AV$58="A",'4-man'!AV$58="S",'4-man'!AV$58="C",'4-man'!AV$58="H",'4-man'!AV$58="B",'4-man'!AV$58="T",'4-man'!AV$58="E",'4-man'!AV$58="SB")),1,0)</f>
        <v/>
      </c>
      <c r="AW192">
        <f>IF(OR(AV192=1,OR('4-man'!AW$58="D",'4-man'!AW$58="A",'4-man'!AW$58="S",'4-man'!AW$58="C",'4-man'!AW$58="H",'4-man'!AW$58="B",'4-man'!AW$58="T",'4-man'!AW$58="E",'4-man'!AW$58="SB")),1,0)</f>
        <v/>
      </c>
      <c r="AX192">
        <f>IF(OR(AW192=1,OR('4-man'!AX$58="D",'4-man'!AX$58="A",'4-man'!AX$58="S",'4-man'!AX$58="C",'4-man'!AX$58="H",'4-man'!AX$58="B",'4-man'!AX$58="T",'4-man'!AX$58="E",'4-man'!AX$58="SB")),1,0)</f>
        <v/>
      </c>
      <c r="AY192">
        <f>IF(OR(AX192=1,OR('4-man'!AY$58="D",'4-man'!AY$58="A",'4-man'!AY$58="S",'4-man'!AY$58="C",'4-man'!AY$58="H",'4-man'!AY$58="B",'4-man'!AY$58="T",'4-man'!AY$58="E",'4-man'!AY$58="SB")),1,0)</f>
        <v/>
      </c>
      <c r="AZ192">
        <f>IF(OR(AY192=1,OR('4-man'!AZ$58="D",'4-man'!AZ$58="A",'4-man'!AZ$58="S",'4-man'!AZ$58="C",'4-man'!AZ$58="H",'4-man'!AZ$58="B",'4-man'!AZ$58="T",'4-man'!AZ$58="E",'4-man'!AZ$58="SB")),1,0)</f>
        <v/>
      </c>
      <c r="BA192">
        <f>IF(OR(AZ192=1,OR('4-man'!BA$58="D",'4-man'!BA$58="A",'4-man'!BA$58="S",'4-man'!BA$58="C",'4-man'!BA$58="H",'4-man'!BA$58="B",'4-man'!BA$58="T",'4-man'!BA$58="E",'4-man'!BA$58="SB")),1,0)</f>
        <v/>
      </c>
      <c r="BB192">
        <f>IF(OR(BA192=1,OR('4-man'!BB$58="D",'4-man'!BB$58="A",'4-man'!BB$58="S",'4-man'!BB$58="C",'4-man'!BB$58="H",'4-man'!BB$58="B",'4-man'!BB$58="T",'4-man'!BB$58="E",'4-man'!BB$58="SB")),1,0)</f>
        <v/>
      </c>
      <c r="BC192">
        <f>IF(OR(BB192=1,OR('4-man'!BC$58="D",'4-man'!BC$58="A",'4-man'!BC$58="S",'4-man'!BC$58="C",'4-man'!BC$58="H",'4-man'!BC$58="B",'4-man'!BC$58="T",'4-man'!BC$58="E",'4-man'!BC$58="SB")),1,0)</f>
        <v/>
      </c>
      <c r="BD192">
        <f>IF(OR(BC192=1,OR('4-man'!BD$58="D",'4-man'!BD$58="A",'4-man'!BD$58="S",'4-man'!BD$58="C",'4-man'!BD$58="H",'4-man'!BD$58="B",'4-man'!BD$58="T",'4-man'!BD$58="E",'4-man'!BD$58="SB")),1,0)</f>
        <v/>
      </c>
      <c r="BE192">
        <f>IF(OR(BD192=1,OR('4-man'!BE$58="D",'4-man'!BE$58="A",'4-man'!BE$58="S",'4-man'!BE$58="C",'4-man'!BE$58="H",'4-man'!BE$58="B",'4-man'!BE$58="T",'4-man'!BE$58="E",'4-man'!BE$58="SB")),1,0)</f>
        <v/>
      </c>
      <c r="BF192">
        <f>IF(OR(BE192=1,OR('4-man'!BF$58="D",'4-man'!BF$58="A",'4-man'!BF$58="S",'4-man'!BF$58="C",'4-man'!BF$58="H",'4-man'!BF$58="B",'4-man'!BF$58="T",'4-man'!BF$58="E",'4-man'!BF$58="SB")),1,0)</f>
        <v/>
      </c>
      <c r="BG192">
        <f>IF(OR(BF192=1,OR('4-man'!BG$58="D",'4-man'!BG$58="A",'4-man'!BG$58="S",'4-man'!BG$58="C",'4-man'!BG$58="H",'4-man'!BG$58="B",'4-man'!BG$58="T",'4-man'!BG$58="E",'4-man'!BG$58="SB")),1,0)</f>
        <v/>
      </c>
      <c r="BH192">
        <f>IF(OR(BG192=1,OR('4-man'!BH$58="D",'4-man'!BH$58="A",'4-man'!BH$58="S",'4-man'!BH$58="C",'4-man'!BH$58="H",'4-man'!BH$58="B",'4-man'!BH$58="T",'4-man'!BH$58="E",'4-man'!BH$58="SB")),1,0)</f>
        <v/>
      </c>
      <c r="BI192">
        <f>IF(OR(BH192=1,OR('4-man'!BI$58="D",'4-man'!BI$58="A",'4-man'!BI$58="S",'4-man'!BI$58="C",'4-man'!BI$58="H",'4-man'!BI$58="B",'4-man'!BI$58="T",'4-man'!BI$58="E",'4-man'!BI$58="SB")),1,0)</f>
        <v/>
      </c>
      <c r="BJ192">
        <f>IF(OR(BI192=1,OR('4-man'!BJ$58="D",'4-man'!BJ$58="A",'4-man'!BJ$58="S",'4-man'!BJ$58="C",'4-man'!BJ$58="H",'4-man'!BJ$58="B",'4-man'!BJ$58="T",'4-man'!BJ$58="E",'4-man'!BJ$58="SB")),1,0)</f>
        <v/>
      </c>
      <c r="BK192">
        <f>IF(OR(BJ192=1,OR('4-man'!BK$58="D",'4-man'!BK$58="A",'4-man'!BK$58="S",'4-man'!BK$58="C",'4-man'!BK$58="H",'4-man'!BK$58="B",'4-man'!BK$58="T",'4-man'!BK$58="E",'4-man'!BK$58="SB")),1,0)</f>
        <v/>
      </c>
      <c r="BL192">
        <f>IF(OR(BK192=1,OR('4-man'!BL$58="D",'4-man'!BL$58="A",'4-man'!BL$58="S",'4-man'!BL$58="C",'4-man'!BL$58="H",'4-man'!BL$58="B",'4-man'!BL$58="T",'4-man'!BL$58="E",'4-man'!BL$58="SB")),1,0)</f>
        <v/>
      </c>
      <c r="BM192">
        <f>IF(OR(BL192=1,OR('4-man'!BM$58="D",'4-man'!BM$58="A",'4-man'!BM$58="S",'4-man'!BM$58="C",'4-man'!BM$58="H",'4-man'!BM$58="B",'4-man'!BM$58="T",'4-man'!BM$58="E",'4-man'!BM$58="SB")),1,0)</f>
        <v/>
      </c>
      <c r="BN192">
        <f>IF(OR(BM192=1,OR('4-man'!BN$58="D",'4-man'!BN$58="A",'4-man'!BN$58="S",'4-man'!BN$58="C",'4-man'!BN$58="H",'4-man'!BN$58="B",'4-man'!BN$58="T",'4-man'!BN$58="E",'4-man'!BN$58="SB")),1,0)</f>
        <v/>
      </c>
      <c r="BO192">
        <f>IF(OR(BN192=1,OR('4-man'!BO$58="D",'4-man'!BO$58="A",'4-man'!BO$58="S",'4-man'!BO$58="C",'4-man'!BO$58="H",'4-man'!BO$58="B",'4-man'!BO$58="T",'4-man'!BO$58="E",'4-man'!BO$58="SB")),1,0)</f>
        <v/>
      </c>
      <c r="BP192">
        <f>IF(OR(BO192=1,OR('4-man'!BP$58="D",'4-man'!BP$58="A",'4-man'!BP$58="S",'4-man'!BP$58="C",'4-man'!BP$58="H",'4-man'!BP$58="B",'4-man'!BP$58="T",'4-man'!BP$58="E",'4-man'!BP$58="SB")),1,0)</f>
        <v/>
      </c>
      <c r="BQ192">
        <f>IF(OR(BP192=1,OR('4-man'!BQ$58="D",'4-man'!BQ$58="A",'4-man'!BQ$58="S",'4-man'!BQ$58="C",'4-man'!BQ$58="H",'4-man'!BQ$58="B",'4-man'!BQ$58="T",'4-man'!BQ$58="E",'4-man'!BQ$58="SB")),1,0)</f>
        <v/>
      </c>
      <c r="BR192">
        <f>IF(OR(BQ192=1,OR('4-man'!BR$58="D",'4-man'!BR$58="A",'4-man'!BR$58="S",'4-man'!BR$58="C",'4-man'!BR$58="H",'4-man'!BR$58="B",'4-man'!BR$58="T",'4-man'!BR$58="E",'4-man'!BR$58="SB")),1,0)</f>
        <v/>
      </c>
      <c r="BS192">
        <f>IF(OR(BR192=1,OR('4-man'!BS$58="D",'4-man'!BS$58="A",'4-man'!BS$58="S",'4-man'!BS$58="C",'4-man'!BS$58="H",'4-man'!BS$58="B",'4-man'!BS$58="T",'4-man'!BS$58="E",'4-man'!BS$58="SB")),1,0)</f>
        <v/>
      </c>
      <c r="BT192">
        <f>IF(OR(BS192=1,OR('4-man'!BT$58="D",'4-man'!BT$58="A",'4-man'!BT$58="S",'4-man'!BT$58="C",'4-man'!BT$58="H",'4-man'!BT$58="B",'4-man'!BT$58="T",'4-man'!BT$58="E",'4-man'!BT$58="SB")),1,0)</f>
        <v/>
      </c>
      <c r="BU192">
        <f>IF(OR(BT192=1,OR('4-man'!BU$58="D",'4-man'!BU$58="A",'4-man'!BU$58="S",'4-man'!BU$58="C",'4-man'!BU$58="H",'4-man'!BU$58="B",'4-man'!BU$58="T",'4-man'!BU$58="E",'4-man'!BU$58="SB")),1,0)</f>
        <v/>
      </c>
      <c r="BV192">
        <f>IF(OR(BU192=1,OR('4-man'!BV$58="D",'4-man'!BV$58="A",'4-man'!BV$58="S",'4-man'!BV$58="C",'4-man'!BV$58="H",'4-man'!BV$58="B",'4-man'!BV$58="T",'4-man'!BV$58="E",'4-man'!BV$58="SB")),1,0)</f>
        <v/>
      </c>
      <c r="BW192">
        <f>IF(OR(BV192=1,OR('4-man'!BW$58="D",'4-man'!BW$58="A",'4-man'!BW$58="S",'4-man'!BW$58="C",'4-man'!BW$58="H",'4-man'!BW$58="B",'4-man'!BW$58="T",'4-man'!BW$58="E",'4-man'!BW$58="SB")),1,0)</f>
        <v/>
      </c>
      <c r="BX192">
        <f>IF(OR(BW192=1,OR('4-man'!BX$58="D",'4-man'!BX$58="A",'4-man'!BX$58="S",'4-man'!BX$58="C",'4-man'!BX$58="H",'4-man'!BX$58="B",'4-man'!BX$58="T",'4-man'!BX$58="E",'4-man'!BX$58="SB")),1,0)</f>
        <v/>
      </c>
      <c r="BY192">
        <f>IF(OR(BX192=1,OR('4-man'!BY$58="D",'4-man'!BY$58="A",'4-man'!BY$58="S",'4-man'!BY$58="C",'4-man'!BY$58="H",'4-man'!BY$58="B",'4-man'!BY$58="T",'4-man'!BY$58="E",'4-man'!BY$58="SB")),1,0)</f>
        <v/>
      </c>
      <c r="BZ192">
        <f>IF(OR(BY192=1,OR('4-man'!BZ$58="D",'4-man'!BZ$58="A",'4-man'!BZ$58="S",'4-man'!BZ$58="C",'4-man'!BZ$58="H",'4-man'!BZ$58="B",'4-man'!BZ$58="T",'4-man'!BZ$58="E",'4-man'!BZ$58="SB")),1,0)</f>
        <v/>
      </c>
      <c r="CA192">
        <f>IF(OR(BZ192=1,OR('4-man'!CA$58="D",'4-man'!CA$58="A",'4-man'!CA$58="S",'4-man'!CA$58="C",'4-man'!CA$58="H",'4-man'!CA$58="B",'4-man'!CA$58="T",'4-man'!CA$58="E",'4-man'!CA$58="SB")),1,0)</f>
        <v/>
      </c>
      <c r="CB192">
        <f>IF(OR(CA192=1,OR('4-man'!CB$58="D",'4-man'!CB$58="A",'4-man'!CB$58="S",'4-man'!CB$58="C",'4-man'!CB$58="H",'4-man'!CB$58="B",'4-man'!CB$58="T",'4-man'!CB$58="E",'4-man'!CB$58="SB")),1,0)</f>
        <v/>
      </c>
      <c r="CC192">
        <f>IF(OR(CB192=1,OR('4-man'!CC$58="D",'4-man'!CC$58="A",'4-man'!CC$58="S",'4-man'!CC$58="C",'4-man'!CC$58="H",'4-man'!CC$58="B",'4-man'!CC$58="T",'4-man'!CC$58="E",'4-man'!CC$58="SB")),1,0)</f>
        <v/>
      </c>
      <c r="CD192">
        <f>IF(OR(CC192=1,OR('4-man'!CD$58="D",'4-man'!CD$58="A",'4-man'!CD$58="S",'4-man'!CD$58="C",'4-man'!CD$58="H",'4-man'!CD$58="B",'4-man'!CD$58="T",'4-man'!CD$58="E",'4-man'!CD$58="SB")),1,0)</f>
        <v/>
      </c>
    </row>
    <row r="193">
      <c r="A193" t="inlineStr">
        <is>
          <t>P4 mean</t>
        </is>
      </c>
      <c r="C193">
        <f>0</f>
        <v/>
      </c>
      <c r="D193">
        <f>IF('4-man'!C$58="S",12.021,0)+IF('4-man'!C$58="C",4.395,0)+IF('4-man'!C$58="H",IF('4-man'!$Z$46="Ayak",0,IF('4-man'!$Z$46="Swift blade",4.141,4.382)),0)+IF('4-man'!C$58="SB",8.187,0)</f>
        <v/>
      </c>
      <c r="E193">
        <f>IF('4-man'!D$58="S",12.021,0)+IF('4-man'!D$58="C",4.395,0)+IF('4-man'!D$58="H",IF('4-man'!$Z$46="Ayak",0,IF('4-man'!$Z$46="Swift blade",4.141,4.382)),0)+IF('4-man'!C$58="D",112.5,0)+IF('4-man'!C$58="B",1.087,0)+IF('4-man'!C$58="A",8.5,0)+IF('4-man'!C$58="E",1.254,0)+IF('4-man'!D$58="SB",8.187,0)+IF('4-man'!C$58="H",IF('4-man'!$Z$46="Ayak",1.255,0),0)</f>
        <v/>
      </c>
      <c r="F193">
        <f>IF('4-man'!E$58="S",12.021,0)+IF('4-man'!E$58="C",4.395,0)+IF('4-man'!E$58="H",IF('4-man'!$Z$46="Ayak",0,IF('4-man'!$Z$46="Swift blade",4.141,4.382)),0)+IF('4-man'!D$58="D",112.5,0)+IF('4-man'!D$58="B",1.087,0)+IF('4-man'!D$58="A",8.5,0)+IF('4-man'!C$58="T",1.252,0)+IF('4-man'!D$58="E",1.254,0)+IF('4-man'!E$58="SB",8.187,0)+IF('4-man'!D$58="H",IF('4-man'!$Z$46="Ayak",1.255,0),0)</f>
        <v/>
      </c>
      <c r="G193">
        <f>IF('4-man'!F$58="S",12.021,0)+IF('4-man'!F$58="C",4.395,0)+IF('4-man'!F$58="H",IF('4-man'!$Z$46="Ayak",0,IF('4-man'!$Z$46="Swift blade",4.141,4.382)),0)+IF('4-man'!E$58="D",112.5,0)+IF('4-man'!E$58="B",1.087,0)+IF('4-man'!E$58="A",8.5,0)+IF('4-man'!D$58="T",1.252,0)+IF('4-man'!E$58="E",1.254,0)+IF('4-man'!F$58="SB",8.187,0)+IF('4-man'!E$58="H",IF('4-man'!$Z$46="Ayak",1.255,0),0)</f>
        <v/>
      </c>
      <c r="H193">
        <f>IF('4-man'!G$58="S",12.021,0)+IF('4-man'!G$58="C",4.395,0)+IF('4-man'!G$58="H",IF('4-man'!$Z$46="Ayak",0,IF('4-man'!$Z$46="Swift blade",4.141,4.382)),0)+IF('4-man'!F$58="D",112.5,0)+IF('4-man'!F$58="B",1.087,0)+IF('4-man'!F$58="A",8.5,0)+IF('4-man'!E$58="T",1.252,0)+IF('4-man'!F$58="E",1.254,0)+IF('4-man'!G$58="SB",8.187,0)+IF('4-man'!F$58="H",IF('4-man'!$Z$46="Ayak",1.255,0),0)</f>
        <v/>
      </c>
      <c r="I193">
        <f>IF('4-man'!H$58="S",12.021,0)+IF('4-man'!H$58="C",4.395,0)+IF('4-man'!H$58="H",IF('4-man'!$Z$46="Ayak",0,IF('4-man'!$Z$46="Swift blade",4.141,4.382)),0)+IF('4-man'!G$58="D",112.5,0)+IF('4-man'!G$58="B",1.087,0)+IF('4-man'!G$58="A",8.5,0)+IF('4-man'!F$58="T",1.252,0)+IF('4-man'!G$58="E",1.254,0)+IF('4-man'!H$58="SB",8.187,0)+IF('4-man'!G$58="H",IF('4-man'!$Z$46="Ayak",1.255,0),0)</f>
        <v/>
      </c>
      <c r="J193">
        <f>IF('4-man'!I$58="S",12.021,0)+IF('4-man'!I$58="C",4.395,0)+IF('4-man'!I$58="H",IF('4-man'!$Z$46="Ayak",0,IF('4-man'!$Z$46="Swift blade",4.141,4.382)),0)+IF('4-man'!H$58="D",112.5,0)+IF('4-man'!H$58="B",1.087,0)+IF('4-man'!H$58="A",8.5,0)+IF('4-man'!G$58="T",1.252,0)+IF('4-man'!H$58="E",1.254,0)+IF('4-man'!I$58="SB",8.187,0)+IF('4-man'!H$58="H",IF('4-man'!$Z$46="Ayak",1.255,0),0)</f>
        <v/>
      </c>
      <c r="K193">
        <f>IF('4-man'!J$58="S",12.021,0)+IF('4-man'!J$58="C",4.395,0)+IF('4-man'!J$58="H",IF('4-man'!$Z$46="Ayak",0,IF('4-man'!$Z$46="Swift blade",4.141,4.382)),0)+IF('4-man'!I$58="D",112.5,0)+IF('4-man'!I$58="B",1.087,0)+IF('4-man'!I$58="A",8.5,0)+IF('4-man'!H$58="T",1.252,0)+IF('4-man'!I$58="E",1.254,0)+IF('4-man'!J$58="SB",8.187,0)+IF('4-man'!I$58="H",IF('4-man'!$Z$46="Ayak",1.255,0),0)</f>
        <v/>
      </c>
      <c r="L193">
        <f>IF('4-man'!K$58="S",12.021,0)+IF('4-man'!K$58="C",4.395,0)+IF('4-man'!K$58="H",IF('4-man'!$Z$46="Ayak",0,IF('4-man'!$Z$46="Swift blade",4.141,4.382)),0)+IF('4-man'!J$58="D",112.5,0)+IF('4-man'!J$58="B",1.087,0)+IF('4-man'!J$58="A",8.5,0)+IF('4-man'!I$58="T",1.252,0)+IF('4-man'!J$58="E",1.254,0)+IF('4-man'!K$58="SB",8.187,0)+IF('4-man'!J$58="H",IF('4-man'!$Z$46="Ayak",1.255,0),0)</f>
        <v/>
      </c>
      <c r="M193">
        <f>IF('4-man'!L$58="S",12.021,0)+IF('4-man'!L$58="C",4.395,0)+IF('4-man'!L$58="H",IF('4-man'!$Z$46="Ayak",0,IF('4-man'!$Z$46="Swift blade",4.141,4.382)),0)+IF('4-man'!K$58="D",112.5,0)+IF('4-man'!K$58="B",1.087,0)+IF('4-man'!K$58="A",8.5,0)+IF('4-man'!J$58="T",1.252,0)+IF('4-man'!K$58="E",1.254,0)+IF('4-man'!L$58="SB",8.187,0)+IF('4-man'!K$58="H",IF('4-man'!$Z$46="Ayak",1.255,0),0)</f>
        <v/>
      </c>
      <c r="N193">
        <f>IF('4-man'!M$58="S",12.021,0)+IF('4-man'!M$58="C",4.395,0)+IF('4-man'!M$58="H",IF('4-man'!$Z$46="Ayak",0,IF('4-man'!$Z$46="Swift blade",4.141,4.382)),0)+IF('4-man'!L$58="D",112.5,0)+IF('4-man'!L$58="B",1.087,0)+IF('4-man'!L$58="A",8.5,0)+IF('4-man'!K$58="T",1.252,0)+IF('4-man'!L$58="E",1.254,0)+IF('4-man'!M$58="SB",8.187,0)+IF('4-man'!L$58="H",IF('4-man'!$Z$46="Ayak",1.255,0),0)</f>
        <v/>
      </c>
      <c r="O193">
        <f>IF('4-man'!N$58="S",12.021,0)+IF('4-man'!N$58="C",4.395,0)+IF('4-man'!N$58="H",IF('4-man'!$Z$46="Ayak",0,IF('4-man'!$Z$46="Swift blade",4.141,4.382)),0)+IF('4-man'!M$58="D",112.5,0)+IF('4-man'!M$58="B",1.087,0)+IF('4-man'!M$58="A",8.5,0)+IF('4-man'!L$58="T",1.252,0)+IF('4-man'!M$58="E",1.254,0)+IF('4-man'!N$58="SB",8.187,0)+IF('4-man'!M$58="H",IF('4-man'!$Z$46="Ayak",1.255,0),0)</f>
        <v/>
      </c>
      <c r="P193">
        <f>IF('4-man'!O$58="S",12.021,0)+IF('4-man'!O$58="C",4.395,0)+IF('4-man'!O$58="H",IF('4-man'!$Z$46="Ayak",0,IF('4-man'!$Z$46="Swift blade",4.141,4.382)),0)+IF('4-man'!N$58="D",112.5,0)+IF('4-man'!N$58="B",1.087,0)+IF('4-man'!N$58="A",8.5,0)+IF('4-man'!M$58="T",1.252,0)+IF('4-man'!N$58="E",1.254,0)+IF('4-man'!O$58="SB",8.187,0)+IF('4-man'!N$58="H",IF('4-man'!$Z$46="Ayak",1.255,0),0)</f>
        <v/>
      </c>
      <c r="Q193">
        <f>IF('4-man'!P$58="S",12.021,0)+IF('4-man'!P$58="C",4.395,0)+IF('4-man'!P$58="H",IF('4-man'!$Z$46="Ayak",0,IF('4-man'!$Z$46="Swift blade",4.141,4.382)),0)+IF('4-man'!O$58="D",112.5,0)+IF('4-man'!O$58="B",1.087,0)+IF('4-man'!O$58="A",8.5,0)+IF('4-man'!N$58="T",1.252,0)+IF('4-man'!O$58="E",1.254,0)+IF('4-man'!P$58="SB",8.187,0)+IF('4-man'!O$58="H",IF('4-man'!$Z$46="Ayak",1.255,0),0)</f>
        <v/>
      </c>
      <c r="R193">
        <f>IF('4-man'!Q$58="S",12.021,0)+IF('4-man'!Q$58="C",4.395,0)+IF('4-man'!Q$58="H",IF('4-man'!$Z$46="Ayak",0,IF('4-man'!$Z$46="Swift blade",4.141,4.382)),0)+IF('4-man'!P$58="D",112.5,0)+IF('4-man'!P$58="B",1.087,0)+IF('4-man'!P$58="A",8.5,0)+IF('4-man'!O$58="T",1.252,0)+IF('4-man'!P$58="E",1.254,0)+IF('4-man'!Q$58="SB",8.187,0)+IF('4-man'!P$58="H",IF('4-man'!$Z$46="Ayak",1.255,0),0)</f>
        <v/>
      </c>
      <c r="S193">
        <f>IF('4-man'!R$58="S",12.021,0)+IF('4-man'!R$58="C",4.395,0)+IF('4-man'!R$58="H",IF('4-man'!$Z$46="Ayak",0,IF('4-man'!$Z$46="Swift blade",4.141,4.382)),0)+IF('4-man'!Q$58="D",112.5,0)+IF('4-man'!Q$58="B",1.087,0)+IF('4-man'!Q$58="A",8.5,0)+IF('4-man'!P$58="T",1.252,0)+IF('4-man'!Q$58="E",1.254,0)+IF('4-man'!R$58="SB",8.187,0)+IF('4-man'!Q$58="H",IF('4-man'!$Z$46="Ayak",1.255,0),0)</f>
        <v/>
      </c>
      <c r="T193">
        <f>IF('4-man'!S$58="S",12.021,0)+IF('4-man'!S$58="C",4.395,0)+IF('4-man'!S$58="H",IF('4-man'!$Z$46="Ayak",0,IF('4-man'!$Z$46="Swift blade",4.141,4.382)),0)+IF('4-man'!R$58="D",112.5,0)+IF('4-man'!R$58="B",1.087,0)+IF('4-man'!R$58="A",8.5,0)+IF('4-man'!Q$58="T",1.252,0)+IF('4-man'!R$58="E",1.254,0)+IF('4-man'!S$58="SB",8.187,0)+IF('4-man'!R$58="H",IF('4-man'!$Z$46="Ayak",1.255,0),0)</f>
        <v/>
      </c>
      <c r="U193">
        <f>IF('4-man'!T$58="S",12.021,0)+IF('4-man'!T$58="C",4.395,0)+IF('4-man'!T$58="H",IF('4-man'!$Z$46="Ayak",0,IF('4-man'!$Z$46="Swift blade",4.141,4.382)),0)+IF('4-man'!S$58="D",112.5,0)+IF('4-man'!S$58="B",1.087,0)+IF('4-man'!S$58="A",8.5,0)+IF('4-man'!R$58="T",1.252,0)+IF('4-man'!S$58="E",1.254,0)+IF('4-man'!T$58="SB",8.187,0)+IF('4-man'!S$58="H",IF('4-man'!$Z$46="Ayak",1.255,0),0)</f>
        <v/>
      </c>
      <c r="V193">
        <f>IF('4-man'!U$58="S",12.021,0)+IF('4-man'!U$58="C",4.395,0)+IF('4-man'!U$58="H",IF('4-man'!$Z$46="Ayak",0,IF('4-man'!$Z$46="Swift blade",4.141,4.382)),0)+IF('4-man'!T$58="D",112.5,0)+IF('4-man'!T$58="B",1.087,0)+IF('4-man'!T$58="A",8.5,0)+IF('4-man'!S$58="T",1.252,0)+IF('4-man'!T$58="E",1.254,0)+IF('4-man'!U$58="SB",8.187,0)+IF('4-man'!T$58="H",IF('4-man'!$Z$46="Ayak",1.255,0),0)</f>
        <v/>
      </c>
      <c r="W193">
        <f>IF('4-man'!V$58="S",12.021,0)+IF('4-man'!V$58="C",4.395,0)+IF('4-man'!V$58="H",IF('4-man'!$Z$46="Ayak",0,IF('4-man'!$Z$46="Swift blade",4.141,4.382)),0)+IF('4-man'!U$58="D",112.5,0)+IF('4-man'!U$58="B",1.087,0)+IF('4-man'!U$58="A",8.5,0)+IF('4-man'!T$58="T",1.252,0)+IF('4-man'!U$58="E",1.254,0)+IF('4-man'!V$58="SB",8.187,0)+IF('4-man'!U$58="H",IF('4-man'!$Z$46="Ayak",1.255,0),0)</f>
        <v/>
      </c>
      <c r="X193">
        <f>IF('4-man'!W$58="S",12.021,0)+IF('4-man'!W$58="C",4.395,0)+IF('4-man'!W$58="H",IF('4-man'!$Z$46="Ayak",0,IF('4-man'!$Z$46="Swift blade",4.141,4.382)),0)+IF('4-man'!V$58="D",112.5,0)+IF('4-man'!V$58="B",1.087,0)+IF('4-man'!V$58="A",8.5,0)+IF('4-man'!U$58="T",1.252,0)+IF('4-man'!V$58="E",1.254,0)+IF('4-man'!W$58="SB",8.187,0)+IF('4-man'!V$58="H",IF('4-man'!$Z$46="Ayak",1.255,0),0)</f>
        <v/>
      </c>
      <c r="Y193">
        <f>IF('4-man'!X$58="S",12.021,0)+IF('4-man'!X$58="C",4.395,0)+IF('4-man'!X$58="H",IF('4-man'!$Z$46="Ayak",0,IF('4-man'!$Z$46="Swift blade",4.141,4.382)),0)+IF('4-man'!W$58="D",112.5,0)+IF('4-man'!W$58="B",1.087,0)+IF('4-man'!W$58="A",8.5,0)+IF('4-man'!V$58="T",1.252,0)+IF('4-man'!W$58="E",1.254,0)+IF('4-man'!X$58="SB",8.187,0)+IF('4-man'!W$58="H",IF('4-man'!$Z$46="Ayak",1.255,0),0)</f>
        <v/>
      </c>
      <c r="Z193">
        <f>IF('4-man'!Y$58="S",12.021,0)+IF('4-man'!Y$58="C",4.395,0)+IF('4-man'!Y$58="H",IF('4-man'!$Z$46="Ayak",0,IF('4-man'!$Z$46="Swift blade",4.141,4.382)),0)+IF('4-man'!X$58="D",112.5,0)+IF('4-man'!X$58="B",1.087,0)+IF('4-man'!X$58="A",8.5,0)+IF('4-man'!W$58="T",1.252,0)+IF('4-man'!X$58="E",1.254,0)+IF('4-man'!Y$58="SB",8.187,0)+IF('4-man'!X$58="H",IF('4-man'!$Z$46="Ayak",1.255,0),0)</f>
        <v/>
      </c>
      <c r="AA193">
        <f>IF('4-man'!Z$58="S",12.021,0)+IF('4-man'!Z$58="C",4.395,0)+IF('4-man'!Z$58="H",IF('4-man'!$Z$46="Ayak",0,IF('4-man'!$Z$46="Swift blade",4.141,4.382)),0)+IF('4-man'!Y$58="D",112.5,0)+IF('4-man'!Y$58="B",1.087,0)+IF('4-man'!Y$58="A",8.5,0)+IF('4-man'!X$58="T",1.252,0)+IF('4-man'!Y$58="E",1.254,0)+IF('4-man'!Z$58="SB",8.187,0)+IF('4-man'!Y$58="H",IF('4-man'!$Z$46="Ayak",1.255,0),0)</f>
        <v/>
      </c>
      <c r="AB193">
        <f>IF('4-man'!AA$58="S",12.021,0)+IF('4-man'!AA$58="C",4.395,0)+IF('4-man'!AA$58="H",IF('4-man'!$Z$46="Ayak",0,IF('4-man'!$Z$46="Swift blade",4.141,4.382)),0)+IF('4-man'!Z$58="D",112.5,0)+IF('4-man'!Z$58="B",1.087,0)+IF('4-man'!Z$58="A",8.5,0)+IF('4-man'!Y$58="T",1.252,0)+IF('4-man'!Z$58="E",1.254,0)+IF('4-man'!AA$58="SB",8.187,0)+IF('4-man'!Z$58="H",IF('4-man'!$Z$46="Ayak",1.255,0),0)</f>
        <v/>
      </c>
      <c r="AC193">
        <f>IF('4-man'!AB$58="S",12.021,0)+IF('4-man'!AB$58="C",4.395,0)+IF('4-man'!AB$58="H",IF('4-man'!$Z$46="Ayak",0,IF('4-man'!$Z$46="Swift blade",4.141,4.382)),0)+IF('4-man'!AA$58="D",112.5,0)+IF('4-man'!AA$58="B",1.087,0)+IF('4-man'!AA$58="A",8.5,0)+IF('4-man'!Z$58="T",1.252,0)+IF('4-man'!AA$58="E",1.254,0)+IF('4-man'!AB$58="SB",8.187,0)+IF('4-man'!AA$58="H",IF('4-man'!$Z$46="Ayak",1.255,0),0)</f>
        <v/>
      </c>
      <c r="AD193">
        <f>IF('4-man'!AC$58="S",12.021,0)+IF('4-man'!AC$58="C",4.395,0)+IF('4-man'!AC$58="H",IF('4-man'!$Z$46="Ayak",0,IF('4-man'!$Z$46="Swift blade",4.141,4.382)),0)+IF('4-man'!AB$58="D",112.5,0)+IF('4-man'!AB$58="B",1.087,0)+IF('4-man'!AB$58="A",8.5,0)+IF('4-man'!AA$58="T",1.252,0)+IF('4-man'!AB$58="E",1.254,0)+IF('4-man'!AC$58="SB",8.187,0)+IF('4-man'!AB$58="H",IF('4-man'!$Z$46="Ayak",1.255,0),0)</f>
        <v/>
      </c>
      <c r="AE193">
        <f>IF('4-man'!AD$58="S",12.021,0)+IF('4-man'!AD$58="C",4.395,0)+IF('4-man'!AD$58="H",IF('4-man'!$Z$46="Ayak",0,IF('4-man'!$Z$46="Swift blade",4.141,4.382)),0)+IF('4-man'!AC$58="D",112.5,0)+IF('4-man'!AC$58="B",1.087,0)+IF('4-man'!AC$58="A",8.5,0)+IF('4-man'!AB$58="T",1.252,0)+IF('4-man'!AC$58="E",1.254,0)+IF('4-man'!AD$58="SB",8.187,0)+IF('4-man'!AC$58="H",IF('4-man'!$Z$46="Ayak",1.255,0),0)</f>
        <v/>
      </c>
      <c r="AF193">
        <f>IF('4-man'!AE$58="S",12.021,0)+IF('4-man'!AE$58="C",4.395,0)+IF('4-man'!AE$58="H",IF('4-man'!$Z$46="Ayak",0,IF('4-man'!$Z$46="Swift blade",4.141,4.382)),0)+IF('4-man'!AD$58="D",112.5,0)+IF('4-man'!AD$58="B",1.087,0)+IF('4-man'!AD$58="A",8.5,0)+IF('4-man'!AC$58="T",1.252,0)+IF('4-man'!AD$58="E",1.254,0)+IF('4-man'!AE$58="SB",8.187,0)+IF('4-man'!AD$58="H",IF('4-man'!$Z$46="Ayak",1.255,0),0)</f>
        <v/>
      </c>
      <c r="AG193">
        <f>IF('4-man'!AF$58="S",12.021,0)+IF('4-man'!AF$58="C",4.395,0)+IF('4-man'!AF$58="H",IF('4-man'!$Z$46="Ayak",0,IF('4-man'!$Z$46="Swift blade",4.141,4.382)),0)+IF('4-man'!AE$58="D",112.5,0)+IF('4-man'!AE$58="B",1.087,0)+IF('4-man'!AE$58="A",8.5,0)+IF('4-man'!AD$58="T",1.252,0)+IF('4-man'!AE$58="E",1.254,0)+IF('4-man'!AF$58="SB",8.187,0)+IF('4-man'!AE$58="H",IF('4-man'!$Z$46="Ayak",1.255,0),0)</f>
        <v/>
      </c>
      <c r="AH193">
        <f>IF('4-man'!AG$58="S",12.021,0)+IF('4-man'!AG$58="C",4.395,0)+IF('4-man'!AG$58="H",IF('4-man'!$Z$46="Ayak",0,IF('4-man'!$Z$46="Swift blade",4.141,4.382)),0)+IF('4-man'!AF$58="D",112.5,0)+IF('4-man'!AF$58="B",1.087,0)+IF('4-man'!AF$58="A",8.5,0)+IF('4-man'!AE$58="T",1.252,0)+IF('4-man'!AF$58="E",1.254,0)+IF('4-man'!AG$58="SB",8.187,0)+IF('4-man'!AF$58="H",IF('4-man'!$Z$46="Ayak",1.255,0),0)</f>
        <v/>
      </c>
      <c r="AI193">
        <f>IF('4-man'!AH$58="S",12.021,0)+IF('4-man'!AH$58="C",4.395,0)+IF('4-man'!AH$58="H",IF('4-man'!$Z$46="Ayak",0,IF('4-man'!$Z$46="Swift blade",4.141,4.382)),0)+IF('4-man'!AG$58="D",112.5,0)+IF('4-man'!AG$58="B",1.087,0)+IF('4-man'!AG$58="A",8.5,0)+IF('4-man'!AF$58="T",1.252,0)+IF('4-man'!AG$58="E",1.254,0)+IF('4-man'!AH$58="SB",8.187,0)+IF('4-man'!AG$58="H",IF('4-man'!$Z$46="Ayak",1.255,0),0)</f>
        <v/>
      </c>
      <c r="AJ193">
        <f>IF('4-man'!AI$58="S",12.021,0)+IF('4-man'!AI$58="C",4.395,0)+IF('4-man'!AI$58="H",IF('4-man'!$Z$46="Ayak",0,IF('4-man'!$Z$46="Swift blade",4.141,4.382)),0)+IF('4-man'!AH$58="D",112.5,0)+IF('4-man'!AH$58="B",1.087,0)+IF('4-man'!AH$58="A",8.5,0)+IF('4-man'!AG$58="T",1.252,0)+IF('4-man'!AH$58="E",1.254,0)+IF('4-man'!AI$58="SB",8.187,0)+IF('4-man'!AH$58="H",IF('4-man'!$Z$46="Ayak",1.255,0),0)</f>
        <v/>
      </c>
      <c r="AK193">
        <f>IF('4-man'!AJ$58="S",12.021,0)+IF('4-man'!AJ$58="C",4.395,0)+IF('4-man'!AJ$58="H",IF('4-man'!$Z$46="Ayak",0,IF('4-man'!$Z$46="Swift blade",4.141,4.382)),0)+IF('4-man'!AI$58="D",112.5,0)+IF('4-man'!AI$58="B",1.087,0)+IF('4-man'!AI$58="A",8.5,0)+IF('4-man'!AH$58="T",1.252,0)+IF('4-man'!AI$58="E",1.254,0)+IF('4-man'!AJ$58="SB",8.187,0)+IF('4-man'!AI$58="H",IF('4-man'!$Z$46="Ayak",1.255,0),0)</f>
        <v/>
      </c>
      <c r="AL193">
        <f>IF('4-man'!AK$58="S",12.021,0)+IF('4-man'!AK$58="C",4.395,0)+IF('4-man'!AK$58="H",IF('4-man'!$Z$46="Ayak",0,IF('4-man'!$Z$46="Swift blade",4.141,4.382)),0)+IF('4-man'!AJ$58="D",112.5,0)+IF('4-man'!AJ$58="B",1.087,0)+IF('4-man'!AJ$58="A",8.5,0)+IF('4-man'!AI$58="T",1.252,0)+IF('4-man'!AJ$58="E",1.254,0)+IF('4-man'!AK$58="SB",8.187,0)+IF('4-man'!AJ$58="H",IF('4-man'!$Z$46="Ayak",1.255,0),0)</f>
        <v/>
      </c>
      <c r="AM193">
        <f>IF('4-man'!AL$58="S",12.021,0)+IF('4-man'!AL$58="C",4.395,0)+IF('4-man'!AL$58="H",IF('4-man'!$Z$46="Ayak",0,IF('4-man'!$Z$46="Swift blade",4.141,4.382)),0)+IF('4-man'!AK$58="D",112.5,0)+IF('4-man'!AK$58="B",1.087,0)+IF('4-man'!AK$58="A",8.5,0)+IF('4-man'!AJ$58="T",1.252,0)+IF('4-man'!AK$58="E",1.254,0)+IF('4-man'!AL$58="SB",8.187,0)+IF('4-man'!AK$58="H",IF('4-man'!$Z$46="Ayak",1.255,0),0)</f>
        <v/>
      </c>
      <c r="AN193">
        <f>IF('4-man'!AM$58="S",12.021,0)+IF('4-man'!AM$58="C",4.395,0)+IF('4-man'!AM$58="H",IF('4-man'!$Z$46="Ayak",0,IF('4-man'!$Z$46="Swift blade",4.141,4.382)),0)+IF('4-man'!AL$58="D",112.5,0)+IF('4-man'!AL$58="B",1.087,0)+IF('4-man'!AL$58="A",8.5,0)+IF('4-man'!AK$58="T",1.252,0)+IF('4-man'!AL$58="E",1.254,0)+IF('4-man'!AM$58="SB",8.187,0)+IF('4-man'!AL$58="H",IF('4-man'!$Z$46="Ayak",1.255,0),0)</f>
        <v/>
      </c>
      <c r="AO193">
        <f>IF('4-man'!AN$58="S",12.021,0)+IF('4-man'!AN$58="C",4.395,0)+IF('4-man'!AN$58="H",IF('4-man'!$Z$46="Ayak",0,IF('4-man'!$Z$46="Swift blade",4.141,4.382)),0)+IF('4-man'!AM$58="D",112.5,0)+IF('4-man'!AM$58="B",1.087,0)+IF('4-man'!AM$58="A",8.5,0)+IF('4-man'!AL$58="T",1.252,0)+IF('4-man'!AM$58="E",1.254,0)+IF('4-man'!AN$58="SB",8.187,0)+IF('4-man'!AM$58="H",IF('4-man'!$Z$46="Ayak",1.255,0),0)</f>
        <v/>
      </c>
      <c r="AP193">
        <f>IF('4-man'!AO$58="S",12.021,0)+IF('4-man'!AO$58="C",4.395,0)+IF('4-man'!AO$58="H",IF('4-man'!$Z$46="Ayak",0,IF('4-man'!$Z$46="Swift blade",4.141,4.382)),0)+IF('4-man'!AN$58="D",112.5,0)+IF('4-man'!AN$58="B",1.087,0)+IF('4-man'!AN$58="A",8.5,0)+IF('4-man'!AM$58="T",1.252,0)+IF('4-man'!AN$58="E",1.254,0)+IF('4-man'!AO$58="SB",8.187,0)+IF('4-man'!AN$58="H",IF('4-man'!$Z$46="Ayak",1.255,0),0)</f>
        <v/>
      </c>
      <c r="AQ193">
        <f>IF('4-man'!AP$58="S",12.021,0)+IF('4-man'!AP$58="C",4.395,0)+IF('4-man'!AP$58="H",IF('4-man'!$Z$46="Ayak",0,IF('4-man'!$Z$46="Swift blade",4.141,4.382)),0)+IF('4-man'!AO$58="D",112.5,0)+IF('4-man'!AO$58="B",1.087,0)+IF('4-man'!AO$58="A",8.5,0)+IF('4-man'!AN$58="T",1.252,0)+IF('4-man'!AO$58="E",1.254,0)+IF('4-man'!AP$58="SB",8.187,0)+IF('4-man'!AO$58="H",IF('4-man'!$Z$46="Ayak",1.255,0),0)</f>
        <v/>
      </c>
      <c r="AR193">
        <f>IF('4-man'!AQ$58="S",12.021,0)+IF('4-man'!AQ$58="C",4.395,0)+IF('4-man'!AQ$58="H",IF('4-man'!$Z$46="Ayak",0,IF('4-man'!$Z$46="Swift blade",4.141,4.382)),0)+IF('4-man'!AP$58="D",112.5,0)+IF('4-man'!AP$58="B",1.087,0)+IF('4-man'!AP$58="A",8.5,0)+IF('4-man'!AO$58="T",1.252,0)+IF('4-man'!AP$58="E",1.254,0)+IF('4-man'!AQ$58="SB",8.187,0)+IF('4-man'!AP$58="H",IF('4-man'!$Z$46="Ayak",1.255,0),0)</f>
        <v/>
      </c>
      <c r="AS193">
        <f>IF('4-man'!AR$58="S",12.021,0)+IF('4-man'!AR$58="C",4.395,0)+IF('4-man'!AR$58="H",IF('4-man'!$Z$46="Ayak",0,IF('4-man'!$Z$46="Swift blade",4.141,4.382)),0)+IF('4-man'!AQ$58="D",112.5,0)+IF('4-man'!AQ$58="B",1.087,0)+IF('4-man'!AQ$58="A",8.5,0)+IF('4-man'!AP$58="T",1.252,0)+IF('4-man'!AQ$58="E",1.254,0)+IF('4-man'!AR$58="SB",8.187,0)+IF('4-man'!AQ$58="H",IF('4-man'!$Z$46="Ayak",1.255,0),0)</f>
        <v/>
      </c>
      <c r="AT193">
        <f>IF('4-man'!AS$58="S",12.021,0)+IF('4-man'!AS$58="C",4.395,0)+IF('4-man'!AS$58="H",IF('4-man'!$Z$46="Ayak",0,IF('4-man'!$Z$46="Swift blade",4.141,4.382)),0)+IF('4-man'!AR$58="D",112.5,0)+IF('4-man'!AR$58="B",1.087,0)+IF('4-man'!AR$58="A",8.5,0)+IF('4-man'!AQ$58="T",1.252,0)+IF('4-man'!AR$58="E",1.254,0)+IF('4-man'!AS$58="SB",8.187,0)+IF('4-man'!AR$58="H",IF('4-man'!$Z$46="Ayak",1.255,0),0)</f>
        <v/>
      </c>
      <c r="AU193">
        <f>IF('4-man'!AT$58="S",12.021,0)+IF('4-man'!AT$58="C",4.395,0)+IF('4-man'!AT$58="H",IF('4-man'!$Z$46="Ayak",0,IF('4-man'!$Z$46="Swift blade",4.141,4.382)),0)+IF('4-man'!AS$58="D",112.5,0)+IF('4-man'!AS$58="B",1.087,0)+IF('4-man'!AS$58="A",8.5,0)+IF('4-man'!AR$58="T",1.252,0)+IF('4-man'!AS$58="E",1.254,0)+IF('4-man'!AT$58="SB",8.187,0)+IF('4-man'!AS$58="H",IF('4-man'!$Z$46="Ayak",1.255,0),0)</f>
        <v/>
      </c>
      <c r="AV193">
        <f>IF('4-man'!AU$58="S",12.021,0)+IF('4-man'!AU$58="C",4.395,0)+IF('4-man'!AU$58="H",IF('4-man'!$Z$46="Ayak",0,IF('4-man'!$Z$46="Swift blade",4.141,4.382)),0)+IF('4-man'!AT$58="D",112.5,0)+IF('4-man'!AT$58="B",1.087,0)+IF('4-man'!AT$58="A",8.5,0)+IF('4-man'!AS$58="T",1.252,0)+IF('4-man'!AT$58="E",1.254,0)+IF('4-man'!AU$58="SB",8.187,0)+IF('4-man'!AT$58="H",IF('4-man'!$Z$46="Ayak",1.255,0),0)</f>
        <v/>
      </c>
      <c r="AW193">
        <f>IF('4-man'!AV$58="S",12.021,0)+IF('4-man'!AV$58="C",4.395,0)+IF('4-man'!AV$58="H",IF('4-man'!$Z$46="Ayak",0,IF('4-man'!$Z$46="Swift blade",4.141,4.382)),0)+IF('4-man'!AU$58="D",112.5,0)+IF('4-man'!AU$58="B",1.087,0)+IF('4-man'!AU$58="A",8.5,0)+IF('4-man'!AT$58="T",1.252,0)+IF('4-man'!AU$58="E",1.254,0)+IF('4-man'!AV$58="SB",8.187,0)+IF('4-man'!AU$58="H",IF('4-man'!$Z$46="Ayak",1.255,0),0)</f>
        <v/>
      </c>
      <c r="AX193">
        <f>IF('4-man'!AW$58="S",12.021,0)+IF('4-man'!AW$58="C",4.395,0)+IF('4-man'!AW$58="H",IF('4-man'!$Z$46="Ayak",0,IF('4-man'!$Z$46="Swift blade",4.141,4.382)),0)+IF('4-man'!AV$58="D",112.5,0)+IF('4-man'!AV$58="B",1.087,0)+IF('4-man'!AV$58="A",8.5,0)+IF('4-man'!AU$58="T",1.252,0)+IF('4-man'!AV$58="E",1.254,0)+IF('4-man'!AW$58="SB",8.187,0)+IF('4-man'!AV$58="H",IF('4-man'!$Z$46="Ayak",1.255,0),0)</f>
        <v/>
      </c>
      <c r="AY193">
        <f>IF('4-man'!AX$58="S",12.021,0)+IF('4-man'!AX$58="C",4.395,0)+IF('4-man'!AX$58="H",IF('4-man'!$Z$46="Ayak",0,IF('4-man'!$Z$46="Swift blade",4.141,4.382)),0)+IF('4-man'!AW$58="D",112.5,0)+IF('4-man'!AW$58="B",1.087,0)+IF('4-man'!AW$58="A",8.5,0)+IF('4-man'!AV$58="T",1.252,0)+IF('4-man'!AW$58="E",1.254,0)+IF('4-man'!AX$58="SB",8.187,0)+IF('4-man'!AW$58="H",IF('4-man'!$Z$46="Ayak",1.255,0),0)</f>
        <v/>
      </c>
      <c r="AZ193">
        <f>IF('4-man'!AY$58="S",12.021,0)+IF('4-man'!AY$58="C",4.395,0)+IF('4-man'!AY$58="H",IF('4-man'!$Z$46="Ayak",0,IF('4-man'!$Z$46="Swift blade",4.141,4.382)),0)+IF('4-man'!AX$58="D",112.5,0)+IF('4-man'!AX$58="B",1.087,0)+IF('4-man'!AX$58="A",8.5,0)+IF('4-man'!AW$58="T",1.252,0)+IF('4-man'!AX$58="E",1.254,0)+IF('4-man'!AY$58="SB",8.187,0)+IF('4-man'!AX$58="H",IF('4-man'!$Z$46="Ayak",1.255,0),0)</f>
        <v/>
      </c>
      <c r="BA193">
        <f>IF('4-man'!AZ$58="S",12.021,0)+IF('4-man'!AZ$58="C",4.395,0)+IF('4-man'!AZ$58="H",IF('4-man'!$Z$46="Ayak",0,IF('4-man'!$Z$46="Swift blade",4.141,4.382)),0)+IF('4-man'!AY$58="D",112.5,0)+IF('4-man'!AY$58="B",1.087,0)+IF('4-man'!AY$58="A",8.5,0)+IF('4-man'!AX$58="T",1.252,0)+IF('4-man'!AY$58="E",1.254,0)+IF('4-man'!AZ$58="SB",8.187,0)+IF('4-man'!AY$58="H",IF('4-man'!$Z$46="Ayak",1.255,0),0)</f>
        <v/>
      </c>
      <c r="BB193">
        <f>IF('4-man'!BA$58="S",12.021,0)+IF('4-man'!BA$58="C",4.395,0)+IF('4-man'!BA$58="H",IF('4-man'!$Z$46="Ayak",0,IF('4-man'!$Z$46="Swift blade",4.141,4.382)),0)+IF('4-man'!AZ$58="D",112.5,0)+IF('4-man'!AZ$58="B",1.087,0)+IF('4-man'!AZ$58="A",8.5,0)+IF('4-man'!AY$58="T",1.252,0)+IF('4-man'!AZ$58="E",1.254,0)+IF('4-man'!BA$58="SB",8.187,0)+IF('4-man'!AZ$58="H",IF('4-man'!$Z$46="Ayak",1.255,0),0)</f>
        <v/>
      </c>
      <c r="BC193">
        <f>IF('4-man'!BB$58="S",12.021,0)+IF('4-man'!BB$58="C",4.395,0)+IF('4-man'!BB$58="H",IF('4-man'!$Z$46="Ayak",0,IF('4-man'!$Z$46="Swift blade",4.141,4.382)),0)+IF('4-man'!BA$58="D",112.5,0)+IF('4-man'!BA$58="B",1.087,0)+IF('4-man'!BA$58="A",8.5,0)+IF('4-man'!AZ$58="T",1.252,0)+IF('4-man'!BA$58="E",1.254,0)+IF('4-man'!BB$58="SB",8.187,0)+IF('4-man'!BA$58="H",IF('4-man'!$Z$46="Ayak",1.255,0),0)</f>
        <v/>
      </c>
      <c r="BD193">
        <f>IF('4-man'!BC$58="S",12.021,0)+IF('4-man'!BC$58="C",4.395,0)+IF('4-man'!BC$58="H",IF('4-man'!$Z$46="Ayak",0,IF('4-man'!$Z$46="Swift blade",4.141,4.382)),0)+IF('4-man'!BB$58="D",112.5,0)+IF('4-man'!BB$58="B",1.087,0)+IF('4-man'!BB$58="A",8.5,0)+IF('4-man'!BA$58="T",1.252,0)+IF('4-man'!BB$58="E",1.254,0)+IF('4-man'!BC$58="SB",8.187,0)+IF('4-man'!BB$58="H",IF('4-man'!$Z$46="Ayak",1.255,0),0)</f>
        <v/>
      </c>
      <c r="BE193">
        <f>IF('4-man'!BD$58="S",12.021,0)+IF('4-man'!BD$58="C",4.395,0)+IF('4-man'!BD$58="H",IF('4-man'!$Z$46="Ayak",0,IF('4-man'!$Z$46="Swift blade",4.141,4.382)),0)+IF('4-man'!BC$58="D",112.5,0)+IF('4-man'!BC$58="B",1.087,0)+IF('4-man'!BC$58="A",8.5,0)+IF('4-man'!BB$58="T",1.252,0)+IF('4-man'!BC$58="E",1.254,0)+IF('4-man'!BD$58="SB",8.187,0)+IF('4-man'!BC$58="H",IF('4-man'!$Z$46="Ayak",1.255,0),0)</f>
        <v/>
      </c>
      <c r="BF193">
        <f>IF('4-man'!BE$58="S",12.021,0)+IF('4-man'!BE$58="C",4.395,0)+IF('4-man'!BE$58="H",IF('4-man'!$Z$46="Ayak",0,IF('4-man'!$Z$46="Swift blade",4.141,4.382)),0)+IF('4-man'!BD$58="D",112.5,0)+IF('4-man'!BD$58="B",1.087,0)+IF('4-man'!BD$58="A",8.5,0)+IF('4-man'!BC$58="T",1.252,0)+IF('4-man'!BD$58="E",1.254,0)+IF('4-man'!BE$58="SB",8.187,0)+IF('4-man'!BD$58="H",IF('4-man'!$Z$46="Ayak",1.255,0),0)</f>
        <v/>
      </c>
      <c r="BG193">
        <f>IF('4-man'!BF$58="S",12.021,0)+IF('4-man'!BF$58="C",4.395,0)+IF('4-man'!BF$58="H",IF('4-man'!$Z$46="Ayak",0,IF('4-man'!$Z$46="Swift blade",4.141,4.382)),0)+IF('4-man'!BE$58="D",112.5,0)+IF('4-man'!BE$58="B",1.087,0)+IF('4-man'!BE$58="A",8.5,0)+IF('4-man'!BD$58="T",1.252,0)+IF('4-man'!BE$58="E",1.254,0)+IF('4-man'!BF$58="SB",8.187,0)+IF('4-man'!BE$58="H",IF('4-man'!$Z$46="Ayak",1.255,0),0)</f>
        <v/>
      </c>
      <c r="BH193">
        <f>IF('4-man'!BG$58="S",12.021,0)+IF('4-man'!BG$58="C",4.395,0)+IF('4-man'!BG$58="H",IF('4-man'!$Z$46="Ayak",0,IF('4-man'!$Z$46="Swift blade",4.141,4.382)),0)+IF('4-man'!BF$58="D",112.5,0)+IF('4-man'!BF$58="B",1.087,0)+IF('4-man'!BF$58="A",8.5,0)+IF('4-man'!BE$58="T",1.252,0)+IF('4-man'!BF$58="E",1.254,0)+IF('4-man'!BG$58="SB",8.187,0)+IF('4-man'!BF$58="H",IF('4-man'!$Z$46="Ayak",1.255,0),0)</f>
        <v/>
      </c>
      <c r="BI193">
        <f>IF('4-man'!BH$58="S",12.021,0)+IF('4-man'!BH$58="C",4.395,0)+IF('4-man'!BH$58="H",IF('4-man'!$Z$46="Ayak",0,IF('4-man'!$Z$46="Swift blade",4.141,4.382)),0)+IF('4-man'!BG$58="D",112.5,0)+IF('4-man'!BG$58="B",1.087,0)+IF('4-man'!BG$58="A",8.5,0)+IF('4-man'!BF$58="T",1.252,0)+IF('4-man'!BG$58="E",1.254,0)+IF('4-man'!BH$58="SB",8.187,0)+IF('4-man'!BG$58="H",IF('4-man'!$Z$46="Ayak",1.255,0),0)</f>
        <v/>
      </c>
      <c r="BJ193">
        <f>IF('4-man'!BI$58="S",12.021,0)+IF('4-man'!BI$58="C",4.395,0)+IF('4-man'!BI$58="H",IF('4-man'!$Z$46="Ayak",0,IF('4-man'!$Z$46="Swift blade",4.141,4.382)),0)+IF('4-man'!BH$58="D",112.5,0)+IF('4-man'!BH$58="B",1.087,0)+IF('4-man'!BH$58="A",8.5,0)+IF('4-man'!BG$58="T",1.252,0)+IF('4-man'!BH$58="E",1.254,0)+IF('4-man'!BI$58="SB",8.187,0)+IF('4-man'!BH$58="H",IF('4-man'!$Z$46="Ayak",1.255,0),0)</f>
        <v/>
      </c>
      <c r="BK193">
        <f>IF('4-man'!BJ$58="S",12.021,0)+IF('4-man'!BJ$58="C",4.395,0)+IF('4-man'!BJ$58="H",IF('4-man'!$Z$46="Ayak",0,IF('4-man'!$Z$46="Swift blade",4.141,4.382)),0)+IF('4-man'!BI$58="D",112.5,0)+IF('4-man'!BI$58="B",1.087,0)+IF('4-man'!BI$58="A",8.5,0)+IF('4-man'!BH$58="T",1.252,0)+IF('4-man'!BI$58="E",1.254,0)+IF('4-man'!BJ$58="SB",8.187,0)+IF('4-man'!BI$58="H",IF('4-man'!$Z$46="Ayak",1.255,0),0)</f>
        <v/>
      </c>
      <c r="BL193">
        <f>IF('4-man'!BK$58="S",12.021,0)+IF('4-man'!BK$58="C",4.395,0)+IF('4-man'!BK$58="H",IF('4-man'!$Z$46="Ayak",0,IF('4-man'!$Z$46="Swift blade",4.141,4.382)),0)+IF('4-man'!BJ$58="D",112.5,0)+IF('4-man'!BJ$58="B",1.087,0)+IF('4-man'!BJ$58="A",8.5,0)+IF('4-man'!BI$58="T",1.252,0)+IF('4-man'!BJ$58="E",1.254,0)+IF('4-man'!BK$58="SB",8.187,0)+IF('4-man'!BJ$58="H",IF('4-man'!$Z$46="Ayak",1.255,0),0)</f>
        <v/>
      </c>
      <c r="BM193">
        <f>IF('4-man'!BL$58="S",12.021,0)+IF('4-man'!BL$58="C",4.395,0)+IF('4-man'!BL$58="H",IF('4-man'!$Z$46="Ayak",0,IF('4-man'!$Z$46="Swift blade",4.141,4.382)),0)+IF('4-man'!BK$58="D",112.5,0)+IF('4-man'!BK$58="B",1.087,0)+IF('4-man'!BK$58="A",8.5,0)+IF('4-man'!BJ$58="T",1.252,0)+IF('4-man'!BK$58="E",1.254,0)+IF('4-man'!BL$58="SB",8.187,0)+IF('4-man'!BK$58="H",IF('4-man'!$Z$46="Ayak",1.255,0),0)</f>
        <v/>
      </c>
      <c r="BN193">
        <f>IF('4-man'!BM$58="S",12.021,0)+IF('4-man'!BM$58="C",4.395,0)+IF('4-man'!BM$58="H",IF('4-man'!$Z$46="Ayak",0,IF('4-man'!$Z$46="Swift blade",4.141,4.382)),0)+IF('4-man'!BL$58="D",112.5,0)+IF('4-man'!BL$58="B",1.087,0)+IF('4-man'!BL$58="A",8.5,0)+IF('4-man'!BK$58="T",1.252,0)+IF('4-man'!BL$58="E",1.254,0)+IF('4-man'!BM$58="SB",8.187,0)+IF('4-man'!BL$58="H",IF('4-man'!$Z$46="Ayak",1.255,0),0)</f>
        <v/>
      </c>
      <c r="BO193">
        <f>IF('4-man'!BN$58="S",12.021,0)+IF('4-man'!BN$58="C",4.395,0)+IF('4-man'!BN$58="H",IF('4-man'!$Z$46="Ayak",0,IF('4-man'!$Z$46="Swift blade",4.141,4.382)),0)+IF('4-man'!BM$58="D",112.5,0)+IF('4-man'!BM$58="B",1.087,0)+IF('4-man'!BM$58="A",8.5,0)+IF('4-man'!BL$58="T",1.252,0)+IF('4-man'!BM$58="E",1.254,0)+IF('4-man'!BN$58="SB",8.187,0)+IF('4-man'!BM$58="H",IF('4-man'!$Z$46="Ayak",1.255,0),0)</f>
        <v/>
      </c>
      <c r="BP193">
        <f>IF('4-man'!BO$58="S",12.021,0)+IF('4-man'!BO$58="C",4.395,0)+IF('4-man'!BO$58="H",IF('4-man'!$Z$46="Ayak",0,IF('4-man'!$Z$46="Swift blade",4.141,4.382)),0)+IF('4-man'!BN$58="D",112.5,0)+IF('4-man'!BN$58="B",1.087,0)+IF('4-man'!BN$58="A",8.5,0)+IF('4-man'!BM$58="T",1.252,0)+IF('4-man'!BN$58="E",1.254,0)+IF('4-man'!BO$58="SB",8.187,0)+IF('4-man'!BN$58="H",IF('4-man'!$Z$46="Ayak",1.255,0),0)</f>
        <v/>
      </c>
      <c r="BQ193">
        <f>IF('4-man'!BP$58="S",12.021,0)+IF('4-man'!BP$58="C",4.395,0)+IF('4-man'!BP$58="H",IF('4-man'!$Z$46="Ayak",0,IF('4-man'!$Z$46="Swift blade",4.141,4.382)),0)+IF('4-man'!BO$58="D",112.5,0)+IF('4-man'!BO$58="B",1.087,0)+IF('4-man'!BO$58="A",8.5,0)+IF('4-man'!BN$58="T",1.252,0)+IF('4-man'!BO$58="E",1.254,0)+IF('4-man'!BP$58="SB",8.187,0)+IF('4-man'!BO$58="H",IF('4-man'!$Z$46="Ayak",1.255,0),0)</f>
        <v/>
      </c>
      <c r="BR193">
        <f>IF('4-man'!BQ$58="S",12.021,0)+IF('4-man'!BQ$58="C",4.395,0)+IF('4-man'!BQ$58="H",IF('4-man'!$Z$46="Ayak",0,IF('4-man'!$Z$46="Swift blade",4.141,4.382)),0)+IF('4-man'!BP$58="D",112.5,0)+IF('4-man'!BP$58="B",1.087,0)+IF('4-man'!BP$58="A",8.5,0)+IF('4-man'!BO$58="T",1.252,0)+IF('4-man'!BP$58="E",1.254,0)+IF('4-man'!BQ$58="SB",8.187,0)+IF('4-man'!BP$58="H",IF('4-man'!$Z$46="Ayak",1.255,0),0)</f>
        <v/>
      </c>
      <c r="BS193">
        <f>IF('4-man'!BR$58="S",12.021,0)+IF('4-man'!BR$58="C",4.395,0)+IF('4-man'!BR$58="H",IF('4-man'!$Z$46="Ayak",0,IF('4-man'!$Z$46="Swift blade",4.141,4.382)),0)+IF('4-man'!BQ$58="D",112.5,0)+IF('4-man'!BQ$58="B",1.087,0)+IF('4-man'!BQ$58="A",8.5,0)+IF('4-man'!BP$58="T",1.252,0)+IF('4-man'!BQ$58="E",1.254,0)+IF('4-man'!BR$58="SB",8.187,0)+IF('4-man'!BQ$58="H",IF('4-man'!$Z$46="Ayak",1.255,0),0)</f>
        <v/>
      </c>
      <c r="BT193">
        <f>IF('4-man'!BS$58="S",12.021,0)+IF('4-man'!BS$58="C",4.395,0)+IF('4-man'!BS$58="H",IF('4-man'!$Z$46="Ayak",0,IF('4-man'!$Z$46="Swift blade",4.141,4.382)),0)+IF('4-man'!BR$58="D",112.5,0)+IF('4-man'!BR$58="B",1.087,0)+IF('4-man'!BR$58="A",8.5,0)+IF('4-man'!BQ$58="T",1.252,0)+IF('4-man'!BR$58="E",1.254,0)+IF('4-man'!BS$58="SB",8.187,0)+IF('4-man'!BR$58="H",IF('4-man'!$Z$46="Ayak",1.255,0),0)</f>
        <v/>
      </c>
      <c r="BU193">
        <f>IF('4-man'!BT$58="S",12.021,0)+IF('4-man'!BT$58="C",4.395,0)+IF('4-man'!BT$58="H",IF('4-man'!$Z$46="Ayak",0,IF('4-man'!$Z$46="Swift blade",4.141,4.382)),0)+IF('4-man'!BS$58="D",112.5,0)+IF('4-man'!BS$58="B",1.087,0)+IF('4-man'!BS$58="A",8.5,0)+IF('4-man'!BR$58="T",1.252,0)+IF('4-man'!BS$58="E",1.254,0)+IF('4-man'!BT$58="SB",8.187,0)+IF('4-man'!BS$58="H",IF('4-man'!$Z$46="Ayak",1.255,0),0)</f>
        <v/>
      </c>
      <c r="BV193">
        <f>IF('4-man'!BU$58="S",12.021,0)+IF('4-man'!BU$58="C",4.395,0)+IF('4-man'!BU$58="H",IF('4-man'!$Z$46="Ayak",0,IF('4-man'!$Z$46="Swift blade",4.141,4.382)),0)+IF('4-man'!BT$58="D",112.5,0)+IF('4-man'!BT$58="B",1.087,0)+IF('4-man'!BT$58="A",8.5,0)+IF('4-man'!BS$58="T",1.252,0)+IF('4-man'!BT$58="E",1.254,0)+IF('4-man'!BU$58="SB",8.187,0)+IF('4-man'!BT$58="H",IF('4-man'!$Z$46="Ayak",1.255,0),0)</f>
        <v/>
      </c>
      <c r="BW193">
        <f>IF('4-man'!BV$58="S",12.021,0)+IF('4-man'!BV$58="C",4.395,0)+IF('4-man'!BV$58="H",IF('4-man'!$Z$46="Ayak",0,IF('4-man'!$Z$46="Swift blade",4.141,4.382)),0)+IF('4-man'!BU$58="D",112.5,0)+IF('4-man'!BU$58="B",1.087,0)+IF('4-man'!BU$58="A",8.5,0)+IF('4-man'!BT$58="T",1.252,0)+IF('4-man'!BU$58="E",1.254,0)+IF('4-man'!BV$58="SB",8.187,0)+IF('4-man'!BU$58="H",IF('4-man'!$Z$46="Ayak",1.255,0),0)</f>
        <v/>
      </c>
      <c r="BX193">
        <f>IF('4-man'!BW$58="S",12.021,0)+IF('4-man'!BW$58="C",4.395,0)+IF('4-man'!BW$58="H",IF('4-man'!$Z$46="Ayak",0,IF('4-man'!$Z$46="Swift blade",4.141,4.382)),0)+IF('4-man'!BV$58="D",112.5,0)+IF('4-man'!BV$58="B",1.087,0)+IF('4-man'!BV$58="A",8.5,0)+IF('4-man'!BU$58="T",1.252,0)+IF('4-man'!BV$58="E",1.254,0)+IF('4-man'!BW$58="SB",8.187,0)+IF('4-man'!BV$58="H",IF('4-man'!$Z$46="Ayak",1.255,0),0)</f>
        <v/>
      </c>
      <c r="BY193">
        <f>IF('4-man'!BX$58="S",12.021,0)+IF('4-man'!BX$58="C",4.395,0)+IF('4-man'!BX$58="H",IF('4-man'!$Z$46="Ayak",0,IF('4-man'!$Z$46="Swift blade",4.141,4.382)),0)+IF('4-man'!BW$58="D",112.5,0)+IF('4-man'!BW$58="B",1.087,0)+IF('4-man'!BW$58="A",8.5,0)+IF('4-man'!BV$58="T",1.252,0)+IF('4-man'!BW$58="E",1.254,0)+IF('4-man'!BX$58="SB",8.187,0)+IF('4-man'!BW$58="H",IF('4-man'!$Z$46="Ayak",1.255,0),0)</f>
        <v/>
      </c>
      <c r="BZ193">
        <f>IF('4-man'!BY$58="S",12.021,0)+IF('4-man'!BY$58="C",4.395,0)+IF('4-man'!BY$58="H",IF('4-man'!$Z$46="Ayak",0,IF('4-man'!$Z$46="Swift blade",4.141,4.382)),0)+IF('4-man'!BX$58="D",112.5,0)+IF('4-man'!BX$58="B",1.087,0)+IF('4-man'!BX$58="A",8.5,0)+IF('4-man'!BW$58="T",1.252,0)+IF('4-man'!BX$58="E",1.254,0)+IF('4-man'!BY$58="SB",8.187,0)+IF('4-man'!BX$58="H",IF('4-man'!$Z$46="Ayak",1.255,0),0)</f>
        <v/>
      </c>
      <c r="CA193">
        <f>IF('4-man'!BZ$58="S",12.021,0)+IF('4-man'!BZ$58="C",4.395,0)+IF('4-man'!BZ$58="H",IF('4-man'!$Z$46="Ayak",0,IF('4-man'!$Z$46="Swift blade",4.141,4.382)),0)+IF('4-man'!BY$58="D",112.5,0)+IF('4-man'!BY$58="B",1.087,0)+IF('4-man'!BY$58="A",8.5,0)+IF('4-man'!BX$58="T",1.252,0)+IF('4-man'!BY$58="E",1.254,0)+IF('4-man'!BZ$58="SB",8.187,0)+IF('4-man'!BY$58="H",IF('4-man'!$Z$46="Ayak",1.255,0),0)</f>
        <v/>
      </c>
      <c r="CB193">
        <f>IF('4-man'!CA$58="S",12.021,0)+IF('4-man'!CA$58="C",4.395,0)+IF('4-man'!CA$58="H",IF('4-man'!$Z$46="Ayak",0,IF('4-man'!$Z$46="Swift blade",4.141,4.382)),0)+IF('4-man'!BZ$58="D",112.5,0)+IF('4-man'!BZ$58="B",1.087,0)+IF('4-man'!BZ$58="A",8.5,0)+IF('4-man'!BY$58="T",1.252,0)+IF('4-man'!BZ$58="E",1.254,0)+IF('4-man'!CA$58="SB",8.187,0)+IF('4-man'!BZ$58="H",IF('4-man'!$Z$46="Ayak",1.255,0),0)</f>
        <v/>
      </c>
      <c r="CC193">
        <f>IF('4-man'!CB$58="S",12.021,0)+IF('4-man'!CB$58="C",4.395,0)+IF('4-man'!CB$58="H",IF('4-man'!$Z$46="Ayak",0,IF('4-man'!$Z$46="Swift blade",4.141,4.382)),0)+IF('4-man'!CA$58="D",112.5,0)+IF('4-man'!CA$58="B",1.087,0)+IF('4-man'!CA$58="A",8.5,0)+IF('4-man'!BZ$58="T",1.252,0)+IF('4-man'!CA$58="E",1.254,0)+IF('4-man'!CB$58="SB",8.187,0)+IF('4-man'!CA$58="H",IF('4-man'!$Z$46="Ayak",1.255,0),0)</f>
        <v/>
      </c>
      <c r="CD193">
        <f>IF('4-man'!CC$58="S",12.021,0)+IF('4-man'!CC$58="C",4.395,0)+IF('4-man'!CC$58="H",IF('4-man'!$Z$46="Ayak",0,IF('4-man'!$Z$46="Swift blade",4.141,4.382)),0)+IF('4-man'!CB$58="D",112.5,0)+IF('4-man'!CB$58="B",1.087,0)+IF('4-man'!CB$58="A",8.5,0)+IF('4-man'!CA$58="T",1.252,0)+IF('4-man'!CB$58="E",1.254,0)+IF('4-man'!CC$58="SB",8.187,0)+IF('4-man'!CB$58="H",IF('4-man'!$Z$46="Ayak",1.255,0),0)</f>
        <v/>
      </c>
    </row>
    <row r="194">
      <c r="A194" t="inlineStr">
        <is>
          <t>P4 var</t>
        </is>
      </c>
      <c r="C194">
        <f>0</f>
        <v/>
      </c>
      <c r="D194">
        <f>IF('4-man'!C$58="S",26.708,0)+IF('4-man'!C$58="C",10.052,0)+IF('4-man'!C$58="H",IF('4-man'!$Z$46="Ayak",0,IF('4-man'!$Z$46="Swift blade",9.844,9.929)),0)+IF('4-man'!C$58="SB",18.815,0)</f>
        <v/>
      </c>
      <c r="E194">
        <f>IF('4-man'!D$58="S",26.708,0)+IF('4-man'!D$58="C",10.052,0)+IF('4-man'!D$58="H",IF('4-man'!$Z$46="Ayak",0,IF('4-man'!$Z$46="Swift blade",9.844,9.929)),0)+IF('4-man'!C$58="D",481.25,0)+IF('4-man'!C$58="B",1.257,0)+IF('4-man'!C$58="A",26.917,0)+IF('4-man'!C$58="E",1.275,0)+IF('4-man'!D$58="SB",18.815,0)+IF('4-man'!C$58="H",IF('4-man'!$Z$46="Ayak",1.276,0),0)</f>
        <v/>
      </c>
      <c r="F194">
        <f>IF('4-man'!E$58="S",26.708,0)+IF('4-man'!E$58="C",10.052,0)+IF('4-man'!E$58="H",IF('4-man'!$Z$46="Ayak",0,IF('4-man'!$Z$46="Swift blade",9.844,9.929)),0)+IF('4-man'!D$58="D",481.25,0)+IF('4-man'!D$58="B",1.257,0)+IF('4-man'!D$58="A",26.917,0)+IF('4-man'!C$58="T",1.29,0)+IF('4-man'!D$58="E",1.275,0)+IF('4-man'!E$58="SB",18.815,0)+IF('4-man'!D$58="H",IF('4-man'!$Z$46="Ayak",1.276,0),0)</f>
        <v/>
      </c>
      <c r="G194">
        <f>IF('4-man'!F$58="S",26.708,0)+IF('4-man'!F$58="C",10.052,0)+IF('4-man'!F$58="H",IF('4-man'!$Z$46="Ayak",0,IF('4-man'!$Z$46="Swift blade",9.844,9.929)),0)+IF('4-man'!E$58="D",481.25,0)+IF('4-man'!E$58="B",1.257,0)+IF('4-man'!E$58="A",26.917,0)+IF('4-man'!D$58="T",1.29,0)+IF('4-man'!E$58="E",1.275,0)+IF('4-man'!F$58="SB",18.815,0)+IF('4-man'!E$58="H",IF('4-man'!$Z$46="Ayak",1.276,0),0)</f>
        <v/>
      </c>
      <c r="H194">
        <f>IF('4-man'!G$58="S",26.708,0)+IF('4-man'!G$58="C",10.052,0)+IF('4-man'!G$58="H",IF('4-man'!$Z$46="Ayak",0,IF('4-man'!$Z$46="Swift blade",9.844,9.929)),0)+IF('4-man'!F$58="D",481.25,0)+IF('4-man'!F$58="B",1.257,0)+IF('4-man'!F$58="A",26.917,0)+IF('4-man'!E$58="T",1.29,0)+IF('4-man'!F$58="E",1.275,0)+IF('4-man'!G$58="SB",18.815,0)+IF('4-man'!F$58="H",IF('4-man'!$Z$46="Ayak",1.276,0),0)</f>
        <v/>
      </c>
      <c r="I194">
        <f>IF('4-man'!H$58="S",26.708,0)+IF('4-man'!H$58="C",10.052,0)+IF('4-man'!H$58="H",IF('4-man'!$Z$46="Ayak",0,IF('4-man'!$Z$46="Swift blade",9.844,9.929)),0)+IF('4-man'!G$58="D",481.25,0)+IF('4-man'!G$58="B",1.257,0)+IF('4-man'!G$58="A",26.917,0)+IF('4-man'!F$58="T",1.29,0)+IF('4-man'!G$58="E",1.275,0)+IF('4-man'!H$58="SB",18.815,0)+IF('4-man'!G$58="H",IF('4-man'!$Z$46="Ayak",1.276,0),0)</f>
        <v/>
      </c>
      <c r="J194">
        <f>IF('4-man'!I$58="S",26.708,0)+IF('4-man'!I$58="C",10.052,0)+IF('4-man'!I$58="H",IF('4-man'!$Z$46="Ayak",0,IF('4-man'!$Z$46="Swift blade",9.844,9.929)),0)+IF('4-man'!H$58="D",481.25,0)+IF('4-man'!H$58="B",1.257,0)+IF('4-man'!H$58="A",26.917,0)+IF('4-man'!G$58="T",1.29,0)+IF('4-man'!H$58="E",1.275,0)+IF('4-man'!I$58="SB",18.815,0)+IF('4-man'!H$58="H",IF('4-man'!$Z$46="Ayak",1.276,0),0)</f>
        <v/>
      </c>
      <c r="K194">
        <f>IF('4-man'!J$58="S",26.708,0)+IF('4-man'!J$58="C",10.052,0)+IF('4-man'!J$58="H",IF('4-man'!$Z$46="Ayak",0,IF('4-man'!$Z$46="Swift blade",9.844,9.929)),0)+IF('4-man'!I$58="D",481.25,0)+IF('4-man'!I$58="B",1.257,0)+IF('4-man'!I$58="A",26.917,0)+IF('4-man'!H$58="T",1.29,0)+IF('4-man'!I$58="E",1.275,0)+IF('4-man'!J$58="SB",18.815,0)+IF('4-man'!I$58="H",IF('4-man'!$Z$46="Ayak",1.276,0),0)</f>
        <v/>
      </c>
      <c r="L194">
        <f>IF('4-man'!K$58="S",26.708,0)+IF('4-man'!K$58="C",10.052,0)+IF('4-man'!K$58="H",IF('4-man'!$Z$46="Ayak",0,IF('4-man'!$Z$46="Swift blade",9.844,9.929)),0)+IF('4-man'!J$58="D",481.25,0)+IF('4-man'!J$58="B",1.257,0)+IF('4-man'!J$58="A",26.917,0)+IF('4-man'!I$58="T",1.29,0)+IF('4-man'!J$58="E",1.275,0)+IF('4-man'!K$58="SB",18.815,0)+IF('4-man'!J$58="H",IF('4-man'!$Z$46="Ayak",1.276,0),0)</f>
        <v/>
      </c>
      <c r="M194">
        <f>IF('4-man'!L$58="S",26.708,0)+IF('4-man'!L$58="C",10.052,0)+IF('4-man'!L$58="H",IF('4-man'!$Z$46="Ayak",0,IF('4-man'!$Z$46="Swift blade",9.844,9.929)),0)+IF('4-man'!K$58="D",481.25,0)+IF('4-man'!K$58="B",1.257,0)+IF('4-man'!K$58="A",26.917,0)+IF('4-man'!J$58="T",1.29,0)+IF('4-man'!K$58="E",1.275,0)+IF('4-man'!L$58="SB",18.815,0)+IF('4-man'!K$58="H",IF('4-man'!$Z$46="Ayak",1.276,0),0)</f>
        <v/>
      </c>
      <c r="N194">
        <f>IF('4-man'!M$58="S",26.708,0)+IF('4-man'!M$58="C",10.052,0)+IF('4-man'!M$58="H",IF('4-man'!$Z$46="Ayak",0,IF('4-man'!$Z$46="Swift blade",9.844,9.929)),0)+IF('4-man'!L$58="D",481.25,0)+IF('4-man'!L$58="B",1.257,0)+IF('4-man'!L$58="A",26.917,0)+IF('4-man'!K$58="T",1.29,0)+IF('4-man'!L$58="E",1.275,0)+IF('4-man'!M$58="SB",18.815,0)+IF('4-man'!L$58="H",IF('4-man'!$Z$46="Ayak",1.276,0),0)</f>
        <v/>
      </c>
      <c r="O194">
        <f>IF('4-man'!N$58="S",26.708,0)+IF('4-man'!N$58="C",10.052,0)+IF('4-man'!N$58="H",IF('4-man'!$Z$46="Ayak",0,IF('4-man'!$Z$46="Swift blade",9.844,9.929)),0)+IF('4-man'!M$58="D",481.25,0)+IF('4-man'!M$58="B",1.257,0)+IF('4-man'!M$58="A",26.917,0)+IF('4-man'!L$58="T",1.29,0)+IF('4-man'!M$58="E",1.275,0)+IF('4-man'!N$58="SB",18.815,0)+IF('4-man'!M$58="H",IF('4-man'!$Z$46="Ayak",1.276,0),0)</f>
        <v/>
      </c>
      <c r="P194">
        <f>IF('4-man'!O$58="S",26.708,0)+IF('4-man'!O$58="C",10.052,0)+IF('4-man'!O$58="H",IF('4-man'!$Z$46="Ayak",0,IF('4-man'!$Z$46="Swift blade",9.844,9.929)),0)+IF('4-man'!N$58="D",481.25,0)+IF('4-man'!N$58="B",1.257,0)+IF('4-man'!N$58="A",26.917,0)+IF('4-man'!M$58="T",1.29,0)+IF('4-man'!N$58="E",1.275,0)+IF('4-man'!O$58="SB",18.815,0)+IF('4-man'!N$58="H",IF('4-man'!$Z$46="Ayak",1.276,0),0)</f>
        <v/>
      </c>
      <c r="Q194">
        <f>IF('4-man'!P$58="S",26.708,0)+IF('4-man'!P$58="C",10.052,0)+IF('4-man'!P$58="H",IF('4-man'!$Z$46="Ayak",0,IF('4-man'!$Z$46="Swift blade",9.844,9.929)),0)+IF('4-man'!O$58="D",481.25,0)+IF('4-man'!O$58="B",1.257,0)+IF('4-man'!O$58="A",26.917,0)+IF('4-man'!N$58="T",1.29,0)+IF('4-man'!O$58="E",1.275,0)+IF('4-man'!P$58="SB",18.815,0)+IF('4-man'!O$58="H",IF('4-man'!$Z$46="Ayak",1.276,0),0)</f>
        <v/>
      </c>
      <c r="R194">
        <f>IF('4-man'!Q$58="S",26.708,0)+IF('4-man'!Q$58="C",10.052,0)+IF('4-man'!Q$58="H",IF('4-man'!$Z$46="Ayak",0,IF('4-man'!$Z$46="Swift blade",9.844,9.929)),0)+IF('4-man'!P$58="D",481.25,0)+IF('4-man'!P$58="B",1.257,0)+IF('4-man'!P$58="A",26.917,0)+IF('4-man'!O$58="T",1.29,0)+IF('4-man'!P$58="E",1.275,0)+IF('4-man'!Q$58="SB",18.815,0)+IF('4-man'!P$58="H",IF('4-man'!$Z$46="Ayak",1.276,0),0)</f>
        <v/>
      </c>
      <c r="S194">
        <f>IF('4-man'!R$58="S",26.708,0)+IF('4-man'!R$58="C",10.052,0)+IF('4-man'!R$58="H",IF('4-man'!$Z$46="Ayak",0,IF('4-man'!$Z$46="Swift blade",9.844,9.929)),0)+IF('4-man'!Q$58="D",481.25,0)+IF('4-man'!Q$58="B",1.257,0)+IF('4-man'!Q$58="A",26.917,0)+IF('4-man'!P$58="T",1.29,0)+IF('4-man'!Q$58="E",1.275,0)+IF('4-man'!R$58="SB",18.815,0)+IF('4-man'!Q$58="H",IF('4-man'!$Z$46="Ayak",1.276,0),0)</f>
        <v/>
      </c>
      <c r="T194">
        <f>IF('4-man'!S$58="S",26.708,0)+IF('4-man'!S$58="C",10.052,0)+IF('4-man'!S$58="H",IF('4-man'!$Z$46="Ayak",0,IF('4-man'!$Z$46="Swift blade",9.844,9.929)),0)+IF('4-man'!R$58="D",481.25,0)+IF('4-man'!R$58="B",1.257,0)+IF('4-man'!R$58="A",26.917,0)+IF('4-man'!Q$58="T",1.29,0)+IF('4-man'!R$58="E",1.275,0)+IF('4-man'!S$58="SB",18.815,0)+IF('4-man'!R$58="H",IF('4-man'!$Z$46="Ayak",1.276,0),0)</f>
        <v/>
      </c>
      <c r="U194">
        <f>IF('4-man'!T$58="S",26.708,0)+IF('4-man'!T$58="C",10.052,0)+IF('4-man'!T$58="H",IF('4-man'!$Z$46="Ayak",0,IF('4-man'!$Z$46="Swift blade",9.844,9.929)),0)+IF('4-man'!S$58="D",481.25,0)+IF('4-man'!S$58="B",1.257,0)+IF('4-man'!S$58="A",26.917,0)+IF('4-man'!R$58="T",1.29,0)+IF('4-man'!S$58="E",1.275,0)+IF('4-man'!T$58="SB",18.815,0)+IF('4-man'!S$58="H",IF('4-man'!$Z$46="Ayak",1.276,0),0)</f>
        <v/>
      </c>
      <c r="V194">
        <f>IF('4-man'!U$58="S",26.708,0)+IF('4-man'!U$58="C",10.052,0)+IF('4-man'!U$58="H",IF('4-man'!$Z$46="Ayak",0,IF('4-man'!$Z$46="Swift blade",9.844,9.929)),0)+IF('4-man'!T$58="D",481.25,0)+IF('4-man'!T$58="B",1.257,0)+IF('4-man'!T$58="A",26.917,0)+IF('4-man'!S$58="T",1.29,0)+IF('4-man'!T$58="E",1.275,0)+IF('4-man'!U$58="SB",18.815,0)+IF('4-man'!T$58="H",IF('4-man'!$Z$46="Ayak",1.276,0),0)</f>
        <v/>
      </c>
      <c r="W194">
        <f>IF('4-man'!V$58="S",26.708,0)+IF('4-man'!V$58="C",10.052,0)+IF('4-man'!V$58="H",IF('4-man'!$Z$46="Ayak",0,IF('4-man'!$Z$46="Swift blade",9.844,9.929)),0)+IF('4-man'!U$58="D",481.25,0)+IF('4-man'!U$58="B",1.257,0)+IF('4-man'!U$58="A",26.917,0)+IF('4-man'!T$58="T",1.29,0)+IF('4-man'!U$58="E",1.275,0)+IF('4-man'!V$58="SB",18.815,0)+IF('4-man'!U$58="H",IF('4-man'!$Z$46="Ayak",1.276,0),0)</f>
        <v/>
      </c>
      <c r="X194">
        <f>IF('4-man'!W$58="S",26.708,0)+IF('4-man'!W$58="C",10.052,0)+IF('4-man'!W$58="H",IF('4-man'!$Z$46="Ayak",0,IF('4-man'!$Z$46="Swift blade",9.844,9.929)),0)+IF('4-man'!V$58="D",481.25,0)+IF('4-man'!V$58="B",1.257,0)+IF('4-man'!V$58="A",26.917,0)+IF('4-man'!U$58="T",1.29,0)+IF('4-man'!V$58="E",1.275,0)+IF('4-man'!W$58="SB",18.815,0)+IF('4-man'!V$58="H",IF('4-man'!$Z$46="Ayak",1.276,0),0)</f>
        <v/>
      </c>
      <c r="Y194">
        <f>IF('4-man'!X$58="S",26.708,0)+IF('4-man'!X$58="C",10.052,0)+IF('4-man'!X$58="H",IF('4-man'!$Z$46="Ayak",0,IF('4-man'!$Z$46="Swift blade",9.844,9.929)),0)+IF('4-man'!W$58="D",481.25,0)+IF('4-man'!W$58="B",1.257,0)+IF('4-man'!W$58="A",26.917,0)+IF('4-man'!V$58="T",1.29,0)+IF('4-man'!W$58="E",1.275,0)+IF('4-man'!X$58="SB",18.815,0)+IF('4-man'!W$58="H",IF('4-man'!$Z$46="Ayak",1.276,0),0)</f>
        <v/>
      </c>
      <c r="Z194">
        <f>IF('4-man'!Y$58="S",26.708,0)+IF('4-man'!Y$58="C",10.052,0)+IF('4-man'!Y$58="H",IF('4-man'!$Z$46="Ayak",0,IF('4-man'!$Z$46="Swift blade",9.844,9.929)),0)+IF('4-man'!X$58="D",481.25,0)+IF('4-man'!X$58="B",1.257,0)+IF('4-man'!X$58="A",26.917,0)+IF('4-man'!W$58="T",1.29,0)+IF('4-man'!X$58="E",1.275,0)+IF('4-man'!Y$58="SB",18.815,0)+IF('4-man'!X$58="H",IF('4-man'!$Z$46="Ayak",1.276,0),0)</f>
        <v/>
      </c>
      <c r="AA194">
        <f>IF('4-man'!Z$58="S",26.708,0)+IF('4-man'!Z$58="C",10.052,0)+IF('4-man'!Z$58="H",IF('4-man'!$Z$46="Ayak",0,IF('4-man'!$Z$46="Swift blade",9.844,9.929)),0)+IF('4-man'!Y$58="D",481.25,0)+IF('4-man'!Y$58="B",1.257,0)+IF('4-man'!Y$58="A",26.917,0)+IF('4-man'!X$58="T",1.29,0)+IF('4-man'!Y$58="E",1.275,0)+IF('4-man'!Z$58="SB",18.815,0)+IF('4-man'!Y$58="H",IF('4-man'!$Z$46="Ayak",1.276,0),0)</f>
        <v/>
      </c>
      <c r="AB194">
        <f>IF('4-man'!AA$58="S",26.708,0)+IF('4-man'!AA$58="C",10.052,0)+IF('4-man'!AA$58="H",IF('4-man'!$Z$46="Ayak",0,IF('4-man'!$Z$46="Swift blade",9.844,9.929)),0)+IF('4-man'!Z$58="D",481.25,0)+IF('4-man'!Z$58="B",1.257,0)+IF('4-man'!Z$58="A",26.917,0)+IF('4-man'!Y$58="T",1.29,0)+IF('4-man'!Z$58="E",1.275,0)+IF('4-man'!AA$58="SB",18.815,0)+IF('4-man'!Z$58="H",IF('4-man'!$Z$46="Ayak",1.276,0),0)</f>
        <v/>
      </c>
      <c r="AC194">
        <f>IF('4-man'!AB$58="S",26.708,0)+IF('4-man'!AB$58="C",10.052,0)+IF('4-man'!AB$58="H",IF('4-man'!$Z$46="Ayak",0,IF('4-man'!$Z$46="Swift blade",9.844,9.929)),0)+IF('4-man'!AA$58="D",481.25,0)+IF('4-man'!AA$58="B",1.257,0)+IF('4-man'!AA$58="A",26.917,0)+IF('4-man'!Z$58="T",1.29,0)+IF('4-man'!AA$58="E",1.275,0)+IF('4-man'!AB$58="SB",18.815,0)+IF('4-man'!AA$58="H",IF('4-man'!$Z$46="Ayak",1.276,0),0)</f>
        <v/>
      </c>
      <c r="AD194">
        <f>IF('4-man'!AC$58="S",26.708,0)+IF('4-man'!AC$58="C",10.052,0)+IF('4-man'!AC$58="H",IF('4-man'!$Z$46="Ayak",0,IF('4-man'!$Z$46="Swift blade",9.844,9.929)),0)+IF('4-man'!AB$58="D",481.25,0)+IF('4-man'!AB$58="B",1.257,0)+IF('4-man'!AB$58="A",26.917,0)+IF('4-man'!AA$58="T",1.29,0)+IF('4-man'!AB$58="E",1.275,0)+IF('4-man'!AC$58="SB",18.815,0)+IF('4-man'!AB$58="H",IF('4-man'!$Z$46="Ayak",1.276,0),0)</f>
        <v/>
      </c>
      <c r="AE194">
        <f>IF('4-man'!AD$58="S",26.708,0)+IF('4-man'!AD$58="C",10.052,0)+IF('4-man'!AD$58="H",IF('4-man'!$Z$46="Ayak",0,IF('4-man'!$Z$46="Swift blade",9.844,9.929)),0)+IF('4-man'!AC$58="D",481.25,0)+IF('4-man'!AC$58="B",1.257,0)+IF('4-man'!AC$58="A",26.917,0)+IF('4-man'!AB$58="T",1.29,0)+IF('4-man'!AC$58="E",1.275,0)+IF('4-man'!AD$58="SB",18.815,0)+IF('4-man'!AC$58="H",IF('4-man'!$Z$46="Ayak",1.276,0),0)</f>
        <v/>
      </c>
      <c r="AF194">
        <f>IF('4-man'!AE$58="S",26.708,0)+IF('4-man'!AE$58="C",10.052,0)+IF('4-man'!AE$58="H",IF('4-man'!$Z$46="Ayak",0,IF('4-man'!$Z$46="Swift blade",9.844,9.929)),0)+IF('4-man'!AD$58="D",481.25,0)+IF('4-man'!AD$58="B",1.257,0)+IF('4-man'!AD$58="A",26.917,0)+IF('4-man'!AC$58="T",1.29,0)+IF('4-man'!AD$58="E",1.275,0)+IF('4-man'!AE$58="SB",18.815,0)+IF('4-man'!AD$58="H",IF('4-man'!$Z$46="Ayak",1.276,0),0)</f>
        <v/>
      </c>
      <c r="AG194">
        <f>IF('4-man'!AF$58="S",26.708,0)+IF('4-man'!AF$58="C",10.052,0)+IF('4-man'!AF$58="H",IF('4-man'!$Z$46="Ayak",0,IF('4-man'!$Z$46="Swift blade",9.844,9.929)),0)+IF('4-man'!AE$58="D",481.25,0)+IF('4-man'!AE$58="B",1.257,0)+IF('4-man'!AE$58="A",26.917,0)+IF('4-man'!AD$58="T",1.29,0)+IF('4-man'!AE$58="E",1.275,0)+IF('4-man'!AF$58="SB",18.815,0)+IF('4-man'!AE$58="H",IF('4-man'!$Z$46="Ayak",1.276,0),0)</f>
        <v/>
      </c>
      <c r="AH194">
        <f>IF('4-man'!AG$58="S",26.708,0)+IF('4-man'!AG$58="C",10.052,0)+IF('4-man'!AG$58="H",IF('4-man'!$Z$46="Ayak",0,IF('4-man'!$Z$46="Swift blade",9.844,9.929)),0)+IF('4-man'!AF$58="D",481.25,0)+IF('4-man'!AF$58="B",1.257,0)+IF('4-man'!AF$58="A",26.917,0)+IF('4-man'!AE$58="T",1.29,0)+IF('4-man'!AF$58="E",1.275,0)+IF('4-man'!AG$58="SB",18.815,0)+IF('4-man'!AF$58="H",IF('4-man'!$Z$46="Ayak",1.276,0),0)</f>
        <v/>
      </c>
      <c r="AI194">
        <f>IF('4-man'!AH$58="S",26.708,0)+IF('4-man'!AH$58="C",10.052,0)+IF('4-man'!AH$58="H",IF('4-man'!$Z$46="Ayak",0,IF('4-man'!$Z$46="Swift blade",9.844,9.929)),0)+IF('4-man'!AG$58="D",481.25,0)+IF('4-man'!AG$58="B",1.257,0)+IF('4-man'!AG$58="A",26.917,0)+IF('4-man'!AF$58="T",1.29,0)+IF('4-man'!AG$58="E",1.275,0)+IF('4-man'!AH$58="SB",18.815,0)+IF('4-man'!AG$58="H",IF('4-man'!$Z$46="Ayak",1.276,0),0)</f>
        <v/>
      </c>
      <c r="AJ194">
        <f>IF('4-man'!AI$58="S",26.708,0)+IF('4-man'!AI$58="C",10.052,0)+IF('4-man'!AI$58="H",IF('4-man'!$Z$46="Ayak",0,IF('4-man'!$Z$46="Swift blade",9.844,9.929)),0)+IF('4-man'!AH$58="D",481.25,0)+IF('4-man'!AH$58="B",1.257,0)+IF('4-man'!AH$58="A",26.917,0)+IF('4-man'!AG$58="T",1.29,0)+IF('4-man'!AH$58="E",1.275,0)+IF('4-man'!AI$58="SB",18.815,0)+IF('4-man'!AH$58="H",IF('4-man'!$Z$46="Ayak",1.276,0),0)</f>
        <v/>
      </c>
      <c r="AK194">
        <f>IF('4-man'!AJ$58="S",26.708,0)+IF('4-man'!AJ$58="C",10.052,0)+IF('4-man'!AJ$58="H",IF('4-man'!$Z$46="Ayak",0,IF('4-man'!$Z$46="Swift blade",9.844,9.929)),0)+IF('4-man'!AI$58="D",481.25,0)+IF('4-man'!AI$58="B",1.257,0)+IF('4-man'!AI$58="A",26.917,0)+IF('4-man'!AH$58="T",1.29,0)+IF('4-man'!AI$58="E",1.275,0)+IF('4-man'!AJ$58="SB",18.815,0)+IF('4-man'!AI$58="H",IF('4-man'!$Z$46="Ayak",1.276,0),0)</f>
        <v/>
      </c>
      <c r="AL194">
        <f>IF('4-man'!AK$58="S",26.708,0)+IF('4-man'!AK$58="C",10.052,0)+IF('4-man'!AK$58="H",IF('4-man'!$Z$46="Ayak",0,IF('4-man'!$Z$46="Swift blade",9.844,9.929)),0)+IF('4-man'!AJ$58="D",481.25,0)+IF('4-man'!AJ$58="B",1.257,0)+IF('4-man'!AJ$58="A",26.917,0)+IF('4-man'!AI$58="T",1.29,0)+IF('4-man'!AJ$58="E",1.275,0)+IF('4-man'!AK$58="SB",18.815,0)+IF('4-man'!AJ$58="H",IF('4-man'!$Z$46="Ayak",1.276,0),0)</f>
        <v/>
      </c>
      <c r="AM194">
        <f>IF('4-man'!AL$58="S",26.708,0)+IF('4-man'!AL$58="C",10.052,0)+IF('4-man'!AL$58="H",IF('4-man'!$Z$46="Ayak",0,IF('4-man'!$Z$46="Swift blade",9.844,9.929)),0)+IF('4-man'!AK$58="D",481.25,0)+IF('4-man'!AK$58="B",1.257,0)+IF('4-man'!AK$58="A",26.917,0)+IF('4-man'!AJ$58="T",1.29,0)+IF('4-man'!AK$58="E",1.275,0)+IF('4-man'!AL$58="SB",18.815,0)+IF('4-man'!AK$58="H",IF('4-man'!$Z$46="Ayak",1.276,0),0)</f>
        <v/>
      </c>
      <c r="AN194">
        <f>IF('4-man'!AM$58="S",26.708,0)+IF('4-man'!AM$58="C",10.052,0)+IF('4-man'!AM$58="H",IF('4-man'!$Z$46="Ayak",0,IF('4-man'!$Z$46="Swift blade",9.844,9.929)),0)+IF('4-man'!AL$58="D",481.25,0)+IF('4-man'!AL$58="B",1.257,0)+IF('4-man'!AL$58="A",26.917,0)+IF('4-man'!AK$58="T",1.29,0)+IF('4-man'!AL$58="E",1.275,0)+IF('4-man'!AM$58="SB",18.815,0)+IF('4-man'!AL$58="H",IF('4-man'!$Z$46="Ayak",1.276,0),0)</f>
        <v/>
      </c>
      <c r="AO194">
        <f>IF('4-man'!AN$58="S",26.708,0)+IF('4-man'!AN$58="C",10.052,0)+IF('4-man'!AN$58="H",IF('4-man'!$Z$46="Ayak",0,IF('4-man'!$Z$46="Swift blade",9.844,9.929)),0)+IF('4-man'!AM$58="D",481.25,0)+IF('4-man'!AM$58="B",1.257,0)+IF('4-man'!AM$58="A",26.917,0)+IF('4-man'!AL$58="T",1.29,0)+IF('4-man'!AM$58="E",1.275,0)+IF('4-man'!AN$58="SB",18.815,0)+IF('4-man'!AM$58="H",IF('4-man'!$Z$46="Ayak",1.276,0),0)</f>
        <v/>
      </c>
      <c r="AP194">
        <f>IF('4-man'!AO$58="S",26.708,0)+IF('4-man'!AO$58="C",10.052,0)+IF('4-man'!AO$58="H",IF('4-man'!$Z$46="Ayak",0,IF('4-man'!$Z$46="Swift blade",9.844,9.929)),0)+IF('4-man'!AN$58="D",481.25,0)+IF('4-man'!AN$58="B",1.257,0)+IF('4-man'!AN$58="A",26.917,0)+IF('4-man'!AM$58="T",1.29,0)+IF('4-man'!AN$58="E",1.275,0)+IF('4-man'!AO$58="SB",18.815,0)+IF('4-man'!AN$58="H",IF('4-man'!$Z$46="Ayak",1.276,0),0)</f>
        <v/>
      </c>
      <c r="AQ194">
        <f>IF('4-man'!AP$58="S",26.708,0)+IF('4-man'!AP$58="C",10.052,0)+IF('4-man'!AP$58="H",IF('4-man'!$Z$46="Ayak",0,IF('4-man'!$Z$46="Swift blade",9.844,9.929)),0)+IF('4-man'!AO$58="D",481.25,0)+IF('4-man'!AO$58="B",1.257,0)+IF('4-man'!AO$58="A",26.917,0)+IF('4-man'!AN$58="T",1.29,0)+IF('4-man'!AO$58="E",1.275,0)+IF('4-man'!AP$58="SB",18.815,0)+IF('4-man'!AO$58="H",IF('4-man'!$Z$46="Ayak",1.276,0),0)</f>
        <v/>
      </c>
      <c r="AR194">
        <f>IF('4-man'!AQ$58="S",26.708,0)+IF('4-man'!AQ$58="C",10.052,0)+IF('4-man'!AQ$58="H",IF('4-man'!$Z$46="Ayak",0,IF('4-man'!$Z$46="Swift blade",9.844,9.929)),0)+IF('4-man'!AP$58="D",481.25,0)+IF('4-man'!AP$58="B",1.257,0)+IF('4-man'!AP$58="A",26.917,0)+IF('4-man'!AO$58="T",1.29,0)+IF('4-man'!AP$58="E",1.275,0)+IF('4-man'!AQ$58="SB",18.815,0)+IF('4-man'!AP$58="H",IF('4-man'!$Z$46="Ayak",1.276,0),0)</f>
        <v/>
      </c>
      <c r="AS194">
        <f>IF('4-man'!AR$58="S",26.708,0)+IF('4-man'!AR$58="C",10.052,0)+IF('4-man'!AR$58="H",IF('4-man'!$Z$46="Ayak",0,IF('4-man'!$Z$46="Swift blade",9.844,9.929)),0)+IF('4-man'!AQ$58="D",481.25,0)+IF('4-man'!AQ$58="B",1.257,0)+IF('4-man'!AQ$58="A",26.917,0)+IF('4-man'!AP$58="T",1.29,0)+IF('4-man'!AQ$58="E",1.275,0)+IF('4-man'!AR$58="SB",18.815,0)+IF('4-man'!AQ$58="H",IF('4-man'!$Z$46="Ayak",1.276,0),0)</f>
        <v/>
      </c>
      <c r="AT194">
        <f>IF('4-man'!AS$58="S",26.708,0)+IF('4-man'!AS$58="C",10.052,0)+IF('4-man'!AS$58="H",IF('4-man'!$Z$46="Ayak",0,IF('4-man'!$Z$46="Swift blade",9.844,9.929)),0)+IF('4-man'!AR$58="D",481.25,0)+IF('4-man'!AR$58="B",1.257,0)+IF('4-man'!AR$58="A",26.917,0)+IF('4-man'!AQ$58="T",1.29,0)+IF('4-man'!AR$58="E",1.275,0)+IF('4-man'!AS$58="SB",18.815,0)+IF('4-man'!AR$58="H",IF('4-man'!$Z$46="Ayak",1.276,0),0)</f>
        <v/>
      </c>
      <c r="AU194">
        <f>IF('4-man'!AT$58="S",26.708,0)+IF('4-man'!AT$58="C",10.052,0)+IF('4-man'!AT$58="H",IF('4-man'!$Z$46="Ayak",0,IF('4-man'!$Z$46="Swift blade",9.844,9.929)),0)+IF('4-man'!AS$58="D",481.25,0)+IF('4-man'!AS$58="B",1.257,0)+IF('4-man'!AS$58="A",26.917,0)+IF('4-man'!AR$58="T",1.29,0)+IF('4-man'!AS$58="E",1.275,0)+IF('4-man'!AT$58="SB",18.815,0)+IF('4-man'!AS$58="H",IF('4-man'!$Z$46="Ayak",1.276,0),0)</f>
        <v/>
      </c>
      <c r="AV194">
        <f>IF('4-man'!AU$58="S",26.708,0)+IF('4-man'!AU$58="C",10.052,0)+IF('4-man'!AU$58="H",IF('4-man'!$Z$46="Ayak",0,IF('4-man'!$Z$46="Swift blade",9.844,9.929)),0)+IF('4-man'!AT$58="D",481.25,0)+IF('4-man'!AT$58="B",1.257,0)+IF('4-man'!AT$58="A",26.917,0)+IF('4-man'!AS$58="T",1.29,0)+IF('4-man'!AT$58="E",1.275,0)+IF('4-man'!AU$58="SB",18.815,0)+IF('4-man'!AT$58="H",IF('4-man'!$Z$46="Ayak",1.276,0),0)</f>
        <v/>
      </c>
      <c r="AW194">
        <f>IF('4-man'!AV$58="S",26.708,0)+IF('4-man'!AV$58="C",10.052,0)+IF('4-man'!AV$58="H",IF('4-man'!$Z$46="Ayak",0,IF('4-man'!$Z$46="Swift blade",9.844,9.929)),0)+IF('4-man'!AU$58="D",481.25,0)+IF('4-man'!AU$58="B",1.257,0)+IF('4-man'!AU$58="A",26.917,0)+IF('4-man'!AT$58="T",1.29,0)+IF('4-man'!AU$58="E",1.275,0)+IF('4-man'!AV$58="SB",18.815,0)+IF('4-man'!AU$58="H",IF('4-man'!$Z$46="Ayak",1.276,0),0)</f>
        <v/>
      </c>
      <c r="AX194">
        <f>IF('4-man'!AW$58="S",26.708,0)+IF('4-man'!AW$58="C",10.052,0)+IF('4-man'!AW$58="H",IF('4-man'!$Z$46="Ayak",0,IF('4-man'!$Z$46="Swift blade",9.844,9.929)),0)+IF('4-man'!AV$58="D",481.25,0)+IF('4-man'!AV$58="B",1.257,0)+IF('4-man'!AV$58="A",26.917,0)+IF('4-man'!AU$58="T",1.29,0)+IF('4-man'!AV$58="E",1.275,0)+IF('4-man'!AW$58="SB",18.815,0)+IF('4-man'!AV$58="H",IF('4-man'!$Z$46="Ayak",1.276,0),0)</f>
        <v/>
      </c>
      <c r="AY194">
        <f>IF('4-man'!AX$58="S",26.708,0)+IF('4-man'!AX$58="C",10.052,0)+IF('4-man'!AX$58="H",IF('4-man'!$Z$46="Ayak",0,IF('4-man'!$Z$46="Swift blade",9.844,9.929)),0)+IF('4-man'!AW$58="D",481.25,0)+IF('4-man'!AW$58="B",1.257,0)+IF('4-man'!AW$58="A",26.917,0)+IF('4-man'!AV$58="T",1.29,0)+IF('4-man'!AW$58="E",1.275,0)+IF('4-man'!AX$58="SB",18.815,0)+IF('4-man'!AW$58="H",IF('4-man'!$Z$46="Ayak",1.276,0),0)</f>
        <v/>
      </c>
      <c r="AZ194">
        <f>IF('4-man'!AY$58="S",26.708,0)+IF('4-man'!AY$58="C",10.052,0)+IF('4-man'!AY$58="H",IF('4-man'!$Z$46="Ayak",0,IF('4-man'!$Z$46="Swift blade",9.844,9.929)),0)+IF('4-man'!AX$58="D",481.25,0)+IF('4-man'!AX$58="B",1.257,0)+IF('4-man'!AX$58="A",26.917,0)+IF('4-man'!AW$58="T",1.29,0)+IF('4-man'!AX$58="E",1.275,0)+IF('4-man'!AY$58="SB",18.815,0)+IF('4-man'!AX$58="H",IF('4-man'!$Z$46="Ayak",1.276,0),0)</f>
        <v/>
      </c>
      <c r="BA194">
        <f>IF('4-man'!AZ$58="S",26.708,0)+IF('4-man'!AZ$58="C",10.052,0)+IF('4-man'!AZ$58="H",IF('4-man'!$Z$46="Ayak",0,IF('4-man'!$Z$46="Swift blade",9.844,9.929)),0)+IF('4-man'!AY$58="D",481.25,0)+IF('4-man'!AY$58="B",1.257,0)+IF('4-man'!AY$58="A",26.917,0)+IF('4-man'!AX$58="T",1.29,0)+IF('4-man'!AY$58="E",1.275,0)+IF('4-man'!AZ$58="SB",18.815,0)+IF('4-man'!AY$58="H",IF('4-man'!$Z$46="Ayak",1.276,0),0)</f>
        <v/>
      </c>
      <c r="BB194">
        <f>IF('4-man'!BA$58="S",26.708,0)+IF('4-man'!BA$58="C",10.052,0)+IF('4-man'!BA$58="H",IF('4-man'!$Z$46="Ayak",0,IF('4-man'!$Z$46="Swift blade",9.844,9.929)),0)+IF('4-man'!AZ$58="D",481.25,0)+IF('4-man'!AZ$58="B",1.257,0)+IF('4-man'!AZ$58="A",26.917,0)+IF('4-man'!AY$58="T",1.29,0)+IF('4-man'!AZ$58="E",1.275,0)+IF('4-man'!BA$58="SB",18.815,0)+IF('4-man'!AZ$58="H",IF('4-man'!$Z$46="Ayak",1.276,0),0)</f>
        <v/>
      </c>
      <c r="BC194">
        <f>IF('4-man'!BB$58="S",26.708,0)+IF('4-man'!BB$58="C",10.052,0)+IF('4-man'!BB$58="H",IF('4-man'!$Z$46="Ayak",0,IF('4-man'!$Z$46="Swift blade",9.844,9.929)),0)+IF('4-man'!BA$58="D",481.25,0)+IF('4-man'!BA$58="B",1.257,0)+IF('4-man'!BA$58="A",26.917,0)+IF('4-man'!AZ$58="T",1.29,0)+IF('4-man'!BA$58="E",1.275,0)+IF('4-man'!BB$58="SB",18.815,0)+IF('4-man'!BA$58="H",IF('4-man'!$Z$46="Ayak",1.276,0),0)</f>
        <v/>
      </c>
      <c r="BD194">
        <f>IF('4-man'!BC$58="S",26.708,0)+IF('4-man'!BC$58="C",10.052,0)+IF('4-man'!BC$58="H",IF('4-man'!$Z$46="Ayak",0,IF('4-man'!$Z$46="Swift blade",9.844,9.929)),0)+IF('4-man'!BB$58="D",481.25,0)+IF('4-man'!BB$58="B",1.257,0)+IF('4-man'!BB$58="A",26.917,0)+IF('4-man'!BA$58="T",1.29,0)+IF('4-man'!BB$58="E",1.275,0)+IF('4-man'!BC$58="SB",18.815,0)+IF('4-man'!BB$58="H",IF('4-man'!$Z$46="Ayak",1.276,0),0)</f>
        <v/>
      </c>
      <c r="BE194">
        <f>IF('4-man'!BD$58="S",26.708,0)+IF('4-man'!BD$58="C",10.052,0)+IF('4-man'!BD$58="H",IF('4-man'!$Z$46="Ayak",0,IF('4-man'!$Z$46="Swift blade",9.844,9.929)),0)+IF('4-man'!BC$58="D",481.25,0)+IF('4-man'!BC$58="B",1.257,0)+IF('4-man'!BC$58="A",26.917,0)+IF('4-man'!BB$58="T",1.29,0)+IF('4-man'!BC$58="E",1.275,0)+IF('4-man'!BD$58="SB",18.815,0)+IF('4-man'!BC$58="H",IF('4-man'!$Z$46="Ayak",1.276,0),0)</f>
        <v/>
      </c>
      <c r="BF194">
        <f>IF('4-man'!BE$58="S",26.708,0)+IF('4-man'!BE$58="C",10.052,0)+IF('4-man'!BE$58="H",IF('4-man'!$Z$46="Ayak",0,IF('4-man'!$Z$46="Swift blade",9.844,9.929)),0)+IF('4-man'!BD$58="D",481.25,0)+IF('4-man'!BD$58="B",1.257,0)+IF('4-man'!BD$58="A",26.917,0)+IF('4-man'!BC$58="T",1.29,0)+IF('4-man'!BD$58="E",1.275,0)+IF('4-man'!BE$58="SB",18.815,0)+IF('4-man'!BD$58="H",IF('4-man'!$Z$46="Ayak",1.276,0),0)</f>
        <v/>
      </c>
      <c r="BG194">
        <f>IF('4-man'!BF$58="S",26.708,0)+IF('4-man'!BF$58="C",10.052,0)+IF('4-man'!BF$58="H",IF('4-man'!$Z$46="Ayak",0,IF('4-man'!$Z$46="Swift blade",9.844,9.929)),0)+IF('4-man'!BE$58="D",481.25,0)+IF('4-man'!BE$58="B",1.257,0)+IF('4-man'!BE$58="A",26.917,0)+IF('4-man'!BD$58="T",1.29,0)+IF('4-man'!BE$58="E",1.275,0)+IF('4-man'!BF$58="SB",18.815,0)+IF('4-man'!BE$58="H",IF('4-man'!$Z$46="Ayak",1.276,0),0)</f>
        <v/>
      </c>
      <c r="BH194">
        <f>IF('4-man'!BG$58="S",26.708,0)+IF('4-man'!BG$58="C",10.052,0)+IF('4-man'!BG$58="H",IF('4-man'!$Z$46="Ayak",0,IF('4-man'!$Z$46="Swift blade",9.844,9.929)),0)+IF('4-man'!BF$58="D",481.25,0)+IF('4-man'!BF$58="B",1.257,0)+IF('4-man'!BF$58="A",26.917,0)+IF('4-man'!BE$58="T",1.29,0)+IF('4-man'!BF$58="E",1.275,0)+IF('4-man'!BG$58="SB",18.815,0)+IF('4-man'!BF$58="H",IF('4-man'!$Z$46="Ayak",1.276,0),0)</f>
        <v/>
      </c>
      <c r="BI194">
        <f>IF('4-man'!BH$58="S",26.708,0)+IF('4-man'!BH$58="C",10.052,0)+IF('4-man'!BH$58="H",IF('4-man'!$Z$46="Ayak",0,IF('4-man'!$Z$46="Swift blade",9.844,9.929)),0)+IF('4-man'!BG$58="D",481.25,0)+IF('4-man'!BG$58="B",1.257,0)+IF('4-man'!BG$58="A",26.917,0)+IF('4-man'!BF$58="T",1.29,0)+IF('4-man'!BG$58="E",1.275,0)+IF('4-man'!BH$58="SB",18.815,0)+IF('4-man'!BG$58="H",IF('4-man'!$Z$46="Ayak",1.276,0),0)</f>
        <v/>
      </c>
      <c r="BJ194">
        <f>IF('4-man'!BI$58="S",26.708,0)+IF('4-man'!BI$58="C",10.052,0)+IF('4-man'!BI$58="H",IF('4-man'!$Z$46="Ayak",0,IF('4-man'!$Z$46="Swift blade",9.844,9.929)),0)+IF('4-man'!BH$58="D",481.25,0)+IF('4-man'!BH$58="B",1.257,0)+IF('4-man'!BH$58="A",26.917,0)+IF('4-man'!BG$58="T",1.29,0)+IF('4-man'!BH$58="E",1.275,0)+IF('4-man'!BI$58="SB",18.815,0)+IF('4-man'!BH$58="H",IF('4-man'!$Z$46="Ayak",1.276,0),0)</f>
        <v/>
      </c>
      <c r="BK194">
        <f>IF('4-man'!BJ$58="S",26.708,0)+IF('4-man'!BJ$58="C",10.052,0)+IF('4-man'!BJ$58="H",IF('4-man'!$Z$46="Ayak",0,IF('4-man'!$Z$46="Swift blade",9.844,9.929)),0)+IF('4-man'!BI$58="D",481.25,0)+IF('4-man'!BI$58="B",1.257,0)+IF('4-man'!BI$58="A",26.917,0)+IF('4-man'!BH$58="T",1.29,0)+IF('4-man'!BI$58="E",1.275,0)+IF('4-man'!BJ$58="SB",18.815,0)+IF('4-man'!BI$58="H",IF('4-man'!$Z$46="Ayak",1.276,0),0)</f>
        <v/>
      </c>
      <c r="BL194">
        <f>IF('4-man'!BK$58="S",26.708,0)+IF('4-man'!BK$58="C",10.052,0)+IF('4-man'!BK$58="H",IF('4-man'!$Z$46="Ayak",0,IF('4-man'!$Z$46="Swift blade",9.844,9.929)),0)+IF('4-man'!BJ$58="D",481.25,0)+IF('4-man'!BJ$58="B",1.257,0)+IF('4-man'!BJ$58="A",26.917,0)+IF('4-man'!BI$58="T",1.29,0)+IF('4-man'!BJ$58="E",1.275,0)+IF('4-man'!BK$58="SB",18.815,0)+IF('4-man'!BJ$58="H",IF('4-man'!$Z$46="Ayak",1.276,0),0)</f>
        <v/>
      </c>
      <c r="BM194">
        <f>IF('4-man'!BL$58="S",26.708,0)+IF('4-man'!BL$58="C",10.052,0)+IF('4-man'!BL$58="H",IF('4-man'!$Z$46="Ayak",0,IF('4-man'!$Z$46="Swift blade",9.844,9.929)),0)+IF('4-man'!BK$58="D",481.25,0)+IF('4-man'!BK$58="B",1.257,0)+IF('4-man'!BK$58="A",26.917,0)+IF('4-man'!BJ$58="T",1.29,0)+IF('4-man'!BK$58="E",1.275,0)+IF('4-man'!BL$58="SB",18.815,0)+IF('4-man'!BK$58="H",IF('4-man'!$Z$46="Ayak",1.276,0),0)</f>
        <v/>
      </c>
      <c r="BN194">
        <f>IF('4-man'!BM$58="S",26.708,0)+IF('4-man'!BM$58="C",10.052,0)+IF('4-man'!BM$58="H",IF('4-man'!$Z$46="Ayak",0,IF('4-man'!$Z$46="Swift blade",9.844,9.929)),0)+IF('4-man'!BL$58="D",481.25,0)+IF('4-man'!BL$58="B",1.257,0)+IF('4-man'!BL$58="A",26.917,0)+IF('4-man'!BK$58="T",1.29,0)+IF('4-man'!BL$58="E",1.275,0)+IF('4-man'!BM$58="SB",18.815,0)+IF('4-man'!BL$58="H",IF('4-man'!$Z$46="Ayak",1.276,0),0)</f>
        <v/>
      </c>
      <c r="BO194">
        <f>IF('4-man'!BN$58="S",26.708,0)+IF('4-man'!BN$58="C",10.052,0)+IF('4-man'!BN$58="H",IF('4-man'!$Z$46="Ayak",0,IF('4-man'!$Z$46="Swift blade",9.844,9.929)),0)+IF('4-man'!BM$58="D",481.25,0)+IF('4-man'!BM$58="B",1.257,0)+IF('4-man'!BM$58="A",26.917,0)+IF('4-man'!BL$58="T",1.29,0)+IF('4-man'!BM$58="E",1.275,0)+IF('4-man'!BN$58="SB",18.815,0)+IF('4-man'!BM$58="H",IF('4-man'!$Z$46="Ayak",1.276,0),0)</f>
        <v/>
      </c>
      <c r="BP194">
        <f>IF('4-man'!BO$58="S",26.708,0)+IF('4-man'!BO$58="C",10.052,0)+IF('4-man'!BO$58="H",IF('4-man'!$Z$46="Ayak",0,IF('4-man'!$Z$46="Swift blade",9.844,9.929)),0)+IF('4-man'!BN$58="D",481.25,0)+IF('4-man'!BN$58="B",1.257,0)+IF('4-man'!BN$58="A",26.917,0)+IF('4-man'!BM$58="T",1.29,0)+IF('4-man'!BN$58="E",1.275,0)+IF('4-man'!BO$58="SB",18.815,0)+IF('4-man'!BN$58="H",IF('4-man'!$Z$46="Ayak",1.276,0),0)</f>
        <v/>
      </c>
      <c r="BQ194">
        <f>IF('4-man'!BP$58="S",26.708,0)+IF('4-man'!BP$58="C",10.052,0)+IF('4-man'!BP$58="H",IF('4-man'!$Z$46="Ayak",0,IF('4-man'!$Z$46="Swift blade",9.844,9.929)),0)+IF('4-man'!BO$58="D",481.25,0)+IF('4-man'!BO$58="B",1.257,0)+IF('4-man'!BO$58="A",26.917,0)+IF('4-man'!BN$58="T",1.29,0)+IF('4-man'!BO$58="E",1.275,0)+IF('4-man'!BP$58="SB",18.815,0)+IF('4-man'!BO$58="H",IF('4-man'!$Z$46="Ayak",1.276,0),0)</f>
        <v/>
      </c>
      <c r="BR194">
        <f>IF('4-man'!BQ$58="S",26.708,0)+IF('4-man'!BQ$58="C",10.052,0)+IF('4-man'!BQ$58="H",IF('4-man'!$Z$46="Ayak",0,IF('4-man'!$Z$46="Swift blade",9.844,9.929)),0)+IF('4-man'!BP$58="D",481.25,0)+IF('4-man'!BP$58="B",1.257,0)+IF('4-man'!BP$58="A",26.917,0)+IF('4-man'!BO$58="T",1.29,0)+IF('4-man'!BP$58="E",1.275,0)+IF('4-man'!BQ$58="SB",18.815,0)+IF('4-man'!BP$58="H",IF('4-man'!$Z$46="Ayak",1.276,0),0)</f>
        <v/>
      </c>
      <c r="BS194">
        <f>IF('4-man'!BR$58="S",26.708,0)+IF('4-man'!BR$58="C",10.052,0)+IF('4-man'!BR$58="H",IF('4-man'!$Z$46="Ayak",0,IF('4-man'!$Z$46="Swift blade",9.844,9.929)),0)+IF('4-man'!BQ$58="D",481.25,0)+IF('4-man'!BQ$58="B",1.257,0)+IF('4-man'!BQ$58="A",26.917,0)+IF('4-man'!BP$58="T",1.29,0)+IF('4-man'!BQ$58="E",1.275,0)+IF('4-man'!BR$58="SB",18.815,0)+IF('4-man'!BQ$58="H",IF('4-man'!$Z$46="Ayak",1.276,0),0)</f>
        <v/>
      </c>
      <c r="BT194">
        <f>IF('4-man'!BS$58="S",26.708,0)+IF('4-man'!BS$58="C",10.052,0)+IF('4-man'!BS$58="H",IF('4-man'!$Z$46="Ayak",0,IF('4-man'!$Z$46="Swift blade",9.844,9.929)),0)+IF('4-man'!BR$58="D",481.25,0)+IF('4-man'!BR$58="B",1.257,0)+IF('4-man'!BR$58="A",26.917,0)+IF('4-man'!BQ$58="T",1.29,0)+IF('4-man'!BR$58="E",1.275,0)+IF('4-man'!BS$58="SB",18.815,0)+IF('4-man'!BR$58="H",IF('4-man'!$Z$46="Ayak",1.276,0),0)</f>
        <v/>
      </c>
      <c r="BU194">
        <f>IF('4-man'!BT$58="S",26.708,0)+IF('4-man'!BT$58="C",10.052,0)+IF('4-man'!BT$58="H",IF('4-man'!$Z$46="Ayak",0,IF('4-man'!$Z$46="Swift blade",9.844,9.929)),0)+IF('4-man'!BS$58="D",481.25,0)+IF('4-man'!BS$58="B",1.257,0)+IF('4-man'!BS$58="A",26.917,0)+IF('4-man'!BR$58="T",1.29,0)+IF('4-man'!BS$58="E",1.275,0)+IF('4-man'!BT$58="SB",18.815,0)+IF('4-man'!BS$58="H",IF('4-man'!$Z$46="Ayak",1.276,0),0)</f>
        <v/>
      </c>
      <c r="BV194">
        <f>IF('4-man'!BU$58="S",26.708,0)+IF('4-man'!BU$58="C",10.052,0)+IF('4-man'!BU$58="H",IF('4-man'!$Z$46="Ayak",0,IF('4-man'!$Z$46="Swift blade",9.844,9.929)),0)+IF('4-man'!BT$58="D",481.25,0)+IF('4-man'!BT$58="B",1.257,0)+IF('4-man'!BT$58="A",26.917,0)+IF('4-man'!BS$58="T",1.29,0)+IF('4-man'!BT$58="E",1.275,0)+IF('4-man'!BU$58="SB",18.815,0)+IF('4-man'!BT$58="H",IF('4-man'!$Z$46="Ayak",1.276,0),0)</f>
        <v/>
      </c>
      <c r="BW194">
        <f>IF('4-man'!BV$58="S",26.708,0)+IF('4-man'!BV$58="C",10.052,0)+IF('4-man'!BV$58="H",IF('4-man'!$Z$46="Ayak",0,IF('4-man'!$Z$46="Swift blade",9.844,9.929)),0)+IF('4-man'!BU$58="D",481.25,0)+IF('4-man'!BU$58="B",1.257,0)+IF('4-man'!BU$58="A",26.917,0)+IF('4-man'!BT$58="T",1.29,0)+IF('4-man'!BU$58="E",1.275,0)+IF('4-man'!BV$58="SB",18.815,0)+IF('4-man'!BU$58="H",IF('4-man'!$Z$46="Ayak",1.276,0),0)</f>
        <v/>
      </c>
      <c r="BX194">
        <f>IF('4-man'!BW$58="S",26.708,0)+IF('4-man'!BW$58="C",10.052,0)+IF('4-man'!BW$58="H",IF('4-man'!$Z$46="Ayak",0,IF('4-man'!$Z$46="Swift blade",9.844,9.929)),0)+IF('4-man'!BV$58="D",481.25,0)+IF('4-man'!BV$58="B",1.257,0)+IF('4-man'!BV$58="A",26.917,0)+IF('4-man'!BU$58="T",1.29,0)+IF('4-man'!BV$58="E",1.275,0)+IF('4-man'!BW$58="SB",18.815,0)+IF('4-man'!BV$58="H",IF('4-man'!$Z$46="Ayak",1.276,0),0)</f>
        <v/>
      </c>
      <c r="BY194">
        <f>IF('4-man'!BX$58="S",26.708,0)+IF('4-man'!BX$58="C",10.052,0)+IF('4-man'!BX$58="H",IF('4-man'!$Z$46="Ayak",0,IF('4-man'!$Z$46="Swift blade",9.844,9.929)),0)+IF('4-man'!BW$58="D",481.25,0)+IF('4-man'!BW$58="B",1.257,0)+IF('4-man'!BW$58="A",26.917,0)+IF('4-man'!BV$58="T",1.29,0)+IF('4-man'!BW$58="E",1.275,0)+IF('4-man'!BX$58="SB",18.815,0)+IF('4-man'!BW$58="H",IF('4-man'!$Z$46="Ayak",1.276,0),0)</f>
        <v/>
      </c>
      <c r="BZ194">
        <f>IF('4-man'!BY$58="S",26.708,0)+IF('4-man'!BY$58="C",10.052,0)+IF('4-man'!BY$58="H",IF('4-man'!$Z$46="Ayak",0,IF('4-man'!$Z$46="Swift blade",9.844,9.929)),0)+IF('4-man'!BX$58="D",481.25,0)+IF('4-man'!BX$58="B",1.257,0)+IF('4-man'!BX$58="A",26.917,0)+IF('4-man'!BW$58="T",1.29,0)+IF('4-man'!BX$58="E",1.275,0)+IF('4-man'!BY$58="SB",18.815,0)+IF('4-man'!BX$58="H",IF('4-man'!$Z$46="Ayak",1.276,0),0)</f>
        <v/>
      </c>
      <c r="CA194">
        <f>IF('4-man'!BZ$58="S",26.708,0)+IF('4-man'!BZ$58="C",10.052,0)+IF('4-man'!BZ$58="H",IF('4-man'!$Z$46="Ayak",0,IF('4-man'!$Z$46="Swift blade",9.844,9.929)),0)+IF('4-man'!BY$58="D",481.25,0)+IF('4-man'!BY$58="B",1.257,0)+IF('4-man'!BY$58="A",26.917,0)+IF('4-man'!BX$58="T",1.29,0)+IF('4-man'!BY$58="E",1.275,0)+IF('4-man'!BZ$58="SB",18.815,0)+IF('4-man'!BY$58="H",IF('4-man'!$Z$46="Ayak",1.276,0),0)</f>
        <v/>
      </c>
      <c r="CB194">
        <f>IF('4-man'!CA$58="S",26.708,0)+IF('4-man'!CA$58="C",10.052,0)+IF('4-man'!CA$58="H",IF('4-man'!$Z$46="Ayak",0,IF('4-man'!$Z$46="Swift blade",9.844,9.929)),0)+IF('4-man'!BZ$58="D",481.25,0)+IF('4-man'!BZ$58="B",1.257,0)+IF('4-man'!BZ$58="A",26.917,0)+IF('4-man'!BY$58="T",1.29,0)+IF('4-man'!BZ$58="E",1.275,0)+IF('4-man'!CA$58="SB",18.815,0)+IF('4-man'!BZ$58="H",IF('4-man'!$Z$46="Ayak",1.276,0),0)</f>
        <v/>
      </c>
      <c r="CC194">
        <f>IF('4-man'!CB$58="S",26.708,0)+IF('4-man'!CB$58="C",10.052,0)+IF('4-man'!CB$58="H",IF('4-man'!$Z$46="Ayak",0,IF('4-man'!$Z$46="Swift blade",9.844,9.929)),0)+IF('4-man'!CA$58="D",481.25,0)+IF('4-man'!CA$58="B",1.257,0)+IF('4-man'!CA$58="A",26.917,0)+IF('4-man'!BZ$58="T",1.29,0)+IF('4-man'!CA$58="E",1.275,0)+IF('4-man'!CB$58="SB",18.815,0)+IF('4-man'!CA$58="H",IF('4-man'!$Z$46="Ayak",1.276,0),0)</f>
        <v/>
      </c>
      <c r="CD194">
        <f>IF('4-man'!CC$58="S",26.708,0)+IF('4-man'!CC$58="C",10.052,0)+IF('4-man'!CC$58="H",IF('4-man'!$Z$46="Ayak",0,IF('4-man'!$Z$46="Swift blade",9.844,9.929)),0)+IF('4-man'!CB$58="D",481.25,0)+IF('4-man'!CB$58="B",1.257,0)+IF('4-man'!CB$58="A",26.917,0)+IF('4-man'!CA$58="T",1.29,0)+IF('4-man'!CB$58="E",1.275,0)+IF('4-man'!CC$58="SB",18.815,0)+IF('4-man'!CB$58="H",IF('4-man'!$Z$46="Ayak",1.276,0),0)</f>
        <v/>
      </c>
    </row>
    <row r="195">
      <c r="A195" t="inlineStr">
        <is>
          <t>P4 misc</t>
        </is>
      </c>
      <c r="B195">
        <f>IF('4-man'!$BF$37="",MIN($C$201:$CD$201),'4-man'!$BF$37)</f>
        <v/>
      </c>
      <c r="C195">
        <f>MIN(100,INDEX($B$190:$CD$190,1,N195+1)+IF(AND(ISNUMBER(Q195),Q195&gt;N195),25,0))</f>
        <v/>
      </c>
      <c r="D195">
        <f>INDEX($B$191:$CD$191,1,N195+1)</f>
        <v/>
      </c>
      <c r="E195">
        <f>MIN(100,C195+IF(OR('4-man'!$L$40=TRUE,'4-man'!$L$40="TRUE",'4-man'!$L$40="Yes"),15,0))</f>
        <v/>
      </c>
      <c r="F195">
        <f>MAX(0,ROUNDUP((IF('4-man'!$AH$40="",IF('4-man'!$AE$40="",0,'4-man'!$AE$40),'4-man'!$AH$40)-E195)/10,0))</f>
        <v/>
      </c>
      <c r="G195">
        <f>IF(F195=0,I195,MAX(I195,N195+(IF(OR('4-man'!$F$40=TRUE,'4-man'!$F$40="TRUE",'4-man'!$F$40="Yes"),25,50)-D195)+IF(OR('4-man'!$F$40=TRUE,'4-man'!$F$40="TRUE",'4-man'!$F$40="Yes"),25,50)*(F195-1)))</f>
        <v/>
      </c>
      <c r="H195">
        <f>MIN(100,E195+10*F195)</f>
        <v/>
      </c>
      <c r="I195">
        <f>B195+IF('4-man'!$BF$37="",19,21)</f>
        <v/>
      </c>
      <c r="J195">
        <f>IF(G195-I195&lt;=0,0,4*INT((G195-I195)/21)+(MOD(G195-I195,21)&gt;0)+(MOD(G195-I195,21)&gt;6)+(MOD(G195-I195,21)&gt;11)+(MOD(G195-I195,21)&gt;16))</f>
        <v/>
      </c>
      <c r="K195">
        <f>IF(OR('4-man'!$F$40=TRUE,'4-man'!$F$40="TRUE",'4-man'!$F$40="Yes"),H195,E195)-IF('4-man'!$AE$40="",0,'4-man'!$AE$40)+15*(OR('4-man'!$O$40=TRUE,'4-man'!$O$40="TRUE",'4-man'!$O$40="Yes"))+15*(OR('4-man'!$R$40=TRUE,'4-man'!$R$40="TRUE",'4-man'!$R$40="Yes"))</f>
        <v/>
      </c>
      <c r="L195">
        <f>MAX(0,ROUNDUP((IF('4-man'!$AX$40="",30,'4-man'!$AX$40)-K195)/10,0))</f>
        <v/>
      </c>
      <c r="M195">
        <f>IF(OR('4-man'!$F$40=TRUE,'4-man'!$F$40="TRUE",'4-man'!$F$40="Yes"),G195+50*L195,IF(L195=0,N195,N195+(50-D195)+50*(L195-1)))</f>
        <v/>
      </c>
      <c r="N195">
        <f>MAX($C$196:$CD$196)</f>
        <v/>
      </c>
      <c r="O195">
        <f>MAX(0,ROUNDUP((IF('4-man'!$AE$40="",0,'4-man'!$AE$40)-H195)/10,0))</f>
        <v/>
      </c>
      <c r="P195">
        <f>G195+50*O195</f>
        <v/>
      </c>
      <c r="Q195">
        <f>IF(OR('4-man'!$V$40="",COUNTIF('4-man'!$C$58:'4-man'!$CD$58,"P")&gt;0),"",IFERROR(INT(IF(ISNUMBER('4-man'!$V$40),IF('4-man'!$V$40&lt;1,'4-man'!$V$40*86400,'4-man'!$V$40),VALUE(LEFT('4-man'!$V$40,FIND(":",'4-man'!$V$40)-1))*60+VALUE(MID('4-man'!$V$40,FIND(":",'4-man'!$V$40)+1,20)))/0.6+0.000001),""))</f>
        <v/>
      </c>
      <c r="R195">
        <f>IF(AND(IF('4-man'!$C$40="",100,'4-man'!$C$40)=95,COUNTIF('4-man'!$C$58:$CD$58,"R")=0,COUNTIF('4-man'!$C$58:$CD$58,"D")&gt;0),INDEX('4-man'!$C$54:$CD$54,1,MATCH("D",'4-man'!$C$58:$CD$58,0))+1,"")</f>
      </c>
    </row>
    <row r="196">
      <c r="A196" t="inlineStr">
        <is>
          <t>P4 act</t>
        </is>
      </c>
      <c r="C196">
        <f>IF(OR('4-man'!C$58="P",OR('4-man'!C$58="R",'4-man'!C$54=$R$195),AND('4-man'!C$54&lt;=IF('4-man'!$BF$37="",999,'4-man'!$BF$37),OR('4-man'!C$58="D",LEFT('4-man'!C$58,3)="ST&gt;",OR(AND('4-man'!C$55="ST&gt;4",C165&gt;=100),AND('4-man'!C$56="ST&gt;4",C173&gt;=100),AND('4-man'!C$57="ST&gt;4",C181&gt;=100))))),'4-man'!C$54,0)</f>
        <v/>
      </c>
      <c r="D196">
        <f>IF(OR('4-man'!D$58="P",OR('4-man'!D$58="R",'4-man'!D$54=$R$195),AND('4-man'!D$54&lt;=IF('4-man'!$BF$37="",999,'4-man'!$BF$37),OR('4-man'!D$58="D",LEFT('4-man'!D$58,3)="ST&gt;",OR(AND('4-man'!D$55="ST&gt;4",D165&gt;=100),AND('4-man'!D$56="ST&gt;4",D173&gt;=100),AND('4-man'!D$57="ST&gt;4",D181&gt;=100))))),'4-man'!D$54,0)</f>
        <v/>
      </c>
      <c r="E196">
        <f>IF(OR('4-man'!E$58="P",OR('4-man'!E$58="R",'4-man'!E$54=$R$195),AND('4-man'!E$54&lt;=IF('4-man'!$BF$37="",999,'4-man'!$BF$37),OR('4-man'!E$58="D",LEFT('4-man'!E$58,3)="ST&gt;",OR(AND('4-man'!E$55="ST&gt;4",E165&gt;=100),AND('4-man'!E$56="ST&gt;4",E173&gt;=100),AND('4-man'!E$57="ST&gt;4",E181&gt;=100))))),'4-man'!E$54,0)</f>
        <v/>
      </c>
      <c r="F196">
        <f>IF(OR('4-man'!F$58="P",OR('4-man'!F$58="R",'4-man'!F$54=$R$195),AND('4-man'!F$54&lt;=IF('4-man'!$BF$37="",999,'4-man'!$BF$37),OR('4-man'!F$58="D",LEFT('4-man'!F$58,3)="ST&gt;",OR(AND('4-man'!F$55="ST&gt;4",F165&gt;=100),AND('4-man'!F$56="ST&gt;4",F173&gt;=100),AND('4-man'!F$57="ST&gt;4",F181&gt;=100))))),'4-man'!F$54,0)</f>
        <v/>
      </c>
      <c r="G196">
        <f>IF(OR('4-man'!G$58="P",OR('4-man'!G$58="R",'4-man'!G$54=$R$195),AND('4-man'!G$54&lt;=IF('4-man'!$BF$37="",999,'4-man'!$BF$37),OR('4-man'!G$58="D",LEFT('4-man'!G$58,3)="ST&gt;",OR(AND('4-man'!G$55="ST&gt;4",G165&gt;=100),AND('4-man'!G$56="ST&gt;4",G173&gt;=100),AND('4-man'!G$57="ST&gt;4",G181&gt;=100))))),'4-man'!G$54,0)</f>
        <v/>
      </c>
      <c r="H196">
        <f>IF(OR('4-man'!H$58="P",OR('4-man'!H$58="R",'4-man'!H$54=$R$195),AND('4-man'!H$54&lt;=IF('4-man'!$BF$37="",999,'4-man'!$BF$37),OR('4-man'!H$58="D",LEFT('4-man'!H$58,3)="ST&gt;",OR(AND('4-man'!H$55="ST&gt;4",H165&gt;=100),AND('4-man'!H$56="ST&gt;4",H173&gt;=100),AND('4-man'!H$57="ST&gt;4",H181&gt;=100))))),'4-man'!H$54,0)</f>
        <v/>
      </c>
      <c r="I196">
        <f>IF(OR('4-man'!I$58="P",OR('4-man'!I$58="R",'4-man'!I$54=$R$195),AND('4-man'!I$54&lt;=IF('4-man'!$BF$37="",999,'4-man'!$BF$37),OR('4-man'!I$58="D",LEFT('4-man'!I$58,3)="ST&gt;",OR(AND('4-man'!I$55="ST&gt;4",I165&gt;=100),AND('4-man'!I$56="ST&gt;4",I173&gt;=100),AND('4-man'!I$57="ST&gt;4",I181&gt;=100))))),'4-man'!I$54,0)</f>
        <v/>
      </c>
      <c r="J196">
        <f>IF(OR('4-man'!J$58="P",OR('4-man'!J$58="R",'4-man'!J$54=$R$195),AND('4-man'!J$54&lt;=IF('4-man'!$BF$37="",999,'4-man'!$BF$37),OR('4-man'!J$58="D",LEFT('4-man'!J$58,3)="ST&gt;",OR(AND('4-man'!J$55="ST&gt;4",J165&gt;=100),AND('4-man'!J$56="ST&gt;4",J173&gt;=100),AND('4-man'!J$57="ST&gt;4",J181&gt;=100))))),'4-man'!J$54,0)</f>
        <v/>
      </c>
      <c r="K196">
        <f>IF(OR('4-man'!K$58="P",OR('4-man'!K$58="R",'4-man'!K$54=$R$195),AND('4-man'!K$54&lt;=IF('4-man'!$BF$37="",999,'4-man'!$BF$37),OR('4-man'!K$58="D",LEFT('4-man'!K$58,3)="ST&gt;",OR(AND('4-man'!K$55="ST&gt;4",K165&gt;=100),AND('4-man'!K$56="ST&gt;4",K173&gt;=100),AND('4-man'!K$57="ST&gt;4",K181&gt;=100))))),'4-man'!K$54,0)</f>
        <v/>
      </c>
      <c r="L196">
        <f>IF(OR('4-man'!L$58="P",OR('4-man'!L$58="R",'4-man'!L$54=$R$195),AND('4-man'!L$54&lt;=IF('4-man'!$BF$37="",999,'4-man'!$BF$37),OR('4-man'!L$58="D",LEFT('4-man'!L$58,3)="ST&gt;",OR(AND('4-man'!L$55="ST&gt;4",L165&gt;=100),AND('4-man'!L$56="ST&gt;4",L173&gt;=100),AND('4-man'!L$57="ST&gt;4",L181&gt;=100))))),'4-man'!L$54,0)</f>
        <v/>
      </c>
      <c r="M196">
        <f>IF(OR('4-man'!M$58="P",OR('4-man'!M$58="R",'4-man'!M$54=$R$195),AND('4-man'!M$54&lt;=IF('4-man'!$BF$37="",999,'4-man'!$BF$37),OR('4-man'!M$58="D",LEFT('4-man'!M$58,3)="ST&gt;",OR(AND('4-man'!M$55="ST&gt;4",M165&gt;=100),AND('4-man'!M$56="ST&gt;4",M173&gt;=100),AND('4-man'!M$57="ST&gt;4",M181&gt;=100))))),'4-man'!M$54,0)</f>
        <v/>
      </c>
      <c r="N196">
        <f>IF(OR('4-man'!N$58="P",OR('4-man'!N$58="R",'4-man'!N$54=$R$195),AND('4-man'!N$54&lt;=IF('4-man'!$BF$37="",999,'4-man'!$BF$37),OR('4-man'!N$58="D",LEFT('4-man'!N$58,3)="ST&gt;",OR(AND('4-man'!N$55="ST&gt;4",N165&gt;=100),AND('4-man'!N$56="ST&gt;4",N173&gt;=100),AND('4-man'!N$57="ST&gt;4",N181&gt;=100))))),'4-man'!N$54,0)</f>
        <v/>
      </c>
      <c r="O196">
        <f>IF(OR('4-man'!O$58="P",OR('4-man'!O$58="R",'4-man'!O$54=$R$195),AND('4-man'!O$54&lt;=IF('4-man'!$BF$37="",999,'4-man'!$BF$37),OR('4-man'!O$58="D",LEFT('4-man'!O$58,3)="ST&gt;",OR(AND('4-man'!O$55="ST&gt;4",O165&gt;=100),AND('4-man'!O$56="ST&gt;4",O173&gt;=100),AND('4-man'!O$57="ST&gt;4",O181&gt;=100))))),'4-man'!O$54,0)</f>
        <v/>
      </c>
      <c r="P196">
        <f>IF(OR('4-man'!P$58="P",OR('4-man'!P$58="R",'4-man'!P$54=$R$195),AND('4-man'!P$54&lt;=IF('4-man'!$BF$37="",999,'4-man'!$BF$37),OR('4-man'!P$58="D",LEFT('4-man'!P$58,3)="ST&gt;",OR(AND('4-man'!P$55="ST&gt;4",P165&gt;=100),AND('4-man'!P$56="ST&gt;4",P173&gt;=100),AND('4-man'!P$57="ST&gt;4",P181&gt;=100))))),'4-man'!P$54,0)</f>
        <v/>
      </c>
      <c r="Q196">
        <f>IF(OR('4-man'!Q$58="P",OR('4-man'!Q$58="R",'4-man'!Q$54=$R$195),AND('4-man'!Q$54&lt;=IF('4-man'!$BF$37="",999,'4-man'!$BF$37),OR('4-man'!Q$58="D",LEFT('4-man'!Q$58,3)="ST&gt;",OR(AND('4-man'!Q$55="ST&gt;4",Q165&gt;=100),AND('4-man'!Q$56="ST&gt;4",Q173&gt;=100),AND('4-man'!Q$57="ST&gt;4",Q181&gt;=100))))),'4-man'!Q$54,0)</f>
        <v/>
      </c>
      <c r="R196">
        <f>IF(OR('4-man'!R$58="P",OR('4-man'!R$58="R",'4-man'!R$54=$R$195),AND('4-man'!R$54&lt;=IF('4-man'!$BF$37="",999,'4-man'!$BF$37),OR('4-man'!R$58="D",LEFT('4-man'!R$58,3)="ST&gt;",OR(AND('4-man'!R$55="ST&gt;4",R165&gt;=100),AND('4-man'!R$56="ST&gt;4",R173&gt;=100),AND('4-man'!R$57="ST&gt;4",R181&gt;=100))))),'4-man'!R$54,0)</f>
        <v/>
      </c>
      <c r="S196">
        <f>IF(OR('4-man'!S$58="P",OR('4-man'!S$58="R",'4-man'!S$54=$R$195),AND('4-man'!S$54&lt;=IF('4-man'!$BF$37="",999,'4-man'!$BF$37),OR('4-man'!S$58="D",LEFT('4-man'!S$58,3)="ST&gt;",OR(AND('4-man'!S$55="ST&gt;4",S165&gt;=100),AND('4-man'!S$56="ST&gt;4",S173&gt;=100),AND('4-man'!S$57="ST&gt;4",S181&gt;=100))))),'4-man'!S$54,0)</f>
        <v/>
      </c>
      <c r="T196">
        <f>IF(OR('4-man'!T$58="P",OR('4-man'!T$58="R",'4-man'!T$54=$R$195),AND('4-man'!T$54&lt;=IF('4-man'!$BF$37="",999,'4-man'!$BF$37),OR('4-man'!T$58="D",LEFT('4-man'!T$58,3)="ST&gt;",OR(AND('4-man'!T$55="ST&gt;4",T165&gt;=100),AND('4-man'!T$56="ST&gt;4",T173&gt;=100),AND('4-man'!T$57="ST&gt;4",T181&gt;=100))))),'4-man'!T$54,0)</f>
        <v/>
      </c>
      <c r="U196">
        <f>IF(OR('4-man'!U$58="P",OR('4-man'!U$58="R",'4-man'!U$54=$R$195),AND('4-man'!U$54&lt;=IF('4-man'!$BF$37="",999,'4-man'!$BF$37),OR('4-man'!U$58="D",LEFT('4-man'!U$58,3)="ST&gt;",OR(AND('4-man'!U$55="ST&gt;4",U165&gt;=100),AND('4-man'!U$56="ST&gt;4",U173&gt;=100),AND('4-man'!U$57="ST&gt;4",U181&gt;=100))))),'4-man'!U$54,0)</f>
        <v/>
      </c>
      <c r="V196">
        <f>IF(OR('4-man'!V$58="P",OR('4-man'!V$58="R",'4-man'!V$54=$R$195),AND('4-man'!V$54&lt;=IF('4-man'!$BF$37="",999,'4-man'!$BF$37),OR('4-man'!V$58="D",LEFT('4-man'!V$58,3)="ST&gt;",OR(AND('4-man'!V$55="ST&gt;4",V165&gt;=100),AND('4-man'!V$56="ST&gt;4",V173&gt;=100),AND('4-man'!V$57="ST&gt;4",V181&gt;=100))))),'4-man'!V$54,0)</f>
        <v/>
      </c>
      <c r="W196">
        <f>IF(OR('4-man'!W$58="P",OR('4-man'!W$58="R",'4-man'!W$54=$R$195),AND('4-man'!W$54&lt;=IF('4-man'!$BF$37="",999,'4-man'!$BF$37),OR('4-man'!W$58="D",LEFT('4-man'!W$58,3)="ST&gt;",OR(AND('4-man'!W$55="ST&gt;4",W165&gt;=100),AND('4-man'!W$56="ST&gt;4",W173&gt;=100),AND('4-man'!W$57="ST&gt;4",W181&gt;=100))))),'4-man'!W$54,0)</f>
        <v/>
      </c>
      <c r="X196">
        <f>IF(OR('4-man'!X$58="P",OR('4-man'!X$58="R",'4-man'!X$54=$R$195),AND('4-man'!X$54&lt;=IF('4-man'!$BF$37="",999,'4-man'!$BF$37),OR('4-man'!X$58="D",LEFT('4-man'!X$58,3)="ST&gt;",OR(AND('4-man'!X$55="ST&gt;4",X165&gt;=100),AND('4-man'!X$56="ST&gt;4",X173&gt;=100),AND('4-man'!X$57="ST&gt;4",X181&gt;=100))))),'4-man'!X$54,0)</f>
        <v/>
      </c>
      <c r="Y196">
        <f>IF(OR('4-man'!Y$58="P",OR('4-man'!Y$58="R",'4-man'!Y$54=$R$195),AND('4-man'!Y$54&lt;=IF('4-man'!$BF$37="",999,'4-man'!$BF$37),OR('4-man'!Y$58="D",LEFT('4-man'!Y$58,3)="ST&gt;",OR(AND('4-man'!Y$55="ST&gt;4",Y165&gt;=100),AND('4-man'!Y$56="ST&gt;4",Y173&gt;=100),AND('4-man'!Y$57="ST&gt;4",Y181&gt;=100))))),'4-man'!Y$54,0)</f>
        <v/>
      </c>
      <c r="Z196">
        <f>IF(OR('4-man'!Z$58="P",OR('4-man'!Z$58="R",'4-man'!Z$54=$R$195),AND('4-man'!Z$54&lt;=IF('4-man'!$BF$37="",999,'4-man'!$BF$37),OR('4-man'!Z$58="D",LEFT('4-man'!Z$58,3)="ST&gt;",OR(AND('4-man'!Z$55="ST&gt;4",Z165&gt;=100),AND('4-man'!Z$56="ST&gt;4",Z173&gt;=100),AND('4-man'!Z$57="ST&gt;4",Z181&gt;=100))))),'4-man'!Z$54,0)</f>
        <v/>
      </c>
      <c r="AA196">
        <f>IF(OR('4-man'!AA$58="P",OR('4-man'!AA$58="R",'4-man'!AA$54=$R$195),AND('4-man'!AA$54&lt;=IF('4-man'!$BF$37="",999,'4-man'!$BF$37),OR('4-man'!AA$58="D",LEFT('4-man'!AA$58,3)="ST&gt;",OR(AND('4-man'!AA$55="ST&gt;4",AA165&gt;=100),AND('4-man'!AA$56="ST&gt;4",AA173&gt;=100),AND('4-man'!AA$57="ST&gt;4",AA181&gt;=100))))),'4-man'!AA$54,0)</f>
        <v/>
      </c>
      <c r="AB196">
        <f>IF(OR('4-man'!AB$58="P",OR('4-man'!AB$58="R",'4-man'!AB$54=$R$195),AND('4-man'!AB$54&lt;=IF('4-man'!$BF$37="",999,'4-man'!$BF$37),OR('4-man'!AB$58="D",LEFT('4-man'!AB$58,3)="ST&gt;",OR(AND('4-man'!AB$55="ST&gt;4",AB165&gt;=100),AND('4-man'!AB$56="ST&gt;4",AB173&gt;=100),AND('4-man'!AB$57="ST&gt;4",AB181&gt;=100))))),'4-man'!AB$54,0)</f>
        <v/>
      </c>
      <c r="AC196">
        <f>IF(OR('4-man'!AC$58="P",OR('4-man'!AC$58="R",'4-man'!AC$54=$R$195),AND('4-man'!AC$54&lt;=IF('4-man'!$BF$37="",999,'4-man'!$BF$37),OR('4-man'!AC$58="D",LEFT('4-man'!AC$58,3)="ST&gt;",OR(AND('4-man'!AC$55="ST&gt;4",AC165&gt;=100),AND('4-man'!AC$56="ST&gt;4",AC173&gt;=100),AND('4-man'!AC$57="ST&gt;4",AC181&gt;=100))))),'4-man'!AC$54,0)</f>
        <v/>
      </c>
      <c r="AD196">
        <f>IF(OR('4-man'!AD$58="P",OR('4-man'!AD$58="R",'4-man'!AD$54=$R$195),AND('4-man'!AD$54&lt;=IF('4-man'!$BF$37="",999,'4-man'!$BF$37),OR('4-man'!AD$58="D",LEFT('4-man'!AD$58,3)="ST&gt;",OR(AND('4-man'!AD$55="ST&gt;4",AD165&gt;=100),AND('4-man'!AD$56="ST&gt;4",AD173&gt;=100),AND('4-man'!AD$57="ST&gt;4",AD181&gt;=100))))),'4-man'!AD$54,0)</f>
        <v/>
      </c>
      <c r="AE196">
        <f>IF(OR('4-man'!AE$58="P",OR('4-man'!AE$58="R",'4-man'!AE$54=$R$195),AND('4-man'!AE$54&lt;=IF('4-man'!$BF$37="",999,'4-man'!$BF$37),OR('4-man'!AE$58="D",LEFT('4-man'!AE$58,3)="ST&gt;",OR(AND('4-man'!AE$55="ST&gt;4",AE165&gt;=100),AND('4-man'!AE$56="ST&gt;4",AE173&gt;=100),AND('4-man'!AE$57="ST&gt;4",AE181&gt;=100))))),'4-man'!AE$54,0)</f>
        <v/>
      </c>
      <c r="AF196">
        <f>IF(OR('4-man'!AF$58="P",OR('4-man'!AF$58="R",'4-man'!AF$54=$R$195),AND('4-man'!AF$54&lt;=IF('4-man'!$BF$37="",999,'4-man'!$BF$37),OR('4-man'!AF$58="D",LEFT('4-man'!AF$58,3)="ST&gt;",OR(AND('4-man'!AF$55="ST&gt;4",AF165&gt;=100),AND('4-man'!AF$56="ST&gt;4",AF173&gt;=100),AND('4-man'!AF$57="ST&gt;4",AF181&gt;=100))))),'4-man'!AF$54,0)</f>
        <v/>
      </c>
      <c r="AG196">
        <f>IF(OR('4-man'!AG$58="P",OR('4-man'!AG$58="R",'4-man'!AG$54=$R$195),AND('4-man'!AG$54&lt;=IF('4-man'!$BF$37="",999,'4-man'!$BF$37),OR('4-man'!AG$58="D",LEFT('4-man'!AG$58,3)="ST&gt;",OR(AND('4-man'!AG$55="ST&gt;4",AG165&gt;=100),AND('4-man'!AG$56="ST&gt;4",AG173&gt;=100),AND('4-man'!AG$57="ST&gt;4",AG181&gt;=100))))),'4-man'!AG$54,0)</f>
        <v/>
      </c>
      <c r="AH196">
        <f>IF(OR('4-man'!AH$58="P",OR('4-man'!AH$58="R",'4-man'!AH$54=$R$195),AND('4-man'!AH$54&lt;=IF('4-man'!$BF$37="",999,'4-man'!$BF$37),OR('4-man'!AH$58="D",LEFT('4-man'!AH$58,3)="ST&gt;",OR(AND('4-man'!AH$55="ST&gt;4",AH165&gt;=100),AND('4-man'!AH$56="ST&gt;4",AH173&gt;=100),AND('4-man'!AH$57="ST&gt;4",AH181&gt;=100))))),'4-man'!AH$54,0)</f>
        <v/>
      </c>
      <c r="AI196">
        <f>IF(OR('4-man'!AI$58="P",OR('4-man'!AI$58="R",'4-man'!AI$54=$R$195),AND('4-man'!AI$54&lt;=IF('4-man'!$BF$37="",999,'4-man'!$BF$37),OR('4-man'!AI$58="D",LEFT('4-man'!AI$58,3)="ST&gt;",OR(AND('4-man'!AI$55="ST&gt;4",AI165&gt;=100),AND('4-man'!AI$56="ST&gt;4",AI173&gt;=100),AND('4-man'!AI$57="ST&gt;4",AI181&gt;=100))))),'4-man'!AI$54,0)</f>
        <v/>
      </c>
      <c r="AJ196">
        <f>IF(OR('4-man'!AJ$58="P",OR('4-man'!AJ$58="R",'4-man'!AJ$54=$R$195),AND('4-man'!AJ$54&lt;=IF('4-man'!$BF$37="",999,'4-man'!$BF$37),OR('4-man'!AJ$58="D",LEFT('4-man'!AJ$58,3)="ST&gt;",OR(AND('4-man'!AJ$55="ST&gt;4",AJ165&gt;=100),AND('4-man'!AJ$56="ST&gt;4",AJ173&gt;=100),AND('4-man'!AJ$57="ST&gt;4",AJ181&gt;=100))))),'4-man'!AJ$54,0)</f>
        <v/>
      </c>
      <c r="AK196">
        <f>IF(OR('4-man'!AK$58="P",OR('4-man'!AK$58="R",'4-man'!AK$54=$R$195),AND('4-man'!AK$54&lt;=IF('4-man'!$BF$37="",999,'4-man'!$BF$37),OR('4-man'!AK$58="D",LEFT('4-man'!AK$58,3)="ST&gt;",OR(AND('4-man'!AK$55="ST&gt;4",AK165&gt;=100),AND('4-man'!AK$56="ST&gt;4",AK173&gt;=100),AND('4-man'!AK$57="ST&gt;4",AK181&gt;=100))))),'4-man'!AK$54,0)</f>
        <v/>
      </c>
      <c r="AL196">
        <f>IF(OR('4-man'!AL$58="P",OR('4-man'!AL$58="R",'4-man'!AL$54=$R$195),AND('4-man'!AL$54&lt;=IF('4-man'!$BF$37="",999,'4-man'!$BF$37),OR('4-man'!AL$58="D",LEFT('4-man'!AL$58,3)="ST&gt;",OR(AND('4-man'!AL$55="ST&gt;4",AL165&gt;=100),AND('4-man'!AL$56="ST&gt;4",AL173&gt;=100),AND('4-man'!AL$57="ST&gt;4",AL181&gt;=100))))),'4-man'!AL$54,0)</f>
        <v/>
      </c>
      <c r="AM196">
        <f>IF(OR('4-man'!AM$58="P",OR('4-man'!AM$58="R",'4-man'!AM$54=$R$195),AND('4-man'!AM$54&lt;=IF('4-man'!$BF$37="",999,'4-man'!$BF$37),OR('4-man'!AM$58="D",LEFT('4-man'!AM$58,3)="ST&gt;",OR(AND('4-man'!AM$55="ST&gt;4",AM165&gt;=100),AND('4-man'!AM$56="ST&gt;4",AM173&gt;=100),AND('4-man'!AM$57="ST&gt;4",AM181&gt;=100))))),'4-man'!AM$54,0)</f>
        <v/>
      </c>
      <c r="AN196">
        <f>IF(OR('4-man'!AN$58="P",OR('4-man'!AN$58="R",'4-man'!AN$54=$R$195),AND('4-man'!AN$54&lt;=IF('4-man'!$BF$37="",999,'4-man'!$BF$37),OR('4-man'!AN$58="D",LEFT('4-man'!AN$58,3)="ST&gt;",OR(AND('4-man'!AN$55="ST&gt;4",AN165&gt;=100),AND('4-man'!AN$56="ST&gt;4",AN173&gt;=100),AND('4-man'!AN$57="ST&gt;4",AN181&gt;=100))))),'4-man'!AN$54,0)</f>
        <v/>
      </c>
      <c r="AO196">
        <f>IF(OR('4-man'!AO$58="P",OR('4-man'!AO$58="R",'4-man'!AO$54=$R$195),AND('4-man'!AO$54&lt;=IF('4-man'!$BF$37="",999,'4-man'!$BF$37),OR('4-man'!AO$58="D",LEFT('4-man'!AO$58,3)="ST&gt;",OR(AND('4-man'!AO$55="ST&gt;4",AO165&gt;=100),AND('4-man'!AO$56="ST&gt;4",AO173&gt;=100),AND('4-man'!AO$57="ST&gt;4",AO181&gt;=100))))),'4-man'!AO$54,0)</f>
        <v/>
      </c>
      <c r="AP196">
        <f>IF(OR('4-man'!AP$58="P",OR('4-man'!AP$58="R",'4-man'!AP$54=$R$195),AND('4-man'!AP$54&lt;=IF('4-man'!$BF$37="",999,'4-man'!$BF$37),OR('4-man'!AP$58="D",LEFT('4-man'!AP$58,3)="ST&gt;",OR(AND('4-man'!AP$55="ST&gt;4",AP165&gt;=100),AND('4-man'!AP$56="ST&gt;4",AP173&gt;=100),AND('4-man'!AP$57="ST&gt;4",AP181&gt;=100))))),'4-man'!AP$54,0)</f>
        <v/>
      </c>
      <c r="AQ196">
        <f>IF(OR('4-man'!AQ$58="P",OR('4-man'!AQ$58="R",'4-man'!AQ$54=$R$195),AND('4-man'!AQ$54&lt;=IF('4-man'!$BF$37="",999,'4-man'!$BF$37),OR('4-man'!AQ$58="D",LEFT('4-man'!AQ$58,3)="ST&gt;",OR(AND('4-man'!AQ$55="ST&gt;4",AQ165&gt;=100),AND('4-man'!AQ$56="ST&gt;4",AQ173&gt;=100),AND('4-man'!AQ$57="ST&gt;4",AQ181&gt;=100))))),'4-man'!AQ$54,0)</f>
        <v/>
      </c>
      <c r="AR196">
        <f>IF(OR('4-man'!AR$58="P",OR('4-man'!AR$58="R",'4-man'!AR$54=$R$195),AND('4-man'!AR$54&lt;=IF('4-man'!$BF$37="",999,'4-man'!$BF$37),OR('4-man'!AR$58="D",LEFT('4-man'!AR$58,3)="ST&gt;",OR(AND('4-man'!AR$55="ST&gt;4",AR165&gt;=100),AND('4-man'!AR$56="ST&gt;4",AR173&gt;=100),AND('4-man'!AR$57="ST&gt;4",AR181&gt;=100))))),'4-man'!AR$54,0)</f>
        <v/>
      </c>
      <c r="AS196">
        <f>IF(OR('4-man'!AS$58="P",OR('4-man'!AS$58="R",'4-man'!AS$54=$R$195),AND('4-man'!AS$54&lt;=IF('4-man'!$BF$37="",999,'4-man'!$BF$37),OR('4-man'!AS$58="D",LEFT('4-man'!AS$58,3)="ST&gt;",OR(AND('4-man'!AS$55="ST&gt;4",AS165&gt;=100),AND('4-man'!AS$56="ST&gt;4",AS173&gt;=100),AND('4-man'!AS$57="ST&gt;4",AS181&gt;=100))))),'4-man'!AS$54,0)</f>
        <v/>
      </c>
      <c r="AT196">
        <f>IF(OR('4-man'!AT$58="P",OR('4-man'!AT$58="R",'4-man'!AT$54=$R$195),AND('4-man'!AT$54&lt;=IF('4-man'!$BF$37="",999,'4-man'!$BF$37),OR('4-man'!AT$58="D",LEFT('4-man'!AT$58,3)="ST&gt;",OR(AND('4-man'!AT$55="ST&gt;4",AT165&gt;=100),AND('4-man'!AT$56="ST&gt;4",AT173&gt;=100),AND('4-man'!AT$57="ST&gt;4",AT181&gt;=100))))),'4-man'!AT$54,0)</f>
        <v/>
      </c>
      <c r="AU196">
        <f>IF(OR('4-man'!AU$58="P",OR('4-man'!AU$58="R",'4-man'!AU$54=$R$195),AND('4-man'!AU$54&lt;=IF('4-man'!$BF$37="",999,'4-man'!$BF$37),OR('4-man'!AU$58="D",LEFT('4-man'!AU$58,3)="ST&gt;",OR(AND('4-man'!AU$55="ST&gt;4",AU165&gt;=100),AND('4-man'!AU$56="ST&gt;4",AU173&gt;=100),AND('4-man'!AU$57="ST&gt;4",AU181&gt;=100))))),'4-man'!AU$54,0)</f>
        <v/>
      </c>
      <c r="AV196">
        <f>IF(OR('4-man'!AV$58="P",OR('4-man'!AV$58="R",'4-man'!AV$54=$R$195),AND('4-man'!AV$54&lt;=IF('4-man'!$BF$37="",999,'4-man'!$BF$37),OR('4-man'!AV$58="D",LEFT('4-man'!AV$58,3)="ST&gt;",OR(AND('4-man'!AV$55="ST&gt;4",AV165&gt;=100),AND('4-man'!AV$56="ST&gt;4",AV173&gt;=100),AND('4-man'!AV$57="ST&gt;4",AV181&gt;=100))))),'4-man'!AV$54,0)</f>
        <v/>
      </c>
      <c r="AW196">
        <f>IF(OR('4-man'!AW$58="P",OR('4-man'!AW$58="R",'4-man'!AW$54=$R$195),AND('4-man'!AW$54&lt;=IF('4-man'!$BF$37="",999,'4-man'!$BF$37),OR('4-man'!AW$58="D",LEFT('4-man'!AW$58,3)="ST&gt;",OR(AND('4-man'!AW$55="ST&gt;4",AW165&gt;=100),AND('4-man'!AW$56="ST&gt;4",AW173&gt;=100),AND('4-man'!AW$57="ST&gt;4",AW181&gt;=100))))),'4-man'!AW$54,0)</f>
        <v/>
      </c>
      <c r="AX196">
        <f>IF(OR('4-man'!AX$58="P",OR('4-man'!AX$58="R",'4-man'!AX$54=$R$195),AND('4-man'!AX$54&lt;=IF('4-man'!$BF$37="",999,'4-man'!$BF$37),OR('4-man'!AX$58="D",LEFT('4-man'!AX$58,3)="ST&gt;",OR(AND('4-man'!AX$55="ST&gt;4",AX165&gt;=100),AND('4-man'!AX$56="ST&gt;4",AX173&gt;=100),AND('4-man'!AX$57="ST&gt;4",AX181&gt;=100))))),'4-man'!AX$54,0)</f>
        <v/>
      </c>
      <c r="AY196">
        <f>IF(OR('4-man'!AY$58="P",OR('4-man'!AY$58="R",'4-man'!AY$54=$R$195),AND('4-man'!AY$54&lt;=IF('4-man'!$BF$37="",999,'4-man'!$BF$37),OR('4-man'!AY$58="D",LEFT('4-man'!AY$58,3)="ST&gt;",OR(AND('4-man'!AY$55="ST&gt;4",AY165&gt;=100),AND('4-man'!AY$56="ST&gt;4",AY173&gt;=100),AND('4-man'!AY$57="ST&gt;4",AY181&gt;=100))))),'4-man'!AY$54,0)</f>
        <v/>
      </c>
      <c r="AZ196">
        <f>IF(OR('4-man'!AZ$58="P",OR('4-man'!AZ$58="R",'4-man'!AZ$54=$R$195),AND('4-man'!AZ$54&lt;=IF('4-man'!$BF$37="",999,'4-man'!$BF$37),OR('4-man'!AZ$58="D",LEFT('4-man'!AZ$58,3)="ST&gt;",OR(AND('4-man'!AZ$55="ST&gt;4",AZ165&gt;=100),AND('4-man'!AZ$56="ST&gt;4",AZ173&gt;=100),AND('4-man'!AZ$57="ST&gt;4",AZ181&gt;=100))))),'4-man'!AZ$54,0)</f>
        <v/>
      </c>
      <c r="BA196">
        <f>IF(OR('4-man'!BA$58="P",OR('4-man'!BA$58="R",'4-man'!BA$54=$R$195),AND('4-man'!BA$54&lt;=IF('4-man'!$BF$37="",999,'4-man'!$BF$37),OR('4-man'!BA$58="D",LEFT('4-man'!BA$58,3)="ST&gt;",OR(AND('4-man'!BA$55="ST&gt;4",BA165&gt;=100),AND('4-man'!BA$56="ST&gt;4",BA173&gt;=100),AND('4-man'!BA$57="ST&gt;4",BA181&gt;=100))))),'4-man'!BA$54,0)</f>
        <v/>
      </c>
      <c r="BB196">
        <f>IF(OR('4-man'!BB$58="P",OR('4-man'!BB$58="R",'4-man'!BB$54=$R$195),AND('4-man'!BB$54&lt;=IF('4-man'!$BF$37="",999,'4-man'!$BF$37),OR('4-man'!BB$58="D",LEFT('4-man'!BB$58,3)="ST&gt;",OR(AND('4-man'!BB$55="ST&gt;4",BB165&gt;=100),AND('4-man'!BB$56="ST&gt;4",BB173&gt;=100),AND('4-man'!BB$57="ST&gt;4",BB181&gt;=100))))),'4-man'!BB$54,0)</f>
        <v/>
      </c>
      <c r="BC196">
        <f>IF(OR('4-man'!BC$58="P",OR('4-man'!BC$58="R",'4-man'!BC$54=$R$195),AND('4-man'!BC$54&lt;=IF('4-man'!$BF$37="",999,'4-man'!$BF$37),OR('4-man'!BC$58="D",LEFT('4-man'!BC$58,3)="ST&gt;",OR(AND('4-man'!BC$55="ST&gt;4",BC165&gt;=100),AND('4-man'!BC$56="ST&gt;4",BC173&gt;=100),AND('4-man'!BC$57="ST&gt;4",BC181&gt;=100))))),'4-man'!BC$54,0)</f>
        <v/>
      </c>
      <c r="BD196">
        <f>IF(OR('4-man'!BD$58="P",OR('4-man'!BD$58="R",'4-man'!BD$54=$R$195),AND('4-man'!BD$54&lt;=IF('4-man'!$BF$37="",999,'4-man'!$BF$37),OR('4-man'!BD$58="D",LEFT('4-man'!BD$58,3)="ST&gt;",OR(AND('4-man'!BD$55="ST&gt;4",BD165&gt;=100),AND('4-man'!BD$56="ST&gt;4",BD173&gt;=100),AND('4-man'!BD$57="ST&gt;4",BD181&gt;=100))))),'4-man'!BD$54,0)</f>
        <v/>
      </c>
      <c r="BE196">
        <f>IF(OR('4-man'!BE$58="P",OR('4-man'!BE$58="R",'4-man'!BE$54=$R$195),AND('4-man'!BE$54&lt;=IF('4-man'!$BF$37="",999,'4-man'!$BF$37),OR('4-man'!BE$58="D",LEFT('4-man'!BE$58,3)="ST&gt;",OR(AND('4-man'!BE$55="ST&gt;4",BE165&gt;=100),AND('4-man'!BE$56="ST&gt;4",BE173&gt;=100),AND('4-man'!BE$57="ST&gt;4",BE181&gt;=100))))),'4-man'!BE$54,0)</f>
        <v/>
      </c>
      <c r="BF196">
        <f>IF(OR('4-man'!BF$58="P",OR('4-man'!BF$58="R",'4-man'!BF$54=$R$195),AND('4-man'!BF$54&lt;=IF('4-man'!$BF$37="",999,'4-man'!$BF$37),OR('4-man'!BF$58="D",LEFT('4-man'!BF$58,3)="ST&gt;",OR(AND('4-man'!BF$55="ST&gt;4",BF165&gt;=100),AND('4-man'!BF$56="ST&gt;4",BF173&gt;=100),AND('4-man'!BF$57="ST&gt;4",BF181&gt;=100))))),'4-man'!BF$54,0)</f>
        <v/>
      </c>
      <c r="BG196">
        <f>IF(OR('4-man'!BG$58="P",OR('4-man'!BG$58="R",'4-man'!BG$54=$R$195),AND('4-man'!BG$54&lt;=IF('4-man'!$BF$37="",999,'4-man'!$BF$37),OR('4-man'!BG$58="D",LEFT('4-man'!BG$58,3)="ST&gt;",OR(AND('4-man'!BG$55="ST&gt;4",BG165&gt;=100),AND('4-man'!BG$56="ST&gt;4",BG173&gt;=100),AND('4-man'!BG$57="ST&gt;4",BG181&gt;=100))))),'4-man'!BG$54,0)</f>
        <v/>
      </c>
      <c r="BH196">
        <f>IF(OR('4-man'!BH$58="P",OR('4-man'!BH$58="R",'4-man'!BH$54=$R$195),AND('4-man'!BH$54&lt;=IF('4-man'!$BF$37="",999,'4-man'!$BF$37),OR('4-man'!BH$58="D",LEFT('4-man'!BH$58,3)="ST&gt;",OR(AND('4-man'!BH$55="ST&gt;4",BH165&gt;=100),AND('4-man'!BH$56="ST&gt;4",BH173&gt;=100),AND('4-man'!BH$57="ST&gt;4",BH181&gt;=100))))),'4-man'!BH$54,0)</f>
        <v/>
      </c>
      <c r="BI196">
        <f>IF(OR('4-man'!BI$58="P",OR('4-man'!BI$58="R",'4-man'!BI$54=$R$195),AND('4-man'!BI$54&lt;=IF('4-man'!$BF$37="",999,'4-man'!$BF$37),OR('4-man'!BI$58="D",LEFT('4-man'!BI$58,3)="ST&gt;",OR(AND('4-man'!BI$55="ST&gt;4",BI165&gt;=100),AND('4-man'!BI$56="ST&gt;4",BI173&gt;=100),AND('4-man'!BI$57="ST&gt;4",BI181&gt;=100))))),'4-man'!BI$54,0)</f>
        <v/>
      </c>
      <c r="BJ196">
        <f>IF(OR('4-man'!BJ$58="P",OR('4-man'!BJ$58="R",'4-man'!BJ$54=$R$195),AND('4-man'!BJ$54&lt;=IF('4-man'!$BF$37="",999,'4-man'!$BF$37),OR('4-man'!BJ$58="D",LEFT('4-man'!BJ$58,3)="ST&gt;",OR(AND('4-man'!BJ$55="ST&gt;4",BJ165&gt;=100),AND('4-man'!BJ$56="ST&gt;4",BJ173&gt;=100),AND('4-man'!BJ$57="ST&gt;4",BJ181&gt;=100))))),'4-man'!BJ$54,0)</f>
        <v/>
      </c>
      <c r="BK196">
        <f>IF(OR('4-man'!BK$58="P",OR('4-man'!BK$58="R",'4-man'!BK$54=$R$195),AND('4-man'!BK$54&lt;=IF('4-man'!$BF$37="",999,'4-man'!$BF$37),OR('4-man'!BK$58="D",LEFT('4-man'!BK$58,3)="ST&gt;",OR(AND('4-man'!BK$55="ST&gt;4",BK165&gt;=100),AND('4-man'!BK$56="ST&gt;4",BK173&gt;=100),AND('4-man'!BK$57="ST&gt;4",BK181&gt;=100))))),'4-man'!BK$54,0)</f>
        <v/>
      </c>
      <c r="BL196">
        <f>IF(OR('4-man'!BL$58="P",OR('4-man'!BL$58="R",'4-man'!BL$54=$R$195),AND('4-man'!BL$54&lt;=IF('4-man'!$BF$37="",999,'4-man'!$BF$37),OR('4-man'!BL$58="D",LEFT('4-man'!BL$58,3)="ST&gt;",OR(AND('4-man'!BL$55="ST&gt;4",BL165&gt;=100),AND('4-man'!BL$56="ST&gt;4",BL173&gt;=100),AND('4-man'!BL$57="ST&gt;4",BL181&gt;=100))))),'4-man'!BL$54,0)</f>
        <v/>
      </c>
      <c r="BM196">
        <f>IF(OR('4-man'!BM$58="P",OR('4-man'!BM$58="R",'4-man'!BM$54=$R$195),AND('4-man'!BM$54&lt;=IF('4-man'!$BF$37="",999,'4-man'!$BF$37),OR('4-man'!BM$58="D",LEFT('4-man'!BM$58,3)="ST&gt;",OR(AND('4-man'!BM$55="ST&gt;4",BM165&gt;=100),AND('4-man'!BM$56="ST&gt;4",BM173&gt;=100),AND('4-man'!BM$57="ST&gt;4",BM181&gt;=100))))),'4-man'!BM$54,0)</f>
        <v/>
      </c>
      <c r="BN196">
        <f>IF(OR('4-man'!BN$58="P",OR('4-man'!BN$58="R",'4-man'!BN$54=$R$195),AND('4-man'!BN$54&lt;=IF('4-man'!$BF$37="",999,'4-man'!$BF$37),OR('4-man'!BN$58="D",LEFT('4-man'!BN$58,3)="ST&gt;",OR(AND('4-man'!BN$55="ST&gt;4",BN165&gt;=100),AND('4-man'!BN$56="ST&gt;4",BN173&gt;=100),AND('4-man'!BN$57="ST&gt;4",BN181&gt;=100))))),'4-man'!BN$54,0)</f>
        <v/>
      </c>
      <c r="BO196">
        <f>IF(OR('4-man'!BO$58="P",OR('4-man'!BO$58="R",'4-man'!BO$54=$R$195),AND('4-man'!BO$54&lt;=IF('4-man'!$BF$37="",999,'4-man'!$BF$37),OR('4-man'!BO$58="D",LEFT('4-man'!BO$58,3)="ST&gt;",OR(AND('4-man'!BO$55="ST&gt;4",BO165&gt;=100),AND('4-man'!BO$56="ST&gt;4",BO173&gt;=100),AND('4-man'!BO$57="ST&gt;4",BO181&gt;=100))))),'4-man'!BO$54,0)</f>
        <v/>
      </c>
      <c r="BP196">
        <f>IF(OR('4-man'!BP$58="P",OR('4-man'!BP$58="R",'4-man'!BP$54=$R$195),AND('4-man'!BP$54&lt;=IF('4-man'!$BF$37="",999,'4-man'!$BF$37),OR('4-man'!BP$58="D",LEFT('4-man'!BP$58,3)="ST&gt;",OR(AND('4-man'!BP$55="ST&gt;4",BP165&gt;=100),AND('4-man'!BP$56="ST&gt;4",BP173&gt;=100),AND('4-man'!BP$57="ST&gt;4",BP181&gt;=100))))),'4-man'!BP$54,0)</f>
        <v/>
      </c>
      <c r="BQ196">
        <f>IF(OR('4-man'!BQ$58="P",OR('4-man'!BQ$58="R",'4-man'!BQ$54=$R$195),AND('4-man'!BQ$54&lt;=IF('4-man'!$BF$37="",999,'4-man'!$BF$37),OR('4-man'!BQ$58="D",LEFT('4-man'!BQ$58,3)="ST&gt;",OR(AND('4-man'!BQ$55="ST&gt;4",BQ165&gt;=100),AND('4-man'!BQ$56="ST&gt;4",BQ173&gt;=100),AND('4-man'!BQ$57="ST&gt;4",BQ181&gt;=100))))),'4-man'!BQ$54,0)</f>
        <v/>
      </c>
      <c r="BR196">
        <f>IF(OR('4-man'!BR$58="P",OR('4-man'!BR$58="R",'4-man'!BR$54=$R$195),AND('4-man'!BR$54&lt;=IF('4-man'!$BF$37="",999,'4-man'!$BF$37),OR('4-man'!BR$58="D",LEFT('4-man'!BR$58,3)="ST&gt;",OR(AND('4-man'!BR$55="ST&gt;4",BR165&gt;=100),AND('4-man'!BR$56="ST&gt;4",BR173&gt;=100),AND('4-man'!BR$57="ST&gt;4",BR181&gt;=100))))),'4-man'!BR$54,0)</f>
        <v/>
      </c>
      <c r="BS196">
        <f>IF(OR('4-man'!BS$58="P",OR('4-man'!BS$58="R",'4-man'!BS$54=$R$195),AND('4-man'!BS$54&lt;=IF('4-man'!$BF$37="",999,'4-man'!$BF$37),OR('4-man'!BS$58="D",LEFT('4-man'!BS$58,3)="ST&gt;",OR(AND('4-man'!BS$55="ST&gt;4",BS165&gt;=100),AND('4-man'!BS$56="ST&gt;4",BS173&gt;=100),AND('4-man'!BS$57="ST&gt;4",BS181&gt;=100))))),'4-man'!BS$54,0)</f>
        <v/>
      </c>
      <c r="BT196">
        <f>IF(OR('4-man'!BT$58="P",OR('4-man'!BT$58="R",'4-man'!BT$54=$R$195),AND('4-man'!BT$54&lt;=IF('4-man'!$BF$37="",999,'4-man'!$BF$37),OR('4-man'!BT$58="D",LEFT('4-man'!BT$58,3)="ST&gt;",OR(AND('4-man'!BT$55="ST&gt;4",BT165&gt;=100),AND('4-man'!BT$56="ST&gt;4",BT173&gt;=100),AND('4-man'!BT$57="ST&gt;4",BT181&gt;=100))))),'4-man'!BT$54,0)</f>
        <v/>
      </c>
      <c r="BU196">
        <f>IF(OR('4-man'!BU$58="P",OR('4-man'!BU$58="R",'4-man'!BU$54=$R$195),AND('4-man'!BU$54&lt;=IF('4-man'!$BF$37="",999,'4-man'!$BF$37),OR('4-man'!BU$58="D",LEFT('4-man'!BU$58,3)="ST&gt;",OR(AND('4-man'!BU$55="ST&gt;4",BU165&gt;=100),AND('4-man'!BU$56="ST&gt;4",BU173&gt;=100),AND('4-man'!BU$57="ST&gt;4",BU181&gt;=100))))),'4-man'!BU$54,0)</f>
        <v/>
      </c>
      <c r="BV196">
        <f>IF(OR('4-man'!BV$58="P",OR('4-man'!BV$58="R",'4-man'!BV$54=$R$195),AND('4-man'!BV$54&lt;=IF('4-man'!$BF$37="",999,'4-man'!$BF$37),OR('4-man'!BV$58="D",LEFT('4-man'!BV$58,3)="ST&gt;",OR(AND('4-man'!BV$55="ST&gt;4",BV165&gt;=100),AND('4-man'!BV$56="ST&gt;4",BV173&gt;=100),AND('4-man'!BV$57="ST&gt;4",BV181&gt;=100))))),'4-man'!BV$54,0)</f>
        <v/>
      </c>
      <c r="BW196">
        <f>IF(OR('4-man'!BW$58="P",OR('4-man'!BW$58="R",'4-man'!BW$54=$R$195),AND('4-man'!BW$54&lt;=IF('4-man'!$BF$37="",999,'4-man'!$BF$37),OR('4-man'!BW$58="D",LEFT('4-man'!BW$58,3)="ST&gt;",OR(AND('4-man'!BW$55="ST&gt;4",BW165&gt;=100),AND('4-man'!BW$56="ST&gt;4",BW173&gt;=100),AND('4-man'!BW$57="ST&gt;4",BW181&gt;=100))))),'4-man'!BW$54,0)</f>
        <v/>
      </c>
      <c r="BX196">
        <f>IF(OR('4-man'!BX$58="P",OR('4-man'!BX$58="R",'4-man'!BX$54=$R$195),AND('4-man'!BX$54&lt;=IF('4-man'!$BF$37="",999,'4-man'!$BF$37),OR('4-man'!BX$58="D",LEFT('4-man'!BX$58,3)="ST&gt;",OR(AND('4-man'!BX$55="ST&gt;4",BX165&gt;=100),AND('4-man'!BX$56="ST&gt;4",BX173&gt;=100),AND('4-man'!BX$57="ST&gt;4",BX181&gt;=100))))),'4-man'!BX$54,0)</f>
        <v/>
      </c>
      <c r="BY196">
        <f>IF(OR('4-man'!BY$58="P",OR('4-man'!BY$58="R",'4-man'!BY$54=$R$195),AND('4-man'!BY$54&lt;=IF('4-man'!$BF$37="",999,'4-man'!$BF$37),OR('4-man'!BY$58="D",LEFT('4-man'!BY$58,3)="ST&gt;",OR(AND('4-man'!BY$55="ST&gt;4",BY165&gt;=100),AND('4-man'!BY$56="ST&gt;4",BY173&gt;=100),AND('4-man'!BY$57="ST&gt;4",BY181&gt;=100))))),'4-man'!BY$54,0)</f>
        <v/>
      </c>
      <c r="BZ196">
        <f>IF(OR('4-man'!BZ$58="P",OR('4-man'!BZ$58="R",'4-man'!BZ$54=$R$195),AND('4-man'!BZ$54&lt;=IF('4-man'!$BF$37="",999,'4-man'!$BF$37),OR('4-man'!BZ$58="D",LEFT('4-man'!BZ$58,3)="ST&gt;",OR(AND('4-man'!BZ$55="ST&gt;4",BZ165&gt;=100),AND('4-man'!BZ$56="ST&gt;4",BZ173&gt;=100),AND('4-man'!BZ$57="ST&gt;4",BZ181&gt;=100))))),'4-man'!BZ$54,0)</f>
        <v/>
      </c>
      <c r="CA196">
        <f>IF(OR('4-man'!CA$58="P",OR('4-man'!CA$58="R",'4-man'!CA$54=$R$195),AND('4-man'!CA$54&lt;=IF('4-man'!$BF$37="",999,'4-man'!$BF$37),OR('4-man'!CA$58="D",LEFT('4-man'!CA$58,3)="ST&gt;",OR(AND('4-man'!CA$55="ST&gt;4",CA165&gt;=100),AND('4-man'!CA$56="ST&gt;4",CA173&gt;=100),AND('4-man'!CA$57="ST&gt;4",CA181&gt;=100))))),'4-man'!CA$54,0)</f>
        <v/>
      </c>
      <c r="CB196">
        <f>IF(OR('4-man'!CB$58="P",OR('4-man'!CB$58="R",'4-man'!CB$54=$R$195),AND('4-man'!CB$54&lt;=IF('4-man'!$BF$37="",999,'4-man'!$BF$37),OR('4-man'!CB$58="D",LEFT('4-man'!CB$58,3)="ST&gt;",OR(AND('4-man'!CB$55="ST&gt;4",CB165&gt;=100),AND('4-man'!CB$56="ST&gt;4",CB173&gt;=100),AND('4-man'!CB$57="ST&gt;4",CB181&gt;=100))))),'4-man'!CB$54,0)</f>
        <v/>
      </c>
      <c r="CC196">
        <f>IF(OR('4-man'!CC$58="P",OR('4-man'!CC$58="R",'4-man'!CC$54=$R$195),AND('4-man'!CC$54&lt;=IF('4-man'!$BF$37="",999,'4-man'!$BF$37),OR('4-man'!CC$58="D",LEFT('4-man'!CC$58,3)="ST&gt;",OR(AND('4-man'!CC$55="ST&gt;4",CC165&gt;=100),AND('4-man'!CC$56="ST&gt;4",CC173&gt;=100),AND('4-man'!CC$57="ST&gt;4",CC181&gt;=100))))),'4-man'!CC$54,0)</f>
        <v/>
      </c>
      <c r="CD196">
        <f>IF(OR('4-man'!CD$58="P",OR('4-man'!CD$58="R",'4-man'!CD$54=$R$195),AND('4-man'!CD$54&lt;=IF('4-man'!$BF$37="",999,'4-man'!$BF$37),OR('4-man'!CD$58="D",LEFT('4-man'!CD$58,3)="ST&gt;",OR(AND('4-man'!CD$55="ST&gt;4",CD165&gt;=100),AND('4-man'!CD$56="ST&gt;4",CD173&gt;=100),AND('4-man'!CD$57="ST&gt;4",CD181&gt;=100))))),'4-man'!CD$54,0)</f>
        <v/>
      </c>
    </row>
    <row r="197">
      <c r="A197" t="inlineStr">
        <is>
          <t>cum mean</t>
        </is>
      </c>
      <c r="B197" t="n">
        <v>0</v>
      </c>
      <c r="C197">
        <f>B197+C169+C177+C185+C193+(0)*1.2727/4</f>
        <v/>
      </c>
      <c r="D197">
        <f>C197+D169+D177+D185+D193+(B168+B176+B184+B192)*1.2727/4</f>
        <v/>
      </c>
      <c r="E197">
        <f>D197+E169+E177+E185+E193+(C168+C176+C184+C192)*1.2727/4</f>
        <v/>
      </c>
      <c r="F197">
        <f>E197+F169+F177+F185+F193+(D168+D176+D184+D192)*1.2727/4</f>
        <v/>
      </c>
      <c r="G197">
        <f>F197+G169+G177+G185+G193+(E168+E176+E184+E192)*1.2727/4</f>
        <v/>
      </c>
      <c r="H197">
        <f>G197+H169+H177+H185+H193+(F168+F176+F184+F192)*1.2727/4</f>
        <v/>
      </c>
      <c r="I197">
        <f>H197+I169+I177+I185+I193+(G168+G176+G184+G192)*1.2727/4</f>
        <v/>
      </c>
      <c r="J197">
        <f>I197+J169+J177+J185+J193+(H168+H176+H184+H192)*1.2727/4</f>
        <v/>
      </c>
      <c r="K197">
        <f>J197+K169+K177+K185+K193+(I168+I176+I184+I192)*1.2727/4</f>
        <v/>
      </c>
      <c r="L197">
        <f>K197+L169+L177+L185+L193+(J168+J176+J184+J192)*1.2727/4</f>
        <v/>
      </c>
      <c r="M197">
        <f>L197+M169+M177+M185+M193+(K168+K176+K184+K192)*1.2727/4</f>
        <v/>
      </c>
      <c r="N197">
        <f>M197+N169+N177+N185+N193+(L168+L176+L184+L192)*1.2727/4</f>
        <v/>
      </c>
      <c r="O197">
        <f>N197+O169+O177+O185+O193+(M168+M176+M184+M192)*1.2727/4</f>
        <v/>
      </c>
      <c r="P197">
        <f>O197+P169+P177+P185+P193+(N168+N176+N184+N192)*1.2727/4</f>
        <v/>
      </c>
      <c r="Q197">
        <f>P197+Q169+Q177+Q185+Q193+(O168+O176+O184+O192)*1.2727/4</f>
        <v/>
      </c>
      <c r="R197">
        <f>Q197+R169+R177+R185+R193+(P168+P176+P184+P192)*1.2727/4</f>
        <v/>
      </c>
      <c r="S197">
        <f>R197+S169+S177+S185+S193+(Q168+Q176+Q184+Q192)*1.2727/4</f>
        <v/>
      </c>
      <c r="T197">
        <f>S197+T169+T177+T185+T193+(R168+R176+R184+R192)*1.2727/4</f>
        <v/>
      </c>
      <c r="U197">
        <f>T197+U169+U177+U185+U193+(S168+S176+S184+S192)*1.2727/4</f>
        <v/>
      </c>
      <c r="V197">
        <f>U197+V169+V177+V185+V193+(T168+T176+T184+T192)*1.2727/4</f>
        <v/>
      </c>
      <c r="W197">
        <f>V197+W169+W177+W185+W193+(U168+U176+U184+U192)*1.2727/4</f>
        <v/>
      </c>
      <c r="X197">
        <f>W197+X169+X177+X185+X193+(V168+V176+V184+V192)*1.2727/4</f>
        <v/>
      </c>
      <c r="Y197">
        <f>X197+Y169+Y177+Y185+Y193+(W168+W176+W184+W192)*1.2727/4</f>
        <v/>
      </c>
      <c r="Z197">
        <f>Y197+Z169+Z177+Z185+Z193+(X168+X176+X184+X192)*1.2727/4</f>
        <v/>
      </c>
      <c r="AA197">
        <f>Z197+AA169+AA177+AA185+AA193+(Y168+Y176+Y184+Y192)*1.2727/4</f>
        <v/>
      </c>
      <c r="AB197">
        <f>AA197+AB169+AB177+AB185+AB193+(Z168+Z176+Z184+Z192)*1.2727/4</f>
        <v/>
      </c>
      <c r="AC197">
        <f>AB197+AC169+AC177+AC185+AC193+(AA168+AA176+AA184+AA192)*1.2727/4</f>
        <v/>
      </c>
      <c r="AD197">
        <f>AC197+AD169+AD177+AD185+AD193+(AB168+AB176+AB184+AB192)*1.2727/4</f>
        <v/>
      </c>
      <c r="AE197">
        <f>AD197+AE169+AE177+AE185+AE193+(AC168+AC176+AC184+AC192)*1.2727/4</f>
        <v/>
      </c>
      <c r="AF197">
        <f>AE197+AF169+AF177+AF185+AF193+(AD168+AD176+AD184+AD192)*1.2727/4</f>
        <v/>
      </c>
      <c r="AG197">
        <f>AF197+AG169+AG177+AG185+AG193+(AE168+AE176+AE184+AE192)*1.2727/4</f>
        <v/>
      </c>
      <c r="AH197">
        <f>AG197+AH169+AH177+AH185+AH193+(AF168+AF176+AF184+AF192)*1.2727/4</f>
        <v/>
      </c>
      <c r="AI197">
        <f>AH197+AI169+AI177+AI185+AI193+(AG168+AG176+AG184+AG192)*1.2727/4</f>
        <v/>
      </c>
      <c r="AJ197">
        <f>AI197+AJ169+AJ177+AJ185+AJ193+(AH168+AH176+AH184+AH192)*1.2727/4</f>
        <v/>
      </c>
      <c r="AK197">
        <f>AJ197+AK169+AK177+AK185+AK193+(AI168+AI176+AI184+AI192)*1.2727/4</f>
        <v/>
      </c>
      <c r="AL197">
        <f>AK197+AL169+AL177+AL185+AL193+(AJ168+AJ176+AJ184+AJ192)*1.2727/4</f>
        <v/>
      </c>
      <c r="AM197">
        <f>AL197+AM169+AM177+AM185+AM193+(AK168+AK176+AK184+AK192)*1.2727/4</f>
        <v/>
      </c>
      <c r="AN197">
        <f>AM197+AN169+AN177+AN185+AN193+(AL168+AL176+AL184+AL192)*1.2727/4</f>
        <v/>
      </c>
      <c r="AO197">
        <f>AN197+AO169+AO177+AO185+AO193+(AM168+AM176+AM184+AM192)*1.2727/4</f>
        <v/>
      </c>
      <c r="AP197">
        <f>AO197+AP169+AP177+AP185+AP193+(AN168+AN176+AN184+AN192)*1.2727/4</f>
        <v/>
      </c>
      <c r="AQ197">
        <f>AP197+AQ169+AQ177+AQ185+AQ193+(AO168+AO176+AO184+AO192)*1.2727/4</f>
        <v/>
      </c>
      <c r="AR197">
        <f>AQ197+AR169+AR177+AR185+AR193+(AP168+AP176+AP184+AP192)*1.2727/4</f>
        <v/>
      </c>
      <c r="AS197">
        <f>AR197+AS169+AS177+AS185+AS193+(AQ168+AQ176+AQ184+AQ192)*1.2727/4</f>
        <v/>
      </c>
      <c r="AT197">
        <f>AS197+AT169+AT177+AT185+AT193+(AR168+AR176+AR184+AR192)*1.2727/4</f>
        <v/>
      </c>
      <c r="AU197">
        <f>AT197+AU169+AU177+AU185+AU193+(AS168+AS176+AS184+AS192)*1.2727/4</f>
        <v/>
      </c>
      <c r="AV197">
        <f>AU197+AV169+AV177+AV185+AV193+(AT168+AT176+AT184+AT192)*1.2727/4</f>
        <v/>
      </c>
      <c r="AW197">
        <f>AV197+AW169+AW177+AW185+AW193+(AU168+AU176+AU184+AU192)*1.2727/4</f>
        <v/>
      </c>
      <c r="AX197">
        <f>AW197+AX169+AX177+AX185+AX193+(AV168+AV176+AV184+AV192)*1.2727/4</f>
        <v/>
      </c>
      <c r="AY197">
        <f>AX197+AY169+AY177+AY185+AY193+(AW168+AW176+AW184+AW192)*1.2727/4</f>
        <v/>
      </c>
      <c r="AZ197">
        <f>AY197+AZ169+AZ177+AZ185+AZ193+(AX168+AX176+AX184+AX192)*1.2727/4</f>
        <v/>
      </c>
      <c r="BA197">
        <f>AZ197+BA169+BA177+BA185+BA193+(AY168+AY176+AY184+AY192)*1.2727/4</f>
        <v/>
      </c>
      <c r="BB197">
        <f>BA197+BB169+BB177+BB185+BB193+(AZ168+AZ176+AZ184+AZ192)*1.2727/4</f>
        <v/>
      </c>
      <c r="BC197">
        <f>BB197+BC169+BC177+BC185+BC193+(BA168+BA176+BA184+BA192)*1.2727/4</f>
        <v/>
      </c>
      <c r="BD197">
        <f>BC197+BD169+BD177+BD185+BD193+(BB168+BB176+BB184+BB192)*1.2727/4</f>
        <v/>
      </c>
      <c r="BE197">
        <f>BD197+BE169+BE177+BE185+BE193+(BC168+BC176+BC184+BC192)*1.2727/4</f>
        <v/>
      </c>
      <c r="BF197">
        <f>BE197+BF169+BF177+BF185+BF193+(BD168+BD176+BD184+BD192)*1.2727/4</f>
        <v/>
      </c>
      <c r="BG197">
        <f>BF197+BG169+BG177+BG185+BG193+(BE168+BE176+BE184+BE192)*1.2727/4</f>
        <v/>
      </c>
      <c r="BH197">
        <f>BG197+BH169+BH177+BH185+BH193+(BF168+BF176+BF184+BF192)*1.2727/4</f>
        <v/>
      </c>
      <c r="BI197">
        <f>BH197+BI169+BI177+BI185+BI193+(BG168+BG176+BG184+BG192)*1.2727/4</f>
        <v/>
      </c>
      <c r="BJ197">
        <f>BI197+BJ169+BJ177+BJ185+BJ193+(BH168+BH176+BH184+BH192)*1.2727/4</f>
        <v/>
      </c>
      <c r="BK197">
        <f>BJ197+BK169+BK177+BK185+BK193+(BI168+BI176+BI184+BI192)*1.2727/4</f>
        <v/>
      </c>
      <c r="BL197">
        <f>BK197+BL169+BL177+BL185+BL193+(BJ168+BJ176+BJ184+BJ192)*1.2727/4</f>
        <v/>
      </c>
      <c r="BM197">
        <f>BL197+BM169+BM177+BM185+BM193+(BK168+BK176+BK184+BK192)*1.2727/4</f>
        <v/>
      </c>
      <c r="BN197">
        <f>BM197+BN169+BN177+BN185+BN193+(BL168+BL176+BL184+BL192)*1.2727/4</f>
        <v/>
      </c>
      <c r="BO197">
        <f>BN197+BO169+BO177+BO185+BO193+(BM168+BM176+BM184+BM192)*1.2727/4</f>
        <v/>
      </c>
      <c r="BP197">
        <f>BO197+BP169+BP177+BP185+BP193+(BN168+BN176+BN184+BN192)*1.2727/4</f>
        <v/>
      </c>
      <c r="BQ197">
        <f>BP197+BQ169+BQ177+BQ185+BQ193+(BO168+BO176+BO184+BO192)*1.2727/4</f>
        <v/>
      </c>
      <c r="BR197">
        <f>BQ197+BR169+BR177+BR185+BR193+(BP168+BP176+BP184+BP192)*1.2727/4</f>
        <v/>
      </c>
      <c r="BS197">
        <f>BR197+BS169+BS177+BS185+BS193+(BQ168+BQ176+BQ184+BQ192)*1.2727/4</f>
        <v/>
      </c>
      <c r="BT197">
        <f>BS197+BT169+BT177+BT185+BT193+(BR168+BR176+BR184+BR192)*1.2727/4</f>
        <v/>
      </c>
      <c r="BU197">
        <f>BT197+BU169+BU177+BU185+BU193+(BS168+BS176+BS184+BS192)*1.2727/4</f>
        <v/>
      </c>
      <c r="BV197">
        <f>BU197+BV169+BV177+BV185+BV193+(BT168+BT176+BT184+BT192)*1.2727/4</f>
        <v/>
      </c>
      <c r="BW197">
        <f>BV197+BW169+BW177+BW185+BW193+(BU168+BU176+BU184+BU192)*1.2727/4</f>
        <v/>
      </c>
      <c r="BX197">
        <f>BW197+BX169+BX177+BX185+BX193+(BV168+BV176+BV184+BV192)*1.2727/4</f>
        <v/>
      </c>
      <c r="BY197">
        <f>BX197+BY169+BY177+BY185+BY193+(BW168+BW176+BW184+BW192)*1.2727/4</f>
        <v/>
      </c>
      <c r="BZ197">
        <f>BY197+BZ169+BZ177+BZ185+BZ193+(BX168+BX176+BX184+BX192)*1.2727/4</f>
        <v/>
      </c>
      <c r="CA197">
        <f>BZ197+CA169+CA177+CA185+CA193+(BY168+BY176+BY184+BY192)*1.2727/4</f>
        <v/>
      </c>
      <c r="CB197">
        <f>CA197+CB169+CB177+CB185+CB193+(BZ168+BZ176+BZ184+BZ192)*1.2727/4</f>
        <v/>
      </c>
      <c r="CC197">
        <f>CB197+CC169+CC177+CC185+CC193+(CA168+CA176+CA184+CA192)*1.2727/4</f>
        <v/>
      </c>
      <c r="CD197">
        <f>CC197+CD169+CD177+CD185+CD193+(CB168+CB176+CB184+CB192)*1.2727/4</f>
        <v/>
      </c>
    </row>
    <row r="198">
      <c r="A198" t="inlineStr">
        <is>
          <t>cum var</t>
        </is>
      </c>
      <c r="B198" t="n">
        <v>0</v>
      </c>
      <c r="C198">
        <f>B198+C170+C178+C186+C194+(0)*1.1983/4</f>
        <v/>
      </c>
      <c r="D198">
        <f>C198+D170+D178+D186+D194+(B168+B176+B184+B192)*1.1983/4</f>
        <v/>
      </c>
      <c r="E198">
        <f>D198+E170+E178+E186+E194+(C168+C176+C184+C192)*1.1983/4</f>
        <v/>
      </c>
      <c r="F198">
        <f>E198+F170+F178+F186+F194+(D168+D176+D184+D192)*1.1983/4</f>
        <v/>
      </c>
      <c r="G198">
        <f>F198+G170+G178+G186+G194+(E168+E176+E184+E192)*1.1983/4</f>
        <v/>
      </c>
      <c r="H198">
        <f>G198+H170+H178+H186+H194+(F168+F176+F184+F192)*1.1983/4</f>
        <v/>
      </c>
      <c r="I198">
        <f>H198+I170+I178+I186+I194+(G168+G176+G184+G192)*1.1983/4</f>
        <v/>
      </c>
      <c r="J198">
        <f>I198+J170+J178+J186+J194+(H168+H176+H184+H192)*1.1983/4</f>
        <v/>
      </c>
      <c r="K198">
        <f>J198+K170+K178+K186+K194+(I168+I176+I184+I192)*1.1983/4</f>
        <v/>
      </c>
      <c r="L198">
        <f>K198+L170+L178+L186+L194+(J168+J176+J184+J192)*1.1983/4</f>
        <v/>
      </c>
      <c r="M198">
        <f>L198+M170+M178+M186+M194+(K168+K176+K184+K192)*1.1983/4</f>
        <v/>
      </c>
      <c r="N198">
        <f>M198+N170+N178+N186+N194+(L168+L176+L184+L192)*1.1983/4</f>
        <v/>
      </c>
      <c r="O198">
        <f>N198+O170+O178+O186+O194+(M168+M176+M184+M192)*1.1983/4</f>
        <v/>
      </c>
      <c r="P198">
        <f>O198+P170+P178+P186+P194+(N168+N176+N184+N192)*1.1983/4</f>
        <v/>
      </c>
      <c r="Q198">
        <f>P198+Q170+Q178+Q186+Q194+(O168+O176+O184+O192)*1.1983/4</f>
        <v/>
      </c>
      <c r="R198">
        <f>Q198+R170+R178+R186+R194+(P168+P176+P184+P192)*1.1983/4</f>
        <v/>
      </c>
      <c r="S198">
        <f>R198+S170+S178+S186+S194+(Q168+Q176+Q184+Q192)*1.1983/4</f>
        <v/>
      </c>
      <c r="T198">
        <f>S198+T170+T178+T186+T194+(R168+R176+R184+R192)*1.1983/4</f>
        <v/>
      </c>
      <c r="U198">
        <f>T198+U170+U178+U186+U194+(S168+S176+S184+S192)*1.1983/4</f>
        <v/>
      </c>
      <c r="V198">
        <f>U198+V170+V178+V186+V194+(T168+T176+T184+T192)*1.1983/4</f>
        <v/>
      </c>
      <c r="W198">
        <f>V198+W170+W178+W186+W194+(U168+U176+U184+U192)*1.1983/4</f>
        <v/>
      </c>
      <c r="X198">
        <f>W198+X170+X178+X186+X194+(V168+V176+V184+V192)*1.1983/4</f>
        <v/>
      </c>
      <c r="Y198">
        <f>X198+Y170+Y178+Y186+Y194+(W168+W176+W184+W192)*1.1983/4</f>
        <v/>
      </c>
      <c r="Z198">
        <f>Y198+Z170+Z178+Z186+Z194+(X168+X176+X184+X192)*1.1983/4</f>
        <v/>
      </c>
      <c r="AA198">
        <f>Z198+AA170+AA178+AA186+AA194+(Y168+Y176+Y184+Y192)*1.1983/4</f>
        <v/>
      </c>
      <c r="AB198">
        <f>AA198+AB170+AB178+AB186+AB194+(Z168+Z176+Z184+Z192)*1.1983/4</f>
        <v/>
      </c>
      <c r="AC198">
        <f>AB198+AC170+AC178+AC186+AC194+(AA168+AA176+AA184+AA192)*1.1983/4</f>
        <v/>
      </c>
      <c r="AD198">
        <f>AC198+AD170+AD178+AD186+AD194+(AB168+AB176+AB184+AB192)*1.1983/4</f>
        <v/>
      </c>
      <c r="AE198">
        <f>AD198+AE170+AE178+AE186+AE194+(AC168+AC176+AC184+AC192)*1.1983/4</f>
        <v/>
      </c>
      <c r="AF198">
        <f>AE198+AF170+AF178+AF186+AF194+(AD168+AD176+AD184+AD192)*1.1983/4</f>
        <v/>
      </c>
      <c r="AG198">
        <f>AF198+AG170+AG178+AG186+AG194+(AE168+AE176+AE184+AE192)*1.1983/4</f>
        <v/>
      </c>
      <c r="AH198">
        <f>AG198+AH170+AH178+AH186+AH194+(AF168+AF176+AF184+AF192)*1.1983/4</f>
        <v/>
      </c>
      <c r="AI198">
        <f>AH198+AI170+AI178+AI186+AI194+(AG168+AG176+AG184+AG192)*1.1983/4</f>
        <v/>
      </c>
      <c r="AJ198">
        <f>AI198+AJ170+AJ178+AJ186+AJ194+(AH168+AH176+AH184+AH192)*1.1983/4</f>
        <v/>
      </c>
      <c r="AK198">
        <f>AJ198+AK170+AK178+AK186+AK194+(AI168+AI176+AI184+AI192)*1.1983/4</f>
        <v/>
      </c>
      <c r="AL198">
        <f>AK198+AL170+AL178+AL186+AL194+(AJ168+AJ176+AJ184+AJ192)*1.1983/4</f>
        <v/>
      </c>
      <c r="AM198">
        <f>AL198+AM170+AM178+AM186+AM194+(AK168+AK176+AK184+AK192)*1.1983/4</f>
        <v/>
      </c>
      <c r="AN198">
        <f>AM198+AN170+AN178+AN186+AN194+(AL168+AL176+AL184+AL192)*1.1983/4</f>
        <v/>
      </c>
      <c r="AO198">
        <f>AN198+AO170+AO178+AO186+AO194+(AM168+AM176+AM184+AM192)*1.1983/4</f>
        <v/>
      </c>
      <c r="AP198">
        <f>AO198+AP170+AP178+AP186+AP194+(AN168+AN176+AN184+AN192)*1.1983/4</f>
        <v/>
      </c>
      <c r="AQ198">
        <f>AP198+AQ170+AQ178+AQ186+AQ194+(AO168+AO176+AO184+AO192)*1.1983/4</f>
        <v/>
      </c>
      <c r="AR198">
        <f>AQ198+AR170+AR178+AR186+AR194+(AP168+AP176+AP184+AP192)*1.1983/4</f>
        <v/>
      </c>
      <c r="AS198">
        <f>AR198+AS170+AS178+AS186+AS194+(AQ168+AQ176+AQ184+AQ192)*1.1983/4</f>
        <v/>
      </c>
      <c r="AT198">
        <f>AS198+AT170+AT178+AT186+AT194+(AR168+AR176+AR184+AR192)*1.1983/4</f>
        <v/>
      </c>
      <c r="AU198">
        <f>AT198+AU170+AU178+AU186+AU194+(AS168+AS176+AS184+AS192)*1.1983/4</f>
        <v/>
      </c>
      <c r="AV198">
        <f>AU198+AV170+AV178+AV186+AV194+(AT168+AT176+AT184+AT192)*1.1983/4</f>
        <v/>
      </c>
      <c r="AW198">
        <f>AV198+AW170+AW178+AW186+AW194+(AU168+AU176+AU184+AU192)*1.1983/4</f>
        <v/>
      </c>
      <c r="AX198">
        <f>AW198+AX170+AX178+AX186+AX194+(AV168+AV176+AV184+AV192)*1.1983/4</f>
        <v/>
      </c>
      <c r="AY198">
        <f>AX198+AY170+AY178+AY186+AY194+(AW168+AW176+AW184+AW192)*1.1983/4</f>
        <v/>
      </c>
      <c r="AZ198">
        <f>AY198+AZ170+AZ178+AZ186+AZ194+(AX168+AX176+AX184+AX192)*1.1983/4</f>
        <v/>
      </c>
      <c r="BA198">
        <f>AZ198+BA170+BA178+BA186+BA194+(AY168+AY176+AY184+AY192)*1.1983/4</f>
        <v/>
      </c>
      <c r="BB198">
        <f>BA198+BB170+BB178+BB186+BB194+(AZ168+AZ176+AZ184+AZ192)*1.1983/4</f>
        <v/>
      </c>
      <c r="BC198">
        <f>BB198+BC170+BC178+BC186+BC194+(BA168+BA176+BA184+BA192)*1.1983/4</f>
        <v/>
      </c>
      <c r="BD198">
        <f>BC198+BD170+BD178+BD186+BD194+(BB168+BB176+BB184+BB192)*1.1983/4</f>
        <v/>
      </c>
      <c r="BE198">
        <f>BD198+BE170+BE178+BE186+BE194+(BC168+BC176+BC184+BC192)*1.1983/4</f>
        <v/>
      </c>
      <c r="BF198">
        <f>BE198+BF170+BF178+BF186+BF194+(BD168+BD176+BD184+BD192)*1.1983/4</f>
        <v/>
      </c>
      <c r="BG198">
        <f>BF198+BG170+BG178+BG186+BG194+(BE168+BE176+BE184+BE192)*1.1983/4</f>
        <v/>
      </c>
      <c r="BH198">
        <f>BG198+BH170+BH178+BH186+BH194+(BF168+BF176+BF184+BF192)*1.1983/4</f>
        <v/>
      </c>
      <c r="BI198">
        <f>BH198+BI170+BI178+BI186+BI194+(BG168+BG176+BG184+BG192)*1.1983/4</f>
        <v/>
      </c>
      <c r="BJ198">
        <f>BI198+BJ170+BJ178+BJ186+BJ194+(BH168+BH176+BH184+BH192)*1.1983/4</f>
        <v/>
      </c>
      <c r="BK198">
        <f>BJ198+BK170+BK178+BK186+BK194+(BI168+BI176+BI184+BI192)*1.1983/4</f>
        <v/>
      </c>
      <c r="BL198">
        <f>BK198+BL170+BL178+BL186+BL194+(BJ168+BJ176+BJ184+BJ192)*1.1983/4</f>
        <v/>
      </c>
      <c r="BM198">
        <f>BL198+BM170+BM178+BM186+BM194+(BK168+BK176+BK184+BK192)*1.1983/4</f>
        <v/>
      </c>
      <c r="BN198">
        <f>BM198+BN170+BN178+BN186+BN194+(BL168+BL176+BL184+BL192)*1.1983/4</f>
        <v/>
      </c>
      <c r="BO198">
        <f>BN198+BO170+BO178+BO186+BO194+(BM168+BM176+BM184+BM192)*1.1983/4</f>
        <v/>
      </c>
      <c r="BP198">
        <f>BO198+BP170+BP178+BP186+BP194+(BN168+BN176+BN184+BN192)*1.1983/4</f>
        <v/>
      </c>
      <c r="BQ198">
        <f>BP198+BQ170+BQ178+BQ186+BQ194+(BO168+BO176+BO184+BO192)*1.1983/4</f>
        <v/>
      </c>
      <c r="BR198">
        <f>BQ198+BR170+BR178+BR186+BR194+(BP168+BP176+BP184+BP192)*1.1983/4</f>
        <v/>
      </c>
      <c r="BS198">
        <f>BR198+BS170+BS178+BS186+BS194+(BQ168+BQ176+BQ184+BQ192)*1.1983/4</f>
        <v/>
      </c>
      <c r="BT198">
        <f>BS198+BT170+BT178+BT186+BT194+(BR168+BR176+BR184+BR192)*1.1983/4</f>
        <v/>
      </c>
      <c r="BU198">
        <f>BT198+BU170+BU178+BU186+BU194+(BS168+BS176+BS184+BS192)*1.1983/4</f>
        <v/>
      </c>
      <c r="BV198">
        <f>BU198+BV170+BV178+BV186+BV194+(BT168+BT176+BT184+BT192)*1.1983/4</f>
        <v/>
      </c>
      <c r="BW198">
        <f>BV198+BW170+BW178+BW186+BW194+(BU168+BU176+BU184+BU192)*1.1983/4</f>
        <v/>
      </c>
      <c r="BX198">
        <f>BW198+BX170+BX178+BX186+BX194+(BV168+BV176+BV184+BV192)*1.1983/4</f>
        <v/>
      </c>
      <c r="BY198">
        <f>BX198+BY170+BY178+BY186+BY194+(BW168+BW176+BW184+BW192)*1.1983/4</f>
        <v/>
      </c>
      <c r="BZ198">
        <f>BY198+BZ170+BZ178+BZ186+BZ194+(BX168+BX176+BX184+BX192)*1.1983/4</f>
        <v/>
      </c>
      <c r="CA198">
        <f>BZ198+CA170+CA178+CA186+CA194+(BY168+BY176+BY184+BY192)*1.1983/4</f>
        <v/>
      </c>
      <c r="CB198">
        <f>CA198+CB170+CB178+CB186+CB194+(BZ168+BZ176+BZ184+BZ192)*1.1983/4</f>
        <v/>
      </c>
      <c r="CC198">
        <f>CB198+CC170+CC178+CC186+CC194+(CA168+CA176+CA184+CA192)*1.1983/4</f>
        <v/>
      </c>
      <c r="CD198">
        <f>CC198+CD170+CD178+CD186+CD194+(CB168+CB176+CB184+CB192)*1.1983/4</f>
        <v/>
      </c>
    </row>
    <row r="199">
      <c r="A199" t="inlineStr">
        <is>
          <t>kill chance</t>
        </is>
      </c>
      <c r="C199">
        <f>IF(C198&lt;=0,IF(C197&gt;=1750,1,0),1-NORMDIST(1750-0.5,C197,SQRT(C198),TRUE))</f>
        <v/>
      </c>
      <c r="D199">
        <f>IF(D198&lt;=0,IF(D197&gt;=1750,1,0),1-NORMDIST(1750-0.5,D197,SQRT(D198),TRUE))</f>
        <v/>
      </c>
      <c r="E199">
        <f>IF(E198&lt;=0,IF(E197&gt;=1750,1,0),1-NORMDIST(1750-0.5,E197,SQRT(E198),TRUE))</f>
        <v/>
      </c>
      <c r="F199">
        <f>IF(F198&lt;=0,IF(F197&gt;=1750,1,0),1-NORMDIST(1750-0.5,F197,SQRT(F198),TRUE))</f>
        <v/>
      </c>
      <c r="G199">
        <f>IF(G198&lt;=0,IF(G197&gt;=1750,1,0),1-NORMDIST(1750-0.5,G197,SQRT(G198),TRUE))</f>
        <v/>
      </c>
      <c r="H199">
        <f>IF(H198&lt;=0,IF(H197&gt;=1750,1,0),1-NORMDIST(1750-0.5,H197,SQRT(H198),TRUE))</f>
        <v/>
      </c>
      <c r="I199">
        <f>IF(I198&lt;=0,IF(I197&gt;=1750,1,0),1-NORMDIST(1750-0.5,I197,SQRT(I198),TRUE))</f>
        <v/>
      </c>
      <c r="J199">
        <f>IF(J198&lt;=0,IF(J197&gt;=1750,1,0),1-NORMDIST(1750-0.5,J197,SQRT(J198),TRUE))</f>
        <v/>
      </c>
      <c r="K199">
        <f>IF(K198&lt;=0,IF(K197&gt;=1750,1,0),1-NORMDIST(1750-0.5,K197,SQRT(K198),TRUE))</f>
        <v/>
      </c>
      <c r="L199">
        <f>IF(L198&lt;=0,IF(L197&gt;=1750,1,0),1-NORMDIST(1750-0.5,L197,SQRT(L198),TRUE))</f>
        <v/>
      </c>
      <c r="M199">
        <f>IF(M198&lt;=0,IF(M197&gt;=1750,1,0),1-NORMDIST(1750-0.5,M197,SQRT(M198),TRUE))</f>
        <v/>
      </c>
      <c r="N199">
        <f>IF(N198&lt;=0,IF(N197&gt;=1750,1,0),1-NORMDIST(1750-0.5,N197,SQRT(N198),TRUE))</f>
        <v/>
      </c>
      <c r="O199">
        <f>IF(O198&lt;=0,IF(O197&gt;=1750,1,0),1-NORMDIST(1750-0.5,O197,SQRT(O198),TRUE))</f>
        <v/>
      </c>
      <c r="P199">
        <f>IF(P198&lt;=0,IF(P197&gt;=1750,1,0),1-NORMDIST(1750-0.5,P197,SQRT(P198),TRUE))</f>
        <v/>
      </c>
      <c r="Q199">
        <f>IF(Q198&lt;=0,IF(Q197&gt;=1750,1,0),1-NORMDIST(1750-0.5,Q197,SQRT(Q198),TRUE))</f>
        <v/>
      </c>
      <c r="R199">
        <f>IF(R198&lt;=0,IF(R197&gt;=1750,1,0),1-NORMDIST(1750-0.5,R197,SQRT(R198),TRUE))</f>
        <v/>
      </c>
      <c r="S199">
        <f>IF(S198&lt;=0,IF(S197&gt;=1750,1,0),1-NORMDIST(1750-0.5,S197,SQRT(S198),TRUE))</f>
        <v/>
      </c>
      <c r="T199">
        <f>IF(T198&lt;=0,IF(T197&gt;=1750,1,0),1-NORMDIST(1750-0.5,T197,SQRT(T198),TRUE))</f>
        <v/>
      </c>
      <c r="U199">
        <f>IF(U198&lt;=0,IF(U197&gt;=1750,1,0),1-NORMDIST(1750-0.5,U197,SQRT(U198),TRUE))</f>
        <v/>
      </c>
      <c r="V199">
        <f>IF(V198&lt;=0,IF(V197&gt;=1750,1,0),1-NORMDIST(1750-0.5,V197,SQRT(V198),TRUE))</f>
        <v/>
      </c>
      <c r="W199">
        <f>IF(W198&lt;=0,IF(W197&gt;=1750,1,0),1-NORMDIST(1750-0.5,W197,SQRT(W198),TRUE))</f>
        <v/>
      </c>
      <c r="X199">
        <f>IF(X198&lt;=0,IF(X197&gt;=1750,1,0),1-NORMDIST(1750-0.5,X197,SQRT(X198),TRUE))</f>
        <v/>
      </c>
      <c r="Y199">
        <f>IF(Y198&lt;=0,IF(Y197&gt;=1750,1,0),1-NORMDIST(1750-0.5,Y197,SQRT(Y198),TRUE))</f>
        <v/>
      </c>
      <c r="Z199">
        <f>IF(Z198&lt;=0,IF(Z197&gt;=1750,1,0),1-NORMDIST(1750-0.5,Z197,SQRT(Z198),TRUE))</f>
        <v/>
      </c>
      <c r="AA199">
        <f>IF(AA198&lt;=0,IF(AA197&gt;=1750,1,0),1-NORMDIST(1750-0.5,AA197,SQRT(AA198),TRUE))</f>
        <v/>
      </c>
      <c r="AB199">
        <f>IF(AB198&lt;=0,IF(AB197&gt;=1750,1,0),1-NORMDIST(1750-0.5,AB197,SQRT(AB198),TRUE))</f>
        <v/>
      </c>
      <c r="AC199">
        <f>IF(AC198&lt;=0,IF(AC197&gt;=1750,1,0),1-NORMDIST(1750-0.5,AC197,SQRT(AC198),TRUE))</f>
        <v/>
      </c>
      <c r="AD199">
        <f>IF(AD198&lt;=0,IF(AD197&gt;=1750,1,0),1-NORMDIST(1750-0.5,AD197,SQRT(AD198),TRUE))</f>
        <v/>
      </c>
      <c r="AE199">
        <f>IF(AE198&lt;=0,IF(AE197&gt;=1750,1,0),1-NORMDIST(1750-0.5,AE197,SQRT(AE198),TRUE))</f>
        <v/>
      </c>
      <c r="AF199">
        <f>IF(AF198&lt;=0,IF(AF197&gt;=1750,1,0),1-NORMDIST(1750-0.5,AF197,SQRT(AF198),TRUE))</f>
        <v/>
      </c>
      <c r="AG199">
        <f>IF(AG198&lt;=0,IF(AG197&gt;=1750,1,0),1-NORMDIST(1750-0.5,AG197,SQRT(AG198),TRUE))</f>
        <v/>
      </c>
      <c r="AH199">
        <f>IF(AH198&lt;=0,IF(AH197&gt;=1750,1,0),1-NORMDIST(1750-0.5,AH197,SQRT(AH198),TRUE))</f>
        <v/>
      </c>
      <c r="AI199">
        <f>IF(AI198&lt;=0,IF(AI197&gt;=1750,1,0),1-NORMDIST(1750-0.5,AI197,SQRT(AI198),TRUE))</f>
        <v/>
      </c>
      <c r="AJ199">
        <f>IF(AJ198&lt;=0,IF(AJ197&gt;=1750,1,0),1-NORMDIST(1750-0.5,AJ197,SQRT(AJ198),TRUE))</f>
        <v/>
      </c>
      <c r="AK199">
        <f>IF(AK198&lt;=0,IF(AK197&gt;=1750,1,0),1-NORMDIST(1750-0.5,AK197,SQRT(AK198),TRUE))</f>
        <v/>
      </c>
      <c r="AL199">
        <f>IF(AL198&lt;=0,IF(AL197&gt;=1750,1,0),1-NORMDIST(1750-0.5,AL197,SQRT(AL198),TRUE))</f>
        <v/>
      </c>
      <c r="AM199">
        <f>IF(AM198&lt;=0,IF(AM197&gt;=1750,1,0),1-NORMDIST(1750-0.5,AM197,SQRT(AM198),TRUE))</f>
        <v/>
      </c>
      <c r="AN199">
        <f>IF(AN198&lt;=0,IF(AN197&gt;=1750,1,0),1-NORMDIST(1750-0.5,AN197,SQRT(AN198),TRUE))</f>
        <v/>
      </c>
      <c r="AO199">
        <f>IF(AO198&lt;=0,IF(AO197&gt;=1750,1,0),1-NORMDIST(1750-0.5,AO197,SQRT(AO198),TRUE))</f>
        <v/>
      </c>
      <c r="AP199">
        <f>IF(AP198&lt;=0,IF(AP197&gt;=1750,1,0),1-NORMDIST(1750-0.5,AP197,SQRT(AP198),TRUE))</f>
        <v/>
      </c>
      <c r="AQ199">
        <f>IF(AQ198&lt;=0,IF(AQ197&gt;=1750,1,0),1-NORMDIST(1750-0.5,AQ197,SQRT(AQ198),TRUE))</f>
        <v/>
      </c>
      <c r="AR199">
        <f>IF(AR198&lt;=0,IF(AR197&gt;=1750,1,0),1-NORMDIST(1750-0.5,AR197,SQRT(AR198),TRUE))</f>
        <v/>
      </c>
      <c r="AS199">
        <f>IF(AS198&lt;=0,IF(AS197&gt;=1750,1,0),1-NORMDIST(1750-0.5,AS197,SQRT(AS198),TRUE))</f>
        <v/>
      </c>
      <c r="AT199">
        <f>IF(AT198&lt;=0,IF(AT197&gt;=1750,1,0),1-NORMDIST(1750-0.5,AT197,SQRT(AT198),TRUE))</f>
        <v/>
      </c>
      <c r="AU199">
        <f>IF(AU198&lt;=0,IF(AU197&gt;=1750,1,0),1-NORMDIST(1750-0.5,AU197,SQRT(AU198),TRUE))</f>
        <v/>
      </c>
      <c r="AV199">
        <f>IF(AV198&lt;=0,IF(AV197&gt;=1750,1,0),1-NORMDIST(1750-0.5,AV197,SQRT(AV198),TRUE))</f>
        <v/>
      </c>
      <c r="AW199">
        <f>IF(AW198&lt;=0,IF(AW197&gt;=1750,1,0),1-NORMDIST(1750-0.5,AW197,SQRT(AW198),TRUE))</f>
        <v/>
      </c>
      <c r="AX199">
        <f>IF(AX198&lt;=0,IF(AX197&gt;=1750,1,0),1-NORMDIST(1750-0.5,AX197,SQRT(AX198),TRUE))</f>
        <v/>
      </c>
      <c r="AY199">
        <f>IF(AY198&lt;=0,IF(AY197&gt;=1750,1,0),1-NORMDIST(1750-0.5,AY197,SQRT(AY198),TRUE))</f>
        <v/>
      </c>
      <c r="AZ199">
        <f>IF(AZ198&lt;=0,IF(AZ197&gt;=1750,1,0),1-NORMDIST(1750-0.5,AZ197,SQRT(AZ198),TRUE))</f>
        <v/>
      </c>
      <c r="BA199">
        <f>IF(BA198&lt;=0,IF(BA197&gt;=1750,1,0),1-NORMDIST(1750-0.5,BA197,SQRT(BA198),TRUE))</f>
        <v/>
      </c>
      <c r="BB199">
        <f>IF(BB198&lt;=0,IF(BB197&gt;=1750,1,0),1-NORMDIST(1750-0.5,BB197,SQRT(BB198),TRUE))</f>
        <v/>
      </c>
      <c r="BC199">
        <f>IF(BC198&lt;=0,IF(BC197&gt;=1750,1,0),1-NORMDIST(1750-0.5,BC197,SQRT(BC198),TRUE))</f>
        <v/>
      </c>
      <c r="BD199">
        <f>IF(BD198&lt;=0,IF(BD197&gt;=1750,1,0),1-NORMDIST(1750-0.5,BD197,SQRT(BD198),TRUE))</f>
        <v/>
      </c>
      <c r="BE199">
        <f>IF(BE198&lt;=0,IF(BE197&gt;=1750,1,0),1-NORMDIST(1750-0.5,BE197,SQRT(BE198),TRUE))</f>
        <v/>
      </c>
      <c r="BF199">
        <f>IF(BF198&lt;=0,IF(BF197&gt;=1750,1,0),1-NORMDIST(1750-0.5,BF197,SQRT(BF198),TRUE))</f>
        <v/>
      </c>
      <c r="BG199">
        <f>IF(BG198&lt;=0,IF(BG197&gt;=1750,1,0),1-NORMDIST(1750-0.5,BG197,SQRT(BG198),TRUE))</f>
        <v/>
      </c>
      <c r="BH199">
        <f>IF(BH198&lt;=0,IF(BH197&gt;=1750,1,0),1-NORMDIST(1750-0.5,BH197,SQRT(BH198),TRUE))</f>
        <v/>
      </c>
      <c r="BI199">
        <f>IF(BI198&lt;=0,IF(BI197&gt;=1750,1,0),1-NORMDIST(1750-0.5,BI197,SQRT(BI198),TRUE))</f>
        <v/>
      </c>
      <c r="BJ199">
        <f>IF(BJ198&lt;=0,IF(BJ197&gt;=1750,1,0),1-NORMDIST(1750-0.5,BJ197,SQRT(BJ198),TRUE))</f>
        <v/>
      </c>
      <c r="BK199">
        <f>IF(BK198&lt;=0,IF(BK197&gt;=1750,1,0),1-NORMDIST(1750-0.5,BK197,SQRT(BK198),TRUE))</f>
        <v/>
      </c>
      <c r="BL199">
        <f>IF(BL198&lt;=0,IF(BL197&gt;=1750,1,0),1-NORMDIST(1750-0.5,BL197,SQRT(BL198),TRUE))</f>
        <v/>
      </c>
      <c r="BM199">
        <f>IF(BM198&lt;=0,IF(BM197&gt;=1750,1,0),1-NORMDIST(1750-0.5,BM197,SQRT(BM198),TRUE))</f>
        <v/>
      </c>
      <c r="BN199">
        <f>IF(BN198&lt;=0,IF(BN197&gt;=1750,1,0),1-NORMDIST(1750-0.5,BN197,SQRT(BN198),TRUE))</f>
        <v/>
      </c>
      <c r="BO199">
        <f>IF(BO198&lt;=0,IF(BO197&gt;=1750,1,0),1-NORMDIST(1750-0.5,BO197,SQRT(BO198),TRUE))</f>
        <v/>
      </c>
      <c r="BP199">
        <f>IF(BP198&lt;=0,IF(BP197&gt;=1750,1,0),1-NORMDIST(1750-0.5,BP197,SQRT(BP198),TRUE))</f>
        <v/>
      </c>
      <c r="BQ199">
        <f>IF(BQ198&lt;=0,IF(BQ197&gt;=1750,1,0),1-NORMDIST(1750-0.5,BQ197,SQRT(BQ198),TRUE))</f>
        <v/>
      </c>
      <c r="BR199">
        <f>IF(BR198&lt;=0,IF(BR197&gt;=1750,1,0),1-NORMDIST(1750-0.5,BR197,SQRT(BR198),TRUE))</f>
        <v/>
      </c>
      <c r="BS199">
        <f>IF(BS198&lt;=0,IF(BS197&gt;=1750,1,0),1-NORMDIST(1750-0.5,BS197,SQRT(BS198),TRUE))</f>
        <v/>
      </c>
      <c r="BT199">
        <f>IF(BT198&lt;=0,IF(BT197&gt;=1750,1,0),1-NORMDIST(1750-0.5,BT197,SQRT(BT198),TRUE))</f>
        <v/>
      </c>
      <c r="BU199">
        <f>IF(BU198&lt;=0,IF(BU197&gt;=1750,1,0),1-NORMDIST(1750-0.5,BU197,SQRT(BU198),TRUE))</f>
        <v/>
      </c>
      <c r="BV199">
        <f>IF(BV198&lt;=0,IF(BV197&gt;=1750,1,0),1-NORMDIST(1750-0.5,BV197,SQRT(BV198),TRUE))</f>
        <v/>
      </c>
      <c r="BW199">
        <f>IF(BW198&lt;=0,IF(BW197&gt;=1750,1,0),1-NORMDIST(1750-0.5,BW197,SQRT(BW198),TRUE))</f>
        <v/>
      </c>
      <c r="BX199">
        <f>IF(BX198&lt;=0,IF(BX197&gt;=1750,1,0),1-NORMDIST(1750-0.5,BX197,SQRT(BX198),TRUE))</f>
        <v/>
      </c>
      <c r="BY199">
        <f>IF(BY198&lt;=0,IF(BY197&gt;=1750,1,0),1-NORMDIST(1750-0.5,BY197,SQRT(BY198),TRUE))</f>
        <v/>
      </c>
      <c r="BZ199">
        <f>IF(BZ198&lt;=0,IF(BZ197&gt;=1750,1,0),1-NORMDIST(1750-0.5,BZ197,SQRT(BZ198),TRUE))</f>
        <v/>
      </c>
      <c r="CA199">
        <f>IF(CA198&lt;=0,IF(CA197&gt;=1750,1,0),1-NORMDIST(1750-0.5,CA197,SQRT(CA198),TRUE))</f>
        <v/>
      </c>
      <c r="CB199">
        <f>IF(CB198&lt;=0,IF(CB197&gt;=1750,1,0),1-NORMDIST(1750-0.5,CB197,SQRT(CB198),TRUE))</f>
        <v/>
      </c>
      <c r="CC199">
        <f>IF(CC198&lt;=0,IF(CC197&gt;=1750,1,0),1-NORMDIST(1750-0.5,CC197,SQRT(CC198),TRUE))</f>
        <v/>
      </c>
      <c r="CD199">
        <f>IF(CD198&lt;=0,IF(CD197&gt;=1750,1,0),1-NORMDIST(1750-0.5,CD197,SQRT(CD198),TRUE))</f>
        <v/>
      </c>
    </row>
    <row r="200">
      <c r="A200" t="inlineStr">
        <is>
          <t>kill tick cand</t>
        </is>
      </c>
      <c r="C200">
        <f>IF(C199&gt;=0.05,'4-man'!C$54,999)</f>
        <v/>
      </c>
      <c r="D200">
        <f>IF(D199&gt;=0.05,'4-man'!D$54,999)</f>
        <v/>
      </c>
      <c r="E200">
        <f>IF(E199&gt;=0.05,'4-man'!E$54,999)</f>
        <v/>
      </c>
      <c r="F200">
        <f>IF(F199&gt;=0.05,'4-man'!F$54,999)</f>
        <v/>
      </c>
      <c r="G200">
        <f>IF(G199&gt;=0.05,'4-man'!G$54,999)</f>
        <v/>
      </c>
      <c r="H200">
        <f>IF(H199&gt;=0.05,'4-man'!H$54,999)</f>
        <v/>
      </c>
      <c r="I200">
        <f>IF(I199&gt;=0.05,'4-man'!I$54,999)</f>
        <v/>
      </c>
      <c r="J200">
        <f>IF(J199&gt;=0.05,'4-man'!J$54,999)</f>
        <v/>
      </c>
      <c r="K200">
        <f>IF(K199&gt;=0.05,'4-man'!K$54,999)</f>
        <v/>
      </c>
      <c r="L200">
        <f>IF(L199&gt;=0.05,'4-man'!L$54,999)</f>
        <v/>
      </c>
      <c r="M200">
        <f>IF(M199&gt;=0.05,'4-man'!M$54,999)</f>
        <v/>
      </c>
      <c r="N200">
        <f>IF(N199&gt;=0.05,'4-man'!N$54,999)</f>
        <v/>
      </c>
      <c r="O200">
        <f>IF(O199&gt;=0.05,'4-man'!O$54,999)</f>
        <v/>
      </c>
      <c r="P200">
        <f>IF(P199&gt;=0.05,'4-man'!P$54,999)</f>
        <v/>
      </c>
      <c r="Q200">
        <f>IF(Q199&gt;=0.05,'4-man'!Q$54,999)</f>
        <v/>
      </c>
      <c r="R200">
        <f>IF(R199&gt;=0.05,'4-man'!R$54,999)</f>
        <v/>
      </c>
      <c r="S200">
        <f>IF(S199&gt;=0.05,'4-man'!S$54,999)</f>
        <v/>
      </c>
      <c r="T200">
        <f>IF(T199&gt;=0.05,'4-man'!T$54,999)</f>
        <v/>
      </c>
      <c r="U200">
        <f>IF(U199&gt;=0.05,'4-man'!U$54,999)</f>
        <v/>
      </c>
      <c r="V200">
        <f>IF(V199&gt;=0.05,'4-man'!V$54,999)</f>
        <v/>
      </c>
      <c r="W200">
        <f>IF(W199&gt;=0.05,'4-man'!W$54,999)</f>
        <v/>
      </c>
      <c r="X200">
        <f>IF(X199&gt;=0.05,'4-man'!X$54,999)</f>
        <v/>
      </c>
      <c r="Y200">
        <f>IF(Y199&gt;=0.05,'4-man'!Y$54,999)</f>
        <v/>
      </c>
      <c r="Z200">
        <f>IF(Z199&gt;=0.05,'4-man'!Z$54,999)</f>
        <v/>
      </c>
      <c r="AA200">
        <f>IF(AA199&gt;=0.05,'4-man'!AA$54,999)</f>
        <v/>
      </c>
      <c r="AB200">
        <f>IF(AB199&gt;=0.05,'4-man'!AB$54,999)</f>
        <v/>
      </c>
      <c r="AC200">
        <f>IF(AC199&gt;=0.05,'4-man'!AC$54,999)</f>
        <v/>
      </c>
      <c r="AD200">
        <f>IF(AD199&gt;=0.05,'4-man'!AD$54,999)</f>
        <v/>
      </c>
      <c r="AE200">
        <f>IF(AE199&gt;=0.05,'4-man'!AE$54,999)</f>
        <v/>
      </c>
      <c r="AF200">
        <f>IF(AF199&gt;=0.05,'4-man'!AF$54,999)</f>
        <v/>
      </c>
      <c r="AG200">
        <f>IF(AG199&gt;=0.05,'4-man'!AG$54,999)</f>
        <v/>
      </c>
      <c r="AH200">
        <f>IF(AH199&gt;=0.05,'4-man'!AH$54,999)</f>
        <v/>
      </c>
      <c r="AI200">
        <f>IF(AI199&gt;=0.05,'4-man'!AI$54,999)</f>
        <v/>
      </c>
      <c r="AJ200">
        <f>IF(AJ199&gt;=0.05,'4-man'!AJ$54,999)</f>
        <v/>
      </c>
      <c r="AK200">
        <f>IF(AK199&gt;=0.05,'4-man'!AK$54,999)</f>
        <v/>
      </c>
      <c r="AL200">
        <f>IF(AL199&gt;=0.05,'4-man'!AL$54,999)</f>
        <v/>
      </c>
      <c r="AM200">
        <f>IF(AM199&gt;=0.05,'4-man'!AM$54,999)</f>
        <v/>
      </c>
      <c r="AN200">
        <f>IF(AN199&gt;=0.05,'4-man'!AN$54,999)</f>
        <v/>
      </c>
      <c r="AO200">
        <f>IF(AO199&gt;=0.05,'4-man'!AO$54,999)</f>
        <v/>
      </c>
      <c r="AP200">
        <f>IF(AP199&gt;=0.05,'4-man'!AP$54,999)</f>
        <v/>
      </c>
      <c r="AQ200">
        <f>IF(AQ199&gt;=0.05,'4-man'!AQ$54,999)</f>
        <v/>
      </c>
      <c r="AR200">
        <f>IF(AR199&gt;=0.05,'4-man'!AR$54,999)</f>
        <v/>
      </c>
      <c r="AS200">
        <f>IF(AS199&gt;=0.05,'4-man'!AS$54,999)</f>
        <v/>
      </c>
      <c r="AT200">
        <f>IF(AT199&gt;=0.05,'4-man'!AT$54,999)</f>
        <v/>
      </c>
      <c r="AU200">
        <f>IF(AU199&gt;=0.05,'4-man'!AU$54,999)</f>
        <v/>
      </c>
      <c r="AV200">
        <f>IF(AV199&gt;=0.05,'4-man'!AV$54,999)</f>
        <v/>
      </c>
      <c r="AW200">
        <f>IF(AW199&gt;=0.05,'4-man'!AW$54,999)</f>
        <v/>
      </c>
      <c r="AX200">
        <f>IF(AX199&gt;=0.05,'4-man'!AX$54,999)</f>
        <v/>
      </c>
      <c r="AY200">
        <f>IF(AY199&gt;=0.05,'4-man'!AY$54,999)</f>
        <v/>
      </c>
      <c r="AZ200">
        <f>IF(AZ199&gt;=0.05,'4-man'!AZ$54,999)</f>
        <v/>
      </c>
      <c r="BA200">
        <f>IF(BA199&gt;=0.05,'4-man'!BA$54,999)</f>
        <v/>
      </c>
      <c r="BB200">
        <f>IF(BB199&gt;=0.05,'4-man'!BB$54,999)</f>
        <v/>
      </c>
      <c r="BC200">
        <f>IF(BC199&gt;=0.05,'4-man'!BC$54,999)</f>
        <v/>
      </c>
      <c r="BD200">
        <f>IF(BD199&gt;=0.05,'4-man'!BD$54,999)</f>
        <v/>
      </c>
      <c r="BE200">
        <f>IF(BE199&gt;=0.05,'4-man'!BE$54,999)</f>
        <v/>
      </c>
      <c r="BF200">
        <f>IF(BF199&gt;=0.05,'4-man'!BF$54,999)</f>
        <v/>
      </c>
      <c r="BG200">
        <f>IF(BG199&gt;=0.05,'4-man'!BG$54,999)</f>
        <v/>
      </c>
      <c r="BH200">
        <f>IF(BH199&gt;=0.05,'4-man'!BH$54,999)</f>
        <v/>
      </c>
      <c r="BI200">
        <f>IF(BI199&gt;=0.05,'4-man'!BI$54,999)</f>
        <v/>
      </c>
      <c r="BJ200">
        <f>IF(BJ199&gt;=0.05,'4-man'!BJ$54,999)</f>
        <v/>
      </c>
      <c r="BK200">
        <f>IF(BK199&gt;=0.05,'4-man'!BK$54,999)</f>
        <v/>
      </c>
      <c r="BL200">
        <f>IF(BL199&gt;=0.05,'4-man'!BL$54,999)</f>
        <v/>
      </c>
      <c r="BM200">
        <f>IF(BM199&gt;=0.05,'4-man'!BM$54,999)</f>
        <v/>
      </c>
      <c r="BN200">
        <f>IF(BN199&gt;=0.05,'4-man'!BN$54,999)</f>
        <v/>
      </c>
      <c r="BO200">
        <f>IF(BO199&gt;=0.05,'4-man'!BO$54,999)</f>
        <v/>
      </c>
      <c r="BP200">
        <f>IF(BP199&gt;=0.05,'4-man'!BP$54,999)</f>
        <v/>
      </c>
      <c r="BQ200">
        <f>IF(BQ199&gt;=0.05,'4-man'!BQ$54,999)</f>
        <v/>
      </c>
      <c r="BR200">
        <f>IF(BR199&gt;=0.05,'4-man'!BR$54,999)</f>
        <v/>
      </c>
      <c r="BS200">
        <f>IF(BS199&gt;=0.05,'4-man'!BS$54,999)</f>
        <v/>
      </c>
      <c r="BT200">
        <f>IF(BT199&gt;=0.05,'4-man'!BT$54,999)</f>
        <v/>
      </c>
      <c r="BU200">
        <f>IF(BU199&gt;=0.05,'4-man'!BU$54,999)</f>
        <v/>
      </c>
      <c r="BV200">
        <f>IF(BV199&gt;=0.05,'4-man'!BV$54,999)</f>
        <v/>
      </c>
      <c r="BW200">
        <f>IF(BW199&gt;=0.05,'4-man'!BW$54,999)</f>
        <v/>
      </c>
      <c r="BX200">
        <f>IF(BX199&gt;=0.05,'4-man'!BX$54,999)</f>
        <v/>
      </c>
      <c r="BY200">
        <f>IF(BY199&gt;=0.05,'4-man'!BY$54,999)</f>
        <v/>
      </c>
      <c r="BZ200">
        <f>IF(BZ199&gt;=0.05,'4-man'!BZ$54,999)</f>
        <v/>
      </c>
      <c r="CA200">
        <f>IF(CA199&gt;=0.05,'4-man'!CA$54,999)</f>
        <v/>
      </c>
      <c r="CB200">
        <f>IF(CB199&gt;=0.05,'4-man'!CB$54,999)</f>
        <v/>
      </c>
      <c r="CC200">
        <f>IF(CC199&gt;=0.05,'4-man'!CC$54,999)</f>
        <v/>
      </c>
      <c r="CD200">
        <f>IF(CD199&gt;=0.05,'4-man'!CD$54,999)</f>
        <v/>
      </c>
    </row>
    <row r="201">
      <c r="A201" t="inlineStr">
        <is>
          <t>kill tick 50%</t>
        </is>
      </c>
      <c r="C201">
        <f>IF(C199&gt;=0.5,'4-man'!C$54,999)</f>
        <v/>
      </c>
      <c r="D201">
        <f>IF(D199&gt;=0.5,'4-man'!D$54,999)</f>
        <v/>
      </c>
      <c r="E201">
        <f>IF(E199&gt;=0.5,'4-man'!E$54,999)</f>
        <v/>
      </c>
      <c r="F201">
        <f>IF(F199&gt;=0.5,'4-man'!F$54,999)</f>
        <v/>
      </c>
      <c r="G201">
        <f>IF(G199&gt;=0.5,'4-man'!G$54,999)</f>
        <v/>
      </c>
      <c r="H201">
        <f>IF(H199&gt;=0.5,'4-man'!H$54,999)</f>
        <v/>
      </c>
      <c r="I201">
        <f>IF(I199&gt;=0.5,'4-man'!I$54,999)</f>
        <v/>
      </c>
      <c r="J201">
        <f>IF(J199&gt;=0.5,'4-man'!J$54,999)</f>
        <v/>
      </c>
      <c r="K201">
        <f>IF(K199&gt;=0.5,'4-man'!K$54,999)</f>
        <v/>
      </c>
      <c r="L201">
        <f>IF(L199&gt;=0.5,'4-man'!L$54,999)</f>
        <v/>
      </c>
      <c r="M201">
        <f>IF(M199&gt;=0.5,'4-man'!M$54,999)</f>
        <v/>
      </c>
      <c r="N201">
        <f>IF(N199&gt;=0.5,'4-man'!N$54,999)</f>
        <v/>
      </c>
      <c r="O201">
        <f>IF(O199&gt;=0.5,'4-man'!O$54,999)</f>
        <v/>
      </c>
      <c r="P201">
        <f>IF(P199&gt;=0.5,'4-man'!P$54,999)</f>
        <v/>
      </c>
      <c r="Q201">
        <f>IF(Q199&gt;=0.5,'4-man'!Q$54,999)</f>
        <v/>
      </c>
      <c r="R201">
        <f>IF(R199&gt;=0.5,'4-man'!R$54,999)</f>
        <v/>
      </c>
      <c r="S201">
        <f>IF(S199&gt;=0.5,'4-man'!S$54,999)</f>
        <v/>
      </c>
      <c r="T201">
        <f>IF(T199&gt;=0.5,'4-man'!T$54,999)</f>
        <v/>
      </c>
      <c r="U201">
        <f>IF(U199&gt;=0.5,'4-man'!U$54,999)</f>
        <v/>
      </c>
      <c r="V201">
        <f>IF(V199&gt;=0.5,'4-man'!V$54,999)</f>
        <v/>
      </c>
      <c r="W201">
        <f>IF(W199&gt;=0.5,'4-man'!W$54,999)</f>
        <v/>
      </c>
      <c r="X201">
        <f>IF(X199&gt;=0.5,'4-man'!X$54,999)</f>
        <v/>
      </c>
      <c r="Y201">
        <f>IF(Y199&gt;=0.5,'4-man'!Y$54,999)</f>
        <v/>
      </c>
      <c r="Z201">
        <f>IF(Z199&gt;=0.5,'4-man'!Z$54,999)</f>
        <v/>
      </c>
      <c r="AA201">
        <f>IF(AA199&gt;=0.5,'4-man'!AA$54,999)</f>
        <v/>
      </c>
      <c r="AB201">
        <f>IF(AB199&gt;=0.5,'4-man'!AB$54,999)</f>
        <v/>
      </c>
      <c r="AC201">
        <f>IF(AC199&gt;=0.5,'4-man'!AC$54,999)</f>
        <v/>
      </c>
      <c r="AD201">
        <f>IF(AD199&gt;=0.5,'4-man'!AD$54,999)</f>
        <v/>
      </c>
      <c r="AE201">
        <f>IF(AE199&gt;=0.5,'4-man'!AE$54,999)</f>
        <v/>
      </c>
      <c r="AF201">
        <f>IF(AF199&gt;=0.5,'4-man'!AF$54,999)</f>
        <v/>
      </c>
      <c r="AG201">
        <f>IF(AG199&gt;=0.5,'4-man'!AG$54,999)</f>
        <v/>
      </c>
      <c r="AH201">
        <f>IF(AH199&gt;=0.5,'4-man'!AH$54,999)</f>
        <v/>
      </c>
      <c r="AI201">
        <f>IF(AI199&gt;=0.5,'4-man'!AI$54,999)</f>
        <v/>
      </c>
      <c r="AJ201">
        <f>IF(AJ199&gt;=0.5,'4-man'!AJ$54,999)</f>
        <v/>
      </c>
      <c r="AK201">
        <f>IF(AK199&gt;=0.5,'4-man'!AK$54,999)</f>
        <v/>
      </c>
      <c r="AL201">
        <f>IF(AL199&gt;=0.5,'4-man'!AL$54,999)</f>
        <v/>
      </c>
      <c r="AM201">
        <f>IF(AM199&gt;=0.5,'4-man'!AM$54,999)</f>
        <v/>
      </c>
      <c r="AN201">
        <f>IF(AN199&gt;=0.5,'4-man'!AN$54,999)</f>
        <v/>
      </c>
      <c r="AO201">
        <f>IF(AO199&gt;=0.5,'4-man'!AO$54,999)</f>
        <v/>
      </c>
      <c r="AP201">
        <f>IF(AP199&gt;=0.5,'4-man'!AP$54,999)</f>
        <v/>
      </c>
      <c r="AQ201">
        <f>IF(AQ199&gt;=0.5,'4-man'!AQ$54,999)</f>
        <v/>
      </c>
      <c r="AR201">
        <f>IF(AR199&gt;=0.5,'4-man'!AR$54,999)</f>
        <v/>
      </c>
      <c r="AS201">
        <f>IF(AS199&gt;=0.5,'4-man'!AS$54,999)</f>
        <v/>
      </c>
      <c r="AT201">
        <f>IF(AT199&gt;=0.5,'4-man'!AT$54,999)</f>
        <v/>
      </c>
      <c r="AU201">
        <f>IF(AU199&gt;=0.5,'4-man'!AU$54,999)</f>
        <v/>
      </c>
      <c r="AV201">
        <f>IF(AV199&gt;=0.5,'4-man'!AV$54,999)</f>
        <v/>
      </c>
      <c r="AW201">
        <f>IF(AW199&gt;=0.5,'4-man'!AW$54,999)</f>
        <v/>
      </c>
      <c r="AX201">
        <f>IF(AX199&gt;=0.5,'4-man'!AX$54,999)</f>
        <v/>
      </c>
      <c r="AY201">
        <f>IF(AY199&gt;=0.5,'4-man'!AY$54,999)</f>
        <v/>
      </c>
      <c r="AZ201">
        <f>IF(AZ199&gt;=0.5,'4-man'!AZ$54,999)</f>
        <v/>
      </c>
      <c r="BA201">
        <f>IF(BA199&gt;=0.5,'4-man'!BA$54,999)</f>
        <v/>
      </c>
      <c r="BB201">
        <f>IF(BB199&gt;=0.5,'4-man'!BB$54,999)</f>
        <v/>
      </c>
      <c r="BC201">
        <f>IF(BC199&gt;=0.5,'4-man'!BC$54,999)</f>
        <v/>
      </c>
      <c r="BD201">
        <f>IF(BD199&gt;=0.5,'4-man'!BD$54,999)</f>
        <v/>
      </c>
      <c r="BE201">
        <f>IF(BE199&gt;=0.5,'4-man'!BE$54,999)</f>
        <v/>
      </c>
      <c r="BF201">
        <f>IF(BF199&gt;=0.5,'4-man'!BF$54,999)</f>
        <v/>
      </c>
      <c r="BG201">
        <f>IF(BG199&gt;=0.5,'4-man'!BG$54,999)</f>
        <v/>
      </c>
      <c r="BH201">
        <f>IF(BH199&gt;=0.5,'4-man'!BH$54,999)</f>
        <v/>
      </c>
      <c r="BI201">
        <f>IF(BI199&gt;=0.5,'4-man'!BI$54,999)</f>
        <v/>
      </c>
      <c r="BJ201">
        <f>IF(BJ199&gt;=0.5,'4-man'!BJ$54,999)</f>
        <v/>
      </c>
      <c r="BK201">
        <f>IF(BK199&gt;=0.5,'4-man'!BK$54,999)</f>
        <v/>
      </c>
      <c r="BL201">
        <f>IF(BL199&gt;=0.5,'4-man'!BL$54,999)</f>
        <v/>
      </c>
      <c r="BM201">
        <f>IF(BM199&gt;=0.5,'4-man'!BM$54,999)</f>
        <v/>
      </c>
      <c r="BN201">
        <f>IF(BN199&gt;=0.5,'4-man'!BN$54,999)</f>
        <v/>
      </c>
      <c r="BO201">
        <f>IF(BO199&gt;=0.5,'4-man'!BO$54,999)</f>
        <v/>
      </c>
      <c r="BP201">
        <f>IF(BP199&gt;=0.5,'4-man'!BP$54,999)</f>
        <v/>
      </c>
      <c r="BQ201">
        <f>IF(BQ199&gt;=0.5,'4-man'!BQ$54,999)</f>
        <v/>
      </c>
      <c r="BR201">
        <f>IF(BR199&gt;=0.5,'4-man'!BR$54,999)</f>
        <v/>
      </c>
      <c r="BS201">
        <f>IF(BS199&gt;=0.5,'4-man'!BS$54,999)</f>
        <v/>
      </c>
      <c r="BT201">
        <f>IF(BT199&gt;=0.5,'4-man'!BT$54,999)</f>
        <v/>
      </c>
      <c r="BU201">
        <f>IF(BU199&gt;=0.5,'4-man'!BU$54,999)</f>
        <v/>
      </c>
      <c r="BV201">
        <f>IF(BV199&gt;=0.5,'4-man'!BV$54,999)</f>
        <v/>
      </c>
      <c r="BW201">
        <f>IF(BW199&gt;=0.5,'4-man'!BW$54,999)</f>
        <v/>
      </c>
      <c r="BX201">
        <f>IF(BX199&gt;=0.5,'4-man'!BX$54,999)</f>
        <v/>
      </c>
      <c r="BY201">
        <f>IF(BY199&gt;=0.5,'4-man'!BY$54,999)</f>
        <v/>
      </c>
      <c r="BZ201">
        <f>IF(BZ199&gt;=0.5,'4-man'!BZ$54,999)</f>
        <v/>
      </c>
      <c r="CA201">
        <f>IF(CA199&gt;=0.5,'4-man'!CA$54,999)</f>
        <v/>
      </c>
      <c r="CB201">
        <f>IF(CB199&gt;=0.5,'4-man'!CB$54,999)</f>
        <v/>
      </c>
      <c r="CC201">
        <f>IF(CC199&gt;=0.5,'4-man'!CC$54,999)</f>
        <v/>
      </c>
      <c r="CD201">
        <f>IF(CD199&gt;=0.5,'4-man'!CD$54,999)</f>
        <v/>
      </c>
    </row>
    <row r="202">
      <c r="A202" t="inlineStr">
        <is>
          <t>kill tick 100%</t>
        </is>
      </c>
      <c r="C202">
        <f>IF(C199&gt;=0.9985,'4-man'!C$54,999)</f>
        <v/>
      </c>
      <c r="D202">
        <f>IF(D199&gt;=0.9985,'4-man'!D$54,999)</f>
        <v/>
      </c>
      <c r="E202">
        <f>IF(E199&gt;=0.9985,'4-man'!E$54,999)</f>
        <v/>
      </c>
      <c r="F202">
        <f>IF(F199&gt;=0.9985,'4-man'!F$54,999)</f>
        <v/>
      </c>
      <c r="G202">
        <f>IF(G199&gt;=0.9985,'4-man'!G$54,999)</f>
        <v/>
      </c>
      <c r="H202">
        <f>IF(H199&gt;=0.9985,'4-man'!H$54,999)</f>
        <v/>
      </c>
      <c r="I202">
        <f>IF(I199&gt;=0.9985,'4-man'!I$54,999)</f>
        <v/>
      </c>
      <c r="J202">
        <f>IF(J199&gt;=0.9985,'4-man'!J$54,999)</f>
        <v/>
      </c>
      <c r="K202">
        <f>IF(K199&gt;=0.9985,'4-man'!K$54,999)</f>
        <v/>
      </c>
      <c r="L202">
        <f>IF(L199&gt;=0.9985,'4-man'!L$54,999)</f>
        <v/>
      </c>
      <c r="M202">
        <f>IF(M199&gt;=0.9985,'4-man'!M$54,999)</f>
        <v/>
      </c>
      <c r="N202">
        <f>IF(N199&gt;=0.9985,'4-man'!N$54,999)</f>
        <v/>
      </c>
      <c r="O202">
        <f>IF(O199&gt;=0.9985,'4-man'!O$54,999)</f>
        <v/>
      </c>
      <c r="P202">
        <f>IF(P199&gt;=0.9985,'4-man'!P$54,999)</f>
        <v/>
      </c>
      <c r="Q202">
        <f>IF(Q199&gt;=0.9985,'4-man'!Q$54,999)</f>
        <v/>
      </c>
      <c r="R202">
        <f>IF(R199&gt;=0.9985,'4-man'!R$54,999)</f>
        <v/>
      </c>
      <c r="S202">
        <f>IF(S199&gt;=0.9985,'4-man'!S$54,999)</f>
        <v/>
      </c>
      <c r="T202">
        <f>IF(T199&gt;=0.9985,'4-man'!T$54,999)</f>
        <v/>
      </c>
      <c r="U202">
        <f>IF(U199&gt;=0.9985,'4-man'!U$54,999)</f>
        <v/>
      </c>
      <c r="V202">
        <f>IF(V199&gt;=0.9985,'4-man'!V$54,999)</f>
        <v/>
      </c>
      <c r="W202">
        <f>IF(W199&gt;=0.9985,'4-man'!W$54,999)</f>
        <v/>
      </c>
      <c r="X202">
        <f>IF(X199&gt;=0.9985,'4-man'!X$54,999)</f>
        <v/>
      </c>
      <c r="Y202">
        <f>IF(Y199&gt;=0.9985,'4-man'!Y$54,999)</f>
        <v/>
      </c>
      <c r="Z202">
        <f>IF(Z199&gt;=0.9985,'4-man'!Z$54,999)</f>
        <v/>
      </c>
      <c r="AA202">
        <f>IF(AA199&gt;=0.9985,'4-man'!AA$54,999)</f>
        <v/>
      </c>
      <c r="AB202">
        <f>IF(AB199&gt;=0.9985,'4-man'!AB$54,999)</f>
        <v/>
      </c>
      <c r="AC202">
        <f>IF(AC199&gt;=0.9985,'4-man'!AC$54,999)</f>
        <v/>
      </c>
      <c r="AD202">
        <f>IF(AD199&gt;=0.9985,'4-man'!AD$54,999)</f>
        <v/>
      </c>
      <c r="AE202">
        <f>IF(AE199&gt;=0.9985,'4-man'!AE$54,999)</f>
        <v/>
      </c>
      <c r="AF202">
        <f>IF(AF199&gt;=0.9985,'4-man'!AF$54,999)</f>
        <v/>
      </c>
      <c r="AG202">
        <f>IF(AG199&gt;=0.9985,'4-man'!AG$54,999)</f>
        <v/>
      </c>
      <c r="AH202">
        <f>IF(AH199&gt;=0.9985,'4-man'!AH$54,999)</f>
        <v/>
      </c>
      <c r="AI202">
        <f>IF(AI199&gt;=0.9985,'4-man'!AI$54,999)</f>
        <v/>
      </c>
      <c r="AJ202">
        <f>IF(AJ199&gt;=0.9985,'4-man'!AJ$54,999)</f>
        <v/>
      </c>
      <c r="AK202">
        <f>IF(AK199&gt;=0.9985,'4-man'!AK$54,999)</f>
        <v/>
      </c>
      <c r="AL202">
        <f>IF(AL199&gt;=0.9985,'4-man'!AL$54,999)</f>
        <v/>
      </c>
      <c r="AM202">
        <f>IF(AM199&gt;=0.9985,'4-man'!AM$54,999)</f>
        <v/>
      </c>
      <c r="AN202">
        <f>IF(AN199&gt;=0.9985,'4-man'!AN$54,999)</f>
        <v/>
      </c>
      <c r="AO202">
        <f>IF(AO199&gt;=0.9985,'4-man'!AO$54,999)</f>
        <v/>
      </c>
      <c r="AP202">
        <f>IF(AP199&gt;=0.9985,'4-man'!AP$54,999)</f>
        <v/>
      </c>
      <c r="AQ202">
        <f>IF(AQ199&gt;=0.9985,'4-man'!AQ$54,999)</f>
        <v/>
      </c>
      <c r="AR202">
        <f>IF(AR199&gt;=0.9985,'4-man'!AR$54,999)</f>
        <v/>
      </c>
      <c r="AS202">
        <f>IF(AS199&gt;=0.9985,'4-man'!AS$54,999)</f>
        <v/>
      </c>
      <c r="AT202">
        <f>IF(AT199&gt;=0.9985,'4-man'!AT$54,999)</f>
        <v/>
      </c>
      <c r="AU202">
        <f>IF(AU199&gt;=0.9985,'4-man'!AU$54,999)</f>
        <v/>
      </c>
      <c r="AV202">
        <f>IF(AV199&gt;=0.9985,'4-man'!AV$54,999)</f>
        <v/>
      </c>
      <c r="AW202">
        <f>IF(AW199&gt;=0.9985,'4-man'!AW$54,999)</f>
        <v/>
      </c>
      <c r="AX202">
        <f>IF(AX199&gt;=0.9985,'4-man'!AX$54,999)</f>
        <v/>
      </c>
      <c r="AY202">
        <f>IF(AY199&gt;=0.9985,'4-man'!AY$54,999)</f>
        <v/>
      </c>
      <c r="AZ202">
        <f>IF(AZ199&gt;=0.9985,'4-man'!AZ$54,999)</f>
        <v/>
      </c>
      <c r="BA202">
        <f>IF(BA199&gt;=0.9985,'4-man'!BA$54,999)</f>
        <v/>
      </c>
      <c r="BB202">
        <f>IF(BB199&gt;=0.9985,'4-man'!BB$54,999)</f>
        <v/>
      </c>
      <c r="BC202">
        <f>IF(BC199&gt;=0.9985,'4-man'!BC$54,999)</f>
        <v/>
      </c>
      <c r="BD202">
        <f>IF(BD199&gt;=0.9985,'4-man'!BD$54,999)</f>
        <v/>
      </c>
      <c r="BE202">
        <f>IF(BE199&gt;=0.9985,'4-man'!BE$54,999)</f>
        <v/>
      </c>
      <c r="BF202">
        <f>IF(BF199&gt;=0.9985,'4-man'!BF$54,999)</f>
        <v/>
      </c>
      <c r="BG202">
        <f>IF(BG199&gt;=0.9985,'4-man'!BG$54,999)</f>
        <v/>
      </c>
      <c r="BH202">
        <f>IF(BH199&gt;=0.9985,'4-man'!BH$54,999)</f>
        <v/>
      </c>
      <c r="BI202">
        <f>IF(BI199&gt;=0.9985,'4-man'!BI$54,999)</f>
        <v/>
      </c>
      <c r="BJ202">
        <f>IF(BJ199&gt;=0.9985,'4-man'!BJ$54,999)</f>
        <v/>
      </c>
      <c r="BK202">
        <f>IF(BK199&gt;=0.9985,'4-man'!BK$54,999)</f>
        <v/>
      </c>
      <c r="BL202">
        <f>IF(BL199&gt;=0.9985,'4-man'!BL$54,999)</f>
        <v/>
      </c>
      <c r="BM202">
        <f>IF(BM199&gt;=0.9985,'4-man'!BM$54,999)</f>
        <v/>
      </c>
      <c r="BN202">
        <f>IF(BN199&gt;=0.9985,'4-man'!BN$54,999)</f>
        <v/>
      </c>
      <c r="BO202">
        <f>IF(BO199&gt;=0.9985,'4-man'!BO$54,999)</f>
        <v/>
      </c>
      <c r="BP202">
        <f>IF(BP199&gt;=0.9985,'4-man'!BP$54,999)</f>
        <v/>
      </c>
      <c r="BQ202">
        <f>IF(BQ199&gt;=0.9985,'4-man'!BQ$54,999)</f>
        <v/>
      </c>
      <c r="BR202">
        <f>IF(BR199&gt;=0.9985,'4-man'!BR$54,999)</f>
        <v/>
      </c>
      <c r="BS202">
        <f>IF(BS199&gt;=0.9985,'4-man'!BS$54,999)</f>
        <v/>
      </c>
      <c r="BT202">
        <f>IF(BT199&gt;=0.9985,'4-man'!BT$54,999)</f>
        <v/>
      </c>
      <c r="BU202">
        <f>IF(BU199&gt;=0.9985,'4-man'!BU$54,999)</f>
        <v/>
      </c>
      <c r="BV202">
        <f>IF(BV199&gt;=0.9985,'4-man'!BV$54,999)</f>
        <v/>
      </c>
      <c r="BW202">
        <f>IF(BW199&gt;=0.9985,'4-man'!BW$54,999)</f>
        <v/>
      </c>
      <c r="BX202">
        <f>IF(BX199&gt;=0.9985,'4-man'!BX$54,999)</f>
        <v/>
      </c>
      <c r="BY202">
        <f>IF(BY199&gt;=0.9985,'4-man'!BY$54,999)</f>
        <v/>
      </c>
      <c r="BZ202">
        <f>IF(BZ199&gt;=0.9985,'4-man'!BZ$54,999)</f>
        <v/>
      </c>
      <c r="CA202">
        <f>IF(CA199&gt;=0.9985,'4-man'!CA$54,999)</f>
        <v/>
      </c>
      <c r="CB202">
        <f>IF(CB199&gt;=0.9985,'4-man'!CB$54,999)</f>
        <v/>
      </c>
      <c r="CC202">
        <f>IF(CC199&gt;=0.9985,'4-man'!CC$54,999)</f>
        <v/>
      </c>
      <c r="CD202">
        <f>IF(CD199&gt;=0.9985,'4-man'!CD$54,999)</f>
        <v/>
      </c>
    </row>
    <row r="204">
      <c r="A204" t="inlineStr">
        <is>
          <t>P1 s1</t>
        </is>
      </c>
      <c r="C204">
        <f>MIN(100,B205+IF(AND(OR(NOT(ISNUMBER($R$210)),'5-man'!C$24&gt;$R$210),B205&lt;100,B206+1&gt;=IF(OR('5-man'!$F$4=TRUE,'5-man'!$F$4="TRUE",'5-man'!$F$4="Yes"),25,50)),10,0)+IF('5-man'!C$24=$Q$210,25,0))</f>
        <v/>
      </c>
      <c r="D204">
        <f>MIN(100,C205+IF(AND(OR(NOT(ISNUMBER($R$210)),'5-man'!D$24&gt;$R$210),C205&lt;100,C206+1&gt;=IF(OR('5-man'!$F$4=TRUE,'5-man'!$F$4="TRUE",'5-man'!$F$4="Yes"),25,50)),10,0)+IF('5-man'!D$24=$Q$210,25,0))</f>
        <v/>
      </c>
      <c r="E204">
        <f>MIN(100,D205+IF(AND(OR(NOT(ISNUMBER($R$210)),'5-man'!E$24&gt;$R$210),D205&lt;100,D206+1&gt;=IF(OR('5-man'!$F$4=TRUE,'5-man'!$F$4="TRUE",'5-man'!$F$4="Yes"),25,50)),10,0)+IF('5-man'!E$24=$Q$210,25,0))</f>
        <v/>
      </c>
      <c r="F204">
        <f>MIN(100,E205+IF(AND(OR(NOT(ISNUMBER($R$210)),'5-man'!F$24&gt;$R$210),E205&lt;100,E206+1&gt;=IF(OR('5-man'!$F$4=TRUE,'5-man'!$F$4="TRUE",'5-man'!$F$4="Yes"),25,50)),10,0)+IF('5-man'!F$24=$Q$210,25,0))</f>
        <v/>
      </c>
      <c r="G204">
        <f>MIN(100,F205+IF(AND(OR(NOT(ISNUMBER($R$210)),'5-man'!G$24&gt;$R$210),F205&lt;100,F206+1&gt;=IF(OR('5-man'!$F$4=TRUE,'5-man'!$F$4="TRUE",'5-man'!$F$4="Yes"),25,50)),10,0)+IF('5-man'!G$24=$Q$210,25,0))</f>
        <v/>
      </c>
      <c r="H204">
        <f>MIN(100,G205+IF(AND(OR(NOT(ISNUMBER($R$210)),'5-man'!H$24&gt;$R$210),G205&lt;100,G206+1&gt;=IF(OR('5-man'!$F$4=TRUE,'5-man'!$F$4="TRUE",'5-man'!$F$4="Yes"),25,50)),10,0)+IF('5-man'!H$24=$Q$210,25,0))</f>
        <v/>
      </c>
      <c r="I204">
        <f>MIN(100,H205+IF(AND(OR(NOT(ISNUMBER($R$210)),'5-man'!I$24&gt;$R$210),H205&lt;100,H206+1&gt;=IF(OR('5-man'!$F$4=TRUE,'5-man'!$F$4="TRUE",'5-man'!$F$4="Yes"),25,50)),10,0)+IF('5-man'!I$24=$Q$210,25,0))</f>
        <v/>
      </c>
      <c r="J204">
        <f>MIN(100,I205+IF(AND(OR(NOT(ISNUMBER($R$210)),'5-man'!J$24&gt;$R$210),I205&lt;100,I206+1&gt;=IF(OR('5-man'!$F$4=TRUE,'5-man'!$F$4="TRUE",'5-man'!$F$4="Yes"),25,50)),10,0)+IF('5-man'!J$24=$Q$210,25,0))</f>
        <v/>
      </c>
      <c r="K204">
        <f>MIN(100,J205+IF(AND(OR(NOT(ISNUMBER($R$210)),'5-man'!K$24&gt;$R$210),J205&lt;100,J206+1&gt;=IF(OR('5-man'!$F$4=TRUE,'5-man'!$F$4="TRUE",'5-man'!$F$4="Yes"),25,50)),10,0)+IF('5-man'!K$24=$Q$210,25,0))</f>
        <v/>
      </c>
      <c r="L204">
        <f>MIN(100,K205+IF(AND(OR(NOT(ISNUMBER($R$210)),'5-man'!L$24&gt;$R$210),K205&lt;100,K206+1&gt;=IF(OR('5-man'!$F$4=TRUE,'5-man'!$F$4="TRUE",'5-man'!$F$4="Yes"),25,50)),10,0)+IF('5-man'!L$24=$Q$210,25,0))</f>
        <v/>
      </c>
      <c r="M204">
        <f>MIN(100,L205+IF(AND(OR(NOT(ISNUMBER($R$210)),'5-man'!M$24&gt;$R$210),L205&lt;100,L206+1&gt;=IF(OR('5-man'!$F$4=TRUE,'5-man'!$F$4="TRUE",'5-man'!$F$4="Yes"),25,50)),10,0)+IF('5-man'!M$24=$Q$210,25,0))</f>
        <v/>
      </c>
      <c r="N204">
        <f>MIN(100,M205+IF(AND(OR(NOT(ISNUMBER($R$210)),'5-man'!N$24&gt;$R$210),M205&lt;100,M206+1&gt;=IF(OR('5-man'!$F$4=TRUE,'5-man'!$F$4="TRUE",'5-man'!$F$4="Yes"),25,50)),10,0)+IF('5-man'!N$24=$Q$210,25,0))</f>
        <v/>
      </c>
      <c r="O204">
        <f>MIN(100,N205+IF(AND(OR(NOT(ISNUMBER($R$210)),'5-man'!O$24&gt;$R$210),N205&lt;100,N206+1&gt;=IF(OR('5-man'!$F$4=TRUE,'5-man'!$F$4="TRUE",'5-man'!$F$4="Yes"),25,50)),10,0)+IF('5-man'!O$24=$Q$210,25,0))</f>
        <v/>
      </c>
      <c r="P204">
        <f>MIN(100,O205+IF(AND(OR(NOT(ISNUMBER($R$210)),'5-man'!P$24&gt;$R$210),O205&lt;100,O206+1&gt;=IF(OR('5-man'!$F$4=TRUE,'5-man'!$F$4="TRUE",'5-man'!$F$4="Yes"),25,50)),10,0)+IF('5-man'!P$24=$Q$210,25,0))</f>
        <v/>
      </c>
      <c r="Q204">
        <f>MIN(100,P205+IF(AND(OR(NOT(ISNUMBER($R$210)),'5-man'!Q$24&gt;$R$210),P205&lt;100,P206+1&gt;=IF(OR('5-man'!$F$4=TRUE,'5-man'!$F$4="TRUE",'5-man'!$F$4="Yes"),25,50)),10,0)+IF('5-man'!Q$24=$Q$210,25,0))</f>
        <v/>
      </c>
      <c r="R204">
        <f>MIN(100,Q205+IF(AND(OR(NOT(ISNUMBER($R$210)),'5-man'!R$24&gt;$R$210),Q205&lt;100,Q206+1&gt;=IF(OR('5-man'!$F$4=TRUE,'5-man'!$F$4="TRUE",'5-man'!$F$4="Yes"),25,50)),10,0)+IF('5-man'!R$24=$Q$210,25,0))</f>
        <v/>
      </c>
      <c r="S204">
        <f>MIN(100,R205+IF(AND(OR(NOT(ISNUMBER($R$210)),'5-man'!S$24&gt;$R$210),R205&lt;100,R206+1&gt;=IF(OR('5-man'!$F$4=TRUE,'5-man'!$F$4="TRUE",'5-man'!$F$4="Yes"),25,50)),10,0)+IF('5-man'!S$24=$Q$210,25,0))</f>
        <v/>
      </c>
      <c r="T204">
        <f>MIN(100,S205+IF(AND(OR(NOT(ISNUMBER($R$210)),'5-man'!T$24&gt;$R$210),S205&lt;100,S206+1&gt;=IF(OR('5-man'!$F$4=TRUE,'5-man'!$F$4="TRUE",'5-man'!$F$4="Yes"),25,50)),10,0)+IF('5-man'!T$24=$Q$210,25,0))</f>
        <v/>
      </c>
      <c r="U204">
        <f>MIN(100,T205+IF(AND(OR(NOT(ISNUMBER($R$210)),'5-man'!U$24&gt;$R$210),T205&lt;100,T206+1&gt;=IF(OR('5-man'!$F$4=TRUE,'5-man'!$F$4="TRUE",'5-man'!$F$4="Yes"),25,50)),10,0)+IF('5-man'!U$24=$Q$210,25,0))</f>
        <v/>
      </c>
      <c r="V204">
        <f>MIN(100,U205+IF(AND(OR(NOT(ISNUMBER($R$210)),'5-man'!V$24&gt;$R$210),U205&lt;100,U206+1&gt;=IF(OR('5-man'!$F$4=TRUE,'5-man'!$F$4="TRUE",'5-man'!$F$4="Yes"),25,50)),10,0)+IF('5-man'!V$24=$Q$210,25,0))</f>
        <v/>
      </c>
      <c r="W204">
        <f>MIN(100,V205+IF(AND(OR(NOT(ISNUMBER($R$210)),'5-man'!W$24&gt;$R$210),V205&lt;100,V206+1&gt;=IF(OR('5-man'!$F$4=TRUE,'5-man'!$F$4="TRUE",'5-man'!$F$4="Yes"),25,50)),10,0)+IF('5-man'!W$24=$Q$210,25,0))</f>
        <v/>
      </c>
      <c r="X204">
        <f>MIN(100,W205+IF(AND(OR(NOT(ISNUMBER($R$210)),'5-man'!X$24&gt;$R$210),W205&lt;100,W206+1&gt;=IF(OR('5-man'!$F$4=TRUE,'5-man'!$F$4="TRUE",'5-man'!$F$4="Yes"),25,50)),10,0)+IF('5-man'!X$24=$Q$210,25,0))</f>
        <v/>
      </c>
      <c r="Y204">
        <f>MIN(100,X205+IF(AND(OR(NOT(ISNUMBER($R$210)),'5-man'!Y$24&gt;$R$210),X205&lt;100,X206+1&gt;=IF(OR('5-man'!$F$4=TRUE,'5-man'!$F$4="TRUE",'5-man'!$F$4="Yes"),25,50)),10,0)+IF('5-man'!Y$24=$Q$210,25,0))</f>
        <v/>
      </c>
      <c r="Z204">
        <f>MIN(100,Y205+IF(AND(OR(NOT(ISNUMBER($R$210)),'5-man'!Z$24&gt;$R$210),Y205&lt;100,Y206+1&gt;=IF(OR('5-man'!$F$4=TRUE,'5-man'!$F$4="TRUE",'5-man'!$F$4="Yes"),25,50)),10,0)+IF('5-man'!Z$24=$Q$210,25,0))</f>
        <v/>
      </c>
      <c r="AA204">
        <f>MIN(100,Z205+IF(AND(OR(NOT(ISNUMBER($R$210)),'5-man'!AA$24&gt;$R$210),Z205&lt;100,Z206+1&gt;=IF(OR('5-man'!$F$4=TRUE,'5-man'!$F$4="TRUE",'5-man'!$F$4="Yes"),25,50)),10,0)+IF('5-man'!AA$24=$Q$210,25,0))</f>
        <v/>
      </c>
      <c r="AB204">
        <f>MIN(100,AA205+IF(AND(OR(NOT(ISNUMBER($R$210)),'5-man'!AB$24&gt;$R$210),AA205&lt;100,AA206+1&gt;=IF(OR('5-man'!$F$4=TRUE,'5-man'!$F$4="TRUE",'5-man'!$F$4="Yes"),25,50)),10,0)+IF('5-man'!AB$24=$Q$210,25,0))</f>
        <v/>
      </c>
      <c r="AC204">
        <f>MIN(100,AB205+IF(AND(OR(NOT(ISNUMBER($R$210)),'5-man'!AC$24&gt;$R$210),AB205&lt;100,AB206+1&gt;=IF(OR('5-man'!$F$4=TRUE,'5-man'!$F$4="TRUE",'5-man'!$F$4="Yes"),25,50)),10,0)+IF('5-man'!AC$24=$Q$210,25,0))</f>
        <v/>
      </c>
      <c r="AD204">
        <f>MIN(100,AC205+IF(AND(OR(NOT(ISNUMBER($R$210)),'5-man'!AD$24&gt;$R$210),AC205&lt;100,AC206+1&gt;=IF(OR('5-man'!$F$4=TRUE,'5-man'!$F$4="TRUE",'5-man'!$F$4="Yes"),25,50)),10,0)+IF('5-man'!AD$24=$Q$210,25,0))</f>
        <v/>
      </c>
      <c r="AE204">
        <f>MIN(100,AD205+IF(AND(OR(NOT(ISNUMBER($R$210)),'5-man'!AE$24&gt;$R$210),AD205&lt;100,AD206+1&gt;=IF(OR('5-man'!$F$4=TRUE,'5-man'!$F$4="TRUE",'5-man'!$F$4="Yes"),25,50)),10,0)+IF('5-man'!AE$24=$Q$210,25,0))</f>
        <v/>
      </c>
      <c r="AF204">
        <f>MIN(100,AE205+IF(AND(OR(NOT(ISNUMBER($R$210)),'5-man'!AF$24&gt;$R$210),AE205&lt;100,AE206+1&gt;=IF(OR('5-man'!$F$4=TRUE,'5-man'!$F$4="TRUE",'5-man'!$F$4="Yes"),25,50)),10,0)+IF('5-man'!AF$24=$Q$210,25,0))</f>
        <v/>
      </c>
      <c r="AG204">
        <f>MIN(100,AF205+IF(AND(OR(NOT(ISNUMBER($R$210)),'5-man'!AG$24&gt;$R$210),AF205&lt;100,AF206+1&gt;=IF(OR('5-man'!$F$4=TRUE,'5-man'!$F$4="TRUE",'5-man'!$F$4="Yes"),25,50)),10,0)+IF('5-man'!AG$24=$Q$210,25,0))</f>
        <v/>
      </c>
      <c r="AH204">
        <f>MIN(100,AG205+IF(AND(OR(NOT(ISNUMBER($R$210)),'5-man'!AH$24&gt;$R$210),AG205&lt;100,AG206+1&gt;=IF(OR('5-man'!$F$4=TRUE,'5-man'!$F$4="TRUE",'5-man'!$F$4="Yes"),25,50)),10,0)+IF('5-man'!AH$24=$Q$210,25,0))</f>
        <v/>
      </c>
      <c r="AI204">
        <f>MIN(100,AH205+IF(AND(OR(NOT(ISNUMBER($R$210)),'5-man'!AI$24&gt;$R$210),AH205&lt;100,AH206+1&gt;=IF(OR('5-man'!$F$4=TRUE,'5-man'!$F$4="TRUE",'5-man'!$F$4="Yes"),25,50)),10,0)+IF('5-man'!AI$24=$Q$210,25,0))</f>
        <v/>
      </c>
      <c r="AJ204">
        <f>MIN(100,AI205+IF(AND(OR(NOT(ISNUMBER($R$210)),'5-man'!AJ$24&gt;$R$210),AI205&lt;100,AI206+1&gt;=IF(OR('5-man'!$F$4=TRUE,'5-man'!$F$4="TRUE",'5-man'!$F$4="Yes"),25,50)),10,0)+IF('5-man'!AJ$24=$Q$210,25,0))</f>
        <v/>
      </c>
      <c r="AK204">
        <f>MIN(100,AJ205+IF(AND(OR(NOT(ISNUMBER($R$210)),'5-man'!AK$24&gt;$R$210),AJ205&lt;100,AJ206+1&gt;=IF(OR('5-man'!$F$4=TRUE,'5-man'!$F$4="TRUE",'5-man'!$F$4="Yes"),25,50)),10,0)+IF('5-man'!AK$24=$Q$210,25,0))</f>
        <v/>
      </c>
      <c r="AL204">
        <f>MIN(100,AK205+IF(AND(OR(NOT(ISNUMBER($R$210)),'5-man'!AL$24&gt;$R$210),AK205&lt;100,AK206+1&gt;=IF(OR('5-man'!$F$4=TRUE,'5-man'!$F$4="TRUE",'5-man'!$F$4="Yes"),25,50)),10,0)+IF('5-man'!AL$24=$Q$210,25,0))</f>
        <v/>
      </c>
      <c r="AM204">
        <f>MIN(100,AL205+IF(AND(OR(NOT(ISNUMBER($R$210)),'5-man'!AM$24&gt;$R$210),AL205&lt;100,AL206+1&gt;=IF(OR('5-man'!$F$4=TRUE,'5-man'!$F$4="TRUE",'5-man'!$F$4="Yes"),25,50)),10,0)+IF('5-man'!AM$24=$Q$210,25,0))</f>
        <v/>
      </c>
      <c r="AN204">
        <f>MIN(100,AM205+IF(AND(OR(NOT(ISNUMBER($R$210)),'5-man'!AN$24&gt;$R$210),AM205&lt;100,AM206+1&gt;=IF(OR('5-man'!$F$4=TRUE,'5-man'!$F$4="TRUE",'5-man'!$F$4="Yes"),25,50)),10,0)+IF('5-man'!AN$24=$Q$210,25,0))</f>
        <v/>
      </c>
      <c r="AO204">
        <f>MIN(100,AN205+IF(AND(OR(NOT(ISNUMBER($R$210)),'5-man'!AO$24&gt;$R$210),AN205&lt;100,AN206+1&gt;=IF(OR('5-man'!$F$4=TRUE,'5-man'!$F$4="TRUE",'5-man'!$F$4="Yes"),25,50)),10,0)+IF('5-man'!AO$24=$Q$210,25,0))</f>
        <v/>
      </c>
      <c r="AP204">
        <f>MIN(100,AO205+IF(AND(OR(NOT(ISNUMBER($R$210)),'5-man'!AP$24&gt;$R$210),AO205&lt;100,AO206+1&gt;=IF(OR('5-man'!$F$4=TRUE,'5-man'!$F$4="TRUE",'5-man'!$F$4="Yes"),25,50)),10,0)+IF('5-man'!AP$24=$Q$210,25,0))</f>
        <v/>
      </c>
      <c r="AQ204">
        <f>MIN(100,AP205+IF(AND(OR(NOT(ISNUMBER($R$210)),'5-man'!AQ$24&gt;$R$210),AP205&lt;100,AP206+1&gt;=IF(OR('5-man'!$F$4=TRUE,'5-man'!$F$4="TRUE",'5-man'!$F$4="Yes"),25,50)),10,0)+IF('5-man'!AQ$24=$Q$210,25,0))</f>
        <v/>
      </c>
      <c r="AR204">
        <f>MIN(100,AQ205+IF(AND(OR(NOT(ISNUMBER($R$210)),'5-man'!AR$24&gt;$R$210),AQ205&lt;100,AQ206+1&gt;=IF(OR('5-man'!$F$4=TRUE,'5-man'!$F$4="TRUE",'5-man'!$F$4="Yes"),25,50)),10,0)+IF('5-man'!AR$24=$Q$210,25,0))</f>
        <v/>
      </c>
      <c r="AS204">
        <f>MIN(100,AR205+IF(AND(OR(NOT(ISNUMBER($R$210)),'5-man'!AS$24&gt;$R$210),AR205&lt;100,AR206+1&gt;=IF(OR('5-man'!$F$4=TRUE,'5-man'!$F$4="TRUE",'5-man'!$F$4="Yes"),25,50)),10,0)+IF('5-man'!AS$24=$Q$210,25,0))</f>
        <v/>
      </c>
      <c r="AT204">
        <f>MIN(100,AS205+IF(AND(OR(NOT(ISNUMBER($R$210)),'5-man'!AT$24&gt;$R$210),AS205&lt;100,AS206+1&gt;=IF(OR('5-man'!$F$4=TRUE,'5-man'!$F$4="TRUE",'5-man'!$F$4="Yes"),25,50)),10,0)+IF('5-man'!AT$24=$Q$210,25,0))</f>
        <v/>
      </c>
      <c r="AU204">
        <f>MIN(100,AT205+IF(AND(OR(NOT(ISNUMBER($R$210)),'5-man'!AU$24&gt;$R$210),AT205&lt;100,AT206+1&gt;=IF(OR('5-man'!$F$4=TRUE,'5-man'!$F$4="TRUE",'5-man'!$F$4="Yes"),25,50)),10,0)+IF('5-man'!AU$24=$Q$210,25,0))</f>
        <v/>
      </c>
      <c r="AV204">
        <f>MIN(100,AU205+IF(AND(OR(NOT(ISNUMBER($R$210)),'5-man'!AV$24&gt;$R$210),AU205&lt;100,AU206+1&gt;=IF(OR('5-man'!$F$4=TRUE,'5-man'!$F$4="TRUE",'5-man'!$F$4="Yes"),25,50)),10,0)+IF('5-man'!AV$24=$Q$210,25,0))</f>
        <v/>
      </c>
      <c r="AW204">
        <f>MIN(100,AV205+IF(AND(OR(NOT(ISNUMBER($R$210)),'5-man'!AW$24&gt;$R$210),AV205&lt;100,AV206+1&gt;=IF(OR('5-man'!$F$4=TRUE,'5-man'!$F$4="TRUE",'5-man'!$F$4="Yes"),25,50)),10,0)+IF('5-man'!AW$24=$Q$210,25,0))</f>
        <v/>
      </c>
      <c r="AX204">
        <f>MIN(100,AW205+IF(AND(OR(NOT(ISNUMBER($R$210)),'5-man'!AX$24&gt;$R$210),AW205&lt;100,AW206+1&gt;=IF(OR('5-man'!$F$4=TRUE,'5-man'!$F$4="TRUE",'5-man'!$F$4="Yes"),25,50)),10,0)+IF('5-man'!AX$24=$Q$210,25,0))</f>
        <v/>
      </c>
      <c r="AY204">
        <f>MIN(100,AX205+IF(AND(OR(NOT(ISNUMBER($R$210)),'5-man'!AY$24&gt;$R$210),AX205&lt;100,AX206+1&gt;=IF(OR('5-man'!$F$4=TRUE,'5-man'!$F$4="TRUE",'5-man'!$F$4="Yes"),25,50)),10,0)+IF('5-man'!AY$24=$Q$210,25,0))</f>
        <v/>
      </c>
      <c r="AZ204">
        <f>MIN(100,AY205+IF(AND(OR(NOT(ISNUMBER($R$210)),'5-man'!AZ$24&gt;$R$210),AY205&lt;100,AY206+1&gt;=IF(OR('5-man'!$F$4=TRUE,'5-man'!$F$4="TRUE",'5-man'!$F$4="Yes"),25,50)),10,0)+IF('5-man'!AZ$24=$Q$210,25,0))</f>
        <v/>
      </c>
      <c r="BA204">
        <f>MIN(100,AZ205+IF(AND(OR(NOT(ISNUMBER($R$210)),'5-man'!BA$24&gt;$R$210),AZ205&lt;100,AZ206+1&gt;=IF(OR('5-man'!$F$4=TRUE,'5-man'!$F$4="TRUE",'5-man'!$F$4="Yes"),25,50)),10,0)+IF('5-man'!BA$24=$Q$210,25,0))</f>
        <v/>
      </c>
      <c r="BB204">
        <f>MIN(100,BA205+IF(AND(OR(NOT(ISNUMBER($R$210)),'5-man'!BB$24&gt;$R$210),BA205&lt;100,BA206+1&gt;=IF(OR('5-man'!$F$4=TRUE,'5-man'!$F$4="TRUE",'5-man'!$F$4="Yes"),25,50)),10,0)+IF('5-man'!BB$24=$Q$210,25,0))</f>
        <v/>
      </c>
      <c r="BC204">
        <f>MIN(100,BB205+IF(AND(OR(NOT(ISNUMBER($R$210)),'5-man'!BC$24&gt;$R$210),BB205&lt;100,BB206+1&gt;=IF(OR('5-man'!$F$4=TRUE,'5-man'!$F$4="TRUE",'5-man'!$F$4="Yes"),25,50)),10,0)+IF('5-man'!BC$24=$Q$210,25,0))</f>
        <v/>
      </c>
      <c r="BD204">
        <f>MIN(100,BC205+IF(AND(OR(NOT(ISNUMBER($R$210)),'5-man'!BD$24&gt;$R$210),BC205&lt;100,BC206+1&gt;=IF(OR('5-man'!$F$4=TRUE,'5-man'!$F$4="TRUE",'5-man'!$F$4="Yes"),25,50)),10,0)+IF('5-man'!BD$24=$Q$210,25,0))</f>
        <v/>
      </c>
      <c r="BE204">
        <f>MIN(100,BD205+IF(AND(OR(NOT(ISNUMBER($R$210)),'5-man'!BE$24&gt;$R$210),BD205&lt;100,BD206+1&gt;=IF(OR('5-man'!$F$4=TRUE,'5-man'!$F$4="TRUE",'5-man'!$F$4="Yes"),25,50)),10,0)+IF('5-man'!BE$24=$Q$210,25,0))</f>
        <v/>
      </c>
      <c r="BF204">
        <f>MIN(100,BE205+IF(AND(OR(NOT(ISNUMBER($R$210)),'5-man'!BF$24&gt;$R$210),BE205&lt;100,BE206+1&gt;=IF(OR('5-man'!$F$4=TRUE,'5-man'!$F$4="TRUE",'5-man'!$F$4="Yes"),25,50)),10,0)+IF('5-man'!BF$24=$Q$210,25,0))</f>
        <v/>
      </c>
      <c r="BG204">
        <f>MIN(100,BF205+IF(AND(OR(NOT(ISNUMBER($R$210)),'5-man'!BG$24&gt;$R$210),BF205&lt;100,BF206+1&gt;=IF(OR('5-man'!$F$4=TRUE,'5-man'!$F$4="TRUE",'5-man'!$F$4="Yes"),25,50)),10,0)+IF('5-man'!BG$24=$Q$210,25,0))</f>
        <v/>
      </c>
      <c r="BH204">
        <f>MIN(100,BG205+IF(AND(OR(NOT(ISNUMBER($R$210)),'5-man'!BH$24&gt;$R$210),BG205&lt;100,BG206+1&gt;=IF(OR('5-man'!$F$4=TRUE,'5-man'!$F$4="TRUE",'5-man'!$F$4="Yes"),25,50)),10,0)+IF('5-man'!BH$24=$Q$210,25,0))</f>
        <v/>
      </c>
      <c r="BI204">
        <f>MIN(100,BH205+IF(AND(OR(NOT(ISNUMBER($R$210)),'5-man'!BI$24&gt;$R$210),BH205&lt;100,BH206+1&gt;=IF(OR('5-man'!$F$4=TRUE,'5-man'!$F$4="TRUE",'5-man'!$F$4="Yes"),25,50)),10,0)+IF('5-man'!BI$24=$Q$210,25,0))</f>
        <v/>
      </c>
      <c r="BJ204">
        <f>MIN(100,BI205+IF(AND(OR(NOT(ISNUMBER($R$210)),'5-man'!BJ$24&gt;$R$210),BI205&lt;100,BI206+1&gt;=IF(OR('5-man'!$F$4=TRUE,'5-man'!$F$4="TRUE",'5-man'!$F$4="Yes"),25,50)),10,0)+IF('5-man'!BJ$24=$Q$210,25,0))</f>
        <v/>
      </c>
      <c r="BK204">
        <f>MIN(100,BJ205+IF(AND(OR(NOT(ISNUMBER($R$210)),'5-man'!BK$24&gt;$R$210),BJ205&lt;100,BJ206+1&gt;=IF(OR('5-man'!$F$4=TRUE,'5-man'!$F$4="TRUE",'5-man'!$F$4="Yes"),25,50)),10,0)+IF('5-man'!BK$24=$Q$210,25,0))</f>
        <v/>
      </c>
      <c r="BL204">
        <f>MIN(100,BK205+IF(AND(OR(NOT(ISNUMBER($R$210)),'5-man'!BL$24&gt;$R$210),BK205&lt;100,BK206+1&gt;=IF(OR('5-man'!$F$4=TRUE,'5-man'!$F$4="TRUE",'5-man'!$F$4="Yes"),25,50)),10,0)+IF('5-man'!BL$24=$Q$210,25,0))</f>
        <v/>
      </c>
      <c r="BM204">
        <f>MIN(100,BL205+IF(AND(OR(NOT(ISNUMBER($R$210)),'5-man'!BM$24&gt;$R$210),BL205&lt;100,BL206+1&gt;=IF(OR('5-man'!$F$4=TRUE,'5-man'!$F$4="TRUE",'5-man'!$F$4="Yes"),25,50)),10,0)+IF('5-man'!BM$24=$Q$210,25,0))</f>
        <v/>
      </c>
      <c r="BN204">
        <f>MIN(100,BM205+IF(AND(OR(NOT(ISNUMBER($R$210)),'5-man'!BN$24&gt;$R$210),BM205&lt;100,BM206+1&gt;=IF(OR('5-man'!$F$4=TRUE,'5-man'!$F$4="TRUE",'5-man'!$F$4="Yes"),25,50)),10,0)+IF('5-man'!BN$24=$Q$210,25,0))</f>
        <v/>
      </c>
      <c r="BO204">
        <f>MIN(100,BN205+IF(AND(OR(NOT(ISNUMBER($R$210)),'5-man'!BO$24&gt;$R$210),BN205&lt;100,BN206+1&gt;=IF(OR('5-man'!$F$4=TRUE,'5-man'!$F$4="TRUE",'5-man'!$F$4="Yes"),25,50)),10,0)+IF('5-man'!BO$24=$Q$210,25,0))</f>
        <v/>
      </c>
      <c r="BP204">
        <f>MIN(100,BO205+IF(AND(OR(NOT(ISNUMBER($R$210)),'5-man'!BP$24&gt;$R$210),BO205&lt;100,BO206+1&gt;=IF(OR('5-man'!$F$4=TRUE,'5-man'!$F$4="TRUE",'5-man'!$F$4="Yes"),25,50)),10,0)+IF('5-man'!BP$24=$Q$210,25,0))</f>
        <v/>
      </c>
      <c r="BQ204">
        <f>MIN(100,BP205+IF(AND(OR(NOT(ISNUMBER($R$210)),'5-man'!BQ$24&gt;$R$210),BP205&lt;100,BP206+1&gt;=IF(OR('5-man'!$F$4=TRUE,'5-man'!$F$4="TRUE",'5-man'!$F$4="Yes"),25,50)),10,0)+IF('5-man'!BQ$24=$Q$210,25,0))</f>
        <v/>
      </c>
      <c r="BR204">
        <f>MIN(100,BQ205+IF(AND(OR(NOT(ISNUMBER($R$210)),'5-man'!BR$24&gt;$R$210),BQ205&lt;100,BQ206+1&gt;=IF(OR('5-man'!$F$4=TRUE,'5-man'!$F$4="TRUE",'5-man'!$F$4="Yes"),25,50)),10,0)+IF('5-man'!BR$24=$Q$210,25,0))</f>
        <v/>
      </c>
      <c r="BS204">
        <f>MIN(100,BR205+IF(AND(OR(NOT(ISNUMBER($R$210)),'5-man'!BS$24&gt;$R$210),BR205&lt;100,BR206+1&gt;=IF(OR('5-man'!$F$4=TRUE,'5-man'!$F$4="TRUE",'5-man'!$F$4="Yes"),25,50)),10,0)+IF('5-man'!BS$24=$Q$210,25,0))</f>
        <v/>
      </c>
      <c r="BT204">
        <f>MIN(100,BS205+IF(AND(OR(NOT(ISNUMBER($R$210)),'5-man'!BT$24&gt;$R$210),BS205&lt;100,BS206+1&gt;=IF(OR('5-man'!$F$4=TRUE,'5-man'!$F$4="TRUE",'5-man'!$F$4="Yes"),25,50)),10,0)+IF('5-man'!BT$24=$Q$210,25,0))</f>
        <v/>
      </c>
      <c r="BU204">
        <f>MIN(100,BT205+IF(AND(OR(NOT(ISNUMBER($R$210)),'5-man'!BU$24&gt;$R$210),BT205&lt;100,BT206+1&gt;=IF(OR('5-man'!$F$4=TRUE,'5-man'!$F$4="TRUE",'5-man'!$F$4="Yes"),25,50)),10,0)+IF('5-man'!BU$24=$Q$210,25,0))</f>
        <v/>
      </c>
      <c r="BV204">
        <f>MIN(100,BU205+IF(AND(OR(NOT(ISNUMBER($R$210)),'5-man'!BV$24&gt;$R$210),BU205&lt;100,BU206+1&gt;=IF(OR('5-man'!$F$4=TRUE,'5-man'!$F$4="TRUE",'5-man'!$F$4="Yes"),25,50)),10,0)+IF('5-man'!BV$24=$Q$210,25,0))</f>
        <v/>
      </c>
      <c r="BW204">
        <f>MIN(100,BV205+IF(AND(OR(NOT(ISNUMBER($R$210)),'5-man'!BW$24&gt;$R$210),BV205&lt;100,BV206+1&gt;=IF(OR('5-man'!$F$4=TRUE,'5-man'!$F$4="TRUE",'5-man'!$F$4="Yes"),25,50)),10,0)+IF('5-man'!BW$24=$Q$210,25,0))</f>
        <v/>
      </c>
      <c r="BX204">
        <f>MIN(100,BW205+IF(AND(OR(NOT(ISNUMBER($R$210)),'5-man'!BX$24&gt;$R$210),BW205&lt;100,BW206+1&gt;=IF(OR('5-man'!$F$4=TRUE,'5-man'!$F$4="TRUE",'5-man'!$F$4="Yes"),25,50)),10,0)+IF('5-man'!BX$24=$Q$210,25,0))</f>
        <v/>
      </c>
      <c r="BY204">
        <f>MIN(100,BX205+IF(AND(OR(NOT(ISNUMBER($R$210)),'5-man'!BY$24&gt;$R$210),BX205&lt;100,BX206+1&gt;=IF(OR('5-man'!$F$4=TRUE,'5-man'!$F$4="TRUE",'5-man'!$F$4="Yes"),25,50)),10,0)+IF('5-man'!BY$24=$Q$210,25,0))</f>
        <v/>
      </c>
      <c r="BZ204">
        <f>MIN(100,BY205+IF(AND(OR(NOT(ISNUMBER($R$210)),'5-man'!BZ$24&gt;$R$210),BY205&lt;100,BY206+1&gt;=IF(OR('5-man'!$F$4=TRUE,'5-man'!$F$4="TRUE",'5-man'!$F$4="Yes"),25,50)),10,0)+IF('5-man'!BZ$24=$Q$210,25,0))</f>
        <v/>
      </c>
      <c r="CA204">
        <f>MIN(100,BZ205+IF(AND(OR(NOT(ISNUMBER($R$210)),'5-man'!CA$24&gt;$R$210),BZ205&lt;100,BZ206+1&gt;=IF(OR('5-man'!$F$4=TRUE,'5-man'!$F$4="TRUE",'5-man'!$F$4="Yes"),25,50)),10,0)+IF('5-man'!CA$24=$Q$210,25,0))</f>
        <v/>
      </c>
      <c r="CB204">
        <f>MIN(100,CA205+IF(AND(OR(NOT(ISNUMBER($R$210)),'5-man'!CB$24&gt;$R$210),CA205&lt;100,CA206+1&gt;=IF(OR('5-man'!$F$4=TRUE,'5-man'!$F$4="TRUE",'5-man'!$F$4="Yes"),25,50)),10,0)+IF('5-man'!CB$24=$Q$210,25,0))</f>
        <v/>
      </c>
      <c r="CC204">
        <f>MIN(100,CB205+IF(AND(OR(NOT(ISNUMBER($R$210)),'5-man'!CC$24&gt;$R$210),CB205&lt;100,CB206+1&gt;=IF(OR('5-man'!$F$4=TRUE,'5-man'!$F$4="TRUE",'5-man'!$F$4="Yes"),25,50)),10,0)+IF('5-man'!CC$24=$Q$210,25,0))</f>
        <v/>
      </c>
      <c r="CD204">
        <f>MIN(100,CC205+IF(AND(OR(NOT(ISNUMBER($R$210)),'5-man'!CD$24&gt;$R$210),CC205&lt;100,CC206+1&gt;=IF(OR('5-man'!$F$4=TRUE,'5-man'!$F$4="TRUE",'5-man'!$F$4="Yes"),25,50)),10,0)+IF('5-man'!CD$24=$Q$210,25,0))</f>
        <v/>
      </c>
    </row>
    <row r="205">
      <c r="A205" t="inlineStr">
        <is>
          <t>P1 spec</t>
        </is>
      </c>
      <c r="B205">
        <f>IF('5-man'!$C$4="",100,'5-man'!$C$4)</f>
        <v/>
      </c>
      <c r="C205">
        <f>IF(OR('5-man'!C$25="R",'5-man'!C$24=$R$210),MIN(100,C204+10),IF('5-man'!C$25="P",MIN(100,C204+25),IF(AND('5-man'!C$25="D",C204&gt;=35,'5-man'!C$24&lt;=IF('5-man'!$BF$4="",999,'5-man'!$BF$4)),C204-35,IF(AND(LEFT('5-man'!C$25,3)="ST&gt;",C204&gt;=100,'5-man'!C$24&lt;=IF('5-man'!$BF$4="",999,'5-man'!$BF$4)),0,IF(AND(OR(AND('5-man'!C$26="ST&gt;1",C212&gt;=100),AND('5-man'!C$27="ST&gt;1",C220&gt;=100),AND('5-man'!C$28="ST&gt;1",C228&gt;=100),AND('5-man'!C$29="ST&gt;1",C236&gt;=100)),'5-man'!C$24&lt;=IF('5-man'!$BF$4="",999,'5-man'!$BF$4)),100,C204)))))</f>
        <v/>
      </c>
      <c r="D205">
        <f>IF(OR('5-man'!D$25="R",'5-man'!D$24=$R$210),MIN(100,D204+10),IF('5-man'!D$25="P",MIN(100,D204+25),IF(AND('5-man'!D$25="D",D204&gt;=35,'5-man'!D$24&lt;=IF('5-man'!$BF$4="",999,'5-man'!$BF$4)),D204-35,IF(AND(LEFT('5-man'!D$25,3)="ST&gt;",D204&gt;=100,'5-man'!D$24&lt;=IF('5-man'!$BF$4="",999,'5-man'!$BF$4)),0,IF(AND(OR(AND('5-man'!D$26="ST&gt;1",D212&gt;=100),AND('5-man'!D$27="ST&gt;1",D220&gt;=100),AND('5-man'!D$28="ST&gt;1",D228&gt;=100),AND('5-man'!D$29="ST&gt;1",D236&gt;=100)),'5-man'!D$24&lt;=IF('5-man'!$BF$4="",999,'5-man'!$BF$4)),100,D204)))))</f>
        <v/>
      </c>
      <c r="E205">
        <f>IF(OR('5-man'!E$25="R",'5-man'!E$24=$R$210),MIN(100,E204+10),IF('5-man'!E$25="P",MIN(100,E204+25),IF(AND('5-man'!E$25="D",E204&gt;=35,'5-man'!E$24&lt;=IF('5-man'!$BF$4="",999,'5-man'!$BF$4)),E204-35,IF(AND(LEFT('5-man'!E$25,3)="ST&gt;",E204&gt;=100,'5-man'!E$24&lt;=IF('5-man'!$BF$4="",999,'5-man'!$BF$4)),0,IF(AND(OR(AND('5-man'!E$26="ST&gt;1",E212&gt;=100),AND('5-man'!E$27="ST&gt;1",E220&gt;=100),AND('5-man'!E$28="ST&gt;1",E228&gt;=100),AND('5-man'!E$29="ST&gt;1",E236&gt;=100)),'5-man'!E$24&lt;=IF('5-man'!$BF$4="",999,'5-man'!$BF$4)),100,E204)))))</f>
        <v/>
      </c>
      <c r="F205">
        <f>IF(OR('5-man'!F$25="R",'5-man'!F$24=$R$210),MIN(100,F204+10),IF('5-man'!F$25="P",MIN(100,F204+25),IF(AND('5-man'!F$25="D",F204&gt;=35,'5-man'!F$24&lt;=IF('5-man'!$BF$4="",999,'5-man'!$BF$4)),F204-35,IF(AND(LEFT('5-man'!F$25,3)="ST&gt;",F204&gt;=100,'5-man'!F$24&lt;=IF('5-man'!$BF$4="",999,'5-man'!$BF$4)),0,IF(AND(OR(AND('5-man'!F$26="ST&gt;1",F212&gt;=100),AND('5-man'!F$27="ST&gt;1",F220&gt;=100),AND('5-man'!F$28="ST&gt;1",F228&gt;=100),AND('5-man'!F$29="ST&gt;1",F236&gt;=100)),'5-man'!F$24&lt;=IF('5-man'!$BF$4="",999,'5-man'!$BF$4)),100,F204)))))</f>
        <v/>
      </c>
      <c r="G205">
        <f>IF(OR('5-man'!G$25="R",'5-man'!G$24=$R$210),MIN(100,G204+10),IF('5-man'!G$25="P",MIN(100,G204+25),IF(AND('5-man'!G$25="D",G204&gt;=35,'5-man'!G$24&lt;=IF('5-man'!$BF$4="",999,'5-man'!$BF$4)),G204-35,IF(AND(LEFT('5-man'!G$25,3)="ST&gt;",G204&gt;=100,'5-man'!G$24&lt;=IF('5-man'!$BF$4="",999,'5-man'!$BF$4)),0,IF(AND(OR(AND('5-man'!G$26="ST&gt;1",G212&gt;=100),AND('5-man'!G$27="ST&gt;1",G220&gt;=100),AND('5-man'!G$28="ST&gt;1",G228&gt;=100),AND('5-man'!G$29="ST&gt;1",G236&gt;=100)),'5-man'!G$24&lt;=IF('5-man'!$BF$4="",999,'5-man'!$BF$4)),100,G204)))))</f>
        <v/>
      </c>
      <c r="H205">
        <f>IF(OR('5-man'!H$25="R",'5-man'!H$24=$R$210),MIN(100,H204+10),IF('5-man'!H$25="P",MIN(100,H204+25),IF(AND('5-man'!H$25="D",H204&gt;=35,'5-man'!H$24&lt;=IF('5-man'!$BF$4="",999,'5-man'!$BF$4)),H204-35,IF(AND(LEFT('5-man'!H$25,3)="ST&gt;",H204&gt;=100,'5-man'!H$24&lt;=IF('5-man'!$BF$4="",999,'5-man'!$BF$4)),0,IF(AND(OR(AND('5-man'!H$26="ST&gt;1",H212&gt;=100),AND('5-man'!H$27="ST&gt;1",H220&gt;=100),AND('5-man'!H$28="ST&gt;1",H228&gt;=100),AND('5-man'!H$29="ST&gt;1",H236&gt;=100)),'5-man'!H$24&lt;=IF('5-man'!$BF$4="",999,'5-man'!$BF$4)),100,H204)))))</f>
        <v/>
      </c>
      <c r="I205">
        <f>IF(OR('5-man'!I$25="R",'5-man'!I$24=$R$210),MIN(100,I204+10),IF('5-man'!I$25="P",MIN(100,I204+25),IF(AND('5-man'!I$25="D",I204&gt;=35,'5-man'!I$24&lt;=IF('5-man'!$BF$4="",999,'5-man'!$BF$4)),I204-35,IF(AND(LEFT('5-man'!I$25,3)="ST&gt;",I204&gt;=100,'5-man'!I$24&lt;=IF('5-man'!$BF$4="",999,'5-man'!$BF$4)),0,IF(AND(OR(AND('5-man'!I$26="ST&gt;1",I212&gt;=100),AND('5-man'!I$27="ST&gt;1",I220&gt;=100),AND('5-man'!I$28="ST&gt;1",I228&gt;=100),AND('5-man'!I$29="ST&gt;1",I236&gt;=100)),'5-man'!I$24&lt;=IF('5-man'!$BF$4="",999,'5-man'!$BF$4)),100,I204)))))</f>
        <v/>
      </c>
      <c r="J205">
        <f>IF(OR('5-man'!J$25="R",'5-man'!J$24=$R$210),MIN(100,J204+10),IF('5-man'!J$25="P",MIN(100,J204+25),IF(AND('5-man'!J$25="D",J204&gt;=35,'5-man'!J$24&lt;=IF('5-man'!$BF$4="",999,'5-man'!$BF$4)),J204-35,IF(AND(LEFT('5-man'!J$25,3)="ST&gt;",J204&gt;=100,'5-man'!J$24&lt;=IF('5-man'!$BF$4="",999,'5-man'!$BF$4)),0,IF(AND(OR(AND('5-man'!J$26="ST&gt;1",J212&gt;=100),AND('5-man'!J$27="ST&gt;1",J220&gt;=100),AND('5-man'!J$28="ST&gt;1",J228&gt;=100),AND('5-man'!J$29="ST&gt;1",J236&gt;=100)),'5-man'!J$24&lt;=IF('5-man'!$BF$4="",999,'5-man'!$BF$4)),100,J204)))))</f>
        <v/>
      </c>
      <c r="K205">
        <f>IF(OR('5-man'!K$25="R",'5-man'!K$24=$R$210),MIN(100,K204+10),IF('5-man'!K$25="P",MIN(100,K204+25),IF(AND('5-man'!K$25="D",K204&gt;=35,'5-man'!K$24&lt;=IF('5-man'!$BF$4="",999,'5-man'!$BF$4)),K204-35,IF(AND(LEFT('5-man'!K$25,3)="ST&gt;",K204&gt;=100,'5-man'!K$24&lt;=IF('5-man'!$BF$4="",999,'5-man'!$BF$4)),0,IF(AND(OR(AND('5-man'!K$26="ST&gt;1",K212&gt;=100),AND('5-man'!K$27="ST&gt;1",K220&gt;=100),AND('5-man'!K$28="ST&gt;1",K228&gt;=100),AND('5-man'!K$29="ST&gt;1",K236&gt;=100)),'5-man'!K$24&lt;=IF('5-man'!$BF$4="",999,'5-man'!$BF$4)),100,K204)))))</f>
        <v/>
      </c>
      <c r="L205">
        <f>IF(OR('5-man'!L$25="R",'5-man'!L$24=$R$210),MIN(100,L204+10),IF('5-man'!L$25="P",MIN(100,L204+25),IF(AND('5-man'!L$25="D",L204&gt;=35,'5-man'!L$24&lt;=IF('5-man'!$BF$4="",999,'5-man'!$BF$4)),L204-35,IF(AND(LEFT('5-man'!L$25,3)="ST&gt;",L204&gt;=100,'5-man'!L$24&lt;=IF('5-man'!$BF$4="",999,'5-man'!$BF$4)),0,IF(AND(OR(AND('5-man'!L$26="ST&gt;1",L212&gt;=100),AND('5-man'!L$27="ST&gt;1",L220&gt;=100),AND('5-man'!L$28="ST&gt;1",L228&gt;=100),AND('5-man'!L$29="ST&gt;1",L236&gt;=100)),'5-man'!L$24&lt;=IF('5-man'!$BF$4="",999,'5-man'!$BF$4)),100,L204)))))</f>
        <v/>
      </c>
      <c r="M205">
        <f>IF(OR('5-man'!M$25="R",'5-man'!M$24=$R$210),MIN(100,M204+10),IF('5-man'!M$25="P",MIN(100,M204+25),IF(AND('5-man'!M$25="D",M204&gt;=35,'5-man'!M$24&lt;=IF('5-man'!$BF$4="",999,'5-man'!$BF$4)),M204-35,IF(AND(LEFT('5-man'!M$25,3)="ST&gt;",M204&gt;=100,'5-man'!M$24&lt;=IF('5-man'!$BF$4="",999,'5-man'!$BF$4)),0,IF(AND(OR(AND('5-man'!M$26="ST&gt;1",M212&gt;=100),AND('5-man'!M$27="ST&gt;1",M220&gt;=100),AND('5-man'!M$28="ST&gt;1",M228&gt;=100),AND('5-man'!M$29="ST&gt;1",M236&gt;=100)),'5-man'!M$24&lt;=IF('5-man'!$BF$4="",999,'5-man'!$BF$4)),100,M204)))))</f>
        <v/>
      </c>
      <c r="N205">
        <f>IF(OR('5-man'!N$25="R",'5-man'!N$24=$R$210),MIN(100,N204+10),IF('5-man'!N$25="P",MIN(100,N204+25),IF(AND('5-man'!N$25="D",N204&gt;=35,'5-man'!N$24&lt;=IF('5-man'!$BF$4="",999,'5-man'!$BF$4)),N204-35,IF(AND(LEFT('5-man'!N$25,3)="ST&gt;",N204&gt;=100,'5-man'!N$24&lt;=IF('5-man'!$BF$4="",999,'5-man'!$BF$4)),0,IF(AND(OR(AND('5-man'!N$26="ST&gt;1",N212&gt;=100),AND('5-man'!N$27="ST&gt;1",N220&gt;=100),AND('5-man'!N$28="ST&gt;1",N228&gt;=100),AND('5-man'!N$29="ST&gt;1",N236&gt;=100)),'5-man'!N$24&lt;=IF('5-man'!$BF$4="",999,'5-man'!$BF$4)),100,N204)))))</f>
        <v/>
      </c>
      <c r="O205">
        <f>IF(OR('5-man'!O$25="R",'5-man'!O$24=$R$210),MIN(100,O204+10),IF('5-man'!O$25="P",MIN(100,O204+25),IF(AND('5-man'!O$25="D",O204&gt;=35,'5-man'!O$24&lt;=IF('5-man'!$BF$4="",999,'5-man'!$BF$4)),O204-35,IF(AND(LEFT('5-man'!O$25,3)="ST&gt;",O204&gt;=100,'5-man'!O$24&lt;=IF('5-man'!$BF$4="",999,'5-man'!$BF$4)),0,IF(AND(OR(AND('5-man'!O$26="ST&gt;1",O212&gt;=100),AND('5-man'!O$27="ST&gt;1",O220&gt;=100),AND('5-man'!O$28="ST&gt;1",O228&gt;=100),AND('5-man'!O$29="ST&gt;1",O236&gt;=100)),'5-man'!O$24&lt;=IF('5-man'!$BF$4="",999,'5-man'!$BF$4)),100,O204)))))</f>
        <v/>
      </c>
      <c r="P205">
        <f>IF(OR('5-man'!P$25="R",'5-man'!P$24=$R$210),MIN(100,P204+10),IF('5-man'!P$25="P",MIN(100,P204+25),IF(AND('5-man'!P$25="D",P204&gt;=35,'5-man'!P$24&lt;=IF('5-man'!$BF$4="",999,'5-man'!$BF$4)),P204-35,IF(AND(LEFT('5-man'!P$25,3)="ST&gt;",P204&gt;=100,'5-man'!P$24&lt;=IF('5-man'!$BF$4="",999,'5-man'!$BF$4)),0,IF(AND(OR(AND('5-man'!P$26="ST&gt;1",P212&gt;=100),AND('5-man'!P$27="ST&gt;1",P220&gt;=100),AND('5-man'!P$28="ST&gt;1",P228&gt;=100),AND('5-man'!P$29="ST&gt;1",P236&gt;=100)),'5-man'!P$24&lt;=IF('5-man'!$BF$4="",999,'5-man'!$BF$4)),100,P204)))))</f>
        <v/>
      </c>
      <c r="Q205">
        <f>IF(OR('5-man'!Q$25="R",'5-man'!Q$24=$R$210),MIN(100,Q204+10),IF('5-man'!Q$25="P",MIN(100,Q204+25),IF(AND('5-man'!Q$25="D",Q204&gt;=35,'5-man'!Q$24&lt;=IF('5-man'!$BF$4="",999,'5-man'!$BF$4)),Q204-35,IF(AND(LEFT('5-man'!Q$25,3)="ST&gt;",Q204&gt;=100,'5-man'!Q$24&lt;=IF('5-man'!$BF$4="",999,'5-man'!$BF$4)),0,IF(AND(OR(AND('5-man'!Q$26="ST&gt;1",Q212&gt;=100),AND('5-man'!Q$27="ST&gt;1",Q220&gt;=100),AND('5-man'!Q$28="ST&gt;1",Q228&gt;=100),AND('5-man'!Q$29="ST&gt;1",Q236&gt;=100)),'5-man'!Q$24&lt;=IF('5-man'!$BF$4="",999,'5-man'!$BF$4)),100,Q204)))))</f>
        <v/>
      </c>
      <c r="R205">
        <f>IF(OR('5-man'!R$25="R",'5-man'!R$24=$R$210),MIN(100,R204+10),IF('5-man'!R$25="P",MIN(100,R204+25),IF(AND('5-man'!R$25="D",R204&gt;=35,'5-man'!R$24&lt;=IF('5-man'!$BF$4="",999,'5-man'!$BF$4)),R204-35,IF(AND(LEFT('5-man'!R$25,3)="ST&gt;",R204&gt;=100,'5-man'!R$24&lt;=IF('5-man'!$BF$4="",999,'5-man'!$BF$4)),0,IF(AND(OR(AND('5-man'!R$26="ST&gt;1",R212&gt;=100),AND('5-man'!R$27="ST&gt;1",R220&gt;=100),AND('5-man'!R$28="ST&gt;1",R228&gt;=100),AND('5-man'!R$29="ST&gt;1",R236&gt;=100)),'5-man'!R$24&lt;=IF('5-man'!$BF$4="",999,'5-man'!$BF$4)),100,R204)))))</f>
        <v/>
      </c>
      <c r="S205">
        <f>IF(OR('5-man'!S$25="R",'5-man'!S$24=$R$210),MIN(100,S204+10),IF('5-man'!S$25="P",MIN(100,S204+25),IF(AND('5-man'!S$25="D",S204&gt;=35,'5-man'!S$24&lt;=IF('5-man'!$BF$4="",999,'5-man'!$BF$4)),S204-35,IF(AND(LEFT('5-man'!S$25,3)="ST&gt;",S204&gt;=100,'5-man'!S$24&lt;=IF('5-man'!$BF$4="",999,'5-man'!$BF$4)),0,IF(AND(OR(AND('5-man'!S$26="ST&gt;1",S212&gt;=100),AND('5-man'!S$27="ST&gt;1",S220&gt;=100),AND('5-man'!S$28="ST&gt;1",S228&gt;=100),AND('5-man'!S$29="ST&gt;1",S236&gt;=100)),'5-man'!S$24&lt;=IF('5-man'!$BF$4="",999,'5-man'!$BF$4)),100,S204)))))</f>
        <v/>
      </c>
      <c r="T205">
        <f>IF(OR('5-man'!T$25="R",'5-man'!T$24=$R$210),MIN(100,T204+10),IF('5-man'!T$25="P",MIN(100,T204+25),IF(AND('5-man'!T$25="D",T204&gt;=35,'5-man'!T$24&lt;=IF('5-man'!$BF$4="",999,'5-man'!$BF$4)),T204-35,IF(AND(LEFT('5-man'!T$25,3)="ST&gt;",T204&gt;=100,'5-man'!T$24&lt;=IF('5-man'!$BF$4="",999,'5-man'!$BF$4)),0,IF(AND(OR(AND('5-man'!T$26="ST&gt;1",T212&gt;=100),AND('5-man'!T$27="ST&gt;1",T220&gt;=100),AND('5-man'!T$28="ST&gt;1",T228&gt;=100),AND('5-man'!T$29="ST&gt;1",T236&gt;=100)),'5-man'!T$24&lt;=IF('5-man'!$BF$4="",999,'5-man'!$BF$4)),100,T204)))))</f>
        <v/>
      </c>
      <c r="U205">
        <f>IF(OR('5-man'!U$25="R",'5-man'!U$24=$R$210),MIN(100,U204+10),IF('5-man'!U$25="P",MIN(100,U204+25),IF(AND('5-man'!U$25="D",U204&gt;=35,'5-man'!U$24&lt;=IF('5-man'!$BF$4="",999,'5-man'!$BF$4)),U204-35,IF(AND(LEFT('5-man'!U$25,3)="ST&gt;",U204&gt;=100,'5-man'!U$24&lt;=IF('5-man'!$BF$4="",999,'5-man'!$BF$4)),0,IF(AND(OR(AND('5-man'!U$26="ST&gt;1",U212&gt;=100),AND('5-man'!U$27="ST&gt;1",U220&gt;=100),AND('5-man'!U$28="ST&gt;1",U228&gt;=100),AND('5-man'!U$29="ST&gt;1",U236&gt;=100)),'5-man'!U$24&lt;=IF('5-man'!$BF$4="",999,'5-man'!$BF$4)),100,U204)))))</f>
        <v/>
      </c>
      <c r="V205">
        <f>IF(OR('5-man'!V$25="R",'5-man'!V$24=$R$210),MIN(100,V204+10),IF('5-man'!V$25="P",MIN(100,V204+25),IF(AND('5-man'!V$25="D",V204&gt;=35,'5-man'!V$24&lt;=IF('5-man'!$BF$4="",999,'5-man'!$BF$4)),V204-35,IF(AND(LEFT('5-man'!V$25,3)="ST&gt;",V204&gt;=100,'5-man'!V$24&lt;=IF('5-man'!$BF$4="",999,'5-man'!$BF$4)),0,IF(AND(OR(AND('5-man'!V$26="ST&gt;1",V212&gt;=100),AND('5-man'!V$27="ST&gt;1",V220&gt;=100),AND('5-man'!V$28="ST&gt;1",V228&gt;=100),AND('5-man'!V$29="ST&gt;1",V236&gt;=100)),'5-man'!V$24&lt;=IF('5-man'!$BF$4="",999,'5-man'!$BF$4)),100,V204)))))</f>
        <v/>
      </c>
      <c r="W205">
        <f>IF(OR('5-man'!W$25="R",'5-man'!W$24=$R$210),MIN(100,W204+10),IF('5-man'!W$25="P",MIN(100,W204+25),IF(AND('5-man'!W$25="D",W204&gt;=35,'5-man'!W$24&lt;=IF('5-man'!$BF$4="",999,'5-man'!$BF$4)),W204-35,IF(AND(LEFT('5-man'!W$25,3)="ST&gt;",W204&gt;=100,'5-man'!W$24&lt;=IF('5-man'!$BF$4="",999,'5-man'!$BF$4)),0,IF(AND(OR(AND('5-man'!W$26="ST&gt;1",W212&gt;=100),AND('5-man'!W$27="ST&gt;1",W220&gt;=100),AND('5-man'!W$28="ST&gt;1",W228&gt;=100),AND('5-man'!W$29="ST&gt;1",W236&gt;=100)),'5-man'!W$24&lt;=IF('5-man'!$BF$4="",999,'5-man'!$BF$4)),100,W204)))))</f>
        <v/>
      </c>
      <c r="X205">
        <f>IF(OR('5-man'!X$25="R",'5-man'!X$24=$R$210),MIN(100,X204+10),IF('5-man'!X$25="P",MIN(100,X204+25),IF(AND('5-man'!X$25="D",X204&gt;=35,'5-man'!X$24&lt;=IF('5-man'!$BF$4="",999,'5-man'!$BF$4)),X204-35,IF(AND(LEFT('5-man'!X$25,3)="ST&gt;",X204&gt;=100,'5-man'!X$24&lt;=IF('5-man'!$BF$4="",999,'5-man'!$BF$4)),0,IF(AND(OR(AND('5-man'!X$26="ST&gt;1",X212&gt;=100),AND('5-man'!X$27="ST&gt;1",X220&gt;=100),AND('5-man'!X$28="ST&gt;1",X228&gt;=100),AND('5-man'!X$29="ST&gt;1",X236&gt;=100)),'5-man'!X$24&lt;=IF('5-man'!$BF$4="",999,'5-man'!$BF$4)),100,X204)))))</f>
        <v/>
      </c>
      <c r="Y205">
        <f>IF(OR('5-man'!Y$25="R",'5-man'!Y$24=$R$210),MIN(100,Y204+10),IF('5-man'!Y$25="P",MIN(100,Y204+25),IF(AND('5-man'!Y$25="D",Y204&gt;=35,'5-man'!Y$24&lt;=IF('5-man'!$BF$4="",999,'5-man'!$BF$4)),Y204-35,IF(AND(LEFT('5-man'!Y$25,3)="ST&gt;",Y204&gt;=100,'5-man'!Y$24&lt;=IF('5-man'!$BF$4="",999,'5-man'!$BF$4)),0,IF(AND(OR(AND('5-man'!Y$26="ST&gt;1",Y212&gt;=100),AND('5-man'!Y$27="ST&gt;1",Y220&gt;=100),AND('5-man'!Y$28="ST&gt;1",Y228&gt;=100),AND('5-man'!Y$29="ST&gt;1",Y236&gt;=100)),'5-man'!Y$24&lt;=IF('5-man'!$BF$4="",999,'5-man'!$BF$4)),100,Y204)))))</f>
        <v/>
      </c>
      <c r="Z205">
        <f>IF(OR('5-man'!Z$25="R",'5-man'!Z$24=$R$210),MIN(100,Z204+10),IF('5-man'!Z$25="P",MIN(100,Z204+25),IF(AND('5-man'!Z$25="D",Z204&gt;=35,'5-man'!Z$24&lt;=IF('5-man'!$BF$4="",999,'5-man'!$BF$4)),Z204-35,IF(AND(LEFT('5-man'!Z$25,3)="ST&gt;",Z204&gt;=100,'5-man'!Z$24&lt;=IF('5-man'!$BF$4="",999,'5-man'!$BF$4)),0,IF(AND(OR(AND('5-man'!Z$26="ST&gt;1",Z212&gt;=100),AND('5-man'!Z$27="ST&gt;1",Z220&gt;=100),AND('5-man'!Z$28="ST&gt;1",Z228&gt;=100),AND('5-man'!Z$29="ST&gt;1",Z236&gt;=100)),'5-man'!Z$24&lt;=IF('5-man'!$BF$4="",999,'5-man'!$BF$4)),100,Z204)))))</f>
        <v/>
      </c>
      <c r="AA205">
        <f>IF(OR('5-man'!AA$25="R",'5-man'!AA$24=$R$210),MIN(100,AA204+10),IF('5-man'!AA$25="P",MIN(100,AA204+25),IF(AND('5-man'!AA$25="D",AA204&gt;=35,'5-man'!AA$24&lt;=IF('5-man'!$BF$4="",999,'5-man'!$BF$4)),AA204-35,IF(AND(LEFT('5-man'!AA$25,3)="ST&gt;",AA204&gt;=100,'5-man'!AA$24&lt;=IF('5-man'!$BF$4="",999,'5-man'!$BF$4)),0,IF(AND(OR(AND('5-man'!AA$26="ST&gt;1",AA212&gt;=100),AND('5-man'!AA$27="ST&gt;1",AA220&gt;=100),AND('5-man'!AA$28="ST&gt;1",AA228&gt;=100),AND('5-man'!AA$29="ST&gt;1",AA236&gt;=100)),'5-man'!AA$24&lt;=IF('5-man'!$BF$4="",999,'5-man'!$BF$4)),100,AA204)))))</f>
        <v/>
      </c>
      <c r="AB205">
        <f>IF(OR('5-man'!AB$25="R",'5-man'!AB$24=$R$210),MIN(100,AB204+10),IF('5-man'!AB$25="P",MIN(100,AB204+25),IF(AND('5-man'!AB$25="D",AB204&gt;=35,'5-man'!AB$24&lt;=IF('5-man'!$BF$4="",999,'5-man'!$BF$4)),AB204-35,IF(AND(LEFT('5-man'!AB$25,3)="ST&gt;",AB204&gt;=100,'5-man'!AB$24&lt;=IF('5-man'!$BF$4="",999,'5-man'!$BF$4)),0,IF(AND(OR(AND('5-man'!AB$26="ST&gt;1",AB212&gt;=100),AND('5-man'!AB$27="ST&gt;1",AB220&gt;=100),AND('5-man'!AB$28="ST&gt;1",AB228&gt;=100),AND('5-man'!AB$29="ST&gt;1",AB236&gt;=100)),'5-man'!AB$24&lt;=IF('5-man'!$BF$4="",999,'5-man'!$BF$4)),100,AB204)))))</f>
        <v/>
      </c>
      <c r="AC205">
        <f>IF(OR('5-man'!AC$25="R",'5-man'!AC$24=$R$210),MIN(100,AC204+10),IF('5-man'!AC$25="P",MIN(100,AC204+25),IF(AND('5-man'!AC$25="D",AC204&gt;=35,'5-man'!AC$24&lt;=IF('5-man'!$BF$4="",999,'5-man'!$BF$4)),AC204-35,IF(AND(LEFT('5-man'!AC$25,3)="ST&gt;",AC204&gt;=100,'5-man'!AC$24&lt;=IF('5-man'!$BF$4="",999,'5-man'!$BF$4)),0,IF(AND(OR(AND('5-man'!AC$26="ST&gt;1",AC212&gt;=100),AND('5-man'!AC$27="ST&gt;1",AC220&gt;=100),AND('5-man'!AC$28="ST&gt;1",AC228&gt;=100),AND('5-man'!AC$29="ST&gt;1",AC236&gt;=100)),'5-man'!AC$24&lt;=IF('5-man'!$BF$4="",999,'5-man'!$BF$4)),100,AC204)))))</f>
        <v/>
      </c>
      <c r="AD205">
        <f>IF(OR('5-man'!AD$25="R",'5-man'!AD$24=$R$210),MIN(100,AD204+10),IF('5-man'!AD$25="P",MIN(100,AD204+25),IF(AND('5-man'!AD$25="D",AD204&gt;=35,'5-man'!AD$24&lt;=IF('5-man'!$BF$4="",999,'5-man'!$BF$4)),AD204-35,IF(AND(LEFT('5-man'!AD$25,3)="ST&gt;",AD204&gt;=100,'5-man'!AD$24&lt;=IF('5-man'!$BF$4="",999,'5-man'!$BF$4)),0,IF(AND(OR(AND('5-man'!AD$26="ST&gt;1",AD212&gt;=100),AND('5-man'!AD$27="ST&gt;1",AD220&gt;=100),AND('5-man'!AD$28="ST&gt;1",AD228&gt;=100),AND('5-man'!AD$29="ST&gt;1",AD236&gt;=100)),'5-man'!AD$24&lt;=IF('5-man'!$BF$4="",999,'5-man'!$BF$4)),100,AD204)))))</f>
        <v/>
      </c>
      <c r="AE205">
        <f>IF(OR('5-man'!AE$25="R",'5-man'!AE$24=$R$210),MIN(100,AE204+10),IF('5-man'!AE$25="P",MIN(100,AE204+25),IF(AND('5-man'!AE$25="D",AE204&gt;=35,'5-man'!AE$24&lt;=IF('5-man'!$BF$4="",999,'5-man'!$BF$4)),AE204-35,IF(AND(LEFT('5-man'!AE$25,3)="ST&gt;",AE204&gt;=100,'5-man'!AE$24&lt;=IF('5-man'!$BF$4="",999,'5-man'!$BF$4)),0,IF(AND(OR(AND('5-man'!AE$26="ST&gt;1",AE212&gt;=100),AND('5-man'!AE$27="ST&gt;1",AE220&gt;=100),AND('5-man'!AE$28="ST&gt;1",AE228&gt;=100),AND('5-man'!AE$29="ST&gt;1",AE236&gt;=100)),'5-man'!AE$24&lt;=IF('5-man'!$BF$4="",999,'5-man'!$BF$4)),100,AE204)))))</f>
        <v/>
      </c>
      <c r="AF205">
        <f>IF(OR('5-man'!AF$25="R",'5-man'!AF$24=$R$210),MIN(100,AF204+10),IF('5-man'!AF$25="P",MIN(100,AF204+25),IF(AND('5-man'!AF$25="D",AF204&gt;=35,'5-man'!AF$24&lt;=IF('5-man'!$BF$4="",999,'5-man'!$BF$4)),AF204-35,IF(AND(LEFT('5-man'!AF$25,3)="ST&gt;",AF204&gt;=100,'5-man'!AF$24&lt;=IF('5-man'!$BF$4="",999,'5-man'!$BF$4)),0,IF(AND(OR(AND('5-man'!AF$26="ST&gt;1",AF212&gt;=100),AND('5-man'!AF$27="ST&gt;1",AF220&gt;=100),AND('5-man'!AF$28="ST&gt;1",AF228&gt;=100),AND('5-man'!AF$29="ST&gt;1",AF236&gt;=100)),'5-man'!AF$24&lt;=IF('5-man'!$BF$4="",999,'5-man'!$BF$4)),100,AF204)))))</f>
        <v/>
      </c>
      <c r="AG205">
        <f>IF(OR('5-man'!AG$25="R",'5-man'!AG$24=$R$210),MIN(100,AG204+10),IF('5-man'!AG$25="P",MIN(100,AG204+25),IF(AND('5-man'!AG$25="D",AG204&gt;=35,'5-man'!AG$24&lt;=IF('5-man'!$BF$4="",999,'5-man'!$BF$4)),AG204-35,IF(AND(LEFT('5-man'!AG$25,3)="ST&gt;",AG204&gt;=100,'5-man'!AG$24&lt;=IF('5-man'!$BF$4="",999,'5-man'!$BF$4)),0,IF(AND(OR(AND('5-man'!AG$26="ST&gt;1",AG212&gt;=100),AND('5-man'!AG$27="ST&gt;1",AG220&gt;=100),AND('5-man'!AG$28="ST&gt;1",AG228&gt;=100),AND('5-man'!AG$29="ST&gt;1",AG236&gt;=100)),'5-man'!AG$24&lt;=IF('5-man'!$BF$4="",999,'5-man'!$BF$4)),100,AG204)))))</f>
        <v/>
      </c>
      <c r="AH205">
        <f>IF(OR('5-man'!AH$25="R",'5-man'!AH$24=$R$210),MIN(100,AH204+10),IF('5-man'!AH$25="P",MIN(100,AH204+25),IF(AND('5-man'!AH$25="D",AH204&gt;=35,'5-man'!AH$24&lt;=IF('5-man'!$BF$4="",999,'5-man'!$BF$4)),AH204-35,IF(AND(LEFT('5-man'!AH$25,3)="ST&gt;",AH204&gt;=100,'5-man'!AH$24&lt;=IF('5-man'!$BF$4="",999,'5-man'!$BF$4)),0,IF(AND(OR(AND('5-man'!AH$26="ST&gt;1",AH212&gt;=100),AND('5-man'!AH$27="ST&gt;1",AH220&gt;=100),AND('5-man'!AH$28="ST&gt;1",AH228&gt;=100),AND('5-man'!AH$29="ST&gt;1",AH236&gt;=100)),'5-man'!AH$24&lt;=IF('5-man'!$BF$4="",999,'5-man'!$BF$4)),100,AH204)))))</f>
        <v/>
      </c>
      <c r="AI205">
        <f>IF(OR('5-man'!AI$25="R",'5-man'!AI$24=$R$210),MIN(100,AI204+10),IF('5-man'!AI$25="P",MIN(100,AI204+25),IF(AND('5-man'!AI$25="D",AI204&gt;=35,'5-man'!AI$24&lt;=IF('5-man'!$BF$4="",999,'5-man'!$BF$4)),AI204-35,IF(AND(LEFT('5-man'!AI$25,3)="ST&gt;",AI204&gt;=100,'5-man'!AI$24&lt;=IF('5-man'!$BF$4="",999,'5-man'!$BF$4)),0,IF(AND(OR(AND('5-man'!AI$26="ST&gt;1",AI212&gt;=100),AND('5-man'!AI$27="ST&gt;1",AI220&gt;=100),AND('5-man'!AI$28="ST&gt;1",AI228&gt;=100),AND('5-man'!AI$29="ST&gt;1",AI236&gt;=100)),'5-man'!AI$24&lt;=IF('5-man'!$BF$4="",999,'5-man'!$BF$4)),100,AI204)))))</f>
        <v/>
      </c>
      <c r="AJ205">
        <f>IF(OR('5-man'!AJ$25="R",'5-man'!AJ$24=$R$210),MIN(100,AJ204+10),IF('5-man'!AJ$25="P",MIN(100,AJ204+25),IF(AND('5-man'!AJ$25="D",AJ204&gt;=35,'5-man'!AJ$24&lt;=IF('5-man'!$BF$4="",999,'5-man'!$BF$4)),AJ204-35,IF(AND(LEFT('5-man'!AJ$25,3)="ST&gt;",AJ204&gt;=100,'5-man'!AJ$24&lt;=IF('5-man'!$BF$4="",999,'5-man'!$BF$4)),0,IF(AND(OR(AND('5-man'!AJ$26="ST&gt;1",AJ212&gt;=100),AND('5-man'!AJ$27="ST&gt;1",AJ220&gt;=100),AND('5-man'!AJ$28="ST&gt;1",AJ228&gt;=100),AND('5-man'!AJ$29="ST&gt;1",AJ236&gt;=100)),'5-man'!AJ$24&lt;=IF('5-man'!$BF$4="",999,'5-man'!$BF$4)),100,AJ204)))))</f>
        <v/>
      </c>
      <c r="AK205">
        <f>IF(OR('5-man'!AK$25="R",'5-man'!AK$24=$R$210),MIN(100,AK204+10),IF('5-man'!AK$25="P",MIN(100,AK204+25),IF(AND('5-man'!AK$25="D",AK204&gt;=35,'5-man'!AK$24&lt;=IF('5-man'!$BF$4="",999,'5-man'!$BF$4)),AK204-35,IF(AND(LEFT('5-man'!AK$25,3)="ST&gt;",AK204&gt;=100,'5-man'!AK$24&lt;=IF('5-man'!$BF$4="",999,'5-man'!$BF$4)),0,IF(AND(OR(AND('5-man'!AK$26="ST&gt;1",AK212&gt;=100),AND('5-man'!AK$27="ST&gt;1",AK220&gt;=100),AND('5-man'!AK$28="ST&gt;1",AK228&gt;=100),AND('5-man'!AK$29="ST&gt;1",AK236&gt;=100)),'5-man'!AK$24&lt;=IF('5-man'!$BF$4="",999,'5-man'!$BF$4)),100,AK204)))))</f>
        <v/>
      </c>
      <c r="AL205">
        <f>IF(OR('5-man'!AL$25="R",'5-man'!AL$24=$R$210),MIN(100,AL204+10),IF('5-man'!AL$25="P",MIN(100,AL204+25),IF(AND('5-man'!AL$25="D",AL204&gt;=35,'5-man'!AL$24&lt;=IF('5-man'!$BF$4="",999,'5-man'!$BF$4)),AL204-35,IF(AND(LEFT('5-man'!AL$25,3)="ST&gt;",AL204&gt;=100,'5-man'!AL$24&lt;=IF('5-man'!$BF$4="",999,'5-man'!$BF$4)),0,IF(AND(OR(AND('5-man'!AL$26="ST&gt;1",AL212&gt;=100),AND('5-man'!AL$27="ST&gt;1",AL220&gt;=100),AND('5-man'!AL$28="ST&gt;1",AL228&gt;=100),AND('5-man'!AL$29="ST&gt;1",AL236&gt;=100)),'5-man'!AL$24&lt;=IF('5-man'!$BF$4="",999,'5-man'!$BF$4)),100,AL204)))))</f>
        <v/>
      </c>
      <c r="AM205">
        <f>IF(OR('5-man'!AM$25="R",'5-man'!AM$24=$R$210),MIN(100,AM204+10),IF('5-man'!AM$25="P",MIN(100,AM204+25),IF(AND('5-man'!AM$25="D",AM204&gt;=35,'5-man'!AM$24&lt;=IF('5-man'!$BF$4="",999,'5-man'!$BF$4)),AM204-35,IF(AND(LEFT('5-man'!AM$25,3)="ST&gt;",AM204&gt;=100,'5-man'!AM$24&lt;=IF('5-man'!$BF$4="",999,'5-man'!$BF$4)),0,IF(AND(OR(AND('5-man'!AM$26="ST&gt;1",AM212&gt;=100),AND('5-man'!AM$27="ST&gt;1",AM220&gt;=100),AND('5-man'!AM$28="ST&gt;1",AM228&gt;=100),AND('5-man'!AM$29="ST&gt;1",AM236&gt;=100)),'5-man'!AM$24&lt;=IF('5-man'!$BF$4="",999,'5-man'!$BF$4)),100,AM204)))))</f>
        <v/>
      </c>
      <c r="AN205">
        <f>IF(OR('5-man'!AN$25="R",'5-man'!AN$24=$R$210),MIN(100,AN204+10),IF('5-man'!AN$25="P",MIN(100,AN204+25),IF(AND('5-man'!AN$25="D",AN204&gt;=35,'5-man'!AN$24&lt;=IF('5-man'!$BF$4="",999,'5-man'!$BF$4)),AN204-35,IF(AND(LEFT('5-man'!AN$25,3)="ST&gt;",AN204&gt;=100,'5-man'!AN$24&lt;=IF('5-man'!$BF$4="",999,'5-man'!$BF$4)),0,IF(AND(OR(AND('5-man'!AN$26="ST&gt;1",AN212&gt;=100),AND('5-man'!AN$27="ST&gt;1",AN220&gt;=100),AND('5-man'!AN$28="ST&gt;1",AN228&gt;=100),AND('5-man'!AN$29="ST&gt;1",AN236&gt;=100)),'5-man'!AN$24&lt;=IF('5-man'!$BF$4="",999,'5-man'!$BF$4)),100,AN204)))))</f>
        <v/>
      </c>
      <c r="AO205">
        <f>IF(OR('5-man'!AO$25="R",'5-man'!AO$24=$R$210),MIN(100,AO204+10),IF('5-man'!AO$25="P",MIN(100,AO204+25),IF(AND('5-man'!AO$25="D",AO204&gt;=35,'5-man'!AO$24&lt;=IF('5-man'!$BF$4="",999,'5-man'!$BF$4)),AO204-35,IF(AND(LEFT('5-man'!AO$25,3)="ST&gt;",AO204&gt;=100,'5-man'!AO$24&lt;=IF('5-man'!$BF$4="",999,'5-man'!$BF$4)),0,IF(AND(OR(AND('5-man'!AO$26="ST&gt;1",AO212&gt;=100),AND('5-man'!AO$27="ST&gt;1",AO220&gt;=100),AND('5-man'!AO$28="ST&gt;1",AO228&gt;=100),AND('5-man'!AO$29="ST&gt;1",AO236&gt;=100)),'5-man'!AO$24&lt;=IF('5-man'!$BF$4="",999,'5-man'!$BF$4)),100,AO204)))))</f>
        <v/>
      </c>
      <c r="AP205">
        <f>IF(OR('5-man'!AP$25="R",'5-man'!AP$24=$R$210),MIN(100,AP204+10),IF('5-man'!AP$25="P",MIN(100,AP204+25),IF(AND('5-man'!AP$25="D",AP204&gt;=35,'5-man'!AP$24&lt;=IF('5-man'!$BF$4="",999,'5-man'!$BF$4)),AP204-35,IF(AND(LEFT('5-man'!AP$25,3)="ST&gt;",AP204&gt;=100,'5-man'!AP$24&lt;=IF('5-man'!$BF$4="",999,'5-man'!$BF$4)),0,IF(AND(OR(AND('5-man'!AP$26="ST&gt;1",AP212&gt;=100),AND('5-man'!AP$27="ST&gt;1",AP220&gt;=100),AND('5-man'!AP$28="ST&gt;1",AP228&gt;=100),AND('5-man'!AP$29="ST&gt;1",AP236&gt;=100)),'5-man'!AP$24&lt;=IF('5-man'!$BF$4="",999,'5-man'!$BF$4)),100,AP204)))))</f>
        <v/>
      </c>
      <c r="AQ205">
        <f>IF(OR('5-man'!AQ$25="R",'5-man'!AQ$24=$R$210),MIN(100,AQ204+10),IF('5-man'!AQ$25="P",MIN(100,AQ204+25),IF(AND('5-man'!AQ$25="D",AQ204&gt;=35,'5-man'!AQ$24&lt;=IF('5-man'!$BF$4="",999,'5-man'!$BF$4)),AQ204-35,IF(AND(LEFT('5-man'!AQ$25,3)="ST&gt;",AQ204&gt;=100,'5-man'!AQ$24&lt;=IF('5-man'!$BF$4="",999,'5-man'!$BF$4)),0,IF(AND(OR(AND('5-man'!AQ$26="ST&gt;1",AQ212&gt;=100),AND('5-man'!AQ$27="ST&gt;1",AQ220&gt;=100),AND('5-man'!AQ$28="ST&gt;1",AQ228&gt;=100),AND('5-man'!AQ$29="ST&gt;1",AQ236&gt;=100)),'5-man'!AQ$24&lt;=IF('5-man'!$BF$4="",999,'5-man'!$BF$4)),100,AQ204)))))</f>
        <v/>
      </c>
      <c r="AR205">
        <f>IF(OR('5-man'!AR$25="R",'5-man'!AR$24=$R$210),MIN(100,AR204+10),IF('5-man'!AR$25="P",MIN(100,AR204+25),IF(AND('5-man'!AR$25="D",AR204&gt;=35,'5-man'!AR$24&lt;=IF('5-man'!$BF$4="",999,'5-man'!$BF$4)),AR204-35,IF(AND(LEFT('5-man'!AR$25,3)="ST&gt;",AR204&gt;=100,'5-man'!AR$24&lt;=IF('5-man'!$BF$4="",999,'5-man'!$BF$4)),0,IF(AND(OR(AND('5-man'!AR$26="ST&gt;1",AR212&gt;=100),AND('5-man'!AR$27="ST&gt;1",AR220&gt;=100),AND('5-man'!AR$28="ST&gt;1",AR228&gt;=100),AND('5-man'!AR$29="ST&gt;1",AR236&gt;=100)),'5-man'!AR$24&lt;=IF('5-man'!$BF$4="",999,'5-man'!$BF$4)),100,AR204)))))</f>
        <v/>
      </c>
      <c r="AS205">
        <f>IF(OR('5-man'!AS$25="R",'5-man'!AS$24=$R$210),MIN(100,AS204+10),IF('5-man'!AS$25="P",MIN(100,AS204+25),IF(AND('5-man'!AS$25="D",AS204&gt;=35,'5-man'!AS$24&lt;=IF('5-man'!$BF$4="",999,'5-man'!$BF$4)),AS204-35,IF(AND(LEFT('5-man'!AS$25,3)="ST&gt;",AS204&gt;=100,'5-man'!AS$24&lt;=IF('5-man'!$BF$4="",999,'5-man'!$BF$4)),0,IF(AND(OR(AND('5-man'!AS$26="ST&gt;1",AS212&gt;=100),AND('5-man'!AS$27="ST&gt;1",AS220&gt;=100),AND('5-man'!AS$28="ST&gt;1",AS228&gt;=100),AND('5-man'!AS$29="ST&gt;1",AS236&gt;=100)),'5-man'!AS$24&lt;=IF('5-man'!$BF$4="",999,'5-man'!$BF$4)),100,AS204)))))</f>
        <v/>
      </c>
      <c r="AT205">
        <f>IF(OR('5-man'!AT$25="R",'5-man'!AT$24=$R$210),MIN(100,AT204+10),IF('5-man'!AT$25="P",MIN(100,AT204+25),IF(AND('5-man'!AT$25="D",AT204&gt;=35,'5-man'!AT$24&lt;=IF('5-man'!$BF$4="",999,'5-man'!$BF$4)),AT204-35,IF(AND(LEFT('5-man'!AT$25,3)="ST&gt;",AT204&gt;=100,'5-man'!AT$24&lt;=IF('5-man'!$BF$4="",999,'5-man'!$BF$4)),0,IF(AND(OR(AND('5-man'!AT$26="ST&gt;1",AT212&gt;=100),AND('5-man'!AT$27="ST&gt;1",AT220&gt;=100),AND('5-man'!AT$28="ST&gt;1",AT228&gt;=100),AND('5-man'!AT$29="ST&gt;1",AT236&gt;=100)),'5-man'!AT$24&lt;=IF('5-man'!$BF$4="",999,'5-man'!$BF$4)),100,AT204)))))</f>
        <v/>
      </c>
      <c r="AU205">
        <f>IF(OR('5-man'!AU$25="R",'5-man'!AU$24=$R$210),MIN(100,AU204+10),IF('5-man'!AU$25="P",MIN(100,AU204+25),IF(AND('5-man'!AU$25="D",AU204&gt;=35,'5-man'!AU$24&lt;=IF('5-man'!$BF$4="",999,'5-man'!$BF$4)),AU204-35,IF(AND(LEFT('5-man'!AU$25,3)="ST&gt;",AU204&gt;=100,'5-man'!AU$24&lt;=IF('5-man'!$BF$4="",999,'5-man'!$BF$4)),0,IF(AND(OR(AND('5-man'!AU$26="ST&gt;1",AU212&gt;=100),AND('5-man'!AU$27="ST&gt;1",AU220&gt;=100),AND('5-man'!AU$28="ST&gt;1",AU228&gt;=100),AND('5-man'!AU$29="ST&gt;1",AU236&gt;=100)),'5-man'!AU$24&lt;=IF('5-man'!$BF$4="",999,'5-man'!$BF$4)),100,AU204)))))</f>
        <v/>
      </c>
      <c r="AV205">
        <f>IF(OR('5-man'!AV$25="R",'5-man'!AV$24=$R$210),MIN(100,AV204+10),IF('5-man'!AV$25="P",MIN(100,AV204+25),IF(AND('5-man'!AV$25="D",AV204&gt;=35,'5-man'!AV$24&lt;=IF('5-man'!$BF$4="",999,'5-man'!$BF$4)),AV204-35,IF(AND(LEFT('5-man'!AV$25,3)="ST&gt;",AV204&gt;=100,'5-man'!AV$24&lt;=IF('5-man'!$BF$4="",999,'5-man'!$BF$4)),0,IF(AND(OR(AND('5-man'!AV$26="ST&gt;1",AV212&gt;=100),AND('5-man'!AV$27="ST&gt;1",AV220&gt;=100),AND('5-man'!AV$28="ST&gt;1",AV228&gt;=100),AND('5-man'!AV$29="ST&gt;1",AV236&gt;=100)),'5-man'!AV$24&lt;=IF('5-man'!$BF$4="",999,'5-man'!$BF$4)),100,AV204)))))</f>
        <v/>
      </c>
      <c r="AW205">
        <f>IF(OR('5-man'!AW$25="R",'5-man'!AW$24=$R$210),MIN(100,AW204+10),IF('5-man'!AW$25="P",MIN(100,AW204+25),IF(AND('5-man'!AW$25="D",AW204&gt;=35,'5-man'!AW$24&lt;=IF('5-man'!$BF$4="",999,'5-man'!$BF$4)),AW204-35,IF(AND(LEFT('5-man'!AW$25,3)="ST&gt;",AW204&gt;=100,'5-man'!AW$24&lt;=IF('5-man'!$BF$4="",999,'5-man'!$BF$4)),0,IF(AND(OR(AND('5-man'!AW$26="ST&gt;1",AW212&gt;=100),AND('5-man'!AW$27="ST&gt;1",AW220&gt;=100),AND('5-man'!AW$28="ST&gt;1",AW228&gt;=100),AND('5-man'!AW$29="ST&gt;1",AW236&gt;=100)),'5-man'!AW$24&lt;=IF('5-man'!$BF$4="",999,'5-man'!$BF$4)),100,AW204)))))</f>
        <v/>
      </c>
      <c r="AX205">
        <f>IF(OR('5-man'!AX$25="R",'5-man'!AX$24=$R$210),MIN(100,AX204+10),IF('5-man'!AX$25="P",MIN(100,AX204+25),IF(AND('5-man'!AX$25="D",AX204&gt;=35,'5-man'!AX$24&lt;=IF('5-man'!$BF$4="",999,'5-man'!$BF$4)),AX204-35,IF(AND(LEFT('5-man'!AX$25,3)="ST&gt;",AX204&gt;=100,'5-man'!AX$24&lt;=IF('5-man'!$BF$4="",999,'5-man'!$BF$4)),0,IF(AND(OR(AND('5-man'!AX$26="ST&gt;1",AX212&gt;=100),AND('5-man'!AX$27="ST&gt;1",AX220&gt;=100),AND('5-man'!AX$28="ST&gt;1",AX228&gt;=100),AND('5-man'!AX$29="ST&gt;1",AX236&gt;=100)),'5-man'!AX$24&lt;=IF('5-man'!$BF$4="",999,'5-man'!$BF$4)),100,AX204)))))</f>
        <v/>
      </c>
      <c r="AY205">
        <f>IF(OR('5-man'!AY$25="R",'5-man'!AY$24=$R$210),MIN(100,AY204+10),IF('5-man'!AY$25="P",MIN(100,AY204+25),IF(AND('5-man'!AY$25="D",AY204&gt;=35,'5-man'!AY$24&lt;=IF('5-man'!$BF$4="",999,'5-man'!$BF$4)),AY204-35,IF(AND(LEFT('5-man'!AY$25,3)="ST&gt;",AY204&gt;=100,'5-man'!AY$24&lt;=IF('5-man'!$BF$4="",999,'5-man'!$BF$4)),0,IF(AND(OR(AND('5-man'!AY$26="ST&gt;1",AY212&gt;=100),AND('5-man'!AY$27="ST&gt;1",AY220&gt;=100),AND('5-man'!AY$28="ST&gt;1",AY228&gt;=100),AND('5-man'!AY$29="ST&gt;1",AY236&gt;=100)),'5-man'!AY$24&lt;=IF('5-man'!$BF$4="",999,'5-man'!$BF$4)),100,AY204)))))</f>
        <v/>
      </c>
      <c r="AZ205">
        <f>IF(OR('5-man'!AZ$25="R",'5-man'!AZ$24=$R$210),MIN(100,AZ204+10),IF('5-man'!AZ$25="P",MIN(100,AZ204+25),IF(AND('5-man'!AZ$25="D",AZ204&gt;=35,'5-man'!AZ$24&lt;=IF('5-man'!$BF$4="",999,'5-man'!$BF$4)),AZ204-35,IF(AND(LEFT('5-man'!AZ$25,3)="ST&gt;",AZ204&gt;=100,'5-man'!AZ$24&lt;=IF('5-man'!$BF$4="",999,'5-man'!$BF$4)),0,IF(AND(OR(AND('5-man'!AZ$26="ST&gt;1",AZ212&gt;=100),AND('5-man'!AZ$27="ST&gt;1",AZ220&gt;=100),AND('5-man'!AZ$28="ST&gt;1",AZ228&gt;=100),AND('5-man'!AZ$29="ST&gt;1",AZ236&gt;=100)),'5-man'!AZ$24&lt;=IF('5-man'!$BF$4="",999,'5-man'!$BF$4)),100,AZ204)))))</f>
        <v/>
      </c>
      <c r="BA205">
        <f>IF(OR('5-man'!BA$25="R",'5-man'!BA$24=$R$210),MIN(100,BA204+10),IF('5-man'!BA$25="P",MIN(100,BA204+25),IF(AND('5-man'!BA$25="D",BA204&gt;=35,'5-man'!BA$24&lt;=IF('5-man'!$BF$4="",999,'5-man'!$BF$4)),BA204-35,IF(AND(LEFT('5-man'!BA$25,3)="ST&gt;",BA204&gt;=100,'5-man'!BA$24&lt;=IF('5-man'!$BF$4="",999,'5-man'!$BF$4)),0,IF(AND(OR(AND('5-man'!BA$26="ST&gt;1",BA212&gt;=100),AND('5-man'!BA$27="ST&gt;1",BA220&gt;=100),AND('5-man'!BA$28="ST&gt;1",BA228&gt;=100),AND('5-man'!BA$29="ST&gt;1",BA236&gt;=100)),'5-man'!BA$24&lt;=IF('5-man'!$BF$4="",999,'5-man'!$BF$4)),100,BA204)))))</f>
        <v/>
      </c>
      <c r="BB205">
        <f>IF(OR('5-man'!BB$25="R",'5-man'!BB$24=$R$210),MIN(100,BB204+10),IF('5-man'!BB$25="P",MIN(100,BB204+25),IF(AND('5-man'!BB$25="D",BB204&gt;=35,'5-man'!BB$24&lt;=IF('5-man'!$BF$4="",999,'5-man'!$BF$4)),BB204-35,IF(AND(LEFT('5-man'!BB$25,3)="ST&gt;",BB204&gt;=100,'5-man'!BB$24&lt;=IF('5-man'!$BF$4="",999,'5-man'!$BF$4)),0,IF(AND(OR(AND('5-man'!BB$26="ST&gt;1",BB212&gt;=100),AND('5-man'!BB$27="ST&gt;1",BB220&gt;=100),AND('5-man'!BB$28="ST&gt;1",BB228&gt;=100),AND('5-man'!BB$29="ST&gt;1",BB236&gt;=100)),'5-man'!BB$24&lt;=IF('5-man'!$BF$4="",999,'5-man'!$BF$4)),100,BB204)))))</f>
        <v/>
      </c>
      <c r="BC205">
        <f>IF(OR('5-man'!BC$25="R",'5-man'!BC$24=$R$210),MIN(100,BC204+10),IF('5-man'!BC$25="P",MIN(100,BC204+25),IF(AND('5-man'!BC$25="D",BC204&gt;=35,'5-man'!BC$24&lt;=IF('5-man'!$BF$4="",999,'5-man'!$BF$4)),BC204-35,IF(AND(LEFT('5-man'!BC$25,3)="ST&gt;",BC204&gt;=100,'5-man'!BC$24&lt;=IF('5-man'!$BF$4="",999,'5-man'!$BF$4)),0,IF(AND(OR(AND('5-man'!BC$26="ST&gt;1",BC212&gt;=100),AND('5-man'!BC$27="ST&gt;1",BC220&gt;=100),AND('5-man'!BC$28="ST&gt;1",BC228&gt;=100),AND('5-man'!BC$29="ST&gt;1",BC236&gt;=100)),'5-man'!BC$24&lt;=IF('5-man'!$BF$4="",999,'5-man'!$BF$4)),100,BC204)))))</f>
        <v/>
      </c>
      <c r="BD205">
        <f>IF(OR('5-man'!BD$25="R",'5-man'!BD$24=$R$210),MIN(100,BD204+10),IF('5-man'!BD$25="P",MIN(100,BD204+25),IF(AND('5-man'!BD$25="D",BD204&gt;=35,'5-man'!BD$24&lt;=IF('5-man'!$BF$4="",999,'5-man'!$BF$4)),BD204-35,IF(AND(LEFT('5-man'!BD$25,3)="ST&gt;",BD204&gt;=100,'5-man'!BD$24&lt;=IF('5-man'!$BF$4="",999,'5-man'!$BF$4)),0,IF(AND(OR(AND('5-man'!BD$26="ST&gt;1",BD212&gt;=100),AND('5-man'!BD$27="ST&gt;1",BD220&gt;=100),AND('5-man'!BD$28="ST&gt;1",BD228&gt;=100),AND('5-man'!BD$29="ST&gt;1",BD236&gt;=100)),'5-man'!BD$24&lt;=IF('5-man'!$BF$4="",999,'5-man'!$BF$4)),100,BD204)))))</f>
        <v/>
      </c>
      <c r="BE205">
        <f>IF(OR('5-man'!BE$25="R",'5-man'!BE$24=$R$210),MIN(100,BE204+10),IF('5-man'!BE$25="P",MIN(100,BE204+25),IF(AND('5-man'!BE$25="D",BE204&gt;=35,'5-man'!BE$24&lt;=IF('5-man'!$BF$4="",999,'5-man'!$BF$4)),BE204-35,IF(AND(LEFT('5-man'!BE$25,3)="ST&gt;",BE204&gt;=100,'5-man'!BE$24&lt;=IF('5-man'!$BF$4="",999,'5-man'!$BF$4)),0,IF(AND(OR(AND('5-man'!BE$26="ST&gt;1",BE212&gt;=100),AND('5-man'!BE$27="ST&gt;1",BE220&gt;=100),AND('5-man'!BE$28="ST&gt;1",BE228&gt;=100),AND('5-man'!BE$29="ST&gt;1",BE236&gt;=100)),'5-man'!BE$24&lt;=IF('5-man'!$BF$4="",999,'5-man'!$BF$4)),100,BE204)))))</f>
        <v/>
      </c>
      <c r="BF205">
        <f>IF(OR('5-man'!BF$25="R",'5-man'!BF$24=$R$210),MIN(100,BF204+10),IF('5-man'!BF$25="P",MIN(100,BF204+25),IF(AND('5-man'!BF$25="D",BF204&gt;=35,'5-man'!BF$24&lt;=IF('5-man'!$BF$4="",999,'5-man'!$BF$4)),BF204-35,IF(AND(LEFT('5-man'!BF$25,3)="ST&gt;",BF204&gt;=100,'5-man'!BF$24&lt;=IF('5-man'!$BF$4="",999,'5-man'!$BF$4)),0,IF(AND(OR(AND('5-man'!BF$26="ST&gt;1",BF212&gt;=100),AND('5-man'!BF$27="ST&gt;1",BF220&gt;=100),AND('5-man'!BF$28="ST&gt;1",BF228&gt;=100),AND('5-man'!BF$29="ST&gt;1",BF236&gt;=100)),'5-man'!BF$24&lt;=IF('5-man'!$BF$4="",999,'5-man'!$BF$4)),100,BF204)))))</f>
        <v/>
      </c>
      <c r="BG205">
        <f>IF(OR('5-man'!BG$25="R",'5-man'!BG$24=$R$210),MIN(100,BG204+10),IF('5-man'!BG$25="P",MIN(100,BG204+25),IF(AND('5-man'!BG$25="D",BG204&gt;=35,'5-man'!BG$24&lt;=IF('5-man'!$BF$4="",999,'5-man'!$BF$4)),BG204-35,IF(AND(LEFT('5-man'!BG$25,3)="ST&gt;",BG204&gt;=100,'5-man'!BG$24&lt;=IF('5-man'!$BF$4="",999,'5-man'!$BF$4)),0,IF(AND(OR(AND('5-man'!BG$26="ST&gt;1",BG212&gt;=100),AND('5-man'!BG$27="ST&gt;1",BG220&gt;=100),AND('5-man'!BG$28="ST&gt;1",BG228&gt;=100),AND('5-man'!BG$29="ST&gt;1",BG236&gt;=100)),'5-man'!BG$24&lt;=IF('5-man'!$BF$4="",999,'5-man'!$BF$4)),100,BG204)))))</f>
        <v/>
      </c>
      <c r="BH205">
        <f>IF(OR('5-man'!BH$25="R",'5-man'!BH$24=$R$210),MIN(100,BH204+10),IF('5-man'!BH$25="P",MIN(100,BH204+25),IF(AND('5-man'!BH$25="D",BH204&gt;=35,'5-man'!BH$24&lt;=IF('5-man'!$BF$4="",999,'5-man'!$BF$4)),BH204-35,IF(AND(LEFT('5-man'!BH$25,3)="ST&gt;",BH204&gt;=100,'5-man'!BH$24&lt;=IF('5-man'!$BF$4="",999,'5-man'!$BF$4)),0,IF(AND(OR(AND('5-man'!BH$26="ST&gt;1",BH212&gt;=100),AND('5-man'!BH$27="ST&gt;1",BH220&gt;=100),AND('5-man'!BH$28="ST&gt;1",BH228&gt;=100),AND('5-man'!BH$29="ST&gt;1",BH236&gt;=100)),'5-man'!BH$24&lt;=IF('5-man'!$BF$4="",999,'5-man'!$BF$4)),100,BH204)))))</f>
        <v/>
      </c>
      <c r="BI205">
        <f>IF(OR('5-man'!BI$25="R",'5-man'!BI$24=$R$210),MIN(100,BI204+10),IF('5-man'!BI$25="P",MIN(100,BI204+25),IF(AND('5-man'!BI$25="D",BI204&gt;=35,'5-man'!BI$24&lt;=IF('5-man'!$BF$4="",999,'5-man'!$BF$4)),BI204-35,IF(AND(LEFT('5-man'!BI$25,3)="ST&gt;",BI204&gt;=100,'5-man'!BI$24&lt;=IF('5-man'!$BF$4="",999,'5-man'!$BF$4)),0,IF(AND(OR(AND('5-man'!BI$26="ST&gt;1",BI212&gt;=100),AND('5-man'!BI$27="ST&gt;1",BI220&gt;=100),AND('5-man'!BI$28="ST&gt;1",BI228&gt;=100),AND('5-man'!BI$29="ST&gt;1",BI236&gt;=100)),'5-man'!BI$24&lt;=IF('5-man'!$BF$4="",999,'5-man'!$BF$4)),100,BI204)))))</f>
        <v/>
      </c>
      <c r="BJ205">
        <f>IF(OR('5-man'!BJ$25="R",'5-man'!BJ$24=$R$210),MIN(100,BJ204+10),IF('5-man'!BJ$25="P",MIN(100,BJ204+25),IF(AND('5-man'!BJ$25="D",BJ204&gt;=35,'5-man'!BJ$24&lt;=IF('5-man'!$BF$4="",999,'5-man'!$BF$4)),BJ204-35,IF(AND(LEFT('5-man'!BJ$25,3)="ST&gt;",BJ204&gt;=100,'5-man'!BJ$24&lt;=IF('5-man'!$BF$4="",999,'5-man'!$BF$4)),0,IF(AND(OR(AND('5-man'!BJ$26="ST&gt;1",BJ212&gt;=100),AND('5-man'!BJ$27="ST&gt;1",BJ220&gt;=100),AND('5-man'!BJ$28="ST&gt;1",BJ228&gt;=100),AND('5-man'!BJ$29="ST&gt;1",BJ236&gt;=100)),'5-man'!BJ$24&lt;=IF('5-man'!$BF$4="",999,'5-man'!$BF$4)),100,BJ204)))))</f>
        <v/>
      </c>
      <c r="BK205">
        <f>IF(OR('5-man'!BK$25="R",'5-man'!BK$24=$R$210),MIN(100,BK204+10),IF('5-man'!BK$25="P",MIN(100,BK204+25),IF(AND('5-man'!BK$25="D",BK204&gt;=35,'5-man'!BK$24&lt;=IF('5-man'!$BF$4="",999,'5-man'!$BF$4)),BK204-35,IF(AND(LEFT('5-man'!BK$25,3)="ST&gt;",BK204&gt;=100,'5-man'!BK$24&lt;=IF('5-man'!$BF$4="",999,'5-man'!$BF$4)),0,IF(AND(OR(AND('5-man'!BK$26="ST&gt;1",BK212&gt;=100),AND('5-man'!BK$27="ST&gt;1",BK220&gt;=100),AND('5-man'!BK$28="ST&gt;1",BK228&gt;=100),AND('5-man'!BK$29="ST&gt;1",BK236&gt;=100)),'5-man'!BK$24&lt;=IF('5-man'!$BF$4="",999,'5-man'!$BF$4)),100,BK204)))))</f>
        <v/>
      </c>
      <c r="BL205">
        <f>IF(OR('5-man'!BL$25="R",'5-man'!BL$24=$R$210),MIN(100,BL204+10),IF('5-man'!BL$25="P",MIN(100,BL204+25),IF(AND('5-man'!BL$25="D",BL204&gt;=35,'5-man'!BL$24&lt;=IF('5-man'!$BF$4="",999,'5-man'!$BF$4)),BL204-35,IF(AND(LEFT('5-man'!BL$25,3)="ST&gt;",BL204&gt;=100,'5-man'!BL$24&lt;=IF('5-man'!$BF$4="",999,'5-man'!$BF$4)),0,IF(AND(OR(AND('5-man'!BL$26="ST&gt;1",BL212&gt;=100),AND('5-man'!BL$27="ST&gt;1",BL220&gt;=100),AND('5-man'!BL$28="ST&gt;1",BL228&gt;=100),AND('5-man'!BL$29="ST&gt;1",BL236&gt;=100)),'5-man'!BL$24&lt;=IF('5-man'!$BF$4="",999,'5-man'!$BF$4)),100,BL204)))))</f>
        <v/>
      </c>
      <c r="BM205">
        <f>IF(OR('5-man'!BM$25="R",'5-man'!BM$24=$R$210),MIN(100,BM204+10),IF('5-man'!BM$25="P",MIN(100,BM204+25),IF(AND('5-man'!BM$25="D",BM204&gt;=35,'5-man'!BM$24&lt;=IF('5-man'!$BF$4="",999,'5-man'!$BF$4)),BM204-35,IF(AND(LEFT('5-man'!BM$25,3)="ST&gt;",BM204&gt;=100,'5-man'!BM$24&lt;=IF('5-man'!$BF$4="",999,'5-man'!$BF$4)),0,IF(AND(OR(AND('5-man'!BM$26="ST&gt;1",BM212&gt;=100),AND('5-man'!BM$27="ST&gt;1",BM220&gt;=100),AND('5-man'!BM$28="ST&gt;1",BM228&gt;=100),AND('5-man'!BM$29="ST&gt;1",BM236&gt;=100)),'5-man'!BM$24&lt;=IF('5-man'!$BF$4="",999,'5-man'!$BF$4)),100,BM204)))))</f>
        <v/>
      </c>
      <c r="BN205">
        <f>IF(OR('5-man'!BN$25="R",'5-man'!BN$24=$R$210),MIN(100,BN204+10),IF('5-man'!BN$25="P",MIN(100,BN204+25),IF(AND('5-man'!BN$25="D",BN204&gt;=35,'5-man'!BN$24&lt;=IF('5-man'!$BF$4="",999,'5-man'!$BF$4)),BN204-35,IF(AND(LEFT('5-man'!BN$25,3)="ST&gt;",BN204&gt;=100,'5-man'!BN$24&lt;=IF('5-man'!$BF$4="",999,'5-man'!$BF$4)),0,IF(AND(OR(AND('5-man'!BN$26="ST&gt;1",BN212&gt;=100),AND('5-man'!BN$27="ST&gt;1",BN220&gt;=100),AND('5-man'!BN$28="ST&gt;1",BN228&gt;=100),AND('5-man'!BN$29="ST&gt;1",BN236&gt;=100)),'5-man'!BN$24&lt;=IF('5-man'!$BF$4="",999,'5-man'!$BF$4)),100,BN204)))))</f>
        <v/>
      </c>
      <c r="BO205">
        <f>IF(OR('5-man'!BO$25="R",'5-man'!BO$24=$R$210),MIN(100,BO204+10),IF('5-man'!BO$25="P",MIN(100,BO204+25),IF(AND('5-man'!BO$25="D",BO204&gt;=35,'5-man'!BO$24&lt;=IF('5-man'!$BF$4="",999,'5-man'!$BF$4)),BO204-35,IF(AND(LEFT('5-man'!BO$25,3)="ST&gt;",BO204&gt;=100,'5-man'!BO$24&lt;=IF('5-man'!$BF$4="",999,'5-man'!$BF$4)),0,IF(AND(OR(AND('5-man'!BO$26="ST&gt;1",BO212&gt;=100),AND('5-man'!BO$27="ST&gt;1",BO220&gt;=100),AND('5-man'!BO$28="ST&gt;1",BO228&gt;=100),AND('5-man'!BO$29="ST&gt;1",BO236&gt;=100)),'5-man'!BO$24&lt;=IF('5-man'!$BF$4="",999,'5-man'!$BF$4)),100,BO204)))))</f>
        <v/>
      </c>
      <c r="BP205">
        <f>IF(OR('5-man'!BP$25="R",'5-man'!BP$24=$R$210),MIN(100,BP204+10),IF('5-man'!BP$25="P",MIN(100,BP204+25),IF(AND('5-man'!BP$25="D",BP204&gt;=35,'5-man'!BP$24&lt;=IF('5-man'!$BF$4="",999,'5-man'!$BF$4)),BP204-35,IF(AND(LEFT('5-man'!BP$25,3)="ST&gt;",BP204&gt;=100,'5-man'!BP$24&lt;=IF('5-man'!$BF$4="",999,'5-man'!$BF$4)),0,IF(AND(OR(AND('5-man'!BP$26="ST&gt;1",BP212&gt;=100),AND('5-man'!BP$27="ST&gt;1",BP220&gt;=100),AND('5-man'!BP$28="ST&gt;1",BP228&gt;=100),AND('5-man'!BP$29="ST&gt;1",BP236&gt;=100)),'5-man'!BP$24&lt;=IF('5-man'!$BF$4="",999,'5-man'!$BF$4)),100,BP204)))))</f>
        <v/>
      </c>
      <c r="BQ205">
        <f>IF(OR('5-man'!BQ$25="R",'5-man'!BQ$24=$R$210),MIN(100,BQ204+10),IF('5-man'!BQ$25="P",MIN(100,BQ204+25),IF(AND('5-man'!BQ$25="D",BQ204&gt;=35,'5-man'!BQ$24&lt;=IF('5-man'!$BF$4="",999,'5-man'!$BF$4)),BQ204-35,IF(AND(LEFT('5-man'!BQ$25,3)="ST&gt;",BQ204&gt;=100,'5-man'!BQ$24&lt;=IF('5-man'!$BF$4="",999,'5-man'!$BF$4)),0,IF(AND(OR(AND('5-man'!BQ$26="ST&gt;1",BQ212&gt;=100),AND('5-man'!BQ$27="ST&gt;1",BQ220&gt;=100),AND('5-man'!BQ$28="ST&gt;1",BQ228&gt;=100),AND('5-man'!BQ$29="ST&gt;1",BQ236&gt;=100)),'5-man'!BQ$24&lt;=IF('5-man'!$BF$4="",999,'5-man'!$BF$4)),100,BQ204)))))</f>
        <v/>
      </c>
      <c r="BR205">
        <f>IF(OR('5-man'!BR$25="R",'5-man'!BR$24=$R$210),MIN(100,BR204+10),IF('5-man'!BR$25="P",MIN(100,BR204+25),IF(AND('5-man'!BR$25="D",BR204&gt;=35,'5-man'!BR$24&lt;=IF('5-man'!$BF$4="",999,'5-man'!$BF$4)),BR204-35,IF(AND(LEFT('5-man'!BR$25,3)="ST&gt;",BR204&gt;=100,'5-man'!BR$24&lt;=IF('5-man'!$BF$4="",999,'5-man'!$BF$4)),0,IF(AND(OR(AND('5-man'!BR$26="ST&gt;1",BR212&gt;=100),AND('5-man'!BR$27="ST&gt;1",BR220&gt;=100),AND('5-man'!BR$28="ST&gt;1",BR228&gt;=100),AND('5-man'!BR$29="ST&gt;1",BR236&gt;=100)),'5-man'!BR$24&lt;=IF('5-man'!$BF$4="",999,'5-man'!$BF$4)),100,BR204)))))</f>
        <v/>
      </c>
      <c r="BS205">
        <f>IF(OR('5-man'!BS$25="R",'5-man'!BS$24=$R$210),MIN(100,BS204+10),IF('5-man'!BS$25="P",MIN(100,BS204+25),IF(AND('5-man'!BS$25="D",BS204&gt;=35,'5-man'!BS$24&lt;=IF('5-man'!$BF$4="",999,'5-man'!$BF$4)),BS204-35,IF(AND(LEFT('5-man'!BS$25,3)="ST&gt;",BS204&gt;=100,'5-man'!BS$24&lt;=IF('5-man'!$BF$4="",999,'5-man'!$BF$4)),0,IF(AND(OR(AND('5-man'!BS$26="ST&gt;1",BS212&gt;=100),AND('5-man'!BS$27="ST&gt;1",BS220&gt;=100),AND('5-man'!BS$28="ST&gt;1",BS228&gt;=100),AND('5-man'!BS$29="ST&gt;1",BS236&gt;=100)),'5-man'!BS$24&lt;=IF('5-man'!$BF$4="",999,'5-man'!$BF$4)),100,BS204)))))</f>
        <v/>
      </c>
      <c r="BT205">
        <f>IF(OR('5-man'!BT$25="R",'5-man'!BT$24=$R$210),MIN(100,BT204+10),IF('5-man'!BT$25="P",MIN(100,BT204+25),IF(AND('5-man'!BT$25="D",BT204&gt;=35,'5-man'!BT$24&lt;=IF('5-man'!$BF$4="",999,'5-man'!$BF$4)),BT204-35,IF(AND(LEFT('5-man'!BT$25,3)="ST&gt;",BT204&gt;=100,'5-man'!BT$24&lt;=IF('5-man'!$BF$4="",999,'5-man'!$BF$4)),0,IF(AND(OR(AND('5-man'!BT$26="ST&gt;1",BT212&gt;=100),AND('5-man'!BT$27="ST&gt;1",BT220&gt;=100),AND('5-man'!BT$28="ST&gt;1",BT228&gt;=100),AND('5-man'!BT$29="ST&gt;1",BT236&gt;=100)),'5-man'!BT$24&lt;=IF('5-man'!$BF$4="",999,'5-man'!$BF$4)),100,BT204)))))</f>
        <v/>
      </c>
      <c r="BU205">
        <f>IF(OR('5-man'!BU$25="R",'5-man'!BU$24=$R$210),MIN(100,BU204+10),IF('5-man'!BU$25="P",MIN(100,BU204+25),IF(AND('5-man'!BU$25="D",BU204&gt;=35,'5-man'!BU$24&lt;=IF('5-man'!$BF$4="",999,'5-man'!$BF$4)),BU204-35,IF(AND(LEFT('5-man'!BU$25,3)="ST&gt;",BU204&gt;=100,'5-man'!BU$24&lt;=IF('5-man'!$BF$4="",999,'5-man'!$BF$4)),0,IF(AND(OR(AND('5-man'!BU$26="ST&gt;1",BU212&gt;=100),AND('5-man'!BU$27="ST&gt;1",BU220&gt;=100),AND('5-man'!BU$28="ST&gt;1",BU228&gt;=100),AND('5-man'!BU$29="ST&gt;1",BU236&gt;=100)),'5-man'!BU$24&lt;=IF('5-man'!$BF$4="",999,'5-man'!$BF$4)),100,BU204)))))</f>
        <v/>
      </c>
      <c r="BV205">
        <f>IF(OR('5-man'!BV$25="R",'5-man'!BV$24=$R$210),MIN(100,BV204+10),IF('5-man'!BV$25="P",MIN(100,BV204+25),IF(AND('5-man'!BV$25="D",BV204&gt;=35,'5-man'!BV$24&lt;=IF('5-man'!$BF$4="",999,'5-man'!$BF$4)),BV204-35,IF(AND(LEFT('5-man'!BV$25,3)="ST&gt;",BV204&gt;=100,'5-man'!BV$24&lt;=IF('5-man'!$BF$4="",999,'5-man'!$BF$4)),0,IF(AND(OR(AND('5-man'!BV$26="ST&gt;1",BV212&gt;=100),AND('5-man'!BV$27="ST&gt;1",BV220&gt;=100),AND('5-man'!BV$28="ST&gt;1",BV228&gt;=100),AND('5-man'!BV$29="ST&gt;1",BV236&gt;=100)),'5-man'!BV$24&lt;=IF('5-man'!$BF$4="",999,'5-man'!$BF$4)),100,BV204)))))</f>
        <v/>
      </c>
      <c r="BW205">
        <f>IF(OR('5-man'!BW$25="R",'5-man'!BW$24=$R$210),MIN(100,BW204+10),IF('5-man'!BW$25="P",MIN(100,BW204+25),IF(AND('5-man'!BW$25="D",BW204&gt;=35,'5-man'!BW$24&lt;=IF('5-man'!$BF$4="",999,'5-man'!$BF$4)),BW204-35,IF(AND(LEFT('5-man'!BW$25,3)="ST&gt;",BW204&gt;=100,'5-man'!BW$24&lt;=IF('5-man'!$BF$4="",999,'5-man'!$BF$4)),0,IF(AND(OR(AND('5-man'!BW$26="ST&gt;1",BW212&gt;=100),AND('5-man'!BW$27="ST&gt;1",BW220&gt;=100),AND('5-man'!BW$28="ST&gt;1",BW228&gt;=100),AND('5-man'!BW$29="ST&gt;1",BW236&gt;=100)),'5-man'!BW$24&lt;=IF('5-man'!$BF$4="",999,'5-man'!$BF$4)),100,BW204)))))</f>
        <v/>
      </c>
      <c r="BX205">
        <f>IF(OR('5-man'!BX$25="R",'5-man'!BX$24=$R$210),MIN(100,BX204+10),IF('5-man'!BX$25="P",MIN(100,BX204+25),IF(AND('5-man'!BX$25="D",BX204&gt;=35,'5-man'!BX$24&lt;=IF('5-man'!$BF$4="",999,'5-man'!$BF$4)),BX204-35,IF(AND(LEFT('5-man'!BX$25,3)="ST&gt;",BX204&gt;=100,'5-man'!BX$24&lt;=IF('5-man'!$BF$4="",999,'5-man'!$BF$4)),0,IF(AND(OR(AND('5-man'!BX$26="ST&gt;1",BX212&gt;=100),AND('5-man'!BX$27="ST&gt;1",BX220&gt;=100),AND('5-man'!BX$28="ST&gt;1",BX228&gt;=100),AND('5-man'!BX$29="ST&gt;1",BX236&gt;=100)),'5-man'!BX$24&lt;=IF('5-man'!$BF$4="",999,'5-man'!$BF$4)),100,BX204)))))</f>
        <v/>
      </c>
      <c r="BY205">
        <f>IF(OR('5-man'!BY$25="R",'5-man'!BY$24=$R$210),MIN(100,BY204+10),IF('5-man'!BY$25="P",MIN(100,BY204+25),IF(AND('5-man'!BY$25="D",BY204&gt;=35,'5-man'!BY$24&lt;=IF('5-man'!$BF$4="",999,'5-man'!$BF$4)),BY204-35,IF(AND(LEFT('5-man'!BY$25,3)="ST&gt;",BY204&gt;=100,'5-man'!BY$24&lt;=IF('5-man'!$BF$4="",999,'5-man'!$BF$4)),0,IF(AND(OR(AND('5-man'!BY$26="ST&gt;1",BY212&gt;=100),AND('5-man'!BY$27="ST&gt;1",BY220&gt;=100),AND('5-man'!BY$28="ST&gt;1",BY228&gt;=100),AND('5-man'!BY$29="ST&gt;1",BY236&gt;=100)),'5-man'!BY$24&lt;=IF('5-man'!$BF$4="",999,'5-man'!$BF$4)),100,BY204)))))</f>
        <v/>
      </c>
      <c r="BZ205">
        <f>IF(OR('5-man'!BZ$25="R",'5-man'!BZ$24=$R$210),MIN(100,BZ204+10),IF('5-man'!BZ$25="P",MIN(100,BZ204+25),IF(AND('5-man'!BZ$25="D",BZ204&gt;=35,'5-man'!BZ$24&lt;=IF('5-man'!$BF$4="",999,'5-man'!$BF$4)),BZ204-35,IF(AND(LEFT('5-man'!BZ$25,3)="ST&gt;",BZ204&gt;=100,'5-man'!BZ$24&lt;=IF('5-man'!$BF$4="",999,'5-man'!$BF$4)),0,IF(AND(OR(AND('5-man'!BZ$26="ST&gt;1",BZ212&gt;=100),AND('5-man'!BZ$27="ST&gt;1",BZ220&gt;=100),AND('5-man'!BZ$28="ST&gt;1",BZ228&gt;=100),AND('5-man'!BZ$29="ST&gt;1",BZ236&gt;=100)),'5-man'!BZ$24&lt;=IF('5-man'!$BF$4="",999,'5-man'!$BF$4)),100,BZ204)))))</f>
        <v/>
      </c>
      <c r="CA205">
        <f>IF(OR('5-man'!CA$25="R",'5-man'!CA$24=$R$210),MIN(100,CA204+10),IF('5-man'!CA$25="P",MIN(100,CA204+25),IF(AND('5-man'!CA$25="D",CA204&gt;=35,'5-man'!CA$24&lt;=IF('5-man'!$BF$4="",999,'5-man'!$BF$4)),CA204-35,IF(AND(LEFT('5-man'!CA$25,3)="ST&gt;",CA204&gt;=100,'5-man'!CA$24&lt;=IF('5-man'!$BF$4="",999,'5-man'!$BF$4)),0,IF(AND(OR(AND('5-man'!CA$26="ST&gt;1",CA212&gt;=100),AND('5-man'!CA$27="ST&gt;1",CA220&gt;=100),AND('5-man'!CA$28="ST&gt;1",CA228&gt;=100),AND('5-man'!CA$29="ST&gt;1",CA236&gt;=100)),'5-man'!CA$24&lt;=IF('5-man'!$BF$4="",999,'5-man'!$BF$4)),100,CA204)))))</f>
        <v/>
      </c>
      <c r="CB205">
        <f>IF(OR('5-man'!CB$25="R",'5-man'!CB$24=$R$210),MIN(100,CB204+10),IF('5-man'!CB$25="P",MIN(100,CB204+25),IF(AND('5-man'!CB$25="D",CB204&gt;=35,'5-man'!CB$24&lt;=IF('5-man'!$BF$4="",999,'5-man'!$BF$4)),CB204-35,IF(AND(LEFT('5-man'!CB$25,3)="ST&gt;",CB204&gt;=100,'5-man'!CB$24&lt;=IF('5-man'!$BF$4="",999,'5-man'!$BF$4)),0,IF(AND(OR(AND('5-man'!CB$26="ST&gt;1",CB212&gt;=100),AND('5-man'!CB$27="ST&gt;1",CB220&gt;=100),AND('5-man'!CB$28="ST&gt;1",CB228&gt;=100),AND('5-man'!CB$29="ST&gt;1",CB236&gt;=100)),'5-man'!CB$24&lt;=IF('5-man'!$BF$4="",999,'5-man'!$BF$4)),100,CB204)))))</f>
        <v/>
      </c>
      <c r="CC205">
        <f>IF(OR('5-man'!CC$25="R",'5-man'!CC$24=$R$210),MIN(100,CC204+10),IF('5-man'!CC$25="P",MIN(100,CC204+25),IF(AND('5-man'!CC$25="D",CC204&gt;=35,'5-man'!CC$24&lt;=IF('5-man'!$BF$4="",999,'5-man'!$BF$4)),CC204-35,IF(AND(LEFT('5-man'!CC$25,3)="ST&gt;",CC204&gt;=100,'5-man'!CC$24&lt;=IF('5-man'!$BF$4="",999,'5-man'!$BF$4)),0,IF(AND(OR(AND('5-man'!CC$26="ST&gt;1",CC212&gt;=100),AND('5-man'!CC$27="ST&gt;1",CC220&gt;=100),AND('5-man'!CC$28="ST&gt;1",CC228&gt;=100),AND('5-man'!CC$29="ST&gt;1",CC236&gt;=100)),'5-man'!CC$24&lt;=IF('5-man'!$BF$4="",999,'5-man'!$BF$4)),100,CC204)))))</f>
        <v/>
      </c>
      <c r="CD205">
        <f>IF(OR('5-man'!CD$25="R",'5-man'!CD$24=$R$210),MIN(100,CD204+10),IF('5-man'!CD$25="P",MIN(100,CD204+25),IF(AND('5-man'!CD$25="D",CD204&gt;=35,'5-man'!CD$24&lt;=IF('5-man'!$BF$4="",999,'5-man'!$BF$4)),CD204-35,IF(AND(LEFT('5-man'!CD$25,3)="ST&gt;",CD204&gt;=100,'5-man'!CD$24&lt;=IF('5-man'!$BF$4="",999,'5-man'!$BF$4)),0,IF(AND(OR(AND('5-man'!CD$26="ST&gt;1",CD212&gt;=100),AND('5-man'!CD$27="ST&gt;1",CD220&gt;=100),AND('5-man'!CD$28="ST&gt;1",CD228&gt;=100),AND('5-man'!CD$29="ST&gt;1",CD236&gt;=100)),'5-man'!CD$24&lt;=IF('5-man'!$BF$4="",999,'5-man'!$BF$4)),100,CD204)))))</f>
        <v/>
      </c>
    </row>
    <row r="206">
      <c r="A206" t="inlineStr">
        <is>
          <t>P1 timer</t>
        </is>
      </c>
      <c r="B206" t="n">
        <v>0</v>
      </c>
      <c r="C206">
        <f>IF(OR('5-man'!C$25="R",'5-man'!C$24=$R$210,AND(ISNUMBER($R$210),'5-man'!C$24&lt;$R$210)),0,IF(B205&gt;=100,0,IF(B206+1&gt;=IF(OR('5-man'!$F$4=TRUE,'5-man'!$F$4="TRUE",'5-man'!$F$4="Yes"),25,50),0,B206+1)))</f>
        <v/>
      </c>
      <c r="D206">
        <f>IF(OR('5-man'!D$25="R",'5-man'!D$24=$R$210,AND(ISNUMBER($R$210),'5-man'!D$24&lt;$R$210)),0,IF(C205&gt;=100,0,IF(C206+1&gt;=IF(OR('5-man'!$F$4=TRUE,'5-man'!$F$4="TRUE",'5-man'!$F$4="Yes"),25,50),0,C206+1)))</f>
        <v/>
      </c>
      <c r="E206">
        <f>IF(OR('5-man'!E$25="R",'5-man'!E$24=$R$210,AND(ISNUMBER($R$210),'5-man'!E$24&lt;$R$210)),0,IF(D205&gt;=100,0,IF(D206+1&gt;=IF(OR('5-man'!$F$4=TRUE,'5-man'!$F$4="TRUE",'5-man'!$F$4="Yes"),25,50),0,D206+1)))</f>
        <v/>
      </c>
      <c r="F206">
        <f>IF(OR('5-man'!F$25="R",'5-man'!F$24=$R$210,AND(ISNUMBER($R$210),'5-man'!F$24&lt;$R$210)),0,IF(E205&gt;=100,0,IF(E206+1&gt;=IF(OR('5-man'!$F$4=TRUE,'5-man'!$F$4="TRUE",'5-man'!$F$4="Yes"),25,50),0,E206+1)))</f>
        <v/>
      </c>
      <c r="G206">
        <f>IF(OR('5-man'!G$25="R",'5-man'!G$24=$R$210,AND(ISNUMBER($R$210),'5-man'!G$24&lt;$R$210)),0,IF(F205&gt;=100,0,IF(F206+1&gt;=IF(OR('5-man'!$F$4=TRUE,'5-man'!$F$4="TRUE",'5-man'!$F$4="Yes"),25,50),0,F206+1)))</f>
        <v/>
      </c>
      <c r="H206">
        <f>IF(OR('5-man'!H$25="R",'5-man'!H$24=$R$210,AND(ISNUMBER($R$210),'5-man'!H$24&lt;$R$210)),0,IF(G205&gt;=100,0,IF(G206+1&gt;=IF(OR('5-man'!$F$4=TRUE,'5-man'!$F$4="TRUE",'5-man'!$F$4="Yes"),25,50),0,G206+1)))</f>
        <v/>
      </c>
      <c r="I206">
        <f>IF(OR('5-man'!I$25="R",'5-man'!I$24=$R$210,AND(ISNUMBER($R$210),'5-man'!I$24&lt;$R$210)),0,IF(H205&gt;=100,0,IF(H206+1&gt;=IF(OR('5-man'!$F$4=TRUE,'5-man'!$F$4="TRUE",'5-man'!$F$4="Yes"),25,50),0,H206+1)))</f>
        <v/>
      </c>
      <c r="J206">
        <f>IF(OR('5-man'!J$25="R",'5-man'!J$24=$R$210,AND(ISNUMBER($R$210),'5-man'!J$24&lt;$R$210)),0,IF(I205&gt;=100,0,IF(I206+1&gt;=IF(OR('5-man'!$F$4=TRUE,'5-man'!$F$4="TRUE",'5-man'!$F$4="Yes"),25,50),0,I206+1)))</f>
        <v/>
      </c>
      <c r="K206">
        <f>IF(OR('5-man'!K$25="R",'5-man'!K$24=$R$210,AND(ISNUMBER($R$210),'5-man'!K$24&lt;$R$210)),0,IF(J205&gt;=100,0,IF(J206+1&gt;=IF(OR('5-man'!$F$4=TRUE,'5-man'!$F$4="TRUE",'5-man'!$F$4="Yes"),25,50),0,J206+1)))</f>
        <v/>
      </c>
      <c r="L206">
        <f>IF(OR('5-man'!L$25="R",'5-man'!L$24=$R$210,AND(ISNUMBER($R$210),'5-man'!L$24&lt;$R$210)),0,IF(K205&gt;=100,0,IF(K206+1&gt;=IF(OR('5-man'!$F$4=TRUE,'5-man'!$F$4="TRUE",'5-man'!$F$4="Yes"),25,50),0,K206+1)))</f>
        <v/>
      </c>
      <c r="M206">
        <f>IF(OR('5-man'!M$25="R",'5-man'!M$24=$R$210,AND(ISNUMBER($R$210),'5-man'!M$24&lt;$R$210)),0,IF(L205&gt;=100,0,IF(L206+1&gt;=IF(OR('5-man'!$F$4=TRUE,'5-man'!$F$4="TRUE",'5-man'!$F$4="Yes"),25,50),0,L206+1)))</f>
        <v/>
      </c>
      <c r="N206">
        <f>IF(OR('5-man'!N$25="R",'5-man'!N$24=$R$210,AND(ISNUMBER($R$210),'5-man'!N$24&lt;$R$210)),0,IF(M205&gt;=100,0,IF(M206+1&gt;=IF(OR('5-man'!$F$4=TRUE,'5-man'!$F$4="TRUE",'5-man'!$F$4="Yes"),25,50),0,M206+1)))</f>
        <v/>
      </c>
      <c r="O206">
        <f>IF(OR('5-man'!O$25="R",'5-man'!O$24=$R$210,AND(ISNUMBER($R$210),'5-man'!O$24&lt;$R$210)),0,IF(N205&gt;=100,0,IF(N206+1&gt;=IF(OR('5-man'!$F$4=TRUE,'5-man'!$F$4="TRUE",'5-man'!$F$4="Yes"),25,50),0,N206+1)))</f>
        <v/>
      </c>
      <c r="P206">
        <f>IF(OR('5-man'!P$25="R",'5-man'!P$24=$R$210,AND(ISNUMBER($R$210),'5-man'!P$24&lt;$R$210)),0,IF(O205&gt;=100,0,IF(O206+1&gt;=IF(OR('5-man'!$F$4=TRUE,'5-man'!$F$4="TRUE",'5-man'!$F$4="Yes"),25,50),0,O206+1)))</f>
        <v/>
      </c>
      <c r="Q206">
        <f>IF(OR('5-man'!Q$25="R",'5-man'!Q$24=$R$210,AND(ISNUMBER($R$210),'5-man'!Q$24&lt;$R$210)),0,IF(P205&gt;=100,0,IF(P206+1&gt;=IF(OR('5-man'!$F$4=TRUE,'5-man'!$F$4="TRUE",'5-man'!$F$4="Yes"),25,50),0,P206+1)))</f>
        <v/>
      </c>
      <c r="R206">
        <f>IF(OR('5-man'!R$25="R",'5-man'!R$24=$R$210,AND(ISNUMBER($R$210),'5-man'!R$24&lt;$R$210)),0,IF(Q205&gt;=100,0,IF(Q206+1&gt;=IF(OR('5-man'!$F$4=TRUE,'5-man'!$F$4="TRUE",'5-man'!$F$4="Yes"),25,50),0,Q206+1)))</f>
        <v/>
      </c>
      <c r="S206">
        <f>IF(OR('5-man'!S$25="R",'5-man'!S$24=$R$210,AND(ISNUMBER($R$210),'5-man'!S$24&lt;$R$210)),0,IF(R205&gt;=100,0,IF(R206+1&gt;=IF(OR('5-man'!$F$4=TRUE,'5-man'!$F$4="TRUE",'5-man'!$F$4="Yes"),25,50),0,R206+1)))</f>
        <v/>
      </c>
      <c r="T206">
        <f>IF(OR('5-man'!T$25="R",'5-man'!T$24=$R$210,AND(ISNUMBER($R$210),'5-man'!T$24&lt;$R$210)),0,IF(S205&gt;=100,0,IF(S206+1&gt;=IF(OR('5-man'!$F$4=TRUE,'5-man'!$F$4="TRUE",'5-man'!$F$4="Yes"),25,50),0,S206+1)))</f>
        <v/>
      </c>
      <c r="U206">
        <f>IF(OR('5-man'!U$25="R",'5-man'!U$24=$R$210,AND(ISNUMBER($R$210),'5-man'!U$24&lt;$R$210)),0,IF(T205&gt;=100,0,IF(T206+1&gt;=IF(OR('5-man'!$F$4=TRUE,'5-man'!$F$4="TRUE",'5-man'!$F$4="Yes"),25,50),0,T206+1)))</f>
        <v/>
      </c>
      <c r="V206">
        <f>IF(OR('5-man'!V$25="R",'5-man'!V$24=$R$210,AND(ISNUMBER($R$210),'5-man'!V$24&lt;$R$210)),0,IF(U205&gt;=100,0,IF(U206+1&gt;=IF(OR('5-man'!$F$4=TRUE,'5-man'!$F$4="TRUE",'5-man'!$F$4="Yes"),25,50),0,U206+1)))</f>
        <v/>
      </c>
      <c r="W206">
        <f>IF(OR('5-man'!W$25="R",'5-man'!W$24=$R$210,AND(ISNUMBER($R$210),'5-man'!W$24&lt;$R$210)),0,IF(V205&gt;=100,0,IF(V206+1&gt;=IF(OR('5-man'!$F$4=TRUE,'5-man'!$F$4="TRUE",'5-man'!$F$4="Yes"),25,50),0,V206+1)))</f>
        <v/>
      </c>
      <c r="X206">
        <f>IF(OR('5-man'!X$25="R",'5-man'!X$24=$R$210,AND(ISNUMBER($R$210),'5-man'!X$24&lt;$R$210)),0,IF(W205&gt;=100,0,IF(W206+1&gt;=IF(OR('5-man'!$F$4=TRUE,'5-man'!$F$4="TRUE",'5-man'!$F$4="Yes"),25,50),0,W206+1)))</f>
        <v/>
      </c>
      <c r="Y206">
        <f>IF(OR('5-man'!Y$25="R",'5-man'!Y$24=$R$210,AND(ISNUMBER($R$210),'5-man'!Y$24&lt;$R$210)),0,IF(X205&gt;=100,0,IF(X206+1&gt;=IF(OR('5-man'!$F$4=TRUE,'5-man'!$F$4="TRUE",'5-man'!$F$4="Yes"),25,50),0,X206+1)))</f>
        <v/>
      </c>
      <c r="Z206">
        <f>IF(OR('5-man'!Z$25="R",'5-man'!Z$24=$R$210,AND(ISNUMBER($R$210),'5-man'!Z$24&lt;$R$210)),0,IF(Y205&gt;=100,0,IF(Y206+1&gt;=IF(OR('5-man'!$F$4=TRUE,'5-man'!$F$4="TRUE",'5-man'!$F$4="Yes"),25,50),0,Y206+1)))</f>
        <v/>
      </c>
      <c r="AA206">
        <f>IF(OR('5-man'!AA$25="R",'5-man'!AA$24=$R$210,AND(ISNUMBER($R$210),'5-man'!AA$24&lt;$R$210)),0,IF(Z205&gt;=100,0,IF(Z206+1&gt;=IF(OR('5-man'!$F$4=TRUE,'5-man'!$F$4="TRUE",'5-man'!$F$4="Yes"),25,50),0,Z206+1)))</f>
        <v/>
      </c>
      <c r="AB206">
        <f>IF(OR('5-man'!AB$25="R",'5-man'!AB$24=$R$210,AND(ISNUMBER($R$210),'5-man'!AB$24&lt;$R$210)),0,IF(AA205&gt;=100,0,IF(AA206+1&gt;=IF(OR('5-man'!$F$4=TRUE,'5-man'!$F$4="TRUE",'5-man'!$F$4="Yes"),25,50),0,AA206+1)))</f>
        <v/>
      </c>
      <c r="AC206">
        <f>IF(OR('5-man'!AC$25="R",'5-man'!AC$24=$R$210,AND(ISNUMBER($R$210),'5-man'!AC$24&lt;$R$210)),0,IF(AB205&gt;=100,0,IF(AB206+1&gt;=IF(OR('5-man'!$F$4=TRUE,'5-man'!$F$4="TRUE",'5-man'!$F$4="Yes"),25,50),0,AB206+1)))</f>
        <v/>
      </c>
      <c r="AD206">
        <f>IF(OR('5-man'!AD$25="R",'5-man'!AD$24=$R$210,AND(ISNUMBER($R$210),'5-man'!AD$24&lt;$R$210)),0,IF(AC205&gt;=100,0,IF(AC206+1&gt;=IF(OR('5-man'!$F$4=TRUE,'5-man'!$F$4="TRUE",'5-man'!$F$4="Yes"),25,50),0,AC206+1)))</f>
        <v/>
      </c>
      <c r="AE206">
        <f>IF(OR('5-man'!AE$25="R",'5-man'!AE$24=$R$210,AND(ISNUMBER($R$210),'5-man'!AE$24&lt;$R$210)),0,IF(AD205&gt;=100,0,IF(AD206+1&gt;=IF(OR('5-man'!$F$4=TRUE,'5-man'!$F$4="TRUE",'5-man'!$F$4="Yes"),25,50),0,AD206+1)))</f>
        <v/>
      </c>
      <c r="AF206">
        <f>IF(OR('5-man'!AF$25="R",'5-man'!AF$24=$R$210,AND(ISNUMBER($R$210),'5-man'!AF$24&lt;$R$210)),0,IF(AE205&gt;=100,0,IF(AE206+1&gt;=IF(OR('5-man'!$F$4=TRUE,'5-man'!$F$4="TRUE",'5-man'!$F$4="Yes"),25,50),0,AE206+1)))</f>
        <v/>
      </c>
      <c r="AG206">
        <f>IF(OR('5-man'!AG$25="R",'5-man'!AG$24=$R$210,AND(ISNUMBER($R$210),'5-man'!AG$24&lt;$R$210)),0,IF(AF205&gt;=100,0,IF(AF206+1&gt;=IF(OR('5-man'!$F$4=TRUE,'5-man'!$F$4="TRUE",'5-man'!$F$4="Yes"),25,50),0,AF206+1)))</f>
        <v/>
      </c>
      <c r="AH206">
        <f>IF(OR('5-man'!AH$25="R",'5-man'!AH$24=$R$210,AND(ISNUMBER($R$210),'5-man'!AH$24&lt;$R$210)),0,IF(AG205&gt;=100,0,IF(AG206+1&gt;=IF(OR('5-man'!$F$4=TRUE,'5-man'!$F$4="TRUE",'5-man'!$F$4="Yes"),25,50),0,AG206+1)))</f>
        <v/>
      </c>
      <c r="AI206">
        <f>IF(OR('5-man'!AI$25="R",'5-man'!AI$24=$R$210,AND(ISNUMBER($R$210),'5-man'!AI$24&lt;$R$210)),0,IF(AH205&gt;=100,0,IF(AH206+1&gt;=IF(OR('5-man'!$F$4=TRUE,'5-man'!$F$4="TRUE",'5-man'!$F$4="Yes"),25,50),0,AH206+1)))</f>
        <v/>
      </c>
      <c r="AJ206">
        <f>IF(OR('5-man'!AJ$25="R",'5-man'!AJ$24=$R$210,AND(ISNUMBER($R$210),'5-man'!AJ$24&lt;$R$210)),0,IF(AI205&gt;=100,0,IF(AI206+1&gt;=IF(OR('5-man'!$F$4=TRUE,'5-man'!$F$4="TRUE",'5-man'!$F$4="Yes"),25,50),0,AI206+1)))</f>
        <v/>
      </c>
      <c r="AK206">
        <f>IF(OR('5-man'!AK$25="R",'5-man'!AK$24=$R$210,AND(ISNUMBER($R$210),'5-man'!AK$24&lt;$R$210)),0,IF(AJ205&gt;=100,0,IF(AJ206+1&gt;=IF(OR('5-man'!$F$4=TRUE,'5-man'!$F$4="TRUE",'5-man'!$F$4="Yes"),25,50),0,AJ206+1)))</f>
        <v/>
      </c>
      <c r="AL206">
        <f>IF(OR('5-man'!AL$25="R",'5-man'!AL$24=$R$210,AND(ISNUMBER($R$210),'5-man'!AL$24&lt;$R$210)),0,IF(AK205&gt;=100,0,IF(AK206+1&gt;=IF(OR('5-man'!$F$4=TRUE,'5-man'!$F$4="TRUE",'5-man'!$F$4="Yes"),25,50),0,AK206+1)))</f>
        <v/>
      </c>
      <c r="AM206">
        <f>IF(OR('5-man'!AM$25="R",'5-man'!AM$24=$R$210,AND(ISNUMBER($R$210),'5-man'!AM$24&lt;$R$210)),0,IF(AL205&gt;=100,0,IF(AL206+1&gt;=IF(OR('5-man'!$F$4=TRUE,'5-man'!$F$4="TRUE",'5-man'!$F$4="Yes"),25,50),0,AL206+1)))</f>
        <v/>
      </c>
      <c r="AN206">
        <f>IF(OR('5-man'!AN$25="R",'5-man'!AN$24=$R$210,AND(ISNUMBER($R$210),'5-man'!AN$24&lt;$R$210)),0,IF(AM205&gt;=100,0,IF(AM206+1&gt;=IF(OR('5-man'!$F$4=TRUE,'5-man'!$F$4="TRUE",'5-man'!$F$4="Yes"),25,50),0,AM206+1)))</f>
        <v/>
      </c>
      <c r="AO206">
        <f>IF(OR('5-man'!AO$25="R",'5-man'!AO$24=$R$210,AND(ISNUMBER($R$210),'5-man'!AO$24&lt;$R$210)),0,IF(AN205&gt;=100,0,IF(AN206+1&gt;=IF(OR('5-man'!$F$4=TRUE,'5-man'!$F$4="TRUE",'5-man'!$F$4="Yes"),25,50),0,AN206+1)))</f>
        <v/>
      </c>
      <c r="AP206">
        <f>IF(OR('5-man'!AP$25="R",'5-man'!AP$24=$R$210,AND(ISNUMBER($R$210),'5-man'!AP$24&lt;$R$210)),0,IF(AO205&gt;=100,0,IF(AO206+1&gt;=IF(OR('5-man'!$F$4=TRUE,'5-man'!$F$4="TRUE",'5-man'!$F$4="Yes"),25,50),0,AO206+1)))</f>
        <v/>
      </c>
      <c r="AQ206">
        <f>IF(OR('5-man'!AQ$25="R",'5-man'!AQ$24=$R$210,AND(ISNUMBER($R$210),'5-man'!AQ$24&lt;$R$210)),0,IF(AP205&gt;=100,0,IF(AP206+1&gt;=IF(OR('5-man'!$F$4=TRUE,'5-man'!$F$4="TRUE",'5-man'!$F$4="Yes"),25,50),0,AP206+1)))</f>
        <v/>
      </c>
      <c r="AR206">
        <f>IF(OR('5-man'!AR$25="R",'5-man'!AR$24=$R$210,AND(ISNUMBER($R$210),'5-man'!AR$24&lt;$R$210)),0,IF(AQ205&gt;=100,0,IF(AQ206+1&gt;=IF(OR('5-man'!$F$4=TRUE,'5-man'!$F$4="TRUE",'5-man'!$F$4="Yes"),25,50),0,AQ206+1)))</f>
        <v/>
      </c>
      <c r="AS206">
        <f>IF(OR('5-man'!AS$25="R",'5-man'!AS$24=$R$210,AND(ISNUMBER($R$210),'5-man'!AS$24&lt;$R$210)),0,IF(AR205&gt;=100,0,IF(AR206+1&gt;=IF(OR('5-man'!$F$4=TRUE,'5-man'!$F$4="TRUE",'5-man'!$F$4="Yes"),25,50),0,AR206+1)))</f>
        <v/>
      </c>
      <c r="AT206">
        <f>IF(OR('5-man'!AT$25="R",'5-man'!AT$24=$R$210,AND(ISNUMBER($R$210),'5-man'!AT$24&lt;$R$210)),0,IF(AS205&gt;=100,0,IF(AS206+1&gt;=IF(OR('5-man'!$F$4=TRUE,'5-man'!$F$4="TRUE",'5-man'!$F$4="Yes"),25,50),0,AS206+1)))</f>
        <v/>
      </c>
      <c r="AU206">
        <f>IF(OR('5-man'!AU$25="R",'5-man'!AU$24=$R$210,AND(ISNUMBER($R$210),'5-man'!AU$24&lt;$R$210)),0,IF(AT205&gt;=100,0,IF(AT206+1&gt;=IF(OR('5-man'!$F$4=TRUE,'5-man'!$F$4="TRUE",'5-man'!$F$4="Yes"),25,50),0,AT206+1)))</f>
        <v/>
      </c>
      <c r="AV206">
        <f>IF(OR('5-man'!AV$25="R",'5-man'!AV$24=$R$210,AND(ISNUMBER($R$210),'5-man'!AV$24&lt;$R$210)),0,IF(AU205&gt;=100,0,IF(AU206+1&gt;=IF(OR('5-man'!$F$4=TRUE,'5-man'!$F$4="TRUE",'5-man'!$F$4="Yes"),25,50),0,AU206+1)))</f>
        <v/>
      </c>
      <c r="AW206">
        <f>IF(OR('5-man'!AW$25="R",'5-man'!AW$24=$R$210,AND(ISNUMBER($R$210),'5-man'!AW$24&lt;$R$210)),0,IF(AV205&gt;=100,0,IF(AV206+1&gt;=IF(OR('5-man'!$F$4=TRUE,'5-man'!$F$4="TRUE",'5-man'!$F$4="Yes"),25,50),0,AV206+1)))</f>
        <v/>
      </c>
      <c r="AX206">
        <f>IF(OR('5-man'!AX$25="R",'5-man'!AX$24=$R$210,AND(ISNUMBER($R$210),'5-man'!AX$24&lt;$R$210)),0,IF(AW205&gt;=100,0,IF(AW206+1&gt;=IF(OR('5-man'!$F$4=TRUE,'5-man'!$F$4="TRUE",'5-man'!$F$4="Yes"),25,50),0,AW206+1)))</f>
        <v/>
      </c>
      <c r="AY206">
        <f>IF(OR('5-man'!AY$25="R",'5-man'!AY$24=$R$210,AND(ISNUMBER($R$210),'5-man'!AY$24&lt;$R$210)),0,IF(AX205&gt;=100,0,IF(AX206+1&gt;=IF(OR('5-man'!$F$4=TRUE,'5-man'!$F$4="TRUE",'5-man'!$F$4="Yes"),25,50),0,AX206+1)))</f>
        <v/>
      </c>
      <c r="AZ206">
        <f>IF(OR('5-man'!AZ$25="R",'5-man'!AZ$24=$R$210,AND(ISNUMBER($R$210),'5-man'!AZ$24&lt;$R$210)),0,IF(AY205&gt;=100,0,IF(AY206+1&gt;=IF(OR('5-man'!$F$4=TRUE,'5-man'!$F$4="TRUE",'5-man'!$F$4="Yes"),25,50),0,AY206+1)))</f>
        <v/>
      </c>
      <c r="BA206">
        <f>IF(OR('5-man'!BA$25="R",'5-man'!BA$24=$R$210,AND(ISNUMBER($R$210),'5-man'!BA$24&lt;$R$210)),0,IF(AZ205&gt;=100,0,IF(AZ206+1&gt;=IF(OR('5-man'!$F$4=TRUE,'5-man'!$F$4="TRUE",'5-man'!$F$4="Yes"),25,50),0,AZ206+1)))</f>
        <v/>
      </c>
      <c r="BB206">
        <f>IF(OR('5-man'!BB$25="R",'5-man'!BB$24=$R$210,AND(ISNUMBER($R$210),'5-man'!BB$24&lt;$R$210)),0,IF(BA205&gt;=100,0,IF(BA206+1&gt;=IF(OR('5-man'!$F$4=TRUE,'5-man'!$F$4="TRUE",'5-man'!$F$4="Yes"),25,50),0,BA206+1)))</f>
        <v/>
      </c>
      <c r="BC206">
        <f>IF(OR('5-man'!BC$25="R",'5-man'!BC$24=$R$210,AND(ISNUMBER($R$210),'5-man'!BC$24&lt;$R$210)),0,IF(BB205&gt;=100,0,IF(BB206+1&gt;=IF(OR('5-man'!$F$4=TRUE,'5-man'!$F$4="TRUE",'5-man'!$F$4="Yes"),25,50),0,BB206+1)))</f>
        <v/>
      </c>
      <c r="BD206">
        <f>IF(OR('5-man'!BD$25="R",'5-man'!BD$24=$R$210,AND(ISNUMBER($R$210),'5-man'!BD$24&lt;$R$210)),0,IF(BC205&gt;=100,0,IF(BC206+1&gt;=IF(OR('5-man'!$F$4=TRUE,'5-man'!$F$4="TRUE",'5-man'!$F$4="Yes"),25,50),0,BC206+1)))</f>
        <v/>
      </c>
      <c r="BE206">
        <f>IF(OR('5-man'!BE$25="R",'5-man'!BE$24=$R$210,AND(ISNUMBER($R$210),'5-man'!BE$24&lt;$R$210)),0,IF(BD205&gt;=100,0,IF(BD206+1&gt;=IF(OR('5-man'!$F$4=TRUE,'5-man'!$F$4="TRUE",'5-man'!$F$4="Yes"),25,50),0,BD206+1)))</f>
        <v/>
      </c>
      <c r="BF206">
        <f>IF(OR('5-man'!BF$25="R",'5-man'!BF$24=$R$210,AND(ISNUMBER($R$210),'5-man'!BF$24&lt;$R$210)),0,IF(BE205&gt;=100,0,IF(BE206+1&gt;=IF(OR('5-man'!$F$4=TRUE,'5-man'!$F$4="TRUE",'5-man'!$F$4="Yes"),25,50),0,BE206+1)))</f>
        <v/>
      </c>
      <c r="BG206">
        <f>IF(OR('5-man'!BG$25="R",'5-man'!BG$24=$R$210,AND(ISNUMBER($R$210),'5-man'!BG$24&lt;$R$210)),0,IF(BF205&gt;=100,0,IF(BF206+1&gt;=IF(OR('5-man'!$F$4=TRUE,'5-man'!$F$4="TRUE",'5-man'!$F$4="Yes"),25,50),0,BF206+1)))</f>
        <v/>
      </c>
      <c r="BH206">
        <f>IF(OR('5-man'!BH$25="R",'5-man'!BH$24=$R$210,AND(ISNUMBER($R$210),'5-man'!BH$24&lt;$R$210)),0,IF(BG205&gt;=100,0,IF(BG206+1&gt;=IF(OR('5-man'!$F$4=TRUE,'5-man'!$F$4="TRUE",'5-man'!$F$4="Yes"),25,50),0,BG206+1)))</f>
        <v/>
      </c>
      <c r="BI206">
        <f>IF(OR('5-man'!BI$25="R",'5-man'!BI$24=$R$210,AND(ISNUMBER($R$210),'5-man'!BI$24&lt;$R$210)),0,IF(BH205&gt;=100,0,IF(BH206+1&gt;=IF(OR('5-man'!$F$4=TRUE,'5-man'!$F$4="TRUE",'5-man'!$F$4="Yes"),25,50),0,BH206+1)))</f>
        <v/>
      </c>
      <c r="BJ206">
        <f>IF(OR('5-man'!BJ$25="R",'5-man'!BJ$24=$R$210,AND(ISNUMBER($R$210),'5-man'!BJ$24&lt;$R$210)),0,IF(BI205&gt;=100,0,IF(BI206+1&gt;=IF(OR('5-man'!$F$4=TRUE,'5-man'!$F$4="TRUE",'5-man'!$F$4="Yes"),25,50),0,BI206+1)))</f>
        <v/>
      </c>
      <c r="BK206">
        <f>IF(OR('5-man'!BK$25="R",'5-man'!BK$24=$R$210,AND(ISNUMBER($R$210),'5-man'!BK$24&lt;$R$210)),0,IF(BJ205&gt;=100,0,IF(BJ206+1&gt;=IF(OR('5-man'!$F$4=TRUE,'5-man'!$F$4="TRUE",'5-man'!$F$4="Yes"),25,50),0,BJ206+1)))</f>
        <v/>
      </c>
      <c r="BL206">
        <f>IF(OR('5-man'!BL$25="R",'5-man'!BL$24=$R$210,AND(ISNUMBER($R$210),'5-man'!BL$24&lt;$R$210)),0,IF(BK205&gt;=100,0,IF(BK206+1&gt;=IF(OR('5-man'!$F$4=TRUE,'5-man'!$F$4="TRUE",'5-man'!$F$4="Yes"),25,50),0,BK206+1)))</f>
        <v/>
      </c>
      <c r="BM206">
        <f>IF(OR('5-man'!BM$25="R",'5-man'!BM$24=$R$210,AND(ISNUMBER($R$210),'5-man'!BM$24&lt;$R$210)),0,IF(BL205&gt;=100,0,IF(BL206+1&gt;=IF(OR('5-man'!$F$4=TRUE,'5-man'!$F$4="TRUE",'5-man'!$F$4="Yes"),25,50),0,BL206+1)))</f>
        <v/>
      </c>
      <c r="BN206">
        <f>IF(OR('5-man'!BN$25="R",'5-man'!BN$24=$R$210,AND(ISNUMBER($R$210),'5-man'!BN$24&lt;$R$210)),0,IF(BM205&gt;=100,0,IF(BM206+1&gt;=IF(OR('5-man'!$F$4=TRUE,'5-man'!$F$4="TRUE",'5-man'!$F$4="Yes"),25,50),0,BM206+1)))</f>
        <v/>
      </c>
      <c r="BO206">
        <f>IF(OR('5-man'!BO$25="R",'5-man'!BO$24=$R$210,AND(ISNUMBER($R$210),'5-man'!BO$24&lt;$R$210)),0,IF(BN205&gt;=100,0,IF(BN206+1&gt;=IF(OR('5-man'!$F$4=TRUE,'5-man'!$F$4="TRUE",'5-man'!$F$4="Yes"),25,50),0,BN206+1)))</f>
        <v/>
      </c>
      <c r="BP206">
        <f>IF(OR('5-man'!BP$25="R",'5-man'!BP$24=$R$210,AND(ISNUMBER($R$210),'5-man'!BP$24&lt;$R$210)),0,IF(BO205&gt;=100,0,IF(BO206+1&gt;=IF(OR('5-man'!$F$4=TRUE,'5-man'!$F$4="TRUE",'5-man'!$F$4="Yes"),25,50),0,BO206+1)))</f>
        <v/>
      </c>
      <c r="BQ206">
        <f>IF(OR('5-man'!BQ$25="R",'5-man'!BQ$24=$R$210,AND(ISNUMBER($R$210),'5-man'!BQ$24&lt;$R$210)),0,IF(BP205&gt;=100,0,IF(BP206+1&gt;=IF(OR('5-man'!$F$4=TRUE,'5-man'!$F$4="TRUE",'5-man'!$F$4="Yes"),25,50),0,BP206+1)))</f>
        <v/>
      </c>
      <c r="BR206">
        <f>IF(OR('5-man'!BR$25="R",'5-man'!BR$24=$R$210,AND(ISNUMBER($R$210),'5-man'!BR$24&lt;$R$210)),0,IF(BQ205&gt;=100,0,IF(BQ206+1&gt;=IF(OR('5-man'!$F$4=TRUE,'5-man'!$F$4="TRUE",'5-man'!$F$4="Yes"),25,50),0,BQ206+1)))</f>
        <v/>
      </c>
      <c r="BS206">
        <f>IF(OR('5-man'!BS$25="R",'5-man'!BS$24=$R$210,AND(ISNUMBER($R$210),'5-man'!BS$24&lt;$R$210)),0,IF(BR205&gt;=100,0,IF(BR206+1&gt;=IF(OR('5-man'!$F$4=TRUE,'5-man'!$F$4="TRUE",'5-man'!$F$4="Yes"),25,50),0,BR206+1)))</f>
        <v/>
      </c>
      <c r="BT206">
        <f>IF(OR('5-man'!BT$25="R",'5-man'!BT$24=$R$210,AND(ISNUMBER($R$210),'5-man'!BT$24&lt;$R$210)),0,IF(BS205&gt;=100,0,IF(BS206+1&gt;=IF(OR('5-man'!$F$4=TRUE,'5-man'!$F$4="TRUE",'5-man'!$F$4="Yes"),25,50),0,BS206+1)))</f>
        <v/>
      </c>
      <c r="BU206">
        <f>IF(OR('5-man'!BU$25="R",'5-man'!BU$24=$R$210,AND(ISNUMBER($R$210),'5-man'!BU$24&lt;$R$210)),0,IF(BT205&gt;=100,0,IF(BT206+1&gt;=IF(OR('5-man'!$F$4=TRUE,'5-man'!$F$4="TRUE",'5-man'!$F$4="Yes"),25,50),0,BT206+1)))</f>
        <v/>
      </c>
      <c r="BV206">
        <f>IF(OR('5-man'!BV$25="R",'5-man'!BV$24=$R$210,AND(ISNUMBER($R$210),'5-man'!BV$24&lt;$R$210)),0,IF(BU205&gt;=100,0,IF(BU206+1&gt;=IF(OR('5-man'!$F$4=TRUE,'5-man'!$F$4="TRUE",'5-man'!$F$4="Yes"),25,50),0,BU206+1)))</f>
        <v/>
      </c>
      <c r="BW206">
        <f>IF(OR('5-man'!BW$25="R",'5-man'!BW$24=$R$210,AND(ISNUMBER($R$210),'5-man'!BW$24&lt;$R$210)),0,IF(BV205&gt;=100,0,IF(BV206+1&gt;=IF(OR('5-man'!$F$4=TRUE,'5-man'!$F$4="TRUE",'5-man'!$F$4="Yes"),25,50),0,BV206+1)))</f>
        <v/>
      </c>
      <c r="BX206">
        <f>IF(OR('5-man'!BX$25="R",'5-man'!BX$24=$R$210,AND(ISNUMBER($R$210),'5-man'!BX$24&lt;$R$210)),0,IF(BW205&gt;=100,0,IF(BW206+1&gt;=IF(OR('5-man'!$F$4=TRUE,'5-man'!$F$4="TRUE",'5-man'!$F$4="Yes"),25,50),0,BW206+1)))</f>
        <v/>
      </c>
      <c r="BY206">
        <f>IF(OR('5-man'!BY$25="R",'5-man'!BY$24=$R$210,AND(ISNUMBER($R$210),'5-man'!BY$24&lt;$R$210)),0,IF(BX205&gt;=100,0,IF(BX206+1&gt;=IF(OR('5-man'!$F$4=TRUE,'5-man'!$F$4="TRUE",'5-man'!$F$4="Yes"),25,50),0,BX206+1)))</f>
        <v/>
      </c>
      <c r="BZ206">
        <f>IF(OR('5-man'!BZ$25="R",'5-man'!BZ$24=$R$210,AND(ISNUMBER($R$210),'5-man'!BZ$24&lt;$R$210)),0,IF(BY205&gt;=100,0,IF(BY206+1&gt;=IF(OR('5-man'!$F$4=TRUE,'5-man'!$F$4="TRUE",'5-man'!$F$4="Yes"),25,50),0,BY206+1)))</f>
        <v/>
      </c>
      <c r="CA206">
        <f>IF(OR('5-man'!CA$25="R",'5-man'!CA$24=$R$210,AND(ISNUMBER($R$210),'5-man'!CA$24&lt;$R$210)),0,IF(BZ205&gt;=100,0,IF(BZ206+1&gt;=IF(OR('5-man'!$F$4=TRUE,'5-man'!$F$4="TRUE",'5-man'!$F$4="Yes"),25,50),0,BZ206+1)))</f>
        <v/>
      </c>
      <c r="CB206">
        <f>IF(OR('5-man'!CB$25="R",'5-man'!CB$24=$R$210,AND(ISNUMBER($R$210),'5-man'!CB$24&lt;$R$210)),0,IF(CA205&gt;=100,0,IF(CA206+1&gt;=IF(OR('5-man'!$F$4=TRUE,'5-man'!$F$4="TRUE",'5-man'!$F$4="Yes"),25,50),0,CA206+1)))</f>
        <v/>
      </c>
      <c r="CC206">
        <f>IF(OR('5-man'!CC$25="R",'5-man'!CC$24=$R$210,AND(ISNUMBER($R$210),'5-man'!CC$24&lt;$R$210)),0,IF(CB205&gt;=100,0,IF(CB206+1&gt;=IF(OR('5-man'!$F$4=TRUE,'5-man'!$F$4="TRUE",'5-man'!$F$4="Yes"),25,50),0,CB206+1)))</f>
        <v/>
      </c>
      <c r="CD206">
        <f>IF(OR('5-man'!CD$25="R",'5-man'!CD$24=$R$210,AND(ISNUMBER($R$210),'5-man'!CD$24&lt;$R$210)),0,IF(CC205&gt;=100,0,IF(CC206+1&gt;=IF(OR('5-man'!$F$4=TRUE,'5-man'!$F$4="TRUE",'5-man'!$F$4="Yes"),25,50),0,CC206+1)))</f>
        <v/>
      </c>
    </row>
    <row r="207">
      <c r="A207" t="inlineStr">
        <is>
          <t>P1 flag</t>
        </is>
      </c>
      <c r="B207" t="n">
        <v>0</v>
      </c>
      <c r="C207">
        <f>IF(OR(B207=1,OR('5-man'!C$25="D",'5-man'!C$25="A",'5-man'!C$25="S",'5-man'!C$25="C",'5-man'!C$25="H",'5-man'!C$25="B",'5-man'!C$25="T",'5-man'!C$25="E",'5-man'!C$25="SB")),1,0)</f>
        <v/>
      </c>
      <c r="D207">
        <f>IF(OR(C207=1,OR('5-man'!D$25="D",'5-man'!D$25="A",'5-man'!D$25="S",'5-man'!D$25="C",'5-man'!D$25="H",'5-man'!D$25="B",'5-man'!D$25="T",'5-man'!D$25="E",'5-man'!D$25="SB")),1,0)</f>
        <v/>
      </c>
      <c r="E207">
        <f>IF(OR(D207=1,OR('5-man'!E$25="D",'5-man'!E$25="A",'5-man'!E$25="S",'5-man'!E$25="C",'5-man'!E$25="H",'5-man'!E$25="B",'5-man'!E$25="T",'5-man'!E$25="E",'5-man'!E$25="SB")),1,0)</f>
        <v/>
      </c>
      <c r="F207">
        <f>IF(OR(E207=1,OR('5-man'!F$25="D",'5-man'!F$25="A",'5-man'!F$25="S",'5-man'!F$25="C",'5-man'!F$25="H",'5-man'!F$25="B",'5-man'!F$25="T",'5-man'!F$25="E",'5-man'!F$25="SB")),1,0)</f>
        <v/>
      </c>
      <c r="G207">
        <f>IF(OR(F207=1,OR('5-man'!G$25="D",'5-man'!G$25="A",'5-man'!G$25="S",'5-man'!G$25="C",'5-man'!G$25="H",'5-man'!G$25="B",'5-man'!G$25="T",'5-man'!G$25="E",'5-man'!G$25="SB")),1,0)</f>
        <v/>
      </c>
      <c r="H207">
        <f>IF(OR(G207=1,OR('5-man'!H$25="D",'5-man'!H$25="A",'5-man'!H$25="S",'5-man'!H$25="C",'5-man'!H$25="H",'5-man'!H$25="B",'5-man'!H$25="T",'5-man'!H$25="E",'5-man'!H$25="SB")),1,0)</f>
        <v/>
      </c>
      <c r="I207">
        <f>IF(OR(H207=1,OR('5-man'!I$25="D",'5-man'!I$25="A",'5-man'!I$25="S",'5-man'!I$25="C",'5-man'!I$25="H",'5-man'!I$25="B",'5-man'!I$25="T",'5-man'!I$25="E",'5-man'!I$25="SB")),1,0)</f>
        <v/>
      </c>
      <c r="J207">
        <f>IF(OR(I207=1,OR('5-man'!J$25="D",'5-man'!J$25="A",'5-man'!J$25="S",'5-man'!J$25="C",'5-man'!J$25="H",'5-man'!J$25="B",'5-man'!J$25="T",'5-man'!J$25="E",'5-man'!J$25="SB")),1,0)</f>
        <v/>
      </c>
      <c r="K207">
        <f>IF(OR(J207=1,OR('5-man'!K$25="D",'5-man'!K$25="A",'5-man'!K$25="S",'5-man'!K$25="C",'5-man'!K$25="H",'5-man'!K$25="B",'5-man'!K$25="T",'5-man'!K$25="E",'5-man'!K$25="SB")),1,0)</f>
        <v/>
      </c>
      <c r="L207">
        <f>IF(OR(K207=1,OR('5-man'!L$25="D",'5-man'!L$25="A",'5-man'!L$25="S",'5-man'!L$25="C",'5-man'!L$25="H",'5-man'!L$25="B",'5-man'!L$25="T",'5-man'!L$25="E",'5-man'!L$25="SB")),1,0)</f>
        <v/>
      </c>
      <c r="M207">
        <f>IF(OR(L207=1,OR('5-man'!M$25="D",'5-man'!M$25="A",'5-man'!M$25="S",'5-man'!M$25="C",'5-man'!M$25="H",'5-man'!M$25="B",'5-man'!M$25="T",'5-man'!M$25="E",'5-man'!M$25="SB")),1,0)</f>
        <v/>
      </c>
      <c r="N207">
        <f>IF(OR(M207=1,OR('5-man'!N$25="D",'5-man'!N$25="A",'5-man'!N$25="S",'5-man'!N$25="C",'5-man'!N$25="H",'5-man'!N$25="B",'5-man'!N$25="T",'5-man'!N$25="E",'5-man'!N$25="SB")),1,0)</f>
        <v/>
      </c>
      <c r="O207">
        <f>IF(OR(N207=1,OR('5-man'!O$25="D",'5-man'!O$25="A",'5-man'!O$25="S",'5-man'!O$25="C",'5-man'!O$25="H",'5-man'!O$25="B",'5-man'!O$25="T",'5-man'!O$25="E",'5-man'!O$25="SB")),1,0)</f>
        <v/>
      </c>
      <c r="P207">
        <f>IF(OR(O207=1,OR('5-man'!P$25="D",'5-man'!P$25="A",'5-man'!P$25="S",'5-man'!P$25="C",'5-man'!P$25="H",'5-man'!P$25="B",'5-man'!P$25="T",'5-man'!P$25="E",'5-man'!P$25="SB")),1,0)</f>
        <v/>
      </c>
      <c r="Q207">
        <f>IF(OR(P207=1,OR('5-man'!Q$25="D",'5-man'!Q$25="A",'5-man'!Q$25="S",'5-man'!Q$25="C",'5-man'!Q$25="H",'5-man'!Q$25="B",'5-man'!Q$25="T",'5-man'!Q$25="E",'5-man'!Q$25="SB")),1,0)</f>
        <v/>
      </c>
      <c r="R207">
        <f>IF(OR(Q207=1,OR('5-man'!R$25="D",'5-man'!R$25="A",'5-man'!R$25="S",'5-man'!R$25="C",'5-man'!R$25="H",'5-man'!R$25="B",'5-man'!R$25="T",'5-man'!R$25="E",'5-man'!R$25="SB")),1,0)</f>
        <v/>
      </c>
      <c r="S207">
        <f>IF(OR(R207=1,OR('5-man'!S$25="D",'5-man'!S$25="A",'5-man'!S$25="S",'5-man'!S$25="C",'5-man'!S$25="H",'5-man'!S$25="B",'5-man'!S$25="T",'5-man'!S$25="E",'5-man'!S$25="SB")),1,0)</f>
        <v/>
      </c>
      <c r="T207">
        <f>IF(OR(S207=1,OR('5-man'!T$25="D",'5-man'!T$25="A",'5-man'!T$25="S",'5-man'!T$25="C",'5-man'!T$25="H",'5-man'!T$25="B",'5-man'!T$25="T",'5-man'!T$25="E",'5-man'!T$25="SB")),1,0)</f>
        <v/>
      </c>
      <c r="U207">
        <f>IF(OR(T207=1,OR('5-man'!U$25="D",'5-man'!U$25="A",'5-man'!U$25="S",'5-man'!U$25="C",'5-man'!U$25="H",'5-man'!U$25="B",'5-man'!U$25="T",'5-man'!U$25="E",'5-man'!U$25="SB")),1,0)</f>
        <v/>
      </c>
      <c r="V207">
        <f>IF(OR(U207=1,OR('5-man'!V$25="D",'5-man'!V$25="A",'5-man'!V$25="S",'5-man'!V$25="C",'5-man'!V$25="H",'5-man'!V$25="B",'5-man'!V$25="T",'5-man'!V$25="E",'5-man'!V$25="SB")),1,0)</f>
        <v/>
      </c>
      <c r="W207">
        <f>IF(OR(V207=1,OR('5-man'!W$25="D",'5-man'!W$25="A",'5-man'!W$25="S",'5-man'!W$25="C",'5-man'!W$25="H",'5-man'!W$25="B",'5-man'!W$25="T",'5-man'!W$25="E",'5-man'!W$25="SB")),1,0)</f>
        <v/>
      </c>
      <c r="X207">
        <f>IF(OR(W207=1,OR('5-man'!X$25="D",'5-man'!X$25="A",'5-man'!X$25="S",'5-man'!X$25="C",'5-man'!X$25="H",'5-man'!X$25="B",'5-man'!X$25="T",'5-man'!X$25="E",'5-man'!X$25="SB")),1,0)</f>
        <v/>
      </c>
      <c r="Y207">
        <f>IF(OR(X207=1,OR('5-man'!Y$25="D",'5-man'!Y$25="A",'5-man'!Y$25="S",'5-man'!Y$25="C",'5-man'!Y$25="H",'5-man'!Y$25="B",'5-man'!Y$25="T",'5-man'!Y$25="E",'5-man'!Y$25="SB")),1,0)</f>
        <v/>
      </c>
      <c r="Z207">
        <f>IF(OR(Y207=1,OR('5-man'!Z$25="D",'5-man'!Z$25="A",'5-man'!Z$25="S",'5-man'!Z$25="C",'5-man'!Z$25="H",'5-man'!Z$25="B",'5-man'!Z$25="T",'5-man'!Z$25="E",'5-man'!Z$25="SB")),1,0)</f>
        <v/>
      </c>
      <c r="AA207">
        <f>IF(OR(Z207=1,OR('5-man'!AA$25="D",'5-man'!AA$25="A",'5-man'!AA$25="S",'5-man'!AA$25="C",'5-man'!AA$25="H",'5-man'!AA$25="B",'5-man'!AA$25="T",'5-man'!AA$25="E",'5-man'!AA$25="SB")),1,0)</f>
        <v/>
      </c>
      <c r="AB207">
        <f>IF(OR(AA207=1,OR('5-man'!AB$25="D",'5-man'!AB$25="A",'5-man'!AB$25="S",'5-man'!AB$25="C",'5-man'!AB$25="H",'5-man'!AB$25="B",'5-man'!AB$25="T",'5-man'!AB$25="E",'5-man'!AB$25="SB")),1,0)</f>
        <v/>
      </c>
      <c r="AC207">
        <f>IF(OR(AB207=1,OR('5-man'!AC$25="D",'5-man'!AC$25="A",'5-man'!AC$25="S",'5-man'!AC$25="C",'5-man'!AC$25="H",'5-man'!AC$25="B",'5-man'!AC$25="T",'5-man'!AC$25="E",'5-man'!AC$25="SB")),1,0)</f>
        <v/>
      </c>
      <c r="AD207">
        <f>IF(OR(AC207=1,OR('5-man'!AD$25="D",'5-man'!AD$25="A",'5-man'!AD$25="S",'5-man'!AD$25="C",'5-man'!AD$25="H",'5-man'!AD$25="B",'5-man'!AD$25="T",'5-man'!AD$25="E",'5-man'!AD$25="SB")),1,0)</f>
        <v/>
      </c>
      <c r="AE207">
        <f>IF(OR(AD207=1,OR('5-man'!AE$25="D",'5-man'!AE$25="A",'5-man'!AE$25="S",'5-man'!AE$25="C",'5-man'!AE$25="H",'5-man'!AE$25="B",'5-man'!AE$25="T",'5-man'!AE$25="E",'5-man'!AE$25="SB")),1,0)</f>
        <v/>
      </c>
      <c r="AF207">
        <f>IF(OR(AE207=1,OR('5-man'!AF$25="D",'5-man'!AF$25="A",'5-man'!AF$25="S",'5-man'!AF$25="C",'5-man'!AF$25="H",'5-man'!AF$25="B",'5-man'!AF$25="T",'5-man'!AF$25="E",'5-man'!AF$25="SB")),1,0)</f>
        <v/>
      </c>
      <c r="AG207">
        <f>IF(OR(AF207=1,OR('5-man'!AG$25="D",'5-man'!AG$25="A",'5-man'!AG$25="S",'5-man'!AG$25="C",'5-man'!AG$25="H",'5-man'!AG$25="B",'5-man'!AG$25="T",'5-man'!AG$25="E",'5-man'!AG$25="SB")),1,0)</f>
        <v/>
      </c>
      <c r="AH207">
        <f>IF(OR(AG207=1,OR('5-man'!AH$25="D",'5-man'!AH$25="A",'5-man'!AH$25="S",'5-man'!AH$25="C",'5-man'!AH$25="H",'5-man'!AH$25="B",'5-man'!AH$25="T",'5-man'!AH$25="E",'5-man'!AH$25="SB")),1,0)</f>
        <v/>
      </c>
      <c r="AI207">
        <f>IF(OR(AH207=1,OR('5-man'!AI$25="D",'5-man'!AI$25="A",'5-man'!AI$25="S",'5-man'!AI$25="C",'5-man'!AI$25="H",'5-man'!AI$25="B",'5-man'!AI$25="T",'5-man'!AI$25="E",'5-man'!AI$25="SB")),1,0)</f>
        <v/>
      </c>
      <c r="AJ207">
        <f>IF(OR(AI207=1,OR('5-man'!AJ$25="D",'5-man'!AJ$25="A",'5-man'!AJ$25="S",'5-man'!AJ$25="C",'5-man'!AJ$25="H",'5-man'!AJ$25="B",'5-man'!AJ$25="T",'5-man'!AJ$25="E",'5-man'!AJ$25="SB")),1,0)</f>
        <v/>
      </c>
      <c r="AK207">
        <f>IF(OR(AJ207=1,OR('5-man'!AK$25="D",'5-man'!AK$25="A",'5-man'!AK$25="S",'5-man'!AK$25="C",'5-man'!AK$25="H",'5-man'!AK$25="B",'5-man'!AK$25="T",'5-man'!AK$25="E",'5-man'!AK$25="SB")),1,0)</f>
        <v/>
      </c>
      <c r="AL207">
        <f>IF(OR(AK207=1,OR('5-man'!AL$25="D",'5-man'!AL$25="A",'5-man'!AL$25="S",'5-man'!AL$25="C",'5-man'!AL$25="H",'5-man'!AL$25="B",'5-man'!AL$25="T",'5-man'!AL$25="E",'5-man'!AL$25="SB")),1,0)</f>
        <v/>
      </c>
      <c r="AM207">
        <f>IF(OR(AL207=1,OR('5-man'!AM$25="D",'5-man'!AM$25="A",'5-man'!AM$25="S",'5-man'!AM$25="C",'5-man'!AM$25="H",'5-man'!AM$25="B",'5-man'!AM$25="T",'5-man'!AM$25="E",'5-man'!AM$25="SB")),1,0)</f>
        <v/>
      </c>
      <c r="AN207">
        <f>IF(OR(AM207=1,OR('5-man'!AN$25="D",'5-man'!AN$25="A",'5-man'!AN$25="S",'5-man'!AN$25="C",'5-man'!AN$25="H",'5-man'!AN$25="B",'5-man'!AN$25="T",'5-man'!AN$25="E",'5-man'!AN$25="SB")),1,0)</f>
        <v/>
      </c>
      <c r="AO207">
        <f>IF(OR(AN207=1,OR('5-man'!AO$25="D",'5-man'!AO$25="A",'5-man'!AO$25="S",'5-man'!AO$25="C",'5-man'!AO$25="H",'5-man'!AO$25="B",'5-man'!AO$25="T",'5-man'!AO$25="E",'5-man'!AO$25="SB")),1,0)</f>
        <v/>
      </c>
      <c r="AP207">
        <f>IF(OR(AO207=1,OR('5-man'!AP$25="D",'5-man'!AP$25="A",'5-man'!AP$25="S",'5-man'!AP$25="C",'5-man'!AP$25="H",'5-man'!AP$25="B",'5-man'!AP$25="T",'5-man'!AP$25="E",'5-man'!AP$25="SB")),1,0)</f>
        <v/>
      </c>
      <c r="AQ207">
        <f>IF(OR(AP207=1,OR('5-man'!AQ$25="D",'5-man'!AQ$25="A",'5-man'!AQ$25="S",'5-man'!AQ$25="C",'5-man'!AQ$25="H",'5-man'!AQ$25="B",'5-man'!AQ$25="T",'5-man'!AQ$25="E",'5-man'!AQ$25="SB")),1,0)</f>
        <v/>
      </c>
      <c r="AR207">
        <f>IF(OR(AQ207=1,OR('5-man'!AR$25="D",'5-man'!AR$25="A",'5-man'!AR$25="S",'5-man'!AR$25="C",'5-man'!AR$25="H",'5-man'!AR$25="B",'5-man'!AR$25="T",'5-man'!AR$25="E",'5-man'!AR$25="SB")),1,0)</f>
        <v/>
      </c>
      <c r="AS207">
        <f>IF(OR(AR207=1,OR('5-man'!AS$25="D",'5-man'!AS$25="A",'5-man'!AS$25="S",'5-man'!AS$25="C",'5-man'!AS$25="H",'5-man'!AS$25="B",'5-man'!AS$25="T",'5-man'!AS$25="E",'5-man'!AS$25="SB")),1,0)</f>
        <v/>
      </c>
      <c r="AT207">
        <f>IF(OR(AS207=1,OR('5-man'!AT$25="D",'5-man'!AT$25="A",'5-man'!AT$25="S",'5-man'!AT$25="C",'5-man'!AT$25="H",'5-man'!AT$25="B",'5-man'!AT$25="T",'5-man'!AT$25="E",'5-man'!AT$25="SB")),1,0)</f>
        <v/>
      </c>
      <c r="AU207">
        <f>IF(OR(AT207=1,OR('5-man'!AU$25="D",'5-man'!AU$25="A",'5-man'!AU$25="S",'5-man'!AU$25="C",'5-man'!AU$25="H",'5-man'!AU$25="B",'5-man'!AU$25="T",'5-man'!AU$25="E",'5-man'!AU$25="SB")),1,0)</f>
        <v/>
      </c>
      <c r="AV207">
        <f>IF(OR(AU207=1,OR('5-man'!AV$25="D",'5-man'!AV$25="A",'5-man'!AV$25="S",'5-man'!AV$25="C",'5-man'!AV$25="H",'5-man'!AV$25="B",'5-man'!AV$25="T",'5-man'!AV$25="E",'5-man'!AV$25="SB")),1,0)</f>
        <v/>
      </c>
      <c r="AW207">
        <f>IF(OR(AV207=1,OR('5-man'!AW$25="D",'5-man'!AW$25="A",'5-man'!AW$25="S",'5-man'!AW$25="C",'5-man'!AW$25="H",'5-man'!AW$25="B",'5-man'!AW$25="T",'5-man'!AW$25="E",'5-man'!AW$25="SB")),1,0)</f>
        <v/>
      </c>
      <c r="AX207">
        <f>IF(OR(AW207=1,OR('5-man'!AX$25="D",'5-man'!AX$25="A",'5-man'!AX$25="S",'5-man'!AX$25="C",'5-man'!AX$25="H",'5-man'!AX$25="B",'5-man'!AX$25="T",'5-man'!AX$25="E",'5-man'!AX$25="SB")),1,0)</f>
        <v/>
      </c>
      <c r="AY207">
        <f>IF(OR(AX207=1,OR('5-man'!AY$25="D",'5-man'!AY$25="A",'5-man'!AY$25="S",'5-man'!AY$25="C",'5-man'!AY$25="H",'5-man'!AY$25="B",'5-man'!AY$25="T",'5-man'!AY$25="E",'5-man'!AY$25="SB")),1,0)</f>
        <v/>
      </c>
      <c r="AZ207">
        <f>IF(OR(AY207=1,OR('5-man'!AZ$25="D",'5-man'!AZ$25="A",'5-man'!AZ$25="S",'5-man'!AZ$25="C",'5-man'!AZ$25="H",'5-man'!AZ$25="B",'5-man'!AZ$25="T",'5-man'!AZ$25="E",'5-man'!AZ$25="SB")),1,0)</f>
        <v/>
      </c>
      <c r="BA207">
        <f>IF(OR(AZ207=1,OR('5-man'!BA$25="D",'5-man'!BA$25="A",'5-man'!BA$25="S",'5-man'!BA$25="C",'5-man'!BA$25="H",'5-man'!BA$25="B",'5-man'!BA$25="T",'5-man'!BA$25="E",'5-man'!BA$25="SB")),1,0)</f>
        <v/>
      </c>
      <c r="BB207">
        <f>IF(OR(BA207=1,OR('5-man'!BB$25="D",'5-man'!BB$25="A",'5-man'!BB$25="S",'5-man'!BB$25="C",'5-man'!BB$25="H",'5-man'!BB$25="B",'5-man'!BB$25="T",'5-man'!BB$25="E",'5-man'!BB$25="SB")),1,0)</f>
        <v/>
      </c>
      <c r="BC207">
        <f>IF(OR(BB207=1,OR('5-man'!BC$25="D",'5-man'!BC$25="A",'5-man'!BC$25="S",'5-man'!BC$25="C",'5-man'!BC$25="H",'5-man'!BC$25="B",'5-man'!BC$25="T",'5-man'!BC$25="E",'5-man'!BC$25="SB")),1,0)</f>
        <v/>
      </c>
      <c r="BD207">
        <f>IF(OR(BC207=1,OR('5-man'!BD$25="D",'5-man'!BD$25="A",'5-man'!BD$25="S",'5-man'!BD$25="C",'5-man'!BD$25="H",'5-man'!BD$25="B",'5-man'!BD$25="T",'5-man'!BD$25="E",'5-man'!BD$25="SB")),1,0)</f>
        <v/>
      </c>
      <c r="BE207">
        <f>IF(OR(BD207=1,OR('5-man'!BE$25="D",'5-man'!BE$25="A",'5-man'!BE$25="S",'5-man'!BE$25="C",'5-man'!BE$25="H",'5-man'!BE$25="B",'5-man'!BE$25="T",'5-man'!BE$25="E",'5-man'!BE$25="SB")),1,0)</f>
        <v/>
      </c>
      <c r="BF207">
        <f>IF(OR(BE207=1,OR('5-man'!BF$25="D",'5-man'!BF$25="A",'5-man'!BF$25="S",'5-man'!BF$25="C",'5-man'!BF$25="H",'5-man'!BF$25="B",'5-man'!BF$25="T",'5-man'!BF$25="E",'5-man'!BF$25="SB")),1,0)</f>
        <v/>
      </c>
      <c r="BG207">
        <f>IF(OR(BF207=1,OR('5-man'!BG$25="D",'5-man'!BG$25="A",'5-man'!BG$25="S",'5-man'!BG$25="C",'5-man'!BG$25="H",'5-man'!BG$25="B",'5-man'!BG$25="T",'5-man'!BG$25="E",'5-man'!BG$25="SB")),1,0)</f>
        <v/>
      </c>
      <c r="BH207">
        <f>IF(OR(BG207=1,OR('5-man'!BH$25="D",'5-man'!BH$25="A",'5-man'!BH$25="S",'5-man'!BH$25="C",'5-man'!BH$25="H",'5-man'!BH$25="B",'5-man'!BH$25="T",'5-man'!BH$25="E",'5-man'!BH$25="SB")),1,0)</f>
        <v/>
      </c>
      <c r="BI207">
        <f>IF(OR(BH207=1,OR('5-man'!BI$25="D",'5-man'!BI$25="A",'5-man'!BI$25="S",'5-man'!BI$25="C",'5-man'!BI$25="H",'5-man'!BI$25="B",'5-man'!BI$25="T",'5-man'!BI$25="E",'5-man'!BI$25="SB")),1,0)</f>
        <v/>
      </c>
      <c r="BJ207">
        <f>IF(OR(BI207=1,OR('5-man'!BJ$25="D",'5-man'!BJ$25="A",'5-man'!BJ$25="S",'5-man'!BJ$25="C",'5-man'!BJ$25="H",'5-man'!BJ$25="B",'5-man'!BJ$25="T",'5-man'!BJ$25="E",'5-man'!BJ$25="SB")),1,0)</f>
        <v/>
      </c>
      <c r="BK207">
        <f>IF(OR(BJ207=1,OR('5-man'!BK$25="D",'5-man'!BK$25="A",'5-man'!BK$25="S",'5-man'!BK$25="C",'5-man'!BK$25="H",'5-man'!BK$25="B",'5-man'!BK$25="T",'5-man'!BK$25="E",'5-man'!BK$25="SB")),1,0)</f>
        <v/>
      </c>
      <c r="BL207">
        <f>IF(OR(BK207=1,OR('5-man'!BL$25="D",'5-man'!BL$25="A",'5-man'!BL$25="S",'5-man'!BL$25="C",'5-man'!BL$25="H",'5-man'!BL$25="B",'5-man'!BL$25="T",'5-man'!BL$25="E",'5-man'!BL$25="SB")),1,0)</f>
        <v/>
      </c>
      <c r="BM207">
        <f>IF(OR(BL207=1,OR('5-man'!BM$25="D",'5-man'!BM$25="A",'5-man'!BM$25="S",'5-man'!BM$25="C",'5-man'!BM$25="H",'5-man'!BM$25="B",'5-man'!BM$25="T",'5-man'!BM$25="E",'5-man'!BM$25="SB")),1,0)</f>
        <v/>
      </c>
      <c r="BN207">
        <f>IF(OR(BM207=1,OR('5-man'!BN$25="D",'5-man'!BN$25="A",'5-man'!BN$25="S",'5-man'!BN$25="C",'5-man'!BN$25="H",'5-man'!BN$25="B",'5-man'!BN$25="T",'5-man'!BN$25="E",'5-man'!BN$25="SB")),1,0)</f>
        <v/>
      </c>
      <c r="BO207">
        <f>IF(OR(BN207=1,OR('5-man'!BO$25="D",'5-man'!BO$25="A",'5-man'!BO$25="S",'5-man'!BO$25="C",'5-man'!BO$25="H",'5-man'!BO$25="B",'5-man'!BO$25="T",'5-man'!BO$25="E",'5-man'!BO$25="SB")),1,0)</f>
        <v/>
      </c>
      <c r="BP207">
        <f>IF(OR(BO207=1,OR('5-man'!BP$25="D",'5-man'!BP$25="A",'5-man'!BP$25="S",'5-man'!BP$25="C",'5-man'!BP$25="H",'5-man'!BP$25="B",'5-man'!BP$25="T",'5-man'!BP$25="E",'5-man'!BP$25="SB")),1,0)</f>
        <v/>
      </c>
      <c r="BQ207">
        <f>IF(OR(BP207=1,OR('5-man'!BQ$25="D",'5-man'!BQ$25="A",'5-man'!BQ$25="S",'5-man'!BQ$25="C",'5-man'!BQ$25="H",'5-man'!BQ$25="B",'5-man'!BQ$25="T",'5-man'!BQ$25="E",'5-man'!BQ$25="SB")),1,0)</f>
        <v/>
      </c>
      <c r="BR207">
        <f>IF(OR(BQ207=1,OR('5-man'!BR$25="D",'5-man'!BR$25="A",'5-man'!BR$25="S",'5-man'!BR$25="C",'5-man'!BR$25="H",'5-man'!BR$25="B",'5-man'!BR$25="T",'5-man'!BR$25="E",'5-man'!BR$25="SB")),1,0)</f>
        <v/>
      </c>
      <c r="BS207">
        <f>IF(OR(BR207=1,OR('5-man'!BS$25="D",'5-man'!BS$25="A",'5-man'!BS$25="S",'5-man'!BS$25="C",'5-man'!BS$25="H",'5-man'!BS$25="B",'5-man'!BS$25="T",'5-man'!BS$25="E",'5-man'!BS$25="SB")),1,0)</f>
        <v/>
      </c>
      <c r="BT207">
        <f>IF(OR(BS207=1,OR('5-man'!BT$25="D",'5-man'!BT$25="A",'5-man'!BT$25="S",'5-man'!BT$25="C",'5-man'!BT$25="H",'5-man'!BT$25="B",'5-man'!BT$25="T",'5-man'!BT$25="E",'5-man'!BT$25="SB")),1,0)</f>
        <v/>
      </c>
      <c r="BU207">
        <f>IF(OR(BT207=1,OR('5-man'!BU$25="D",'5-man'!BU$25="A",'5-man'!BU$25="S",'5-man'!BU$25="C",'5-man'!BU$25="H",'5-man'!BU$25="B",'5-man'!BU$25="T",'5-man'!BU$25="E",'5-man'!BU$25="SB")),1,0)</f>
        <v/>
      </c>
      <c r="BV207">
        <f>IF(OR(BU207=1,OR('5-man'!BV$25="D",'5-man'!BV$25="A",'5-man'!BV$25="S",'5-man'!BV$25="C",'5-man'!BV$25="H",'5-man'!BV$25="B",'5-man'!BV$25="T",'5-man'!BV$25="E",'5-man'!BV$25="SB")),1,0)</f>
        <v/>
      </c>
      <c r="BW207">
        <f>IF(OR(BV207=1,OR('5-man'!BW$25="D",'5-man'!BW$25="A",'5-man'!BW$25="S",'5-man'!BW$25="C",'5-man'!BW$25="H",'5-man'!BW$25="B",'5-man'!BW$25="T",'5-man'!BW$25="E",'5-man'!BW$25="SB")),1,0)</f>
        <v/>
      </c>
      <c r="BX207">
        <f>IF(OR(BW207=1,OR('5-man'!BX$25="D",'5-man'!BX$25="A",'5-man'!BX$25="S",'5-man'!BX$25="C",'5-man'!BX$25="H",'5-man'!BX$25="B",'5-man'!BX$25="T",'5-man'!BX$25="E",'5-man'!BX$25="SB")),1,0)</f>
        <v/>
      </c>
      <c r="BY207">
        <f>IF(OR(BX207=1,OR('5-man'!BY$25="D",'5-man'!BY$25="A",'5-man'!BY$25="S",'5-man'!BY$25="C",'5-man'!BY$25="H",'5-man'!BY$25="B",'5-man'!BY$25="T",'5-man'!BY$25="E",'5-man'!BY$25="SB")),1,0)</f>
        <v/>
      </c>
      <c r="BZ207">
        <f>IF(OR(BY207=1,OR('5-man'!BZ$25="D",'5-man'!BZ$25="A",'5-man'!BZ$25="S",'5-man'!BZ$25="C",'5-man'!BZ$25="H",'5-man'!BZ$25="B",'5-man'!BZ$25="T",'5-man'!BZ$25="E",'5-man'!BZ$25="SB")),1,0)</f>
        <v/>
      </c>
      <c r="CA207">
        <f>IF(OR(BZ207=1,OR('5-man'!CA$25="D",'5-man'!CA$25="A",'5-man'!CA$25="S",'5-man'!CA$25="C",'5-man'!CA$25="H",'5-man'!CA$25="B",'5-man'!CA$25="T",'5-man'!CA$25="E",'5-man'!CA$25="SB")),1,0)</f>
        <v/>
      </c>
      <c r="CB207">
        <f>IF(OR(CA207=1,OR('5-man'!CB$25="D",'5-man'!CB$25="A",'5-man'!CB$25="S",'5-man'!CB$25="C",'5-man'!CB$25="H",'5-man'!CB$25="B",'5-man'!CB$25="T",'5-man'!CB$25="E",'5-man'!CB$25="SB")),1,0)</f>
        <v/>
      </c>
      <c r="CC207">
        <f>IF(OR(CB207=1,OR('5-man'!CC$25="D",'5-man'!CC$25="A",'5-man'!CC$25="S",'5-man'!CC$25="C",'5-man'!CC$25="H",'5-man'!CC$25="B",'5-man'!CC$25="T",'5-man'!CC$25="E",'5-man'!CC$25="SB")),1,0)</f>
        <v/>
      </c>
      <c r="CD207">
        <f>IF(OR(CC207=1,OR('5-man'!CD$25="D",'5-man'!CD$25="A",'5-man'!CD$25="S",'5-man'!CD$25="C",'5-man'!CD$25="H",'5-man'!CD$25="B",'5-man'!CD$25="T",'5-man'!CD$25="E",'5-man'!CD$25="SB")),1,0)</f>
        <v/>
      </c>
    </row>
    <row r="208">
      <c r="A208" t="inlineStr">
        <is>
          <t>P1 mean</t>
        </is>
      </c>
      <c r="C208">
        <f>0</f>
        <v/>
      </c>
      <c r="D208">
        <f>IF('5-man'!C$25="S",12.021,0)+IF('5-man'!C$25="C",4.395,0)+IF('5-man'!C$25="H",IF('5-man'!$Z$11="Ayak",0,IF('5-man'!$Z$11="Swift blade",4.141,4.382)),0)+IF('5-man'!C$25="SB",8.187,0)</f>
        <v/>
      </c>
      <c r="E208">
        <f>IF('5-man'!D$25="S",12.021,0)+IF('5-man'!D$25="C",4.395,0)+IF('5-man'!D$25="H",IF('5-man'!$Z$11="Ayak",0,IF('5-man'!$Z$11="Swift blade",4.141,4.382)),0)+IF('5-man'!C$25="D",112.5,0)+IF('5-man'!C$25="B",1.087,0)+IF('5-man'!C$25="A",8.5,0)+IF('5-man'!C$25="E",1.254,0)+IF('5-man'!D$25="SB",8.187,0)+IF('5-man'!C$25="H",IF('5-man'!$Z$11="Ayak",1.255,0),0)</f>
        <v/>
      </c>
      <c r="F208">
        <f>IF('5-man'!E$25="S",12.021,0)+IF('5-man'!E$25="C",4.395,0)+IF('5-man'!E$25="H",IF('5-man'!$Z$11="Ayak",0,IF('5-man'!$Z$11="Swift blade",4.141,4.382)),0)+IF('5-man'!D$25="D",112.5,0)+IF('5-man'!D$25="B",1.087,0)+IF('5-man'!D$25="A",8.5,0)+IF('5-man'!C$25="T",1.252,0)+IF('5-man'!D$25="E",1.254,0)+IF('5-man'!E$25="SB",8.187,0)+IF('5-man'!D$25="H",IF('5-man'!$Z$11="Ayak",1.255,0),0)</f>
        <v/>
      </c>
      <c r="G208">
        <f>IF('5-man'!F$25="S",12.021,0)+IF('5-man'!F$25="C",4.395,0)+IF('5-man'!F$25="H",IF('5-man'!$Z$11="Ayak",0,IF('5-man'!$Z$11="Swift blade",4.141,4.382)),0)+IF('5-man'!E$25="D",112.5,0)+IF('5-man'!E$25="B",1.087,0)+IF('5-man'!E$25="A",8.5,0)+IF('5-man'!D$25="T",1.252,0)+IF('5-man'!E$25="E",1.254,0)+IF('5-man'!F$25="SB",8.187,0)+IF('5-man'!E$25="H",IF('5-man'!$Z$11="Ayak",1.255,0),0)</f>
        <v/>
      </c>
      <c r="H208">
        <f>IF('5-man'!G$25="S",12.021,0)+IF('5-man'!G$25="C",4.395,0)+IF('5-man'!G$25="H",IF('5-man'!$Z$11="Ayak",0,IF('5-man'!$Z$11="Swift blade",4.141,4.382)),0)+IF('5-man'!F$25="D",112.5,0)+IF('5-man'!F$25="B",1.087,0)+IF('5-man'!F$25="A",8.5,0)+IF('5-man'!E$25="T",1.252,0)+IF('5-man'!F$25="E",1.254,0)+IF('5-man'!G$25="SB",8.187,0)+IF('5-man'!F$25="H",IF('5-man'!$Z$11="Ayak",1.255,0),0)</f>
        <v/>
      </c>
      <c r="I208">
        <f>IF('5-man'!H$25="S",12.021,0)+IF('5-man'!H$25="C",4.395,0)+IF('5-man'!H$25="H",IF('5-man'!$Z$11="Ayak",0,IF('5-man'!$Z$11="Swift blade",4.141,4.382)),0)+IF('5-man'!G$25="D",112.5,0)+IF('5-man'!G$25="B",1.087,0)+IF('5-man'!G$25="A",8.5,0)+IF('5-man'!F$25="T",1.252,0)+IF('5-man'!G$25="E",1.254,0)+IF('5-man'!H$25="SB",8.187,0)+IF('5-man'!G$25="H",IF('5-man'!$Z$11="Ayak",1.255,0),0)</f>
        <v/>
      </c>
      <c r="J208">
        <f>IF('5-man'!I$25="S",12.021,0)+IF('5-man'!I$25="C",4.395,0)+IF('5-man'!I$25="H",IF('5-man'!$Z$11="Ayak",0,IF('5-man'!$Z$11="Swift blade",4.141,4.382)),0)+IF('5-man'!H$25="D",112.5,0)+IF('5-man'!H$25="B",1.087,0)+IF('5-man'!H$25="A",8.5,0)+IF('5-man'!G$25="T",1.252,0)+IF('5-man'!H$25="E",1.254,0)+IF('5-man'!I$25="SB",8.187,0)+IF('5-man'!H$25="H",IF('5-man'!$Z$11="Ayak",1.255,0),0)</f>
        <v/>
      </c>
      <c r="K208">
        <f>IF('5-man'!J$25="S",12.021,0)+IF('5-man'!J$25="C",4.395,0)+IF('5-man'!J$25="H",IF('5-man'!$Z$11="Ayak",0,IF('5-man'!$Z$11="Swift blade",4.141,4.382)),0)+IF('5-man'!I$25="D",112.5,0)+IF('5-man'!I$25="B",1.087,0)+IF('5-man'!I$25="A",8.5,0)+IF('5-man'!H$25="T",1.252,0)+IF('5-man'!I$25="E",1.254,0)+IF('5-man'!J$25="SB",8.187,0)+IF('5-man'!I$25="H",IF('5-man'!$Z$11="Ayak",1.255,0),0)</f>
        <v/>
      </c>
      <c r="L208">
        <f>IF('5-man'!K$25="S",12.021,0)+IF('5-man'!K$25="C",4.395,0)+IF('5-man'!K$25="H",IF('5-man'!$Z$11="Ayak",0,IF('5-man'!$Z$11="Swift blade",4.141,4.382)),0)+IF('5-man'!J$25="D",112.5,0)+IF('5-man'!J$25="B",1.087,0)+IF('5-man'!J$25="A",8.5,0)+IF('5-man'!I$25="T",1.252,0)+IF('5-man'!J$25="E",1.254,0)+IF('5-man'!K$25="SB",8.187,0)+IF('5-man'!J$25="H",IF('5-man'!$Z$11="Ayak",1.255,0),0)</f>
        <v/>
      </c>
      <c r="M208">
        <f>IF('5-man'!L$25="S",12.021,0)+IF('5-man'!L$25="C",4.395,0)+IF('5-man'!L$25="H",IF('5-man'!$Z$11="Ayak",0,IF('5-man'!$Z$11="Swift blade",4.141,4.382)),0)+IF('5-man'!K$25="D",112.5,0)+IF('5-man'!K$25="B",1.087,0)+IF('5-man'!K$25="A",8.5,0)+IF('5-man'!J$25="T",1.252,0)+IF('5-man'!K$25="E",1.254,0)+IF('5-man'!L$25="SB",8.187,0)+IF('5-man'!K$25="H",IF('5-man'!$Z$11="Ayak",1.255,0),0)</f>
        <v/>
      </c>
      <c r="N208">
        <f>IF('5-man'!M$25="S",12.021,0)+IF('5-man'!M$25="C",4.395,0)+IF('5-man'!M$25="H",IF('5-man'!$Z$11="Ayak",0,IF('5-man'!$Z$11="Swift blade",4.141,4.382)),0)+IF('5-man'!L$25="D",112.5,0)+IF('5-man'!L$25="B",1.087,0)+IF('5-man'!L$25="A",8.5,0)+IF('5-man'!K$25="T",1.252,0)+IF('5-man'!L$25="E",1.254,0)+IF('5-man'!M$25="SB",8.187,0)+IF('5-man'!L$25="H",IF('5-man'!$Z$11="Ayak",1.255,0),0)</f>
        <v/>
      </c>
      <c r="O208">
        <f>IF('5-man'!N$25="S",12.021,0)+IF('5-man'!N$25="C",4.395,0)+IF('5-man'!N$25="H",IF('5-man'!$Z$11="Ayak",0,IF('5-man'!$Z$11="Swift blade",4.141,4.382)),0)+IF('5-man'!M$25="D",112.5,0)+IF('5-man'!M$25="B",1.087,0)+IF('5-man'!M$25="A",8.5,0)+IF('5-man'!L$25="T",1.252,0)+IF('5-man'!M$25="E",1.254,0)+IF('5-man'!N$25="SB",8.187,0)+IF('5-man'!M$25="H",IF('5-man'!$Z$11="Ayak",1.255,0),0)</f>
        <v/>
      </c>
      <c r="P208">
        <f>IF('5-man'!O$25="S",12.021,0)+IF('5-man'!O$25="C",4.395,0)+IF('5-man'!O$25="H",IF('5-man'!$Z$11="Ayak",0,IF('5-man'!$Z$11="Swift blade",4.141,4.382)),0)+IF('5-man'!N$25="D",112.5,0)+IF('5-man'!N$25="B",1.087,0)+IF('5-man'!N$25="A",8.5,0)+IF('5-man'!M$25="T",1.252,0)+IF('5-man'!N$25="E",1.254,0)+IF('5-man'!O$25="SB",8.187,0)+IF('5-man'!N$25="H",IF('5-man'!$Z$11="Ayak",1.255,0),0)</f>
        <v/>
      </c>
      <c r="Q208">
        <f>IF('5-man'!P$25="S",12.021,0)+IF('5-man'!P$25="C",4.395,0)+IF('5-man'!P$25="H",IF('5-man'!$Z$11="Ayak",0,IF('5-man'!$Z$11="Swift blade",4.141,4.382)),0)+IF('5-man'!O$25="D",112.5,0)+IF('5-man'!O$25="B",1.087,0)+IF('5-man'!O$25="A",8.5,0)+IF('5-man'!N$25="T",1.252,0)+IF('5-man'!O$25="E",1.254,0)+IF('5-man'!P$25="SB",8.187,0)+IF('5-man'!O$25="H",IF('5-man'!$Z$11="Ayak",1.255,0),0)</f>
        <v/>
      </c>
      <c r="R208">
        <f>IF('5-man'!Q$25="S",12.021,0)+IF('5-man'!Q$25="C",4.395,0)+IF('5-man'!Q$25="H",IF('5-man'!$Z$11="Ayak",0,IF('5-man'!$Z$11="Swift blade",4.141,4.382)),0)+IF('5-man'!P$25="D",112.5,0)+IF('5-man'!P$25="B",1.087,0)+IF('5-man'!P$25="A",8.5,0)+IF('5-man'!O$25="T",1.252,0)+IF('5-man'!P$25="E",1.254,0)+IF('5-man'!Q$25="SB",8.187,0)+IF('5-man'!P$25="H",IF('5-man'!$Z$11="Ayak",1.255,0),0)</f>
        <v/>
      </c>
      <c r="S208">
        <f>IF('5-man'!R$25="S",12.021,0)+IF('5-man'!R$25="C",4.395,0)+IF('5-man'!R$25="H",IF('5-man'!$Z$11="Ayak",0,IF('5-man'!$Z$11="Swift blade",4.141,4.382)),0)+IF('5-man'!Q$25="D",112.5,0)+IF('5-man'!Q$25="B",1.087,0)+IF('5-man'!Q$25="A",8.5,0)+IF('5-man'!P$25="T",1.252,0)+IF('5-man'!Q$25="E",1.254,0)+IF('5-man'!R$25="SB",8.187,0)+IF('5-man'!Q$25="H",IF('5-man'!$Z$11="Ayak",1.255,0),0)</f>
        <v/>
      </c>
      <c r="T208">
        <f>IF('5-man'!S$25="S",12.021,0)+IF('5-man'!S$25="C",4.395,0)+IF('5-man'!S$25="H",IF('5-man'!$Z$11="Ayak",0,IF('5-man'!$Z$11="Swift blade",4.141,4.382)),0)+IF('5-man'!R$25="D",112.5,0)+IF('5-man'!R$25="B",1.087,0)+IF('5-man'!R$25="A",8.5,0)+IF('5-man'!Q$25="T",1.252,0)+IF('5-man'!R$25="E",1.254,0)+IF('5-man'!S$25="SB",8.187,0)+IF('5-man'!R$25="H",IF('5-man'!$Z$11="Ayak",1.255,0),0)</f>
        <v/>
      </c>
      <c r="U208">
        <f>IF('5-man'!T$25="S",12.021,0)+IF('5-man'!T$25="C",4.395,0)+IF('5-man'!T$25="H",IF('5-man'!$Z$11="Ayak",0,IF('5-man'!$Z$11="Swift blade",4.141,4.382)),0)+IF('5-man'!S$25="D",112.5,0)+IF('5-man'!S$25="B",1.087,0)+IF('5-man'!S$25="A",8.5,0)+IF('5-man'!R$25="T",1.252,0)+IF('5-man'!S$25="E",1.254,0)+IF('5-man'!T$25="SB",8.187,0)+IF('5-man'!S$25="H",IF('5-man'!$Z$11="Ayak",1.255,0),0)</f>
        <v/>
      </c>
      <c r="V208">
        <f>IF('5-man'!U$25="S",12.021,0)+IF('5-man'!U$25="C",4.395,0)+IF('5-man'!U$25="H",IF('5-man'!$Z$11="Ayak",0,IF('5-man'!$Z$11="Swift blade",4.141,4.382)),0)+IF('5-man'!T$25="D",112.5,0)+IF('5-man'!T$25="B",1.087,0)+IF('5-man'!T$25="A",8.5,0)+IF('5-man'!S$25="T",1.252,0)+IF('5-man'!T$25="E",1.254,0)+IF('5-man'!U$25="SB",8.187,0)+IF('5-man'!T$25="H",IF('5-man'!$Z$11="Ayak",1.255,0),0)</f>
        <v/>
      </c>
      <c r="W208">
        <f>IF('5-man'!V$25="S",12.021,0)+IF('5-man'!V$25="C",4.395,0)+IF('5-man'!V$25="H",IF('5-man'!$Z$11="Ayak",0,IF('5-man'!$Z$11="Swift blade",4.141,4.382)),0)+IF('5-man'!U$25="D",112.5,0)+IF('5-man'!U$25="B",1.087,0)+IF('5-man'!U$25="A",8.5,0)+IF('5-man'!T$25="T",1.252,0)+IF('5-man'!U$25="E",1.254,0)+IF('5-man'!V$25="SB",8.187,0)+IF('5-man'!U$25="H",IF('5-man'!$Z$11="Ayak",1.255,0),0)</f>
        <v/>
      </c>
      <c r="X208">
        <f>IF('5-man'!W$25="S",12.021,0)+IF('5-man'!W$25="C",4.395,0)+IF('5-man'!W$25="H",IF('5-man'!$Z$11="Ayak",0,IF('5-man'!$Z$11="Swift blade",4.141,4.382)),0)+IF('5-man'!V$25="D",112.5,0)+IF('5-man'!V$25="B",1.087,0)+IF('5-man'!V$25="A",8.5,0)+IF('5-man'!U$25="T",1.252,0)+IF('5-man'!V$25="E",1.254,0)+IF('5-man'!W$25="SB",8.187,0)+IF('5-man'!V$25="H",IF('5-man'!$Z$11="Ayak",1.255,0),0)</f>
        <v/>
      </c>
      <c r="Y208">
        <f>IF('5-man'!X$25="S",12.021,0)+IF('5-man'!X$25="C",4.395,0)+IF('5-man'!X$25="H",IF('5-man'!$Z$11="Ayak",0,IF('5-man'!$Z$11="Swift blade",4.141,4.382)),0)+IF('5-man'!W$25="D",112.5,0)+IF('5-man'!W$25="B",1.087,0)+IF('5-man'!W$25="A",8.5,0)+IF('5-man'!V$25="T",1.252,0)+IF('5-man'!W$25="E",1.254,0)+IF('5-man'!X$25="SB",8.187,0)+IF('5-man'!W$25="H",IF('5-man'!$Z$11="Ayak",1.255,0),0)</f>
        <v/>
      </c>
      <c r="Z208">
        <f>IF('5-man'!Y$25="S",12.021,0)+IF('5-man'!Y$25="C",4.395,0)+IF('5-man'!Y$25="H",IF('5-man'!$Z$11="Ayak",0,IF('5-man'!$Z$11="Swift blade",4.141,4.382)),0)+IF('5-man'!X$25="D",112.5,0)+IF('5-man'!X$25="B",1.087,0)+IF('5-man'!X$25="A",8.5,0)+IF('5-man'!W$25="T",1.252,0)+IF('5-man'!X$25="E",1.254,0)+IF('5-man'!Y$25="SB",8.187,0)+IF('5-man'!X$25="H",IF('5-man'!$Z$11="Ayak",1.255,0),0)</f>
        <v/>
      </c>
      <c r="AA208">
        <f>IF('5-man'!Z$25="S",12.021,0)+IF('5-man'!Z$25="C",4.395,0)+IF('5-man'!Z$25="H",IF('5-man'!$Z$11="Ayak",0,IF('5-man'!$Z$11="Swift blade",4.141,4.382)),0)+IF('5-man'!Y$25="D",112.5,0)+IF('5-man'!Y$25="B",1.087,0)+IF('5-man'!Y$25="A",8.5,0)+IF('5-man'!X$25="T",1.252,0)+IF('5-man'!Y$25="E",1.254,0)+IF('5-man'!Z$25="SB",8.187,0)+IF('5-man'!Y$25="H",IF('5-man'!$Z$11="Ayak",1.255,0),0)</f>
        <v/>
      </c>
      <c r="AB208">
        <f>IF('5-man'!AA$25="S",12.021,0)+IF('5-man'!AA$25="C",4.395,0)+IF('5-man'!AA$25="H",IF('5-man'!$Z$11="Ayak",0,IF('5-man'!$Z$11="Swift blade",4.141,4.382)),0)+IF('5-man'!Z$25="D",112.5,0)+IF('5-man'!Z$25="B",1.087,0)+IF('5-man'!Z$25="A",8.5,0)+IF('5-man'!Y$25="T",1.252,0)+IF('5-man'!Z$25="E",1.254,0)+IF('5-man'!AA$25="SB",8.187,0)+IF('5-man'!Z$25="H",IF('5-man'!$Z$11="Ayak",1.255,0),0)</f>
        <v/>
      </c>
      <c r="AC208">
        <f>IF('5-man'!AB$25="S",12.021,0)+IF('5-man'!AB$25="C",4.395,0)+IF('5-man'!AB$25="H",IF('5-man'!$Z$11="Ayak",0,IF('5-man'!$Z$11="Swift blade",4.141,4.382)),0)+IF('5-man'!AA$25="D",112.5,0)+IF('5-man'!AA$25="B",1.087,0)+IF('5-man'!AA$25="A",8.5,0)+IF('5-man'!Z$25="T",1.252,0)+IF('5-man'!AA$25="E",1.254,0)+IF('5-man'!AB$25="SB",8.187,0)+IF('5-man'!AA$25="H",IF('5-man'!$Z$11="Ayak",1.255,0),0)</f>
        <v/>
      </c>
      <c r="AD208">
        <f>IF('5-man'!AC$25="S",12.021,0)+IF('5-man'!AC$25="C",4.395,0)+IF('5-man'!AC$25="H",IF('5-man'!$Z$11="Ayak",0,IF('5-man'!$Z$11="Swift blade",4.141,4.382)),0)+IF('5-man'!AB$25="D",112.5,0)+IF('5-man'!AB$25="B",1.087,0)+IF('5-man'!AB$25="A",8.5,0)+IF('5-man'!AA$25="T",1.252,0)+IF('5-man'!AB$25="E",1.254,0)+IF('5-man'!AC$25="SB",8.187,0)+IF('5-man'!AB$25="H",IF('5-man'!$Z$11="Ayak",1.255,0),0)</f>
        <v/>
      </c>
      <c r="AE208">
        <f>IF('5-man'!AD$25="S",12.021,0)+IF('5-man'!AD$25="C",4.395,0)+IF('5-man'!AD$25="H",IF('5-man'!$Z$11="Ayak",0,IF('5-man'!$Z$11="Swift blade",4.141,4.382)),0)+IF('5-man'!AC$25="D",112.5,0)+IF('5-man'!AC$25="B",1.087,0)+IF('5-man'!AC$25="A",8.5,0)+IF('5-man'!AB$25="T",1.252,0)+IF('5-man'!AC$25="E",1.254,0)+IF('5-man'!AD$25="SB",8.187,0)+IF('5-man'!AC$25="H",IF('5-man'!$Z$11="Ayak",1.255,0),0)</f>
        <v/>
      </c>
      <c r="AF208">
        <f>IF('5-man'!AE$25="S",12.021,0)+IF('5-man'!AE$25="C",4.395,0)+IF('5-man'!AE$25="H",IF('5-man'!$Z$11="Ayak",0,IF('5-man'!$Z$11="Swift blade",4.141,4.382)),0)+IF('5-man'!AD$25="D",112.5,0)+IF('5-man'!AD$25="B",1.087,0)+IF('5-man'!AD$25="A",8.5,0)+IF('5-man'!AC$25="T",1.252,0)+IF('5-man'!AD$25="E",1.254,0)+IF('5-man'!AE$25="SB",8.187,0)+IF('5-man'!AD$25="H",IF('5-man'!$Z$11="Ayak",1.255,0),0)</f>
        <v/>
      </c>
      <c r="AG208">
        <f>IF('5-man'!AF$25="S",12.021,0)+IF('5-man'!AF$25="C",4.395,0)+IF('5-man'!AF$25="H",IF('5-man'!$Z$11="Ayak",0,IF('5-man'!$Z$11="Swift blade",4.141,4.382)),0)+IF('5-man'!AE$25="D",112.5,0)+IF('5-man'!AE$25="B",1.087,0)+IF('5-man'!AE$25="A",8.5,0)+IF('5-man'!AD$25="T",1.252,0)+IF('5-man'!AE$25="E",1.254,0)+IF('5-man'!AF$25="SB",8.187,0)+IF('5-man'!AE$25="H",IF('5-man'!$Z$11="Ayak",1.255,0),0)</f>
        <v/>
      </c>
      <c r="AH208">
        <f>IF('5-man'!AG$25="S",12.021,0)+IF('5-man'!AG$25="C",4.395,0)+IF('5-man'!AG$25="H",IF('5-man'!$Z$11="Ayak",0,IF('5-man'!$Z$11="Swift blade",4.141,4.382)),0)+IF('5-man'!AF$25="D",112.5,0)+IF('5-man'!AF$25="B",1.087,0)+IF('5-man'!AF$25="A",8.5,0)+IF('5-man'!AE$25="T",1.252,0)+IF('5-man'!AF$25="E",1.254,0)+IF('5-man'!AG$25="SB",8.187,0)+IF('5-man'!AF$25="H",IF('5-man'!$Z$11="Ayak",1.255,0),0)</f>
        <v/>
      </c>
      <c r="AI208">
        <f>IF('5-man'!AH$25="S",12.021,0)+IF('5-man'!AH$25="C",4.395,0)+IF('5-man'!AH$25="H",IF('5-man'!$Z$11="Ayak",0,IF('5-man'!$Z$11="Swift blade",4.141,4.382)),0)+IF('5-man'!AG$25="D",112.5,0)+IF('5-man'!AG$25="B",1.087,0)+IF('5-man'!AG$25="A",8.5,0)+IF('5-man'!AF$25="T",1.252,0)+IF('5-man'!AG$25="E",1.254,0)+IF('5-man'!AH$25="SB",8.187,0)+IF('5-man'!AG$25="H",IF('5-man'!$Z$11="Ayak",1.255,0),0)</f>
        <v/>
      </c>
      <c r="AJ208">
        <f>IF('5-man'!AI$25="S",12.021,0)+IF('5-man'!AI$25="C",4.395,0)+IF('5-man'!AI$25="H",IF('5-man'!$Z$11="Ayak",0,IF('5-man'!$Z$11="Swift blade",4.141,4.382)),0)+IF('5-man'!AH$25="D",112.5,0)+IF('5-man'!AH$25="B",1.087,0)+IF('5-man'!AH$25="A",8.5,0)+IF('5-man'!AG$25="T",1.252,0)+IF('5-man'!AH$25="E",1.254,0)+IF('5-man'!AI$25="SB",8.187,0)+IF('5-man'!AH$25="H",IF('5-man'!$Z$11="Ayak",1.255,0),0)</f>
        <v/>
      </c>
      <c r="AK208">
        <f>IF('5-man'!AJ$25="S",12.021,0)+IF('5-man'!AJ$25="C",4.395,0)+IF('5-man'!AJ$25="H",IF('5-man'!$Z$11="Ayak",0,IF('5-man'!$Z$11="Swift blade",4.141,4.382)),0)+IF('5-man'!AI$25="D",112.5,0)+IF('5-man'!AI$25="B",1.087,0)+IF('5-man'!AI$25="A",8.5,0)+IF('5-man'!AH$25="T",1.252,0)+IF('5-man'!AI$25="E",1.254,0)+IF('5-man'!AJ$25="SB",8.187,0)+IF('5-man'!AI$25="H",IF('5-man'!$Z$11="Ayak",1.255,0),0)</f>
        <v/>
      </c>
      <c r="AL208">
        <f>IF('5-man'!AK$25="S",12.021,0)+IF('5-man'!AK$25="C",4.395,0)+IF('5-man'!AK$25="H",IF('5-man'!$Z$11="Ayak",0,IF('5-man'!$Z$11="Swift blade",4.141,4.382)),0)+IF('5-man'!AJ$25="D",112.5,0)+IF('5-man'!AJ$25="B",1.087,0)+IF('5-man'!AJ$25="A",8.5,0)+IF('5-man'!AI$25="T",1.252,0)+IF('5-man'!AJ$25="E",1.254,0)+IF('5-man'!AK$25="SB",8.187,0)+IF('5-man'!AJ$25="H",IF('5-man'!$Z$11="Ayak",1.255,0),0)</f>
        <v/>
      </c>
      <c r="AM208">
        <f>IF('5-man'!AL$25="S",12.021,0)+IF('5-man'!AL$25="C",4.395,0)+IF('5-man'!AL$25="H",IF('5-man'!$Z$11="Ayak",0,IF('5-man'!$Z$11="Swift blade",4.141,4.382)),0)+IF('5-man'!AK$25="D",112.5,0)+IF('5-man'!AK$25="B",1.087,0)+IF('5-man'!AK$25="A",8.5,0)+IF('5-man'!AJ$25="T",1.252,0)+IF('5-man'!AK$25="E",1.254,0)+IF('5-man'!AL$25="SB",8.187,0)+IF('5-man'!AK$25="H",IF('5-man'!$Z$11="Ayak",1.255,0),0)</f>
        <v/>
      </c>
      <c r="AN208">
        <f>IF('5-man'!AM$25="S",12.021,0)+IF('5-man'!AM$25="C",4.395,0)+IF('5-man'!AM$25="H",IF('5-man'!$Z$11="Ayak",0,IF('5-man'!$Z$11="Swift blade",4.141,4.382)),0)+IF('5-man'!AL$25="D",112.5,0)+IF('5-man'!AL$25="B",1.087,0)+IF('5-man'!AL$25="A",8.5,0)+IF('5-man'!AK$25="T",1.252,0)+IF('5-man'!AL$25="E",1.254,0)+IF('5-man'!AM$25="SB",8.187,0)+IF('5-man'!AL$25="H",IF('5-man'!$Z$11="Ayak",1.255,0),0)</f>
        <v/>
      </c>
      <c r="AO208">
        <f>IF('5-man'!AN$25="S",12.021,0)+IF('5-man'!AN$25="C",4.395,0)+IF('5-man'!AN$25="H",IF('5-man'!$Z$11="Ayak",0,IF('5-man'!$Z$11="Swift blade",4.141,4.382)),0)+IF('5-man'!AM$25="D",112.5,0)+IF('5-man'!AM$25="B",1.087,0)+IF('5-man'!AM$25="A",8.5,0)+IF('5-man'!AL$25="T",1.252,0)+IF('5-man'!AM$25="E",1.254,0)+IF('5-man'!AN$25="SB",8.187,0)+IF('5-man'!AM$25="H",IF('5-man'!$Z$11="Ayak",1.255,0),0)</f>
        <v/>
      </c>
      <c r="AP208">
        <f>IF('5-man'!AO$25="S",12.021,0)+IF('5-man'!AO$25="C",4.395,0)+IF('5-man'!AO$25="H",IF('5-man'!$Z$11="Ayak",0,IF('5-man'!$Z$11="Swift blade",4.141,4.382)),0)+IF('5-man'!AN$25="D",112.5,0)+IF('5-man'!AN$25="B",1.087,0)+IF('5-man'!AN$25="A",8.5,0)+IF('5-man'!AM$25="T",1.252,0)+IF('5-man'!AN$25="E",1.254,0)+IF('5-man'!AO$25="SB",8.187,0)+IF('5-man'!AN$25="H",IF('5-man'!$Z$11="Ayak",1.255,0),0)</f>
        <v/>
      </c>
      <c r="AQ208">
        <f>IF('5-man'!AP$25="S",12.021,0)+IF('5-man'!AP$25="C",4.395,0)+IF('5-man'!AP$25="H",IF('5-man'!$Z$11="Ayak",0,IF('5-man'!$Z$11="Swift blade",4.141,4.382)),0)+IF('5-man'!AO$25="D",112.5,0)+IF('5-man'!AO$25="B",1.087,0)+IF('5-man'!AO$25="A",8.5,0)+IF('5-man'!AN$25="T",1.252,0)+IF('5-man'!AO$25="E",1.254,0)+IF('5-man'!AP$25="SB",8.187,0)+IF('5-man'!AO$25="H",IF('5-man'!$Z$11="Ayak",1.255,0),0)</f>
        <v/>
      </c>
      <c r="AR208">
        <f>IF('5-man'!AQ$25="S",12.021,0)+IF('5-man'!AQ$25="C",4.395,0)+IF('5-man'!AQ$25="H",IF('5-man'!$Z$11="Ayak",0,IF('5-man'!$Z$11="Swift blade",4.141,4.382)),0)+IF('5-man'!AP$25="D",112.5,0)+IF('5-man'!AP$25="B",1.087,0)+IF('5-man'!AP$25="A",8.5,0)+IF('5-man'!AO$25="T",1.252,0)+IF('5-man'!AP$25="E",1.254,0)+IF('5-man'!AQ$25="SB",8.187,0)+IF('5-man'!AP$25="H",IF('5-man'!$Z$11="Ayak",1.255,0),0)</f>
        <v/>
      </c>
      <c r="AS208">
        <f>IF('5-man'!AR$25="S",12.021,0)+IF('5-man'!AR$25="C",4.395,0)+IF('5-man'!AR$25="H",IF('5-man'!$Z$11="Ayak",0,IF('5-man'!$Z$11="Swift blade",4.141,4.382)),0)+IF('5-man'!AQ$25="D",112.5,0)+IF('5-man'!AQ$25="B",1.087,0)+IF('5-man'!AQ$25="A",8.5,0)+IF('5-man'!AP$25="T",1.252,0)+IF('5-man'!AQ$25="E",1.254,0)+IF('5-man'!AR$25="SB",8.187,0)+IF('5-man'!AQ$25="H",IF('5-man'!$Z$11="Ayak",1.255,0),0)</f>
        <v/>
      </c>
      <c r="AT208">
        <f>IF('5-man'!AS$25="S",12.021,0)+IF('5-man'!AS$25="C",4.395,0)+IF('5-man'!AS$25="H",IF('5-man'!$Z$11="Ayak",0,IF('5-man'!$Z$11="Swift blade",4.141,4.382)),0)+IF('5-man'!AR$25="D",112.5,0)+IF('5-man'!AR$25="B",1.087,0)+IF('5-man'!AR$25="A",8.5,0)+IF('5-man'!AQ$25="T",1.252,0)+IF('5-man'!AR$25="E",1.254,0)+IF('5-man'!AS$25="SB",8.187,0)+IF('5-man'!AR$25="H",IF('5-man'!$Z$11="Ayak",1.255,0),0)</f>
        <v/>
      </c>
      <c r="AU208">
        <f>IF('5-man'!AT$25="S",12.021,0)+IF('5-man'!AT$25="C",4.395,0)+IF('5-man'!AT$25="H",IF('5-man'!$Z$11="Ayak",0,IF('5-man'!$Z$11="Swift blade",4.141,4.382)),0)+IF('5-man'!AS$25="D",112.5,0)+IF('5-man'!AS$25="B",1.087,0)+IF('5-man'!AS$25="A",8.5,0)+IF('5-man'!AR$25="T",1.252,0)+IF('5-man'!AS$25="E",1.254,0)+IF('5-man'!AT$25="SB",8.187,0)+IF('5-man'!AS$25="H",IF('5-man'!$Z$11="Ayak",1.255,0),0)</f>
        <v/>
      </c>
      <c r="AV208">
        <f>IF('5-man'!AU$25="S",12.021,0)+IF('5-man'!AU$25="C",4.395,0)+IF('5-man'!AU$25="H",IF('5-man'!$Z$11="Ayak",0,IF('5-man'!$Z$11="Swift blade",4.141,4.382)),0)+IF('5-man'!AT$25="D",112.5,0)+IF('5-man'!AT$25="B",1.087,0)+IF('5-man'!AT$25="A",8.5,0)+IF('5-man'!AS$25="T",1.252,0)+IF('5-man'!AT$25="E",1.254,0)+IF('5-man'!AU$25="SB",8.187,0)+IF('5-man'!AT$25="H",IF('5-man'!$Z$11="Ayak",1.255,0),0)</f>
        <v/>
      </c>
      <c r="AW208">
        <f>IF('5-man'!AV$25="S",12.021,0)+IF('5-man'!AV$25="C",4.395,0)+IF('5-man'!AV$25="H",IF('5-man'!$Z$11="Ayak",0,IF('5-man'!$Z$11="Swift blade",4.141,4.382)),0)+IF('5-man'!AU$25="D",112.5,0)+IF('5-man'!AU$25="B",1.087,0)+IF('5-man'!AU$25="A",8.5,0)+IF('5-man'!AT$25="T",1.252,0)+IF('5-man'!AU$25="E",1.254,0)+IF('5-man'!AV$25="SB",8.187,0)+IF('5-man'!AU$25="H",IF('5-man'!$Z$11="Ayak",1.255,0),0)</f>
        <v/>
      </c>
      <c r="AX208">
        <f>IF('5-man'!AW$25="S",12.021,0)+IF('5-man'!AW$25="C",4.395,0)+IF('5-man'!AW$25="H",IF('5-man'!$Z$11="Ayak",0,IF('5-man'!$Z$11="Swift blade",4.141,4.382)),0)+IF('5-man'!AV$25="D",112.5,0)+IF('5-man'!AV$25="B",1.087,0)+IF('5-man'!AV$25="A",8.5,0)+IF('5-man'!AU$25="T",1.252,0)+IF('5-man'!AV$25="E",1.254,0)+IF('5-man'!AW$25="SB",8.187,0)+IF('5-man'!AV$25="H",IF('5-man'!$Z$11="Ayak",1.255,0),0)</f>
        <v/>
      </c>
      <c r="AY208">
        <f>IF('5-man'!AX$25="S",12.021,0)+IF('5-man'!AX$25="C",4.395,0)+IF('5-man'!AX$25="H",IF('5-man'!$Z$11="Ayak",0,IF('5-man'!$Z$11="Swift blade",4.141,4.382)),0)+IF('5-man'!AW$25="D",112.5,0)+IF('5-man'!AW$25="B",1.087,0)+IF('5-man'!AW$25="A",8.5,0)+IF('5-man'!AV$25="T",1.252,0)+IF('5-man'!AW$25="E",1.254,0)+IF('5-man'!AX$25="SB",8.187,0)+IF('5-man'!AW$25="H",IF('5-man'!$Z$11="Ayak",1.255,0),0)</f>
        <v/>
      </c>
      <c r="AZ208">
        <f>IF('5-man'!AY$25="S",12.021,0)+IF('5-man'!AY$25="C",4.395,0)+IF('5-man'!AY$25="H",IF('5-man'!$Z$11="Ayak",0,IF('5-man'!$Z$11="Swift blade",4.141,4.382)),0)+IF('5-man'!AX$25="D",112.5,0)+IF('5-man'!AX$25="B",1.087,0)+IF('5-man'!AX$25="A",8.5,0)+IF('5-man'!AW$25="T",1.252,0)+IF('5-man'!AX$25="E",1.254,0)+IF('5-man'!AY$25="SB",8.187,0)+IF('5-man'!AX$25="H",IF('5-man'!$Z$11="Ayak",1.255,0),0)</f>
        <v/>
      </c>
      <c r="BA208">
        <f>IF('5-man'!AZ$25="S",12.021,0)+IF('5-man'!AZ$25="C",4.395,0)+IF('5-man'!AZ$25="H",IF('5-man'!$Z$11="Ayak",0,IF('5-man'!$Z$11="Swift blade",4.141,4.382)),0)+IF('5-man'!AY$25="D",112.5,0)+IF('5-man'!AY$25="B",1.087,0)+IF('5-man'!AY$25="A",8.5,0)+IF('5-man'!AX$25="T",1.252,0)+IF('5-man'!AY$25="E",1.254,0)+IF('5-man'!AZ$25="SB",8.187,0)+IF('5-man'!AY$25="H",IF('5-man'!$Z$11="Ayak",1.255,0),0)</f>
        <v/>
      </c>
      <c r="BB208">
        <f>IF('5-man'!BA$25="S",12.021,0)+IF('5-man'!BA$25="C",4.395,0)+IF('5-man'!BA$25="H",IF('5-man'!$Z$11="Ayak",0,IF('5-man'!$Z$11="Swift blade",4.141,4.382)),0)+IF('5-man'!AZ$25="D",112.5,0)+IF('5-man'!AZ$25="B",1.087,0)+IF('5-man'!AZ$25="A",8.5,0)+IF('5-man'!AY$25="T",1.252,0)+IF('5-man'!AZ$25="E",1.254,0)+IF('5-man'!BA$25="SB",8.187,0)+IF('5-man'!AZ$25="H",IF('5-man'!$Z$11="Ayak",1.255,0),0)</f>
        <v/>
      </c>
      <c r="BC208">
        <f>IF('5-man'!BB$25="S",12.021,0)+IF('5-man'!BB$25="C",4.395,0)+IF('5-man'!BB$25="H",IF('5-man'!$Z$11="Ayak",0,IF('5-man'!$Z$11="Swift blade",4.141,4.382)),0)+IF('5-man'!BA$25="D",112.5,0)+IF('5-man'!BA$25="B",1.087,0)+IF('5-man'!BA$25="A",8.5,0)+IF('5-man'!AZ$25="T",1.252,0)+IF('5-man'!BA$25="E",1.254,0)+IF('5-man'!BB$25="SB",8.187,0)+IF('5-man'!BA$25="H",IF('5-man'!$Z$11="Ayak",1.255,0),0)</f>
        <v/>
      </c>
      <c r="BD208">
        <f>IF('5-man'!BC$25="S",12.021,0)+IF('5-man'!BC$25="C",4.395,0)+IF('5-man'!BC$25="H",IF('5-man'!$Z$11="Ayak",0,IF('5-man'!$Z$11="Swift blade",4.141,4.382)),0)+IF('5-man'!BB$25="D",112.5,0)+IF('5-man'!BB$25="B",1.087,0)+IF('5-man'!BB$25="A",8.5,0)+IF('5-man'!BA$25="T",1.252,0)+IF('5-man'!BB$25="E",1.254,0)+IF('5-man'!BC$25="SB",8.187,0)+IF('5-man'!BB$25="H",IF('5-man'!$Z$11="Ayak",1.255,0),0)</f>
        <v/>
      </c>
      <c r="BE208">
        <f>IF('5-man'!BD$25="S",12.021,0)+IF('5-man'!BD$25="C",4.395,0)+IF('5-man'!BD$25="H",IF('5-man'!$Z$11="Ayak",0,IF('5-man'!$Z$11="Swift blade",4.141,4.382)),0)+IF('5-man'!BC$25="D",112.5,0)+IF('5-man'!BC$25="B",1.087,0)+IF('5-man'!BC$25="A",8.5,0)+IF('5-man'!BB$25="T",1.252,0)+IF('5-man'!BC$25="E",1.254,0)+IF('5-man'!BD$25="SB",8.187,0)+IF('5-man'!BC$25="H",IF('5-man'!$Z$11="Ayak",1.255,0),0)</f>
        <v/>
      </c>
      <c r="BF208">
        <f>IF('5-man'!BE$25="S",12.021,0)+IF('5-man'!BE$25="C",4.395,0)+IF('5-man'!BE$25="H",IF('5-man'!$Z$11="Ayak",0,IF('5-man'!$Z$11="Swift blade",4.141,4.382)),0)+IF('5-man'!BD$25="D",112.5,0)+IF('5-man'!BD$25="B",1.087,0)+IF('5-man'!BD$25="A",8.5,0)+IF('5-man'!BC$25="T",1.252,0)+IF('5-man'!BD$25="E",1.254,0)+IF('5-man'!BE$25="SB",8.187,0)+IF('5-man'!BD$25="H",IF('5-man'!$Z$11="Ayak",1.255,0),0)</f>
        <v/>
      </c>
      <c r="BG208">
        <f>IF('5-man'!BF$25="S",12.021,0)+IF('5-man'!BF$25="C",4.395,0)+IF('5-man'!BF$25="H",IF('5-man'!$Z$11="Ayak",0,IF('5-man'!$Z$11="Swift blade",4.141,4.382)),0)+IF('5-man'!BE$25="D",112.5,0)+IF('5-man'!BE$25="B",1.087,0)+IF('5-man'!BE$25="A",8.5,0)+IF('5-man'!BD$25="T",1.252,0)+IF('5-man'!BE$25="E",1.254,0)+IF('5-man'!BF$25="SB",8.187,0)+IF('5-man'!BE$25="H",IF('5-man'!$Z$11="Ayak",1.255,0),0)</f>
        <v/>
      </c>
      <c r="BH208">
        <f>IF('5-man'!BG$25="S",12.021,0)+IF('5-man'!BG$25="C",4.395,0)+IF('5-man'!BG$25="H",IF('5-man'!$Z$11="Ayak",0,IF('5-man'!$Z$11="Swift blade",4.141,4.382)),0)+IF('5-man'!BF$25="D",112.5,0)+IF('5-man'!BF$25="B",1.087,0)+IF('5-man'!BF$25="A",8.5,0)+IF('5-man'!BE$25="T",1.252,0)+IF('5-man'!BF$25="E",1.254,0)+IF('5-man'!BG$25="SB",8.187,0)+IF('5-man'!BF$25="H",IF('5-man'!$Z$11="Ayak",1.255,0),0)</f>
        <v/>
      </c>
      <c r="BI208">
        <f>IF('5-man'!BH$25="S",12.021,0)+IF('5-man'!BH$25="C",4.395,0)+IF('5-man'!BH$25="H",IF('5-man'!$Z$11="Ayak",0,IF('5-man'!$Z$11="Swift blade",4.141,4.382)),0)+IF('5-man'!BG$25="D",112.5,0)+IF('5-man'!BG$25="B",1.087,0)+IF('5-man'!BG$25="A",8.5,0)+IF('5-man'!BF$25="T",1.252,0)+IF('5-man'!BG$25="E",1.254,0)+IF('5-man'!BH$25="SB",8.187,0)+IF('5-man'!BG$25="H",IF('5-man'!$Z$11="Ayak",1.255,0),0)</f>
        <v/>
      </c>
      <c r="BJ208">
        <f>IF('5-man'!BI$25="S",12.021,0)+IF('5-man'!BI$25="C",4.395,0)+IF('5-man'!BI$25="H",IF('5-man'!$Z$11="Ayak",0,IF('5-man'!$Z$11="Swift blade",4.141,4.382)),0)+IF('5-man'!BH$25="D",112.5,0)+IF('5-man'!BH$25="B",1.087,0)+IF('5-man'!BH$25="A",8.5,0)+IF('5-man'!BG$25="T",1.252,0)+IF('5-man'!BH$25="E",1.254,0)+IF('5-man'!BI$25="SB",8.187,0)+IF('5-man'!BH$25="H",IF('5-man'!$Z$11="Ayak",1.255,0),0)</f>
        <v/>
      </c>
      <c r="BK208">
        <f>IF('5-man'!BJ$25="S",12.021,0)+IF('5-man'!BJ$25="C",4.395,0)+IF('5-man'!BJ$25="H",IF('5-man'!$Z$11="Ayak",0,IF('5-man'!$Z$11="Swift blade",4.141,4.382)),0)+IF('5-man'!BI$25="D",112.5,0)+IF('5-man'!BI$25="B",1.087,0)+IF('5-man'!BI$25="A",8.5,0)+IF('5-man'!BH$25="T",1.252,0)+IF('5-man'!BI$25="E",1.254,0)+IF('5-man'!BJ$25="SB",8.187,0)+IF('5-man'!BI$25="H",IF('5-man'!$Z$11="Ayak",1.255,0),0)</f>
        <v/>
      </c>
      <c r="BL208">
        <f>IF('5-man'!BK$25="S",12.021,0)+IF('5-man'!BK$25="C",4.395,0)+IF('5-man'!BK$25="H",IF('5-man'!$Z$11="Ayak",0,IF('5-man'!$Z$11="Swift blade",4.141,4.382)),0)+IF('5-man'!BJ$25="D",112.5,0)+IF('5-man'!BJ$25="B",1.087,0)+IF('5-man'!BJ$25="A",8.5,0)+IF('5-man'!BI$25="T",1.252,0)+IF('5-man'!BJ$25="E",1.254,0)+IF('5-man'!BK$25="SB",8.187,0)+IF('5-man'!BJ$25="H",IF('5-man'!$Z$11="Ayak",1.255,0),0)</f>
        <v/>
      </c>
      <c r="BM208">
        <f>IF('5-man'!BL$25="S",12.021,0)+IF('5-man'!BL$25="C",4.395,0)+IF('5-man'!BL$25="H",IF('5-man'!$Z$11="Ayak",0,IF('5-man'!$Z$11="Swift blade",4.141,4.382)),0)+IF('5-man'!BK$25="D",112.5,0)+IF('5-man'!BK$25="B",1.087,0)+IF('5-man'!BK$25="A",8.5,0)+IF('5-man'!BJ$25="T",1.252,0)+IF('5-man'!BK$25="E",1.254,0)+IF('5-man'!BL$25="SB",8.187,0)+IF('5-man'!BK$25="H",IF('5-man'!$Z$11="Ayak",1.255,0),0)</f>
        <v/>
      </c>
      <c r="BN208">
        <f>IF('5-man'!BM$25="S",12.021,0)+IF('5-man'!BM$25="C",4.395,0)+IF('5-man'!BM$25="H",IF('5-man'!$Z$11="Ayak",0,IF('5-man'!$Z$11="Swift blade",4.141,4.382)),0)+IF('5-man'!BL$25="D",112.5,0)+IF('5-man'!BL$25="B",1.087,0)+IF('5-man'!BL$25="A",8.5,0)+IF('5-man'!BK$25="T",1.252,0)+IF('5-man'!BL$25="E",1.254,0)+IF('5-man'!BM$25="SB",8.187,0)+IF('5-man'!BL$25="H",IF('5-man'!$Z$11="Ayak",1.255,0),0)</f>
        <v/>
      </c>
      <c r="BO208">
        <f>IF('5-man'!BN$25="S",12.021,0)+IF('5-man'!BN$25="C",4.395,0)+IF('5-man'!BN$25="H",IF('5-man'!$Z$11="Ayak",0,IF('5-man'!$Z$11="Swift blade",4.141,4.382)),0)+IF('5-man'!BM$25="D",112.5,0)+IF('5-man'!BM$25="B",1.087,0)+IF('5-man'!BM$25="A",8.5,0)+IF('5-man'!BL$25="T",1.252,0)+IF('5-man'!BM$25="E",1.254,0)+IF('5-man'!BN$25="SB",8.187,0)+IF('5-man'!BM$25="H",IF('5-man'!$Z$11="Ayak",1.255,0),0)</f>
        <v/>
      </c>
      <c r="BP208">
        <f>IF('5-man'!BO$25="S",12.021,0)+IF('5-man'!BO$25="C",4.395,0)+IF('5-man'!BO$25="H",IF('5-man'!$Z$11="Ayak",0,IF('5-man'!$Z$11="Swift blade",4.141,4.382)),0)+IF('5-man'!BN$25="D",112.5,0)+IF('5-man'!BN$25="B",1.087,0)+IF('5-man'!BN$25="A",8.5,0)+IF('5-man'!BM$25="T",1.252,0)+IF('5-man'!BN$25="E",1.254,0)+IF('5-man'!BO$25="SB",8.187,0)+IF('5-man'!BN$25="H",IF('5-man'!$Z$11="Ayak",1.255,0),0)</f>
        <v/>
      </c>
      <c r="BQ208">
        <f>IF('5-man'!BP$25="S",12.021,0)+IF('5-man'!BP$25="C",4.395,0)+IF('5-man'!BP$25="H",IF('5-man'!$Z$11="Ayak",0,IF('5-man'!$Z$11="Swift blade",4.141,4.382)),0)+IF('5-man'!BO$25="D",112.5,0)+IF('5-man'!BO$25="B",1.087,0)+IF('5-man'!BO$25="A",8.5,0)+IF('5-man'!BN$25="T",1.252,0)+IF('5-man'!BO$25="E",1.254,0)+IF('5-man'!BP$25="SB",8.187,0)+IF('5-man'!BO$25="H",IF('5-man'!$Z$11="Ayak",1.255,0),0)</f>
        <v/>
      </c>
      <c r="BR208">
        <f>IF('5-man'!BQ$25="S",12.021,0)+IF('5-man'!BQ$25="C",4.395,0)+IF('5-man'!BQ$25="H",IF('5-man'!$Z$11="Ayak",0,IF('5-man'!$Z$11="Swift blade",4.141,4.382)),0)+IF('5-man'!BP$25="D",112.5,0)+IF('5-man'!BP$25="B",1.087,0)+IF('5-man'!BP$25="A",8.5,0)+IF('5-man'!BO$25="T",1.252,0)+IF('5-man'!BP$25="E",1.254,0)+IF('5-man'!BQ$25="SB",8.187,0)+IF('5-man'!BP$25="H",IF('5-man'!$Z$11="Ayak",1.255,0),0)</f>
        <v/>
      </c>
      <c r="BS208">
        <f>IF('5-man'!BR$25="S",12.021,0)+IF('5-man'!BR$25="C",4.395,0)+IF('5-man'!BR$25="H",IF('5-man'!$Z$11="Ayak",0,IF('5-man'!$Z$11="Swift blade",4.141,4.382)),0)+IF('5-man'!BQ$25="D",112.5,0)+IF('5-man'!BQ$25="B",1.087,0)+IF('5-man'!BQ$25="A",8.5,0)+IF('5-man'!BP$25="T",1.252,0)+IF('5-man'!BQ$25="E",1.254,0)+IF('5-man'!BR$25="SB",8.187,0)+IF('5-man'!BQ$25="H",IF('5-man'!$Z$11="Ayak",1.255,0),0)</f>
        <v/>
      </c>
      <c r="BT208">
        <f>IF('5-man'!BS$25="S",12.021,0)+IF('5-man'!BS$25="C",4.395,0)+IF('5-man'!BS$25="H",IF('5-man'!$Z$11="Ayak",0,IF('5-man'!$Z$11="Swift blade",4.141,4.382)),0)+IF('5-man'!BR$25="D",112.5,0)+IF('5-man'!BR$25="B",1.087,0)+IF('5-man'!BR$25="A",8.5,0)+IF('5-man'!BQ$25="T",1.252,0)+IF('5-man'!BR$25="E",1.254,0)+IF('5-man'!BS$25="SB",8.187,0)+IF('5-man'!BR$25="H",IF('5-man'!$Z$11="Ayak",1.255,0),0)</f>
        <v/>
      </c>
      <c r="BU208">
        <f>IF('5-man'!BT$25="S",12.021,0)+IF('5-man'!BT$25="C",4.395,0)+IF('5-man'!BT$25="H",IF('5-man'!$Z$11="Ayak",0,IF('5-man'!$Z$11="Swift blade",4.141,4.382)),0)+IF('5-man'!BS$25="D",112.5,0)+IF('5-man'!BS$25="B",1.087,0)+IF('5-man'!BS$25="A",8.5,0)+IF('5-man'!BR$25="T",1.252,0)+IF('5-man'!BS$25="E",1.254,0)+IF('5-man'!BT$25="SB",8.187,0)+IF('5-man'!BS$25="H",IF('5-man'!$Z$11="Ayak",1.255,0),0)</f>
        <v/>
      </c>
      <c r="BV208">
        <f>IF('5-man'!BU$25="S",12.021,0)+IF('5-man'!BU$25="C",4.395,0)+IF('5-man'!BU$25="H",IF('5-man'!$Z$11="Ayak",0,IF('5-man'!$Z$11="Swift blade",4.141,4.382)),0)+IF('5-man'!BT$25="D",112.5,0)+IF('5-man'!BT$25="B",1.087,0)+IF('5-man'!BT$25="A",8.5,0)+IF('5-man'!BS$25="T",1.252,0)+IF('5-man'!BT$25="E",1.254,0)+IF('5-man'!BU$25="SB",8.187,0)+IF('5-man'!BT$25="H",IF('5-man'!$Z$11="Ayak",1.255,0),0)</f>
        <v/>
      </c>
      <c r="BW208">
        <f>IF('5-man'!BV$25="S",12.021,0)+IF('5-man'!BV$25="C",4.395,0)+IF('5-man'!BV$25="H",IF('5-man'!$Z$11="Ayak",0,IF('5-man'!$Z$11="Swift blade",4.141,4.382)),0)+IF('5-man'!BU$25="D",112.5,0)+IF('5-man'!BU$25="B",1.087,0)+IF('5-man'!BU$25="A",8.5,0)+IF('5-man'!BT$25="T",1.252,0)+IF('5-man'!BU$25="E",1.254,0)+IF('5-man'!BV$25="SB",8.187,0)+IF('5-man'!BU$25="H",IF('5-man'!$Z$11="Ayak",1.255,0),0)</f>
        <v/>
      </c>
      <c r="BX208">
        <f>IF('5-man'!BW$25="S",12.021,0)+IF('5-man'!BW$25="C",4.395,0)+IF('5-man'!BW$25="H",IF('5-man'!$Z$11="Ayak",0,IF('5-man'!$Z$11="Swift blade",4.141,4.382)),0)+IF('5-man'!BV$25="D",112.5,0)+IF('5-man'!BV$25="B",1.087,0)+IF('5-man'!BV$25="A",8.5,0)+IF('5-man'!BU$25="T",1.252,0)+IF('5-man'!BV$25="E",1.254,0)+IF('5-man'!BW$25="SB",8.187,0)+IF('5-man'!BV$25="H",IF('5-man'!$Z$11="Ayak",1.255,0),0)</f>
        <v/>
      </c>
      <c r="BY208">
        <f>IF('5-man'!BX$25="S",12.021,0)+IF('5-man'!BX$25="C",4.395,0)+IF('5-man'!BX$25="H",IF('5-man'!$Z$11="Ayak",0,IF('5-man'!$Z$11="Swift blade",4.141,4.382)),0)+IF('5-man'!BW$25="D",112.5,0)+IF('5-man'!BW$25="B",1.087,0)+IF('5-man'!BW$25="A",8.5,0)+IF('5-man'!BV$25="T",1.252,0)+IF('5-man'!BW$25="E",1.254,0)+IF('5-man'!BX$25="SB",8.187,0)+IF('5-man'!BW$25="H",IF('5-man'!$Z$11="Ayak",1.255,0),0)</f>
        <v/>
      </c>
      <c r="BZ208">
        <f>IF('5-man'!BY$25="S",12.021,0)+IF('5-man'!BY$25="C",4.395,0)+IF('5-man'!BY$25="H",IF('5-man'!$Z$11="Ayak",0,IF('5-man'!$Z$11="Swift blade",4.141,4.382)),0)+IF('5-man'!BX$25="D",112.5,0)+IF('5-man'!BX$25="B",1.087,0)+IF('5-man'!BX$25="A",8.5,0)+IF('5-man'!BW$25="T",1.252,0)+IF('5-man'!BX$25="E",1.254,0)+IF('5-man'!BY$25="SB",8.187,0)+IF('5-man'!BX$25="H",IF('5-man'!$Z$11="Ayak",1.255,0),0)</f>
        <v/>
      </c>
      <c r="CA208">
        <f>IF('5-man'!BZ$25="S",12.021,0)+IF('5-man'!BZ$25="C",4.395,0)+IF('5-man'!BZ$25="H",IF('5-man'!$Z$11="Ayak",0,IF('5-man'!$Z$11="Swift blade",4.141,4.382)),0)+IF('5-man'!BY$25="D",112.5,0)+IF('5-man'!BY$25="B",1.087,0)+IF('5-man'!BY$25="A",8.5,0)+IF('5-man'!BX$25="T",1.252,0)+IF('5-man'!BY$25="E",1.254,0)+IF('5-man'!BZ$25="SB",8.187,0)+IF('5-man'!BY$25="H",IF('5-man'!$Z$11="Ayak",1.255,0),0)</f>
        <v/>
      </c>
      <c r="CB208">
        <f>IF('5-man'!CA$25="S",12.021,0)+IF('5-man'!CA$25="C",4.395,0)+IF('5-man'!CA$25="H",IF('5-man'!$Z$11="Ayak",0,IF('5-man'!$Z$11="Swift blade",4.141,4.382)),0)+IF('5-man'!BZ$25="D",112.5,0)+IF('5-man'!BZ$25="B",1.087,0)+IF('5-man'!BZ$25="A",8.5,0)+IF('5-man'!BY$25="T",1.252,0)+IF('5-man'!BZ$25="E",1.254,0)+IF('5-man'!CA$25="SB",8.187,0)+IF('5-man'!BZ$25="H",IF('5-man'!$Z$11="Ayak",1.255,0),0)</f>
        <v/>
      </c>
      <c r="CC208">
        <f>IF('5-man'!CB$25="S",12.021,0)+IF('5-man'!CB$25="C",4.395,0)+IF('5-man'!CB$25="H",IF('5-man'!$Z$11="Ayak",0,IF('5-man'!$Z$11="Swift blade",4.141,4.382)),0)+IF('5-man'!CA$25="D",112.5,0)+IF('5-man'!CA$25="B",1.087,0)+IF('5-man'!CA$25="A",8.5,0)+IF('5-man'!BZ$25="T",1.252,0)+IF('5-man'!CA$25="E",1.254,0)+IF('5-man'!CB$25="SB",8.187,0)+IF('5-man'!CA$25="H",IF('5-man'!$Z$11="Ayak",1.255,0),0)</f>
        <v/>
      </c>
      <c r="CD208">
        <f>IF('5-man'!CC$25="S",12.021,0)+IF('5-man'!CC$25="C",4.395,0)+IF('5-man'!CC$25="H",IF('5-man'!$Z$11="Ayak",0,IF('5-man'!$Z$11="Swift blade",4.141,4.382)),0)+IF('5-man'!CB$25="D",112.5,0)+IF('5-man'!CB$25="B",1.087,0)+IF('5-man'!CB$25="A",8.5,0)+IF('5-man'!CA$25="T",1.252,0)+IF('5-man'!CB$25="E",1.254,0)+IF('5-man'!CC$25="SB",8.187,0)+IF('5-man'!CB$25="H",IF('5-man'!$Z$11="Ayak",1.255,0),0)</f>
        <v/>
      </c>
    </row>
    <row r="209">
      <c r="A209" t="inlineStr">
        <is>
          <t>P1 var</t>
        </is>
      </c>
      <c r="C209">
        <f>0</f>
        <v/>
      </c>
      <c r="D209">
        <f>IF('5-man'!C$25="S",26.708,0)+IF('5-man'!C$25="C",10.052,0)+IF('5-man'!C$25="H",IF('5-man'!$Z$11="Ayak",0,IF('5-man'!$Z$11="Swift blade",9.844,9.929)),0)+IF('5-man'!C$25="SB",18.815,0)</f>
        <v/>
      </c>
      <c r="E209">
        <f>IF('5-man'!D$25="S",26.708,0)+IF('5-man'!D$25="C",10.052,0)+IF('5-man'!D$25="H",IF('5-man'!$Z$11="Ayak",0,IF('5-man'!$Z$11="Swift blade",9.844,9.929)),0)+IF('5-man'!C$25="D",481.25,0)+IF('5-man'!C$25="B",1.257,0)+IF('5-man'!C$25="A",26.917,0)+IF('5-man'!C$25="E",1.275,0)+IF('5-man'!D$25="SB",18.815,0)+IF('5-man'!C$25="H",IF('5-man'!$Z$11="Ayak",1.276,0),0)</f>
        <v/>
      </c>
      <c r="F209">
        <f>IF('5-man'!E$25="S",26.708,0)+IF('5-man'!E$25="C",10.052,0)+IF('5-man'!E$25="H",IF('5-man'!$Z$11="Ayak",0,IF('5-man'!$Z$11="Swift blade",9.844,9.929)),0)+IF('5-man'!D$25="D",481.25,0)+IF('5-man'!D$25="B",1.257,0)+IF('5-man'!D$25="A",26.917,0)+IF('5-man'!C$25="T",1.29,0)+IF('5-man'!D$25="E",1.275,0)+IF('5-man'!E$25="SB",18.815,0)+IF('5-man'!D$25="H",IF('5-man'!$Z$11="Ayak",1.276,0),0)</f>
        <v/>
      </c>
      <c r="G209">
        <f>IF('5-man'!F$25="S",26.708,0)+IF('5-man'!F$25="C",10.052,0)+IF('5-man'!F$25="H",IF('5-man'!$Z$11="Ayak",0,IF('5-man'!$Z$11="Swift blade",9.844,9.929)),0)+IF('5-man'!E$25="D",481.25,0)+IF('5-man'!E$25="B",1.257,0)+IF('5-man'!E$25="A",26.917,0)+IF('5-man'!D$25="T",1.29,0)+IF('5-man'!E$25="E",1.275,0)+IF('5-man'!F$25="SB",18.815,0)+IF('5-man'!E$25="H",IF('5-man'!$Z$11="Ayak",1.276,0),0)</f>
        <v/>
      </c>
      <c r="H209">
        <f>IF('5-man'!G$25="S",26.708,0)+IF('5-man'!G$25="C",10.052,0)+IF('5-man'!G$25="H",IF('5-man'!$Z$11="Ayak",0,IF('5-man'!$Z$11="Swift blade",9.844,9.929)),0)+IF('5-man'!F$25="D",481.25,0)+IF('5-man'!F$25="B",1.257,0)+IF('5-man'!F$25="A",26.917,0)+IF('5-man'!E$25="T",1.29,0)+IF('5-man'!F$25="E",1.275,0)+IF('5-man'!G$25="SB",18.815,0)+IF('5-man'!F$25="H",IF('5-man'!$Z$11="Ayak",1.276,0),0)</f>
        <v/>
      </c>
      <c r="I209">
        <f>IF('5-man'!H$25="S",26.708,0)+IF('5-man'!H$25="C",10.052,0)+IF('5-man'!H$25="H",IF('5-man'!$Z$11="Ayak",0,IF('5-man'!$Z$11="Swift blade",9.844,9.929)),0)+IF('5-man'!G$25="D",481.25,0)+IF('5-man'!G$25="B",1.257,0)+IF('5-man'!G$25="A",26.917,0)+IF('5-man'!F$25="T",1.29,0)+IF('5-man'!G$25="E",1.275,0)+IF('5-man'!H$25="SB",18.815,0)+IF('5-man'!G$25="H",IF('5-man'!$Z$11="Ayak",1.276,0),0)</f>
        <v/>
      </c>
      <c r="J209">
        <f>IF('5-man'!I$25="S",26.708,0)+IF('5-man'!I$25="C",10.052,0)+IF('5-man'!I$25="H",IF('5-man'!$Z$11="Ayak",0,IF('5-man'!$Z$11="Swift blade",9.844,9.929)),0)+IF('5-man'!H$25="D",481.25,0)+IF('5-man'!H$25="B",1.257,0)+IF('5-man'!H$25="A",26.917,0)+IF('5-man'!G$25="T",1.29,0)+IF('5-man'!H$25="E",1.275,0)+IF('5-man'!I$25="SB",18.815,0)+IF('5-man'!H$25="H",IF('5-man'!$Z$11="Ayak",1.276,0),0)</f>
        <v/>
      </c>
      <c r="K209">
        <f>IF('5-man'!J$25="S",26.708,0)+IF('5-man'!J$25="C",10.052,0)+IF('5-man'!J$25="H",IF('5-man'!$Z$11="Ayak",0,IF('5-man'!$Z$11="Swift blade",9.844,9.929)),0)+IF('5-man'!I$25="D",481.25,0)+IF('5-man'!I$25="B",1.257,0)+IF('5-man'!I$25="A",26.917,0)+IF('5-man'!H$25="T",1.29,0)+IF('5-man'!I$25="E",1.275,0)+IF('5-man'!J$25="SB",18.815,0)+IF('5-man'!I$25="H",IF('5-man'!$Z$11="Ayak",1.276,0),0)</f>
        <v/>
      </c>
      <c r="L209">
        <f>IF('5-man'!K$25="S",26.708,0)+IF('5-man'!K$25="C",10.052,0)+IF('5-man'!K$25="H",IF('5-man'!$Z$11="Ayak",0,IF('5-man'!$Z$11="Swift blade",9.844,9.929)),0)+IF('5-man'!J$25="D",481.25,0)+IF('5-man'!J$25="B",1.257,0)+IF('5-man'!J$25="A",26.917,0)+IF('5-man'!I$25="T",1.29,0)+IF('5-man'!J$25="E",1.275,0)+IF('5-man'!K$25="SB",18.815,0)+IF('5-man'!J$25="H",IF('5-man'!$Z$11="Ayak",1.276,0),0)</f>
        <v/>
      </c>
      <c r="M209">
        <f>IF('5-man'!L$25="S",26.708,0)+IF('5-man'!L$25="C",10.052,0)+IF('5-man'!L$25="H",IF('5-man'!$Z$11="Ayak",0,IF('5-man'!$Z$11="Swift blade",9.844,9.929)),0)+IF('5-man'!K$25="D",481.25,0)+IF('5-man'!K$25="B",1.257,0)+IF('5-man'!K$25="A",26.917,0)+IF('5-man'!J$25="T",1.29,0)+IF('5-man'!K$25="E",1.275,0)+IF('5-man'!L$25="SB",18.815,0)+IF('5-man'!K$25="H",IF('5-man'!$Z$11="Ayak",1.276,0),0)</f>
        <v/>
      </c>
      <c r="N209">
        <f>IF('5-man'!M$25="S",26.708,0)+IF('5-man'!M$25="C",10.052,0)+IF('5-man'!M$25="H",IF('5-man'!$Z$11="Ayak",0,IF('5-man'!$Z$11="Swift blade",9.844,9.929)),0)+IF('5-man'!L$25="D",481.25,0)+IF('5-man'!L$25="B",1.257,0)+IF('5-man'!L$25="A",26.917,0)+IF('5-man'!K$25="T",1.29,0)+IF('5-man'!L$25="E",1.275,0)+IF('5-man'!M$25="SB",18.815,0)+IF('5-man'!L$25="H",IF('5-man'!$Z$11="Ayak",1.276,0),0)</f>
        <v/>
      </c>
      <c r="O209">
        <f>IF('5-man'!N$25="S",26.708,0)+IF('5-man'!N$25="C",10.052,0)+IF('5-man'!N$25="H",IF('5-man'!$Z$11="Ayak",0,IF('5-man'!$Z$11="Swift blade",9.844,9.929)),0)+IF('5-man'!M$25="D",481.25,0)+IF('5-man'!M$25="B",1.257,0)+IF('5-man'!M$25="A",26.917,0)+IF('5-man'!L$25="T",1.29,0)+IF('5-man'!M$25="E",1.275,0)+IF('5-man'!N$25="SB",18.815,0)+IF('5-man'!M$25="H",IF('5-man'!$Z$11="Ayak",1.276,0),0)</f>
        <v/>
      </c>
      <c r="P209">
        <f>IF('5-man'!O$25="S",26.708,0)+IF('5-man'!O$25="C",10.052,0)+IF('5-man'!O$25="H",IF('5-man'!$Z$11="Ayak",0,IF('5-man'!$Z$11="Swift blade",9.844,9.929)),0)+IF('5-man'!N$25="D",481.25,0)+IF('5-man'!N$25="B",1.257,0)+IF('5-man'!N$25="A",26.917,0)+IF('5-man'!M$25="T",1.29,0)+IF('5-man'!N$25="E",1.275,0)+IF('5-man'!O$25="SB",18.815,0)+IF('5-man'!N$25="H",IF('5-man'!$Z$11="Ayak",1.276,0),0)</f>
        <v/>
      </c>
      <c r="Q209">
        <f>IF('5-man'!P$25="S",26.708,0)+IF('5-man'!P$25="C",10.052,0)+IF('5-man'!P$25="H",IF('5-man'!$Z$11="Ayak",0,IF('5-man'!$Z$11="Swift blade",9.844,9.929)),0)+IF('5-man'!O$25="D",481.25,0)+IF('5-man'!O$25="B",1.257,0)+IF('5-man'!O$25="A",26.917,0)+IF('5-man'!N$25="T",1.29,0)+IF('5-man'!O$25="E",1.275,0)+IF('5-man'!P$25="SB",18.815,0)+IF('5-man'!O$25="H",IF('5-man'!$Z$11="Ayak",1.276,0),0)</f>
        <v/>
      </c>
      <c r="R209">
        <f>IF('5-man'!Q$25="S",26.708,0)+IF('5-man'!Q$25="C",10.052,0)+IF('5-man'!Q$25="H",IF('5-man'!$Z$11="Ayak",0,IF('5-man'!$Z$11="Swift blade",9.844,9.929)),0)+IF('5-man'!P$25="D",481.25,0)+IF('5-man'!P$25="B",1.257,0)+IF('5-man'!P$25="A",26.917,0)+IF('5-man'!O$25="T",1.29,0)+IF('5-man'!P$25="E",1.275,0)+IF('5-man'!Q$25="SB",18.815,0)+IF('5-man'!P$25="H",IF('5-man'!$Z$11="Ayak",1.276,0),0)</f>
        <v/>
      </c>
      <c r="S209">
        <f>IF('5-man'!R$25="S",26.708,0)+IF('5-man'!R$25="C",10.052,0)+IF('5-man'!R$25="H",IF('5-man'!$Z$11="Ayak",0,IF('5-man'!$Z$11="Swift blade",9.844,9.929)),0)+IF('5-man'!Q$25="D",481.25,0)+IF('5-man'!Q$25="B",1.257,0)+IF('5-man'!Q$25="A",26.917,0)+IF('5-man'!P$25="T",1.29,0)+IF('5-man'!Q$25="E",1.275,0)+IF('5-man'!R$25="SB",18.815,0)+IF('5-man'!Q$25="H",IF('5-man'!$Z$11="Ayak",1.276,0),0)</f>
        <v/>
      </c>
      <c r="T209">
        <f>IF('5-man'!S$25="S",26.708,0)+IF('5-man'!S$25="C",10.052,0)+IF('5-man'!S$25="H",IF('5-man'!$Z$11="Ayak",0,IF('5-man'!$Z$11="Swift blade",9.844,9.929)),0)+IF('5-man'!R$25="D",481.25,0)+IF('5-man'!R$25="B",1.257,0)+IF('5-man'!R$25="A",26.917,0)+IF('5-man'!Q$25="T",1.29,0)+IF('5-man'!R$25="E",1.275,0)+IF('5-man'!S$25="SB",18.815,0)+IF('5-man'!R$25="H",IF('5-man'!$Z$11="Ayak",1.276,0),0)</f>
        <v/>
      </c>
      <c r="U209">
        <f>IF('5-man'!T$25="S",26.708,0)+IF('5-man'!T$25="C",10.052,0)+IF('5-man'!T$25="H",IF('5-man'!$Z$11="Ayak",0,IF('5-man'!$Z$11="Swift blade",9.844,9.929)),0)+IF('5-man'!S$25="D",481.25,0)+IF('5-man'!S$25="B",1.257,0)+IF('5-man'!S$25="A",26.917,0)+IF('5-man'!R$25="T",1.29,0)+IF('5-man'!S$25="E",1.275,0)+IF('5-man'!T$25="SB",18.815,0)+IF('5-man'!S$25="H",IF('5-man'!$Z$11="Ayak",1.276,0),0)</f>
        <v/>
      </c>
      <c r="V209">
        <f>IF('5-man'!U$25="S",26.708,0)+IF('5-man'!U$25="C",10.052,0)+IF('5-man'!U$25="H",IF('5-man'!$Z$11="Ayak",0,IF('5-man'!$Z$11="Swift blade",9.844,9.929)),0)+IF('5-man'!T$25="D",481.25,0)+IF('5-man'!T$25="B",1.257,0)+IF('5-man'!T$25="A",26.917,0)+IF('5-man'!S$25="T",1.29,0)+IF('5-man'!T$25="E",1.275,0)+IF('5-man'!U$25="SB",18.815,0)+IF('5-man'!T$25="H",IF('5-man'!$Z$11="Ayak",1.276,0),0)</f>
        <v/>
      </c>
      <c r="W209">
        <f>IF('5-man'!V$25="S",26.708,0)+IF('5-man'!V$25="C",10.052,0)+IF('5-man'!V$25="H",IF('5-man'!$Z$11="Ayak",0,IF('5-man'!$Z$11="Swift blade",9.844,9.929)),0)+IF('5-man'!U$25="D",481.25,0)+IF('5-man'!U$25="B",1.257,0)+IF('5-man'!U$25="A",26.917,0)+IF('5-man'!T$25="T",1.29,0)+IF('5-man'!U$25="E",1.275,0)+IF('5-man'!V$25="SB",18.815,0)+IF('5-man'!U$25="H",IF('5-man'!$Z$11="Ayak",1.276,0),0)</f>
        <v/>
      </c>
      <c r="X209">
        <f>IF('5-man'!W$25="S",26.708,0)+IF('5-man'!W$25="C",10.052,0)+IF('5-man'!W$25="H",IF('5-man'!$Z$11="Ayak",0,IF('5-man'!$Z$11="Swift blade",9.844,9.929)),0)+IF('5-man'!V$25="D",481.25,0)+IF('5-man'!V$25="B",1.257,0)+IF('5-man'!V$25="A",26.917,0)+IF('5-man'!U$25="T",1.29,0)+IF('5-man'!V$25="E",1.275,0)+IF('5-man'!W$25="SB",18.815,0)+IF('5-man'!V$25="H",IF('5-man'!$Z$11="Ayak",1.276,0),0)</f>
        <v/>
      </c>
      <c r="Y209">
        <f>IF('5-man'!X$25="S",26.708,0)+IF('5-man'!X$25="C",10.052,0)+IF('5-man'!X$25="H",IF('5-man'!$Z$11="Ayak",0,IF('5-man'!$Z$11="Swift blade",9.844,9.929)),0)+IF('5-man'!W$25="D",481.25,0)+IF('5-man'!W$25="B",1.257,0)+IF('5-man'!W$25="A",26.917,0)+IF('5-man'!V$25="T",1.29,0)+IF('5-man'!W$25="E",1.275,0)+IF('5-man'!X$25="SB",18.815,0)+IF('5-man'!W$25="H",IF('5-man'!$Z$11="Ayak",1.276,0),0)</f>
        <v/>
      </c>
      <c r="Z209">
        <f>IF('5-man'!Y$25="S",26.708,0)+IF('5-man'!Y$25="C",10.052,0)+IF('5-man'!Y$25="H",IF('5-man'!$Z$11="Ayak",0,IF('5-man'!$Z$11="Swift blade",9.844,9.929)),0)+IF('5-man'!X$25="D",481.25,0)+IF('5-man'!X$25="B",1.257,0)+IF('5-man'!X$25="A",26.917,0)+IF('5-man'!W$25="T",1.29,0)+IF('5-man'!X$25="E",1.275,0)+IF('5-man'!Y$25="SB",18.815,0)+IF('5-man'!X$25="H",IF('5-man'!$Z$11="Ayak",1.276,0),0)</f>
        <v/>
      </c>
      <c r="AA209">
        <f>IF('5-man'!Z$25="S",26.708,0)+IF('5-man'!Z$25="C",10.052,0)+IF('5-man'!Z$25="H",IF('5-man'!$Z$11="Ayak",0,IF('5-man'!$Z$11="Swift blade",9.844,9.929)),0)+IF('5-man'!Y$25="D",481.25,0)+IF('5-man'!Y$25="B",1.257,0)+IF('5-man'!Y$25="A",26.917,0)+IF('5-man'!X$25="T",1.29,0)+IF('5-man'!Y$25="E",1.275,0)+IF('5-man'!Z$25="SB",18.815,0)+IF('5-man'!Y$25="H",IF('5-man'!$Z$11="Ayak",1.276,0),0)</f>
        <v/>
      </c>
      <c r="AB209">
        <f>IF('5-man'!AA$25="S",26.708,0)+IF('5-man'!AA$25="C",10.052,0)+IF('5-man'!AA$25="H",IF('5-man'!$Z$11="Ayak",0,IF('5-man'!$Z$11="Swift blade",9.844,9.929)),0)+IF('5-man'!Z$25="D",481.25,0)+IF('5-man'!Z$25="B",1.257,0)+IF('5-man'!Z$25="A",26.917,0)+IF('5-man'!Y$25="T",1.29,0)+IF('5-man'!Z$25="E",1.275,0)+IF('5-man'!AA$25="SB",18.815,0)+IF('5-man'!Z$25="H",IF('5-man'!$Z$11="Ayak",1.276,0),0)</f>
        <v/>
      </c>
      <c r="AC209">
        <f>IF('5-man'!AB$25="S",26.708,0)+IF('5-man'!AB$25="C",10.052,0)+IF('5-man'!AB$25="H",IF('5-man'!$Z$11="Ayak",0,IF('5-man'!$Z$11="Swift blade",9.844,9.929)),0)+IF('5-man'!AA$25="D",481.25,0)+IF('5-man'!AA$25="B",1.257,0)+IF('5-man'!AA$25="A",26.917,0)+IF('5-man'!Z$25="T",1.29,0)+IF('5-man'!AA$25="E",1.275,0)+IF('5-man'!AB$25="SB",18.815,0)+IF('5-man'!AA$25="H",IF('5-man'!$Z$11="Ayak",1.276,0),0)</f>
        <v/>
      </c>
      <c r="AD209">
        <f>IF('5-man'!AC$25="S",26.708,0)+IF('5-man'!AC$25="C",10.052,0)+IF('5-man'!AC$25="H",IF('5-man'!$Z$11="Ayak",0,IF('5-man'!$Z$11="Swift blade",9.844,9.929)),0)+IF('5-man'!AB$25="D",481.25,0)+IF('5-man'!AB$25="B",1.257,0)+IF('5-man'!AB$25="A",26.917,0)+IF('5-man'!AA$25="T",1.29,0)+IF('5-man'!AB$25="E",1.275,0)+IF('5-man'!AC$25="SB",18.815,0)+IF('5-man'!AB$25="H",IF('5-man'!$Z$11="Ayak",1.276,0),0)</f>
        <v/>
      </c>
      <c r="AE209">
        <f>IF('5-man'!AD$25="S",26.708,0)+IF('5-man'!AD$25="C",10.052,0)+IF('5-man'!AD$25="H",IF('5-man'!$Z$11="Ayak",0,IF('5-man'!$Z$11="Swift blade",9.844,9.929)),0)+IF('5-man'!AC$25="D",481.25,0)+IF('5-man'!AC$25="B",1.257,0)+IF('5-man'!AC$25="A",26.917,0)+IF('5-man'!AB$25="T",1.29,0)+IF('5-man'!AC$25="E",1.275,0)+IF('5-man'!AD$25="SB",18.815,0)+IF('5-man'!AC$25="H",IF('5-man'!$Z$11="Ayak",1.276,0),0)</f>
        <v/>
      </c>
      <c r="AF209">
        <f>IF('5-man'!AE$25="S",26.708,0)+IF('5-man'!AE$25="C",10.052,0)+IF('5-man'!AE$25="H",IF('5-man'!$Z$11="Ayak",0,IF('5-man'!$Z$11="Swift blade",9.844,9.929)),0)+IF('5-man'!AD$25="D",481.25,0)+IF('5-man'!AD$25="B",1.257,0)+IF('5-man'!AD$25="A",26.917,0)+IF('5-man'!AC$25="T",1.29,0)+IF('5-man'!AD$25="E",1.275,0)+IF('5-man'!AE$25="SB",18.815,0)+IF('5-man'!AD$25="H",IF('5-man'!$Z$11="Ayak",1.276,0),0)</f>
        <v/>
      </c>
      <c r="AG209">
        <f>IF('5-man'!AF$25="S",26.708,0)+IF('5-man'!AF$25="C",10.052,0)+IF('5-man'!AF$25="H",IF('5-man'!$Z$11="Ayak",0,IF('5-man'!$Z$11="Swift blade",9.844,9.929)),0)+IF('5-man'!AE$25="D",481.25,0)+IF('5-man'!AE$25="B",1.257,0)+IF('5-man'!AE$25="A",26.917,0)+IF('5-man'!AD$25="T",1.29,0)+IF('5-man'!AE$25="E",1.275,0)+IF('5-man'!AF$25="SB",18.815,0)+IF('5-man'!AE$25="H",IF('5-man'!$Z$11="Ayak",1.276,0),0)</f>
        <v/>
      </c>
      <c r="AH209">
        <f>IF('5-man'!AG$25="S",26.708,0)+IF('5-man'!AG$25="C",10.052,0)+IF('5-man'!AG$25="H",IF('5-man'!$Z$11="Ayak",0,IF('5-man'!$Z$11="Swift blade",9.844,9.929)),0)+IF('5-man'!AF$25="D",481.25,0)+IF('5-man'!AF$25="B",1.257,0)+IF('5-man'!AF$25="A",26.917,0)+IF('5-man'!AE$25="T",1.29,0)+IF('5-man'!AF$25="E",1.275,0)+IF('5-man'!AG$25="SB",18.815,0)+IF('5-man'!AF$25="H",IF('5-man'!$Z$11="Ayak",1.276,0),0)</f>
        <v/>
      </c>
      <c r="AI209">
        <f>IF('5-man'!AH$25="S",26.708,0)+IF('5-man'!AH$25="C",10.052,0)+IF('5-man'!AH$25="H",IF('5-man'!$Z$11="Ayak",0,IF('5-man'!$Z$11="Swift blade",9.844,9.929)),0)+IF('5-man'!AG$25="D",481.25,0)+IF('5-man'!AG$25="B",1.257,0)+IF('5-man'!AG$25="A",26.917,0)+IF('5-man'!AF$25="T",1.29,0)+IF('5-man'!AG$25="E",1.275,0)+IF('5-man'!AH$25="SB",18.815,0)+IF('5-man'!AG$25="H",IF('5-man'!$Z$11="Ayak",1.276,0),0)</f>
        <v/>
      </c>
      <c r="AJ209">
        <f>IF('5-man'!AI$25="S",26.708,0)+IF('5-man'!AI$25="C",10.052,0)+IF('5-man'!AI$25="H",IF('5-man'!$Z$11="Ayak",0,IF('5-man'!$Z$11="Swift blade",9.844,9.929)),0)+IF('5-man'!AH$25="D",481.25,0)+IF('5-man'!AH$25="B",1.257,0)+IF('5-man'!AH$25="A",26.917,0)+IF('5-man'!AG$25="T",1.29,0)+IF('5-man'!AH$25="E",1.275,0)+IF('5-man'!AI$25="SB",18.815,0)+IF('5-man'!AH$25="H",IF('5-man'!$Z$11="Ayak",1.276,0),0)</f>
        <v/>
      </c>
      <c r="AK209">
        <f>IF('5-man'!AJ$25="S",26.708,0)+IF('5-man'!AJ$25="C",10.052,0)+IF('5-man'!AJ$25="H",IF('5-man'!$Z$11="Ayak",0,IF('5-man'!$Z$11="Swift blade",9.844,9.929)),0)+IF('5-man'!AI$25="D",481.25,0)+IF('5-man'!AI$25="B",1.257,0)+IF('5-man'!AI$25="A",26.917,0)+IF('5-man'!AH$25="T",1.29,0)+IF('5-man'!AI$25="E",1.275,0)+IF('5-man'!AJ$25="SB",18.815,0)+IF('5-man'!AI$25="H",IF('5-man'!$Z$11="Ayak",1.276,0),0)</f>
        <v/>
      </c>
      <c r="AL209">
        <f>IF('5-man'!AK$25="S",26.708,0)+IF('5-man'!AK$25="C",10.052,0)+IF('5-man'!AK$25="H",IF('5-man'!$Z$11="Ayak",0,IF('5-man'!$Z$11="Swift blade",9.844,9.929)),0)+IF('5-man'!AJ$25="D",481.25,0)+IF('5-man'!AJ$25="B",1.257,0)+IF('5-man'!AJ$25="A",26.917,0)+IF('5-man'!AI$25="T",1.29,0)+IF('5-man'!AJ$25="E",1.275,0)+IF('5-man'!AK$25="SB",18.815,0)+IF('5-man'!AJ$25="H",IF('5-man'!$Z$11="Ayak",1.276,0),0)</f>
        <v/>
      </c>
      <c r="AM209">
        <f>IF('5-man'!AL$25="S",26.708,0)+IF('5-man'!AL$25="C",10.052,0)+IF('5-man'!AL$25="H",IF('5-man'!$Z$11="Ayak",0,IF('5-man'!$Z$11="Swift blade",9.844,9.929)),0)+IF('5-man'!AK$25="D",481.25,0)+IF('5-man'!AK$25="B",1.257,0)+IF('5-man'!AK$25="A",26.917,0)+IF('5-man'!AJ$25="T",1.29,0)+IF('5-man'!AK$25="E",1.275,0)+IF('5-man'!AL$25="SB",18.815,0)+IF('5-man'!AK$25="H",IF('5-man'!$Z$11="Ayak",1.276,0),0)</f>
        <v/>
      </c>
      <c r="AN209">
        <f>IF('5-man'!AM$25="S",26.708,0)+IF('5-man'!AM$25="C",10.052,0)+IF('5-man'!AM$25="H",IF('5-man'!$Z$11="Ayak",0,IF('5-man'!$Z$11="Swift blade",9.844,9.929)),0)+IF('5-man'!AL$25="D",481.25,0)+IF('5-man'!AL$25="B",1.257,0)+IF('5-man'!AL$25="A",26.917,0)+IF('5-man'!AK$25="T",1.29,0)+IF('5-man'!AL$25="E",1.275,0)+IF('5-man'!AM$25="SB",18.815,0)+IF('5-man'!AL$25="H",IF('5-man'!$Z$11="Ayak",1.276,0),0)</f>
        <v/>
      </c>
      <c r="AO209">
        <f>IF('5-man'!AN$25="S",26.708,0)+IF('5-man'!AN$25="C",10.052,0)+IF('5-man'!AN$25="H",IF('5-man'!$Z$11="Ayak",0,IF('5-man'!$Z$11="Swift blade",9.844,9.929)),0)+IF('5-man'!AM$25="D",481.25,0)+IF('5-man'!AM$25="B",1.257,0)+IF('5-man'!AM$25="A",26.917,0)+IF('5-man'!AL$25="T",1.29,0)+IF('5-man'!AM$25="E",1.275,0)+IF('5-man'!AN$25="SB",18.815,0)+IF('5-man'!AM$25="H",IF('5-man'!$Z$11="Ayak",1.276,0),0)</f>
        <v/>
      </c>
      <c r="AP209">
        <f>IF('5-man'!AO$25="S",26.708,0)+IF('5-man'!AO$25="C",10.052,0)+IF('5-man'!AO$25="H",IF('5-man'!$Z$11="Ayak",0,IF('5-man'!$Z$11="Swift blade",9.844,9.929)),0)+IF('5-man'!AN$25="D",481.25,0)+IF('5-man'!AN$25="B",1.257,0)+IF('5-man'!AN$25="A",26.917,0)+IF('5-man'!AM$25="T",1.29,0)+IF('5-man'!AN$25="E",1.275,0)+IF('5-man'!AO$25="SB",18.815,0)+IF('5-man'!AN$25="H",IF('5-man'!$Z$11="Ayak",1.276,0),0)</f>
        <v/>
      </c>
      <c r="AQ209">
        <f>IF('5-man'!AP$25="S",26.708,0)+IF('5-man'!AP$25="C",10.052,0)+IF('5-man'!AP$25="H",IF('5-man'!$Z$11="Ayak",0,IF('5-man'!$Z$11="Swift blade",9.844,9.929)),0)+IF('5-man'!AO$25="D",481.25,0)+IF('5-man'!AO$25="B",1.257,0)+IF('5-man'!AO$25="A",26.917,0)+IF('5-man'!AN$25="T",1.29,0)+IF('5-man'!AO$25="E",1.275,0)+IF('5-man'!AP$25="SB",18.815,0)+IF('5-man'!AO$25="H",IF('5-man'!$Z$11="Ayak",1.276,0),0)</f>
        <v/>
      </c>
      <c r="AR209">
        <f>IF('5-man'!AQ$25="S",26.708,0)+IF('5-man'!AQ$25="C",10.052,0)+IF('5-man'!AQ$25="H",IF('5-man'!$Z$11="Ayak",0,IF('5-man'!$Z$11="Swift blade",9.844,9.929)),0)+IF('5-man'!AP$25="D",481.25,0)+IF('5-man'!AP$25="B",1.257,0)+IF('5-man'!AP$25="A",26.917,0)+IF('5-man'!AO$25="T",1.29,0)+IF('5-man'!AP$25="E",1.275,0)+IF('5-man'!AQ$25="SB",18.815,0)+IF('5-man'!AP$25="H",IF('5-man'!$Z$11="Ayak",1.276,0),0)</f>
        <v/>
      </c>
      <c r="AS209">
        <f>IF('5-man'!AR$25="S",26.708,0)+IF('5-man'!AR$25="C",10.052,0)+IF('5-man'!AR$25="H",IF('5-man'!$Z$11="Ayak",0,IF('5-man'!$Z$11="Swift blade",9.844,9.929)),0)+IF('5-man'!AQ$25="D",481.25,0)+IF('5-man'!AQ$25="B",1.257,0)+IF('5-man'!AQ$25="A",26.917,0)+IF('5-man'!AP$25="T",1.29,0)+IF('5-man'!AQ$25="E",1.275,0)+IF('5-man'!AR$25="SB",18.815,0)+IF('5-man'!AQ$25="H",IF('5-man'!$Z$11="Ayak",1.276,0),0)</f>
        <v/>
      </c>
      <c r="AT209">
        <f>IF('5-man'!AS$25="S",26.708,0)+IF('5-man'!AS$25="C",10.052,0)+IF('5-man'!AS$25="H",IF('5-man'!$Z$11="Ayak",0,IF('5-man'!$Z$11="Swift blade",9.844,9.929)),0)+IF('5-man'!AR$25="D",481.25,0)+IF('5-man'!AR$25="B",1.257,0)+IF('5-man'!AR$25="A",26.917,0)+IF('5-man'!AQ$25="T",1.29,0)+IF('5-man'!AR$25="E",1.275,0)+IF('5-man'!AS$25="SB",18.815,0)+IF('5-man'!AR$25="H",IF('5-man'!$Z$11="Ayak",1.276,0),0)</f>
        <v/>
      </c>
      <c r="AU209">
        <f>IF('5-man'!AT$25="S",26.708,0)+IF('5-man'!AT$25="C",10.052,0)+IF('5-man'!AT$25="H",IF('5-man'!$Z$11="Ayak",0,IF('5-man'!$Z$11="Swift blade",9.844,9.929)),0)+IF('5-man'!AS$25="D",481.25,0)+IF('5-man'!AS$25="B",1.257,0)+IF('5-man'!AS$25="A",26.917,0)+IF('5-man'!AR$25="T",1.29,0)+IF('5-man'!AS$25="E",1.275,0)+IF('5-man'!AT$25="SB",18.815,0)+IF('5-man'!AS$25="H",IF('5-man'!$Z$11="Ayak",1.276,0),0)</f>
        <v/>
      </c>
      <c r="AV209">
        <f>IF('5-man'!AU$25="S",26.708,0)+IF('5-man'!AU$25="C",10.052,0)+IF('5-man'!AU$25="H",IF('5-man'!$Z$11="Ayak",0,IF('5-man'!$Z$11="Swift blade",9.844,9.929)),0)+IF('5-man'!AT$25="D",481.25,0)+IF('5-man'!AT$25="B",1.257,0)+IF('5-man'!AT$25="A",26.917,0)+IF('5-man'!AS$25="T",1.29,0)+IF('5-man'!AT$25="E",1.275,0)+IF('5-man'!AU$25="SB",18.815,0)+IF('5-man'!AT$25="H",IF('5-man'!$Z$11="Ayak",1.276,0),0)</f>
        <v/>
      </c>
      <c r="AW209">
        <f>IF('5-man'!AV$25="S",26.708,0)+IF('5-man'!AV$25="C",10.052,0)+IF('5-man'!AV$25="H",IF('5-man'!$Z$11="Ayak",0,IF('5-man'!$Z$11="Swift blade",9.844,9.929)),0)+IF('5-man'!AU$25="D",481.25,0)+IF('5-man'!AU$25="B",1.257,0)+IF('5-man'!AU$25="A",26.917,0)+IF('5-man'!AT$25="T",1.29,0)+IF('5-man'!AU$25="E",1.275,0)+IF('5-man'!AV$25="SB",18.815,0)+IF('5-man'!AU$25="H",IF('5-man'!$Z$11="Ayak",1.276,0),0)</f>
        <v/>
      </c>
      <c r="AX209">
        <f>IF('5-man'!AW$25="S",26.708,0)+IF('5-man'!AW$25="C",10.052,0)+IF('5-man'!AW$25="H",IF('5-man'!$Z$11="Ayak",0,IF('5-man'!$Z$11="Swift blade",9.844,9.929)),0)+IF('5-man'!AV$25="D",481.25,0)+IF('5-man'!AV$25="B",1.257,0)+IF('5-man'!AV$25="A",26.917,0)+IF('5-man'!AU$25="T",1.29,0)+IF('5-man'!AV$25="E",1.275,0)+IF('5-man'!AW$25="SB",18.815,0)+IF('5-man'!AV$25="H",IF('5-man'!$Z$11="Ayak",1.276,0),0)</f>
        <v/>
      </c>
      <c r="AY209">
        <f>IF('5-man'!AX$25="S",26.708,0)+IF('5-man'!AX$25="C",10.052,0)+IF('5-man'!AX$25="H",IF('5-man'!$Z$11="Ayak",0,IF('5-man'!$Z$11="Swift blade",9.844,9.929)),0)+IF('5-man'!AW$25="D",481.25,0)+IF('5-man'!AW$25="B",1.257,0)+IF('5-man'!AW$25="A",26.917,0)+IF('5-man'!AV$25="T",1.29,0)+IF('5-man'!AW$25="E",1.275,0)+IF('5-man'!AX$25="SB",18.815,0)+IF('5-man'!AW$25="H",IF('5-man'!$Z$11="Ayak",1.276,0),0)</f>
        <v/>
      </c>
      <c r="AZ209">
        <f>IF('5-man'!AY$25="S",26.708,0)+IF('5-man'!AY$25="C",10.052,0)+IF('5-man'!AY$25="H",IF('5-man'!$Z$11="Ayak",0,IF('5-man'!$Z$11="Swift blade",9.844,9.929)),0)+IF('5-man'!AX$25="D",481.25,0)+IF('5-man'!AX$25="B",1.257,0)+IF('5-man'!AX$25="A",26.917,0)+IF('5-man'!AW$25="T",1.29,0)+IF('5-man'!AX$25="E",1.275,0)+IF('5-man'!AY$25="SB",18.815,0)+IF('5-man'!AX$25="H",IF('5-man'!$Z$11="Ayak",1.276,0),0)</f>
        <v/>
      </c>
      <c r="BA209">
        <f>IF('5-man'!AZ$25="S",26.708,0)+IF('5-man'!AZ$25="C",10.052,0)+IF('5-man'!AZ$25="H",IF('5-man'!$Z$11="Ayak",0,IF('5-man'!$Z$11="Swift blade",9.844,9.929)),0)+IF('5-man'!AY$25="D",481.25,0)+IF('5-man'!AY$25="B",1.257,0)+IF('5-man'!AY$25="A",26.917,0)+IF('5-man'!AX$25="T",1.29,0)+IF('5-man'!AY$25="E",1.275,0)+IF('5-man'!AZ$25="SB",18.815,0)+IF('5-man'!AY$25="H",IF('5-man'!$Z$11="Ayak",1.276,0),0)</f>
        <v/>
      </c>
      <c r="BB209">
        <f>IF('5-man'!BA$25="S",26.708,0)+IF('5-man'!BA$25="C",10.052,0)+IF('5-man'!BA$25="H",IF('5-man'!$Z$11="Ayak",0,IF('5-man'!$Z$11="Swift blade",9.844,9.929)),0)+IF('5-man'!AZ$25="D",481.25,0)+IF('5-man'!AZ$25="B",1.257,0)+IF('5-man'!AZ$25="A",26.917,0)+IF('5-man'!AY$25="T",1.29,0)+IF('5-man'!AZ$25="E",1.275,0)+IF('5-man'!BA$25="SB",18.815,0)+IF('5-man'!AZ$25="H",IF('5-man'!$Z$11="Ayak",1.276,0),0)</f>
        <v/>
      </c>
      <c r="BC209">
        <f>IF('5-man'!BB$25="S",26.708,0)+IF('5-man'!BB$25="C",10.052,0)+IF('5-man'!BB$25="H",IF('5-man'!$Z$11="Ayak",0,IF('5-man'!$Z$11="Swift blade",9.844,9.929)),0)+IF('5-man'!BA$25="D",481.25,0)+IF('5-man'!BA$25="B",1.257,0)+IF('5-man'!BA$25="A",26.917,0)+IF('5-man'!AZ$25="T",1.29,0)+IF('5-man'!BA$25="E",1.275,0)+IF('5-man'!BB$25="SB",18.815,0)+IF('5-man'!BA$25="H",IF('5-man'!$Z$11="Ayak",1.276,0),0)</f>
        <v/>
      </c>
      <c r="BD209">
        <f>IF('5-man'!BC$25="S",26.708,0)+IF('5-man'!BC$25="C",10.052,0)+IF('5-man'!BC$25="H",IF('5-man'!$Z$11="Ayak",0,IF('5-man'!$Z$11="Swift blade",9.844,9.929)),0)+IF('5-man'!BB$25="D",481.25,0)+IF('5-man'!BB$25="B",1.257,0)+IF('5-man'!BB$25="A",26.917,0)+IF('5-man'!BA$25="T",1.29,0)+IF('5-man'!BB$25="E",1.275,0)+IF('5-man'!BC$25="SB",18.815,0)+IF('5-man'!BB$25="H",IF('5-man'!$Z$11="Ayak",1.276,0),0)</f>
        <v/>
      </c>
      <c r="BE209">
        <f>IF('5-man'!BD$25="S",26.708,0)+IF('5-man'!BD$25="C",10.052,0)+IF('5-man'!BD$25="H",IF('5-man'!$Z$11="Ayak",0,IF('5-man'!$Z$11="Swift blade",9.844,9.929)),0)+IF('5-man'!BC$25="D",481.25,0)+IF('5-man'!BC$25="B",1.257,0)+IF('5-man'!BC$25="A",26.917,0)+IF('5-man'!BB$25="T",1.29,0)+IF('5-man'!BC$25="E",1.275,0)+IF('5-man'!BD$25="SB",18.815,0)+IF('5-man'!BC$25="H",IF('5-man'!$Z$11="Ayak",1.276,0),0)</f>
        <v/>
      </c>
      <c r="BF209">
        <f>IF('5-man'!BE$25="S",26.708,0)+IF('5-man'!BE$25="C",10.052,0)+IF('5-man'!BE$25="H",IF('5-man'!$Z$11="Ayak",0,IF('5-man'!$Z$11="Swift blade",9.844,9.929)),0)+IF('5-man'!BD$25="D",481.25,0)+IF('5-man'!BD$25="B",1.257,0)+IF('5-man'!BD$25="A",26.917,0)+IF('5-man'!BC$25="T",1.29,0)+IF('5-man'!BD$25="E",1.275,0)+IF('5-man'!BE$25="SB",18.815,0)+IF('5-man'!BD$25="H",IF('5-man'!$Z$11="Ayak",1.276,0),0)</f>
        <v/>
      </c>
      <c r="BG209">
        <f>IF('5-man'!BF$25="S",26.708,0)+IF('5-man'!BF$25="C",10.052,0)+IF('5-man'!BF$25="H",IF('5-man'!$Z$11="Ayak",0,IF('5-man'!$Z$11="Swift blade",9.844,9.929)),0)+IF('5-man'!BE$25="D",481.25,0)+IF('5-man'!BE$25="B",1.257,0)+IF('5-man'!BE$25="A",26.917,0)+IF('5-man'!BD$25="T",1.29,0)+IF('5-man'!BE$25="E",1.275,0)+IF('5-man'!BF$25="SB",18.815,0)+IF('5-man'!BE$25="H",IF('5-man'!$Z$11="Ayak",1.276,0),0)</f>
        <v/>
      </c>
      <c r="BH209">
        <f>IF('5-man'!BG$25="S",26.708,0)+IF('5-man'!BG$25="C",10.052,0)+IF('5-man'!BG$25="H",IF('5-man'!$Z$11="Ayak",0,IF('5-man'!$Z$11="Swift blade",9.844,9.929)),0)+IF('5-man'!BF$25="D",481.25,0)+IF('5-man'!BF$25="B",1.257,0)+IF('5-man'!BF$25="A",26.917,0)+IF('5-man'!BE$25="T",1.29,0)+IF('5-man'!BF$25="E",1.275,0)+IF('5-man'!BG$25="SB",18.815,0)+IF('5-man'!BF$25="H",IF('5-man'!$Z$11="Ayak",1.276,0),0)</f>
        <v/>
      </c>
      <c r="BI209">
        <f>IF('5-man'!BH$25="S",26.708,0)+IF('5-man'!BH$25="C",10.052,0)+IF('5-man'!BH$25="H",IF('5-man'!$Z$11="Ayak",0,IF('5-man'!$Z$11="Swift blade",9.844,9.929)),0)+IF('5-man'!BG$25="D",481.25,0)+IF('5-man'!BG$25="B",1.257,0)+IF('5-man'!BG$25="A",26.917,0)+IF('5-man'!BF$25="T",1.29,0)+IF('5-man'!BG$25="E",1.275,0)+IF('5-man'!BH$25="SB",18.815,0)+IF('5-man'!BG$25="H",IF('5-man'!$Z$11="Ayak",1.276,0),0)</f>
        <v/>
      </c>
      <c r="BJ209">
        <f>IF('5-man'!BI$25="S",26.708,0)+IF('5-man'!BI$25="C",10.052,0)+IF('5-man'!BI$25="H",IF('5-man'!$Z$11="Ayak",0,IF('5-man'!$Z$11="Swift blade",9.844,9.929)),0)+IF('5-man'!BH$25="D",481.25,0)+IF('5-man'!BH$25="B",1.257,0)+IF('5-man'!BH$25="A",26.917,0)+IF('5-man'!BG$25="T",1.29,0)+IF('5-man'!BH$25="E",1.275,0)+IF('5-man'!BI$25="SB",18.815,0)+IF('5-man'!BH$25="H",IF('5-man'!$Z$11="Ayak",1.276,0),0)</f>
        <v/>
      </c>
      <c r="BK209">
        <f>IF('5-man'!BJ$25="S",26.708,0)+IF('5-man'!BJ$25="C",10.052,0)+IF('5-man'!BJ$25="H",IF('5-man'!$Z$11="Ayak",0,IF('5-man'!$Z$11="Swift blade",9.844,9.929)),0)+IF('5-man'!BI$25="D",481.25,0)+IF('5-man'!BI$25="B",1.257,0)+IF('5-man'!BI$25="A",26.917,0)+IF('5-man'!BH$25="T",1.29,0)+IF('5-man'!BI$25="E",1.275,0)+IF('5-man'!BJ$25="SB",18.815,0)+IF('5-man'!BI$25="H",IF('5-man'!$Z$11="Ayak",1.276,0),0)</f>
        <v/>
      </c>
      <c r="BL209">
        <f>IF('5-man'!BK$25="S",26.708,0)+IF('5-man'!BK$25="C",10.052,0)+IF('5-man'!BK$25="H",IF('5-man'!$Z$11="Ayak",0,IF('5-man'!$Z$11="Swift blade",9.844,9.929)),0)+IF('5-man'!BJ$25="D",481.25,0)+IF('5-man'!BJ$25="B",1.257,0)+IF('5-man'!BJ$25="A",26.917,0)+IF('5-man'!BI$25="T",1.29,0)+IF('5-man'!BJ$25="E",1.275,0)+IF('5-man'!BK$25="SB",18.815,0)+IF('5-man'!BJ$25="H",IF('5-man'!$Z$11="Ayak",1.276,0),0)</f>
        <v/>
      </c>
      <c r="BM209">
        <f>IF('5-man'!BL$25="S",26.708,0)+IF('5-man'!BL$25="C",10.052,0)+IF('5-man'!BL$25="H",IF('5-man'!$Z$11="Ayak",0,IF('5-man'!$Z$11="Swift blade",9.844,9.929)),0)+IF('5-man'!BK$25="D",481.25,0)+IF('5-man'!BK$25="B",1.257,0)+IF('5-man'!BK$25="A",26.917,0)+IF('5-man'!BJ$25="T",1.29,0)+IF('5-man'!BK$25="E",1.275,0)+IF('5-man'!BL$25="SB",18.815,0)+IF('5-man'!BK$25="H",IF('5-man'!$Z$11="Ayak",1.276,0),0)</f>
        <v/>
      </c>
      <c r="BN209">
        <f>IF('5-man'!BM$25="S",26.708,0)+IF('5-man'!BM$25="C",10.052,0)+IF('5-man'!BM$25="H",IF('5-man'!$Z$11="Ayak",0,IF('5-man'!$Z$11="Swift blade",9.844,9.929)),0)+IF('5-man'!BL$25="D",481.25,0)+IF('5-man'!BL$25="B",1.257,0)+IF('5-man'!BL$25="A",26.917,0)+IF('5-man'!BK$25="T",1.29,0)+IF('5-man'!BL$25="E",1.275,0)+IF('5-man'!BM$25="SB",18.815,0)+IF('5-man'!BL$25="H",IF('5-man'!$Z$11="Ayak",1.276,0),0)</f>
        <v/>
      </c>
      <c r="BO209">
        <f>IF('5-man'!BN$25="S",26.708,0)+IF('5-man'!BN$25="C",10.052,0)+IF('5-man'!BN$25="H",IF('5-man'!$Z$11="Ayak",0,IF('5-man'!$Z$11="Swift blade",9.844,9.929)),0)+IF('5-man'!BM$25="D",481.25,0)+IF('5-man'!BM$25="B",1.257,0)+IF('5-man'!BM$25="A",26.917,0)+IF('5-man'!BL$25="T",1.29,0)+IF('5-man'!BM$25="E",1.275,0)+IF('5-man'!BN$25="SB",18.815,0)+IF('5-man'!BM$25="H",IF('5-man'!$Z$11="Ayak",1.276,0),0)</f>
        <v/>
      </c>
      <c r="BP209">
        <f>IF('5-man'!BO$25="S",26.708,0)+IF('5-man'!BO$25="C",10.052,0)+IF('5-man'!BO$25="H",IF('5-man'!$Z$11="Ayak",0,IF('5-man'!$Z$11="Swift blade",9.844,9.929)),0)+IF('5-man'!BN$25="D",481.25,0)+IF('5-man'!BN$25="B",1.257,0)+IF('5-man'!BN$25="A",26.917,0)+IF('5-man'!BM$25="T",1.29,0)+IF('5-man'!BN$25="E",1.275,0)+IF('5-man'!BO$25="SB",18.815,0)+IF('5-man'!BN$25="H",IF('5-man'!$Z$11="Ayak",1.276,0),0)</f>
        <v/>
      </c>
      <c r="BQ209">
        <f>IF('5-man'!BP$25="S",26.708,0)+IF('5-man'!BP$25="C",10.052,0)+IF('5-man'!BP$25="H",IF('5-man'!$Z$11="Ayak",0,IF('5-man'!$Z$11="Swift blade",9.844,9.929)),0)+IF('5-man'!BO$25="D",481.25,0)+IF('5-man'!BO$25="B",1.257,0)+IF('5-man'!BO$25="A",26.917,0)+IF('5-man'!BN$25="T",1.29,0)+IF('5-man'!BO$25="E",1.275,0)+IF('5-man'!BP$25="SB",18.815,0)+IF('5-man'!BO$25="H",IF('5-man'!$Z$11="Ayak",1.276,0),0)</f>
        <v/>
      </c>
      <c r="BR209">
        <f>IF('5-man'!BQ$25="S",26.708,0)+IF('5-man'!BQ$25="C",10.052,0)+IF('5-man'!BQ$25="H",IF('5-man'!$Z$11="Ayak",0,IF('5-man'!$Z$11="Swift blade",9.844,9.929)),0)+IF('5-man'!BP$25="D",481.25,0)+IF('5-man'!BP$25="B",1.257,0)+IF('5-man'!BP$25="A",26.917,0)+IF('5-man'!BO$25="T",1.29,0)+IF('5-man'!BP$25="E",1.275,0)+IF('5-man'!BQ$25="SB",18.815,0)+IF('5-man'!BP$25="H",IF('5-man'!$Z$11="Ayak",1.276,0),0)</f>
        <v/>
      </c>
      <c r="BS209">
        <f>IF('5-man'!BR$25="S",26.708,0)+IF('5-man'!BR$25="C",10.052,0)+IF('5-man'!BR$25="H",IF('5-man'!$Z$11="Ayak",0,IF('5-man'!$Z$11="Swift blade",9.844,9.929)),0)+IF('5-man'!BQ$25="D",481.25,0)+IF('5-man'!BQ$25="B",1.257,0)+IF('5-man'!BQ$25="A",26.917,0)+IF('5-man'!BP$25="T",1.29,0)+IF('5-man'!BQ$25="E",1.275,0)+IF('5-man'!BR$25="SB",18.815,0)+IF('5-man'!BQ$25="H",IF('5-man'!$Z$11="Ayak",1.276,0),0)</f>
        <v/>
      </c>
      <c r="BT209">
        <f>IF('5-man'!BS$25="S",26.708,0)+IF('5-man'!BS$25="C",10.052,0)+IF('5-man'!BS$25="H",IF('5-man'!$Z$11="Ayak",0,IF('5-man'!$Z$11="Swift blade",9.844,9.929)),0)+IF('5-man'!BR$25="D",481.25,0)+IF('5-man'!BR$25="B",1.257,0)+IF('5-man'!BR$25="A",26.917,0)+IF('5-man'!BQ$25="T",1.29,0)+IF('5-man'!BR$25="E",1.275,0)+IF('5-man'!BS$25="SB",18.815,0)+IF('5-man'!BR$25="H",IF('5-man'!$Z$11="Ayak",1.276,0),0)</f>
        <v/>
      </c>
      <c r="BU209">
        <f>IF('5-man'!BT$25="S",26.708,0)+IF('5-man'!BT$25="C",10.052,0)+IF('5-man'!BT$25="H",IF('5-man'!$Z$11="Ayak",0,IF('5-man'!$Z$11="Swift blade",9.844,9.929)),0)+IF('5-man'!BS$25="D",481.25,0)+IF('5-man'!BS$25="B",1.257,0)+IF('5-man'!BS$25="A",26.917,0)+IF('5-man'!BR$25="T",1.29,0)+IF('5-man'!BS$25="E",1.275,0)+IF('5-man'!BT$25="SB",18.815,0)+IF('5-man'!BS$25="H",IF('5-man'!$Z$11="Ayak",1.276,0),0)</f>
        <v/>
      </c>
      <c r="BV209">
        <f>IF('5-man'!BU$25="S",26.708,0)+IF('5-man'!BU$25="C",10.052,0)+IF('5-man'!BU$25="H",IF('5-man'!$Z$11="Ayak",0,IF('5-man'!$Z$11="Swift blade",9.844,9.929)),0)+IF('5-man'!BT$25="D",481.25,0)+IF('5-man'!BT$25="B",1.257,0)+IF('5-man'!BT$25="A",26.917,0)+IF('5-man'!BS$25="T",1.29,0)+IF('5-man'!BT$25="E",1.275,0)+IF('5-man'!BU$25="SB",18.815,0)+IF('5-man'!BT$25="H",IF('5-man'!$Z$11="Ayak",1.276,0),0)</f>
        <v/>
      </c>
      <c r="BW209">
        <f>IF('5-man'!BV$25="S",26.708,0)+IF('5-man'!BV$25="C",10.052,0)+IF('5-man'!BV$25="H",IF('5-man'!$Z$11="Ayak",0,IF('5-man'!$Z$11="Swift blade",9.844,9.929)),0)+IF('5-man'!BU$25="D",481.25,0)+IF('5-man'!BU$25="B",1.257,0)+IF('5-man'!BU$25="A",26.917,0)+IF('5-man'!BT$25="T",1.29,0)+IF('5-man'!BU$25="E",1.275,0)+IF('5-man'!BV$25="SB",18.815,0)+IF('5-man'!BU$25="H",IF('5-man'!$Z$11="Ayak",1.276,0),0)</f>
        <v/>
      </c>
      <c r="BX209">
        <f>IF('5-man'!BW$25="S",26.708,0)+IF('5-man'!BW$25="C",10.052,0)+IF('5-man'!BW$25="H",IF('5-man'!$Z$11="Ayak",0,IF('5-man'!$Z$11="Swift blade",9.844,9.929)),0)+IF('5-man'!BV$25="D",481.25,0)+IF('5-man'!BV$25="B",1.257,0)+IF('5-man'!BV$25="A",26.917,0)+IF('5-man'!BU$25="T",1.29,0)+IF('5-man'!BV$25="E",1.275,0)+IF('5-man'!BW$25="SB",18.815,0)+IF('5-man'!BV$25="H",IF('5-man'!$Z$11="Ayak",1.276,0),0)</f>
        <v/>
      </c>
      <c r="BY209">
        <f>IF('5-man'!BX$25="S",26.708,0)+IF('5-man'!BX$25="C",10.052,0)+IF('5-man'!BX$25="H",IF('5-man'!$Z$11="Ayak",0,IF('5-man'!$Z$11="Swift blade",9.844,9.929)),0)+IF('5-man'!BW$25="D",481.25,0)+IF('5-man'!BW$25="B",1.257,0)+IF('5-man'!BW$25="A",26.917,0)+IF('5-man'!BV$25="T",1.29,0)+IF('5-man'!BW$25="E",1.275,0)+IF('5-man'!BX$25="SB",18.815,0)+IF('5-man'!BW$25="H",IF('5-man'!$Z$11="Ayak",1.276,0),0)</f>
        <v/>
      </c>
      <c r="BZ209">
        <f>IF('5-man'!BY$25="S",26.708,0)+IF('5-man'!BY$25="C",10.052,0)+IF('5-man'!BY$25="H",IF('5-man'!$Z$11="Ayak",0,IF('5-man'!$Z$11="Swift blade",9.844,9.929)),0)+IF('5-man'!BX$25="D",481.25,0)+IF('5-man'!BX$25="B",1.257,0)+IF('5-man'!BX$25="A",26.917,0)+IF('5-man'!BW$25="T",1.29,0)+IF('5-man'!BX$25="E",1.275,0)+IF('5-man'!BY$25="SB",18.815,0)+IF('5-man'!BX$25="H",IF('5-man'!$Z$11="Ayak",1.276,0),0)</f>
        <v/>
      </c>
      <c r="CA209">
        <f>IF('5-man'!BZ$25="S",26.708,0)+IF('5-man'!BZ$25="C",10.052,0)+IF('5-man'!BZ$25="H",IF('5-man'!$Z$11="Ayak",0,IF('5-man'!$Z$11="Swift blade",9.844,9.929)),0)+IF('5-man'!BY$25="D",481.25,0)+IF('5-man'!BY$25="B",1.257,0)+IF('5-man'!BY$25="A",26.917,0)+IF('5-man'!BX$25="T",1.29,0)+IF('5-man'!BY$25="E",1.275,0)+IF('5-man'!BZ$25="SB",18.815,0)+IF('5-man'!BY$25="H",IF('5-man'!$Z$11="Ayak",1.276,0),0)</f>
        <v/>
      </c>
      <c r="CB209">
        <f>IF('5-man'!CA$25="S",26.708,0)+IF('5-man'!CA$25="C",10.052,0)+IF('5-man'!CA$25="H",IF('5-man'!$Z$11="Ayak",0,IF('5-man'!$Z$11="Swift blade",9.844,9.929)),0)+IF('5-man'!BZ$25="D",481.25,0)+IF('5-man'!BZ$25="B",1.257,0)+IF('5-man'!BZ$25="A",26.917,0)+IF('5-man'!BY$25="T",1.29,0)+IF('5-man'!BZ$25="E",1.275,0)+IF('5-man'!CA$25="SB",18.815,0)+IF('5-man'!BZ$25="H",IF('5-man'!$Z$11="Ayak",1.276,0),0)</f>
        <v/>
      </c>
      <c r="CC209">
        <f>IF('5-man'!CB$25="S",26.708,0)+IF('5-man'!CB$25="C",10.052,0)+IF('5-man'!CB$25="H",IF('5-man'!$Z$11="Ayak",0,IF('5-man'!$Z$11="Swift blade",9.844,9.929)),0)+IF('5-man'!CA$25="D",481.25,0)+IF('5-man'!CA$25="B",1.257,0)+IF('5-man'!CA$25="A",26.917,0)+IF('5-man'!BZ$25="T",1.29,0)+IF('5-man'!CA$25="E",1.275,0)+IF('5-man'!CB$25="SB",18.815,0)+IF('5-man'!CA$25="H",IF('5-man'!$Z$11="Ayak",1.276,0),0)</f>
        <v/>
      </c>
      <c r="CD209">
        <f>IF('5-man'!CC$25="S",26.708,0)+IF('5-man'!CC$25="C",10.052,0)+IF('5-man'!CC$25="H",IF('5-man'!$Z$11="Ayak",0,IF('5-man'!$Z$11="Swift blade",9.844,9.929)),0)+IF('5-man'!CB$25="D",481.25,0)+IF('5-man'!CB$25="B",1.257,0)+IF('5-man'!CB$25="A",26.917,0)+IF('5-man'!CA$25="T",1.29,0)+IF('5-man'!CB$25="E",1.275,0)+IF('5-man'!CC$25="SB",18.815,0)+IF('5-man'!CB$25="H",IF('5-man'!$Z$11="Ayak",1.276,0),0)</f>
        <v/>
      </c>
    </row>
    <row r="210">
      <c r="A210" t="inlineStr">
        <is>
          <t>P1 misc</t>
        </is>
      </c>
      <c r="B210">
        <f>IF('5-man'!$BF$4="",MIN($C$248:$CD$248),'5-man'!$BF$4)</f>
        <v/>
      </c>
      <c r="C210">
        <f>MIN(100,INDEX($B$205:$CD$205,1,N210+1)+IF(AND(ISNUMBER(Q210),Q210&gt;N210),25,0))</f>
        <v/>
      </c>
      <c r="D210">
        <f>INDEX($B$206:$CD$206,1,N210+1)</f>
        <v/>
      </c>
      <c r="E210">
        <f>MIN(100,C210+IF(OR('5-man'!$L$4=TRUE,'5-man'!$L$4="TRUE",'5-man'!$L$4="Yes"),15,0))</f>
        <v/>
      </c>
      <c r="F210">
        <f>MAX(0,ROUNDUP((IF('5-man'!$AH$4="",IF('5-man'!$AE$4="",0,'5-man'!$AE$4),'5-man'!$AH$4)-E210)/10,0))</f>
        <v/>
      </c>
      <c r="G210">
        <f>IF(F210=0,I210,MAX(I210,N210+(IF(OR('5-man'!$F$4=TRUE,'5-man'!$F$4="TRUE",'5-man'!$F$4="Yes"),25,50)-D210)+IF(OR('5-man'!$F$4=TRUE,'5-man'!$F$4="TRUE",'5-man'!$F$4="Yes"),25,50)*(F210-1)))</f>
        <v/>
      </c>
      <c r="H210">
        <f>MIN(100,E210+10*F210)</f>
        <v/>
      </c>
      <c r="I210">
        <f>B210+IF('5-man'!$BF$4="",19,21)</f>
        <v/>
      </c>
      <c r="J210">
        <f>IF(G210-I210&lt;=0,0,4*INT((G210-I210)/21)+(MOD(G210-I210,21)&gt;0)+(MOD(G210-I210,21)&gt;6)+(MOD(G210-I210,21)&gt;11)+(MOD(G210-I210,21)&gt;16))</f>
        <v/>
      </c>
      <c r="K210">
        <f>IF(OR('5-man'!$F$4=TRUE,'5-man'!$F$4="TRUE",'5-man'!$F$4="Yes"),H210,E210)-IF('5-man'!$AE$4="",0,'5-man'!$AE$4)+15*(OR('5-man'!$O$4=TRUE,'5-man'!$O$4="TRUE",'5-man'!$O$4="Yes"))+15*(OR('5-man'!$R$4=TRUE,'5-man'!$R$4="TRUE",'5-man'!$R$4="Yes"))</f>
        <v/>
      </c>
      <c r="L210">
        <f>MAX(0,ROUNDUP((IF('5-man'!$AX$4="",30,'5-man'!$AX$4)-K210)/10,0))</f>
        <v/>
      </c>
      <c r="M210">
        <f>IF(OR('5-man'!$F$4=TRUE,'5-man'!$F$4="TRUE",'5-man'!$F$4="Yes"),G210+50*L210,IF(L210=0,N210,N210+(50-D210)+50*(L210-1)))</f>
        <v/>
      </c>
      <c r="N210">
        <f>MAX($C$211:$CD$211)</f>
        <v/>
      </c>
      <c r="O210">
        <f>MAX(0,ROUNDUP((IF('5-man'!$AE$4="",0,'5-man'!$AE$4)-H210)/10,0))</f>
        <v/>
      </c>
      <c r="P210">
        <f>G210+50*O210</f>
        <v/>
      </c>
      <c r="Q210">
        <f>IF(OR('5-man'!$V$4="",COUNTIF('5-man'!$C$25:'5-man'!$CD$25,"P")&gt;0),"",IFERROR(INT(IF(ISNUMBER('5-man'!$V$4),IF('5-man'!$V$4&lt;1,'5-man'!$V$4*86400,'5-man'!$V$4),VALUE(LEFT('5-man'!$V$4,FIND(":",'5-man'!$V$4)-1))*60+VALUE(MID('5-man'!$V$4,FIND(":",'5-man'!$V$4)+1,20)))/0.6+0.000001),""))</f>
        <v/>
      </c>
      <c r="R210">
        <f>IF(AND(IF('5-man'!$C$4="",100,'5-man'!$C$4)=95,COUNTIF('5-man'!$C$25:$CD$25,"R")=0,COUNTIF('5-man'!$C$25:$CD$25,"D")&gt;0),INDEX('5-man'!$C$24:$CD$24,1,MATCH("D",'5-man'!$C$25:$CD$25,0))+1,"")</f>
      </c>
    </row>
    <row r="211">
      <c r="A211" t="inlineStr">
        <is>
          <t>P1 act</t>
        </is>
      </c>
      <c r="C211">
        <f>IF(OR('5-man'!C$25="P",OR('5-man'!C$25="R",'5-man'!C$24=$R$210),AND('5-man'!C$24&lt;=IF('5-man'!$BF$4="",999,'5-man'!$BF$4),OR('5-man'!C$25="D",LEFT('5-man'!C$25,3)="ST&gt;",OR(AND('5-man'!C$26="ST&gt;1",C212&gt;=100),AND('5-man'!C$27="ST&gt;1",C220&gt;=100),AND('5-man'!C$28="ST&gt;1",C228&gt;=100),AND('5-man'!C$29="ST&gt;1",C236&gt;=100))))),'5-man'!C$24,0)</f>
        <v/>
      </c>
      <c r="D211">
        <f>IF(OR('5-man'!D$25="P",OR('5-man'!D$25="R",'5-man'!D$24=$R$210),AND('5-man'!D$24&lt;=IF('5-man'!$BF$4="",999,'5-man'!$BF$4),OR('5-man'!D$25="D",LEFT('5-man'!D$25,3)="ST&gt;",OR(AND('5-man'!D$26="ST&gt;1",D212&gt;=100),AND('5-man'!D$27="ST&gt;1",D220&gt;=100),AND('5-man'!D$28="ST&gt;1",D228&gt;=100),AND('5-man'!D$29="ST&gt;1",D236&gt;=100))))),'5-man'!D$24,0)</f>
        <v/>
      </c>
      <c r="E211">
        <f>IF(OR('5-man'!E$25="P",OR('5-man'!E$25="R",'5-man'!E$24=$R$210),AND('5-man'!E$24&lt;=IF('5-man'!$BF$4="",999,'5-man'!$BF$4),OR('5-man'!E$25="D",LEFT('5-man'!E$25,3)="ST&gt;",OR(AND('5-man'!E$26="ST&gt;1",E212&gt;=100),AND('5-man'!E$27="ST&gt;1",E220&gt;=100),AND('5-man'!E$28="ST&gt;1",E228&gt;=100),AND('5-man'!E$29="ST&gt;1",E236&gt;=100))))),'5-man'!E$24,0)</f>
        <v/>
      </c>
      <c r="F211">
        <f>IF(OR('5-man'!F$25="P",OR('5-man'!F$25="R",'5-man'!F$24=$R$210),AND('5-man'!F$24&lt;=IF('5-man'!$BF$4="",999,'5-man'!$BF$4),OR('5-man'!F$25="D",LEFT('5-man'!F$25,3)="ST&gt;",OR(AND('5-man'!F$26="ST&gt;1",F212&gt;=100),AND('5-man'!F$27="ST&gt;1",F220&gt;=100),AND('5-man'!F$28="ST&gt;1",F228&gt;=100),AND('5-man'!F$29="ST&gt;1",F236&gt;=100))))),'5-man'!F$24,0)</f>
        <v/>
      </c>
      <c r="G211">
        <f>IF(OR('5-man'!G$25="P",OR('5-man'!G$25="R",'5-man'!G$24=$R$210),AND('5-man'!G$24&lt;=IF('5-man'!$BF$4="",999,'5-man'!$BF$4),OR('5-man'!G$25="D",LEFT('5-man'!G$25,3)="ST&gt;",OR(AND('5-man'!G$26="ST&gt;1",G212&gt;=100),AND('5-man'!G$27="ST&gt;1",G220&gt;=100),AND('5-man'!G$28="ST&gt;1",G228&gt;=100),AND('5-man'!G$29="ST&gt;1",G236&gt;=100))))),'5-man'!G$24,0)</f>
        <v/>
      </c>
      <c r="H211">
        <f>IF(OR('5-man'!H$25="P",OR('5-man'!H$25="R",'5-man'!H$24=$R$210),AND('5-man'!H$24&lt;=IF('5-man'!$BF$4="",999,'5-man'!$BF$4),OR('5-man'!H$25="D",LEFT('5-man'!H$25,3)="ST&gt;",OR(AND('5-man'!H$26="ST&gt;1",H212&gt;=100),AND('5-man'!H$27="ST&gt;1",H220&gt;=100),AND('5-man'!H$28="ST&gt;1",H228&gt;=100),AND('5-man'!H$29="ST&gt;1",H236&gt;=100))))),'5-man'!H$24,0)</f>
        <v/>
      </c>
      <c r="I211">
        <f>IF(OR('5-man'!I$25="P",OR('5-man'!I$25="R",'5-man'!I$24=$R$210),AND('5-man'!I$24&lt;=IF('5-man'!$BF$4="",999,'5-man'!$BF$4),OR('5-man'!I$25="D",LEFT('5-man'!I$25,3)="ST&gt;",OR(AND('5-man'!I$26="ST&gt;1",I212&gt;=100),AND('5-man'!I$27="ST&gt;1",I220&gt;=100),AND('5-man'!I$28="ST&gt;1",I228&gt;=100),AND('5-man'!I$29="ST&gt;1",I236&gt;=100))))),'5-man'!I$24,0)</f>
        <v/>
      </c>
      <c r="J211">
        <f>IF(OR('5-man'!J$25="P",OR('5-man'!J$25="R",'5-man'!J$24=$R$210),AND('5-man'!J$24&lt;=IF('5-man'!$BF$4="",999,'5-man'!$BF$4),OR('5-man'!J$25="D",LEFT('5-man'!J$25,3)="ST&gt;",OR(AND('5-man'!J$26="ST&gt;1",J212&gt;=100),AND('5-man'!J$27="ST&gt;1",J220&gt;=100),AND('5-man'!J$28="ST&gt;1",J228&gt;=100),AND('5-man'!J$29="ST&gt;1",J236&gt;=100))))),'5-man'!J$24,0)</f>
        <v/>
      </c>
      <c r="K211">
        <f>IF(OR('5-man'!K$25="P",OR('5-man'!K$25="R",'5-man'!K$24=$R$210),AND('5-man'!K$24&lt;=IF('5-man'!$BF$4="",999,'5-man'!$BF$4),OR('5-man'!K$25="D",LEFT('5-man'!K$25,3)="ST&gt;",OR(AND('5-man'!K$26="ST&gt;1",K212&gt;=100),AND('5-man'!K$27="ST&gt;1",K220&gt;=100),AND('5-man'!K$28="ST&gt;1",K228&gt;=100),AND('5-man'!K$29="ST&gt;1",K236&gt;=100))))),'5-man'!K$24,0)</f>
        <v/>
      </c>
      <c r="L211">
        <f>IF(OR('5-man'!L$25="P",OR('5-man'!L$25="R",'5-man'!L$24=$R$210),AND('5-man'!L$24&lt;=IF('5-man'!$BF$4="",999,'5-man'!$BF$4),OR('5-man'!L$25="D",LEFT('5-man'!L$25,3)="ST&gt;",OR(AND('5-man'!L$26="ST&gt;1",L212&gt;=100),AND('5-man'!L$27="ST&gt;1",L220&gt;=100),AND('5-man'!L$28="ST&gt;1",L228&gt;=100),AND('5-man'!L$29="ST&gt;1",L236&gt;=100))))),'5-man'!L$24,0)</f>
        <v/>
      </c>
      <c r="M211">
        <f>IF(OR('5-man'!M$25="P",OR('5-man'!M$25="R",'5-man'!M$24=$R$210),AND('5-man'!M$24&lt;=IF('5-man'!$BF$4="",999,'5-man'!$BF$4),OR('5-man'!M$25="D",LEFT('5-man'!M$25,3)="ST&gt;",OR(AND('5-man'!M$26="ST&gt;1",M212&gt;=100),AND('5-man'!M$27="ST&gt;1",M220&gt;=100),AND('5-man'!M$28="ST&gt;1",M228&gt;=100),AND('5-man'!M$29="ST&gt;1",M236&gt;=100))))),'5-man'!M$24,0)</f>
        <v/>
      </c>
      <c r="N211">
        <f>IF(OR('5-man'!N$25="P",OR('5-man'!N$25="R",'5-man'!N$24=$R$210),AND('5-man'!N$24&lt;=IF('5-man'!$BF$4="",999,'5-man'!$BF$4),OR('5-man'!N$25="D",LEFT('5-man'!N$25,3)="ST&gt;",OR(AND('5-man'!N$26="ST&gt;1",N212&gt;=100),AND('5-man'!N$27="ST&gt;1",N220&gt;=100),AND('5-man'!N$28="ST&gt;1",N228&gt;=100),AND('5-man'!N$29="ST&gt;1",N236&gt;=100))))),'5-man'!N$24,0)</f>
        <v/>
      </c>
      <c r="O211">
        <f>IF(OR('5-man'!O$25="P",OR('5-man'!O$25="R",'5-man'!O$24=$R$210),AND('5-man'!O$24&lt;=IF('5-man'!$BF$4="",999,'5-man'!$BF$4),OR('5-man'!O$25="D",LEFT('5-man'!O$25,3)="ST&gt;",OR(AND('5-man'!O$26="ST&gt;1",O212&gt;=100),AND('5-man'!O$27="ST&gt;1",O220&gt;=100),AND('5-man'!O$28="ST&gt;1",O228&gt;=100),AND('5-man'!O$29="ST&gt;1",O236&gt;=100))))),'5-man'!O$24,0)</f>
        <v/>
      </c>
      <c r="P211">
        <f>IF(OR('5-man'!P$25="P",OR('5-man'!P$25="R",'5-man'!P$24=$R$210),AND('5-man'!P$24&lt;=IF('5-man'!$BF$4="",999,'5-man'!$BF$4),OR('5-man'!P$25="D",LEFT('5-man'!P$25,3)="ST&gt;",OR(AND('5-man'!P$26="ST&gt;1",P212&gt;=100),AND('5-man'!P$27="ST&gt;1",P220&gt;=100),AND('5-man'!P$28="ST&gt;1",P228&gt;=100),AND('5-man'!P$29="ST&gt;1",P236&gt;=100))))),'5-man'!P$24,0)</f>
        <v/>
      </c>
      <c r="Q211">
        <f>IF(OR('5-man'!Q$25="P",OR('5-man'!Q$25="R",'5-man'!Q$24=$R$210),AND('5-man'!Q$24&lt;=IF('5-man'!$BF$4="",999,'5-man'!$BF$4),OR('5-man'!Q$25="D",LEFT('5-man'!Q$25,3)="ST&gt;",OR(AND('5-man'!Q$26="ST&gt;1",Q212&gt;=100),AND('5-man'!Q$27="ST&gt;1",Q220&gt;=100),AND('5-man'!Q$28="ST&gt;1",Q228&gt;=100),AND('5-man'!Q$29="ST&gt;1",Q236&gt;=100))))),'5-man'!Q$24,0)</f>
        <v/>
      </c>
      <c r="R211">
        <f>IF(OR('5-man'!R$25="P",OR('5-man'!R$25="R",'5-man'!R$24=$R$210),AND('5-man'!R$24&lt;=IF('5-man'!$BF$4="",999,'5-man'!$BF$4),OR('5-man'!R$25="D",LEFT('5-man'!R$25,3)="ST&gt;",OR(AND('5-man'!R$26="ST&gt;1",R212&gt;=100),AND('5-man'!R$27="ST&gt;1",R220&gt;=100),AND('5-man'!R$28="ST&gt;1",R228&gt;=100),AND('5-man'!R$29="ST&gt;1",R236&gt;=100))))),'5-man'!R$24,0)</f>
        <v/>
      </c>
      <c r="S211">
        <f>IF(OR('5-man'!S$25="P",OR('5-man'!S$25="R",'5-man'!S$24=$R$210),AND('5-man'!S$24&lt;=IF('5-man'!$BF$4="",999,'5-man'!$BF$4),OR('5-man'!S$25="D",LEFT('5-man'!S$25,3)="ST&gt;",OR(AND('5-man'!S$26="ST&gt;1",S212&gt;=100),AND('5-man'!S$27="ST&gt;1",S220&gt;=100),AND('5-man'!S$28="ST&gt;1",S228&gt;=100),AND('5-man'!S$29="ST&gt;1",S236&gt;=100))))),'5-man'!S$24,0)</f>
        <v/>
      </c>
      <c r="T211">
        <f>IF(OR('5-man'!T$25="P",OR('5-man'!T$25="R",'5-man'!T$24=$R$210),AND('5-man'!T$24&lt;=IF('5-man'!$BF$4="",999,'5-man'!$BF$4),OR('5-man'!T$25="D",LEFT('5-man'!T$25,3)="ST&gt;",OR(AND('5-man'!T$26="ST&gt;1",T212&gt;=100),AND('5-man'!T$27="ST&gt;1",T220&gt;=100),AND('5-man'!T$28="ST&gt;1",T228&gt;=100),AND('5-man'!T$29="ST&gt;1",T236&gt;=100))))),'5-man'!T$24,0)</f>
        <v/>
      </c>
      <c r="U211">
        <f>IF(OR('5-man'!U$25="P",OR('5-man'!U$25="R",'5-man'!U$24=$R$210),AND('5-man'!U$24&lt;=IF('5-man'!$BF$4="",999,'5-man'!$BF$4),OR('5-man'!U$25="D",LEFT('5-man'!U$25,3)="ST&gt;",OR(AND('5-man'!U$26="ST&gt;1",U212&gt;=100),AND('5-man'!U$27="ST&gt;1",U220&gt;=100),AND('5-man'!U$28="ST&gt;1",U228&gt;=100),AND('5-man'!U$29="ST&gt;1",U236&gt;=100))))),'5-man'!U$24,0)</f>
        <v/>
      </c>
      <c r="V211">
        <f>IF(OR('5-man'!V$25="P",OR('5-man'!V$25="R",'5-man'!V$24=$R$210),AND('5-man'!V$24&lt;=IF('5-man'!$BF$4="",999,'5-man'!$BF$4),OR('5-man'!V$25="D",LEFT('5-man'!V$25,3)="ST&gt;",OR(AND('5-man'!V$26="ST&gt;1",V212&gt;=100),AND('5-man'!V$27="ST&gt;1",V220&gt;=100),AND('5-man'!V$28="ST&gt;1",V228&gt;=100),AND('5-man'!V$29="ST&gt;1",V236&gt;=100))))),'5-man'!V$24,0)</f>
        <v/>
      </c>
      <c r="W211">
        <f>IF(OR('5-man'!W$25="P",OR('5-man'!W$25="R",'5-man'!W$24=$R$210),AND('5-man'!W$24&lt;=IF('5-man'!$BF$4="",999,'5-man'!$BF$4),OR('5-man'!W$25="D",LEFT('5-man'!W$25,3)="ST&gt;",OR(AND('5-man'!W$26="ST&gt;1",W212&gt;=100),AND('5-man'!W$27="ST&gt;1",W220&gt;=100),AND('5-man'!W$28="ST&gt;1",W228&gt;=100),AND('5-man'!W$29="ST&gt;1",W236&gt;=100))))),'5-man'!W$24,0)</f>
        <v/>
      </c>
      <c r="X211">
        <f>IF(OR('5-man'!X$25="P",OR('5-man'!X$25="R",'5-man'!X$24=$R$210),AND('5-man'!X$24&lt;=IF('5-man'!$BF$4="",999,'5-man'!$BF$4),OR('5-man'!X$25="D",LEFT('5-man'!X$25,3)="ST&gt;",OR(AND('5-man'!X$26="ST&gt;1",X212&gt;=100),AND('5-man'!X$27="ST&gt;1",X220&gt;=100),AND('5-man'!X$28="ST&gt;1",X228&gt;=100),AND('5-man'!X$29="ST&gt;1",X236&gt;=100))))),'5-man'!X$24,0)</f>
        <v/>
      </c>
      <c r="Y211">
        <f>IF(OR('5-man'!Y$25="P",OR('5-man'!Y$25="R",'5-man'!Y$24=$R$210),AND('5-man'!Y$24&lt;=IF('5-man'!$BF$4="",999,'5-man'!$BF$4),OR('5-man'!Y$25="D",LEFT('5-man'!Y$25,3)="ST&gt;",OR(AND('5-man'!Y$26="ST&gt;1",Y212&gt;=100),AND('5-man'!Y$27="ST&gt;1",Y220&gt;=100),AND('5-man'!Y$28="ST&gt;1",Y228&gt;=100),AND('5-man'!Y$29="ST&gt;1",Y236&gt;=100))))),'5-man'!Y$24,0)</f>
        <v/>
      </c>
      <c r="Z211">
        <f>IF(OR('5-man'!Z$25="P",OR('5-man'!Z$25="R",'5-man'!Z$24=$R$210),AND('5-man'!Z$24&lt;=IF('5-man'!$BF$4="",999,'5-man'!$BF$4),OR('5-man'!Z$25="D",LEFT('5-man'!Z$25,3)="ST&gt;",OR(AND('5-man'!Z$26="ST&gt;1",Z212&gt;=100),AND('5-man'!Z$27="ST&gt;1",Z220&gt;=100),AND('5-man'!Z$28="ST&gt;1",Z228&gt;=100),AND('5-man'!Z$29="ST&gt;1",Z236&gt;=100))))),'5-man'!Z$24,0)</f>
        <v/>
      </c>
      <c r="AA211">
        <f>IF(OR('5-man'!AA$25="P",OR('5-man'!AA$25="R",'5-man'!AA$24=$R$210),AND('5-man'!AA$24&lt;=IF('5-man'!$BF$4="",999,'5-man'!$BF$4),OR('5-man'!AA$25="D",LEFT('5-man'!AA$25,3)="ST&gt;",OR(AND('5-man'!AA$26="ST&gt;1",AA212&gt;=100),AND('5-man'!AA$27="ST&gt;1",AA220&gt;=100),AND('5-man'!AA$28="ST&gt;1",AA228&gt;=100),AND('5-man'!AA$29="ST&gt;1",AA236&gt;=100))))),'5-man'!AA$24,0)</f>
        <v/>
      </c>
      <c r="AB211">
        <f>IF(OR('5-man'!AB$25="P",OR('5-man'!AB$25="R",'5-man'!AB$24=$R$210),AND('5-man'!AB$24&lt;=IF('5-man'!$BF$4="",999,'5-man'!$BF$4),OR('5-man'!AB$25="D",LEFT('5-man'!AB$25,3)="ST&gt;",OR(AND('5-man'!AB$26="ST&gt;1",AB212&gt;=100),AND('5-man'!AB$27="ST&gt;1",AB220&gt;=100),AND('5-man'!AB$28="ST&gt;1",AB228&gt;=100),AND('5-man'!AB$29="ST&gt;1",AB236&gt;=100))))),'5-man'!AB$24,0)</f>
        <v/>
      </c>
      <c r="AC211">
        <f>IF(OR('5-man'!AC$25="P",OR('5-man'!AC$25="R",'5-man'!AC$24=$R$210),AND('5-man'!AC$24&lt;=IF('5-man'!$BF$4="",999,'5-man'!$BF$4),OR('5-man'!AC$25="D",LEFT('5-man'!AC$25,3)="ST&gt;",OR(AND('5-man'!AC$26="ST&gt;1",AC212&gt;=100),AND('5-man'!AC$27="ST&gt;1",AC220&gt;=100),AND('5-man'!AC$28="ST&gt;1",AC228&gt;=100),AND('5-man'!AC$29="ST&gt;1",AC236&gt;=100))))),'5-man'!AC$24,0)</f>
        <v/>
      </c>
      <c r="AD211">
        <f>IF(OR('5-man'!AD$25="P",OR('5-man'!AD$25="R",'5-man'!AD$24=$R$210),AND('5-man'!AD$24&lt;=IF('5-man'!$BF$4="",999,'5-man'!$BF$4),OR('5-man'!AD$25="D",LEFT('5-man'!AD$25,3)="ST&gt;",OR(AND('5-man'!AD$26="ST&gt;1",AD212&gt;=100),AND('5-man'!AD$27="ST&gt;1",AD220&gt;=100),AND('5-man'!AD$28="ST&gt;1",AD228&gt;=100),AND('5-man'!AD$29="ST&gt;1",AD236&gt;=100))))),'5-man'!AD$24,0)</f>
        <v/>
      </c>
      <c r="AE211">
        <f>IF(OR('5-man'!AE$25="P",OR('5-man'!AE$25="R",'5-man'!AE$24=$R$210),AND('5-man'!AE$24&lt;=IF('5-man'!$BF$4="",999,'5-man'!$BF$4),OR('5-man'!AE$25="D",LEFT('5-man'!AE$25,3)="ST&gt;",OR(AND('5-man'!AE$26="ST&gt;1",AE212&gt;=100),AND('5-man'!AE$27="ST&gt;1",AE220&gt;=100),AND('5-man'!AE$28="ST&gt;1",AE228&gt;=100),AND('5-man'!AE$29="ST&gt;1",AE236&gt;=100))))),'5-man'!AE$24,0)</f>
        <v/>
      </c>
      <c r="AF211">
        <f>IF(OR('5-man'!AF$25="P",OR('5-man'!AF$25="R",'5-man'!AF$24=$R$210),AND('5-man'!AF$24&lt;=IF('5-man'!$BF$4="",999,'5-man'!$BF$4),OR('5-man'!AF$25="D",LEFT('5-man'!AF$25,3)="ST&gt;",OR(AND('5-man'!AF$26="ST&gt;1",AF212&gt;=100),AND('5-man'!AF$27="ST&gt;1",AF220&gt;=100),AND('5-man'!AF$28="ST&gt;1",AF228&gt;=100),AND('5-man'!AF$29="ST&gt;1",AF236&gt;=100))))),'5-man'!AF$24,0)</f>
        <v/>
      </c>
      <c r="AG211">
        <f>IF(OR('5-man'!AG$25="P",OR('5-man'!AG$25="R",'5-man'!AG$24=$R$210),AND('5-man'!AG$24&lt;=IF('5-man'!$BF$4="",999,'5-man'!$BF$4),OR('5-man'!AG$25="D",LEFT('5-man'!AG$25,3)="ST&gt;",OR(AND('5-man'!AG$26="ST&gt;1",AG212&gt;=100),AND('5-man'!AG$27="ST&gt;1",AG220&gt;=100),AND('5-man'!AG$28="ST&gt;1",AG228&gt;=100),AND('5-man'!AG$29="ST&gt;1",AG236&gt;=100))))),'5-man'!AG$24,0)</f>
        <v/>
      </c>
      <c r="AH211">
        <f>IF(OR('5-man'!AH$25="P",OR('5-man'!AH$25="R",'5-man'!AH$24=$R$210),AND('5-man'!AH$24&lt;=IF('5-man'!$BF$4="",999,'5-man'!$BF$4),OR('5-man'!AH$25="D",LEFT('5-man'!AH$25,3)="ST&gt;",OR(AND('5-man'!AH$26="ST&gt;1",AH212&gt;=100),AND('5-man'!AH$27="ST&gt;1",AH220&gt;=100),AND('5-man'!AH$28="ST&gt;1",AH228&gt;=100),AND('5-man'!AH$29="ST&gt;1",AH236&gt;=100))))),'5-man'!AH$24,0)</f>
        <v/>
      </c>
      <c r="AI211">
        <f>IF(OR('5-man'!AI$25="P",OR('5-man'!AI$25="R",'5-man'!AI$24=$R$210),AND('5-man'!AI$24&lt;=IF('5-man'!$BF$4="",999,'5-man'!$BF$4),OR('5-man'!AI$25="D",LEFT('5-man'!AI$25,3)="ST&gt;",OR(AND('5-man'!AI$26="ST&gt;1",AI212&gt;=100),AND('5-man'!AI$27="ST&gt;1",AI220&gt;=100),AND('5-man'!AI$28="ST&gt;1",AI228&gt;=100),AND('5-man'!AI$29="ST&gt;1",AI236&gt;=100))))),'5-man'!AI$24,0)</f>
        <v/>
      </c>
      <c r="AJ211">
        <f>IF(OR('5-man'!AJ$25="P",OR('5-man'!AJ$25="R",'5-man'!AJ$24=$R$210),AND('5-man'!AJ$24&lt;=IF('5-man'!$BF$4="",999,'5-man'!$BF$4),OR('5-man'!AJ$25="D",LEFT('5-man'!AJ$25,3)="ST&gt;",OR(AND('5-man'!AJ$26="ST&gt;1",AJ212&gt;=100),AND('5-man'!AJ$27="ST&gt;1",AJ220&gt;=100),AND('5-man'!AJ$28="ST&gt;1",AJ228&gt;=100),AND('5-man'!AJ$29="ST&gt;1",AJ236&gt;=100))))),'5-man'!AJ$24,0)</f>
        <v/>
      </c>
      <c r="AK211">
        <f>IF(OR('5-man'!AK$25="P",OR('5-man'!AK$25="R",'5-man'!AK$24=$R$210),AND('5-man'!AK$24&lt;=IF('5-man'!$BF$4="",999,'5-man'!$BF$4),OR('5-man'!AK$25="D",LEFT('5-man'!AK$25,3)="ST&gt;",OR(AND('5-man'!AK$26="ST&gt;1",AK212&gt;=100),AND('5-man'!AK$27="ST&gt;1",AK220&gt;=100),AND('5-man'!AK$28="ST&gt;1",AK228&gt;=100),AND('5-man'!AK$29="ST&gt;1",AK236&gt;=100))))),'5-man'!AK$24,0)</f>
        <v/>
      </c>
      <c r="AL211">
        <f>IF(OR('5-man'!AL$25="P",OR('5-man'!AL$25="R",'5-man'!AL$24=$R$210),AND('5-man'!AL$24&lt;=IF('5-man'!$BF$4="",999,'5-man'!$BF$4),OR('5-man'!AL$25="D",LEFT('5-man'!AL$25,3)="ST&gt;",OR(AND('5-man'!AL$26="ST&gt;1",AL212&gt;=100),AND('5-man'!AL$27="ST&gt;1",AL220&gt;=100),AND('5-man'!AL$28="ST&gt;1",AL228&gt;=100),AND('5-man'!AL$29="ST&gt;1",AL236&gt;=100))))),'5-man'!AL$24,0)</f>
        <v/>
      </c>
      <c r="AM211">
        <f>IF(OR('5-man'!AM$25="P",OR('5-man'!AM$25="R",'5-man'!AM$24=$R$210),AND('5-man'!AM$24&lt;=IF('5-man'!$BF$4="",999,'5-man'!$BF$4),OR('5-man'!AM$25="D",LEFT('5-man'!AM$25,3)="ST&gt;",OR(AND('5-man'!AM$26="ST&gt;1",AM212&gt;=100),AND('5-man'!AM$27="ST&gt;1",AM220&gt;=100),AND('5-man'!AM$28="ST&gt;1",AM228&gt;=100),AND('5-man'!AM$29="ST&gt;1",AM236&gt;=100))))),'5-man'!AM$24,0)</f>
        <v/>
      </c>
      <c r="AN211">
        <f>IF(OR('5-man'!AN$25="P",OR('5-man'!AN$25="R",'5-man'!AN$24=$R$210),AND('5-man'!AN$24&lt;=IF('5-man'!$BF$4="",999,'5-man'!$BF$4),OR('5-man'!AN$25="D",LEFT('5-man'!AN$25,3)="ST&gt;",OR(AND('5-man'!AN$26="ST&gt;1",AN212&gt;=100),AND('5-man'!AN$27="ST&gt;1",AN220&gt;=100),AND('5-man'!AN$28="ST&gt;1",AN228&gt;=100),AND('5-man'!AN$29="ST&gt;1",AN236&gt;=100))))),'5-man'!AN$24,0)</f>
        <v/>
      </c>
      <c r="AO211">
        <f>IF(OR('5-man'!AO$25="P",OR('5-man'!AO$25="R",'5-man'!AO$24=$R$210),AND('5-man'!AO$24&lt;=IF('5-man'!$BF$4="",999,'5-man'!$BF$4),OR('5-man'!AO$25="D",LEFT('5-man'!AO$25,3)="ST&gt;",OR(AND('5-man'!AO$26="ST&gt;1",AO212&gt;=100),AND('5-man'!AO$27="ST&gt;1",AO220&gt;=100),AND('5-man'!AO$28="ST&gt;1",AO228&gt;=100),AND('5-man'!AO$29="ST&gt;1",AO236&gt;=100))))),'5-man'!AO$24,0)</f>
        <v/>
      </c>
      <c r="AP211">
        <f>IF(OR('5-man'!AP$25="P",OR('5-man'!AP$25="R",'5-man'!AP$24=$R$210),AND('5-man'!AP$24&lt;=IF('5-man'!$BF$4="",999,'5-man'!$BF$4),OR('5-man'!AP$25="D",LEFT('5-man'!AP$25,3)="ST&gt;",OR(AND('5-man'!AP$26="ST&gt;1",AP212&gt;=100),AND('5-man'!AP$27="ST&gt;1",AP220&gt;=100),AND('5-man'!AP$28="ST&gt;1",AP228&gt;=100),AND('5-man'!AP$29="ST&gt;1",AP236&gt;=100))))),'5-man'!AP$24,0)</f>
        <v/>
      </c>
      <c r="AQ211">
        <f>IF(OR('5-man'!AQ$25="P",OR('5-man'!AQ$25="R",'5-man'!AQ$24=$R$210),AND('5-man'!AQ$24&lt;=IF('5-man'!$BF$4="",999,'5-man'!$BF$4),OR('5-man'!AQ$25="D",LEFT('5-man'!AQ$25,3)="ST&gt;",OR(AND('5-man'!AQ$26="ST&gt;1",AQ212&gt;=100),AND('5-man'!AQ$27="ST&gt;1",AQ220&gt;=100),AND('5-man'!AQ$28="ST&gt;1",AQ228&gt;=100),AND('5-man'!AQ$29="ST&gt;1",AQ236&gt;=100))))),'5-man'!AQ$24,0)</f>
        <v/>
      </c>
      <c r="AR211">
        <f>IF(OR('5-man'!AR$25="P",OR('5-man'!AR$25="R",'5-man'!AR$24=$R$210),AND('5-man'!AR$24&lt;=IF('5-man'!$BF$4="",999,'5-man'!$BF$4),OR('5-man'!AR$25="D",LEFT('5-man'!AR$25,3)="ST&gt;",OR(AND('5-man'!AR$26="ST&gt;1",AR212&gt;=100),AND('5-man'!AR$27="ST&gt;1",AR220&gt;=100),AND('5-man'!AR$28="ST&gt;1",AR228&gt;=100),AND('5-man'!AR$29="ST&gt;1",AR236&gt;=100))))),'5-man'!AR$24,0)</f>
        <v/>
      </c>
      <c r="AS211">
        <f>IF(OR('5-man'!AS$25="P",OR('5-man'!AS$25="R",'5-man'!AS$24=$R$210),AND('5-man'!AS$24&lt;=IF('5-man'!$BF$4="",999,'5-man'!$BF$4),OR('5-man'!AS$25="D",LEFT('5-man'!AS$25,3)="ST&gt;",OR(AND('5-man'!AS$26="ST&gt;1",AS212&gt;=100),AND('5-man'!AS$27="ST&gt;1",AS220&gt;=100),AND('5-man'!AS$28="ST&gt;1",AS228&gt;=100),AND('5-man'!AS$29="ST&gt;1",AS236&gt;=100))))),'5-man'!AS$24,0)</f>
        <v/>
      </c>
      <c r="AT211">
        <f>IF(OR('5-man'!AT$25="P",OR('5-man'!AT$25="R",'5-man'!AT$24=$R$210),AND('5-man'!AT$24&lt;=IF('5-man'!$BF$4="",999,'5-man'!$BF$4),OR('5-man'!AT$25="D",LEFT('5-man'!AT$25,3)="ST&gt;",OR(AND('5-man'!AT$26="ST&gt;1",AT212&gt;=100),AND('5-man'!AT$27="ST&gt;1",AT220&gt;=100),AND('5-man'!AT$28="ST&gt;1",AT228&gt;=100),AND('5-man'!AT$29="ST&gt;1",AT236&gt;=100))))),'5-man'!AT$24,0)</f>
        <v/>
      </c>
      <c r="AU211">
        <f>IF(OR('5-man'!AU$25="P",OR('5-man'!AU$25="R",'5-man'!AU$24=$R$210),AND('5-man'!AU$24&lt;=IF('5-man'!$BF$4="",999,'5-man'!$BF$4),OR('5-man'!AU$25="D",LEFT('5-man'!AU$25,3)="ST&gt;",OR(AND('5-man'!AU$26="ST&gt;1",AU212&gt;=100),AND('5-man'!AU$27="ST&gt;1",AU220&gt;=100),AND('5-man'!AU$28="ST&gt;1",AU228&gt;=100),AND('5-man'!AU$29="ST&gt;1",AU236&gt;=100))))),'5-man'!AU$24,0)</f>
        <v/>
      </c>
      <c r="AV211">
        <f>IF(OR('5-man'!AV$25="P",OR('5-man'!AV$25="R",'5-man'!AV$24=$R$210),AND('5-man'!AV$24&lt;=IF('5-man'!$BF$4="",999,'5-man'!$BF$4),OR('5-man'!AV$25="D",LEFT('5-man'!AV$25,3)="ST&gt;",OR(AND('5-man'!AV$26="ST&gt;1",AV212&gt;=100),AND('5-man'!AV$27="ST&gt;1",AV220&gt;=100),AND('5-man'!AV$28="ST&gt;1",AV228&gt;=100),AND('5-man'!AV$29="ST&gt;1",AV236&gt;=100))))),'5-man'!AV$24,0)</f>
        <v/>
      </c>
      <c r="AW211">
        <f>IF(OR('5-man'!AW$25="P",OR('5-man'!AW$25="R",'5-man'!AW$24=$R$210),AND('5-man'!AW$24&lt;=IF('5-man'!$BF$4="",999,'5-man'!$BF$4),OR('5-man'!AW$25="D",LEFT('5-man'!AW$25,3)="ST&gt;",OR(AND('5-man'!AW$26="ST&gt;1",AW212&gt;=100),AND('5-man'!AW$27="ST&gt;1",AW220&gt;=100),AND('5-man'!AW$28="ST&gt;1",AW228&gt;=100),AND('5-man'!AW$29="ST&gt;1",AW236&gt;=100))))),'5-man'!AW$24,0)</f>
        <v/>
      </c>
      <c r="AX211">
        <f>IF(OR('5-man'!AX$25="P",OR('5-man'!AX$25="R",'5-man'!AX$24=$R$210),AND('5-man'!AX$24&lt;=IF('5-man'!$BF$4="",999,'5-man'!$BF$4),OR('5-man'!AX$25="D",LEFT('5-man'!AX$25,3)="ST&gt;",OR(AND('5-man'!AX$26="ST&gt;1",AX212&gt;=100),AND('5-man'!AX$27="ST&gt;1",AX220&gt;=100),AND('5-man'!AX$28="ST&gt;1",AX228&gt;=100),AND('5-man'!AX$29="ST&gt;1",AX236&gt;=100))))),'5-man'!AX$24,0)</f>
        <v/>
      </c>
      <c r="AY211">
        <f>IF(OR('5-man'!AY$25="P",OR('5-man'!AY$25="R",'5-man'!AY$24=$R$210),AND('5-man'!AY$24&lt;=IF('5-man'!$BF$4="",999,'5-man'!$BF$4),OR('5-man'!AY$25="D",LEFT('5-man'!AY$25,3)="ST&gt;",OR(AND('5-man'!AY$26="ST&gt;1",AY212&gt;=100),AND('5-man'!AY$27="ST&gt;1",AY220&gt;=100),AND('5-man'!AY$28="ST&gt;1",AY228&gt;=100),AND('5-man'!AY$29="ST&gt;1",AY236&gt;=100))))),'5-man'!AY$24,0)</f>
        <v/>
      </c>
      <c r="AZ211">
        <f>IF(OR('5-man'!AZ$25="P",OR('5-man'!AZ$25="R",'5-man'!AZ$24=$R$210),AND('5-man'!AZ$24&lt;=IF('5-man'!$BF$4="",999,'5-man'!$BF$4),OR('5-man'!AZ$25="D",LEFT('5-man'!AZ$25,3)="ST&gt;",OR(AND('5-man'!AZ$26="ST&gt;1",AZ212&gt;=100),AND('5-man'!AZ$27="ST&gt;1",AZ220&gt;=100),AND('5-man'!AZ$28="ST&gt;1",AZ228&gt;=100),AND('5-man'!AZ$29="ST&gt;1",AZ236&gt;=100))))),'5-man'!AZ$24,0)</f>
        <v/>
      </c>
      <c r="BA211">
        <f>IF(OR('5-man'!BA$25="P",OR('5-man'!BA$25="R",'5-man'!BA$24=$R$210),AND('5-man'!BA$24&lt;=IF('5-man'!$BF$4="",999,'5-man'!$BF$4),OR('5-man'!BA$25="D",LEFT('5-man'!BA$25,3)="ST&gt;",OR(AND('5-man'!BA$26="ST&gt;1",BA212&gt;=100),AND('5-man'!BA$27="ST&gt;1",BA220&gt;=100),AND('5-man'!BA$28="ST&gt;1",BA228&gt;=100),AND('5-man'!BA$29="ST&gt;1",BA236&gt;=100))))),'5-man'!BA$24,0)</f>
        <v/>
      </c>
      <c r="BB211">
        <f>IF(OR('5-man'!BB$25="P",OR('5-man'!BB$25="R",'5-man'!BB$24=$R$210),AND('5-man'!BB$24&lt;=IF('5-man'!$BF$4="",999,'5-man'!$BF$4),OR('5-man'!BB$25="D",LEFT('5-man'!BB$25,3)="ST&gt;",OR(AND('5-man'!BB$26="ST&gt;1",BB212&gt;=100),AND('5-man'!BB$27="ST&gt;1",BB220&gt;=100),AND('5-man'!BB$28="ST&gt;1",BB228&gt;=100),AND('5-man'!BB$29="ST&gt;1",BB236&gt;=100))))),'5-man'!BB$24,0)</f>
        <v/>
      </c>
      <c r="BC211">
        <f>IF(OR('5-man'!BC$25="P",OR('5-man'!BC$25="R",'5-man'!BC$24=$R$210),AND('5-man'!BC$24&lt;=IF('5-man'!$BF$4="",999,'5-man'!$BF$4),OR('5-man'!BC$25="D",LEFT('5-man'!BC$25,3)="ST&gt;",OR(AND('5-man'!BC$26="ST&gt;1",BC212&gt;=100),AND('5-man'!BC$27="ST&gt;1",BC220&gt;=100),AND('5-man'!BC$28="ST&gt;1",BC228&gt;=100),AND('5-man'!BC$29="ST&gt;1",BC236&gt;=100))))),'5-man'!BC$24,0)</f>
        <v/>
      </c>
      <c r="BD211">
        <f>IF(OR('5-man'!BD$25="P",OR('5-man'!BD$25="R",'5-man'!BD$24=$R$210),AND('5-man'!BD$24&lt;=IF('5-man'!$BF$4="",999,'5-man'!$BF$4),OR('5-man'!BD$25="D",LEFT('5-man'!BD$25,3)="ST&gt;",OR(AND('5-man'!BD$26="ST&gt;1",BD212&gt;=100),AND('5-man'!BD$27="ST&gt;1",BD220&gt;=100),AND('5-man'!BD$28="ST&gt;1",BD228&gt;=100),AND('5-man'!BD$29="ST&gt;1",BD236&gt;=100))))),'5-man'!BD$24,0)</f>
        <v/>
      </c>
      <c r="BE211">
        <f>IF(OR('5-man'!BE$25="P",OR('5-man'!BE$25="R",'5-man'!BE$24=$R$210),AND('5-man'!BE$24&lt;=IF('5-man'!$BF$4="",999,'5-man'!$BF$4),OR('5-man'!BE$25="D",LEFT('5-man'!BE$25,3)="ST&gt;",OR(AND('5-man'!BE$26="ST&gt;1",BE212&gt;=100),AND('5-man'!BE$27="ST&gt;1",BE220&gt;=100),AND('5-man'!BE$28="ST&gt;1",BE228&gt;=100),AND('5-man'!BE$29="ST&gt;1",BE236&gt;=100))))),'5-man'!BE$24,0)</f>
        <v/>
      </c>
      <c r="BF211">
        <f>IF(OR('5-man'!BF$25="P",OR('5-man'!BF$25="R",'5-man'!BF$24=$R$210),AND('5-man'!BF$24&lt;=IF('5-man'!$BF$4="",999,'5-man'!$BF$4),OR('5-man'!BF$25="D",LEFT('5-man'!BF$25,3)="ST&gt;",OR(AND('5-man'!BF$26="ST&gt;1",BF212&gt;=100),AND('5-man'!BF$27="ST&gt;1",BF220&gt;=100),AND('5-man'!BF$28="ST&gt;1",BF228&gt;=100),AND('5-man'!BF$29="ST&gt;1",BF236&gt;=100))))),'5-man'!BF$24,0)</f>
        <v/>
      </c>
      <c r="BG211">
        <f>IF(OR('5-man'!BG$25="P",OR('5-man'!BG$25="R",'5-man'!BG$24=$R$210),AND('5-man'!BG$24&lt;=IF('5-man'!$BF$4="",999,'5-man'!$BF$4),OR('5-man'!BG$25="D",LEFT('5-man'!BG$25,3)="ST&gt;",OR(AND('5-man'!BG$26="ST&gt;1",BG212&gt;=100),AND('5-man'!BG$27="ST&gt;1",BG220&gt;=100),AND('5-man'!BG$28="ST&gt;1",BG228&gt;=100),AND('5-man'!BG$29="ST&gt;1",BG236&gt;=100))))),'5-man'!BG$24,0)</f>
        <v/>
      </c>
      <c r="BH211">
        <f>IF(OR('5-man'!BH$25="P",OR('5-man'!BH$25="R",'5-man'!BH$24=$R$210),AND('5-man'!BH$24&lt;=IF('5-man'!$BF$4="",999,'5-man'!$BF$4),OR('5-man'!BH$25="D",LEFT('5-man'!BH$25,3)="ST&gt;",OR(AND('5-man'!BH$26="ST&gt;1",BH212&gt;=100),AND('5-man'!BH$27="ST&gt;1",BH220&gt;=100),AND('5-man'!BH$28="ST&gt;1",BH228&gt;=100),AND('5-man'!BH$29="ST&gt;1",BH236&gt;=100))))),'5-man'!BH$24,0)</f>
        <v/>
      </c>
      <c r="BI211">
        <f>IF(OR('5-man'!BI$25="P",OR('5-man'!BI$25="R",'5-man'!BI$24=$R$210),AND('5-man'!BI$24&lt;=IF('5-man'!$BF$4="",999,'5-man'!$BF$4),OR('5-man'!BI$25="D",LEFT('5-man'!BI$25,3)="ST&gt;",OR(AND('5-man'!BI$26="ST&gt;1",BI212&gt;=100),AND('5-man'!BI$27="ST&gt;1",BI220&gt;=100),AND('5-man'!BI$28="ST&gt;1",BI228&gt;=100),AND('5-man'!BI$29="ST&gt;1",BI236&gt;=100))))),'5-man'!BI$24,0)</f>
        <v/>
      </c>
      <c r="BJ211">
        <f>IF(OR('5-man'!BJ$25="P",OR('5-man'!BJ$25="R",'5-man'!BJ$24=$R$210),AND('5-man'!BJ$24&lt;=IF('5-man'!$BF$4="",999,'5-man'!$BF$4),OR('5-man'!BJ$25="D",LEFT('5-man'!BJ$25,3)="ST&gt;",OR(AND('5-man'!BJ$26="ST&gt;1",BJ212&gt;=100),AND('5-man'!BJ$27="ST&gt;1",BJ220&gt;=100),AND('5-man'!BJ$28="ST&gt;1",BJ228&gt;=100),AND('5-man'!BJ$29="ST&gt;1",BJ236&gt;=100))))),'5-man'!BJ$24,0)</f>
        <v/>
      </c>
      <c r="BK211">
        <f>IF(OR('5-man'!BK$25="P",OR('5-man'!BK$25="R",'5-man'!BK$24=$R$210),AND('5-man'!BK$24&lt;=IF('5-man'!$BF$4="",999,'5-man'!$BF$4),OR('5-man'!BK$25="D",LEFT('5-man'!BK$25,3)="ST&gt;",OR(AND('5-man'!BK$26="ST&gt;1",BK212&gt;=100),AND('5-man'!BK$27="ST&gt;1",BK220&gt;=100),AND('5-man'!BK$28="ST&gt;1",BK228&gt;=100),AND('5-man'!BK$29="ST&gt;1",BK236&gt;=100))))),'5-man'!BK$24,0)</f>
        <v/>
      </c>
      <c r="BL211">
        <f>IF(OR('5-man'!BL$25="P",OR('5-man'!BL$25="R",'5-man'!BL$24=$R$210),AND('5-man'!BL$24&lt;=IF('5-man'!$BF$4="",999,'5-man'!$BF$4),OR('5-man'!BL$25="D",LEFT('5-man'!BL$25,3)="ST&gt;",OR(AND('5-man'!BL$26="ST&gt;1",BL212&gt;=100),AND('5-man'!BL$27="ST&gt;1",BL220&gt;=100),AND('5-man'!BL$28="ST&gt;1",BL228&gt;=100),AND('5-man'!BL$29="ST&gt;1",BL236&gt;=100))))),'5-man'!BL$24,0)</f>
        <v/>
      </c>
      <c r="BM211">
        <f>IF(OR('5-man'!BM$25="P",OR('5-man'!BM$25="R",'5-man'!BM$24=$R$210),AND('5-man'!BM$24&lt;=IF('5-man'!$BF$4="",999,'5-man'!$BF$4),OR('5-man'!BM$25="D",LEFT('5-man'!BM$25,3)="ST&gt;",OR(AND('5-man'!BM$26="ST&gt;1",BM212&gt;=100),AND('5-man'!BM$27="ST&gt;1",BM220&gt;=100),AND('5-man'!BM$28="ST&gt;1",BM228&gt;=100),AND('5-man'!BM$29="ST&gt;1",BM236&gt;=100))))),'5-man'!BM$24,0)</f>
        <v/>
      </c>
      <c r="BN211">
        <f>IF(OR('5-man'!BN$25="P",OR('5-man'!BN$25="R",'5-man'!BN$24=$R$210),AND('5-man'!BN$24&lt;=IF('5-man'!$BF$4="",999,'5-man'!$BF$4),OR('5-man'!BN$25="D",LEFT('5-man'!BN$25,3)="ST&gt;",OR(AND('5-man'!BN$26="ST&gt;1",BN212&gt;=100),AND('5-man'!BN$27="ST&gt;1",BN220&gt;=100),AND('5-man'!BN$28="ST&gt;1",BN228&gt;=100),AND('5-man'!BN$29="ST&gt;1",BN236&gt;=100))))),'5-man'!BN$24,0)</f>
        <v/>
      </c>
      <c r="BO211">
        <f>IF(OR('5-man'!BO$25="P",OR('5-man'!BO$25="R",'5-man'!BO$24=$R$210),AND('5-man'!BO$24&lt;=IF('5-man'!$BF$4="",999,'5-man'!$BF$4),OR('5-man'!BO$25="D",LEFT('5-man'!BO$25,3)="ST&gt;",OR(AND('5-man'!BO$26="ST&gt;1",BO212&gt;=100),AND('5-man'!BO$27="ST&gt;1",BO220&gt;=100),AND('5-man'!BO$28="ST&gt;1",BO228&gt;=100),AND('5-man'!BO$29="ST&gt;1",BO236&gt;=100))))),'5-man'!BO$24,0)</f>
        <v/>
      </c>
      <c r="BP211">
        <f>IF(OR('5-man'!BP$25="P",OR('5-man'!BP$25="R",'5-man'!BP$24=$R$210),AND('5-man'!BP$24&lt;=IF('5-man'!$BF$4="",999,'5-man'!$BF$4),OR('5-man'!BP$25="D",LEFT('5-man'!BP$25,3)="ST&gt;",OR(AND('5-man'!BP$26="ST&gt;1",BP212&gt;=100),AND('5-man'!BP$27="ST&gt;1",BP220&gt;=100),AND('5-man'!BP$28="ST&gt;1",BP228&gt;=100),AND('5-man'!BP$29="ST&gt;1",BP236&gt;=100))))),'5-man'!BP$24,0)</f>
        <v/>
      </c>
      <c r="BQ211">
        <f>IF(OR('5-man'!BQ$25="P",OR('5-man'!BQ$25="R",'5-man'!BQ$24=$R$210),AND('5-man'!BQ$24&lt;=IF('5-man'!$BF$4="",999,'5-man'!$BF$4),OR('5-man'!BQ$25="D",LEFT('5-man'!BQ$25,3)="ST&gt;",OR(AND('5-man'!BQ$26="ST&gt;1",BQ212&gt;=100),AND('5-man'!BQ$27="ST&gt;1",BQ220&gt;=100),AND('5-man'!BQ$28="ST&gt;1",BQ228&gt;=100),AND('5-man'!BQ$29="ST&gt;1",BQ236&gt;=100))))),'5-man'!BQ$24,0)</f>
        <v/>
      </c>
      <c r="BR211">
        <f>IF(OR('5-man'!BR$25="P",OR('5-man'!BR$25="R",'5-man'!BR$24=$R$210),AND('5-man'!BR$24&lt;=IF('5-man'!$BF$4="",999,'5-man'!$BF$4),OR('5-man'!BR$25="D",LEFT('5-man'!BR$25,3)="ST&gt;",OR(AND('5-man'!BR$26="ST&gt;1",BR212&gt;=100),AND('5-man'!BR$27="ST&gt;1",BR220&gt;=100),AND('5-man'!BR$28="ST&gt;1",BR228&gt;=100),AND('5-man'!BR$29="ST&gt;1",BR236&gt;=100))))),'5-man'!BR$24,0)</f>
        <v/>
      </c>
      <c r="BS211">
        <f>IF(OR('5-man'!BS$25="P",OR('5-man'!BS$25="R",'5-man'!BS$24=$R$210),AND('5-man'!BS$24&lt;=IF('5-man'!$BF$4="",999,'5-man'!$BF$4),OR('5-man'!BS$25="D",LEFT('5-man'!BS$25,3)="ST&gt;",OR(AND('5-man'!BS$26="ST&gt;1",BS212&gt;=100),AND('5-man'!BS$27="ST&gt;1",BS220&gt;=100),AND('5-man'!BS$28="ST&gt;1",BS228&gt;=100),AND('5-man'!BS$29="ST&gt;1",BS236&gt;=100))))),'5-man'!BS$24,0)</f>
        <v/>
      </c>
      <c r="BT211">
        <f>IF(OR('5-man'!BT$25="P",OR('5-man'!BT$25="R",'5-man'!BT$24=$R$210),AND('5-man'!BT$24&lt;=IF('5-man'!$BF$4="",999,'5-man'!$BF$4),OR('5-man'!BT$25="D",LEFT('5-man'!BT$25,3)="ST&gt;",OR(AND('5-man'!BT$26="ST&gt;1",BT212&gt;=100),AND('5-man'!BT$27="ST&gt;1",BT220&gt;=100),AND('5-man'!BT$28="ST&gt;1",BT228&gt;=100),AND('5-man'!BT$29="ST&gt;1",BT236&gt;=100))))),'5-man'!BT$24,0)</f>
        <v/>
      </c>
      <c r="BU211">
        <f>IF(OR('5-man'!BU$25="P",OR('5-man'!BU$25="R",'5-man'!BU$24=$R$210),AND('5-man'!BU$24&lt;=IF('5-man'!$BF$4="",999,'5-man'!$BF$4),OR('5-man'!BU$25="D",LEFT('5-man'!BU$25,3)="ST&gt;",OR(AND('5-man'!BU$26="ST&gt;1",BU212&gt;=100),AND('5-man'!BU$27="ST&gt;1",BU220&gt;=100),AND('5-man'!BU$28="ST&gt;1",BU228&gt;=100),AND('5-man'!BU$29="ST&gt;1",BU236&gt;=100))))),'5-man'!BU$24,0)</f>
        <v/>
      </c>
      <c r="BV211">
        <f>IF(OR('5-man'!BV$25="P",OR('5-man'!BV$25="R",'5-man'!BV$24=$R$210),AND('5-man'!BV$24&lt;=IF('5-man'!$BF$4="",999,'5-man'!$BF$4),OR('5-man'!BV$25="D",LEFT('5-man'!BV$25,3)="ST&gt;",OR(AND('5-man'!BV$26="ST&gt;1",BV212&gt;=100),AND('5-man'!BV$27="ST&gt;1",BV220&gt;=100),AND('5-man'!BV$28="ST&gt;1",BV228&gt;=100),AND('5-man'!BV$29="ST&gt;1",BV236&gt;=100))))),'5-man'!BV$24,0)</f>
        <v/>
      </c>
      <c r="BW211">
        <f>IF(OR('5-man'!BW$25="P",OR('5-man'!BW$25="R",'5-man'!BW$24=$R$210),AND('5-man'!BW$24&lt;=IF('5-man'!$BF$4="",999,'5-man'!$BF$4),OR('5-man'!BW$25="D",LEFT('5-man'!BW$25,3)="ST&gt;",OR(AND('5-man'!BW$26="ST&gt;1",BW212&gt;=100),AND('5-man'!BW$27="ST&gt;1",BW220&gt;=100),AND('5-man'!BW$28="ST&gt;1",BW228&gt;=100),AND('5-man'!BW$29="ST&gt;1",BW236&gt;=100))))),'5-man'!BW$24,0)</f>
        <v/>
      </c>
      <c r="BX211">
        <f>IF(OR('5-man'!BX$25="P",OR('5-man'!BX$25="R",'5-man'!BX$24=$R$210),AND('5-man'!BX$24&lt;=IF('5-man'!$BF$4="",999,'5-man'!$BF$4),OR('5-man'!BX$25="D",LEFT('5-man'!BX$25,3)="ST&gt;",OR(AND('5-man'!BX$26="ST&gt;1",BX212&gt;=100),AND('5-man'!BX$27="ST&gt;1",BX220&gt;=100),AND('5-man'!BX$28="ST&gt;1",BX228&gt;=100),AND('5-man'!BX$29="ST&gt;1",BX236&gt;=100))))),'5-man'!BX$24,0)</f>
        <v/>
      </c>
      <c r="BY211">
        <f>IF(OR('5-man'!BY$25="P",OR('5-man'!BY$25="R",'5-man'!BY$24=$R$210),AND('5-man'!BY$24&lt;=IF('5-man'!$BF$4="",999,'5-man'!$BF$4),OR('5-man'!BY$25="D",LEFT('5-man'!BY$25,3)="ST&gt;",OR(AND('5-man'!BY$26="ST&gt;1",BY212&gt;=100),AND('5-man'!BY$27="ST&gt;1",BY220&gt;=100),AND('5-man'!BY$28="ST&gt;1",BY228&gt;=100),AND('5-man'!BY$29="ST&gt;1",BY236&gt;=100))))),'5-man'!BY$24,0)</f>
        <v/>
      </c>
      <c r="BZ211">
        <f>IF(OR('5-man'!BZ$25="P",OR('5-man'!BZ$25="R",'5-man'!BZ$24=$R$210),AND('5-man'!BZ$24&lt;=IF('5-man'!$BF$4="",999,'5-man'!$BF$4),OR('5-man'!BZ$25="D",LEFT('5-man'!BZ$25,3)="ST&gt;",OR(AND('5-man'!BZ$26="ST&gt;1",BZ212&gt;=100),AND('5-man'!BZ$27="ST&gt;1",BZ220&gt;=100),AND('5-man'!BZ$28="ST&gt;1",BZ228&gt;=100),AND('5-man'!BZ$29="ST&gt;1",BZ236&gt;=100))))),'5-man'!BZ$24,0)</f>
        <v/>
      </c>
      <c r="CA211">
        <f>IF(OR('5-man'!CA$25="P",OR('5-man'!CA$25="R",'5-man'!CA$24=$R$210),AND('5-man'!CA$24&lt;=IF('5-man'!$BF$4="",999,'5-man'!$BF$4),OR('5-man'!CA$25="D",LEFT('5-man'!CA$25,3)="ST&gt;",OR(AND('5-man'!CA$26="ST&gt;1",CA212&gt;=100),AND('5-man'!CA$27="ST&gt;1",CA220&gt;=100),AND('5-man'!CA$28="ST&gt;1",CA228&gt;=100),AND('5-man'!CA$29="ST&gt;1",CA236&gt;=100))))),'5-man'!CA$24,0)</f>
        <v/>
      </c>
      <c r="CB211">
        <f>IF(OR('5-man'!CB$25="P",OR('5-man'!CB$25="R",'5-man'!CB$24=$R$210),AND('5-man'!CB$24&lt;=IF('5-man'!$BF$4="",999,'5-man'!$BF$4),OR('5-man'!CB$25="D",LEFT('5-man'!CB$25,3)="ST&gt;",OR(AND('5-man'!CB$26="ST&gt;1",CB212&gt;=100),AND('5-man'!CB$27="ST&gt;1",CB220&gt;=100),AND('5-man'!CB$28="ST&gt;1",CB228&gt;=100),AND('5-man'!CB$29="ST&gt;1",CB236&gt;=100))))),'5-man'!CB$24,0)</f>
        <v/>
      </c>
      <c r="CC211">
        <f>IF(OR('5-man'!CC$25="P",OR('5-man'!CC$25="R",'5-man'!CC$24=$R$210),AND('5-man'!CC$24&lt;=IF('5-man'!$BF$4="",999,'5-man'!$BF$4),OR('5-man'!CC$25="D",LEFT('5-man'!CC$25,3)="ST&gt;",OR(AND('5-man'!CC$26="ST&gt;1",CC212&gt;=100),AND('5-man'!CC$27="ST&gt;1",CC220&gt;=100),AND('5-man'!CC$28="ST&gt;1",CC228&gt;=100),AND('5-man'!CC$29="ST&gt;1",CC236&gt;=100))))),'5-man'!CC$24,0)</f>
        <v/>
      </c>
      <c r="CD211">
        <f>IF(OR('5-man'!CD$25="P",OR('5-man'!CD$25="R",'5-man'!CD$24=$R$210),AND('5-man'!CD$24&lt;=IF('5-man'!$BF$4="",999,'5-man'!$BF$4),OR('5-man'!CD$25="D",LEFT('5-man'!CD$25,3)="ST&gt;",OR(AND('5-man'!CD$26="ST&gt;1",CD212&gt;=100),AND('5-man'!CD$27="ST&gt;1",CD220&gt;=100),AND('5-man'!CD$28="ST&gt;1",CD228&gt;=100),AND('5-man'!CD$29="ST&gt;1",CD236&gt;=100))))),'5-man'!CD$24,0)</f>
        <v/>
      </c>
    </row>
    <row r="212">
      <c r="A212" t="inlineStr">
        <is>
          <t>P2 s1</t>
        </is>
      </c>
      <c r="C212">
        <f>MIN(100,B213+IF(AND(OR(NOT(ISNUMBER($R$218)),'5-man'!C$24&gt;$R$218),B213&lt;100,B214+1&gt;=IF(OR('5-man'!$F$5=TRUE,'5-man'!$F$5="TRUE",'5-man'!$F$5="Yes"),25,50)),10,0)+IF('5-man'!C$24=$Q$218,25,0))</f>
        <v/>
      </c>
      <c r="D212">
        <f>MIN(100,C213+IF(AND(OR(NOT(ISNUMBER($R$218)),'5-man'!D$24&gt;$R$218),C213&lt;100,C214+1&gt;=IF(OR('5-man'!$F$5=TRUE,'5-man'!$F$5="TRUE",'5-man'!$F$5="Yes"),25,50)),10,0)+IF('5-man'!D$24=$Q$218,25,0))</f>
        <v/>
      </c>
      <c r="E212">
        <f>MIN(100,D213+IF(AND(OR(NOT(ISNUMBER($R$218)),'5-man'!E$24&gt;$R$218),D213&lt;100,D214+1&gt;=IF(OR('5-man'!$F$5=TRUE,'5-man'!$F$5="TRUE",'5-man'!$F$5="Yes"),25,50)),10,0)+IF('5-man'!E$24=$Q$218,25,0))</f>
        <v/>
      </c>
      <c r="F212">
        <f>MIN(100,E213+IF(AND(OR(NOT(ISNUMBER($R$218)),'5-man'!F$24&gt;$R$218),E213&lt;100,E214+1&gt;=IF(OR('5-man'!$F$5=TRUE,'5-man'!$F$5="TRUE",'5-man'!$F$5="Yes"),25,50)),10,0)+IF('5-man'!F$24=$Q$218,25,0))</f>
        <v/>
      </c>
      <c r="G212">
        <f>MIN(100,F213+IF(AND(OR(NOT(ISNUMBER($R$218)),'5-man'!G$24&gt;$R$218),F213&lt;100,F214+1&gt;=IF(OR('5-man'!$F$5=TRUE,'5-man'!$F$5="TRUE",'5-man'!$F$5="Yes"),25,50)),10,0)+IF('5-man'!G$24=$Q$218,25,0))</f>
        <v/>
      </c>
      <c r="H212">
        <f>MIN(100,G213+IF(AND(OR(NOT(ISNUMBER($R$218)),'5-man'!H$24&gt;$R$218),G213&lt;100,G214+1&gt;=IF(OR('5-man'!$F$5=TRUE,'5-man'!$F$5="TRUE",'5-man'!$F$5="Yes"),25,50)),10,0)+IF('5-man'!H$24=$Q$218,25,0))</f>
        <v/>
      </c>
      <c r="I212">
        <f>MIN(100,H213+IF(AND(OR(NOT(ISNUMBER($R$218)),'5-man'!I$24&gt;$R$218),H213&lt;100,H214+1&gt;=IF(OR('5-man'!$F$5=TRUE,'5-man'!$F$5="TRUE",'5-man'!$F$5="Yes"),25,50)),10,0)+IF('5-man'!I$24=$Q$218,25,0))</f>
        <v/>
      </c>
      <c r="J212">
        <f>MIN(100,I213+IF(AND(OR(NOT(ISNUMBER($R$218)),'5-man'!J$24&gt;$R$218),I213&lt;100,I214+1&gt;=IF(OR('5-man'!$F$5=TRUE,'5-man'!$F$5="TRUE",'5-man'!$F$5="Yes"),25,50)),10,0)+IF('5-man'!J$24=$Q$218,25,0))</f>
        <v/>
      </c>
      <c r="K212">
        <f>MIN(100,J213+IF(AND(OR(NOT(ISNUMBER($R$218)),'5-man'!K$24&gt;$R$218),J213&lt;100,J214+1&gt;=IF(OR('5-man'!$F$5=TRUE,'5-man'!$F$5="TRUE",'5-man'!$F$5="Yes"),25,50)),10,0)+IF('5-man'!K$24=$Q$218,25,0))</f>
        <v/>
      </c>
      <c r="L212">
        <f>MIN(100,K213+IF(AND(OR(NOT(ISNUMBER($R$218)),'5-man'!L$24&gt;$R$218),K213&lt;100,K214+1&gt;=IF(OR('5-man'!$F$5=TRUE,'5-man'!$F$5="TRUE",'5-man'!$F$5="Yes"),25,50)),10,0)+IF('5-man'!L$24=$Q$218,25,0))</f>
        <v/>
      </c>
      <c r="M212">
        <f>MIN(100,L213+IF(AND(OR(NOT(ISNUMBER($R$218)),'5-man'!M$24&gt;$R$218),L213&lt;100,L214+1&gt;=IF(OR('5-man'!$F$5=TRUE,'5-man'!$F$5="TRUE",'5-man'!$F$5="Yes"),25,50)),10,0)+IF('5-man'!M$24=$Q$218,25,0))</f>
        <v/>
      </c>
      <c r="N212">
        <f>MIN(100,M213+IF(AND(OR(NOT(ISNUMBER($R$218)),'5-man'!N$24&gt;$R$218),M213&lt;100,M214+1&gt;=IF(OR('5-man'!$F$5=TRUE,'5-man'!$F$5="TRUE",'5-man'!$F$5="Yes"),25,50)),10,0)+IF('5-man'!N$24=$Q$218,25,0))</f>
        <v/>
      </c>
      <c r="O212">
        <f>MIN(100,N213+IF(AND(OR(NOT(ISNUMBER($R$218)),'5-man'!O$24&gt;$R$218),N213&lt;100,N214+1&gt;=IF(OR('5-man'!$F$5=TRUE,'5-man'!$F$5="TRUE",'5-man'!$F$5="Yes"),25,50)),10,0)+IF('5-man'!O$24=$Q$218,25,0))</f>
        <v/>
      </c>
      <c r="P212">
        <f>MIN(100,O213+IF(AND(OR(NOT(ISNUMBER($R$218)),'5-man'!P$24&gt;$R$218),O213&lt;100,O214+1&gt;=IF(OR('5-man'!$F$5=TRUE,'5-man'!$F$5="TRUE",'5-man'!$F$5="Yes"),25,50)),10,0)+IF('5-man'!P$24=$Q$218,25,0))</f>
        <v/>
      </c>
      <c r="Q212">
        <f>MIN(100,P213+IF(AND(OR(NOT(ISNUMBER($R$218)),'5-man'!Q$24&gt;$R$218),P213&lt;100,P214+1&gt;=IF(OR('5-man'!$F$5=TRUE,'5-man'!$F$5="TRUE",'5-man'!$F$5="Yes"),25,50)),10,0)+IF('5-man'!Q$24=$Q$218,25,0))</f>
        <v/>
      </c>
      <c r="R212">
        <f>MIN(100,Q213+IF(AND(OR(NOT(ISNUMBER($R$218)),'5-man'!R$24&gt;$R$218),Q213&lt;100,Q214+1&gt;=IF(OR('5-man'!$F$5=TRUE,'5-man'!$F$5="TRUE",'5-man'!$F$5="Yes"),25,50)),10,0)+IF('5-man'!R$24=$Q$218,25,0))</f>
        <v/>
      </c>
      <c r="S212">
        <f>MIN(100,R213+IF(AND(OR(NOT(ISNUMBER($R$218)),'5-man'!S$24&gt;$R$218),R213&lt;100,R214+1&gt;=IF(OR('5-man'!$F$5=TRUE,'5-man'!$F$5="TRUE",'5-man'!$F$5="Yes"),25,50)),10,0)+IF('5-man'!S$24=$Q$218,25,0))</f>
        <v/>
      </c>
      <c r="T212">
        <f>MIN(100,S213+IF(AND(OR(NOT(ISNUMBER($R$218)),'5-man'!T$24&gt;$R$218),S213&lt;100,S214+1&gt;=IF(OR('5-man'!$F$5=TRUE,'5-man'!$F$5="TRUE",'5-man'!$F$5="Yes"),25,50)),10,0)+IF('5-man'!T$24=$Q$218,25,0))</f>
        <v/>
      </c>
      <c r="U212">
        <f>MIN(100,T213+IF(AND(OR(NOT(ISNUMBER($R$218)),'5-man'!U$24&gt;$R$218),T213&lt;100,T214+1&gt;=IF(OR('5-man'!$F$5=TRUE,'5-man'!$F$5="TRUE",'5-man'!$F$5="Yes"),25,50)),10,0)+IF('5-man'!U$24=$Q$218,25,0))</f>
        <v/>
      </c>
      <c r="V212">
        <f>MIN(100,U213+IF(AND(OR(NOT(ISNUMBER($R$218)),'5-man'!V$24&gt;$R$218),U213&lt;100,U214+1&gt;=IF(OR('5-man'!$F$5=TRUE,'5-man'!$F$5="TRUE",'5-man'!$F$5="Yes"),25,50)),10,0)+IF('5-man'!V$24=$Q$218,25,0))</f>
        <v/>
      </c>
      <c r="W212">
        <f>MIN(100,V213+IF(AND(OR(NOT(ISNUMBER($R$218)),'5-man'!W$24&gt;$R$218),V213&lt;100,V214+1&gt;=IF(OR('5-man'!$F$5=TRUE,'5-man'!$F$5="TRUE",'5-man'!$F$5="Yes"),25,50)),10,0)+IF('5-man'!W$24=$Q$218,25,0))</f>
        <v/>
      </c>
      <c r="X212">
        <f>MIN(100,W213+IF(AND(OR(NOT(ISNUMBER($R$218)),'5-man'!X$24&gt;$R$218),W213&lt;100,W214+1&gt;=IF(OR('5-man'!$F$5=TRUE,'5-man'!$F$5="TRUE",'5-man'!$F$5="Yes"),25,50)),10,0)+IF('5-man'!X$24=$Q$218,25,0))</f>
        <v/>
      </c>
      <c r="Y212">
        <f>MIN(100,X213+IF(AND(OR(NOT(ISNUMBER($R$218)),'5-man'!Y$24&gt;$R$218),X213&lt;100,X214+1&gt;=IF(OR('5-man'!$F$5=TRUE,'5-man'!$F$5="TRUE",'5-man'!$F$5="Yes"),25,50)),10,0)+IF('5-man'!Y$24=$Q$218,25,0))</f>
        <v/>
      </c>
      <c r="Z212">
        <f>MIN(100,Y213+IF(AND(OR(NOT(ISNUMBER($R$218)),'5-man'!Z$24&gt;$R$218),Y213&lt;100,Y214+1&gt;=IF(OR('5-man'!$F$5=TRUE,'5-man'!$F$5="TRUE",'5-man'!$F$5="Yes"),25,50)),10,0)+IF('5-man'!Z$24=$Q$218,25,0))</f>
        <v/>
      </c>
      <c r="AA212">
        <f>MIN(100,Z213+IF(AND(OR(NOT(ISNUMBER($R$218)),'5-man'!AA$24&gt;$R$218),Z213&lt;100,Z214+1&gt;=IF(OR('5-man'!$F$5=TRUE,'5-man'!$F$5="TRUE",'5-man'!$F$5="Yes"),25,50)),10,0)+IF('5-man'!AA$24=$Q$218,25,0))</f>
        <v/>
      </c>
      <c r="AB212">
        <f>MIN(100,AA213+IF(AND(OR(NOT(ISNUMBER($R$218)),'5-man'!AB$24&gt;$R$218),AA213&lt;100,AA214+1&gt;=IF(OR('5-man'!$F$5=TRUE,'5-man'!$F$5="TRUE",'5-man'!$F$5="Yes"),25,50)),10,0)+IF('5-man'!AB$24=$Q$218,25,0))</f>
        <v/>
      </c>
      <c r="AC212">
        <f>MIN(100,AB213+IF(AND(OR(NOT(ISNUMBER($R$218)),'5-man'!AC$24&gt;$R$218),AB213&lt;100,AB214+1&gt;=IF(OR('5-man'!$F$5=TRUE,'5-man'!$F$5="TRUE",'5-man'!$F$5="Yes"),25,50)),10,0)+IF('5-man'!AC$24=$Q$218,25,0))</f>
        <v/>
      </c>
      <c r="AD212">
        <f>MIN(100,AC213+IF(AND(OR(NOT(ISNUMBER($R$218)),'5-man'!AD$24&gt;$R$218),AC213&lt;100,AC214+1&gt;=IF(OR('5-man'!$F$5=TRUE,'5-man'!$F$5="TRUE",'5-man'!$F$5="Yes"),25,50)),10,0)+IF('5-man'!AD$24=$Q$218,25,0))</f>
        <v/>
      </c>
      <c r="AE212">
        <f>MIN(100,AD213+IF(AND(OR(NOT(ISNUMBER($R$218)),'5-man'!AE$24&gt;$R$218),AD213&lt;100,AD214+1&gt;=IF(OR('5-man'!$F$5=TRUE,'5-man'!$F$5="TRUE",'5-man'!$F$5="Yes"),25,50)),10,0)+IF('5-man'!AE$24=$Q$218,25,0))</f>
        <v/>
      </c>
      <c r="AF212">
        <f>MIN(100,AE213+IF(AND(OR(NOT(ISNUMBER($R$218)),'5-man'!AF$24&gt;$R$218),AE213&lt;100,AE214+1&gt;=IF(OR('5-man'!$F$5=TRUE,'5-man'!$F$5="TRUE",'5-man'!$F$5="Yes"),25,50)),10,0)+IF('5-man'!AF$24=$Q$218,25,0))</f>
        <v/>
      </c>
      <c r="AG212">
        <f>MIN(100,AF213+IF(AND(OR(NOT(ISNUMBER($R$218)),'5-man'!AG$24&gt;$R$218),AF213&lt;100,AF214+1&gt;=IF(OR('5-man'!$F$5=TRUE,'5-man'!$F$5="TRUE",'5-man'!$F$5="Yes"),25,50)),10,0)+IF('5-man'!AG$24=$Q$218,25,0))</f>
        <v/>
      </c>
      <c r="AH212">
        <f>MIN(100,AG213+IF(AND(OR(NOT(ISNUMBER($R$218)),'5-man'!AH$24&gt;$R$218),AG213&lt;100,AG214+1&gt;=IF(OR('5-man'!$F$5=TRUE,'5-man'!$F$5="TRUE",'5-man'!$F$5="Yes"),25,50)),10,0)+IF('5-man'!AH$24=$Q$218,25,0))</f>
        <v/>
      </c>
      <c r="AI212">
        <f>MIN(100,AH213+IF(AND(OR(NOT(ISNUMBER($R$218)),'5-man'!AI$24&gt;$R$218),AH213&lt;100,AH214+1&gt;=IF(OR('5-man'!$F$5=TRUE,'5-man'!$F$5="TRUE",'5-man'!$F$5="Yes"),25,50)),10,0)+IF('5-man'!AI$24=$Q$218,25,0))</f>
        <v/>
      </c>
      <c r="AJ212">
        <f>MIN(100,AI213+IF(AND(OR(NOT(ISNUMBER($R$218)),'5-man'!AJ$24&gt;$R$218),AI213&lt;100,AI214+1&gt;=IF(OR('5-man'!$F$5=TRUE,'5-man'!$F$5="TRUE",'5-man'!$F$5="Yes"),25,50)),10,0)+IF('5-man'!AJ$24=$Q$218,25,0))</f>
        <v/>
      </c>
      <c r="AK212">
        <f>MIN(100,AJ213+IF(AND(OR(NOT(ISNUMBER($R$218)),'5-man'!AK$24&gt;$R$218),AJ213&lt;100,AJ214+1&gt;=IF(OR('5-man'!$F$5=TRUE,'5-man'!$F$5="TRUE",'5-man'!$F$5="Yes"),25,50)),10,0)+IF('5-man'!AK$24=$Q$218,25,0))</f>
        <v/>
      </c>
      <c r="AL212">
        <f>MIN(100,AK213+IF(AND(OR(NOT(ISNUMBER($R$218)),'5-man'!AL$24&gt;$R$218),AK213&lt;100,AK214+1&gt;=IF(OR('5-man'!$F$5=TRUE,'5-man'!$F$5="TRUE",'5-man'!$F$5="Yes"),25,50)),10,0)+IF('5-man'!AL$24=$Q$218,25,0))</f>
        <v/>
      </c>
      <c r="AM212">
        <f>MIN(100,AL213+IF(AND(OR(NOT(ISNUMBER($R$218)),'5-man'!AM$24&gt;$R$218),AL213&lt;100,AL214+1&gt;=IF(OR('5-man'!$F$5=TRUE,'5-man'!$F$5="TRUE",'5-man'!$F$5="Yes"),25,50)),10,0)+IF('5-man'!AM$24=$Q$218,25,0))</f>
        <v/>
      </c>
      <c r="AN212">
        <f>MIN(100,AM213+IF(AND(OR(NOT(ISNUMBER($R$218)),'5-man'!AN$24&gt;$R$218),AM213&lt;100,AM214+1&gt;=IF(OR('5-man'!$F$5=TRUE,'5-man'!$F$5="TRUE",'5-man'!$F$5="Yes"),25,50)),10,0)+IF('5-man'!AN$24=$Q$218,25,0))</f>
        <v/>
      </c>
      <c r="AO212">
        <f>MIN(100,AN213+IF(AND(OR(NOT(ISNUMBER($R$218)),'5-man'!AO$24&gt;$R$218),AN213&lt;100,AN214+1&gt;=IF(OR('5-man'!$F$5=TRUE,'5-man'!$F$5="TRUE",'5-man'!$F$5="Yes"),25,50)),10,0)+IF('5-man'!AO$24=$Q$218,25,0))</f>
        <v/>
      </c>
      <c r="AP212">
        <f>MIN(100,AO213+IF(AND(OR(NOT(ISNUMBER($R$218)),'5-man'!AP$24&gt;$R$218),AO213&lt;100,AO214+1&gt;=IF(OR('5-man'!$F$5=TRUE,'5-man'!$F$5="TRUE",'5-man'!$F$5="Yes"),25,50)),10,0)+IF('5-man'!AP$24=$Q$218,25,0))</f>
        <v/>
      </c>
      <c r="AQ212">
        <f>MIN(100,AP213+IF(AND(OR(NOT(ISNUMBER($R$218)),'5-man'!AQ$24&gt;$R$218),AP213&lt;100,AP214+1&gt;=IF(OR('5-man'!$F$5=TRUE,'5-man'!$F$5="TRUE",'5-man'!$F$5="Yes"),25,50)),10,0)+IF('5-man'!AQ$24=$Q$218,25,0))</f>
        <v/>
      </c>
      <c r="AR212">
        <f>MIN(100,AQ213+IF(AND(OR(NOT(ISNUMBER($R$218)),'5-man'!AR$24&gt;$R$218),AQ213&lt;100,AQ214+1&gt;=IF(OR('5-man'!$F$5=TRUE,'5-man'!$F$5="TRUE",'5-man'!$F$5="Yes"),25,50)),10,0)+IF('5-man'!AR$24=$Q$218,25,0))</f>
        <v/>
      </c>
      <c r="AS212">
        <f>MIN(100,AR213+IF(AND(OR(NOT(ISNUMBER($R$218)),'5-man'!AS$24&gt;$R$218),AR213&lt;100,AR214+1&gt;=IF(OR('5-man'!$F$5=TRUE,'5-man'!$F$5="TRUE",'5-man'!$F$5="Yes"),25,50)),10,0)+IF('5-man'!AS$24=$Q$218,25,0))</f>
        <v/>
      </c>
      <c r="AT212">
        <f>MIN(100,AS213+IF(AND(OR(NOT(ISNUMBER($R$218)),'5-man'!AT$24&gt;$R$218),AS213&lt;100,AS214+1&gt;=IF(OR('5-man'!$F$5=TRUE,'5-man'!$F$5="TRUE",'5-man'!$F$5="Yes"),25,50)),10,0)+IF('5-man'!AT$24=$Q$218,25,0))</f>
        <v/>
      </c>
      <c r="AU212">
        <f>MIN(100,AT213+IF(AND(OR(NOT(ISNUMBER($R$218)),'5-man'!AU$24&gt;$R$218),AT213&lt;100,AT214+1&gt;=IF(OR('5-man'!$F$5=TRUE,'5-man'!$F$5="TRUE",'5-man'!$F$5="Yes"),25,50)),10,0)+IF('5-man'!AU$24=$Q$218,25,0))</f>
        <v/>
      </c>
      <c r="AV212">
        <f>MIN(100,AU213+IF(AND(OR(NOT(ISNUMBER($R$218)),'5-man'!AV$24&gt;$R$218),AU213&lt;100,AU214+1&gt;=IF(OR('5-man'!$F$5=TRUE,'5-man'!$F$5="TRUE",'5-man'!$F$5="Yes"),25,50)),10,0)+IF('5-man'!AV$24=$Q$218,25,0))</f>
        <v/>
      </c>
      <c r="AW212">
        <f>MIN(100,AV213+IF(AND(OR(NOT(ISNUMBER($R$218)),'5-man'!AW$24&gt;$R$218),AV213&lt;100,AV214+1&gt;=IF(OR('5-man'!$F$5=TRUE,'5-man'!$F$5="TRUE",'5-man'!$F$5="Yes"),25,50)),10,0)+IF('5-man'!AW$24=$Q$218,25,0))</f>
        <v/>
      </c>
      <c r="AX212">
        <f>MIN(100,AW213+IF(AND(OR(NOT(ISNUMBER($R$218)),'5-man'!AX$24&gt;$R$218),AW213&lt;100,AW214+1&gt;=IF(OR('5-man'!$F$5=TRUE,'5-man'!$F$5="TRUE",'5-man'!$F$5="Yes"),25,50)),10,0)+IF('5-man'!AX$24=$Q$218,25,0))</f>
        <v/>
      </c>
      <c r="AY212">
        <f>MIN(100,AX213+IF(AND(OR(NOT(ISNUMBER($R$218)),'5-man'!AY$24&gt;$R$218),AX213&lt;100,AX214+1&gt;=IF(OR('5-man'!$F$5=TRUE,'5-man'!$F$5="TRUE",'5-man'!$F$5="Yes"),25,50)),10,0)+IF('5-man'!AY$24=$Q$218,25,0))</f>
        <v/>
      </c>
      <c r="AZ212">
        <f>MIN(100,AY213+IF(AND(OR(NOT(ISNUMBER($R$218)),'5-man'!AZ$24&gt;$R$218),AY213&lt;100,AY214+1&gt;=IF(OR('5-man'!$F$5=TRUE,'5-man'!$F$5="TRUE",'5-man'!$F$5="Yes"),25,50)),10,0)+IF('5-man'!AZ$24=$Q$218,25,0))</f>
        <v/>
      </c>
      <c r="BA212">
        <f>MIN(100,AZ213+IF(AND(OR(NOT(ISNUMBER($R$218)),'5-man'!BA$24&gt;$R$218),AZ213&lt;100,AZ214+1&gt;=IF(OR('5-man'!$F$5=TRUE,'5-man'!$F$5="TRUE",'5-man'!$F$5="Yes"),25,50)),10,0)+IF('5-man'!BA$24=$Q$218,25,0))</f>
        <v/>
      </c>
      <c r="BB212">
        <f>MIN(100,BA213+IF(AND(OR(NOT(ISNUMBER($R$218)),'5-man'!BB$24&gt;$R$218),BA213&lt;100,BA214+1&gt;=IF(OR('5-man'!$F$5=TRUE,'5-man'!$F$5="TRUE",'5-man'!$F$5="Yes"),25,50)),10,0)+IF('5-man'!BB$24=$Q$218,25,0))</f>
        <v/>
      </c>
      <c r="BC212">
        <f>MIN(100,BB213+IF(AND(OR(NOT(ISNUMBER($R$218)),'5-man'!BC$24&gt;$R$218),BB213&lt;100,BB214+1&gt;=IF(OR('5-man'!$F$5=TRUE,'5-man'!$F$5="TRUE",'5-man'!$F$5="Yes"),25,50)),10,0)+IF('5-man'!BC$24=$Q$218,25,0))</f>
        <v/>
      </c>
      <c r="BD212">
        <f>MIN(100,BC213+IF(AND(OR(NOT(ISNUMBER($R$218)),'5-man'!BD$24&gt;$R$218),BC213&lt;100,BC214+1&gt;=IF(OR('5-man'!$F$5=TRUE,'5-man'!$F$5="TRUE",'5-man'!$F$5="Yes"),25,50)),10,0)+IF('5-man'!BD$24=$Q$218,25,0))</f>
        <v/>
      </c>
      <c r="BE212">
        <f>MIN(100,BD213+IF(AND(OR(NOT(ISNUMBER($R$218)),'5-man'!BE$24&gt;$R$218),BD213&lt;100,BD214+1&gt;=IF(OR('5-man'!$F$5=TRUE,'5-man'!$F$5="TRUE",'5-man'!$F$5="Yes"),25,50)),10,0)+IF('5-man'!BE$24=$Q$218,25,0))</f>
        <v/>
      </c>
      <c r="BF212">
        <f>MIN(100,BE213+IF(AND(OR(NOT(ISNUMBER($R$218)),'5-man'!BF$24&gt;$R$218),BE213&lt;100,BE214+1&gt;=IF(OR('5-man'!$F$5=TRUE,'5-man'!$F$5="TRUE",'5-man'!$F$5="Yes"),25,50)),10,0)+IF('5-man'!BF$24=$Q$218,25,0))</f>
        <v/>
      </c>
      <c r="BG212">
        <f>MIN(100,BF213+IF(AND(OR(NOT(ISNUMBER($R$218)),'5-man'!BG$24&gt;$R$218),BF213&lt;100,BF214+1&gt;=IF(OR('5-man'!$F$5=TRUE,'5-man'!$F$5="TRUE",'5-man'!$F$5="Yes"),25,50)),10,0)+IF('5-man'!BG$24=$Q$218,25,0))</f>
        <v/>
      </c>
      <c r="BH212">
        <f>MIN(100,BG213+IF(AND(OR(NOT(ISNUMBER($R$218)),'5-man'!BH$24&gt;$R$218),BG213&lt;100,BG214+1&gt;=IF(OR('5-man'!$F$5=TRUE,'5-man'!$F$5="TRUE",'5-man'!$F$5="Yes"),25,50)),10,0)+IF('5-man'!BH$24=$Q$218,25,0))</f>
        <v/>
      </c>
      <c r="BI212">
        <f>MIN(100,BH213+IF(AND(OR(NOT(ISNUMBER($R$218)),'5-man'!BI$24&gt;$R$218),BH213&lt;100,BH214+1&gt;=IF(OR('5-man'!$F$5=TRUE,'5-man'!$F$5="TRUE",'5-man'!$F$5="Yes"),25,50)),10,0)+IF('5-man'!BI$24=$Q$218,25,0))</f>
        <v/>
      </c>
      <c r="BJ212">
        <f>MIN(100,BI213+IF(AND(OR(NOT(ISNUMBER($R$218)),'5-man'!BJ$24&gt;$R$218),BI213&lt;100,BI214+1&gt;=IF(OR('5-man'!$F$5=TRUE,'5-man'!$F$5="TRUE",'5-man'!$F$5="Yes"),25,50)),10,0)+IF('5-man'!BJ$24=$Q$218,25,0))</f>
        <v/>
      </c>
      <c r="BK212">
        <f>MIN(100,BJ213+IF(AND(OR(NOT(ISNUMBER($R$218)),'5-man'!BK$24&gt;$R$218),BJ213&lt;100,BJ214+1&gt;=IF(OR('5-man'!$F$5=TRUE,'5-man'!$F$5="TRUE",'5-man'!$F$5="Yes"),25,50)),10,0)+IF('5-man'!BK$24=$Q$218,25,0))</f>
        <v/>
      </c>
      <c r="BL212">
        <f>MIN(100,BK213+IF(AND(OR(NOT(ISNUMBER($R$218)),'5-man'!BL$24&gt;$R$218),BK213&lt;100,BK214+1&gt;=IF(OR('5-man'!$F$5=TRUE,'5-man'!$F$5="TRUE",'5-man'!$F$5="Yes"),25,50)),10,0)+IF('5-man'!BL$24=$Q$218,25,0))</f>
        <v/>
      </c>
      <c r="BM212">
        <f>MIN(100,BL213+IF(AND(OR(NOT(ISNUMBER($R$218)),'5-man'!BM$24&gt;$R$218),BL213&lt;100,BL214+1&gt;=IF(OR('5-man'!$F$5=TRUE,'5-man'!$F$5="TRUE",'5-man'!$F$5="Yes"),25,50)),10,0)+IF('5-man'!BM$24=$Q$218,25,0))</f>
        <v/>
      </c>
      <c r="BN212">
        <f>MIN(100,BM213+IF(AND(OR(NOT(ISNUMBER($R$218)),'5-man'!BN$24&gt;$R$218),BM213&lt;100,BM214+1&gt;=IF(OR('5-man'!$F$5=TRUE,'5-man'!$F$5="TRUE",'5-man'!$F$5="Yes"),25,50)),10,0)+IF('5-man'!BN$24=$Q$218,25,0))</f>
        <v/>
      </c>
      <c r="BO212">
        <f>MIN(100,BN213+IF(AND(OR(NOT(ISNUMBER($R$218)),'5-man'!BO$24&gt;$R$218),BN213&lt;100,BN214+1&gt;=IF(OR('5-man'!$F$5=TRUE,'5-man'!$F$5="TRUE",'5-man'!$F$5="Yes"),25,50)),10,0)+IF('5-man'!BO$24=$Q$218,25,0))</f>
        <v/>
      </c>
      <c r="BP212">
        <f>MIN(100,BO213+IF(AND(OR(NOT(ISNUMBER($R$218)),'5-man'!BP$24&gt;$R$218),BO213&lt;100,BO214+1&gt;=IF(OR('5-man'!$F$5=TRUE,'5-man'!$F$5="TRUE",'5-man'!$F$5="Yes"),25,50)),10,0)+IF('5-man'!BP$24=$Q$218,25,0))</f>
        <v/>
      </c>
      <c r="BQ212">
        <f>MIN(100,BP213+IF(AND(OR(NOT(ISNUMBER($R$218)),'5-man'!BQ$24&gt;$R$218),BP213&lt;100,BP214+1&gt;=IF(OR('5-man'!$F$5=TRUE,'5-man'!$F$5="TRUE",'5-man'!$F$5="Yes"),25,50)),10,0)+IF('5-man'!BQ$24=$Q$218,25,0))</f>
        <v/>
      </c>
      <c r="BR212">
        <f>MIN(100,BQ213+IF(AND(OR(NOT(ISNUMBER($R$218)),'5-man'!BR$24&gt;$R$218),BQ213&lt;100,BQ214+1&gt;=IF(OR('5-man'!$F$5=TRUE,'5-man'!$F$5="TRUE",'5-man'!$F$5="Yes"),25,50)),10,0)+IF('5-man'!BR$24=$Q$218,25,0))</f>
        <v/>
      </c>
      <c r="BS212">
        <f>MIN(100,BR213+IF(AND(OR(NOT(ISNUMBER($R$218)),'5-man'!BS$24&gt;$R$218),BR213&lt;100,BR214+1&gt;=IF(OR('5-man'!$F$5=TRUE,'5-man'!$F$5="TRUE",'5-man'!$F$5="Yes"),25,50)),10,0)+IF('5-man'!BS$24=$Q$218,25,0))</f>
        <v/>
      </c>
      <c r="BT212">
        <f>MIN(100,BS213+IF(AND(OR(NOT(ISNUMBER($R$218)),'5-man'!BT$24&gt;$R$218),BS213&lt;100,BS214+1&gt;=IF(OR('5-man'!$F$5=TRUE,'5-man'!$F$5="TRUE",'5-man'!$F$5="Yes"),25,50)),10,0)+IF('5-man'!BT$24=$Q$218,25,0))</f>
        <v/>
      </c>
      <c r="BU212">
        <f>MIN(100,BT213+IF(AND(OR(NOT(ISNUMBER($R$218)),'5-man'!BU$24&gt;$R$218),BT213&lt;100,BT214+1&gt;=IF(OR('5-man'!$F$5=TRUE,'5-man'!$F$5="TRUE",'5-man'!$F$5="Yes"),25,50)),10,0)+IF('5-man'!BU$24=$Q$218,25,0))</f>
        <v/>
      </c>
      <c r="BV212">
        <f>MIN(100,BU213+IF(AND(OR(NOT(ISNUMBER($R$218)),'5-man'!BV$24&gt;$R$218),BU213&lt;100,BU214+1&gt;=IF(OR('5-man'!$F$5=TRUE,'5-man'!$F$5="TRUE",'5-man'!$F$5="Yes"),25,50)),10,0)+IF('5-man'!BV$24=$Q$218,25,0))</f>
        <v/>
      </c>
      <c r="BW212">
        <f>MIN(100,BV213+IF(AND(OR(NOT(ISNUMBER($R$218)),'5-man'!BW$24&gt;$R$218),BV213&lt;100,BV214+1&gt;=IF(OR('5-man'!$F$5=TRUE,'5-man'!$F$5="TRUE",'5-man'!$F$5="Yes"),25,50)),10,0)+IF('5-man'!BW$24=$Q$218,25,0))</f>
        <v/>
      </c>
      <c r="BX212">
        <f>MIN(100,BW213+IF(AND(OR(NOT(ISNUMBER($R$218)),'5-man'!BX$24&gt;$R$218),BW213&lt;100,BW214+1&gt;=IF(OR('5-man'!$F$5=TRUE,'5-man'!$F$5="TRUE",'5-man'!$F$5="Yes"),25,50)),10,0)+IF('5-man'!BX$24=$Q$218,25,0))</f>
        <v/>
      </c>
      <c r="BY212">
        <f>MIN(100,BX213+IF(AND(OR(NOT(ISNUMBER($R$218)),'5-man'!BY$24&gt;$R$218),BX213&lt;100,BX214+1&gt;=IF(OR('5-man'!$F$5=TRUE,'5-man'!$F$5="TRUE",'5-man'!$F$5="Yes"),25,50)),10,0)+IF('5-man'!BY$24=$Q$218,25,0))</f>
        <v/>
      </c>
      <c r="BZ212">
        <f>MIN(100,BY213+IF(AND(OR(NOT(ISNUMBER($R$218)),'5-man'!BZ$24&gt;$R$218),BY213&lt;100,BY214+1&gt;=IF(OR('5-man'!$F$5=TRUE,'5-man'!$F$5="TRUE",'5-man'!$F$5="Yes"),25,50)),10,0)+IF('5-man'!BZ$24=$Q$218,25,0))</f>
        <v/>
      </c>
      <c r="CA212">
        <f>MIN(100,BZ213+IF(AND(OR(NOT(ISNUMBER($R$218)),'5-man'!CA$24&gt;$R$218),BZ213&lt;100,BZ214+1&gt;=IF(OR('5-man'!$F$5=TRUE,'5-man'!$F$5="TRUE",'5-man'!$F$5="Yes"),25,50)),10,0)+IF('5-man'!CA$24=$Q$218,25,0))</f>
        <v/>
      </c>
      <c r="CB212">
        <f>MIN(100,CA213+IF(AND(OR(NOT(ISNUMBER($R$218)),'5-man'!CB$24&gt;$R$218),CA213&lt;100,CA214+1&gt;=IF(OR('5-man'!$F$5=TRUE,'5-man'!$F$5="TRUE",'5-man'!$F$5="Yes"),25,50)),10,0)+IF('5-man'!CB$24=$Q$218,25,0))</f>
        <v/>
      </c>
      <c r="CC212">
        <f>MIN(100,CB213+IF(AND(OR(NOT(ISNUMBER($R$218)),'5-man'!CC$24&gt;$R$218),CB213&lt;100,CB214+1&gt;=IF(OR('5-man'!$F$5=TRUE,'5-man'!$F$5="TRUE",'5-man'!$F$5="Yes"),25,50)),10,0)+IF('5-man'!CC$24=$Q$218,25,0))</f>
        <v/>
      </c>
      <c r="CD212">
        <f>MIN(100,CC213+IF(AND(OR(NOT(ISNUMBER($R$218)),'5-man'!CD$24&gt;$R$218),CC213&lt;100,CC214+1&gt;=IF(OR('5-man'!$F$5=TRUE,'5-man'!$F$5="TRUE",'5-man'!$F$5="Yes"),25,50)),10,0)+IF('5-man'!CD$24=$Q$218,25,0))</f>
        <v/>
      </c>
    </row>
    <row r="213">
      <c r="A213" t="inlineStr">
        <is>
          <t>P2 spec</t>
        </is>
      </c>
      <c r="B213">
        <f>IF('5-man'!$C$5="",100,'5-man'!$C$5)</f>
        <v/>
      </c>
      <c r="C213">
        <f>IF(OR('5-man'!C$26="R",'5-man'!C$24=$R$218),MIN(100,C212+10),IF('5-man'!C$26="P",MIN(100,C212+25),IF(AND('5-man'!C$26="D",C212&gt;=35,'5-man'!C$24&lt;=IF('5-man'!$BF$4="",999,'5-man'!$BF$4)),C212-35,IF(AND(LEFT('5-man'!C$26,3)="ST&gt;",C212&gt;=100,'5-man'!C$24&lt;=IF('5-man'!$BF$4="",999,'5-man'!$BF$4)),0,IF(AND(OR(AND('5-man'!C$25="ST&gt;2",C204&gt;=100),AND('5-man'!C$27="ST&gt;2",C220&gt;=100),AND('5-man'!C$28="ST&gt;2",C228&gt;=100),AND('5-man'!C$29="ST&gt;2",C236&gt;=100)),'5-man'!C$24&lt;=IF('5-man'!$BF$4="",999,'5-man'!$BF$4)),100,C212)))))</f>
        <v/>
      </c>
      <c r="D213">
        <f>IF(OR('5-man'!D$26="R",'5-man'!D$24=$R$218),MIN(100,D212+10),IF('5-man'!D$26="P",MIN(100,D212+25),IF(AND('5-man'!D$26="D",D212&gt;=35,'5-man'!D$24&lt;=IF('5-man'!$BF$4="",999,'5-man'!$BF$4)),D212-35,IF(AND(LEFT('5-man'!D$26,3)="ST&gt;",D212&gt;=100,'5-man'!D$24&lt;=IF('5-man'!$BF$4="",999,'5-man'!$BF$4)),0,IF(AND(OR(AND('5-man'!D$25="ST&gt;2",D204&gt;=100),AND('5-man'!D$27="ST&gt;2",D220&gt;=100),AND('5-man'!D$28="ST&gt;2",D228&gt;=100),AND('5-man'!D$29="ST&gt;2",D236&gt;=100)),'5-man'!D$24&lt;=IF('5-man'!$BF$4="",999,'5-man'!$BF$4)),100,D212)))))</f>
        <v/>
      </c>
      <c r="E213">
        <f>IF(OR('5-man'!E$26="R",'5-man'!E$24=$R$218),MIN(100,E212+10),IF('5-man'!E$26="P",MIN(100,E212+25),IF(AND('5-man'!E$26="D",E212&gt;=35,'5-man'!E$24&lt;=IF('5-man'!$BF$4="",999,'5-man'!$BF$4)),E212-35,IF(AND(LEFT('5-man'!E$26,3)="ST&gt;",E212&gt;=100,'5-man'!E$24&lt;=IF('5-man'!$BF$4="",999,'5-man'!$BF$4)),0,IF(AND(OR(AND('5-man'!E$25="ST&gt;2",E204&gt;=100),AND('5-man'!E$27="ST&gt;2",E220&gt;=100),AND('5-man'!E$28="ST&gt;2",E228&gt;=100),AND('5-man'!E$29="ST&gt;2",E236&gt;=100)),'5-man'!E$24&lt;=IF('5-man'!$BF$4="",999,'5-man'!$BF$4)),100,E212)))))</f>
        <v/>
      </c>
      <c r="F213">
        <f>IF(OR('5-man'!F$26="R",'5-man'!F$24=$R$218),MIN(100,F212+10),IF('5-man'!F$26="P",MIN(100,F212+25),IF(AND('5-man'!F$26="D",F212&gt;=35,'5-man'!F$24&lt;=IF('5-man'!$BF$4="",999,'5-man'!$BF$4)),F212-35,IF(AND(LEFT('5-man'!F$26,3)="ST&gt;",F212&gt;=100,'5-man'!F$24&lt;=IF('5-man'!$BF$4="",999,'5-man'!$BF$4)),0,IF(AND(OR(AND('5-man'!F$25="ST&gt;2",F204&gt;=100),AND('5-man'!F$27="ST&gt;2",F220&gt;=100),AND('5-man'!F$28="ST&gt;2",F228&gt;=100),AND('5-man'!F$29="ST&gt;2",F236&gt;=100)),'5-man'!F$24&lt;=IF('5-man'!$BF$4="",999,'5-man'!$BF$4)),100,F212)))))</f>
        <v/>
      </c>
      <c r="G213">
        <f>IF(OR('5-man'!G$26="R",'5-man'!G$24=$R$218),MIN(100,G212+10),IF('5-man'!G$26="P",MIN(100,G212+25),IF(AND('5-man'!G$26="D",G212&gt;=35,'5-man'!G$24&lt;=IF('5-man'!$BF$4="",999,'5-man'!$BF$4)),G212-35,IF(AND(LEFT('5-man'!G$26,3)="ST&gt;",G212&gt;=100,'5-man'!G$24&lt;=IF('5-man'!$BF$4="",999,'5-man'!$BF$4)),0,IF(AND(OR(AND('5-man'!G$25="ST&gt;2",G204&gt;=100),AND('5-man'!G$27="ST&gt;2",G220&gt;=100),AND('5-man'!G$28="ST&gt;2",G228&gt;=100),AND('5-man'!G$29="ST&gt;2",G236&gt;=100)),'5-man'!G$24&lt;=IF('5-man'!$BF$4="",999,'5-man'!$BF$4)),100,G212)))))</f>
        <v/>
      </c>
      <c r="H213">
        <f>IF(OR('5-man'!H$26="R",'5-man'!H$24=$R$218),MIN(100,H212+10),IF('5-man'!H$26="P",MIN(100,H212+25),IF(AND('5-man'!H$26="D",H212&gt;=35,'5-man'!H$24&lt;=IF('5-man'!$BF$4="",999,'5-man'!$BF$4)),H212-35,IF(AND(LEFT('5-man'!H$26,3)="ST&gt;",H212&gt;=100,'5-man'!H$24&lt;=IF('5-man'!$BF$4="",999,'5-man'!$BF$4)),0,IF(AND(OR(AND('5-man'!H$25="ST&gt;2",H204&gt;=100),AND('5-man'!H$27="ST&gt;2",H220&gt;=100),AND('5-man'!H$28="ST&gt;2",H228&gt;=100),AND('5-man'!H$29="ST&gt;2",H236&gt;=100)),'5-man'!H$24&lt;=IF('5-man'!$BF$4="",999,'5-man'!$BF$4)),100,H212)))))</f>
        <v/>
      </c>
      <c r="I213">
        <f>IF(OR('5-man'!I$26="R",'5-man'!I$24=$R$218),MIN(100,I212+10),IF('5-man'!I$26="P",MIN(100,I212+25),IF(AND('5-man'!I$26="D",I212&gt;=35,'5-man'!I$24&lt;=IF('5-man'!$BF$4="",999,'5-man'!$BF$4)),I212-35,IF(AND(LEFT('5-man'!I$26,3)="ST&gt;",I212&gt;=100,'5-man'!I$24&lt;=IF('5-man'!$BF$4="",999,'5-man'!$BF$4)),0,IF(AND(OR(AND('5-man'!I$25="ST&gt;2",I204&gt;=100),AND('5-man'!I$27="ST&gt;2",I220&gt;=100),AND('5-man'!I$28="ST&gt;2",I228&gt;=100),AND('5-man'!I$29="ST&gt;2",I236&gt;=100)),'5-man'!I$24&lt;=IF('5-man'!$BF$4="",999,'5-man'!$BF$4)),100,I212)))))</f>
        <v/>
      </c>
      <c r="J213">
        <f>IF(OR('5-man'!J$26="R",'5-man'!J$24=$R$218),MIN(100,J212+10),IF('5-man'!J$26="P",MIN(100,J212+25),IF(AND('5-man'!J$26="D",J212&gt;=35,'5-man'!J$24&lt;=IF('5-man'!$BF$4="",999,'5-man'!$BF$4)),J212-35,IF(AND(LEFT('5-man'!J$26,3)="ST&gt;",J212&gt;=100,'5-man'!J$24&lt;=IF('5-man'!$BF$4="",999,'5-man'!$BF$4)),0,IF(AND(OR(AND('5-man'!J$25="ST&gt;2",J204&gt;=100),AND('5-man'!J$27="ST&gt;2",J220&gt;=100),AND('5-man'!J$28="ST&gt;2",J228&gt;=100),AND('5-man'!J$29="ST&gt;2",J236&gt;=100)),'5-man'!J$24&lt;=IF('5-man'!$BF$4="",999,'5-man'!$BF$4)),100,J212)))))</f>
        <v/>
      </c>
      <c r="K213">
        <f>IF(OR('5-man'!K$26="R",'5-man'!K$24=$R$218),MIN(100,K212+10),IF('5-man'!K$26="P",MIN(100,K212+25),IF(AND('5-man'!K$26="D",K212&gt;=35,'5-man'!K$24&lt;=IF('5-man'!$BF$4="",999,'5-man'!$BF$4)),K212-35,IF(AND(LEFT('5-man'!K$26,3)="ST&gt;",K212&gt;=100,'5-man'!K$24&lt;=IF('5-man'!$BF$4="",999,'5-man'!$BF$4)),0,IF(AND(OR(AND('5-man'!K$25="ST&gt;2",K204&gt;=100),AND('5-man'!K$27="ST&gt;2",K220&gt;=100),AND('5-man'!K$28="ST&gt;2",K228&gt;=100),AND('5-man'!K$29="ST&gt;2",K236&gt;=100)),'5-man'!K$24&lt;=IF('5-man'!$BF$4="",999,'5-man'!$BF$4)),100,K212)))))</f>
        <v/>
      </c>
      <c r="L213">
        <f>IF(OR('5-man'!L$26="R",'5-man'!L$24=$R$218),MIN(100,L212+10),IF('5-man'!L$26="P",MIN(100,L212+25),IF(AND('5-man'!L$26="D",L212&gt;=35,'5-man'!L$24&lt;=IF('5-man'!$BF$4="",999,'5-man'!$BF$4)),L212-35,IF(AND(LEFT('5-man'!L$26,3)="ST&gt;",L212&gt;=100,'5-man'!L$24&lt;=IF('5-man'!$BF$4="",999,'5-man'!$BF$4)),0,IF(AND(OR(AND('5-man'!L$25="ST&gt;2",L204&gt;=100),AND('5-man'!L$27="ST&gt;2",L220&gt;=100),AND('5-man'!L$28="ST&gt;2",L228&gt;=100),AND('5-man'!L$29="ST&gt;2",L236&gt;=100)),'5-man'!L$24&lt;=IF('5-man'!$BF$4="",999,'5-man'!$BF$4)),100,L212)))))</f>
        <v/>
      </c>
      <c r="M213">
        <f>IF(OR('5-man'!M$26="R",'5-man'!M$24=$R$218),MIN(100,M212+10),IF('5-man'!M$26="P",MIN(100,M212+25),IF(AND('5-man'!M$26="D",M212&gt;=35,'5-man'!M$24&lt;=IF('5-man'!$BF$4="",999,'5-man'!$BF$4)),M212-35,IF(AND(LEFT('5-man'!M$26,3)="ST&gt;",M212&gt;=100,'5-man'!M$24&lt;=IF('5-man'!$BF$4="",999,'5-man'!$BF$4)),0,IF(AND(OR(AND('5-man'!M$25="ST&gt;2",M204&gt;=100),AND('5-man'!M$27="ST&gt;2",M220&gt;=100),AND('5-man'!M$28="ST&gt;2",M228&gt;=100),AND('5-man'!M$29="ST&gt;2",M236&gt;=100)),'5-man'!M$24&lt;=IF('5-man'!$BF$4="",999,'5-man'!$BF$4)),100,M212)))))</f>
        <v/>
      </c>
      <c r="N213">
        <f>IF(OR('5-man'!N$26="R",'5-man'!N$24=$R$218),MIN(100,N212+10),IF('5-man'!N$26="P",MIN(100,N212+25),IF(AND('5-man'!N$26="D",N212&gt;=35,'5-man'!N$24&lt;=IF('5-man'!$BF$4="",999,'5-man'!$BF$4)),N212-35,IF(AND(LEFT('5-man'!N$26,3)="ST&gt;",N212&gt;=100,'5-man'!N$24&lt;=IF('5-man'!$BF$4="",999,'5-man'!$BF$4)),0,IF(AND(OR(AND('5-man'!N$25="ST&gt;2",N204&gt;=100),AND('5-man'!N$27="ST&gt;2",N220&gt;=100),AND('5-man'!N$28="ST&gt;2",N228&gt;=100),AND('5-man'!N$29="ST&gt;2",N236&gt;=100)),'5-man'!N$24&lt;=IF('5-man'!$BF$4="",999,'5-man'!$BF$4)),100,N212)))))</f>
        <v/>
      </c>
      <c r="O213">
        <f>IF(OR('5-man'!O$26="R",'5-man'!O$24=$R$218),MIN(100,O212+10),IF('5-man'!O$26="P",MIN(100,O212+25),IF(AND('5-man'!O$26="D",O212&gt;=35,'5-man'!O$24&lt;=IF('5-man'!$BF$4="",999,'5-man'!$BF$4)),O212-35,IF(AND(LEFT('5-man'!O$26,3)="ST&gt;",O212&gt;=100,'5-man'!O$24&lt;=IF('5-man'!$BF$4="",999,'5-man'!$BF$4)),0,IF(AND(OR(AND('5-man'!O$25="ST&gt;2",O204&gt;=100),AND('5-man'!O$27="ST&gt;2",O220&gt;=100),AND('5-man'!O$28="ST&gt;2",O228&gt;=100),AND('5-man'!O$29="ST&gt;2",O236&gt;=100)),'5-man'!O$24&lt;=IF('5-man'!$BF$4="",999,'5-man'!$BF$4)),100,O212)))))</f>
        <v/>
      </c>
      <c r="P213">
        <f>IF(OR('5-man'!P$26="R",'5-man'!P$24=$R$218),MIN(100,P212+10),IF('5-man'!P$26="P",MIN(100,P212+25),IF(AND('5-man'!P$26="D",P212&gt;=35,'5-man'!P$24&lt;=IF('5-man'!$BF$4="",999,'5-man'!$BF$4)),P212-35,IF(AND(LEFT('5-man'!P$26,3)="ST&gt;",P212&gt;=100,'5-man'!P$24&lt;=IF('5-man'!$BF$4="",999,'5-man'!$BF$4)),0,IF(AND(OR(AND('5-man'!P$25="ST&gt;2",P204&gt;=100),AND('5-man'!P$27="ST&gt;2",P220&gt;=100),AND('5-man'!P$28="ST&gt;2",P228&gt;=100),AND('5-man'!P$29="ST&gt;2",P236&gt;=100)),'5-man'!P$24&lt;=IF('5-man'!$BF$4="",999,'5-man'!$BF$4)),100,P212)))))</f>
        <v/>
      </c>
      <c r="Q213">
        <f>IF(OR('5-man'!Q$26="R",'5-man'!Q$24=$R$218),MIN(100,Q212+10),IF('5-man'!Q$26="P",MIN(100,Q212+25),IF(AND('5-man'!Q$26="D",Q212&gt;=35,'5-man'!Q$24&lt;=IF('5-man'!$BF$4="",999,'5-man'!$BF$4)),Q212-35,IF(AND(LEFT('5-man'!Q$26,3)="ST&gt;",Q212&gt;=100,'5-man'!Q$24&lt;=IF('5-man'!$BF$4="",999,'5-man'!$BF$4)),0,IF(AND(OR(AND('5-man'!Q$25="ST&gt;2",Q204&gt;=100),AND('5-man'!Q$27="ST&gt;2",Q220&gt;=100),AND('5-man'!Q$28="ST&gt;2",Q228&gt;=100),AND('5-man'!Q$29="ST&gt;2",Q236&gt;=100)),'5-man'!Q$24&lt;=IF('5-man'!$BF$4="",999,'5-man'!$BF$4)),100,Q212)))))</f>
        <v/>
      </c>
      <c r="R213">
        <f>IF(OR('5-man'!R$26="R",'5-man'!R$24=$R$218),MIN(100,R212+10),IF('5-man'!R$26="P",MIN(100,R212+25),IF(AND('5-man'!R$26="D",R212&gt;=35,'5-man'!R$24&lt;=IF('5-man'!$BF$4="",999,'5-man'!$BF$4)),R212-35,IF(AND(LEFT('5-man'!R$26,3)="ST&gt;",R212&gt;=100,'5-man'!R$24&lt;=IF('5-man'!$BF$4="",999,'5-man'!$BF$4)),0,IF(AND(OR(AND('5-man'!R$25="ST&gt;2",R204&gt;=100),AND('5-man'!R$27="ST&gt;2",R220&gt;=100),AND('5-man'!R$28="ST&gt;2",R228&gt;=100),AND('5-man'!R$29="ST&gt;2",R236&gt;=100)),'5-man'!R$24&lt;=IF('5-man'!$BF$4="",999,'5-man'!$BF$4)),100,R212)))))</f>
        <v/>
      </c>
      <c r="S213">
        <f>IF(OR('5-man'!S$26="R",'5-man'!S$24=$R$218),MIN(100,S212+10),IF('5-man'!S$26="P",MIN(100,S212+25),IF(AND('5-man'!S$26="D",S212&gt;=35,'5-man'!S$24&lt;=IF('5-man'!$BF$4="",999,'5-man'!$BF$4)),S212-35,IF(AND(LEFT('5-man'!S$26,3)="ST&gt;",S212&gt;=100,'5-man'!S$24&lt;=IF('5-man'!$BF$4="",999,'5-man'!$BF$4)),0,IF(AND(OR(AND('5-man'!S$25="ST&gt;2",S204&gt;=100),AND('5-man'!S$27="ST&gt;2",S220&gt;=100),AND('5-man'!S$28="ST&gt;2",S228&gt;=100),AND('5-man'!S$29="ST&gt;2",S236&gt;=100)),'5-man'!S$24&lt;=IF('5-man'!$BF$4="",999,'5-man'!$BF$4)),100,S212)))))</f>
        <v/>
      </c>
      <c r="T213">
        <f>IF(OR('5-man'!T$26="R",'5-man'!T$24=$R$218),MIN(100,T212+10),IF('5-man'!T$26="P",MIN(100,T212+25),IF(AND('5-man'!T$26="D",T212&gt;=35,'5-man'!T$24&lt;=IF('5-man'!$BF$4="",999,'5-man'!$BF$4)),T212-35,IF(AND(LEFT('5-man'!T$26,3)="ST&gt;",T212&gt;=100,'5-man'!T$24&lt;=IF('5-man'!$BF$4="",999,'5-man'!$BF$4)),0,IF(AND(OR(AND('5-man'!T$25="ST&gt;2",T204&gt;=100),AND('5-man'!T$27="ST&gt;2",T220&gt;=100),AND('5-man'!T$28="ST&gt;2",T228&gt;=100),AND('5-man'!T$29="ST&gt;2",T236&gt;=100)),'5-man'!T$24&lt;=IF('5-man'!$BF$4="",999,'5-man'!$BF$4)),100,T212)))))</f>
        <v/>
      </c>
      <c r="U213">
        <f>IF(OR('5-man'!U$26="R",'5-man'!U$24=$R$218),MIN(100,U212+10),IF('5-man'!U$26="P",MIN(100,U212+25),IF(AND('5-man'!U$26="D",U212&gt;=35,'5-man'!U$24&lt;=IF('5-man'!$BF$4="",999,'5-man'!$BF$4)),U212-35,IF(AND(LEFT('5-man'!U$26,3)="ST&gt;",U212&gt;=100,'5-man'!U$24&lt;=IF('5-man'!$BF$4="",999,'5-man'!$BF$4)),0,IF(AND(OR(AND('5-man'!U$25="ST&gt;2",U204&gt;=100),AND('5-man'!U$27="ST&gt;2",U220&gt;=100),AND('5-man'!U$28="ST&gt;2",U228&gt;=100),AND('5-man'!U$29="ST&gt;2",U236&gt;=100)),'5-man'!U$24&lt;=IF('5-man'!$BF$4="",999,'5-man'!$BF$4)),100,U212)))))</f>
        <v/>
      </c>
      <c r="V213">
        <f>IF(OR('5-man'!V$26="R",'5-man'!V$24=$R$218),MIN(100,V212+10),IF('5-man'!V$26="P",MIN(100,V212+25),IF(AND('5-man'!V$26="D",V212&gt;=35,'5-man'!V$24&lt;=IF('5-man'!$BF$4="",999,'5-man'!$BF$4)),V212-35,IF(AND(LEFT('5-man'!V$26,3)="ST&gt;",V212&gt;=100,'5-man'!V$24&lt;=IF('5-man'!$BF$4="",999,'5-man'!$BF$4)),0,IF(AND(OR(AND('5-man'!V$25="ST&gt;2",V204&gt;=100),AND('5-man'!V$27="ST&gt;2",V220&gt;=100),AND('5-man'!V$28="ST&gt;2",V228&gt;=100),AND('5-man'!V$29="ST&gt;2",V236&gt;=100)),'5-man'!V$24&lt;=IF('5-man'!$BF$4="",999,'5-man'!$BF$4)),100,V212)))))</f>
        <v/>
      </c>
      <c r="W213">
        <f>IF(OR('5-man'!W$26="R",'5-man'!W$24=$R$218),MIN(100,W212+10),IF('5-man'!W$26="P",MIN(100,W212+25),IF(AND('5-man'!W$26="D",W212&gt;=35,'5-man'!W$24&lt;=IF('5-man'!$BF$4="",999,'5-man'!$BF$4)),W212-35,IF(AND(LEFT('5-man'!W$26,3)="ST&gt;",W212&gt;=100,'5-man'!W$24&lt;=IF('5-man'!$BF$4="",999,'5-man'!$BF$4)),0,IF(AND(OR(AND('5-man'!W$25="ST&gt;2",W204&gt;=100),AND('5-man'!W$27="ST&gt;2",W220&gt;=100),AND('5-man'!W$28="ST&gt;2",W228&gt;=100),AND('5-man'!W$29="ST&gt;2",W236&gt;=100)),'5-man'!W$24&lt;=IF('5-man'!$BF$4="",999,'5-man'!$BF$4)),100,W212)))))</f>
        <v/>
      </c>
      <c r="X213">
        <f>IF(OR('5-man'!X$26="R",'5-man'!X$24=$R$218),MIN(100,X212+10),IF('5-man'!X$26="P",MIN(100,X212+25),IF(AND('5-man'!X$26="D",X212&gt;=35,'5-man'!X$24&lt;=IF('5-man'!$BF$4="",999,'5-man'!$BF$4)),X212-35,IF(AND(LEFT('5-man'!X$26,3)="ST&gt;",X212&gt;=100,'5-man'!X$24&lt;=IF('5-man'!$BF$4="",999,'5-man'!$BF$4)),0,IF(AND(OR(AND('5-man'!X$25="ST&gt;2",X204&gt;=100),AND('5-man'!X$27="ST&gt;2",X220&gt;=100),AND('5-man'!X$28="ST&gt;2",X228&gt;=100),AND('5-man'!X$29="ST&gt;2",X236&gt;=100)),'5-man'!X$24&lt;=IF('5-man'!$BF$4="",999,'5-man'!$BF$4)),100,X212)))))</f>
        <v/>
      </c>
      <c r="Y213">
        <f>IF(OR('5-man'!Y$26="R",'5-man'!Y$24=$R$218),MIN(100,Y212+10),IF('5-man'!Y$26="P",MIN(100,Y212+25),IF(AND('5-man'!Y$26="D",Y212&gt;=35,'5-man'!Y$24&lt;=IF('5-man'!$BF$4="",999,'5-man'!$BF$4)),Y212-35,IF(AND(LEFT('5-man'!Y$26,3)="ST&gt;",Y212&gt;=100,'5-man'!Y$24&lt;=IF('5-man'!$BF$4="",999,'5-man'!$BF$4)),0,IF(AND(OR(AND('5-man'!Y$25="ST&gt;2",Y204&gt;=100),AND('5-man'!Y$27="ST&gt;2",Y220&gt;=100),AND('5-man'!Y$28="ST&gt;2",Y228&gt;=100),AND('5-man'!Y$29="ST&gt;2",Y236&gt;=100)),'5-man'!Y$24&lt;=IF('5-man'!$BF$4="",999,'5-man'!$BF$4)),100,Y212)))))</f>
        <v/>
      </c>
      <c r="Z213">
        <f>IF(OR('5-man'!Z$26="R",'5-man'!Z$24=$R$218),MIN(100,Z212+10),IF('5-man'!Z$26="P",MIN(100,Z212+25),IF(AND('5-man'!Z$26="D",Z212&gt;=35,'5-man'!Z$24&lt;=IF('5-man'!$BF$4="",999,'5-man'!$BF$4)),Z212-35,IF(AND(LEFT('5-man'!Z$26,3)="ST&gt;",Z212&gt;=100,'5-man'!Z$24&lt;=IF('5-man'!$BF$4="",999,'5-man'!$BF$4)),0,IF(AND(OR(AND('5-man'!Z$25="ST&gt;2",Z204&gt;=100),AND('5-man'!Z$27="ST&gt;2",Z220&gt;=100),AND('5-man'!Z$28="ST&gt;2",Z228&gt;=100),AND('5-man'!Z$29="ST&gt;2",Z236&gt;=100)),'5-man'!Z$24&lt;=IF('5-man'!$BF$4="",999,'5-man'!$BF$4)),100,Z212)))))</f>
        <v/>
      </c>
      <c r="AA213">
        <f>IF(OR('5-man'!AA$26="R",'5-man'!AA$24=$R$218),MIN(100,AA212+10),IF('5-man'!AA$26="P",MIN(100,AA212+25),IF(AND('5-man'!AA$26="D",AA212&gt;=35,'5-man'!AA$24&lt;=IF('5-man'!$BF$4="",999,'5-man'!$BF$4)),AA212-35,IF(AND(LEFT('5-man'!AA$26,3)="ST&gt;",AA212&gt;=100,'5-man'!AA$24&lt;=IF('5-man'!$BF$4="",999,'5-man'!$BF$4)),0,IF(AND(OR(AND('5-man'!AA$25="ST&gt;2",AA204&gt;=100),AND('5-man'!AA$27="ST&gt;2",AA220&gt;=100),AND('5-man'!AA$28="ST&gt;2",AA228&gt;=100),AND('5-man'!AA$29="ST&gt;2",AA236&gt;=100)),'5-man'!AA$24&lt;=IF('5-man'!$BF$4="",999,'5-man'!$BF$4)),100,AA212)))))</f>
        <v/>
      </c>
      <c r="AB213">
        <f>IF(OR('5-man'!AB$26="R",'5-man'!AB$24=$R$218),MIN(100,AB212+10),IF('5-man'!AB$26="P",MIN(100,AB212+25),IF(AND('5-man'!AB$26="D",AB212&gt;=35,'5-man'!AB$24&lt;=IF('5-man'!$BF$4="",999,'5-man'!$BF$4)),AB212-35,IF(AND(LEFT('5-man'!AB$26,3)="ST&gt;",AB212&gt;=100,'5-man'!AB$24&lt;=IF('5-man'!$BF$4="",999,'5-man'!$BF$4)),0,IF(AND(OR(AND('5-man'!AB$25="ST&gt;2",AB204&gt;=100),AND('5-man'!AB$27="ST&gt;2",AB220&gt;=100),AND('5-man'!AB$28="ST&gt;2",AB228&gt;=100),AND('5-man'!AB$29="ST&gt;2",AB236&gt;=100)),'5-man'!AB$24&lt;=IF('5-man'!$BF$4="",999,'5-man'!$BF$4)),100,AB212)))))</f>
        <v/>
      </c>
      <c r="AC213">
        <f>IF(OR('5-man'!AC$26="R",'5-man'!AC$24=$R$218),MIN(100,AC212+10),IF('5-man'!AC$26="P",MIN(100,AC212+25),IF(AND('5-man'!AC$26="D",AC212&gt;=35,'5-man'!AC$24&lt;=IF('5-man'!$BF$4="",999,'5-man'!$BF$4)),AC212-35,IF(AND(LEFT('5-man'!AC$26,3)="ST&gt;",AC212&gt;=100,'5-man'!AC$24&lt;=IF('5-man'!$BF$4="",999,'5-man'!$BF$4)),0,IF(AND(OR(AND('5-man'!AC$25="ST&gt;2",AC204&gt;=100),AND('5-man'!AC$27="ST&gt;2",AC220&gt;=100),AND('5-man'!AC$28="ST&gt;2",AC228&gt;=100),AND('5-man'!AC$29="ST&gt;2",AC236&gt;=100)),'5-man'!AC$24&lt;=IF('5-man'!$BF$4="",999,'5-man'!$BF$4)),100,AC212)))))</f>
        <v/>
      </c>
      <c r="AD213">
        <f>IF(OR('5-man'!AD$26="R",'5-man'!AD$24=$R$218),MIN(100,AD212+10),IF('5-man'!AD$26="P",MIN(100,AD212+25),IF(AND('5-man'!AD$26="D",AD212&gt;=35,'5-man'!AD$24&lt;=IF('5-man'!$BF$4="",999,'5-man'!$BF$4)),AD212-35,IF(AND(LEFT('5-man'!AD$26,3)="ST&gt;",AD212&gt;=100,'5-man'!AD$24&lt;=IF('5-man'!$BF$4="",999,'5-man'!$BF$4)),0,IF(AND(OR(AND('5-man'!AD$25="ST&gt;2",AD204&gt;=100),AND('5-man'!AD$27="ST&gt;2",AD220&gt;=100),AND('5-man'!AD$28="ST&gt;2",AD228&gt;=100),AND('5-man'!AD$29="ST&gt;2",AD236&gt;=100)),'5-man'!AD$24&lt;=IF('5-man'!$BF$4="",999,'5-man'!$BF$4)),100,AD212)))))</f>
        <v/>
      </c>
      <c r="AE213">
        <f>IF(OR('5-man'!AE$26="R",'5-man'!AE$24=$R$218),MIN(100,AE212+10),IF('5-man'!AE$26="P",MIN(100,AE212+25),IF(AND('5-man'!AE$26="D",AE212&gt;=35,'5-man'!AE$24&lt;=IF('5-man'!$BF$4="",999,'5-man'!$BF$4)),AE212-35,IF(AND(LEFT('5-man'!AE$26,3)="ST&gt;",AE212&gt;=100,'5-man'!AE$24&lt;=IF('5-man'!$BF$4="",999,'5-man'!$BF$4)),0,IF(AND(OR(AND('5-man'!AE$25="ST&gt;2",AE204&gt;=100),AND('5-man'!AE$27="ST&gt;2",AE220&gt;=100),AND('5-man'!AE$28="ST&gt;2",AE228&gt;=100),AND('5-man'!AE$29="ST&gt;2",AE236&gt;=100)),'5-man'!AE$24&lt;=IF('5-man'!$BF$4="",999,'5-man'!$BF$4)),100,AE212)))))</f>
        <v/>
      </c>
      <c r="AF213">
        <f>IF(OR('5-man'!AF$26="R",'5-man'!AF$24=$R$218),MIN(100,AF212+10),IF('5-man'!AF$26="P",MIN(100,AF212+25),IF(AND('5-man'!AF$26="D",AF212&gt;=35,'5-man'!AF$24&lt;=IF('5-man'!$BF$4="",999,'5-man'!$BF$4)),AF212-35,IF(AND(LEFT('5-man'!AF$26,3)="ST&gt;",AF212&gt;=100,'5-man'!AF$24&lt;=IF('5-man'!$BF$4="",999,'5-man'!$BF$4)),0,IF(AND(OR(AND('5-man'!AF$25="ST&gt;2",AF204&gt;=100),AND('5-man'!AF$27="ST&gt;2",AF220&gt;=100),AND('5-man'!AF$28="ST&gt;2",AF228&gt;=100),AND('5-man'!AF$29="ST&gt;2",AF236&gt;=100)),'5-man'!AF$24&lt;=IF('5-man'!$BF$4="",999,'5-man'!$BF$4)),100,AF212)))))</f>
        <v/>
      </c>
      <c r="AG213">
        <f>IF(OR('5-man'!AG$26="R",'5-man'!AG$24=$R$218),MIN(100,AG212+10),IF('5-man'!AG$26="P",MIN(100,AG212+25),IF(AND('5-man'!AG$26="D",AG212&gt;=35,'5-man'!AG$24&lt;=IF('5-man'!$BF$4="",999,'5-man'!$BF$4)),AG212-35,IF(AND(LEFT('5-man'!AG$26,3)="ST&gt;",AG212&gt;=100,'5-man'!AG$24&lt;=IF('5-man'!$BF$4="",999,'5-man'!$BF$4)),0,IF(AND(OR(AND('5-man'!AG$25="ST&gt;2",AG204&gt;=100),AND('5-man'!AG$27="ST&gt;2",AG220&gt;=100),AND('5-man'!AG$28="ST&gt;2",AG228&gt;=100),AND('5-man'!AG$29="ST&gt;2",AG236&gt;=100)),'5-man'!AG$24&lt;=IF('5-man'!$BF$4="",999,'5-man'!$BF$4)),100,AG212)))))</f>
        <v/>
      </c>
      <c r="AH213">
        <f>IF(OR('5-man'!AH$26="R",'5-man'!AH$24=$R$218),MIN(100,AH212+10),IF('5-man'!AH$26="P",MIN(100,AH212+25),IF(AND('5-man'!AH$26="D",AH212&gt;=35,'5-man'!AH$24&lt;=IF('5-man'!$BF$4="",999,'5-man'!$BF$4)),AH212-35,IF(AND(LEFT('5-man'!AH$26,3)="ST&gt;",AH212&gt;=100,'5-man'!AH$24&lt;=IF('5-man'!$BF$4="",999,'5-man'!$BF$4)),0,IF(AND(OR(AND('5-man'!AH$25="ST&gt;2",AH204&gt;=100),AND('5-man'!AH$27="ST&gt;2",AH220&gt;=100),AND('5-man'!AH$28="ST&gt;2",AH228&gt;=100),AND('5-man'!AH$29="ST&gt;2",AH236&gt;=100)),'5-man'!AH$24&lt;=IF('5-man'!$BF$4="",999,'5-man'!$BF$4)),100,AH212)))))</f>
        <v/>
      </c>
      <c r="AI213">
        <f>IF(OR('5-man'!AI$26="R",'5-man'!AI$24=$R$218),MIN(100,AI212+10),IF('5-man'!AI$26="P",MIN(100,AI212+25),IF(AND('5-man'!AI$26="D",AI212&gt;=35,'5-man'!AI$24&lt;=IF('5-man'!$BF$4="",999,'5-man'!$BF$4)),AI212-35,IF(AND(LEFT('5-man'!AI$26,3)="ST&gt;",AI212&gt;=100,'5-man'!AI$24&lt;=IF('5-man'!$BF$4="",999,'5-man'!$BF$4)),0,IF(AND(OR(AND('5-man'!AI$25="ST&gt;2",AI204&gt;=100),AND('5-man'!AI$27="ST&gt;2",AI220&gt;=100),AND('5-man'!AI$28="ST&gt;2",AI228&gt;=100),AND('5-man'!AI$29="ST&gt;2",AI236&gt;=100)),'5-man'!AI$24&lt;=IF('5-man'!$BF$4="",999,'5-man'!$BF$4)),100,AI212)))))</f>
        <v/>
      </c>
      <c r="AJ213">
        <f>IF(OR('5-man'!AJ$26="R",'5-man'!AJ$24=$R$218),MIN(100,AJ212+10),IF('5-man'!AJ$26="P",MIN(100,AJ212+25),IF(AND('5-man'!AJ$26="D",AJ212&gt;=35,'5-man'!AJ$24&lt;=IF('5-man'!$BF$4="",999,'5-man'!$BF$4)),AJ212-35,IF(AND(LEFT('5-man'!AJ$26,3)="ST&gt;",AJ212&gt;=100,'5-man'!AJ$24&lt;=IF('5-man'!$BF$4="",999,'5-man'!$BF$4)),0,IF(AND(OR(AND('5-man'!AJ$25="ST&gt;2",AJ204&gt;=100),AND('5-man'!AJ$27="ST&gt;2",AJ220&gt;=100),AND('5-man'!AJ$28="ST&gt;2",AJ228&gt;=100),AND('5-man'!AJ$29="ST&gt;2",AJ236&gt;=100)),'5-man'!AJ$24&lt;=IF('5-man'!$BF$4="",999,'5-man'!$BF$4)),100,AJ212)))))</f>
        <v/>
      </c>
      <c r="AK213">
        <f>IF(OR('5-man'!AK$26="R",'5-man'!AK$24=$R$218),MIN(100,AK212+10),IF('5-man'!AK$26="P",MIN(100,AK212+25),IF(AND('5-man'!AK$26="D",AK212&gt;=35,'5-man'!AK$24&lt;=IF('5-man'!$BF$4="",999,'5-man'!$BF$4)),AK212-35,IF(AND(LEFT('5-man'!AK$26,3)="ST&gt;",AK212&gt;=100,'5-man'!AK$24&lt;=IF('5-man'!$BF$4="",999,'5-man'!$BF$4)),0,IF(AND(OR(AND('5-man'!AK$25="ST&gt;2",AK204&gt;=100),AND('5-man'!AK$27="ST&gt;2",AK220&gt;=100),AND('5-man'!AK$28="ST&gt;2",AK228&gt;=100),AND('5-man'!AK$29="ST&gt;2",AK236&gt;=100)),'5-man'!AK$24&lt;=IF('5-man'!$BF$4="",999,'5-man'!$BF$4)),100,AK212)))))</f>
        <v/>
      </c>
      <c r="AL213">
        <f>IF(OR('5-man'!AL$26="R",'5-man'!AL$24=$R$218),MIN(100,AL212+10),IF('5-man'!AL$26="P",MIN(100,AL212+25),IF(AND('5-man'!AL$26="D",AL212&gt;=35,'5-man'!AL$24&lt;=IF('5-man'!$BF$4="",999,'5-man'!$BF$4)),AL212-35,IF(AND(LEFT('5-man'!AL$26,3)="ST&gt;",AL212&gt;=100,'5-man'!AL$24&lt;=IF('5-man'!$BF$4="",999,'5-man'!$BF$4)),0,IF(AND(OR(AND('5-man'!AL$25="ST&gt;2",AL204&gt;=100),AND('5-man'!AL$27="ST&gt;2",AL220&gt;=100),AND('5-man'!AL$28="ST&gt;2",AL228&gt;=100),AND('5-man'!AL$29="ST&gt;2",AL236&gt;=100)),'5-man'!AL$24&lt;=IF('5-man'!$BF$4="",999,'5-man'!$BF$4)),100,AL212)))))</f>
        <v/>
      </c>
      <c r="AM213">
        <f>IF(OR('5-man'!AM$26="R",'5-man'!AM$24=$R$218),MIN(100,AM212+10),IF('5-man'!AM$26="P",MIN(100,AM212+25),IF(AND('5-man'!AM$26="D",AM212&gt;=35,'5-man'!AM$24&lt;=IF('5-man'!$BF$4="",999,'5-man'!$BF$4)),AM212-35,IF(AND(LEFT('5-man'!AM$26,3)="ST&gt;",AM212&gt;=100,'5-man'!AM$24&lt;=IF('5-man'!$BF$4="",999,'5-man'!$BF$4)),0,IF(AND(OR(AND('5-man'!AM$25="ST&gt;2",AM204&gt;=100),AND('5-man'!AM$27="ST&gt;2",AM220&gt;=100),AND('5-man'!AM$28="ST&gt;2",AM228&gt;=100),AND('5-man'!AM$29="ST&gt;2",AM236&gt;=100)),'5-man'!AM$24&lt;=IF('5-man'!$BF$4="",999,'5-man'!$BF$4)),100,AM212)))))</f>
        <v/>
      </c>
      <c r="AN213">
        <f>IF(OR('5-man'!AN$26="R",'5-man'!AN$24=$R$218),MIN(100,AN212+10),IF('5-man'!AN$26="P",MIN(100,AN212+25),IF(AND('5-man'!AN$26="D",AN212&gt;=35,'5-man'!AN$24&lt;=IF('5-man'!$BF$4="",999,'5-man'!$BF$4)),AN212-35,IF(AND(LEFT('5-man'!AN$26,3)="ST&gt;",AN212&gt;=100,'5-man'!AN$24&lt;=IF('5-man'!$BF$4="",999,'5-man'!$BF$4)),0,IF(AND(OR(AND('5-man'!AN$25="ST&gt;2",AN204&gt;=100),AND('5-man'!AN$27="ST&gt;2",AN220&gt;=100),AND('5-man'!AN$28="ST&gt;2",AN228&gt;=100),AND('5-man'!AN$29="ST&gt;2",AN236&gt;=100)),'5-man'!AN$24&lt;=IF('5-man'!$BF$4="",999,'5-man'!$BF$4)),100,AN212)))))</f>
        <v/>
      </c>
      <c r="AO213">
        <f>IF(OR('5-man'!AO$26="R",'5-man'!AO$24=$R$218),MIN(100,AO212+10),IF('5-man'!AO$26="P",MIN(100,AO212+25),IF(AND('5-man'!AO$26="D",AO212&gt;=35,'5-man'!AO$24&lt;=IF('5-man'!$BF$4="",999,'5-man'!$BF$4)),AO212-35,IF(AND(LEFT('5-man'!AO$26,3)="ST&gt;",AO212&gt;=100,'5-man'!AO$24&lt;=IF('5-man'!$BF$4="",999,'5-man'!$BF$4)),0,IF(AND(OR(AND('5-man'!AO$25="ST&gt;2",AO204&gt;=100),AND('5-man'!AO$27="ST&gt;2",AO220&gt;=100),AND('5-man'!AO$28="ST&gt;2",AO228&gt;=100),AND('5-man'!AO$29="ST&gt;2",AO236&gt;=100)),'5-man'!AO$24&lt;=IF('5-man'!$BF$4="",999,'5-man'!$BF$4)),100,AO212)))))</f>
        <v/>
      </c>
      <c r="AP213">
        <f>IF(OR('5-man'!AP$26="R",'5-man'!AP$24=$R$218),MIN(100,AP212+10),IF('5-man'!AP$26="P",MIN(100,AP212+25),IF(AND('5-man'!AP$26="D",AP212&gt;=35,'5-man'!AP$24&lt;=IF('5-man'!$BF$4="",999,'5-man'!$BF$4)),AP212-35,IF(AND(LEFT('5-man'!AP$26,3)="ST&gt;",AP212&gt;=100,'5-man'!AP$24&lt;=IF('5-man'!$BF$4="",999,'5-man'!$BF$4)),0,IF(AND(OR(AND('5-man'!AP$25="ST&gt;2",AP204&gt;=100),AND('5-man'!AP$27="ST&gt;2",AP220&gt;=100),AND('5-man'!AP$28="ST&gt;2",AP228&gt;=100),AND('5-man'!AP$29="ST&gt;2",AP236&gt;=100)),'5-man'!AP$24&lt;=IF('5-man'!$BF$4="",999,'5-man'!$BF$4)),100,AP212)))))</f>
        <v/>
      </c>
      <c r="AQ213">
        <f>IF(OR('5-man'!AQ$26="R",'5-man'!AQ$24=$R$218),MIN(100,AQ212+10),IF('5-man'!AQ$26="P",MIN(100,AQ212+25),IF(AND('5-man'!AQ$26="D",AQ212&gt;=35,'5-man'!AQ$24&lt;=IF('5-man'!$BF$4="",999,'5-man'!$BF$4)),AQ212-35,IF(AND(LEFT('5-man'!AQ$26,3)="ST&gt;",AQ212&gt;=100,'5-man'!AQ$24&lt;=IF('5-man'!$BF$4="",999,'5-man'!$BF$4)),0,IF(AND(OR(AND('5-man'!AQ$25="ST&gt;2",AQ204&gt;=100),AND('5-man'!AQ$27="ST&gt;2",AQ220&gt;=100),AND('5-man'!AQ$28="ST&gt;2",AQ228&gt;=100),AND('5-man'!AQ$29="ST&gt;2",AQ236&gt;=100)),'5-man'!AQ$24&lt;=IF('5-man'!$BF$4="",999,'5-man'!$BF$4)),100,AQ212)))))</f>
        <v/>
      </c>
      <c r="AR213">
        <f>IF(OR('5-man'!AR$26="R",'5-man'!AR$24=$R$218),MIN(100,AR212+10),IF('5-man'!AR$26="P",MIN(100,AR212+25),IF(AND('5-man'!AR$26="D",AR212&gt;=35,'5-man'!AR$24&lt;=IF('5-man'!$BF$4="",999,'5-man'!$BF$4)),AR212-35,IF(AND(LEFT('5-man'!AR$26,3)="ST&gt;",AR212&gt;=100,'5-man'!AR$24&lt;=IF('5-man'!$BF$4="",999,'5-man'!$BF$4)),0,IF(AND(OR(AND('5-man'!AR$25="ST&gt;2",AR204&gt;=100),AND('5-man'!AR$27="ST&gt;2",AR220&gt;=100),AND('5-man'!AR$28="ST&gt;2",AR228&gt;=100),AND('5-man'!AR$29="ST&gt;2",AR236&gt;=100)),'5-man'!AR$24&lt;=IF('5-man'!$BF$4="",999,'5-man'!$BF$4)),100,AR212)))))</f>
        <v/>
      </c>
      <c r="AS213">
        <f>IF(OR('5-man'!AS$26="R",'5-man'!AS$24=$R$218),MIN(100,AS212+10),IF('5-man'!AS$26="P",MIN(100,AS212+25),IF(AND('5-man'!AS$26="D",AS212&gt;=35,'5-man'!AS$24&lt;=IF('5-man'!$BF$4="",999,'5-man'!$BF$4)),AS212-35,IF(AND(LEFT('5-man'!AS$26,3)="ST&gt;",AS212&gt;=100,'5-man'!AS$24&lt;=IF('5-man'!$BF$4="",999,'5-man'!$BF$4)),0,IF(AND(OR(AND('5-man'!AS$25="ST&gt;2",AS204&gt;=100),AND('5-man'!AS$27="ST&gt;2",AS220&gt;=100),AND('5-man'!AS$28="ST&gt;2",AS228&gt;=100),AND('5-man'!AS$29="ST&gt;2",AS236&gt;=100)),'5-man'!AS$24&lt;=IF('5-man'!$BF$4="",999,'5-man'!$BF$4)),100,AS212)))))</f>
        <v/>
      </c>
      <c r="AT213">
        <f>IF(OR('5-man'!AT$26="R",'5-man'!AT$24=$R$218),MIN(100,AT212+10),IF('5-man'!AT$26="P",MIN(100,AT212+25),IF(AND('5-man'!AT$26="D",AT212&gt;=35,'5-man'!AT$24&lt;=IF('5-man'!$BF$4="",999,'5-man'!$BF$4)),AT212-35,IF(AND(LEFT('5-man'!AT$26,3)="ST&gt;",AT212&gt;=100,'5-man'!AT$24&lt;=IF('5-man'!$BF$4="",999,'5-man'!$BF$4)),0,IF(AND(OR(AND('5-man'!AT$25="ST&gt;2",AT204&gt;=100),AND('5-man'!AT$27="ST&gt;2",AT220&gt;=100),AND('5-man'!AT$28="ST&gt;2",AT228&gt;=100),AND('5-man'!AT$29="ST&gt;2",AT236&gt;=100)),'5-man'!AT$24&lt;=IF('5-man'!$BF$4="",999,'5-man'!$BF$4)),100,AT212)))))</f>
        <v/>
      </c>
      <c r="AU213">
        <f>IF(OR('5-man'!AU$26="R",'5-man'!AU$24=$R$218),MIN(100,AU212+10),IF('5-man'!AU$26="P",MIN(100,AU212+25),IF(AND('5-man'!AU$26="D",AU212&gt;=35,'5-man'!AU$24&lt;=IF('5-man'!$BF$4="",999,'5-man'!$BF$4)),AU212-35,IF(AND(LEFT('5-man'!AU$26,3)="ST&gt;",AU212&gt;=100,'5-man'!AU$24&lt;=IF('5-man'!$BF$4="",999,'5-man'!$BF$4)),0,IF(AND(OR(AND('5-man'!AU$25="ST&gt;2",AU204&gt;=100),AND('5-man'!AU$27="ST&gt;2",AU220&gt;=100),AND('5-man'!AU$28="ST&gt;2",AU228&gt;=100),AND('5-man'!AU$29="ST&gt;2",AU236&gt;=100)),'5-man'!AU$24&lt;=IF('5-man'!$BF$4="",999,'5-man'!$BF$4)),100,AU212)))))</f>
        <v/>
      </c>
      <c r="AV213">
        <f>IF(OR('5-man'!AV$26="R",'5-man'!AV$24=$R$218),MIN(100,AV212+10),IF('5-man'!AV$26="P",MIN(100,AV212+25),IF(AND('5-man'!AV$26="D",AV212&gt;=35,'5-man'!AV$24&lt;=IF('5-man'!$BF$4="",999,'5-man'!$BF$4)),AV212-35,IF(AND(LEFT('5-man'!AV$26,3)="ST&gt;",AV212&gt;=100,'5-man'!AV$24&lt;=IF('5-man'!$BF$4="",999,'5-man'!$BF$4)),0,IF(AND(OR(AND('5-man'!AV$25="ST&gt;2",AV204&gt;=100),AND('5-man'!AV$27="ST&gt;2",AV220&gt;=100),AND('5-man'!AV$28="ST&gt;2",AV228&gt;=100),AND('5-man'!AV$29="ST&gt;2",AV236&gt;=100)),'5-man'!AV$24&lt;=IF('5-man'!$BF$4="",999,'5-man'!$BF$4)),100,AV212)))))</f>
        <v/>
      </c>
      <c r="AW213">
        <f>IF(OR('5-man'!AW$26="R",'5-man'!AW$24=$R$218),MIN(100,AW212+10),IF('5-man'!AW$26="P",MIN(100,AW212+25),IF(AND('5-man'!AW$26="D",AW212&gt;=35,'5-man'!AW$24&lt;=IF('5-man'!$BF$4="",999,'5-man'!$BF$4)),AW212-35,IF(AND(LEFT('5-man'!AW$26,3)="ST&gt;",AW212&gt;=100,'5-man'!AW$24&lt;=IF('5-man'!$BF$4="",999,'5-man'!$BF$4)),0,IF(AND(OR(AND('5-man'!AW$25="ST&gt;2",AW204&gt;=100),AND('5-man'!AW$27="ST&gt;2",AW220&gt;=100),AND('5-man'!AW$28="ST&gt;2",AW228&gt;=100),AND('5-man'!AW$29="ST&gt;2",AW236&gt;=100)),'5-man'!AW$24&lt;=IF('5-man'!$BF$4="",999,'5-man'!$BF$4)),100,AW212)))))</f>
        <v/>
      </c>
      <c r="AX213">
        <f>IF(OR('5-man'!AX$26="R",'5-man'!AX$24=$R$218),MIN(100,AX212+10),IF('5-man'!AX$26="P",MIN(100,AX212+25),IF(AND('5-man'!AX$26="D",AX212&gt;=35,'5-man'!AX$24&lt;=IF('5-man'!$BF$4="",999,'5-man'!$BF$4)),AX212-35,IF(AND(LEFT('5-man'!AX$26,3)="ST&gt;",AX212&gt;=100,'5-man'!AX$24&lt;=IF('5-man'!$BF$4="",999,'5-man'!$BF$4)),0,IF(AND(OR(AND('5-man'!AX$25="ST&gt;2",AX204&gt;=100),AND('5-man'!AX$27="ST&gt;2",AX220&gt;=100),AND('5-man'!AX$28="ST&gt;2",AX228&gt;=100),AND('5-man'!AX$29="ST&gt;2",AX236&gt;=100)),'5-man'!AX$24&lt;=IF('5-man'!$BF$4="",999,'5-man'!$BF$4)),100,AX212)))))</f>
        <v/>
      </c>
      <c r="AY213">
        <f>IF(OR('5-man'!AY$26="R",'5-man'!AY$24=$R$218),MIN(100,AY212+10),IF('5-man'!AY$26="P",MIN(100,AY212+25),IF(AND('5-man'!AY$26="D",AY212&gt;=35,'5-man'!AY$24&lt;=IF('5-man'!$BF$4="",999,'5-man'!$BF$4)),AY212-35,IF(AND(LEFT('5-man'!AY$26,3)="ST&gt;",AY212&gt;=100,'5-man'!AY$24&lt;=IF('5-man'!$BF$4="",999,'5-man'!$BF$4)),0,IF(AND(OR(AND('5-man'!AY$25="ST&gt;2",AY204&gt;=100),AND('5-man'!AY$27="ST&gt;2",AY220&gt;=100),AND('5-man'!AY$28="ST&gt;2",AY228&gt;=100),AND('5-man'!AY$29="ST&gt;2",AY236&gt;=100)),'5-man'!AY$24&lt;=IF('5-man'!$BF$4="",999,'5-man'!$BF$4)),100,AY212)))))</f>
        <v/>
      </c>
      <c r="AZ213">
        <f>IF(OR('5-man'!AZ$26="R",'5-man'!AZ$24=$R$218),MIN(100,AZ212+10),IF('5-man'!AZ$26="P",MIN(100,AZ212+25),IF(AND('5-man'!AZ$26="D",AZ212&gt;=35,'5-man'!AZ$24&lt;=IF('5-man'!$BF$4="",999,'5-man'!$BF$4)),AZ212-35,IF(AND(LEFT('5-man'!AZ$26,3)="ST&gt;",AZ212&gt;=100,'5-man'!AZ$24&lt;=IF('5-man'!$BF$4="",999,'5-man'!$BF$4)),0,IF(AND(OR(AND('5-man'!AZ$25="ST&gt;2",AZ204&gt;=100),AND('5-man'!AZ$27="ST&gt;2",AZ220&gt;=100),AND('5-man'!AZ$28="ST&gt;2",AZ228&gt;=100),AND('5-man'!AZ$29="ST&gt;2",AZ236&gt;=100)),'5-man'!AZ$24&lt;=IF('5-man'!$BF$4="",999,'5-man'!$BF$4)),100,AZ212)))))</f>
        <v/>
      </c>
      <c r="BA213">
        <f>IF(OR('5-man'!BA$26="R",'5-man'!BA$24=$R$218),MIN(100,BA212+10),IF('5-man'!BA$26="P",MIN(100,BA212+25),IF(AND('5-man'!BA$26="D",BA212&gt;=35,'5-man'!BA$24&lt;=IF('5-man'!$BF$4="",999,'5-man'!$BF$4)),BA212-35,IF(AND(LEFT('5-man'!BA$26,3)="ST&gt;",BA212&gt;=100,'5-man'!BA$24&lt;=IF('5-man'!$BF$4="",999,'5-man'!$BF$4)),0,IF(AND(OR(AND('5-man'!BA$25="ST&gt;2",BA204&gt;=100),AND('5-man'!BA$27="ST&gt;2",BA220&gt;=100),AND('5-man'!BA$28="ST&gt;2",BA228&gt;=100),AND('5-man'!BA$29="ST&gt;2",BA236&gt;=100)),'5-man'!BA$24&lt;=IF('5-man'!$BF$4="",999,'5-man'!$BF$4)),100,BA212)))))</f>
        <v/>
      </c>
      <c r="BB213">
        <f>IF(OR('5-man'!BB$26="R",'5-man'!BB$24=$R$218),MIN(100,BB212+10),IF('5-man'!BB$26="P",MIN(100,BB212+25),IF(AND('5-man'!BB$26="D",BB212&gt;=35,'5-man'!BB$24&lt;=IF('5-man'!$BF$4="",999,'5-man'!$BF$4)),BB212-35,IF(AND(LEFT('5-man'!BB$26,3)="ST&gt;",BB212&gt;=100,'5-man'!BB$24&lt;=IF('5-man'!$BF$4="",999,'5-man'!$BF$4)),0,IF(AND(OR(AND('5-man'!BB$25="ST&gt;2",BB204&gt;=100),AND('5-man'!BB$27="ST&gt;2",BB220&gt;=100),AND('5-man'!BB$28="ST&gt;2",BB228&gt;=100),AND('5-man'!BB$29="ST&gt;2",BB236&gt;=100)),'5-man'!BB$24&lt;=IF('5-man'!$BF$4="",999,'5-man'!$BF$4)),100,BB212)))))</f>
        <v/>
      </c>
      <c r="BC213">
        <f>IF(OR('5-man'!BC$26="R",'5-man'!BC$24=$R$218),MIN(100,BC212+10),IF('5-man'!BC$26="P",MIN(100,BC212+25),IF(AND('5-man'!BC$26="D",BC212&gt;=35,'5-man'!BC$24&lt;=IF('5-man'!$BF$4="",999,'5-man'!$BF$4)),BC212-35,IF(AND(LEFT('5-man'!BC$26,3)="ST&gt;",BC212&gt;=100,'5-man'!BC$24&lt;=IF('5-man'!$BF$4="",999,'5-man'!$BF$4)),0,IF(AND(OR(AND('5-man'!BC$25="ST&gt;2",BC204&gt;=100),AND('5-man'!BC$27="ST&gt;2",BC220&gt;=100),AND('5-man'!BC$28="ST&gt;2",BC228&gt;=100),AND('5-man'!BC$29="ST&gt;2",BC236&gt;=100)),'5-man'!BC$24&lt;=IF('5-man'!$BF$4="",999,'5-man'!$BF$4)),100,BC212)))))</f>
        <v/>
      </c>
      <c r="BD213">
        <f>IF(OR('5-man'!BD$26="R",'5-man'!BD$24=$R$218),MIN(100,BD212+10),IF('5-man'!BD$26="P",MIN(100,BD212+25),IF(AND('5-man'!BD$26="D",BD212&gt;=35,'5-man'!BD$24&lt;=IF('5-man'!$BF$4="",999,'5-man'!$BF$4)),BD212-35,IF(AND(LEFT('5-man'!BD$26,3)="ST&gt;",BD212&gt;=100,'5-man'!BD$24&lt;=IF('5-man'!$BF$4="",999,'5-man'!$BF$4)),0,IF(AND(OR(AND('5-man'!BD$25="ST&gt;2",BD204&gt;=100),AND('5-man'!BD$27="ST&gt;2",BD220&gt;=100),AND('5-man'!BD$28="ST&gt;2",BD228&gt;=100),AND('5-man'!BD$29="ST&gt;2",BD236&gt;=100)),'5-man'!BD$24&lt;=IF('5-man'!$BF$4="",999,'5-man'!$BF$4)),100,BD212)))))</f>
        <v/>
      </c>
      <c r="BE213">
        <f>IF(OR('5-man'!BE$26="R",'5-man'!BE$24=$R$218),MIN(100,BE212+10),IF('5-man'!BE$26="P",MIN(100,BE212+25),IF(AND('5-man'!BE$26="D",BE212&gt;=35,'5-man'!BE$24&lt;=IF('5-man'!$BF$4="",999,'5-man'!$BF$4)),BE212-35,IF(AND(LEFT('5-man'!BE$26,3)="ST&gt;",BE212&gt;=100,'5-man'!BE$24&lt;=IF('5-man'!$BF$4="",999,'5-man'!$BF$4)),0,IF(AND(OR(AND('5-man'!BE$25="ST&gt;2",BE204&gt;=100),AND('5-man'!BE$27="ST&gt;2",BE220&gt;=100),AND('5-man'!BE$28="ST&gt;2",BE228&gt;=100),AND('5-man'!BE$29="ST&gt;2",BE236&gt;=100)),'5-man'!BE$24&lt;=IF('5-man'!$BF$4="",999,'5-man'!$BF$4)),100,BE212)))))</f>
        <v/>
      </c>
      <c r="BF213">
        <f>IF(OR('5-man'!BF$26="R",'5-man'!BF$24=$R$218),MIN(100,BF212+10),IF('5-man'!BF$26="P",MIN(100,BF212+25),IF(AND('5-man'!BF$26="D",BF212&gt;=35,'5-man'!BF$24&lt;=IF('5-man'!$BF$4="",999,'5-man'!$BF$4)),BF212-35,IF(AND(LEFT('5-man'!BF$26,3)="ST&gt;",BF212&gt;=100,'5-man'!BF$24&lt;=IF('5-man'!$BF$4="",999,'5-man'!$BF$4)),0,IF(AND(OR(AND('5-man'!BF$25="ST&gt;2",BF204&gt;=100),AND('5-man'!BF$27="ST&gt;2",BF220&gt;=100),AND('5-man'!BF$28="ST&gt;2",BF228&gt;=100),AND('5-man'!BF$29="ST&gt;2",BF236&gt;=100)),'5-man'!BF$24&lt;=IF('5-man'!$BF$4="",999,'5-man'!$BF$4)),100,BF212)))))</f>
        <v/>
      </c>
      <c r="BG213">
        <f>IF(OR('5-man'!BG$26="R",'5-man'!BG$24=$R$218),MIN(100,BG212+10),IF('5-man'!BG$26="P",MIN(100,BG212+25),IF(AND('5-man'!BG$26="D",BG212&gt;=35,'5-man'!BG$24&lt;=IF('5-man'!$BF$4="",999,'5-man'!$BF$4)),BG212-35,IF(AND(LEFT('5-man'!BG$26,3)="ST&gt;",BG212&gt;=100,'5-man'!BG$24&lt;=IF('5-man'!$BF$4="",999,'5-man'!$BF$4)),0,IF(AND(OR(AND('5-man'!BG$25="ST&gt;2",BG204&gt;=100),AND('5-man'!BG$27="ST&gt;2",BG220&gt;=100),AND('5-man'!BG$28="ST&gt;2",BG228&gt;=100),AND('5-man'!BG$29="ST&gt;2",BG236&gt;=100)),'5-man'!BG$24&lt;=IF('5-man'!$BF$4="",999,'5-man'!$BF$4)),100,BG212)))))</f>
        <v/>
      </c>
      <c r="BH213">
        <f>IF(OR('5-man'!BH$26="R",'5-man'!BH$24=$R$218),MIN(100,BH212+10),IF('5-man'!BH$26="P",MIN(100,BH212+25),IF(AND('5-man'!BH$26="D",BH212&gt;=35,'5-man'!BH$24&lt;=IF('5-man'!$BF$4="",999,'5-man'!$BF$4)),BH212-35,IF(AND(LEFT('5-man'!BH$26,3)="ST&gt;",BH212&gt;=100,'5-man'!BH$24&lt;=IF('5-man'!$BF$4="",999,'5-man'!$BF$4)),0,IF(AND(OR(AND('5-man'!BH$25="ST&gt;2",BH204&gt;=100),AND('5-man'!BH$27="ST&gt;2",BH220&gt;=100),AND('5-man'!BH$28="ST&gt;2",BH228&gt;=100),AND('5-man'!BH$29="ST&gt;2",BH236&gt;=100)),'5-man'!BH$24&lt;=IF('5-man'!$BF$4="",999,'5-man'!$BF$4)),100,BH212)))))</f>
        <v/>
      </c>
      <c r="BI213">
        <f>IF(OR('5-man'!BI$26="R",'5-man'!BI$24=$R$218),MIN(100,BI212+10),IF('5-man'!BI$26="P",MIN(100,BI212+25),IF(AND('5-man'!BI$26="D",BI212&gt;=35,'5-man'!BI$24&lt;=IF('5-man'!$BF$4="",999,'5-man'!$BF$4)),BI212-35,IF(AND(LEFT('5-man'!BI$26,3)="ST&gt;",BI212&gt;=100,'5-man'!BI$24&lt;=IF('5-man'!$BF$4="",999,'5-man'!$BF$4)),0,IF(AND(OR(AND('5-man'!BI$25="ST&gt;2",BI204&gt;=100),AND('5-man'!BI$27="ST&gt;2",BI220&gt;=100),AND('5-man'!BI$28="ST&gt;2",BI228&gt;=100),AND('5-man'!BI$29="ST&gt;2",BI236&gt;=100)),'5-man'!BI$24&lt;=IF('5-man'!$BF$4="",999,'5-man'!$BF$4)),100,BI212)))))</f>
        <v/>
      </c>
      <c r="BJ213">
        <f>IF(OR('5-man'!BJ$26="R",'5-man'!BJ$24=$R$218),MIN(100,BJ212+10),IF('5-man'!BJ$26="P",MIN(100,BJ212+25),IF(AND('5-man'!BJ$26="D",BJ212&gt;=35,'5-man'!BJ$24&lt;=IF('5-man'!$BF$4="",999,'5-man'!$BF$4)),BJ212-35,IF(AND(LEFT('5-man'!BJ$26,3)="ST&gt;",BJ212&gt;=100,'5-man'!BJ$24&lt;=IF('5-man'!$BF$4="",999,'5-man'!$BF$4)),0,IF(AND(OR(AND('5-man'!BJ$25="ST&gt;2",BJ204&gt;=100),AND('5-man'!BJ$27="ST&gt;2",BJ220&gt;=100),AND('5-man'!BJ$28="ST&gt;2",BJ228&gt;=100),AND('5-man'!BJ$29="ST&gt;2",BJ236&gt;=100)),'5-man'!BJ$24&lt;=IF('5-man'!$BF$4="",999,'5-man'!$BF$4)),100,BJ212)))))</f>
        <v/>
      </c>
      <c r="BK213">
        <f>IF(OR('5-man'!BK$26="R",'5-man'!BK$24=$R$218),MIN(100,BK212+10),IF('5-man'!BK$26="P",MIN(100,BK212+25),IF(AND('5-man'!BK$26="D",BK212&gt;=35,'5-man'!BK$24&lt;=IF('5-man'!$BF$4="",999,'5-man'!$BF$4)),BK212-35,IF(AND(LEFT('5-man'!BK$26,3)="ST&gt;",BK212&gt;=100,'5-man'!BK$24&lt;=IF('5-man'!$BF$4="",999,'5-man'!$BF$4)),0,IF(AND(OR(AND('5-man'!BK$25="ST&gt;2",BK204&gt;=100),AND('5-man'!BK$27="ST&gt;2",BK220&gt;=100),AND('5-man'!BK$28="ST&gt;2",BK228&gt;=100),AND('5-man'!BK$29="ST&gt;2",BK236&gt;=100)),'5-man'!BK$24&lt;=IF('5-man'!$BF$4="",999,'5-man'!$BF$4)),100,BK212)))))</f>
        <v/>
      </c>
      <c r="BL213">
        <f>IF(OR('5-man'!BL$26="R",'5-man'!BL$24=$R$218),MIN(100,BL212+10),IF('5-man'!BL$26="P",MIN(100,BL212+25),IF(AND('5-man'!BL$26="D",BL212&gt;=35,'5-man'!BL$24&lt;=IF('5-man'!$BF$4="",999,'5-man'!$BF$4)),BL212-35,IF(AND(LEFT('5-man'!BL$26,3)="ST&gt;",BL212&gt;=100,'5-man'!BL$24&lt;=IF('5-man'!$BF$4="",999,'5-man'!$BF$4)),0,IF(AND(OR(AND('5-man'!BL$25="ST&gt;2",BL204&gt;=100),AND('5-man'!BL$27="ST&gt;2",BL220&gt;=100),AND('5-man'!BL$28="ST&gt;2",BL228&gt;=100),AND('5-man'!BL$29="ST&gt;2",BL236&gt;=100)),'5-man'!BL$24&lt;=IF('5-man'!$BF$4="",999,'5-man'!$BF$4)),100,BL212)))))</f>
        <v/>
      </c>
      <c r="BM213">
        <f>IF(OR('5-man'!BM$26="R",'5-man'!BM$24=$R$218),MIN(100,BM212+10),IF('5-man'!BM$26="P",MIN(100,BM212+25),IF(AND('5-man'!BM$26="D",BM212&gt;=35,'5-man'!BM$24&lt;=IF('5-man'!$BF$4="",999,'5-man'!$BF$4)),BM212-35,IF(AND(LEFT('5-man'!BM$26,3)="ST&gt;",BM212&gt;=100,'5-man'!BM$24&lt;=IF('5-man'!$BF$4="",999,'5-man'!$BF$4)),0,IF(AND(OR(AND('5-man'!BM$25="ST&gt;2",BM204&gt;=100),AND('5-man'!BM$27="ST&gt;2",BM220&gt;=100),AND('5-man'!BM$28="ST&gt;2",BM228&gt;=100),AND('5-man'!BM$29="ST&gt;2",BM236&gt;=100)),'5-man'!BM$24&lt;=IF('5-man'!$BF$4="",999,'5-man'!$BF$4)),100,BM212)))))</f>
        <v/>
      </c>
      <c r="BN213">
        <f>IF(OR('5-man'!BN$26="R",'5-man'!BN$24=$R$218),MIN(100,BN212+10),IF('5-man'!BN$26="P",MIN(100,BN212+25),IF(AND('5-man'!BN$26="D",BN212&gt;=35,'5-man'!BN$24&lt;=IF('5-man'!$BF$4="",999,'5-man'!$BF$4)),BN212-35,IF(AND(LEFT('5-man'!BN$26,3)="ST&gt;",BN212&gt;=100,'5-man'!BN$24&lt;=IF('5-man'!$BF$4="",999,'5-man'!$BF$4)),0,IF(AND(OR(AND('5-man'!BN$25="ST&gt;2",BN204&gt;=100),AND('5-man'!BN$27="ST&gt;2",BN220&gt;=100),AND('5-man'!BN$28="ST&gt;2",BN228&gt;=100),AND('5-man'!BN$29="ST&gt;2",BN236&gt;=100)),'5-man'!BN$24&lt;=IF('5-man'!$BF$4="",999,'5-man'!$BF$4)),100,BN212)))))</f>
        <v/>
      </c>
      <c r="BO213">
        <f>IF(OR('5-man'!BO$26="R",'5-man'!BO$24=$R$218),MIN(100,BO212+10),IF('5-man'!BO$26="P",MIN(100,BO212+25),IF(AND('5-man'!BO$26="D",BO212&gt;=35,'5-man'!BO$24&lt;=IF('5-man'!$BF$4="",999,'5-man'!$BF$4)),BO212-35,IF(AND(LEFT('5-man'!BO$26,3)="ST&gt;",BO212&gt;=100,'5-man'!BO$24&lt;=IF('5-man'!$BF$4="",999,'5-man'!$BF$4)),0,IF(AND(OR(AND('5-man'!BO$25="ST&gt;2",BO204&gt;=100),AND('5-man'!BO$27="ST&gt;2",BO220&gt;=100),AND('5-man'!BO$28="ST&gt;2",BO228&gt;=100),AND('5-man'!BO$29="ST&gt;2",BO236&gt;=100)),'5-man'!BO$24&lt;=IF('5-man'!$BF$4="",999,'5-man'!$BF$4)),100,BO212)))))</f>
        <v/>
      </c>
      <c r="BP213">
        <f>IF(OR('5-man'!BP$26="R",'5-man'!BP$24=$R$218),MIN(100,BP212+10),IF('5-man'!BP$26="P",MIN(100,BP212+25),IF(AND('5-man'!BP$26="D",BP212&gt;=35,'5-man'!BP$24&lt;=IF('5-man'!$BF$4="",999,'5-man'!$BF$4)),BP212-35,IF(AND(LEFT('5-man'!BP$26,3)="ST&gt;",BP212&gt;=100,'5-man'!BP$24&lt;=IF('5-man'!$BF$4="",999,'5-man'!$BF$4)),0,IF(AND(OR(AND('5-man'!BP$25="ST&gt;2",BP204&gt;=100),AND('5-man'!BP$27="ST&gt;2",BP220&gt;=100),AND('5-man'!BP$28="ST&gt;2",BP228&gt;=100),AND('5-man'!BP$29="ST&gt;2",BP236&gt;=100)),'5-man'!BP$24&lt;=IF('5-man'!$BF$4="",999,'5-man'!$BF$4)),100,BP212)))))</f>
        <v/>
      </c>
      <c r="BQ213">
        <f>IF(OR('5-man'!BQ$26="R",'5-man'!BQ$24=$R$218),MIN(100,BQ212+10),IF('5-man'!BQ$26="P",MIN(100,BQ212+25),IF(AND('5-man'!BQ$26="D",BQ212&gt;=35,'5-man'!BQ$24&lt;=IF('5-man'!$BF$4="",999,'5-man'!$BF$4)),BQ212-35,IF(AND(LEFT('5-man'!BQ$26,3)="ST&gt;",BQ212&gt;=100,'5-man'!BQ$24&lt;=IF('5-man'!$BF$4="",999,'5-man'!$BF$4)),0,IF(AND(OR(AND('5-man'!BQ$25="ST&gt;2",BQ204&gt;=100),AND('5-man'!BQ$27="ST&gt;2",BQ220&gt;=100),AND('5-man'!BQ$28="ST&gt;2",BQ228&gt;=100),AND('5-man'!BQ$29="ST&gt;2",BQ236&gt;=100)),'5-man'!BQ$24&lt;=IF('5-man'!$BF$4="",999,'5-man'!$BF$4)),100,BQ212)))))</f>
        <v/>
      </c>
      <c r="BR213">
        <f>IF(OR('5-man'!BR$26="R",'5-man'!BR$24=$R$218),MIN(100,BR212+10),IF('5-man'!BR$26="P",MIN(100,BR212+25),IF(AND('5-man'!BR$26="D",BR212&gt;=35,'5-man'!BR$24&lt;=IF('5-man'!$BF$4="",999,'5-man'!$BF$4)),BR212-35,IF(AND(LEFT('5-man'!BR$26,3)="ST&gt;",BR212&gt;=100,'5-man'!BR$24&lt;=IF('5-man'!$BF$4="",999,'5-man'!$BF$4)),0,IF(AND(OR(AND('5-man'!BR$25="ST&gt;2",BR204&gt;=100),AND('5-man'!BR$27="ST&gt;2",BR220&gt;=100),AND('5-man'!BR$28="ST&gt;2",BR228&gt;=100),AND('5-man'!BR$29="ST&gt;2",BR236&gt;=100)),'5-man'!BR$24&lt;=IF('5-man'!$BF$4="",999,'5-man'!$BF$4)),100,BR212)))))</f>
        <v/>
      </c>
      <c r="BS213">
        <f>IF(OR('5-man'!BS$26="R",'5-man'!BS$24=$R$218),MIN(100,BS212+10),IF('5-man'!BS$26="P",MIN(100,BS212+25),IF(AND('5-man'!BS$26="D",BS212&gt;=35,'5-man'!BS$24&lt;=IF('5-man'!$BF$4="",999,'5-man'!$BF$4)),BS212-35,IF(AND(LEFT('5-man'!BS$26,3)="ST&gt;",BS212&gt;=100,'5-man'!BS$24&lt;=IF('5-man'!$BF$4="",999,'5-man'!$BF$4)),0,IF(AND(OR(AND('5-man'!BS$25="ST&gt;2",BS204&gt;=100),AND('5-man'!BS$27="ST&gt;2",BS220&gt;=100),AND('5-man'!BS$28="ST&gt;2",BS228&gt;=100),AND('5-man'!BS$29="ST&gt;2",BS236&gt;=100)),'5-man'!BS$24&lt;=IF('5-man'!$BF$4="",999,'5-man'!$BF$4)),100,BS212)))))</f>
        <v/>
      </c>
      <c r="BT213">
        <f>IF(OR('5-man'!BT$26="R",'5-man'!BT$24=$R$218),MIN(100,BT212+10),IF('5-man'!BT$26="P",MIN(100,BT212+25),IF(AND('5-man'!BT$26="D",BT212&gt;=35,'5-man'!BT$24&lt;=IF('5-man'!$BF$4="",999,'5-man'!$BF$4)),BT212-35,IF(AND(LEFT('5-man'!BT$26,3)="ST&gt;",BT212&gt;=100,'5-man'!BT$24&lt;=IF('5-man'!$BF$4="",999,'5-man'!$BF$4)),0,IF(AND(OR(AND('5-man'!BT$25="ST&gt;2",BT204&gt;=100),AND('5-man'!BT$27="ST&gt;2",BT220&gt;=100),AND('5-man'!BT$28="ST&gt;2",BT228&gt;=100),AND('5-man'!BT$29="ST&gt;2",BT236&gt;=100)),'5-man'!BT$24&lt;=IF('5-man'!$BF$4="",999,'5-man'!$BF$4)),100,BT212)))))</f>
        <v/>
      </c>
      <c r="BU213">
        <f>IF(OR('5-man'!BU$26="R",'5-man'!BU$24=$R$218),MIN(100,BU212+10),IF('5-man'!BU$26="P",MIN(100,BU212+25),IF(AND('5-man'!BU$26="D",BU212&gt;=35,'5-man'!BU$24&lt;=IF('5-man'!$BF$4="",999,'5-man'!$BF$4)),BU212-35,IF(AND(LEFT('5-man'!BU$26,3)="ST&gt;",BU212&gt;=100,'5-man'!BU$24&lt;=IF('5-man'!$BF$4="",999,'5-man'!$BF$4)),0,IF(AND(OR(AND('5-man'!BU$25="ST&gt;2",BU204&gt;=100),AND('5-man'!BU$27="ST&gt;2",BU220&gt;=100),AND('5-man'!BU$28="ST&gt;2",BU228&gt;=100),AND('5-man'!BU$29="ST&gt;2",BU236&gt;=100)),'5-man'!BU$24&lt;=IF('5-man'!$BF$4="",999,'5-man'!$BF$4)),100,BU212)))))</f>
        <v/>
      </c>
      <c r="BV213">
        <f>IF(OR('5-man'!BV$26="R",'5-man'!BV$24=$R$218),MIN(100,BV212+10),IF('5-man'!BV$26="P",MIN(100,BV212+25),IF(AND('5-man'!BV$26="D",BV212&gt;=35,'5-man'!BV$24&lt;=IF('5-man'!$BF$4="",999,'5-man'!$BF$4)),BV212-35,IF(AND(LEFT('5-man'!BV$26,3)="ST&gt;",BV212&gt;=100,'5-man'!BV$24&lt;=IF('5-man'!$BF$4="",999,'5-man'!$BF$4)),0,IF(AND(OR(AND('5-man'!BV$25="ST&gt;2",BV204&gt;=100),AND('5-man'!BV$27="ST&gt;2",BV220&gt;=100),AND('5-man'!BV$28="ST&gt;2",BV228&gt;=100),AND('5-man'!BV$29="ST&gt;2",BV236&gt;=100)),'5-man'!BV$24&lt;=IF('5-man'!$BF$4="",999,'5-man'!$BF$4)),100,BV212)))))</f>
        <v/>
      </c>
      <c r="BW213">
        <f>IF(OR('5-man'!BW$26="R",'5-man'!BW$24=$R$218),MIN(100,BW212+10),IF('5-man'!BW$26="P",MIN(100,BW212+25),IF(AND('5-man'!BW$26="D",BW212&gt;=35,'5-man'!BW$24&lt;=IF('5-man'!$BF$4="",999,'5-man'!$BF$4)),BW212-35,IF(AND(LEFT('5-man'!BW$26,3)="ST&gt;",BW212&gt;=100,'5-man'!BW$24&lt;=IF('5-man'!$BF$4="",999,'5-man'!$BF$4)),0,IF(AND(OR(AND('5-man'!BW$25="ST&gt;2",BW204&gt;=100),AND('5-man'!BW$27="ST&gt;2",BW220&gt;=100),AND('5-man'!BW$28="ST&gt;2",BW228&gt;=100),AND('5-man'!BW$29="ST&gt;2",BW236&gt;=100)),'5-man'!BW$24&lt;=IF('5-man'!$BF$4="",999,'5-man'!$BF$4)),100,BW212)))))</f>
        <v/>
      </c>
      <c r="BX213">
        <f>IF(OR('5-man'!BX$26="R",'5-man'!BX$24=$R$218),MIN(100,BX212+10),IF('5-man'!BX$26="P",MIN(100,BX212+25),IF(AND('5-man'!BX$26="D",BX212&gt;=35,'5-man'!BX$24&lt;=IF('5-man'!$BF$4="",999,'5-man'!$BF$4)),BX212-35,IF(AND(LEFT('5-man'!BX$26,3)="ST&gt;",BX212&gt;=100,'5-man'!BX$24&lt;=IF('5-man'!$BF$4="",999,'5-man'!$BF$4)),0,IF(AND(OR(AND('5-man'!BX$25="ST&gt;2",BX204&gt;=100),AND('5-man'!BX$27="ST&gt;2",BX220&gt;=100),AND('5-man'!BX$28="ST&gt;2",BX228&gt;=100),AND('5-man'!BX$29="ST&gt;2",BX236&gt;=100)),'5-man'!BX$24&lt;=IF('5-man'!$BF$4="",999,'5-man'!$BF$4)),100,BX212)))))</f>
        <v/>
      </c>
      <c r="BY213">
        <f>IF(OR('5-man'!BY$26="R",'5-man'!BY$24=$R$218),MIN(100,BY212+10),IF('5-man'!BY$26="P",MIN(100,BY212+25),IF(AND('5-man'!BY$26="D",BY212&gt;=35,'5-man'!BY$24&lt;=IF('5-man'!$BF$4="",999,'5-man'!$BF$4)),BY212-35,IF(AND(LEFT('5-man'!BY$26,3)="ST&gt;",BY212&gt;=100,'5-man'!BY$24&lt;=IF('5-man'!$BF$4="",999,'5-man'!$BF$4)),0,IF(AND(OR(AND('5-man'!BY$25="ST&gt;2",BY204&gt;=100),AND('5-man'!BY$27="ST&gt;2",BY220&gt;=100),AND('5-man'!BY$28="ST&gt;2",BY228&gt;=100),AND('5-man'!BY$29="ST&gt;2",BY236&gt;=100)),'5-man'!BY$24&lt;=IF('5-man'!$BF$4="",999,'5-man'!$BF$4)),100,BY212)))))</f>
        <v/>
      </c>
      <c r="BZ213">
        <f>IF(OR('5-man'!BZ$26="R",'5-man'!BZ$24=$R$218),MIN(100,BZ212+10),IF('5-man'!BZ$26="P",MIN(100,BZ212+25),IF(AND('5-man'!BZ$26="D",BZ212&gt;=35,'5-man'!BZ$24&lt;=IF('5-man'!$BF$4="",999,'5-man'!$BF$4)),BZ212-35,IF(AND(LEFT('5-man'!BZ$26,3)="ST&gt;",BZ212&gt;=100,'5-man'!BZ$24&lt;=IF('5-man'!$BF$4="",999,'5-man'!$BF$4)),0,IF(AND(OR(AND('5-man'!BZ$25="ST&gt;2",BZ204&gt;=100),AND('5-man'!BZ$27="ST&gt;2",BZ220&gt;=100),AND('5-man'!BZ$28="ST&gt;2",BZ228&gt;=100),AND('5-man'!BZ$29="ST&gt;2",BZ236&gt;=100)),'5-man'!BZ$24&lt;=IF('5-man'!$BF$4="",999,'5-man'!$BF$4)),100,BZ212)))))</f>
        <v/>
      </c>
      <c r="CA213">
        <f>IF(OR('5-man'!CA$26="R",'5-man'!CA$24=$R$218),MIN(100,CA212+10),IF('5-man'!CA$26="P",MIN(100,CA212+25),IF(AND('5-man'!CA$26="D",CA212&gt;=35,'5-man'!CA$24&lt;=IF('5-man'!$BF$4="",999,'5-man'!$BF$4)),CA212-35,IF(AND(LEFT('5-man'!CA$26,3)="ST&gt;",CA212&gt;=100,'5-man'!CA$24&lt;=IF('5-man'!$BF$4="",999,'5-man'!$BF$4)),0,IF(AND(OR(AND('5-man'!CA$25="ST&gt;2",CA204&gt;=100),AND('5-man'!CA$27="ST&gt;2",CA220&gt;=100),AND('5-man'!CA$28="ST&gt;2",CA228&gt;=100),AND('5-man'!CA$29="ST&gt;2",CA236&gt;=100)),'5-man'!CA$24&lt;=IF('5-man'!$BF$4="",999,'5-man'!$BF$4)),100,CA212)))))</f>
        <v/>
      </c>
      <c r="CB213">
        <f>IF(OR('5-man'!CB$26="R",'5-man'!CB$24=$R$218),MIN(100,CB212+10),IF('5-man'!CB$26="P",MIN(100,CB212+25),IF(AND('5-man'!CB$26="D",CB212&gt;=35,'5-man'!CB$24&lt;=IF('5-man'!$BF$4="",999,'5-man'!$BF$4)),CB212-35,IF(AND(LEFT('5-man'!CB$26,3)="ST&gt;",CB212&gt;=100,'5-man'!CB$24&lt;=IF('5-man'!$BF$4="",999,'5-man'!$BF$4)),0,IF(AND(OR(AND('5-man'!CB$25="ST&gt;2",CB204&gt;=100),AND('5-man'!CB$27="ST&gt;2",CB220&gt;=100),AND('5-man'!CB$28="ST&gt;2",CB228&gt;=100),AND('5-man'!CB$29="ST&gt;2",CB236&gt;=100)),'5-man'!CB$24&lt;=IF('5-man'!$BF$4="",999,'5-man'!$BF$4)),100,CB212)))))</f>
        <v/>
      </c>
      <c r="CC213">
        <f>IF(OR('5-man'!CC$26="R",'5-man'!CC$24=$R$218),MIN(100,CC212+10),IF('5-man'!CC$26="P",MIN(100,CC212+25),IF(AND('5-man'!CC$26="D",CC212&gt;=35,'5-man'!CC$24&lt;=IF('5-man'!$BF$4="",999,'5-man'!$BF$4)),CC212-35,IF(AND(LEFT('5-man'!CC$26,3)="ST&gt;",CC212&gt;=100,'5-man'!CC$24&lt;=IF('5-man'!$BF$4="",999,'5-man'!$BF$4)),0,IF(AND(OR(AND('5-man'!CC$25="ST&gt;2",CC204&gt;=100),AND('5-man'!CC$27="ST&gt;2",CC220&gt;=100),AND('5-man'!CC$28="ST&gt;2",CC228&gt;=100),AND('5-man'!CC$29="ST&gt;2",CC236&gt;=100)),'5-man'!CC$24&lt;=IF('5-man'!$BF$4="",999,'5-man'!$BF$4)),100,CC212)))))</f>
        <v/>
      </c>
      <c r="CD213">
        <f>IF(OR('5-man'!CD$26="R",'5-man'!CD$24=$R$218),MIN(100,CD212+10),IF('5-man'!CD$26="P",MIN(100,CD212+25),IF(AND('5-man'!CD$26="D",CD212&gt;=35,'5-man'!CD$24&lt;=IF('5-man'!$BF$4="",999,'5-man'!$BF$4)),CD212-35,IF(AND(LEFT('5-man'!CD$26,3)="ST&gt;",CD212&gt;=100,'5-man'!CD$24&lt;=IF('5-man'!$BF$4="",999,'5-man'!$BF$4)),0,IF(AND(OR(AND('5-man'!CD$25="ST&gt;2",CD204&gt;=100),AND('5-man'!CD$27="ST&gt;2",CD220&gt;=100),AND('5-man'!CD$28="ST&gt;2",CD228&gt;=100),AND('5-man'!CD$29="ST&gt;2",CD236&gt;=100)),'5-man'!CD$24&lt;=IF('5-man'!$BF$4="",999,'5-man'!$BF$4)),100,CD212)))))</f>
        <v/>
      </c>
    </row>
    <row r="214">
      <c r="A214" t="inlineStr">
        <is>
          <t>P2 timer</t>
        </is>
      </c>
      <c r="B214" t="n">
        <v>0</v>
      </c>
      <c r="C214">
        <f>IF(OR('5-man'!C$26="R",'5-man'!C$24=$R$218,AND(ISNUMBER($R$218),'5-man'!C$24&lt;$R$218)),0,IF(B213&gt;=100,0,IF(B214+1&gt;=IF(OR('5-man'!$F$5=TRUE,'5-man'!$F$5="TRUE",'5-man'!$F$5="Yes"),25,50),0,B214+1)))</f>
        <v/>
      </c>
      <c r="D214">
        <f>IF(OR('5-man'!D$26="R",'5-man'!D$24=$R$218,AND(ISNUMBER($R$218),'5-man'!D$24&lt;$R$218)),0,IF(C213&gt;=100,0,IF(C214+1&gt;=IF(OR('5-man'!$F$5=TRUE,'5-man'!$F$5="TRUE",'5-man'!$F$5="Yes"),25,50),0,C214+1)))</f>
        <v/>
      </c>
      <c r="E214">
        <f>IF(OR('5-man'!E$26="R",'5-man'!E$24=$R$218,AND(ISNUMBER($R$218),'5-man'!E$24&lt;$R$218)),0,IF(D213&gt;=100,0,IF(D214+1&gt;=IF(OR('5-man'!$F$5=TRUE,'5-man'!$F$5="TRUE",'5-man'!$F$5="Yes"),25,50),0,D214+1)))</f>
        <v/>
      </c>
      <c r="F214">
        <f>IF(OR('5-man'!F$26="R",'5-man'!F$24=$R$218,AND(ISNUMBER($R$218),'5-man'!F$24&lt;$R$218)),0,IF(E213&gt;=100,0,IF(E214+1&gt;=IF(OR('5-man'!$F$5=TRUE,'5-man'!$F$5="TRUE",'5-man'!$F$5="Yes"),25,50),0,E214+1)))</f>
        <v/>
      </c>
      <c r="G214">
        <f>IF(OR('5-man'!G$26="R",'5-man'!G$24=$R$218,AND(ISNUMBER($R$218),'5-man'!G$24&lt;$R$218)),0,IF(F213&gt;=100,0,IF(F214+1&gt;=IF(OR('5-man'!$F$5=TRUE,'5-man'!$F$5="TRUE",'5-man'!$F$5="Yes"),25,50),0,F214+1)))</f>
        <v/>
      </c>
      <c r="H214">
        <f>IF(OR('5-man'!H$26="R",'5-man'!H$24=$R$218,AND(ISNUMBER($R$218),'5-man'!H$24&lt;$R$218)),0,IF(G213&gt;=100,0,IF(G214+1&gt;=IF(OR('5-man'!$F$5=TRUE,'5-man'!$F$5="TRUE",'5-man'!$F$5="Yes"),25,50),0,G214+1)))</f>
        <v/>
      </c>
      <c r="I214">
        <f>IF(OR('5-man'!I$26="R",'5-man'!I$24=$R$218,AND(ISNUMBER($R$218),'5-man'!I$24&lt;$R$218)),0,IF(H213&gt;=100,0,IF(H214+1&gt;=IF(OR('5-man'!$F$5=TRUE,'5-man'!$F$5="TRUE",'5-man'!$F$5="Yes"),25,50),0,H214+1)))</f>
        <v/>
      </c>
      <c r="J214">
        <f>IF(OR('5-man'!J$26="R",'5-man'!J$24=$R$218,AND(ISNUMBER($R$218),'5-man'!J$24&lt;$R$218)),0,IF(I213&gt;=100,0,IF(I214+1&gt;=IF(OR('5-man'!$F$5=TRUE,'5-man'!$F$5="TRUE",'5-man'!$F$5="Yes"),25,50),0,I214+1)))</f>
        <v/>
      </c>
      <c r="K214">
        <f>IF(OR('5-man'!K$26="R",'5-man'!K$24=$R$218,AND(ISNUMBER($R$218),'5-man'!K$24&lt;$R$218)),0,IF(J213&gt;=100,0,IF(J214+1&gt;=IF(OR('5-man'!$F$5=TRUE,'5-man'!$F$5="TRUE",'5-man'!$F$5="Yes"),25,50),0,J214+1)))</f>
        <v/>
      </c>
      <c r="L214">
        <f>IF(OR('5-man'!L$26="R",'5-man'!L$24=$R$218,AND(ISNUMBER($R$218),'5-man'!L$24&lt;$R$218)),0,IF(K213&gt;=100,0,IF(K214+1&gt;=IF(OR('5-man'!$F$5=TRUE,'5-man'!$F$5="TRUE",'5-man'!$F$5="Yes"),25,50),0,K214+1)))</f>
        <v/>
      </c>
      <c r="M214">
        <f>IF(OR('5-man'!M$26="R",'5-man'!M$24=$R$218,AND(ISNUMBER($R$218),'5-man'!M$24&lt;$R$218)),0,IF(L213&gt;=100,0,IF(L214+1&gt;=IF(OR('5-man'!$F$5=TRUE,'5-man'!$F$5="TRUE",'5-man'!$F$5="Yes"),25,50),0,L214+1)))</f>
        <v/>
      </c>
      <c r="N214">
        <f>IF(OR('5-man'!N$26="R",'5-man'!N$24=$R$218,AND(ISNUMBER($R$218),'5-man'!N$24&lt;$R$218)),0,IF(M213&gt;=100,0,IF(M214+1&gt;=IF(OR('5-man'!$F$5=TRUE,'5-man'!$F$5="TRUE",'5-man'!$F$5="Yes"),25,50),0,M214+1)))</f>
        <v/>
      </c>
      <c r="O214">
        <f>IF(OR('5-man'!O$26="R",'5-man'!O$24=$R$218,AND(ISNUMBER($R$218),'5-man'!O$24&lt;$R$218)),0,IF(N213&gt;=100,0,IF(N214+1&gt;=IF(OR('5-man'!$F$5=TRUE,'5-man'!$F$5="TRUE",'5-man'!$F$5="Yes"),25,50),0,N214+1)))</f>
        <v/>
      </c>
      <c r="P214">
        <f>IF(OR('5-man'!P$26="R",'5-man'!P$24=$R$218,AND(ISNUMBER($R$218),'5-man'!P$24&lt;$R$218)),0,IF(O213&gt;=100,0,IF(O214+1&gt;=IF(OR('5-man'!$F$5=TRUE,'5-man'!$F$5="TRUE",'5-man'!$F$5="Yes"),25,50),0,O214+1)))</f>
        <v/>
      </c>
      <c r="Q214">
        <f>IF(OR('5-man'!Q$26="R",'5-man'!Q$24=$R$218,AND(ISNUMBER($R$218),'5-man'!Q$24&lt;$R$218)),0,IF(P213&gt;=100,0,IF(P214+1&gt;=IF(OR('5-man'!$F$5=TRUE,'5-man'!$F$5="TRUE",'5-man'!$F$5="Yes"),25,50),0,P214+1)))</f>
        <v/>
      </c>
      <c r="R214">
        <f>IF(OR('5-man'!R$26="R",'5-man'!R$24=$R$218,AND(ISNUMBER($R$218),'5-man'!R$24&lt;$R$218)),0,IF(Q213&gt;=100,0,IF(Q214+1&gt;=IF(OR('5-man'!$F$5=TRUE,'5-man'!$F$5="TRUE",'5-man'!$F$5="Yes"),25,50),0,Q214+1)))</f>
        <v/>
      </c>
      <c r="S214">
        <f>IF(OR('5-man'!S$26="R",'5-man'!S$24=$R$218,AND(ISNUMBER($R$218),'5-man'!S$24&lt;$R$218)),0,IF(R213&gt;=100,0,IF(R214+1&gt;=IF(OR('5-man'!$F$5=TRUE,'5-man'!$F$5="TRUE",'5-man'!$F$5="Yes"),25,50),0,R214+1)))</f>
        <v/>
      </c>
      <c r="T214">
        <f>IF(OR('5-man'!T$26="R",'5-man'!T$24=$R$218,AND(ISNUMBER($R$218),'5-man'!T$24&lt;$R$218)),0,IF(S213&gt;=100,0,IF(S214+1&gt;=IF(OR('5-man'!$F$5=TRUE,'5-man'!$F$5="TRUE",'5-man'!$F$5="Yes"),25,50),0,S214+1)))</f>
        <v/>
      </c>
      <c r="U214">
        <f>IF(OR('5-man'!U$26="R",'5-man'!U$24=$R$218,AND(ISNUMBER($R$218),'5-man'!U$24&lt;$R$218)),0,IF(T213&gt;=100,0,IF(T214+1&gt;=IF(OR('5-man'!$F$5=TRUE,'5-man'!$F$5="TRUE",'5-man'!$F$5="Yes"),25,50),0,T214+1)))</f>
        <v/>
      </c>
      <c r="V214">
        <f>IF(OR('5-man'!V$26="R",'5-man'!V$24=$R$218,AND(ISNUMBER($R$218),'5-man'!V$24&lt;$R$218)),0,IF(U213&gt;=100,0,IF(U214+1&gt;=IF(OR('5-man'!$F$5=TRUE,'5-man'!$F$5="TRUE",'5-man'!$F$5="Yes"),25,50),0,U214+1)))</f>
        <v/>
      </c>
      <c r="W214">
        <f>IF(OR('5-man'!W$26="R",'5-man'!W$24=$R$218,AND(ISNUMBER($R$218),'5-man'!W$24&lt;$R$218)),0,IF(V213&gt;=100,0,IF(V214+1&gt;=IF(OR('5-man'!$F$5=TRUE,'5-man'!$F$5="TRUE",'5-man'!$F$5="Yes"),25,50),0,V214+1)))</f>
        <v/>
      </c>
      <c r="X214">
        <f>IF(OR('5-man'!X$26="R",'5-man'!X$24=$R$218,AND(ISNUMBER($R$218),'5-man'!X$24&lt;$R$218)),0,IF(W213&gt;=100,0,IF(W214+1&gt;=IF(OR('5-man'!$F$5=TRUE,'5-man'!$F$5="TRUE",'5-man'!$F$5="Yes"),25,50),0,W214+1)))</f>
        <v/>
      </c>
      <c r="Y214">
        <f>IF(OR('5-man'!Y$26="R",'5-man'!Y$24=$R$218,AND(ISNUMBER($R$218),'5-man'!Y$24&lt;$R$218)),0,IF(X213&gt;=100,0,IF(X214+1&gt;=IF(OR('5-man'!$F$5=TRUE,'5-man'!$F$5="TRUE",'5-man'!$F$5="Yes"),25,50),0,X214+1)))</f>
        <v/>
      </c>
      <c r="Z214">
        <f>IF(OR('5-man'!Z$26="R",'5-man'!Z$24=$R$218,AND(ISNUMBER($R$218),'5-man'!Z$24&lt;$R$218)),0,IF(Y213&gt;=100,0,IF(Y214+1&gt;=IF(OR('5-man'!$F$5=TRUE,'5-man'!$F$5="TRUE",'5-man'!$F$5="Yes"),25,50),0,Y214+1)))</f>
        <v/>
      </c>
      <c r="AA214">
        <f>IF(OR('5-man'!AA$26="R",'5-man'!AA$24=$R$218,AND(ISNUMBER($R$218),'5-man'!AA$24&lt;$R$218)),0,IF(Z213&gt;=100,0,IF(Z214+1&gt;=IF(OR('5-man'!$F$5=TRUE,'5-man'!$F$5="TRUE",'5-man'!$F$5="Yes"),25,50),0,Z214+1)))</f>
        <v/>
      </c>
      <c r="AB214">
        <f>IF(OR('5-man'!AB$26="R",'5-man'!AB$24=$R$218,AND(ISNUMBER($R$218),'5-man'!AB$24&lt;$R$218)),0,IF(AA213&gt;=100,0,IF(AA214+1&gt;=IF(OR('5-man'!$F$5=TRUE,'5-man'!$F$5="TRUE",'5-man'!$F$5="Yes"),25,50),0,AA214+1)))</f>
        <v/>
      </c>
      <c r="AC214">
        <f>IF(OR('5-man'!AC$26="R",'5-man'!AC$24=$R$218,AND(ISNUMBER($R$218),'5-man'!AC$24&lt;$R$218)),0,IF(AB213&gt;=100,0,IF(AB214+1&gt;=IF(OR('5-man'!$F$5=TRUE,'5-man'!$F$5="TRUE",'5-man'!$F$5="Yes"),25,50),0,AB214+1)))</f>
        <v/>
      </c>
      <c r="AD214">
        <f>IF(OR('5-man'!AD$26="R",'5-man'!AD$24=$R$218,AND(ISNUMBER($R$218),'5-man'!AD$24&lt;$R$218)),0,IF(AC213&gt;=100,0,IF(AC214+1&gt;=IF(OR('5-man'!$F$5=TRUE,'5-man'!$F$5="TRUE",'5-man'!$F$5="Yes"),25,50),0,AC214+1)))</f>
        <v/>
      </c>
      <c r="AE214">
        <f>IF(OR('5-man'!AE$26="R",'5-man'!AE$24=$R$218,AND(ISNUMBER($R$218),'5-man'!AE$24&lt;$R$218)),0,IF(AD213&gt;=100,0,IF(AD214+1&gt;=IF(OR('5-man'!$F$5=TRUE,'5-man'!$F$5="TRUE",'5-man'!$F$5="Yes"),25,50),0,AD214+1)))</f>
        <v/>
      </c>
      <c r="AF214">
        <f>IF(OR('5-man'!AF$26="R",'5-man'!AF$24=$R$218,AND(ISNUMBER($R$218),'5-man'!AF$24&lt;$R$218)),0,IF(AE213&gt;=100,0,IF(AE214+1&gt;=IF(OR('5-man'!$F$5=TRUE,'5-man'!$F$5="TRUE",'5-man'!$F$5="Yes"),25,50),0,AE214+1)))</f>
        <v/>
      </c>
      <c r="AG214">
        <f>IF(OR('5-man'!AG$26="R",'5-man'!AG$24=$R$218,AND(ISNUMBER($R$218),'5-man'!AG$24&lt;$R$218)),0,IF(AF213&gt;=100,0,IF(AF214+1&gt;=IF(OR('5-man'!$F$5=TRUE,'5-man'!$F$5="TRUE",'5-man'!$F$5="Yes"),25,50),0,AF214+1)))</f>
        <v/>
      </c>
      <c r="AH214">
        <f>IF(OR('5-man'!AH$26="R",'5-man'!AH$24=$R$218,AND(ISNUMBER($R$218),'5-man'!AH$24&lt;$R$218)),0,IF(AG213&gt;=100,0,IF(AG214+1&gt;=IF(OR('5-man'!$F$5=TRUE,'5-man'!$F$5="TRUE",'5-man'!$F$5="Yes"),25,50),0,AG214+1)))</f>
        <v/>
      </c>
      <c r="AI214">
        <f>IF(OR('5-man'!AI$26="R",'5-man'!AI$24=$R$218,AND(ISNUMBER($R$218),'5-man'!AI$24&lt;$R$218)),0,IF(AH213&gt;=100,0,IF(AH214+1&gt;=IF(OR('5-man'!$F$5=TRUE,'5-man'!$F$5="TRUE",'5-man'!$F$5="Yes"),25,50),0,AH214+1)))</f>
        <v/>
      </c>
      <c r="AJ214">
        <f>IF(OR('5-man'!AJ$26="R",'5-man'!AJ$24=$R$218,AND(ISNUMBER($R$218),'5-man'!AJ$24&lt;$R$218)),0,IF(AI213&gt;=100,0,IF(AI214+1&gt;=IF(OR('5-man'!$F$5=TRUE,'5-man'!$F$5="TRUE",'5-man'!$F$5="Yes"),25,50),0,AI214+1)))</f>
        <v/>
      </c>
      <c r="AK214">
        <f>IF(OR('5-man'!AK$26="R",'5-man'!AK$24=$R$218,AND(ISNUMBER($R$218),'5-man'!AK$24&lt;$R$218)),0,IF(AJ213&gt;=100,0,IF(AJ214+1&gt;=IF(OR('5-man'!$F$5=TRUE,'5-man'!$F$5="TRUE",'5-man'!$F$5="Yes"),25,50),0,AJ214+1)))</f>
        <v/>
      </c>
      <c r="AL214">
        <f>IF(OR('5-man'!AL$26="R",'5-man'!AL$24=$R$218,AND(ISNUMBER($R$218),'5-man'!AL$24&lt;$R$218)),0,IF(AK213&gt;=100,0,IF(AK214+1&gt;=IF(OR('5-man'!$F$5=TRUE,'5-man'!$F$5="TRUE",'5-man'!$F$5="Yes"),25,50),0,AK214+1)))</f>
        <v/>
      </c>
      <c r="AM214">
        <f>IF(OR('5-man'!AM$26="R",'5-man'!AM$24=$R$218,AND(ISNUMBER($R$218),'5-man'!AM$24&lt;$R$218)),0,IF(AL213&gt;=100,0,IF(AL214+1&gt;=IF(OR('5-man'!$F$5=TRUE,'5-man'!$F$5="TRUE",'5-man'!$F$5="Yes"),25,50),0,AL214+1)))</f>
        <v/>
      </c>
      <c r="AN214">
        <f>IF(OR('5-man'!AN$26="R",'5-man'!AN$24=$R$218,AND(ISNUMBER($R$218),'5-man'!AN$24&lt;$R$218)),0,IF(AM213&gt;=100,0,IF(AM214+1&gt;=IF(OR('5-man'!$F$5=TRUE,'5-man'!$F$5="TRUE",'5-man'!$F$5="Yes"),25,50),0,AM214+1)))</f>
        <v/>
      </c>
      <c r="AO214">
        <f>IF(OR('5-man'!AO$26="R",'5-man'!AO$24=$R$218,AND(ISNUMBER($R$218),'5-man'!AO$24&lt;$R$218)),0,IF(AN213&gt;=100,0,IF(AN214+1&gt;=IF(OR('5-man'!$F$5=TRUE,'5-man'!$F$5="TRUE",'5-man'!$F$5="Yes"),25,50),0,AN214+1)))</f>
        <v/>
      </c>
      <c r="AP214">
        <f>IF(OR('5-man'!AP$26="R",'5-man'!AP$24=$R$218,AND(ISNUMBER($R$218),'5-man'!AP$24&lt;$R$218)),0,IF(AO213&gt;=100,0,IF(AO214+1&gt;=IF(OR('5-man'!$F$5=TRUE,'5-man'!$F$5="TRUE",'5-man'!$F$5="Yes"),25,50),0,AO214+1)))</f>
        <v/>
      </c>
      <c r="AQ214">
        <f>IF(OR('5-man'!AQ$26="R",'5-man'!AQ$24=$R$218,AND(ISNUMBER($R$218),'5-man'!AQ$24&lt;$R$218)),0,IF(AP213&gt;=100,0,IF(AP214+1&gt;=IF(OR('5-man'!$F$5=TRUE,'5-man'!$F$5="TRUE",'5-man'!$F$5="Yes"),25,50),0,AP214+1)))</f>
        <v/>
      </c>
      <c r="AR214">
        <f>IF(OR('5-man'!AR$26="R",'5-man'!AR$24=$R$218,AND(ISNUMBER($R$218),'5-man'!AR$24&lt;$R$218)),0,IF(AQ213&gt;=100,0,IF(AQ214+1&gt;=IF(OR('5-man'!$F$5=TRUE,'5-man'!$F$5="TRUE",'5-man'!$F$5="Yes"),25,50),0,AQ214+1)))</f>
        <v/>
      </c>
      <c r="AS214">
        <f>IF(OR('5-man'!AS$26="R",'5-man'!AS$24=$R$218,AND(ISNUMBER($R$218),'5-man'!AS$24&lt;$R$218)),0,IF(AR213&gt;=100,0,IF(AR214+1&gt;=IF(OR('5-man'!$F$5=TRUE,'5-man'!$F$5="TRUE",'5-man'!$F$5="Yes"),25,50),0,AR214+1)))</f>
        <v/>
      </c>
      <c r="AT214">
        <f>IF(OR('5-man'!AT$26="R",'5-man'!AT$24=$R$218,AND(ISNUMBER($R$218),'5-man'!AT$24&lt;$R$218)),0,IF(AS213&gt;=100,0,IF(AS214+1&gt;=IF(OR('5-man'!$F$5=TRUE,'5-man'!$F$5="TRUE",'5-man'!$F$5="Yes"),25,50),0,AS214+1)))</f>
        <v/>
      </c>
      <c r="AU214">
        <f>IF(OR('5-man'!AU$26="R",'5-man'!AU$24=$R$218,AND(ISNUMBER($R$218),'5-man'!AU$24&lt;$R$218)),0,IF(AT213&gt;=100,0,IF(AT214+1&gt;=IF(OR('5-man'!$F$5=TRUE,'5-man'!$F$5="TRUE",'5-man'!$F$5="Yes"),25,50),0,AT214+1)))</f>
        <v/>
      </c>
      <c r="AV214">
        <f>IF(OR('5-man'!AV$26="R",'5-man'!AV$24=$R$218,AND(ISNUMBER($R$218),'5-man'!AV$24&lt;$R$218)),0,IF(AU213&gt;=100,0,IF(AU214+1&gt;=IF(OR('5-man'!$F$5=TRUE,'5-man'!$F$5="TRUE",'5-man'!$F$5="Yes"),25,50),0,AU214+1)))</f>
        <v/>
      </c>
      <c r="AW214">
        <f>IF(OR('5-man'!AW$26="R",'5-man'!AW$24=$R$218,AND(ISNUMBER($R$218),'5-man'!AW$24&lt;$R$218)),0,IF(AV213&gt;=100,0,IF(AV214+1&gt;=IF(OR('5-man'!$F$5=TRUE,'5-man'!$F$5="TRUE",'5-man'!$F$5="Yes"),25,50),0,AV214+1)))</f>
        <v/>
      </c>
      <c r="AX214">
        <f>IF(OR('5-man'!AX$26="R",'5-man'!AX$24=$R$218,AND(ISNUMBER($R$218),'5-man'!AX$24&lt;$R$218)),0,IF(AW213&gt;=100,0,IF(AW214+1&gt;=IF(OR('5-man'!$F$5=TRUE,'5-man'!$F$5="TRUE",'5-man'!$F$5="Yes"),25,50),0,AW214+1)))</f>
        <v/>
      </c>
      <c r="AY214">
        <f>IF(OR('5-man'!AY$26="R",'5-man'!AY$24=$R$218,AND(ISNUMBER($R$218),'5-man'!AY$24&lt;$R$218)),0,IF(AX213&gt;=100,0,IF(AX214+1&gt;=IF(OR('5-man'!$F$5=TRUE,'5-man'!$F$5="TRUE",'5-man'!$F$5="Yes"),25,50),0,AX214+1)))</f>
        <v/>
      </c>
      <c r="AZ214">
        <f>IF(OR('5-man'!AZ$26="R",'5-man'!AZ$24=$R$218,AND(ISNUMBER($R$218),'5-man'!AZ$24&lt;$R$218)),0,IF(AY213&gt;=100,0,IF(AY214+1&gt;=IF(OR('5-man'!$F$5=TRUE,'5-man'!$F$5="TRUE",'5-man'!$F$5="Yes"),25,50),0,AY214+1)))</f>
        <v/>
      </c>
      <c r="BA214">
        <f>IF(OR('5-man'!BA$26="R",'5-man'!BA$24=$R$218,AND(ISNUMBER($R$218),'5-man'!BA$24&lt;$R$218)),0,IF(AZ213&gt;=100,0,IF(AZ214+1&gt;=IF(OR('5-man'!$F$5=TRUE,'5-man'!$F$5="TRUE",'5-man'!$F$5="Yes"),25,50),0,AZ214+1)))</f>
        <v/>
      </c>
      <c r="BB214">
        <f>IF(OR('5-man'!BB$26="R",'5-man'!BB$24=$R$218,AND(ISNUMBER($R$218),'5-man'!BB$24&lt;$R$218)),0,IF(BA213&gt;=100,0,IF(BA214+1&gt;=IF(OR('5-man'!$F$5=TRUE,'5-man'!$F$5="TRUE",'5-man'!$F$5="Yes"),25,50),0,BA214+1)))</f>
        <v/>
      </c>
      <c r="BC214">
        <f>IF(OR('5-man'!BC$26="R",'5-man'!BC$24=$R$218,AND(ISNUMBER($R$218),'5-man'!BC$24&lt;$R$218)),0,IF(BB213&gt;=100,0,IF(BB214+1&gt;=IF(OR('5-man'!$F$5=TRUE,'5-man'!$F$5="TRUE",'5-man'!$F$5="Yes"),25,50),0,BB214+1)))</f>
        <v/>
      </c>
      <c r="BD214">
        <f>IF(OR('5-man'!BD$26="R",'5-man'!BD$24=$R$218,AND(ISNUMBER($R$218),'5-man'!BD$24&lt;$R$218)),0,IF(BC213&gt;=100,0,IF(BC214+1&gt;=IF(OR('5-man'!$F$5=TRUE,'5-man'!$F$5="TRUE",'5-man'!$F$5="Yes"),25,50),0,BC214+1)))</f>
        <v/>
      </c>
      <c r="BE214">
        <f>IF(OR('5-man'!BE$26="R",'5-man'!BE$24=$R$218,AND(ISNUMBER($R$218),'5-man'!BE$24&lt;$R$218)),0,IF(BD213&gt;=100,0,IF(BD214+1&gt;=IF(OR('5-man'!$F$5=TRUE,'5-man'!$F$5="TRUE",'5-man'!$F$5="Yes"),25,50),0,BD214+1)))</f>
        <v/>
      </c>
      <c r="BF214">
        <f>IF(OR('5-man'!BF$26="R",'5-man'!BF$24=$R$218,AND(ISNUMBER($R$218),'5-man'!BF$24&lt;$R$218)),0,IF(BE213&gt;=100,0,IF(BE214+1&gt;=IF(OR('5-man'!$F$5=TRUE,'5-man'!$F$5="TRUE",'5-man'!$F$5="Yes"),25,50),0,BE214+1)))</f>
        <v/>
      </c>
      <c r="BG214">
        <f>IF(OR('5-man'!BG$26="R",'5-man'!BG$24=$R$218,AND(ISNUMBER($R$218),'5-man'!BG$24&lt;$R$218)),0,IF(BF213&gt;=100,0,IF(BF214+1&gt;=IF(OR('5-man'!$F$5=TRUE,'5-man'!$F$5="TRUE",'5-man'!$F$5="Yes"),25,50),0,BF214+1)))</f>
        <v/>
      </c>
      <c r="BH214">
        <f>IF(OR('5-man'!BH$26="R",'5-man'!BH$24=$R$218,AND(ISNUMBER($R$218),'5-man'!BH$24&lt;$R$218)),0,IF(BG213&gt;=100,0,IF(BG214+1&gt;=IF(OR('5-man'!$F$5=TRUE,'5-man'!$F$5="TRUE",'5-man'!$F$5="Yes"),25,50),0,BG214+1)))</f>
        <v/>
      </c>
      <c r="BI214">
        <f>IF(OR('5-man'!BI$26="R",'5-man'!BI$24=$R$218,AND(ISNUMBER($R$218),'5-man'!BI$24&lt;$R$218)),0,IF(BH213&gt;=100,0,IF(BH214+1&gt;=IF(OR('5-man'!$F$5=TRUE,'5-man'!$F$5="TRUE",'5-man'!$F$5="Yes"),25,50),0,BH214+1)))</f>
        <v/>
      </c>
      <c r="BJ214">
        <f>IF(OR('5-man'!BJ$26="R",'5-man'!BJ$24=$R$218,AND(ISNUMBER($R$218),'5-man'!BJ$24&lt;$R$218)),0,IF(BI213&gt;=100,0,IF(BI214+1&gt;=IF(OR('5-man'!$F$5=TRUE,'5-man'!$F$5="TRUE",'5-man'!$F$5="Yes"),25,50),0,BI214+1)))</f>
        <v/>
      </c>
      <c r="BK214">
        <f>IF(OR('5-man'!BK$26="R",'5-man'!BK$24=$R$218,AND(ISNUMBER($R$218),'5-man'!BK$24&lt;$R$218)),0,IF(BJ213&gt;=100,0,IF(BJ214+1&gt;=IF(OR('5-man'!$F$5=TRUE,'5-man'!$F$5="TRUE",'5-man'!$F$5="Yes"),25,50),0,BJ214+1)))</f>
        <v/>
      </c>
      <c r="BL214">
        <f>IF(OR('5-man'!BL$26="R",'5-man'!BL$24=$R$218,AND(ISNUMBER($R$218),'5-man'!BL$24&lt;$R$218)),0,IF(BK213&gt;=100,0,IF(BK214+1&gt;=IF(OR('5-man'!$F$5=TRUE,'5-man'!$F$5="TRUE",'5-man'!$F$5="Yes"),25,50),0,BK214+1)))</f>
        <v/>
      </c>
      <c r="BM214">
        <f>IF(OR('5-man'!BM$26="R",'5-man'!BM$24=$R$218,AND(ISNUMBER($R$218),'5-man'!BM$24&lt;$R$218)),0,IF(BL213&gt;=100,0,IF(BL214+1&gt;=IF(OR('5-man'!$F$5=TRUE,'5-man'!$F$5="TRUE",'5-man'!$F$5="Yes"),25,50),0,BL214+1)))</f>
        <v/>
      </c>
      <c r="BN214">
        <f>IF(OR('5-man'!BN$26="R",'5-man'!BN$24=$R$218,AND(ISNUMBER($R$218),'5-man'!BN$24&lt;$R$218)),0,IF(BM213&gt;=100,0,IF(BM214+1&gt;=IF(OR('5-man'!$F$5=TRUE,'5-man'!$F$5="TRUE",'5-man'!$F$5="Yes"),25,50),0,BM214+1)))</f>
        <v/>
      </c>
      <c r="BO214">
        <f>IF(OR('5-man'!BO$26="R",'5-man'!BO$24=$R$218,AND(ISNUMBER($R$218),'5-man'!BO$24&lt;$R$218)),0,IF(BN213&gt;=100,0,IF(BN214+1&gt;=IF(OR('5-man'!$F$5=TRUE,'5-man'!$F$5="TRUE",'5-man'!$F$5="Yes"),25,50),0,BN214+1)))</f>
        <v/>
      </c>
      <c r="BP214">
        <f>IF(OR('5-man'!BP$26="R",'5-man'!BP$24=$R$218,AND(ISNUMBER($R$218),'5-man'!BP$24&lt;$R$218)),0,IF(BO213&gt;=100,0,IF(BO214+1&gt;=IF(OR('5-man'!$F$5=TRUE,'5-man'!$F$5="TRUE",'5-man'!$F$5="Yes"),25,50),0,BO214+1)))</f>
        <v/>
      </c>
      <c r="BQ214">
        <f>IF(OR('5-man'!BQ$26="R",'5-man'!BQ$24=$R$218,AND(ISNUMBER($R$218),'5-man'!BQ$24&lt;$R$218)),0,IF(BP213&gt;=100,0,IF(BP214+1&gt;=IF(OR('5-man'!$F$5=TRUE,'5-man'!$F$5="TRUE",'5-man'!$F$5="Yes"),25,50),0,BP214+1)))</f>
        <v/>
      </c>
      <c r="BR214">
        <f>IF(OR('5-man'!BR$26="R",'5-man'!BR$24=$R$218,AND(ISNUMBER($R$218),'5-man'!BR$24&lt;$R$218)),0,IF(BQ213&gt;=100,0,IF(BQ214+1&gt;=IF(OR('5-man'!$F$5=TRUE,'5-man'!$F$5="TRUE",'5-man'!$F$5="Yes"),25,50),0,BQ214+1)))</f>
        <v/>
      </c>
      <c r="BS214">
        <f>IF(OR('5-man'!BS$26="R",'5-man'!BS$24=$R$218,AND(ISNUMBER($R$218),'5-man'!BS$24&lt;$R$218)),0,IF(BR213&gt;=100,0,IF(BR214+1&gt;=IF(OR('5-man'!$F$5=TRUE,'5-man'!$F$5="TRUE",'5-man'!$F$5="Yes"),25,50),0,BR214+1)))</f>
        <v/>
      </c>
      <c r="BT214">
        <f>IF(OR('5-man'!BT$26="R",'5-man'!BT$24=$R$218,AND(ISNUMBER($R$218),'5-man'!BT$24&lt;$R$218)),0,IF(BS213&gt;=100,0,IF(BS214+1&gt;=IF(OR('5-man'!$F$5=TRUE,'5-man'!$F$5="TRUE",'5-man'!$F$5="Yes"),25,50),0,BS214+1)))</f>
        <v/>
      </c>
      <c r="BU214">
        <f>IF(OR('5-man'!BU$26="R",'5-man'!BU$24=$R$218,AND(ISNUMBER($R$218),'5-man'!BU$24&lt;$R$218)),0,IF(BT213&gt;=100,0,IF(BT214+1&gt;=IF(OR('5-man'!$F$5=TRUE,'5-man'!$F$5="TRUE",'5-man'!$F$5="Yes"),25,50),0,BT214+1)))</f>
        <v/>
      </c>
      <c r="BV214">
        <f>IF(OR('5-man'!BV$26="R",'5-man'!BV$24=$R$218,AND(ISNUMBER($R$218),'5-man'!BV$24&lt;$R$218)),0,IF(BU213&gt;=100,0,IF(BU214+1&gt;=IF(OR('5-man'!$F$5=TRUE,'5-man'!$F$5="TRUE",'5-man'!$F$5="Yes"),25,50),0,BU214+1)))</f>
        <v/>
      </c>
      <c r="BW214">
        <f>IF(OR('5-man'!BW$26="R",'5-man'!BW$24=$R$218,AND(ISNUMBER($R$218),'5-man'!BW$24&lt;$R$218)),0,IF(BV213&gt;=100,0,IF(BV214+1&gt;=IF(OR('5-man'!$F$5=TRUE,'5-man'!$F$5="TRUE",'5-man'!$F$5="Yes"),25,50),0,BV214+1)))</f>
        <v/>
      </c>
      <c r="BX214">
        <f>IF(OR('5-man'!BX$26="R",'5-man'!BX$24=$R$218,AND(ISNUMBER($R$218),'5-man'!BX$24&lt;$R$218)),0,IF(BW213&gt;=100,0,IF(BW214+1&gt;=IF(OR('5-man'!$F$5=TRUE,'5-man'!$F$5="TRUE",'5-man'!$F$5="Yes"),25,50),0,BW214+1)))</f>
        <v/>
      </c>
      <c r="BY214">
        <f>IF(OR('5-man'!BY$26="R",'5-man'!BY$24=$R$218,AND(ISNUMBER($R$218),'5-man'!BY$24&lt;$R$218)),0,IF(BX213&gt;=100,0,IF(BX214+1&gt;=IF(OR('5-man'!$F$5=TRUE,'5-man'!$F$5="TRUE",'5-man'!$F$5="Yes"),25,50),0,BX214+1)))</f>
        <v/>
      </c>
      <c r="BZ214">
        <f>IF(OR('5-man'!BZ$26="R",'5-man'!BZ$24=$R$218,AND(ISNUMBER($R$218),'5-man'!BZ$24&lt;$R$218)),0,IF(BY213&gt;=100,0,IF(BY214+1&gt;=IF(OR('5-man'!$F$5=TRUE,'5-man'!$F$5="TRUE",'5-man'!$F$5="Yes"),25,50),0,BY214+1)))</f>
        <v/>
      </c>
      <c r="CA214">
        <f>IF(OR('5-man'!CA$26="R",'5-man'!CA$24=$R$218,AND(ISNUMBER($R$218),'5-man'!CA$24&lt;$R$218)),0,IF(BZ213&gt;=100,0,IF(BZ214+1&gt;=IF(OR('5-man'!$F$5=TRUE,'5-man'!$F$5="TRUE",'5-man'!$F$5="Yes"),25,50),0,BZ214+1)))</f>
        <v/>
      </c>
      <c r="CB214">
        <f>IF(OR('5-man'!CB$26="R",'5-man'!CB$24=$R$218,AND(ISNUMBER($R$218),'5-man'!CB$24&lt;$R$218)),0,IF(CA213&gt;=100,0,IF(CA214+1&gt;=IF(OR('5-man'!$F$5=TRUE,'5-man'!$F$5="TRUE",'5-man'!$F$5="Yes"),25,50),0,CA214+1)))</f>
        <v/>
      </c>
      <c r="CC214">
        <f>IF(OR('5-man'!CC$26="R",'5-man'!CC$24=$R$218,AND(ISNUMBER($R$218),'5-man'!CC$24&lt;$R$218)),0,IF(CB213&gt;=100,0,IF(CB214+1&gt;=IF(OR('5-man'!$F$5=TRUE,'5-man'!$F$5="TRUE",'5-man'!$F$5="Yes"),25,50),0,CB214+1)))</f>
        <v/>
      </c>
      <c r="CD214">
        <f>IF(OR('5-man'!CD$26="R",'5-man'!CD$24=$R$218,AND(ISNUMBER($R$218),'5-man'!CD$24&lt;$R$218)),0,IF(CC213&gt;=100,0,IF(CC214+1&gt;=IF(OR('5-man'!$F$5=TRUE,'5-man'!$F$5="TRUE",'5-man'!$F$5="Yes"),25,50),0,CC214+1)))</f>
        <v/>
      </c>
    </row>
    <row r="215">
      <c r="A215" t="inlineStr">
        <is>
          <t>P2 flag</t>
        </is>
      </c>
      <c r="B215" t="n">
        <v>0</v>
      </c>
      <c r="C215">
        <f>IF(OR(B215=1,OR('5-man'!C$26="D",'5-man'!C$26="A",'5-man'!C$26="S",'5-man'!C$26="C",'5-man'!C$26="H",'5-man'!C$26="B",'5-man'!C$26="T",'5-man'!C$26="E",'5-man'!C$26="SB")),1,0)</f>
        <v/>
      </c>
      <c r="D215">
        <f>IF(OR(C215=1,OR('5-man'!D$26="D",'5-man'!D$26="A",'5-man'!D$26="S",'5-man'!D$26="C",'5-man'!D$26="H",'5-man'!D$26="B",'5-man'!D$26="T",'5-man'!D$26="E",'5-man'!D$26="SB")),1,0)</f>
        <v/>
      </c>
      <c r="E215">
        <f>IF(OR(D215=1,OR('5-man'!E$26="D",'5-man'!E$26="A",'5-man'!E$26="S",'5-man'!E$26="C",'5-man'!E$26="H",'5-man'!E$26="B",'5-man'!E$26="T",'5-man'!E$26="E",'5-man'!E$26="SB")),1,0)</f>
        <v/>
      </c>
      <c r="F215">
        <f>IF(OR(E215=1,OR('5-man'!F$26="D",'5-man'!F$26="A",'5-man'!F$26="S",'5-man'!F$26="C",'5-man'!F$26="H",'5-man'!F$26="B",'5-man'!F$26="T",'5-man'!F$26="E",'5-man'!F$26="SB")),1,0)</f>
        <v/>
      </c>
      <c r="G215">
        <f>IF(OR(F215=1,OR('5-man'!G$26="D",'5-man'!G$26="A",'5-man'!G$26="S",'5-man'!G$26="C",'5-man'!G$26="H",'5-man'!G$26="B",'5-man'!G$26="T",'5-man'!G$26="E",'5-man'!G$26="SB")),1,0)</f>
        <v/>
      </c>
      <c r="H215">
        <f>IF(OR(G215=1,OR('5-man'!H$26="D",'5-man'!H$26="A",'5-man'!H$26="S",'5-man'!H$26="C",'5-man'!H$26="H",'5-man'!H$26="B",'5-man'!H$26="T",'5-man'!H$26="E",'5-man'!H$26="SB")),1,0)</f>
        <v/>
      </c>
      <c r="I215">
        <f>IF(OR(H215=1,OR('5-man'!I$26="D",'5-man'!I$26="A",'5-man'!I$26="S",'5-man'!I$26="C",'5-man'!I$26="H",'5-man'!I$26="B",'5-man'!I$26="T",'5-man'!I$26="E",'5-man'!I$26="SB")),1,0)</f>
        <v/>
      </c>
      <c r="J215">
        <f>IF(OR(I215=1,OR('5-man'!J$26="D",'5-man'!J$26="A",'5-man'!J$26="S",'5-man'!J$26="C",'5-man'!J$26="H",'5-man'!J$26="B",'5-man'!J$26="T",'5-man'!J$26="E",'5-man'!J$26="SB")),1,0)</f>
        <v/>
      </c>
      <c r="K215">
        <f>IF(OR(J215=1,OR('5-man'!K$26="D",'5-man'!K$26="A",'5-man'!K$26="S",'5-man'!K$26="C",'5-man'!K$26="H",'5-man'!K$26="B",'5-man'!K$26="T",'5-man'!K$26="E",'5-man'!K$26="SB")),1,0)</f>
        <v/>
      </c>
      <c r="L215">
        <f>IF(OR(K215=1,OR('5-man'!L$26="D",'5-man'!L$26="A",'5-man'!L$26="S",'5-man'!L$26="C",'5-man'!L$26="H",'5-man'!L$26="B",'5-man'!L$26="T",'5-man'!L$26="E",'5-man'!L$26="SB")),1,0)</f>
        <v/>
      </c>
      <c r="M215">
        <f>IF(OR(L215=1,OR('5-man'!M$26="D",'5-man'!M$26="A",'5-man'!M$26="S",'5-man'!M$26="C",'5-man'!M$26="H",'5-man'!M$26="B",'5-man'!M$26="T",'5-man'!M$26="E",'5-man'!M$26="SB")),1,0)</f>
        <v/>
      </c>
      <c r="N215">
        <f>IF(OR(M215=1,OR('5-man'!N$26="D",'5-man'!N$26="A",'5-man'!N$26="S",'5-man'!N$26="C",'5-man'!N$26="H",'5-man'!N$26="B",'5-man'!N$26="T",'5-man'!N$26="E",'5-man'!N$26="SB")),1,0)</f>
        <v/>
      </c>
      <c r="O215">
        <f>IF(OR(N215=1,OR('5-man'!O$26="D",'5-man'!O$26="A",'5-man'!O$26="S",'5-man'!O$26="C",'5-man'!O$26="H",'5-man'!O$26="B",'5-man'!O$26="T",'5-man'!O$26="E",'5-man'!O$26="SB")),1,0)</f>
        <v/>
      </c>
      <c r="P215">
        <f>IF(OR(O215=1,OR('5-man'!P$26="D",'5-man'!P$26="A",'5-man'!P$26="S",'5-man'!P$26="C",'5-man'!P$26="H",'5-man'!P$26="B",'5-man'!P$26="T",'5-man'!P$26="E",'5-man'!P$26="SB")),1,0)</f>
        <v/>
      </c>
      <c r="Q215">
        <f>IF(OR(P215=1,OR('5-man'!Q$26="D",'5-man'!Q$26="A",'5-man'!Q$26="S",'5-man'!Q$26="C",'5-man'!Q$26="H",'5-man'!Q$26="B",'5-man'!Q$26="T",'5-man'!Q$26="E",'5-man'!Q$26="SB")),1,0)</f>
        <v/>
      </c>
      <c r="R215">
        <f>IF(OR(Q215=1,OR('5-man'!R$26="D",'5-man'!R$26="A",'5-man'!R$26="S",'5-man'!R$26="C",'5-man'!R$26="H",'5-man'!R$26="B",'5-man'!R$26="T",'5-man'!R$26="E",'5-man'!R$26="SB")),1,0)</f>
        <v/>
      </c>
      <c r="S215">
        <f>IF(OR(R215=1,OR('5-man'!S$26="D",'5-man'!S$26="A",'5-man'!S$26="S",'5-man'!S$26="C",'5-man'!S$26="H",'5-man'!S$26="B",'5-man'!S$26="T",'5-man'!S$26="E",'5-man'!S$26="SB")),1,0)</f>
        <v/>
      </c>
      <c r="T215">
        <f>IF(OR(S215=1,OR('5-man'!T$26="D",'5-man'!T$26="A",'5-man'!T$26="S",'5-man'!T$26="C",'5-man'!T$26="H",'5-man'!T$26="B",'5-man'!T$26="T",'5-man'!T$26="E",'5-man'!T$26="SB")),1,0)</f>
        <v/>
      </c>
      <c r="U215">
        <f>IF(OR(T215=1,OR('5-man'!U$26="D",'5-man'!U$26="A",'5-man'!U$26="S",'5-man'!U$26="C",'5-man'!U$26="H",'5-man'!U$26="B",'5-man'!U$26="T",'5-man'!U$26="E",'5-man'!U$26="SB")),1,0)</f>
        <v/>
      </c>
      <c r="V215">
        <f>IF(OR(U215=1,OR('5-man'!V$26="D",'5-man'!V$26="A",'5-man'!V$26="S",'5-man'!V$26="C",'5-man'!V$26="H",'5-man'!V$26="B",'5-man'!V$26="T",'5-man'!V$26="E",'5-man'!V$26="SB")),1,0)</f>
        <v/>
      </c>
      <c r="W215">
        <f>IF(OR(V215=1,OR('5-man'!W$26="D",'5-man'!W$26="A",'5-man'!W$26="S",'5-man'!W$26="C",'5-man'!W$26="H",'5-man'!W$26="B",'5-man'!W$26="T",'5-man'!W$26="E",'5-man'!W$26="SB")),1,0)</f>
        <v/>
      </c>
      <c r="X215">
        <f>IF(OR(W215=1,OR('5-man'!X$26="D",'5-man'!X$26="A",'5-man'!X$26="S",'5-man'!X$26="C",'5-man'!X$26="H",'5-man'!X$26="B",'5-man'!X$26="T",'5-man'!X$26="E",'5-man'!X$26="SB")),1,0)</f>
        <v/>
      </c>
      <c r="Y215">
        <f>IF(OR(X215=1,OR('5-man'!Y$26="D",'5-man'!Y$26="A",'5-man'!Y$26="S",'5-man'!Y$26="C",'5-man'!Y$26="H",'5-man'!Y$26="B",'5-man'!Y$26="T",'5-man'!Y$26="E",'5-man'!Y$26="SB")),1,0)</f>
        <v/>
      </c>
      <c r="Z215">
        <f>IF(OR(Y215=1,OR('5-man'!Z$26="D",'5-man'!Z$26="A",'5-man'!Z$26="S",'5-man'!Z$26="C",'5-man'!Z$26="H",'5-man'!Z$26="B",'5-man'!Z$26="T",'5-man'!Z$26="E",'5-man'!Z$26="SB")),1,0)</f>
        <v/>
      </c>
      <c r="AA215">
        <f>IF(OR(Z215=1,OR('5-man'!AA$26="D",'5-man'!AA$26="A",'5-man'!AA$26="S",'5-man'!AA$26="C",'5-man'!AA$26="H",'5-man'!AA$26="B",'5-man'!AA$26="T",'5-man'!AA$26="E",'5-man'!AA$26="SB")),1,0)</f>
        <v/>
      </c>
      <c r="AB215">
        <f>IF(OR(AA215=1,OR('5-man'!AB$26="D",'5-man'!AB$26="A",'5-man'!AB$26="S",'5-man'!AB$26="C",'5-man'!AB$26="H",'5-man'!AB$26="B",'5-man'!AB$26="T",'5-man'!AB$26="E",'5-man'!AB$26="SB")),1,0)</f>
        <v/>
      </c>
      <c r="AC215">
        <f>IF(OR(AB215=1,OR('5-man'!AC$26="D",'5-man'!AC$26="A",'5-man'!AC$26="S",'5-man'!AC$26="C",'5-man'!AC$26="H",'5-man'!AC$26="B",'5-man'!AC$26="T",'5-man'!AC$26="E",'5-man'!AC$26="SB")),1,0)</f>
        <v/>
      </c>
      <c r="AD215">
        <f>IF(OR(AC215=1,OR('5-man'!AD$26="D",'5-man'!AD$26="A",'5-man'!AD$26="S",'5-man'!AD$26="C",'5-man'!AD$26="H",'5-man'!AD$26="B",'5-man'!AD$26="T",'5-man'!AD$26="E",'5-man'!AD$26="SB")),1,0)</f>
        <v/>
      </c>
      <c r="AE215">
        <f>IF(OR(AD215=1,OR('5-man'!AE$26="D",'5-man'!AE$26="A",'5-man'!AE$26="S",'5-man'!AE$26="C",'5-man'!AE$26="H",'5-man'!AE$26="B",'5-man'!AE$26="T",'5-man'!AE$26="E",'5-man'!AE$26="SB")),1,0)</f>
        <v/>
      </c>
      <c r="AF215">
        <f>IF(OR(AE215=1,OR('5-man'!AF$26="D",'5-man'!AF$26="A",'5-man'!AF$26="S",'5-man'!AF$26="C",'5-man'!AF$26="H",'5-man'!AF$26="B",'5-man'!AF$26="T",'5-man'!AF$26="E",'5-man'!AF$26="SB")),1,0)</f>
        <v/>
      </c>
      <c r="AG215">
        <f>IF(OR(AF215=1,OR('5-man'!AG$26="D",'5-man'!AG$26="A",'5-man'!AG$26="S",'5-man'!AG$26="C",'5-man'!AG$26="H",'5-man'!AG$26="B",'5-man'!AG$26="T",'5-man'!AG$26="E",'5-man'!AG$26="SB")),1,0)</f>
        <v/>
      </c>
      <c r="AH215">
        <f>IF(OR(AG215=1,OR('5-man'!AH$26="D",'5-man'!AH$26="A",'5-man'!AH$26="S",'5-man'!AH$26="C",'5-man'!AH$26="H",'5-man'!AH$26="B",'5-man'!AH$26="T",'5-man'!AH$26="E",'5-man'!AH$26="SB")),1,0)</f>
        <v/>
      </c>
      <c r="AI215">
        <f>IF(OR(AH215=1,OR('5-man'!AI$26="D",'5-man'!AI$26="A",'5-man'!AI$26="S",'5-man'!AI$26="C",'5-man'!AI$26="H",'5-man'!AI$26="B",'5-man'!AI$26="T",'5-man'!AI$26="E",'5-man'!AI$26="SB")),1,0)</f>
        <v/>
      </c>
      <c r="AJ215">
        <f>IF(OR(AI215=1,OR('5-man'!AJ$26="D",'5-man'!AJ$26="A",'5-man'!AJ$26="S",'5-man'!AJ$26="C",'5-man'!AJ$26="H",'5-man'!AJ$26="B",'5-man'!AJ$26="T",'5-man'!AJ$26="E",'5-man'!AJ$26="SB")),1,0)</f>
        <v/>
      </c>
      <c r="AK215">
        <f>IF(OR(AJ215=1,OR('5-man'!AK$26="D",'5-man'!AK$26="A",'5-man'!AK$26="S",'5-man'!AK$26="C",'5-man'!AK$26="H",'5-man'!AK$26="B",'5-man'!AK$26="T",'5-man'!AK$26="E",'5-man'!AK$26="SB")),1,0)</f>
        <v/>
      </c>
      <c r="AL215">
        <f>IF(OR(AK215=1,OR('5-man'!AL$26="D",'5-man'!AL$26="A",'5-man'!AL$26="S",'5-man'!AL$26="C",'5-man'!AL$26="H",'5-man'!AL$26="B",'5-man'!AL$26="T",'5-man'!AL$26="E",'5-man'!AL$26="SB")),1,0)</f>
        <v/>
      </c>
      <c r="AM215">
        <f>IF(OR(AL215=1,OR('5-man'!AM$26="D",'5-man'!AM$26="A",'5-man'!AM$26="S",'5-man'!AM$26="C",'5-man'!AM$26="H",'5-man'!AM$26="B",'5-man'!AM$26="T",'5-man'!AM$26="E",'5-man'!AM$26="SB")),1,0)</f>
        <v/>
      </c>
      <c r="AN215">
        <f>IF(OR(AM215=1,OR('5-man'!AN$26="D",'5-man'!AN$26="A",'5-man'!AN$26="S",'5-man'!AN$26="C",'5-man'!AN$26="H",'5-man'!AN$26="B",'5-man'!AN$26="T",'5-man'!AN$26="E",'5-man'!AN$26="SB")),1,0)</f>
        <v/>
      </c>
      <c r="AO215">
        <f>IF(OR(AN215=1,OR('5-man'!AO$26="D",'5-man'!AO$26="A",'5-man'!AO$26="S",'5-man'!AO$26="C",'5-man'!AO$26="H",'5-man'!AO$26="B",'5-man'!AO$26="T",'5-man'!AO$26="E",'5-man'!AO$26="SB")),1,0)</f>
        <v/>
      </c>
      <c r="AP215">
        <f>IF(OR(AO215=1,OR('5-man'!AP$26="D",'5-man'!AP$26="A",'5-man'!AP$26="S",'5-man'!AP$26="C",'5-man'!AP$26="H",'5-man'!AP$26="B",'5-man'!AP$26="T",'5-man'!AP$26="E",'5-man'!AP$26="SB")),1,0)</f>
        <v/>
      </c>
      <c r="AQ215">
        <f>IF(OR(AP215=1,OR('5-man'!AQ$26="D",'5-man'!AQ$26="A",'5-man'!AQ$26="S",'5-man'!AQ$26="C",'5-man'!AQ$26="H",'5-man'!AQ$26="B",'5-man'!AQ$26="T",'5-man'!AQ$26="E",'5-man'!AQ$26="SB")),1,0)</f>
        <v/>
      </c>
      <c r="AR215">
        <f>IF(OR(AQ215=1,OR('5-man'!AR$26="D",'5-man'!AR$26="A",'5-man'!AR$26="S",'5-man'!AR$26="C",'5-man'!AR$26="H",'5-man'!AR$26="B",'5-man'!AR$26="T",'5-man'!AR$26="E",'5-man'!AR$26="SB")),1,0)</f>
        <v/>
      </c>
      <c r="AS215">
        <f>IF(OR(AR215=1,OR('5-man'!AS$26="D",'5-man'!AS$26="A",'5-man'!AS$26="S",'5-man'!AS$26="C",'5-man'!AS$26="H",'5-man'!AS$26="B",'5-man'!AS$26="T",'5-man'!AS$26="E",'5-man'!AS$26="SB")),1,0)</f>
        <v/>
      </c>
      <c r="AT215">
        <f>IF(OR(AS215=1,OR('5-man'!AT$26="D",'5-man'!AT$26="A",'5-man'!AT$26="S",'5-man'!AT$26="C",'5-man'!AT$26="H",'5-man'!AT$26="B",'5-man'!AT$26="T",'5-man'!AT$26="E",'5-man'!AT$26="SB")),1,0)</f>
        <v/>
      </c>
      <c r="AU215">
        <f>IF(OR(AT215=1,OR('5-man'!AU$26="D",'5-man'!AU$26="A",'5-man'!AU$26="S",'5-man'!AU$26="C",'5-man'!AU$26="H",'5-man'!AU$26="B",'5-man'!AU$26="T",'5-man'!AU$26="E",'5-man'!AU$26="SB")),1,0)</f>
        <v/>
      </c>
      <c r="AV215">
        <f>IF(OR(AU215=1,OR('5-man'!AV$26="D",'5-man'!AV$26="A",'5-man'!AV$26="S",'5-man'!AV$26="C",'5-man'!AV$26="H",'5-man'!AV$26="B",'5-man'!AV$26="T",'5-man'!AV$26="E",'5-man'!AV$26="SB")),1,0)</f>
        <v/>
      </c>
      <c r="AW215">
        <f>IF(OR(AV215=1,OR('5-man'!AW$26="D",'5-man'!AW$26="A",'5-man'!AW$26="S",'5-man'!AW$26="C",'5-man'!AW$26="H",'5-man'!AW$26="B",'5-man'!AW$26="T",'5-man'!AW$26="E",'5-man'!AW$26="SB")),1,0)</f>
        <v/>
      </c>
      <c r="AX215">
        <f>IF(OR(AW215=1,OR('5-man'!AX$26="D",'5-man'!AX$26="A",'5-man'!AX$26="S",'5-man'!AX$26="C",'5-man'!AX$26="H",'5-man'!AX$26="B",'5-man'!AX$26="T",'5-man'!AX$26="E",'5-man'!AX$26="SB")),1,0)</f>
        <v/>
      </c>
      <c r="AY215">
        <f>IF(OR(AX215=1,OR('5-man'!AY$26="D",'5-man'!AY$26="A",'5-man'!AY$26="S",'5-man'!AY$26="C",'5-man'!AY$26="H",'5-man'!AY$26="B",'5-man'!AY$26="T",'5-man'!AY$26="E",'5-man'!AY$26="SB")),1,0)</f>
        <v/>
      </c>
      <c r="AZ215">
        <f>IF(OR(AY215=1,OR('5-man'!AZ$26="D",'5-man'!AZ$26="A",'5-man'!AZ$26="S",'5-man'!AZ$26="C",'5-man'!AZ$26="H",'5-man'!AZ$26="B",'5-man'!AZ$26="T",'5-man'!AZ$26="E",'5-man'!AZ$26="SB")),1,0)</f>
        <v/>
      </c>
      <c r="BA215">
        <f>IF(OR(AZ215=1,OR('5-man'!BA$26="D",'5-man'!BA$26="A",'5-man'!BA$26="S",'5-man'!BA$26="C",'5-man'!BA$26="H",'5-man'!BA$26="B",'5-man'!BA$26="T",'5-man'!BA$26="E",'5-man'!BA$26="SB")),1,0)</f>
        <v/>
      </c>
      <c r="BB215">
        <f>IF(OR(BA215=1,OR('5-man'!BB$26="D",'5-man'!BB$26="A",'5-man'!BB$26="S",'5-man'!BB$26="C",'5-man'!BB$26="H",'5-man'!BB$26="B",'5-man'!BB$26="T",'5-man'!BB$26="E",'5-man'!BB$26="SB")),1,0)</f>
        <v/>
      </c>
      <c r="BC215">
        <f>IF(OR(BB215=1,OR('5-man'!BC$26="D",'5-man'!BC$26="A",'5-man'!BC$26="S",'5-man'!BC$26="C",'5-man'!BC$26="H",'5-man'!BC$26="B",'5-man'!BC$26="T",'5-man'!BC$26="E",'5-man'!BC$26="SB")),1,0)</f>
        <v/>
      </c>
      <c r="BD215">
        <f>IF(OR(BC215=1,OR('5-man'!BD$26="D",'5-man'!BD$26="A",'5-man'!BD$26="S",'5-man'!BD$26="C",'5-man'!BD$26="H",'5-man'!BD$26="B",'5-man'!BD$26="T",'5-man'!BD$26="E",'5-man'!BD$26="SB")),1,0)</f>
        <v/>
      </c>
      <c r="BE215">
        <f>IF(OR(BD215=1,OR('5-man'!BE$26="D",'5-man'!BE$26="A",'5-man'!BE$26="S",'5-man'!BE$26="C",'5-man'!BE$26="H",'5-man'!BE$26="B",'5-man'!BE$26="T",'5-man'!BE$26="E",'5-man'!BE$26="SB")),1,0)</f>
        <v/>
      </c>
      <c r="BF215">
        <f>IF(OR(BE215=1,OR('5-man'!BF$26="D",'5-man'!BF$26="A",'5-man'!BF$26="S",'5-man'!BF$26="C",'5-man'!BF$26="H",'5-man'!BF$26="B",'5-man'!BF$26="T",'5-man'!BF$26="E",'5-man'!BF$26="SB")),1,0)</f>
        <v/>
      </c>
      <c r="BG215">
        <f>IF(OR(BF215=1,OR('5-man'!BG$26="D",'5-man'!BG$26="A",'5-man'!BG$26="S",'5-man'!BG$26="C",'5-man'!BG$26="H",'5-man'!BG$26="B",'5-man'!BG$26="T",'5-man'!BG$26="E",'5-man'!BG$26="SB")),1,0)</f>
        <v/>
      </c>
      <c r="BH215">
        <f>IF(OR(BG215=1,OR('5-man'!BH$26="D",'5-man'!BH$26="A",'5-man'!BH$26="S",'5-man'!BH$26="C",'5-man'!BH$26="H",'5-man'!BH$26="B",'5-man'!BH$26="T",'5-man'!BH$26="E",'5-man'!BH$26="SB")),1,0)</f>
        <v/>
      </c>
      <c r="BI215">
        <f>IF(OR(BH215=1,OR('5-man'!BI$26="D",'5-man'!BI$26="A",'5-man'!BI$26="S",'5-man'!BI$26="C",'5-man'!BI$26="H",'5-man'!BI$26="B",'5-man'!BI$26="T",'5-man'!BI$26="E",'5-man'!BI$26="SB")),1,0)</f>
        <v/>
      </c>
      <c r="BJ215">
        <f>IF(OR(BI215=1,OR('5-man'!BJ$26="D",'5-man'!BJ$26="A",'5-man'!BJ$26="S",'5-man'!BJ$26="C",'5-man'!BJ$26="H",'5-man'!BJ$26="B",'5-man'!BJ$26="T",'5-man'!BJ$26="E",'5-man'!BJ$26="SB")),1,0)</f>
        <v/>
      </c>
      <c r="BK215">
        <f>IF(OR(BJ215=1,OR('5-man'!BK$26="D",'5-man'!BK$26="A",'5-man'!BK$26="S",'5-man'!BK$26="C",'5-man'!BK$26="H",'5-man'!BK$26="B",'5-man'!BK$26="T",'5-man'!BK$26="E",'5-man'!BK$26="SB")),1,0)</f>
        <v/>
      </c>
      <c r="BL215">
        <f>IF(OR(BK215=1,OR('5-man'!BL$26="D",'5-man'!BL$26="A",'5-man'!BL$26="S",'5-man'!BL$26="C",'5-man'!BL$26="H",'5-man'!BL$26="B",'5-man'!BL$26="T",'5-man'!BL$26="E",'5-man'!BL$26="SB")),1,0)</f>
        <v/>
      </c>
      <c r="BM215">
        <f>IF(OR(BL215=1,OR('5-man'!BM$26="D",'5-man'!BM$26="A",'5-man'!BM$26="S",'5-man'!BM$26="C",'5-man'!BM$26="H",'5-man'!BM$26="B",'5-man'!BM$26="T",'5-man'!BM$26="E",'5-man'!BM$26="SB")),1,0)</f>
        <v/>
      </c>
      <c r="BN215">
        <f>IF(OR(BM215=1,OR('5-man'!BN$26="D",'5-man'!BN$26="A",'5-man'!BN$26="S",'5-man'!BN$26="C",'5-man'!BN$26="H",'5-man'!BN$26="B",'5-man'!BN$26="T",'5-man'!BN$26="E",'5-man'!BN$26="SB")),1,0)</f>
        <v/>
      </c>
      <c r="BO215">
        <f>IF(OR(BN215=1,OR('5-man'!BO$26="D",'5-man'!BO$26="A",'5-man'!BO$26="S",'5-man'!BO$26="C",'5-man'!BO$26="H",'5-man'!BO$26="B",'5-man'!BO$26="T",'5-man'!BO$26="E",'5-man'!BO$26="SB")),1,0)</f>
        <v/>
      </c>
      <c r="BP215">
        <f>IF(OR(BO215=1,OR('5-man'!BP$26="D",'5-man'!BP$26="A",'5-man'!BP$26="S",'5-man'!BP$26="C",'5-man'!BP$26="H",'5-man'!BP$26="B",'5-man'!BP$26="T",'5-man'!BP$26="E",'5-man'!BP$26="SB")),1,0)</f>
        <v/>
      </c>
      <c r="BQ215">
        <f>IF(OR(BP215=1,OR('5-man'!BQ$26="D",'5-man'!BQ$26="A",'5-man'!BQ$26="S",'5-man'!BQ$26="C",'5-man'!BQ$26="H",'5-man'!BQ$26="B",'5-man'!BQ$26="T",'5-man'!BQ$26="E",'5-man'!BQ$26="SB")),1,0)</f>
        <v/>
      </c>
      <c r="BR215">
        <f>IF(OR(BQ215=1,OR('5-man'!BR$26="D",'5-man'!BR$26="A",'5-man'!BR$26="S",'5-man'!BR$26="C",'5-man'!BR$26="H",'5-man'!BR$26="B",'5-man'!BR$26="T",'5-man'!BR$26="E",'5-man'!BR$26="SB")),1,0)</f>
        <v/>
      </c>
      <c r="BS215">
        <f>IF(OR(BR215=1,OR('5-man'!BS$26="D",'5-man'!BS$26="A",'5-man'!BS$26="S",'5-man'!BS$26="C",'5-man'!BS$26="H",'5-man'!BS$26="B",'5-man'!BS$26="T",'5-man'!BS$26="E",'5-man'!BS$26="SB")),1,0)</f>
        <v/>
      </c>
      <c r="BT215">
        <f>IF(OR(BS215=1,OR('5-man'!BT$26="D",'5-man'!BT$26="A",'5-man'!BT$26="S",'5-man'!BT$26="C",'5-man'!BT$26="H",'5-man'!BT$26="B",'5-man'!BT$26="T",'5-man'!BT$26="E",'5-man'!BT$26="SB")),1,0)</f>
        <v/>
      </c>
      <c r="BU215">
        <f>IF(OR(BT215=1,OR('5-man'!BU$26="D",'5-man'!BU$26="A",'5-man'!BU$26="S",'5-man'!BU$26="C",'5-man'!BU$26="H",'5-man'!BU$26="B",'5-man'!BU$26="T",'5-man'!BU$26="E",'5-man'!BU$26="SB")),1,0)</f>
        <v/>
      </c>
      <c r="BV215">
        <f>IF(OR(BU215=1,OR('5-man'!BV$26="D",'5-man'!BV$26="A",'5-man'!BV$26="S",'5-man'!BV$26="C",'5-man'!BV$26="H",'5-man'!BV$26="B",'5-man'!BV$26="T",'5-man'!BV$26="E",'5-man'!BV$26="SB")),1,0)</f>
        <v/>
      </c>
      <c r="BW215">
        <f>IF(OR(BV215=1,OR('5-man'!BW$26="D",'5-man'!BW$26="A",'5-man'!BW$26="S",'5-man'!BW$26="C",'5-man'!BW$26="H",'5-man'!BW$26="B",'5-man'!BW$26="T",'5-man'!BW$26="E",'5-man'!BW$26="SB")),1,0)</f>
        <v/>
      </c>
      <c r="BX215">
        <f>IF(OR(BW215=1,OR('5-man'!BX$26="D",'5-man'!BX$26="A",'5-man'!BX$26="S",'5-man'!BX$26="C",'5-man'!BX$26="H",'5-man'!BX$26="B",'5-man'!BX$26="T",'5-man'!BX$26="E",'5-man'!BX$26="SB")),1,0)</f>
        <v/>
      </c>
      <c r="BY215">
        <f>IF(OR(BX215=1,OR('5-man'!BY$26="D",'5-man'!BY$26="A",'5-man'!BY$26="S",'5-man'!BY$26="C",'5-man'!BY$26="H",'5-man'!BY$26="B",'5-man'!BY$26="T",'5-man'!BY$26="E",'5-man'!BY$26="SB")),1,0)</f>
        <v/>
      </c>
      <c r="BZ215">
        <f>IF(OR(BY215=1,OR('5-man'!BZ$26="D",'5-man'!BZ$26="A",'5-man'!BZ$26="S",'5-man'!BZ$26="C",'5-man'!BZ$26="H",'5-man'!BZ$26="B",'5-man'!BZ$26="T",'5-man'!BZ$26="E",'5-man'!BZ$26="SB")),1,0)</f>
        <v/>
      </c>
      <c r="CA215">
        <f>IF(OR(BZ215=1,OR('5-man'!CA$26="D",'5-man'!CA$26="A",'5-man'!CA$26="S",'5-man'!CA$26="C",'5-man'!CA$26="H",'5-man'!CA$26="B",'5-man'!CA$26="T",'5-man'!CA$26="E",'5-man'!CA$26="SB")),1,0)</f>
        <v/>
      </c>
      <c r="CB215">
        <f>IF(OR(CA215=1,OR('5-man'!CB$26="D",'5-man'!CB$26="A",'5-man'!CB$26="S",'5-man'!CB$26="C",'5-man'!CB$26="H",'5-man'!CB$26="B",'5-man'!CB$26="T",'5-man'!CB$26="E",'5-man'!CB$26="SB")),1,0)</f>
        <v/>
      </c>
      <c r="CC215">
        <f>IF(OR(CB215=1,OR('5-man'!CC$26="D",'5-man'!CC$26="A",'5-man'!CC$26="S",'5-man'!CC$26="C",'5-man'!CC$26="H",'5-man'!CC$26="B",'5-man'!CC$26="T",'5-man'!CC$26="E",'5-man'!CC$26="SB")),1,0)</f>
        <v/>
      </c>
      <c r="CD215">
        <f>IF(OR(CC215=1,OR('5-man'!CD$26="D",'5-man'!CD$26="A",'5-man'!CD$26="S",'5-man'!CD$26="C",'5-man'!CD$26="H",'5-man'!CD$26="B",'5-man'!CD$26="T",'5-man'!CD$26="E",'5-man'!CD$26="SB")),1,0)</f>
        <v/>
      </c>
    </row>
    <row r="216">
      <c r="A216" t="inlineStr">
        <is>
          <t>P2 mean</t>
        </is>
      </c>
      <c r="C216">
        <f>0</f>
        <v/>
      </c>
      <c r="D216">
        <f>IF('5-man'!C$26="S",12.021,0)+IF('5-man'!C$26="C",4.395,0)+IF('5-man'!C$26="H",IF('5-man'!$Z$12="Ayak",0,IF('5-man'!$Z$12="Swift blade",4.141,4.382)),0)+IF('5-man'!C$26="SB",8.187,0)</f>
        <v/>
      </c>
      <c r="E216">
        <f>IF('5-man'!D$26="S",12.021,0)+IF('5-man'!D$26="C",4.395,0)+IF('5-man'!D$26="H",IF('5-man'!$Z$12="Ayak",0,IF('5-man'!$Z$12="Swift blade",4.141,4.382)),0)+IF('5-man'!C$26="D",112.5,0)+IF('5-man'!C$26="B",1.087,0)+IF('5-man'!C$26="A",8.5,0)+IF('5-man'!C$26="E",1.254,0)+IF('5-man'!D$26="SB",8.187,0)+IF('5-man'!C$26="H",IF('5-man'!$Z$12="Ayak",1.255,0),0)</f>
        <v/>
      </c>
      <c r="F216">
        <f>IF('5-man'!E$26="S",12.021,0)+IF('5-man'!E$26="C",4.395,0)+IF('5-man'!E$26="H",IF('5-man'!$Z$12="Ayak",0,IF('5-man'!$Z$12="Swift blade",4.141,4.382)),0)+IF('5-man'!D$26="D",112.5,0)+IF('5-man'!D$26="B",1.087,0)+IF('5-man'!D$26="A",8.5,0)+IF('5-man'!C$26="T",1.252,0)+IF('5-man'!D$26="E",1.254,0)+IF('5-man'!E$26="SB",8.187,0)+IF('5-man'!D$26="H",IF('5-man'!$Z$12="Ayak",1.255,0),0)</f>
        <v/>
      </c>
      <c r="G216">
        <f>IF('5-man'!F$26="S",12.021,0)+IF('5-man'!F$26="C",4.395,0)+IF('5-man'!F$26="H",IF('5-man'!$Z$12="Ayak",0,IF('5-man'!$Z$12="Swift blade",4.141,4.382)),0)+IF('5-man'!E$26="D",112.5,0)+IF('5-man'!E$26="B",1.087,0)+IF('5-man'!E$26="A",8.5,0)+IF('5-man'!D$26="T",1.252,0)+IF('5-man'!E$26="E",1.254,0)+IF('5-man'!F$26="SB",8.187,0)+IF('5-man'!E$26="H",IF('5-man'!$Z$12="Ayak",1.255,0),0)</f>
        <v/>
      </c>
      <c r="H216">
        <f>IF('5-man'!G$26="S",12.021,0)+IF('5-man'!G$26="C",4.395,0)+IF('5-man'!G$26="H",IF('5-man'!$Z$12="Ayak",0,IF('5-man'!$Z$12="Swift blade",4.141,4.382)),0)+IF('5-man'!F$26="D",112.5,0)+IF('5-man'!F$26="B",1.087,0)+IF('5-man'!F$26="A",8.5,0)+IF('5-man'!E$26="T",1.252,0)+IF('5-man'!F$26="E",1.254,0)+IF('5-man'!G$26="SB",8.187,0)+IF('5-man'!F$26="H",IF('5-man'!$Z$12="Ayak",1.255,0),0)</f>
        <v/>
      </c>
      <c r="I216">
        <f>IF('5-man'!H$26="S",12.021,0)+IF('5-man'!H$26="C",4.395,0)+IF('5-man'!H$26="H",IF('5-man'!$Z$12="Ayak",0,IF('5-man'!$Z$12="Swift blade",4.141,4.382)),0)+IF('5-man'!G$26="D",112.5,0)+IF('5-man'!G$26="B",1.087,0)+IF('5-man'!G$26="A",8.5,0)+IF('5-man'!F$26="T",1.252,0)+IF('5-man'!G$26="E",1.254,0)+IF('5-man'!H$26="SB",8.187,0)+IF('5-man'!G$26="H",IF('5-man'!$Z$12="Ayak",1.255,0),0)</f>
        <v/>
      </c>
      <c r="J216">
        <f>IF('5-man'!I$26="S",12.021,0)+IF('5-man'!I$26="C",4.395,0)+IF('5-man'!I$26="H",IF('5-man'!$Z$12="Ayak",0,IF('5-man'!$Z$12="Swift blade",4.141,4.382)),0)+IF('5-man'!H$26="D",112.5,0)+IF('5-man'!H$26="B",1.087,0)+IF('5-man'!H$26="A",8.5,0)+IF('5-man'!G$26="T",1.252,0)+IF('5-man'!H$26="E",1.254,0)+IF('5-man'!I$26="SB",8.187,0)+IF('5-man'!H$26="H",IF('5-man'!$Z$12="Ayak",1.255,0),0)</f>
        <v/>
      </c>
      <c r="K216">
        <f>IF('5-man'!J$26="S",12.021,0)+IF('5-man'!J$26="C",4.395,0)+IF('5-man'!J$26="H",IF('5-man'!$Z$12="Ayak",0,IF('5-man'!$Z$12="Swift blade",4.141,4.382)),0)+IF('5-man'!I$26="D",112.5,0)+IF('5-man'!I$26="B",1.087,0)+IF('5-man'!I$26="A",8.5,0)+IF('5-man'!H$26="T",1.252,0)+IF('5-man'!I$26="E",1.254,0)+IF('5-man'!J$26="SB",8.187,0)+IF('5-man'!I$26="H",IF('5-man'!$Z$12="Ayak",1.255,0),0)</f>
        <v/>
      </c>
      <c r="L216">
        <f>IF('5-man'!K$26="S",12.021,0)+IF('5-man'!K$26="C",4.395,0)+IF('5-man'!K$26="H",IF('5-man'!$Z$12="Ayak",0,IF('5-man'!$Z$12="Swift blade",4.141,4.382)),0)+IF('5-man'!J$26="D",112.5,0)+IF('5-man'!J$26="B",1.087,0)+IF('5-man'!J$26="A",8.5,0)+IF('5-man'!I$26="T",1.252,0)+IF('5-man'!J$26="E",1.254,0)+IF('5-man'!K$26="SB",8.187,0)+IF('5-man'!J$26="H",IF('5-man'!$Z$12="Ayak",1.255,0),0)</f>
        <v/>
      </c>
      <c r="M216">
        <f>IF('5-man'!L$26="S",12.021,0)+IF('5-man'!L$26="C",4.395,0)+IF('5-man'!L$26="H",IF('5-man'!$Z$12="Ayak",0,IF('5-man'!$Z$12="Swift blade",4.141,4.382)),0)+IF('5-man'!K$26="D",112.5,0)+IF('5-man'!K$26="B",1.087,0)+IF('5-man'!K$26="A",8.5,0)+IF('5-man'!J$26="T",1.252,0)+IF('5-man'!K$26="E",1.254,0)+IF('5-man'!L$26="SB",8.187,0)+IF('5-man'!K$26="H",IF('5-man'!$Z$12="Ayak",1.255,0),0)</f>
        <v/>
      </c>
      <c r="N216">
        <f>IF('5-man'!M$26="S",12.021,0)+IF('5-man'!M$26="C",4.395,0)+IF('5-man'!M$26="H",IF('5-man'!$Z$12="Ayak",0,IF('5-man'!$Z$12="Swift blade",4.141,4.382)),0)+IF('5-man'!L$26="D",112.5,0)+IF('5-man'!L$26="B",1.087,0)+IF('5-man'!L$26="A",8.5,0)+IF('5-man'!K$26="T",1.252,0)+IF('5-man'!L$26="E",1.254,0)+IF('5-man'!M$26="SB",8.187,0)+IF('5-man'!L$26="H",IF('5-man'!$Z$12="Ayak",1.255,0),0)</f>
        <v/>
      </c>
      <c r="O216">
        <f>IF('5-man'!N$26="S",12.021,0)+IF('5-man'!N$26="C",4.395,0)+IF('5-man'!N$26="H",IF('5-man'!$Z$12="Ayak",0,IF('5-man'!$Z$12="Swift blade",4.141,4.382)),0)+IF('5-man'!M$26="D",112.5,0)+IF('5-man'!M$26="B",1.087,0)+IF('5-man'!M$26="A",8.5,0)+IF('5-man'!L$26="T",1.252,0)+IF('5-man'!M$26="E",1.254,0)+IF('5-man'!N$26="SB",8.187,0)+IF('5-man'!M$26="H",IF('5-man'!$Z$12="Ayak",1.255,0),0)</f>
        <v/>
      </c>
      <c r="P216">
        <f>IF('5-man'!O$26="S",12.021,0)+IF('5-man'!O$26="C",4.395,0)+IF('5-man'!O$26="H",IF('5-man'!$Z$12="Ayak",0,IF('5-man'!$Z$12="Swift blade",4.141,4.382)),0)+IF('5-man'!N$26="D",112.5,0)+IF('5-man'!N$26="B",1.087,0)+IF('5-man'!N$26="A",8.5,0)+IF('5-man'!M$26="T",1.252,0)+IF('5-man'!N$26="E",1.254,0)+IF('5-man'!O$26="SB",8.187,0)+IF('5-man'!N$26="H",IF('5-man'!$Z$12="Ayak",1.255,0),0)</f>
        <v/>
      </c>
      <c r="Q216">
        <f>IF('5-man'!P$26="S",12.021,0)+IF('5-man'!P$26="C",4.395,0)+IF('5-man'!P$26="H",IF('5-man'!$Z$12="Ayak",0,IF('5-man'!$Z$12="Swift blade",4.141,4.382)),0)+IF('5-man'!O$26="D",112.5,0)+IF('5-man'!O$26="B",1.087,0)+IF('5-man'!O$26="A",8.5,0)+IF('5-man'!N$26="T",1.252,0)+IF('5-man'!O$26="E",1.254,0)+IF('5-man'!P$26="SB",8.187,0)+IF('5-man'!O$26="H",IF('5-man'!$Z$12="Ayak",1.255,0),0)</f>
        <v/>
      </c>
      <c r="R216">
        <f>IF('5-man'!Q$26="S",12.021,0)+IF('5-man'!Q$26="C",4.395,0)+IF('5-man'!Q$26="H",IF('5-man'!$Z$12="Ayak",0,IF('5-man'!$Z$12="Swift blade",4.141,4.382)),0)+IF('5-man'!P$26="D",112.5,0)+IF('5-man'!P$26="B",1.087,0)+IF('5-man'!P$26="A",8.5,0)+IF('5-man'!O$26="T",1.252,0)+IF('5-man'!P$26="E",1.254,0)+IF('5-man'!Q$26="SB",8.187,0)+IF('5-man'!P$26="H",IF('5-man'!$Z$12="Ayak",1.255,0),0)</f>
        <v/>
      </c>
      <c r="S216">
        <f>IF('5-man'!R$26="S",12.021,0)+IF('5-man'!R$26="C",4.395,0)+IF('5-man'!R$26="H",IF('5-man'!$Z$12="Ayak",0,IF('5-man'!$Z$12="Swift blade",4.141,4.382)),0)+IF('5-man'!Q$26="D",112.5,0)+IF('5-man'!Q$26="B",1.087,0)+IF('5-man'!Q$26="A",8.5,0)+IF('5-man'!P$26="T",1.252,0)+IF('5-man'!Q$26="E",1.254,0)+IF('5-man'!R$26="SB",8.187,0)+IF('5-man'!Q$26="H",IF('5-man'!$Z$12="Ayak",1.255,0),0)</f>
        <v/>
      </c>
      <c r="T216">
        <f>IF('5-man'!S$26="S",12.021,0)+IF('5-man'!S$26="C",4.395,0)+IF('5-man'!S$26="H",IF('5-man'!$Z$12="Ayak",0,IF('5-man'!$Z$12="Swift blade",4.141,4.382)),0)+IF('5-man'!R$26="D",112.5,0)+IF('5-man'!R$26="B",1.087,0)+IF('5-man'!R$26="A",8.5,0)+IF('5-man'!Q$26="T",1.252,0)+IF('5-man'!R$26="E",1.254,0)+IF('5-man'!S$26="SB",8.187,0)+IF('5-man'!R$26="H",IF('5-man'!$Z$12="Ayak",1.255,0),0)</f>
        <v/>
      </c>
      <c r="U216">
        <f>IF('5-man'!T$26="S",12.021,0)+IF('5-man'!T$26="C",4.395,0)+IF('5-man'!T$26="H",IF('5-man'!$Z$12="Ayak",0,IF('5-man'!$Z$12="Swift blade",4.141,4.382)),0)+IF('5-man'!S$26="D",112.5,0)+IF('5-man'!S$26="B",1.087,0)+IF('5-man'!S$26="A",8.5,0)+IF('5-man'!R$26="T",1.252,0)+IF('5-man'!S$26="E",1.254,0)+IF('5-man'!T$26="SB",8.187,0)+IF('5-man'!S$26="H",IF('5-man'!$Z$12="Ayak",1.255,0),0)</f>
        <v/>
      </c>
      <c r="V216">
        <f>IF('5-man'!U$26="S",12.021,0)+IF('5-man'!U$26="C",4.395,0)+IF('5-man'!U$26="H",IF('5-man'!$Z$12="Ayak",0,IF('5-man'!$Z$12="Swift blade",4.141,4.382)),0)+IF('5-man'!T$26="D",112.5,0)+IF('5-man'!T$26="B",1.087,0)+IF('5-man'!T$26="A",8.5,0)+IF('5-man'!S$26="T",1.252,0)+IF('5-man'!T$26="E",1.254,0)+IF('5-man'!U$26="SB",8.187,0)+IF('5-man'!T$26="H",IF('5-man'!$Z$12="Ayak",1.255,0),0)</f>
        <v/>
      </c>
      <c r="W216">
        <f>IF('5-man'!V$26="S",12.021,0)+IF('5-man'!V$26="C",4.395,0)+IF('5-man'!V$26="H",IF('5-man'!$Z$12="Ayak",0,IF('5-man'!$Z$12="Swift blade",4.141,4.382)),0)+IF('5-man'!U$26="D",112.5,0)+IF('5-man'!U$26="B",1.087,0)+IF('5-man'!U$26="A",8.5,0)+IF('5-man'!T$26="T",1.252,0)+IF('5-man'!U$26="E",1.254,0)+IF('5-man'!V$26="SB",8.187,0)+IF('5-man'!U$26="H",IF('5-man'!$Z$12="Ayak",1.255,0),0)</f>
        <v/>
      </c>
      <c r="X216">
        <f>IF('5-man'!W$26="S",12.021,0)+IF('5-man'!W$26="C",4.395,0)+IF('5-man'!W$26="H",IF('5-man'!$Z$12="Ayak",0,IF('5-man'!$Z$12="Swift blade",4.141,4.382)),0)+IF('5-man'!V$26="D",112.5,0)+IF('5-man'!V$26="B",1.087,0)+IF('5-man'!V$26="A",8.5,0)+IF('5-man'!U$26="T",1.252,0)+IF('5-man'!V$26="E",1.254,0)+IF('5-man'!W$26="SB",8.187,0)+IF('5-man'!V$26="H",IF('5-man'!$Z$12="Ayak",1.255,0),0)</f>
        <v/>
      </c>
      <c r="Y216">
        <f>IF('5-man'!X$26="S",12.021,0)+IF('5-man'!X$26="C",4.395,0)+IF('5-man'!X$26="H",IF('5-man'!$Z$12="Ayak",0,IF('5-man'!$Z$12="Swift blade",4.141,4.382)),0)+IF('5-man'!W$26="D",112.5,0)+IF('5-man'!W$26="B",1.087,0)+IF('5-man'!W$26="A",8.5,0)+IF('5-man'!V$26="T",1.252,0)+IF('5-man'!W$26="E",1.254,0)+IF('5-man'!X$26="SB",8.187,0)+IF('5-man'!W$26="H",IF('5-man'!$Z$12="Ayak",1.255,0),0)</f>
        <v/>
      </c>
      <c r="Z216">
        <f>IF('5-man'!Y$26="S",12.021,0)+IF('5-man'!Y$26="C",4.395,0)+IF('5-man'!Y$26="H",IF('5-man'!$Z$12="Ayak",0,IF('5-man'!$Z$12="Swift blade",4.141,4.382)),0)+IF('5-man'!X$26="D",112.5,0)+IF('5-man'!X$26="B",1.087,0)+IF('5-man'!X$26="A",8.5,0)+IF('5-man'!W$26="T",1.252,0)+IF('5-man'!X$26="E",1.254,0)+IF('5-man'!Y$26="SB",8.187,0)+IF('5-man'!X$26="H",IF('5-man'!$Z$12="Ayak",1.255,0),0)</f>
        <v/>
      </c>
      <c r="AA216">
        <f>IF('5-man'!Z$26="S",12.021,0)+IF('5-man'!Z$26="C",4.395,0)+IF('5-man'!Z$26="H",IF('5-man'!$Z$12="Ayak",0,IF('5-man'!$Z$12="Swift blade",4.141,4.382)),0)+IF('5-man'!Y$26="D",112.5,0)+IF('5-man'!Y$26="B",1.087,0)+IF('5-man'!Y$26="A",8.5,0)+IF('5-man'!X$26="T",1.252,0)+IF('5-man'!Y$26="E",1.254,0)+IF('5-man'!Z$26="SB",8.187,0)+IF('5-man'!Y$26="H",IF('5-man'!$Z$12="Ayak",1.255,0),0)</f>
        <v/>
      </c>
      <c r="AB216">
        <f>IF('5-man'!AA$26="S",12.021,0)+IF('5-man'!AA$26="C",4.395,0)+IF('5-man'!AA$26="H",IF('5-man'!$Z$12="Ayak",0,IF('5-man'!$Z$12="Swift blade",4.141,4.382)),0)+IF('5-man'!Z$26="D",112.5,0)+IF('5-man'!Z$26="B",1.087,0)+IF('5-man'!Z$26="A",8.5,0)+IF('5-man'!Y$26="T",1.252,0)+IF('5-man'!Z$26="E",1.254,0)+IF('5-man'!AA$26="SB",8.187,0)+IF('5-man'!Z$26="H",IF('5-man'!$Z$12="Ayak",1.255,0),0)</f>
        <v/>
      </c>
      <c r="AC216">
        <f>IF('5-man'!AB$26="S",12.021,0)+IF('5-man'!AB$26="C",4.395,0)+IF('5-man'!AB$26="H",IF('5-man'!$Z$12="Ayak",0,IF('5-man'!$Z$12="Swift blade",4.141,4.382)),0)+IF('5-man'!AA$26="D",112.5,0)+IF('5-man'!AA$26="B",1.087,0)+IF('5-man'!AA$26="A",8.5,0)+IF('5-man'!Z$26="T",1.252,0)+IF('5-man'!AA$26="E",1.254,0)+IF('5-man'!AB$26="SB",8.187,0)+IF('5-man'!AA$26="H",IF('5-man'!$Z$12="Ayak",1.255,0),0)</f>
        <v/>
      </c>
      <c r="AD216">
        <f>IF('5-man'!AC$26="S",12.021,0)+IF('5-man'!AC$26="C",4.395,0)+IF('5-man'!AC$26="H",IF('5-man'!$Z$12="Ayak",0,IF('5-man'!$Z$12="Swift blade",4.141,4.382)),0)+IF('5-man'!AB$26="D",112.5,0)+IF('5-man'!AB$26="B",1.087,0)+IF('5-man'!AB$26="A",8.5,0)+IF('5-man'!AA$26="T",1.252,0)+IF('5-man'!AB$26="E",1.254,0)+IF('5-man'!AC$26="SB",8.187,0)+IF('5-man'!AB$26="H",IF('5-man'!$Z$12="Ayak",1.255,0),0)</f>
        <v/>
      </c>
      <c r="AE216">
        <f>IF('5-man'!AD$26="S",12.021,0)+IF('5-man'!AD$26="C",4.395,0)+IF('5-man'!AD$26="H",IF('5-man'!$Z$12="Ayak",0,IF('5-man'!$Z$12="Swift blade",4.141,4.382)),0)+IF('5-man'!AC$26="D",112.5,0)+IF('5-man'!AC$26="B",1.087,0)+IF('5-man'!AC$26="A",8.5,0)+IF('5-man'!AB$26="T",1.252,0)+IF('5-man'!AC$26="E",1.254,0)+IF('5-man'!AD$26="SB",8.187,0)+IF('5-man'!AC$26="H",IF('5-man'!$Z$12="Ayak",1.255,0),0)</f>
        <v/>
      </c>
      <c r="AF216">
        <f>IF('5-man'!AE$26="S",12.021,0)+IF('5-man'!AE$26="C",4.395,0)+IF('5-man'!AE$26="H",IF('5-man'!$Z$12="Ayak",0,IF('5-man'!$Z$12="Swift blade",4.141,4.382)),0)+IF('5-man'!AD$26="D",112.5,0)+IF('5-man'!AD$26="B",1.087,0)+IF('5-man'!AD$26="A",8.5,0)+IF('5-man'!AC$26="T",1.252,0)+IF('5-man'!AD$26="E",1.254,0)+IF('5-man'!AE$26="SB",8.187,0)+IF('5-man'!AD$26="H",IF('5-man'!$Z$12="Ayak",1.255,0),0)</f>
        <v/>
      </c>
      <c r="AG216">
        <f>IF('5-man'!AF$26="S",12.021,0)+IF('5-man'!AF$26="C",4.395,0)+IF('5-man'!AF$26="H",IF('5-man'!$Z$12="Ayak",0,IF('5-man'!$Z$12="Swift blade",4.141,4.382)),0)+IF('5-man'!AE$26="D",112.5,0)+IF('5-man'!AE$26="B",1.087,0)+IF('5-man'!AE$26="A",8.5,0)+IF('5-man'!AD$26="T",1.252,0)+IF('5-man'!AE$26="E",1.254,0)+IF('5-man'!AF$26="SB",8.187,0)+IF('5-man'!AE$26="H",IF('5-man'!$Z$12="Ayak",1.255,0),0)</f>
        <v/>
      </c>
      <c r="AH216">
        <f>IF('5-man'!AG$26="S",12.021,0)+IF('5-man'!AG$26="C",4.395,0)+IF('5-man'!AG$26="H",IF('5-man'!$Z$12="Ayak",0,IF('5-man'!$Z$12="Swift blade",4.141,4.382)),0)+IF('5-man'!AF$26="D",112.5,0)+IF('5-man'!AF$26="B",1.087,0)+IF('5-man'!AF$26="A",8.5,0)+IF('5-man'!AE$26="T",1.252,0)+IF('5-man'!AF$26="E",1.254,0)+IF('5-man'!AG$26="SB",8.187,0)+IF('5-man'!AF$26="H",IF('5-man'!$Z$12="Ayak",1.255,0),0)</f>
        <v/>
      </c>
      <c r="AI216">
        <f>IF('5-man'!AH$26="S",12.021,0)+IF('5-man'!AH$26="C",4.395,0)+IF('5-man'!AH$26="H",IF('5-man'!$Z$12="Ayak",0,IF('5-man'!$Z$12="Swift blade",4.141,4.382)),0)+IF('5-man'!AG$26="D",112.5,0)+IF('5-man'!AG$26="B",1.087,0)+IF('5-man'!AG$26="A",8.5,0)+IF('5-man'!AF$26="T",1.252,0)+IF('5-man'!AG$26="E",1.254,0)+IF('5-man'!AH$26="SB",8.187,0)+IF('5-man'!AG$26="H",IF('5-man'!$Z$12="Ayak",1.255,0),0)</f>
        <v/>
      </c>
      <c r="AJ216">
        <f>IF('5-man'!AI$26="S",12.021,0)+IF('5-man'!AI$26="C",4.395,0)+IF('5-man'!AI$26="H",IF('5-man'!$Z$12="Ayak",0,IF('5-man'!$Z$12="Swift blade",4.141,4.382)),0)+IF('5-man'!AH$26="D",112.5,0)+IF('5-man'!AH$26="B",1.087,0)+IF('5-man'!AH$26="A",8.5,0)+IF('5-man'!AG$26="T",1.252,0)+IF('5-man'!AH$26="E",1.254,0)+IF('5-man'!AI$26="SB",8.187,0)+IF('5-man'!AH$26="H",IF('5-man'!$Z$12="Ayak",1.255,0),0)</f>
        <v/>
      </c>
      <c r="AK216">
        <f>IF('5-man'!AJ$26="S",12.021,0)+IF('5-man'!AJ$26="C",4.395,0)+IF('5-man'!AJ$26="H",IF('5-man'!$Z$12="Ayak",0,IF('5-man'!$Z$12="Swift blade",4.141,4.382)),0)+IF('5-man'!AI$26="D",112.5,0)+IF('5-man'!AI$26="B",1.087,0)+IF('5-man'!AI$26="A",8.5,0)+IF('5-man'!AH$26="T",1.252,0)+IF('5-man'!AI$26="E",1.254,0)+IF('5-man'!AJ$26="SB",8.187,0)+IF('5-man'!AI$26="H",IF('5-man'!$Z$12="Ayak",1.255,0),0)</f>
        <v/>
      </c>
      <c r="AL216">
        <f>IF('5-man'!AK$26="S",12.021,0)+IF('5-man'!AK$26="C",4.395,0)+IF('5-man'!AK$26="H",IF('5-man'!$Z$12="Ayak",0,IF('5-man'!$Z$12="Swift blade",4.141,4.382)),0)+IF('5-man'!AJ$26="D",112.5,0)+IF('5-man'!AJ$26="B",1.087,0)+IF('5-man'!AJ$26="A",8.5,0)+IF('5-man'!AI$26="T",1.252,0)+IF('5-man'!AJ$26="E",1.254,0)+IF('5-man'!AK$26="SB",8.187,0)+IF('5-man'!AJ$26="H",IF('5-man'!$Z$12="Ayak",1.255,0),0)</f>
        <v/>
      </c>
      <c r="AM216">
        <f>IF('5-man'!AL$26="S",12.021,0)+IF('5-man'!AL$26="C",4.395,0)+IF('5-man'!AL$26="H",IF('5-man'!$Z$12="Ayak",0,IF('5-man'!$Z$12="Swift blade",4.141,4.382)),0)+IF('5-man'!AK$26="D",112.5,0)+IF('5-man'!AK$26="B",1.087,0)+IF('5-man'!AK$26="A",8.5,0)+IF('5-man'!AJ$26="T",1.252,0)+IF('5-man'!AK$26="E",1.254,0)+IF('5-man'!AL$26="SB",8.187,0)+IF('5-man'!AK$26="H",IF('5-man'!$Z$12="Ayak",1.255,0),0)</f>
        <v/>
      </c>
      <c r="AN216">
        <f>IF('5-man'!AM$26="S",12.021,0)+IF('5-man'!AM$26="C",4.395,0)+IF('5-man'!AM$26="H",IF('5-man'!$Z$12="Ayak",0,IF('5-man'!$Z$12="Swift blade",4.141,4.382)),0)+IF('5-man'!AL$26="D",112.5,0)+IF('5-man'!AL$26="B",1.087,0)+IF('5-man'!AL$26="A",8.5,0)+IF('5-man'!AK$26="T",1.252,0)+IF('5-man'!AL$26="E",1.254,0)+IF('5-man'!AM$26="SB",8.187,0)+IF('5-man'!AL$26="H",IF('5-man'!$Z$12="Ayak",1.255,0),0)</f>
        <v/>
      </c>
      <c r="AO216">
        <f>IF('5-man'!AN$26="S",12.021,0)+IF('5-man'!AN$26="C",4.395,0)+IF('5-man'!AN$26="H",IF('5-man'!$Z$12="Ayak",0,IF('5-man'!$Z$12="Swift blade",4.141,4.382)),0)+IF('5-man'!AM$26="D",112.5,0)+IF('5-man'!AM$26="B",1.087,0)+IF('5-man'!AM$26="A",8.5,0)+IF('5-man'!AL$26="T",1.252,0)+IF('5-man'!AM$26="E",1.254,0)+IF('5-man'!AN$26="SB",8.187,0)+IF('5-man'!AM$26="H",IF('5-man'!$Z$12="Ayak",1.255,0),0)</f>
        <v/>
      </c>
      <c r="AP216">
        <f>IF('5-man'!AO$26="S",12.021,0)+IF('5-man'!AO$26="C",4.395,0)+IF('5-man'!AO$26="H",IF('5-man'!$Z$12="Ayak",0,IF('5-man'!$Z$12="Swift blade",4.141,4.382)),0)+IF('5-man'!AN$26="D",112.5,0)+IF('5-man'!AN$26="B",1.087,0)+IF('5-man'!AN$26="A",8.5,0)+IF('5-man'!AM$26="T",1.252,0)+IF('5-man'!AN$26="E",1.254,0)+IF('5-man'!AO$26="SB",8.187,0)+IF('5-man'!AN$26="H",IF('5-man'!$Z$12="Ayak",1.255,0),0)</f>
        <v/>
      </c>
      <c r="AQ216">
        <f>IF('5-man'!AP$26="S",12.021,0)+IF('5-man'!AP$26="C",4.395,0)+IF('5-man'!AP$26="H",IF('5-man'!$Z$12="Ayak",0,IF('5-man'!$Z$12="Swift blade",4.141,4.382)),0)+IF('5-man'!AO$26="D",112.5,0)+IF('5-man'!AO$26="B",1.087,0)+IF('5-man'!AO$26="A",8.5,0)+IF('5-man'!AN$26="T",1.252,0)+IF('5-man'!AO$26="E",1.254,0)+IF('5-man'!AP$26="SB",8.187,0)+IF('5-man'!AO$26="H",IF('5-man'!$Z$12="Ayak",1.255,0),0)</f>
        <v/>
      </c>
      <c r="AR216">
        <f>IF('5-man'!AQ$26="S",12.021,0)+IF('5-man'!AQ$26="C",4.395,0)+IF('5-man'!AQ$26="H",IF('5-man'!$Z$12="Ayak",0,IF('5-man'!$Z$12="Swift blade",4.141,4.382)),0)+IF('5-man'!AP$26="D",112.5,0)+IF('5-man'!AP$26="B",1.087,0)+IF('5-man'!AP$26="A",8.5,0)+IF('5-man'!AO$26="T",1.252,0)+IF('5-man'!AP$26="E",1.254,0)+IF('5-man'!AQ$26="SB",8.187,0)+IF('5-man'!AP$26="H",IF('5-man'!$Z$12="Ayak",1.255,0),0)</f>
        <v/>
      </c>
      <c r="AS216">
        <f>IF('5-man'!AR$26="S",12.021,0)+IF('5-man'!AR$26="C",4.395,0)+IF('5-man'!AR$26="H",IF('5-man'!$Z$12="Ayak",0,IF('5-man'!$Z$12="Swift blade",4.141,4.382)),0)+IF('5-man'!AQ$26="D",112.5,0)+IF('5-man'!AQ$26="B",1.087,0)+IF('5-man'!AQ$26="A",8.5,0)+IF('5-man'!AP$26="T",1.252,0)+IF('5-man'!AQ$26="E",1.254,0)+IF('5-man'!AR$26="SB",8.187,0)+IF('5-man'!AQ$26="H",IF('5-man'!$Z$12="Ayak",1.255,0),0)</f>
        <v/>
      </c>
      <c r="AT216">
        <f>IF('5-man'!AS$26="S",12.021,0)+IF('5-man'!AS$26="C",4.395,0)+IF('5-man'!AS$26="H",IF('5-man'!$Z$12="Ayak",0,IF('5-man'!$Z$12="Swift blade",4.141,4.382)),0)+IF('5-man'!AR$26="D",112.5,0)+IF('5-man'!AR$26="B",1.087,0)+IF('5-man'!AR$26="A",8.5,0)+IF('5-man'!AQ$26="T",1.252,0)+IF('5-man'!AR$26="E",1.254,0)+IF('5-man'!AS$26="SB",8.187,0)+IF('5-man'!AR$26="H",IF('5-man'!$Z$12="Ayak",1.255,0),0)</f>
        <v/>
      </c>
      <c r="AU216">
        <f>IF('5-man'!AT$26="S",12.021,0)+IF('5-man'!AT$26="C",4.395,0)+IF('5-man'!AT$26="H",IF('5-man'!$Z$12="Ayak",0,IF('5-man'!$Z$12="Swift blade",4.141,4.382)),0)+IF('5-man'!AS$26="D",112.5,0)+IF('5-man'!AS$26="B",1.087,0)+IF('5-man'!AS$26="A",8.5,0)+IF('5-man'!AR$26="T",1.252,0)+IF('5-man'!AS$26="E",1.254,0)+IF('5-man'!AT$26="SB",8.187,0)+IF('5-man'!AS$26="H",IF('5-man'!$Z$12="Ayak",1.255,0),0)</f>
        <v/>
      </c>
      <c r="AV216">
        <f>IF('5-man'!AU$26="S",12.021,0)+IF('5-man'!AU$26="C",4.395,0)+IF('5-man'!AU$26="H",IF('5-man'!$Z$12="Ayak",0,IF('5-man'!$Z$12="Swift blade",4.141,4.382)),0)+IF('5-man'!AT$26="D",112.5,0)+IF('5-man'!AT$26="B",1.087,0)+IF('5-man'!AT$26="A",8.5,0)+IF('5-man'!AS$26="T",1.252,0)+IF('5-man'!AT$26="E",1.254,0)+IF('5-man'!AU$26="SB",8.187,0)+IF('5-man'!AT$26="H",IF('5-man'!$Z$12="Ayak",1.255,0),0)</f>
        <v/>
      </c>
      <c r="AW216">
        <f>IF('5-man'!AV$26="S",12.021,0)+IF('5-man'!AV$26="C",4.395,0)+IF('5-man'!AV$26="H",IF('5-man'!$Z$12="Ayak",0,IF('5-man'!$Z$12="Swift blade",4.141,4.382)),0)+IF('5-man'!AU$26="D",112.5,0)+IF('5-man'!AU$26="B",1.087,0)+IF('5-man'!AU$26="A",8.5,0)+IF('5-man'!AT$26="T",1.252,0)+IF('5-man'!AU$26="E",1.254,0)+IF('5-man'!AV$26="SB",8.187,0)+IF('5-man'!AU$26="H",IF('5-man'!$Z$12="Ayak",1.255,0),0)</f>
        <v/>
      </c>
      <c r="AX216">
        <f>IF('5-man'!AW$26="S",12.021,0)+IF('5-man'!AW$26="C",4.395,0)+IF('5-man'!AW$26="H",IF('5-man'!$Z$12="Ayak",0,IF('5-man'!$Z$12="Swift blade",4.141,4.382)),0)+IF('5-man'!AV$26="D",112.5,0)+IF('5-man'!AV$26="B",1.087,0)+IF('5-man'!AV$26="A",8.5,0)+IF('5-man'!AU$26="T",1.252,0)+IF('5-man'!AV$26="E",1.254,0)+IF('5-man'!AW$26="SB",8.187,0)+IF('5-man'!AV$26="H",IF('5-man'!$Z$12="Ayak",1.255,0),0)</f>
        <v/>
      </c>
      <c r="AY216">
        <f>IF('5-man'!AX$26="S",12.021,0)+IF('5-man'!AX$26="C",4.395,0)+IF('5-man'!AX$26="H",IF('5-man'!$Z$12="Ayak",0,IF('5-man'!$Z$12="Swift blade",4.141,4.382)),0)+IF('5-man'!AW$26="D",112.5,0)+IF('5-man'!AW$26="B",1.087,0)+IF('5-man'!AW$26="A",8.5,0)+IF('5-man'!AV$26="T",1.252,0)+IF('5-man'!AW$26="E",1.254,0)+IF('5-man'!AX$26="SB",8.187,0)+IF('5-man'!AW$26="H",IF('5-man'!$Z$12="Ayak",1.255,0),0)</f>
        <v/>
      </c>
      <c r="AZ216">
        <f>IF('5-man'!AY$26="S",12.021,0)+IF('5-man'!AY$26="C",4.395,0)+IF('5-man'!AY$26="H",IF('5-man'!$Z$12="Ayak",0,IF('5-man'!$Z$12="Swift blade",4.141,4.382)),0)+IF('5-man'!AX$26="D",112.5,0)+IF('5-man'!AX$26="B",1.087,0)+IF('5-man'!AX$26="A",8.5,0)+IF('5-man'!AW$26="T",1.252,0)+IF('5-man'!AX$26="E",1.254,0)+IF('5-man'!AY$26="SB",8.187,0)+IF('5-man'!AX$26="H",IF('5-man'!$Z$12="Ayak",1.255,0),0)</f>
        <v/>
      </c>
      <c r="BA216">
        <f>IF('5-man'!AZ$26="S",12.021,0)+IF('5-man'!AZ$26="C",4.395,0)+IF('5-man'!AZ$26="H",IF('5-man'!$Z$12="Ayak",0,IF('5-man'!$Z$12="Swift blade",4.141,4.382)),0)+IF('5-man'!AY$26="D",112.5,0)+IF('5-man'!AY$26="B",1.087,0)+IF('5-man'!AY$26="A",8.5,0)+IF('5-man'!AX$26="T",1.252,0)+IF('5-man'!AY$26="E",1.254,0)+IF('5-man'!AZ$26="SB",8.187,0)+IF('5-man'!AY$26="H",IF('5-man'!$Z$12="Ayak",1.255,0),0)</f>
        <v/>
      </c>
      <c r="BB216">
        <f>IF('5-man'!BA$26="S",12.021,0)+IF('5-man'!BA$26="C",4.395,0)+IF('5-man'!BA$26="H",IF('5-man'!$Z$12="Ayak",0,IF('5-man'!$Z$12="Swift blade",4.141,4.382)),0)+IF('5-man'!AZ$26="D",112.5,0)+IF('5-man'!AZ$26="B",1.087,0)+IF('5-man'!AZ$26="A",8.5,0)+IF('5-man'!AY$26="T",1.252,0)+IF('5-man'!AZ$26="E",1.254,0)+IF('5-man'!BA$26="SB",8.187,0)+IF('5-man'!AZ$26="H",IF('5-man'!$Z$12="Ayak",1.255,0),0)</f>
        <v/>
      </c>
      <c r="BC216">
        <f>IF('5-man'!BB$26="S",12.021,0)+IF('5-man'!BB$26="C",4.395,0)+IF('5-man'!BB$26="H",IF('5-man'!$Z$12="Ayak",0,IF('5-man'!$Z$12="Swift blade",4.141,4.382)),0)+IF('5-man'!BA$26="D",112.5,0)+IF('5-man'!BA$26="B",1.087,0)+IF('5-man'!BA$26="A",8.5,0)+IF('5-man'!AZ$26="T",1.252,0)+IF('5-man'!BA$26="E",1.254,0)+IF('5-man'!BB$26="SB",8.187,0)+IF('5-man'!BA$26="H",IF('5-man'!$Z$12="Ayak",1.255,0),0)</f>
        <v/>
      </c>
      <c r="BD216">
        <f>IF('5-man'!BC$26="S",12.021,0)+IF('5-man'!BC$26="C",4.395,0)+IF('5-man'!BC$26="H",IF('5-man'!$Z$12="Ayak",0,IF('5-man'!$Z$12="Swift blade",4.141,4.382)),0)+IF('5-man'!BB$26="D",112.5,0)+IF('5-man'!BB$26="B",1.087,0)+IF('5-man'!BB$26="A",8.5,0)+IF('5-man'!BA$26="T",1.252,0)+IF('5-man'!BB$26="E",1.254,0)+IF('5-man'!BC$26="SB",8.187,0)+IF('5-man'!BB$26="H",IF('5-man'!$Z$12="Ayak",1.255,0),0)</f>
        <v/>
      </c>
      <c r="BE216">
        <f>IF('5-man'!BD$26="S",12.021,0)+IF('5-man'!BD$26="C",4.395,0)+IF('5-man'!BD$26="H",IF('5-man'!$Z$12="Ayak",0,IF('5-man'!$Z$12="Swift blade",4.141,4.382)),0)+IF('5-man'!BC$26="D",112.5,0)+IF('5-man'!BC$26="B",1.087,0)+IF('5-man'!BC$26="A",8.5,0)+IF('5-man'!BB$26="T",1.252,0)+IF('5-man'!BC$26="E",1.254,0)+IF('5-man'!BD$26="SB",8.187,0)+IF('5-man'!BC$26="H",IF('5-man'!$Z$12="Ayak",1.255,0),0)</f>
        <v/>
      </c>
      <c r="BF216">
        <f>IF('5-man'!BE$26="S",12.021,0)+IF('5-man'!BE$26="C",4.395,0)+IF('5-man'!BE$26="H",IF('5-man'!$Z$12="Ayak",0,IF('5-man'!$Z$12="Swift blade",4.141,4.382)),0)+IF('5-man'!BD$26="D",112.5,0)+IF('5-man'!BD$26="B",1.087,0)+IF('5-man'!BD$26="A",8.5,0)+IF('5-man'!BC$26="T",1.252,0)+IF('5-man'!BD$26="E",1.254,0)+IF('5-man'!BE$26="SB",8.187,0)+IF('5-man'!BD$26="H",IF('5-man'!$Z$12="Ayak",1.255,0),0)</f>
        <v/>
      </c>
      <c r="BG216">
        <f>IF('5-man'!BF$26="S",12.021,0)+IF('5-man'!BF$26="C",4.395,0)+IF('5-man'!BF$26="H",IF('5-man'!$Z$12="Ayak",0,IF('5-man'!$Z$12="Swift blade",4.141,4.382)),0)+IF('5-man'!BE$26="D",112.5,0)+IF('5-man'!BE$26="B",1.087,0)+IF('5-man'!BE$26="A",8.5,0)+IF('5-man'!BD$26="T",1.252,0)+IF('5-man'!BE$26="E",1.254,0)+IF('5-man'!BF$26="SB",8.187,0)+IF('5-man'!BE$26="H",IF('5-man'!$Z$12="Ayak",1.255,0),0)</f>
        <v/>
      </c>
      <c r="BH216">
        <f>IF('5-man'!BG$26="S",12.021,0)+IF('5-man'!BG$26="C",4.395,0)+IF('5-man'!BG$26="H",IF('5-man'!$Z$12="Ayak",0,IF('5-man'!$Z$12="Swift blade",4.141,4.382)),0)+IF('5-man'!BF$26="D",112.5,0)+IF('5-man'!BF$26="B",1.087,0)+IF('5-man'!BF$26="A",8.5,0)+IF('5-man'!BE$26="T",1.252,0)+IF('5-man'!BF$26="E",1.254,0)+IF('5-man'!BG$26="SB",8.187,0)+IF('5-man'!BF$26="H",IF('5-man'!$Z$12="Ayak",1.255,0),0)</f>
        <v/>
      </c>
      <c r="BI216">
        <f>IF('5-man'!BH$26="S",12.021,0)+IF('5-man'!BH$26="C",4.395,0)+IF('5-man'!BH$26="H",IF('5-man'!$Z$12="Ayak",0,IF('5-man'!$Z$12="Swift blade",4.141,4.382)),0)+IF('5-man'!BG$26="D",112.5,0)+IF('5-man'!BG$26="B",1.087,0)+IF('5-man'!BG$26="A",8.5,0)+IF('5-man'!BF$26="T",1.252,0)+IF('5-man'!BG$26="E",1.254,0)+IF('5-man'!BH$26="SB",8.187,0)+IF('5-man'!BG$26="H",IF('5-man'!$Z$12="Ayak",1.255,0),0)</f>
        <v/>
      </c>
      <c r="BJ216">
        <f>IF('5-man'!BI$26="S",12.021,0)+IF('5-man'!BI$26="C",4.395,0)+IF('5-man'!BI$26="H",IF('5-man'!$Z$12="Ayak",0,IF('5-man'!$Z$12="Swift blade",4.141,4.382)),0)+IF('5-man'!BH$26="D",112.5,0)+IF('5-man'!BH$26="B",1.087,0)+IF('5-man'!BH$26="A",8.5,0)+IF('5-man'!BG$26="T",1.252,0)+IF('5-man'!BH$26="E",1.254,0)+IF('5-man'!BI$26="SB",8.187,0)+IF('5-man'!BH$26="H",IF('5-man'!$Z$12="Ayak",1.255,0),0)</f>
        <v/>
      </c>
      <c r="BK216">
        <f>IF('5-man'!BJ$26="S",12.021,0)+IF('5-man'!BJ$26="C",4.395,0)+IF('5-man'!BJ$26="H",IF('5-man'!$Z$12="Ayak",0,IF('5-man'!$Z$12="Swift blade",4.141,4.382)),0)+IF('5-man'!BI$26="D",112.5,0)+IF('5-man'!BI$26="B",1.087,0)+IF('5-man'!BI$26="A",8.5,0)+IF('5-man'!BH$26="T",1.252,0)+IF('5-man'!BI$26="E",1.254,0)+IF('5-man'!BJ$26="SB",8.187,0)+IF('5-man'!BI$26="H",IF('5-man'!$Z$12="Ayak",1.255,0),0)</f>
        <v/>
      </c>
      <c r="BL216">
        <f>IF('5-man'!BK$26="S",12.021,0)+IF('5-man'!BK$26="C",4.395,0)+IF('5-man'!BK$26="H",IF('5-man'!$Z$12="Ayak",0,IF('5-man'!$Z$12="Swift blade",4.141,4.382)),0)+IF('5-man'!BJ$26="D",112.5,0)+IF('5-man'!BJ$26="B",1.087,0)+IF('5-man'!BJ$26="A",8.5,0)+IF('5-man'!BI$26="T",1.252,0)+IF('5-man'!BJ$26="E",1.254,0)+IF('5-man'!BK$26="SB",8.187,0)+IF('5-man'!BJ$26="H",IF('5-man'!$Z$12="Ayak",1.255,0),0)</f>
        <v/>
      </c>
      <c r="BM216">
        <f>IF('5-man'!BL$26="S",12.021,0)+IF('5-man'!BL$26="C",4.395,0)+IF('5-man'!BL$26="H",IF('5-man'!$Z$12="Ayak",0,IF('5-man'!$Z$12="Swift blade",4.141,4.382)),0)+IF('5-man'!BK$26="D",112.5,0)+IF('5-man'!BK$26="B",1.087,0)+IF('5-man'!BK$26="A",8.5,0)+IF('5-man'!BJ$26="T",1.252,0)+IF('5-man'!BK$26="E",1.254,0)+IF('5-man'!BL$26="SB",8.187,0)+IF('5-man'!BK$26="H",IF('5-man'!$Z$12="Ayak",1.255,0),0)</f>
        <v/>
      </c>
      <c r="BN216">
        <f>IF('5-man'!BM$26="S",12.021,0)+IF('5-man'!BM$26="C",4.395,0)+IF('5-man'!BM$26="H",IF('5-man'!$Z$12="Ayak",0,IF('5-man'!$Z$12="Swift blade",4.141,4.382)),0)+IF('5-man'!BL$26="D",112.5,0)+IF('5-man'!BL$26="B",1.087,0)+IF('5-man'!BL$26="A",8.5,0)+IF('5-man'!BK$26="T",1.252,0)+IF('5-man'!BL$26="E",1.254,0)+IF('5-man'!BM$26="SB",8.187,0)+IF('5-man'!BL$26="H",IF('5-man'!$Z$12="Ayak",1.255,0),0)</f>
        <v/>
      </c>
      <c r="BO216">
        <f>IF('5-man'!BN$26="S",12.021,0)+IF('5-man'!BN$26="C",4.395,0)+IF('5-man'!BN$26="H",IF('5-man'!$Z$12="Ayak",0,IF('5-man'!$Z$12="Swift blade",4.141,4.382)),0)+IF('5-man'!BM$26="D",112.5,0)+IF('5-man'!BM$26="B",1.087,0)+IF('5-man'!BM$26="A",8.5,0)+IF('5-man'!BL$26="T",1.252,0)+IF('5-man'!BM$26="E",1.254,0)+IF('5-man'!BN$26="SB",8.187,0)+IF('5-man'!BM$26="H",IF('5-man'!$Z$12="Ayak",1.255,0),0)</f>
        <v/>
      </c>
      <c r="BP216">
        <f>IF('5-man'!BO$26="S",12.021,0)+IF('5-man'!BO$26="C",4.395,0)+IF('5-man'!BO$26="H",IF('5-man'!$Z$12="Ayak",0,IF('5-man'!$Z$12="Swift blade",4.141,4.382)),0)+IF('5-man'!BN$26="D",112.5,0)+IF('5-man'!BN$26="B",1.087,0)+IF('5-man'!BN$26="A",8.5,0)+IF('5-man'!BM$26="T",1.252,0)+IF('5-man'!BN$26="E",1.254,0)+IF('5-man'!BO$26="SB",8.187,0)+IF('5-man'!BN$26="H",IF('5-man'!$Z$12="Ayak",1.255,0),0)</f>
        <v/>
      </c>
      <c r="BQ216">
        <f>IF('5-man'!BP$26="S",12.021,0)+IF('5-man'!BP$26="C",4.395,0)+IF('5-man'!BP$26="H",IF('5-man'!$Z$12="Ayak",0,IF('5-man'!$Z$12="Swift blade",4.141,4.382)),0)+IF('5-man'!BO$26="D",112.5,0)+IF('5-man'!BO$26="B",1.087,0)+IF('5-man'!BO$26="A",8.5,0)+IF('5-man'!BN$26="T",1.252,0)+IF('5-man'!BO$26="E",1.254,0)+IF('5-man'!BP$26="SB",8.187,0)+IF('5-man'!BO$26="H",IF('5-man'!$Z$12="Ayak",1.255,0),0)</f>
        <v/>
      </c>
      <c r="BR216">
        <f>IF('5-man'!BQ$26="S",12.021,0)+IF('5-man'!BQ$26="C",4.395,0)+IF('5-man'!BQ$26="H",IF('5-man'!$Z$12="Ayak",0,IF('5-man'!$Z$12="Swift blade",4.141,4.382)),0)+IF('5-man'!BP$26="D",112.5,0)+IF('5-man'!BP$26="B",1.087,0)+IF('5-man'!BP$26="A",8.5,0)+IF('5-man'!BO$26="T",1.252,0)+IF('5-man'!BP$26="E",1.254,0)+IF('5-man'!BQ$26="SB",8.187,0)+IF('5-man'!BP$26="H",IF('5-man'!$Z$12="Ayak",1.255,0),0)</f>
        <v/>
      </c>
      <c r="BS216">
        <f>IF('5-man'!BR$26="S",12.021,0)+IF('5-man'!BR$26="C",4.395,0)+IF('5-man'!BR$26="H",IF('5-man'!$Z$12="Ayak",0,IF('5-man'!$Z$12="Swift blade",4.141,4.382)),0)+IF('5-man'!BQ$26="D",112.5,0)+IF('5-man'!BQ$26="B",1.087,0)+IF('5-man'!BQ$26="A",8.5,0)+IF('5-man'!BP$26="T",1.252,0)+IF('5-man'!BQ$26="E",1.254,0)+IF('5-man'!BR$26="SB",8.187,0)+IF('5-man'!BQ$26="H",IF('5-man'!$Z$12="Ayak",1.255,0),0)</f>
        <v/>
      </c>
      <c r="BT216">
        <f>IF('5-man'!BS$26="S",12.021,0)+IF('5-man'!BS$26="C",4.395,0)+IF('5-man'!BS$26="H",IF('5-man'!$Z$12="Ayak",0,IF('5-man'!$Z$12="Swift blade",4.141,4.382)),0)+IF('5-man'!BR$26="D",112.5,0)+IF('5-man'!BR$26="B",1.087,0)+IF('5-man'!BR$26="A",8.5,0)+IF('5-man'!BQ$26="T",1.252,0)+IF('5-man'!BR$26="E",1.254,0)+IF('5-man'!BS$26="SB",8.187,0)+IF('5-man'!BR$26="H",IF('5-man'!$Z$12="Ayak",1.255,0),0)</f>
        <v/>
      </c>
      <c r="BU216">
        <f>IF('5-man'!BT$26="S",12.021,0)+IF('5-man'!BT$26="C",4.395,0)+IF('5-man'!BT$26="H",IF('5-man'!$Z$12="Ayak",0,IF('5-man'!$Z$12="Swift blade",4.141,4.382)),0)+IF('5-man'!BS$26="D",112.5,0)+IF('5-man'!BS$26="B",1.087,0)+IF('5-man'!BS$26="A",8.5,0)+IF('5-man'!BR$26="T",1.252,0)+IF('5-man'!BS$26="E",1.254,0)+IF('5-man'!BT$26="SB",8.187,0)+IF('5-man'!BS$26="H",IF('5-man'!$Z$12="Ayak",1.255,0),0)</f>
        <v/>
      </c>
      <c r="BV216">
        <f>IF('5-man'!BU$26="S",12.021,0)+IF('5-man'!BU$26="C",4.395,0)+IF('5-man'!BU$26="H",IF('5-man'!$Z$12="Ayak",0,IF('5-man'!$Z$12="Swift blade",4.141,4.382)),0)+IF('5-man'!BT$26="D",112.5,0)+IF('5-man'!BT$26="B",1.087,0)+IF('5-man'!BT$26="A",8.5,0)+IF('5-man'!BS$26="T",1.252,0)+IF('5-man'!BT$26="E",1.254,0)+IF('5-man'!BU$26="SB",8.187,0)+IF('5-man'!BT$26="H",IF('5-man'!$Z$12="Ayak",1.255,0),0)</f>
        <v/>
      </c>
      <c r="BW216">
        <f>IF('5-man'!BV$26="S",12.021,0)+IF('5-man'!BV$26="C",4.395,0)+IF('5-man'!BV$26="H",IF('5-man'!$Z$12="Ayak",0,IF('5-man'!$Z$12="Swift blade",4.141,4.382)),0)+IF('5-man'!BU$26="D",112.5,0)+IF('5-man'!BU$26="B",1.087,0)+IF('5-man'!BU$26="A",8.5,0)+IF('5-man'!BT$26="T",1.252,0)+IF('5-man'!BU$26="E",1.254,0)+IF('5-man'!BV$26="SB",8.187,0)+IF('5-man'!BU$26="H",IF('5-man'!$Z$12="Ayak",1.255,0),0)</f>
        <v/>
      </c>
      <c r="BX216">
        <f>IF('5-man'!BW$26="S",12.021,0)+IF('5-man'!BW$26="C",4.395,0)+IF('5-man'!BW$26="H",IF('5-man'!$Z$12="Ayak",0,IF('5-man'!$Z$12="Swift blade",4.141,4.382)),0)+IF('5-man'!BV$26="D",112.5,0)+IF('5-man'!BV$26="B",1.087,0)+IF('5-man'!BV$26="A",8.5,0)+IF('5-man'!BU$26="T",1.252,0)+IF('5-man'!BV$26="E",1.254,0)+IF('5-man'!BW$26="SB",8.187,0)+IF('5-man'!BV$26="H",IF('5-man'!$Z$12="Ayak",1.255,0),0)</f>
        <v/>
      </c>
      <c r="BY216">
        <f>IF('5-man'!BX$26="S",12.021,0)+IF('5-man'!BX$26="C",4.395,0)+IF('5-man'!BX$26="H",IF('5-man'!$Z$12="Ayak",0,IF('5-man'!$Z$12="Swift blade",4.141,4.382)),0)+IF('5-man'!BW$26="D",112.5,0)+IF('5-man'!BW$26="B",1.087,0)+IF('5-man'!BW$26="A",8.5,0)+IF('5-man'!BV$26="T",1.252,0)+IF('5-man'!BW$26="E",1.254,0)+IF('5-man'!BX$26="SB",8.187,0)+IF('5-man'!BW$26="H",IF('5-man'!$Z$12="Ayak",1.255,0),0)</f>
        <v/>
      </c>
      <c r="BZ216">
        <f>IF('5-man'!BY$26="S",12.021,0)+IF('5-man'!BY$26="C",4.395,0)+IF('5-man'!BY$26="H",IF('5-man'!$Z$12="Ayak",0,IF('5-man'!$Z$12="Swift blade",4.141,4.382)),0)+IF('5-man'!BX$26="D",112.5,0)+IF('5-man'!BX$26="B",1.087,0)+IF('5-man'!BX$26="A",8.5,0)+IF('5-man'!BW$26="T",1.252,0)+IF('5-man'!BX$26="E",1.254,0)+IF('5-man'!BY$26="SB",8.187,0)+IF('5-man'!BX$26="H",IF('5-man'!$Z$12="Ayak",1.255,0),0)</f>
        <v/>
      </c>
      <c r="CA216">
        <f>IF('5-man'!BZ$26="S",12.021,0)+IF('5-man'!BZ$26="C",4.395,0)+IF('5-man'!BZ$26="H",IF('5-man'!$Z$12="Ayak",0,IF('5-man'!$Z$12="Swift blade",4.141,4.382)),0)+IF('5-man'!BY$26="D",112.5,0)+IF('5-man'!BY$26="B",1.087,0)+IF('5-man'!BY$26="A",8.5,0)+IF('5-man'!BX$26="T",1.252,0)+IF('5-man'!BY$26="E",1.254,0)+IF('5-man'!BZ$26="SB",8.187,0)+IF('5-man'!BY$26="H",IF('5-man'!$Z$12="Ayak",1.255,0),0)</f>
        <v/>
      </c>
      <c r="CB216">
        <f>IF('5-man'!CA$26="S",12.021,0)+IF('5-man'!CA$26="C",4.395,0)+IF('5-man'!CA$26="H",IF('5-man'!$Z$12="Ayak",0,IF('5-man'!$Z$12="Swift blade",4.141,4.382)),0)+IF('5-man'!BZ$26="D",112.5,0)+IF('5-man'!BZ$26="B",1.087,0)+IF('5-man'!BZ$26="A",8.5,0)+IF('5-man'!BY$26="T",1.252,0)+IF('5-man'!BZ$26="E",1.254,0)+IF('5-man'!CA$26="SB",8.187,0)+IF('5-man'!BZ$26="H",IF('5-man'!$Z$12="Ayak",1.255,0),0)</f>
        <v/>
      </c>
      <c r="CC216">
        <f>IF('5-man'!CB$26="S",12.021,0)+IF('5-man'!CB$26="C",4.395,0)+IF('5-man'!CB$26="H",IF('5-man'!$Z$12="Ayak",0,IF('5-man'!$Z$12="Swift blade",4.141,4.382)),0)+IF('5-man'!CA$26="D",112.5,0)+IF('5-man'!CA$26="B",1.087,0)+IF('5-man'!CA$26="A",8.5,0)+IF('5-man'!BZ$26="T",1.252,0)+IF('5-man'!CA$26="E",1.254,0)+IF('5-man'!CB$26="SB",8.187,0)+IF('5-man'!CA$26="H",IF('5-man'!$Z$12="Ayak",1.255,0),0)</f>
        <v/>
      </c>
      <c r="CD216">
        <f>IF('5-man'!CC$26="S",12.021,0)+IF('5-man'!CC$26="C",4.395,0)+IF('5-man'!CC$26="H",IF('5-man'!$Z$12="Ayak",0,IF('5-man'!$Z$12="Swift blade",4.141,4.382)),0)+IF('5-man'!CB$26="D",112.5,0)+IF('5-man'!CB$26="B",1.087,0)+IF('5-man'!CB$26="A",8.5,0)+IF('5-man'!CA$26="T",1.252,0)+IF('5-man'!CB$26="E",1.254,0)+IF('5-man'!CC$26="SB",8.187,0)+IF('5-man'!CB$26="H",IF('5-man'!$Z$12="Ayak",1.255,0),0)</f>
        <v/>
      </c>
    </row>
    <row r="217">
      <c r="A217" t="inlineStr">
        <is>
          <t>P2 var</t>
        </is>
      </c>
      <c r="C217">
        <f>0</f>
        <v/>
      </c>
      <c r="D217">
        <f>IF('5-man'!C$26="S",26.708,0)+IF('5-man'!C$26="C",10.052,0)+IF('5-man'!C$26="H",IF('5-man'!$Z$12="Ayak",0,IF('5-man'!$Z$12="Swift blade",9.844,9.929)),0)+IF('5-man'!C$26="SB",18.815,0)</f>
        <v/>
      </c>
      <c r="E217">
        <f>IF('5-man'!D$26="S",26.708,0)+IF('5-man'!D$26="C",10.052,0)+IF('5-man'!D$26="H",IF('5-man'!$Z$12="Ayak",0,IF('5-man'!$Z$12="Swift blade",9.844,9.929)),0)+IF('5-man'!C$26="D",481.25,0)+IF('5-man'!C$26="B",1.257,0)+IF('5-man'!C$26="A",26.917,0)+IF('5-man'!C$26="E",1.275,0)+IF('5-man'!D$26="SB",18.815,0)+IF('5-man'!C$26="H",IF('5-man'!$Z$12="Ayak",1.276,0),0)</f>
        <v/>
      </c>
      <c r="F217">
        <f>IF('5-man'!E$26="S",26.708,0)+IF('5-man'!E$26="C",10.052,0)+IF('5-man'!E$26="H",IF('5-man'!$Z$12="Ayak",0,IF('5-man'!$Z$12="Swift blade",9.844,9.929)),0)+IF('5-man'!D$26="D",481.25,0)+IF('5-man'!D$26="B",1.257,0)+IF('5-man'!D$26="A",26.917,0)+IF('5-man'!C$26="T",1.29,0)+IF('5-man'!D$26="E",1.275,0)+IF('5-man'!E$26="SB",18.815,0)+IF('5-man'!D$26="H",IF('5-man'!$Z$12="Ayak",1.276,0),0)</f>
        <v/>
      </c>
      <c r="G217">
        <f>IF('5-man'!F$26="S",26.708,0)+IF('5-man'!F$26="C",10.052,0)+IF('5-man'!F$26="H",IF('5-man'!$Z$12="Ayak",0,IF('5-man'!$Z$12="Swift blade",9.844,9.929)),0)+IF('5-man'!E$26="D",481.25,0)+IF('5-man'!E$26="B",1.257,0)+IF('5-man'!E$26="A",26.917,0)+IF('5-man'!D$26="T",1.29,0)+IF('5-man'!E$26="E",1.275,0)+IF('5-man'!F$26="SB",18.815,0)+IF('5-man'!E$26="H",IF('5-man'!$Z$12="Ayak",1.276,0),0)</f>
        <v/>
      </c>
      <c r="H217">
        <f>IF('5-man'!G$26="S",26.708,0)+IF('5-man'!G$26="C",10.052,0)+IF('5-man'!G$26="H",IF('5-man'!$Z$12="Ayak",0,IF('5-man'!$Z$12="Swift blade",9.844,9.929)),0)+IF('5-man'!F$26="D",481.25,0)+IF('5-man'!F$26="B",1.257,0)+IF('5-man'!F$26="A",26.917,0)+IF('5-man'!E$26="T",1.29,0)+IF('5-man'!F$26="E",1.275,0)+IF('5-man'!G$26="SB",18.815,0)+IF('5-man'!F$26="H",IF('5-man'!$Z$12="Ayak",1.276,0),0)</f>
        <v/>
      </c>
      <c r="I217">
        <f>IF('5-man'!H$26="S",26.708,0)+IF('5-man'!H$26="C",10.052,0)+IF('5-man'!H$26="H",IF('5-man'!$Z$12="Ayak",0,IF('5-man'!$Z$12="Swift blade",9.844,9.929)),0)+IF('5-man'!G$26="D",481.25,0)+IF('5-man'!G$26="B",1.257,0)+IF('5-man'!G$26="A",26.917,0)+IF('5-man'!F$26="T",1.29,0)+IF('5-man'!G$26="E",1.275,0)+IF('5-man'!H$26="SB",18.815,0)+IF('5-man'!G$26="H",IF('5-man'!$Z$12="Ayak",1.276,0),0)</f>
        <v/>
      </c>
      <c r="J217">
        <f>IF('5-man'!I$26="S",26.708,0)+IF('5-man'!I$26="C",10.052,0)+IF('5-man'!I$26="H",IF('5-man'!$Z$12="Ayak",0,IF('5-man'!$Z$12="Swift blade",9.844,9.929)),0)+IF('5-man'!H$26="D",481.25,0)+IF('5-man'!H$26="B",1.257,0)+IF('5-man'!H$26="A",26.917,0)+IF('5-man'!G$26="T",1.29,0)+IF('5-man'!H$26="E",1.275,0)+IF('5-man'!I$26="SB",18.815,0)+IF('5-man'!H$26="H",IF('5-man'!$Z$12="Ayak",1.276,0),0)</f>
        <v/>
      </c>
      <c r="K217">
        <f>IF('5-man'!J$26="S",26.708,0)+IF('5-man'!J$26="C",10.052,0)+IF('5-man'!J$26="H",IF('5-man'!$Z$12="Ayak",0,IF('5-man'!$Z$12="Swift blade",9.844,9.929)),0)+IF('5-man'!I$26="D",481.25,0)+IF('5-man'!I$26="B",1.257,0)+IF('5-man'!I$26="A",26.917,0)+IF('5-man'!H$26="T",1.29,0)+IF('5-man'!I$26="E",1.275,0)+IF('5-man'!J$26="SB",18.815,0)+IF('5-man'!I$26="H",IF('5-man'!$Z$12="Ayak",1.276,0),0)</f>
        <v/>
      </c>
      <c r="L217">
        <f>IF('5-man'!K$26="S",26.708,0)+IF('5-man'!K$26="C",10.052,0)+IF('5-man'!K$26="H",IF('5-man'!$Z$12="Ayak",0,IF('5-man'!$Z$12="Swift blade",9.844,9.929)),0)+IF('5-man'!J$26="D",481.25,0)+IF('5-man'!J$26="B",1.257,0)+IF('5-man'!J$26="A",26.917,0)+IF('5-man'!I$26="T",1.29,0)+IF('5-man'!J$26="E",1.275,0)+IF('5-man'!K$26="SB",18.815,0)+IF('5-man'!J$26="H",IF('5-man'!$Z$12="Ayak",1.276,0),0)</f>
        <v/>
      </c>
      <c r="M217">
        <f>IF('5-man'!L$26="S",26.708,0)+IF('5-man'!L$26="C",10.052,0)+IF('5-man'!L$26="H",IF('5-man'!$Z$12="Ayak",0,IF('5-man'!$Z$12="Swift blade",9.844,9.929)),0)+IF('5-man'!K$26="D",481.25,0)+IF('5-man'!K$26="B",1.257,0)+IF('5-man'!K$26="A",26.917,0)+IF('5-man'!J$26="T",1.29,0)+IF('5-man'!K$26="E",1.275,0)+IF('5-man'!L$26="SB",18.815,0)+IF('5-man'!K$26="H",IF('5-man'!$Z$12="Ayak",1.276,0),0)</f>
        <v/>
      </c>
      <c r="N217">
        <f>IF('5-man'!M$26="S",26.708,0)+IF('5-man'!M$26="C",10.052,0)+IF('5-man'!M$26="H",IF('5-man'!$Z$12="Ayak",0,IF('5-man'!$Z$12="Swift blade",9.844,9.929)),0)+IF('5-man'!L$26="D",481.25,0)+IF('5-man'!L$26="B",1.257,0)+IF('5-man'!L$26="A",26.917,0)+IF('5-man'!K$26="T",1.29,0)+IF('5-man'!L$26="E",1.275,0)+IF('5-man'!M$26="SB",18.815,0)+IF('5-man'!L$26="H",IF('5-man'!$Z$12="Ayak",1.276,0),0)</f>
        <v/>
      </c>
      <c r="O217">
        <f>IF('5-man'!N$26="S",26.708,0)+IF('5-man'!N$26="C",10.052,0)+IF('5-man'!N$26="H",IF('5-man'!$Z$12="Ayak",0,IF('5-man'!$Z$12="Swift blade",9.844,9.929)),0)+IF('5-man'!M$26="D",481.25,0)+IF('5-man'!M$26="B",1.257,0)+IF('5-man'!M$26="A",26.917,0)+IF('5-man'!L$26="T",1.29,0)+IF('5-man'!M$26="E",1.275,0)+IF('5-man'!N$26="SB",18.815,0)+IF('5-man'!M$26="H",IF('5-man'!$Z$12="Ayak",1.276,0),0)</f>
        <v/>
      </c>
      <c r="P217">
        <f>IF('5-man'!O$26="S",26.708,0)+IF('5-man'!O$26="C",10.052,0)+IF('5-man'!O$26="H",IF('5-man'!$Z$12="Ayak",0,IF('5-man'!$Z$12="Swift blade",9.844,9.929)),0)+IF('5-man'!N$26="D",481.25,0)+IF('5-man'!N$26="B",1.257,0)+IF('5-man'!N$26="A",26.917,0)+IF('5-man'!M$26="T",1.29,0)+IF('5-man'!N$26="E",1.275,0)+IF('5-man'!O$26="SB",18.815,0)+IF('5-man'!N$26="H",IF('5-man'!$Z$12="Ayak",1.276,0),0)</f>
        <v/>
      </c>
      <c r="Q217">
        <f>IF('5-man'!P$26="S",26.708,0)+IF('5-man'!P$26="C",10.052,0)+IF('5-man'!P$26="H",IF('5-man'!$Z$12="Ayak",0,IF('5-man'!$Z$12="Swift blade",9.844,9.929)),0)+IF('5-man'!O$26="D",481.25,0)+IF('5-man'!O$26="B",1.257,0)+IF('5-man'!O$26="A",26.917,0)+IF('5-man'!N$26="T",1.29,0)+IF('5-man'!O$26="E",1.275,0)+IF('5-man'!P$26="SB",18.815,0)+IF('5-man'!O$26="H",IF('5-man'!$Z$12="Ayak",1.276,0),0)</f>
        <v/>
      </c>
      <c r="R217">
        <f>IF('5-man'!Q$26="S",26.708,0)+IF('5-man'!Q$26="C",10.052,0)+IF('5-man'!Q$26="H",IF('5-man'!$Z$12="Ayak",0,IF('5-man'!$Z$12="Swift blade",9.844,9.929)),0)+IF('5-man'!P$26="D",481.25,0)+IF('5-man'!P$26="B",1.257,0)+IF('5-man'!P$26="A",26.917,0)+IF('5-man'!O$26="T",1.29,0)+IF('5-man'!P$26="E",1.275,0)+IF('5-man'!Q$26="SB",18.815,0)+IF('5-man'!P$26="H",IF('5-man'!$Z$12="Ayak",1.276,0),0)</f>
        <v/>
      </c>
      <c r="S217">
        <f>IF('5-man'!R$26="S",26.708,0)+IF('5-man'!R$26="C",10.052,0)+IF('5-man'!R$26="H",IF('5-man'!$Z$12="Ayak",0,IF('5-man'!$Z$12="Swift blade",9.844,9.929)),0)+IF('5-man'!Q$26="D",481.25,0)+IF('5-man'!Q$26="B",1.257,0)+IF('5-man'!Q$26="A",26.917,0)+IF('5-man'!P$26="T",1.29,0)+IF('5-man'!Q$26="E",1.275,0)+IF('5-man'!R$26="SB",18.815,0)+IF('5-man'!Q$26="H",IF('5-man'!$Z$12="Ayak",1.276,0),0)</f>
        <v/>
      </c>
      <c r="T217">
        <f>IF('5-man'!S$26="S",26.708,0)+IF('5-man'!S$26="C",10.052,0)+IF('5-man'!S$26="H",IF('5-man'!$Z$12="Ayak",0,IF('5-man'!$Z$12="Swift blade",9.844,9.929)),0)+IF('5-man'!R$26="D",481.25,0)+IF('5-man'!R$26="B",1.257,0)+IF('5-man'!R$26="A",26.917,0)+IF('5-man'!Q$26="T",1.29,0)+IF('5-man'!R$26="E",1.275,0)+IF('5-man'!S$26="SB",18.815,0)+IF('5-man'!R$26="H",IF('5-man'!$Z$12="Ayak",1.276,0),0)</f>
        <v/>
      </c>
      <c r="U217">
        <f>IF('5-man'!T$26="S",26.708,0)+IF('5-man'!T$26="C",10.052,0)+IF('5-man'!T$26="H",IF('5-man'!$Z$12="Ayak",0,IF('5-man'!$Z$12="Swift blade",9.844,9.929)),0)+IF('5-man'!S$26="D",481.25,0)+IF('5-man'!S$26="B",1.257,0)+IF('5-man'!S$26="A",26.917,0)+IF('5-man'!R$26="T",1.29,0)+IF('5-man'!S$26="E",1.275,0)+IF('5-man'!T$26="SB",18.815,0)+IF('5-man'!S$26="H",IF('5-man'!$Z$12="Ayak",1.276,0),0)</f>
        <v/>
      </c>
      <c r="V217">
        <f>IF('5-man'!U$26="S",26.708,0)+IF('5-man'!U$26="C",10.052,0)+IF('5-man'!U$26="H",IF('5-man'!$Z$12="Ayak",0,IF('5-man'!$Z$12="Swift blade",9.844,9.929)),0)+IF('5-man'!T$26="D",481.25,0)+IF('5-man'!T$26="B",1.257,0)+IF('5-man'!T$26="A",26.917,0)+IF('5-man'!S$26="T",1.29,0)+IF('5-man'!T$26="E",1.275,0)+IF('5-man'!U$26="SB",18.815,0)+IF('5-man'!T$26="H",IF('5-man'!$Z$12="Ayak",1.276,0),0)</f>
        <v/>
      </c>
      <c r="W217">
        <f>IF('5-man'!V$26="S",26.708,0)+IF('5-man'!V$26="C",10.052,0)+IF('5-man'!V$26="H",IF('5-man'!$Z$12="Ayak",0,IF('5-man'!$Z$12="Swift blade",9.844,9.929)),0)+IF('5-man'!U$26="D",481.25,0)+IF('5-man'!U$26="B",1.257,0)+IF('5-man'!U$26="A",26.917,0)+IF('5-man'!T$26="T",1.29,0)+IF('5-man'!U$26="E",1.275,0)+IF('5-man'!V$26="SB",18.815,0)+IF('5-man'!U$26="H",IF('5-man'!$Z$12="Ayak",1.276,0),0)</f>
        <v/>
      </c>
      <c r="X217">
        <f>IF('5-man'!W$26="S",26.708,0)+IF('5-man'!W$26="C",10.052,0)+IF('5-man'!W$26="H",IF('5-man'!$Z$12="Ayak",0,IF('5-man'!$Z$12="Swift blade",9.844,9.929)),0)+IF('5-man'!V$26="D",481.25,0)+IF('5-man'!V$26="B",1.257,0)+IF('5-man'!V$26="A",26.917,0)+IF('5-man'!U$26="T",1.29,0)+IF('5-man'!V$26="E",1.275,0)+IF('5-man'!W$26="SB",18.815,0)+IF('5-man'!V$26="H",IF('5-man'!$Z$12="Ayak",1.276,0),0)</f>
        <v/>
      </c>
      <c r="Y217">
        <f>IF('5-man'!X$26="S",26.708,0)+IF('5-man'!X$26="C",10.052,0)+IF('5-man'!X$26="H",IF('5-man'!$Z$12="Ayak",0,IF('5-man'!$Z$12="Swift blade",9.844,9.929)),0)+IF('5-man'!W$26="D",481.25,0)+IF('5-man'!W$26="B",1.257,0)+IF('5-man'!W$26="A",26.917,0)+IF('5-man'!V$26="T",1.29,0)+IF('5-man'!W$26="E",1.275,0)+IF('5-man'!X$26="SB",18.815,0)+IF('5-man'!W$26="H",IF('5-man'!$Z$12="Ayak",1.276,0),0)</f>
        <v/>
      </c>
      <c r="Z217">
        <f>IF('5-man'!Y$26="S",26.708,0)+IF('5-man'!Y$26="C",10.052,0)+IF('5-man'!Y$26="H",IF('5-man'!$Z$12="Ayak",0,IF('5-man'!$Z$12="Swift blade",9.844,9.929)),0)+IF('5-man'!X$26="D",481.25,0)+IF('5-man'!X$26="B",1.257,0)+IF('5-man'!X$26="A",26.917,0)+IF('5-man'!W$26="T",1.29,0)+IF('5-man'!X$26="E",1.275,0)+IF('5-man'!Y$26="SB",18.815,0)+IF('5-man'!X$26="H",IF('5-man'!$Z$12="Ayak",1.276,0),0)</f>
        <v/>
      </c>
      <c r="AA217">
        <f>IF('5-man'!Z$26="S",26.708,0)+IF('5-man'!Z$26="C",10.052,0)+IF('5-man'!Z$26="H",IF('5-man'!$Z$12="Ayak",0,IF('5-man'!$Z$12="Swift blade",9.844,9.929)),0)+IF('5-man'!Y$26="D",481.25,0)+IF('5-man'!Y$26="B",1.257,0)+IF('5-man'!Y$26="A",26.917,0)+IF('5-man'!X$26="T",1.29,0)+IF('5-man'!Y$26="E",1.275,0)+IF('5-man'!Z$26="SB",18.815,0)+IF('5-man'!Y$26="H",IF('5-man'!$Z$12="Ayak",1.276,0),0)</f>
        <v/>
      </c>
      <c r="AB217">
        <f>IF('5-man'!AA$26="S",26.708,0)+IF('5-man'!AA$26="C",10.052,0)+IF('5-man'!AA$26="H",IF('5-man'!$Z$12="Ayak",0,IF('5-man'!$Z$12="Swift blade",9.844,9.929)),0)+IF('5-man'!Z$26="D",481.25,0)+IF('5-man'!Z$26="B",1.257,0)+IF('5-man'!Z$26="A",26.917,0)+IF('5-man'!Y$26="T",1.29,0)+IF('5-man'!Z$26="E",1.275,0)+IF('5-man'!AA$26="SB",18.815,0)+IF('5-man'!Z$26="H",IF('5-man'!$Z$12="Ayak",1.276,0),0)</f>
        <v/>
      </c>
      <c r="AC217">
        <f>IF('5-man'!AB$26="S",26.708,0)+IF('5-man'!AB$26="C",10.052,0)+IF('5-man'!AB$26="H",IF('5-man'!$Z$12="Ayak",0,IF('5-man'!$Z$12="Swift blade",9.844,9.929)),0)+IF('5-man'!AA$26="D",481.25,0)+IF('5-man'!AA$26="B",1.257,0)+IF('5-man'!AA$26="A",26.917,0)+IF('5-man'!Z$26="T",1.29,0)+IF('5-man'!AA$26="E",1.275,0)+IF('5-man'!AB$26="SB",18.815,0)+IF('5-man'!AA$26="H",IF('5-man'!$Z$12="Ayak",1.276,0),0)</f>
        <v/>
      </c>
      <c r="AD217">
        <f>IF('5-man'!AC$26="S",26.708,0)+IF('5-man'!AC$26="C",10.052,0)+IF('5-man'!AC$26="H",IF('5-man'!$Z$12="Ayak",0,IF('5-man'!$Z$12="Swift blade",9.844,9.929)),0)+IF('5-man'!AB$26="D",481.25,0)+IF('5-man'!AB$26="B",1.257,0)+IF('5-man'!AB$26="A",26.917,0)+IF('5-man'!AA$26="T",1.29,0)+IF('5-man'!AB$26="E",1.275,0)+IF('5-man'!AC$26="SB",18.815,0)+IF('5-man'!AB$26="H",IF('5-man'!$Z$12="Ayak",1.276,0),0)</f>
        <v/>
      </c>
      <c r="AE217">
        <f>IF('5-man'!AD$26="S",26.708,0)+IF('5-man'!AD$26="C",10.052,0)+IF('5-man'!AD$26="H",IF('5-man'!$Z$12="Ayak",0,IF('5-man'!$Z$12="Swift blade",9.844,9.929)),0)+IF('5-man'!AC$26="D",481.25,0)+IF('5-man'!AC$26="B",1.257,0)+IF('5-man'!AC$26="A",26.917,0)+IF('5-man'!AB$26="T",1.29,0)+IF('5-man'!AC$26="E",1.275,0)+IF('5-man'!AD$26="SB",18.815,0)+IF('5-man'!AC$26="H",IF('5-man'!$Z$12="Ayak",1.276,0),0)</f>
        <v/>
      </c>
      <c r="AF217">
        <f>IF('5-man'!AE$26="S",26.708,0)+IF('5-man'!AE$26="C",10.052,0)+IF('5-man'!AE$26="H",IF('5-man'!$Z$12="Ayak",0,IF('5-man'!$Z$12="Swift blade",9.844,9.929)),0)+IF('5-man'!AD$26="D",481.25,0)+IF('5-man'!AD$26="B",1.257,0)+IF('5-man'!AD$26="A",26.917,0)+IF('5-man'!AC$26="T",1.29,0)+IF('5-man'!AD$26="E",1.275,0)+IF('5-man'!AE$26="SB",18.815,0)+IF('5-man'!AD$26="H",IF('5-man'!$Z$12="Ayak",1.276,0),0)</f>
        <v/>
      </c>
      <c r="AG217">
        <f>IF('5-man'!AF$26="S",26.708,0)+IF('5-man'!AF$26="C",10.052,0)+IF('5-man'!AF$26="H",IF('5-man'!$Z$12="Ayak",0,IF('5-man'!$Z$12="Swift blade",9.844,9.929)),0)+IF('5-man'!AE$26="D",481.25,0)+IF('5-man'!AE$26="B",1.257,0)+IF('5-man'!AE$26="A",26.917,0)+IF('5-man'!AD$26="T",1.29,0)+IF('5-man'!AE$26="E",1.275,0)+IF('5-man'!AF$26="SB",18.815,0)+IF('5-man'!AE$26="H",IF('5-man'!$Z$12="Ayak",1.276,0),0)</f>
        <v/>
      </c>
      <c r="AH217">
        <f>IF('5-man'!AG$26="S",26.708,0)+IF('5-man'!AG$26="C",10.052,0)+IF('5-man'!AG$26="H",IF('5-man'!$Z$12="Ayak",0,IF('5-man'!$Z$12="Swift blade",9.844,9.929)),0)+IF('5-man'!AF$26="D",481.25,0)+IF('5-man'!AF$26="B",1.257,0)+IF('5-man'!AF$26="A",26.917,0)+IF('5-man'!AE$26="T",1.29,0)+IF('5-man'!AF$26="E",1.275,0)+IF('5-man'!AG$26="SB",18.815,0)+IF('5-man'!AF$26="H",IF('5-man'!$Z$12="Ayak",1.276,0),0)</f>
        <v/>
      </c>
      <c r="AI217">
        <f>IF('5-man'!AH$26="S",26.708,0)+IF('5-man'!AH$26="C",10.052,0)+IF('5-man'!AH$26="H",IF('5-man'!$Z$12="Ayak",0,IF('5-man'!$Z$12="Swift blade",9.844,9.929)),0)+IF('5-man'!AG$26="D",481.25,0)+IF('5-man'!AG$26="B",1.257,0)+IF('5-man'!AG$26="A",26.917,0)+IF('5-man'!AF$26="T",1.29,0)+IF('5-man'!AG$26="E",1.275,0)+IF('5-man'!AH$26="SB",18.815,0)+IF('5-man'!AG$26="H",IF('5-man'!$Z$12="Ayak",1.276,0),0)</f>
        <v/>
      </c>
      <c r="AJ217">
        <f>IF('5-man'!AI$26="S",26.708,0)+IF('5-man'!AI$26="C",10.052,0)+IF('5-man'!AI$26="H",IF('5-man'!$Z$12="Ayak",0,IF('5-man'!$Z$12="Swift blade",9.844,9.929)),0)+IF('5-man'!AH$26="D",481.25,0)+IF('5-man'!AH$26="B",1.257,0)+IF('5-man'!AH$26="A",26.917,0)+IF('5-man'!AG$26="T",1.29,0)+IF('5-man'!AH$26="E",1.275,0)+IF('5-man'!AI$26="SB",18.815,0)+IF('5-man'!AH$26="H",IF('5-man'!$Z$12="Ayak",1.276,0),0)</f>
        <v/>
      </c>
      <c r="AK217">
        <f>IF('5-man'!AJ$26="S",26.708,0)+IF('5-man'!AJ$26="C",10.052,0)+IF('5-man'!AJ$26="H",IF('5-man'!$Z$12="Ayak",0,IF('5-man'!$Z$12="Swift blade",9.844,9.929)),0)+IF('5-man'!AI$26="D",481.25,0)+IF('5-man'!AI$26="B",1.257,0)+IF('5-man'!AI$26="A",26.917,0)+IF('5-man'!AH$26="T",1.29,0)+IF('5-man'!AI$26="E",1.275,0)+IF('5-man'!AJ$26="SB",18.815,0)+IF('5-man'!AI$26="H",IF('5-man'!$Z$12="Ayak",1.276,0),0)</f>
        <v/>
      </c>
      <c r="AL217">
        <f>IF('5-man'!AK$26="S",26.708,0)+IF('5-man'!AK$26="C",10.052,0)+IF('5-man'!AK$26="H",IF('5-man'!$Z$12="Ayak",0,IF('5-man'!$Z$12="Swift blade",9.844,9.929)),0)+IF('5-man'!AJ$26="D",481.25,0)+IF('5-man'!AJ$26="B",1.257,0)+IF('5-man'!AJ$26="A",26.917,0)+IF('5-man'!AI$26="T",1.29,0)+IF('5-man'!AJ$26="E",1.275,0)+IF('5-man'!AK$26="SB",18.815,0)+IF('5-man'!AJ$26="H",IF('5-man'!$Z$12="Ayak",1.276,0),0)</f>
        <v/>
      </c>
      <c r="AM217">
        <f>IF('5-man'!AL$26="S",26.708,0)+IF('5-man'!AL$26="C",10.052,0)+IF('5-man'!AL$26="H",IF('5-man'!$Z$12="Ayak",0,IF('5-man'!$Z$12="Swift blade",9.844,9.929)),0)+IF('5-man'!AK$26="D",481.25,0)+IF('5-man'!AK$26="B",1.257,0)+IF('5-man'!AK$26="A",26.917,0)+IF('5-man'!AJ$26="T",1.29,0)+IF('5-man'!AK$26="E",1.275,0)+IF('5-man'!AL$26="SB",18.815,0)+IF('5-man'!AK$26="H",IF('5-man'!$Z$12="Ayak",1.276,0),0)</f>
        <v/>
      </c>
      <c r="AN217">
        <f>IF('5-man'!AM$26="S",26.708,0)+IF('5-man'!AM$26="C",10.052,0)+IF('5-man'!AM$26="H",IF('5-man'!$Z$12="Ayak",0,IF('5-man'!$Z$12="Swift blade",9.844,9.929)),0)+IF('5-man'!AL$26="D",481.25,0)+IF('5-man'!AL$26="B",1.257,0)+IF('5-man'!AL$26="A",26.917,0)+IF('5-man'!AK$26="T",1.29,0)+IF('5-man'!AL$26="E",1.275,0)+IF('5-man'!AM$26="SB",18.815,0)+IF('5-man'!AL$26="H",IF('5-man'!$Z$12="Ayak",1.276,0),0)</f>
        <v/>
      </c>
      <c r="AO217">
        <f>IF('5-man'!AN$26="S",26.708,0)+IF('5-man'!AN$26="C",10.052,0)+IF('5-man'!AN$26="H",IF('5-man'!$Z$12="Ayak",0,IF('5-man'!$Z$12="Swift blade",9.844,9.929)),0)+IF('5-man'!AM$26="D",481.25,0)+IF('5-man'!AM$26="B",1.257,0)+IF('5-man'!AM$26="A",26.917,0)+IF('5-man'!AL$26="T",1.29,0)+IF('5-man'!AM$26="E",1.275,0)+IF('5-man'!AN$26="SB",18.815,0)+IF('5-man'!AM$26="H",IF('5-man'!$Z$12="Ayak",1.276,0),0)</f>
        <v/>
      </c>
      <c r="AP217">
        <f>IF('5-man'!AO$26="S",26.708,0)+IF('5-man'!AO$26="C",10.052,0)+IF('5-man'!AO$26="H",IF('5-man'!$Z$12="Ayak",0,IF('5-man'!$Z$12="Swift blade",9.844,9.929)),0)+IF('5-man'!AN$26="D",481.25,0)+IF('5-man'!AN$26="B",1.257,0)+IF('5-man'!AN$26="A",26.917,0)+IF('5-man'!AM$26="T",1.29,0)+IF('5-man'!AN$26="E",1.275,0)+IF('5-man'!AO$26="SB",18.815,0)+IF('5-man'!AN$26="H",IF('5-man'!$Z$12="Ayak",1.276,0),0)</f>
        <v/>
      </c>
      <c r="AQ217">
        <f>IF('5-man'!AP$26="S",26.708,0)+IF('5-man'!AP$26="C",10.052,0)+IF('5-man'!AP$26="H",IF('5-man'!$Z$12="Ayak",0,IF('5-man'!$Z$12="Swift blade",9.844,9.929)),0)+IF('5-man'!AO$26="D",481.25,0)+IF('5-man'!AO$26="B",1.257,0)+IF('5-man'!AO$26="A",26.917,0)+IF('5-man'!AN$26="T",1.29,0)+IF('5-man'!AO$26="E",1.275,0)+IF('5-man'!AP$26="SB",18.815,0)+IF('5-man'!AO$26="H",IF('5-man'!$Z$12="Ayak",1.276,0),0)</f>
        <v/>
      </c>
      <c r="AR217">
        <f>IF('5-man'!AQ$26="S",26.708,0)+IF('5-man'!AQ$26="C",10.052,0)+IF('5-man'!AQ$26="H",IF('5-man'!$Z$12="Ayak",0,IF('5-man'!$Z$12="Swift blade",9.844,9.929)),0)+IF('5-man'!AP$26="D",481.25,0)+IF('5-man'!AP$26="B",1.257,0)+IF('5-man'!AP$26="A",26.917,0)+IF('5-man'!AO$26="T",1.29,0)+IF('5-man'!AP$26="E",1.275,0)+IF('5-man'!AQ$26="SB",18.815,0)+IF('5-man'!AP$26="H",IF('5-man'!$Z$12="Ayak",1.276,0),0)</f>
        <v/>
      </c>
      <c r="AS217">
        <f>IF('5-man'!AR$26="S",26.708,0)+IF('5-man'!AR$26="C",10.052,0)+IF('5-man'!AR$26="H",IF('5-man'!$Z$12="Ayak",0,IF('5-man'!$Z$12="Swift blade",9.844,9.929)),0)+IF('5-man'!AQ$26="D",481.25,0)+IF('5-man'!AQ$26="B",1.257,0)+IF('5-man'!AQ$26="A",26.917,0)+IF('5-man'!AP$26="T",1.29,0)+IF('5-man'!AQ$26="E",1.275,0)+IF('5-man'!AR$26="SB",18.815,0)+IF('5-man'!AQ$26="H",IF('5-man'!$Z$12="Ayak",1.276,0),0)</f>
        <v/>
      </c>
      <c r="AT217">
        <f>IF('5-man'!AS$26="S",26.708,0)+IF('5-man'!AS$26="C",10.052,0)+IF('5-man'!AS$26="H",IF('5-man'!$Z$12="Ayak",0,IF('5-man'!$Z$12="Swift blade",9.844,9.929)),0)+IF('5-man'!AR$26="D",481.25,0)+IF('5-man'!AR$26="B",1.257,0)+IF('5-man'!AR$26="A",26.917,0)+IF('5-man'!AQ$26="T",1.29,0)+IF('5-man'!AR$26="E",1.275,0)+IF('5-man'!AS$26="SB",18.815,0)+IF('5-man'!AR$26="H",IF('5-man'!$Z$12="Ayak",1.276,0),0)</f>
        <v/>
      </c>
      <c r="AU217">
        <f>IF('5-man'!AT$26="S",26.708,0)+IF('5-man'!AT$26="C",10.052,0)+IF('5-man'!AT$26="H",IF('5-man'!$Z$12="Ayak",0,IF('5-man'!$Z$12="Swift blade",9.844,9.929)),0)+IF('5-man'!AS$26="D",481.25,0)+IF('5-man'!AS$26="B",1.257,0)+IF('5-man'!AS$26="A",26.917,0)+IF('5-man'!AR$26="T",1.29,0)+IF('5-man'!AS$26="E",1.275,0)+IF('5-man'!AT$26="SB",18.815,0)+IF('5-man'!AS$26="H",IF('5-man'!$Z$12="Ayak",1.276,0),0)</f>
        <v/>
      </c>
      <c r="AV217">
        <f>IF('5-man'!AU$26="S",26.708,0)+IF('5-man'!AU$26="C",10.052,0)+IF('5-man'!AU$26="H",IF('5-man'!$Z$12="Ayak",0,IF('5-man'!$Z$12="Swift blade",9.844,9.929)),0)+IF('5-man'!AT$26="D",481.25,0)+IF('5-man'!AT$26="B",1.257,0)+IF('5-man'!AT$26="A",26.917,0)+IF('5-man'!AS$26="T",1.29,0)+IF('5-man'!AT$26="E",1.275,0)+IF('5-man'!AU$26="SB",18.815,0)+IF('5-man'!AT$26="H",IF('5-man'!$Z$12="Ayak",1.276,0),0)</f>
        <v/>
      </c>
      <c r="AW217">
        <f>IF('5-man'!AV$26="S",26.708,0)+IF('5-man'!AV$26="C",10.052,0)+IF('5-man'!AV$26="H",IF('5-man'!$Z$12="Ayak",0,IF('5-man'!$Z$12="Swift blade",9.844,9.929)),0)+IF('5-man'!AU$26="D",481.25,0)+IF('5-man'!AU$26="B",1.257,0)+IF('5-man'!AU$26="A",26.917,0)+IF('5-man'!AT$26="T",1.29,0)+IF('5-man'!AU$26="E",1.275,0)+IF('5-man'!AV$26="SB",18.815,0)+IF('5-man'!AU$26="H",IF('5-man'!$Z$12="Ayak",1.276,0),0)</f>
        <v/>
      </c>
      <c r="AX217">
        <f>IF('5-man'!AW$26="S",26.708,0)+IF('5-man'!AW$26="C",10.052,0)+IF('5-man'!AW$26="H",IF('5-man'!$Z$12="Ayak",0,IF('5-man'!$Z$12="Swift blade",9.844,9.929)),0)+IF('5-man'!AV$26="D",481.25,0)+IF('5-man'!AV$26="B",1.257,0)+IF('5-man'!AV$26="A",26.917,0)+IF('5-man'!AU$26="T",1.29,0)+IF('5-man'!AV$26="E",1.275,0)+IF('5-man'!AW$26="SB",18.815,0)+IF('5-man'!AV$26="H",IF('5-man'!$Z$12="Ayak",1.276,0),0)</f>
        <v/>
      </c>
      <c r="AY217">
        <f>IF('5-man'!AX$26="S",26.708,0)+IF('5-man'!AX$26="C",10.052,0)+IF('5-man'!AX$26="H",IF('5-man'!$Z$12="Ayak",0,IF('5-man'!$Z$12="Swift blade",9.844,9.929)),0)+IF('5-man'!AW$26="D",481.25,0)+IF('5-man'!AW$26="B",1.257,0)+IF('5-man'!AW$26="A",26.917,0)+IF('5-man'!AV$26="T",1.29,0)+IF('5-man'!AW$26="E",1.275,0)+IF('5-man'!AX$26="SB",18.815,0)+IF('5-man'!AW$26="H",IF('5-man'!$Z$12="Ayak",1.276,0),0)</f>
        <v/>
      </c>
      <c r="AZ217">
        <f>IF('5-man'!AY$26="S",26.708,0)+IF('5-man'!AY$26="C",10.052,0)+IF('5-man'!AY$26="H",IF('5-man'!$Z$12="Ayak",0,IF('5-man'!$Z$12="Swift blade",9.844,9.929)),0)+IF('5-man'!AX$26="D",481.25,0)+IF('5-man'!AX$26="B",1.257,0)+IF('5-man'!AX$26="A",26.917,0)+IF('5-man'!AW$26="T",1.29,0)+IF('5-man'!AX$26="E",1.275,0)+IF('5-man'!AY$26="SB",18.815,0)+IF('5-man'!AX$26="H",IF('5-man'!$Z$12="Ayak",1.276,0),0)</f>
        <v/>
      </c>
      <c r="BA217">
        <f>IF('5-man'!AZ$26="S",26.708,0)+IF('5-man'!AZ$26="C",10.052,0)+IF('5-man'!AZ$26="H",IF('5-man'!$Z$12="Ayak",0,IF('5-man'!$Z$12="Swift blade",9.844,9.929)),0)+IF('5-man'!AY$26="D",481.25,0)+IF('5-man'!AY$26="B",1.257,0)+IF('5-man'!AY$26="A",26.917,0)+IF('5-man'!AX$26="T",1.29,0)+IF('5-man'!AY$26="E",1.275,0)+IF('5-man'!AZ$26="SB",18.815,0)+IF('5-man'!AY$26="H",IF('5-man'!$Z$12="Ayak",1.276,0),0)</f>
        <v/>
      </c>
      <c r="BB217">
        <f>IF('5-man'!BA$26="S",26.708,0)+IF('5-man'!BA$26="C",10.052,0)+IF('5-man'!BA$26="H",IF('5-man'!$Z$12="Ayak",0,IF('5-man'!$Z$12="Swift blade",9.844,9.929)),0)+IF('5-man'!AZ$26="D",481.25,0)+IF('5-man'!AZ$26="B",1.257,0)+IF('5-man'!AZ$26="A",26.917,0)+IF('5-man'!AY$26="T",1.29,0)+IF('5-man'!AZ$26="E",1.275,0)+IF('5-man'!BA$26="SB",18.815,0)+IF('5-man'!AZ$26="H",IF('5-man'!$Z$12="Ayak",1.276,0),0)</f>
        <v/>
      </c>
      <c r="BC217">
        <f>IF('5-man'!BB$26="S",26.708,0)+IF('5-man'!BB$26="C",10.052,0)+IF('5-man'!BB$26="H",IF('5-man'!$Z$12="Ayak",0,IF('5-man'!$Z$12="Swift blade",9.844,9.929)),0)+IF('5-man'!BA$26="D",481.25,0)+IF('5-man'!BA$26="B",1.257,0)+IF('5-man'!BA$26="A",26.917,0)+IF('5-man'!AZ$26="T",1.29,0)+IF('5-man'!BA$26="E",1.275,0)+IF('5-man'!BB$26="SB",18.815,0)+IF('5-man'!BA$26="H",IF('5-man'!$Z$12="Ayak",1.276,0),0)</f>
        <v/>
      </c>
      <c r="BD217">
        <f>IF('5-man'!BC$26="S",26.708,0)+IF('5-man'!BC$26="C",10.052,0)+IF('5-man'!BC$26="H",IF('5-man'!$Z$12="Ayak",0,IF('5-man'!$Z$12="Swift blade",9.844,9.929)),0)+IF('5-man'!BB$26="D",481.25,0)+IF('5-man'!BB$26="B",1.257,0)+IF('5-man'!BB$26="A",26.917,0)+IF('5-man'!BA$26="T",1.29,0)+IF('5-man'!BB$26="E",1.275,0)+IF('5-man'!BC$26="SB",18.815,0)+IF('5-man'!BB$26="H",IF('5-man'!$Z$12="Ayak",1.276,0),0)</f>
        <v/>
      </c>
      <c r="BE217">
        <f>IF('5-man'!BD$26="S",26.708,0)+IF('5-man'!BD$26="C",10.052,0)+IF('5-man'!BD$26="H",IF('5-man'!$Z$12="Ayak",0,IF('5-man'!$Z$12="Swift blade",9.844,9.929)),0)+IF('5-man'!BC$26="D",481.25,0)+IF('5-man'!BC$26="B",1.257,0)+IF('5-man'!BC$26="A",26.917,0)+IF('5-man'!BB$26="T",1.29,0)+IF('5-man'!BC$26="E",1.275,0)+IF('5-man'!BD$26="SB",18.815,0)+IF('5-man'!BC$26="H",IF('5-man'!$Z$12="Ayak",1.276,0),0)</f>
        <v/>
      </c>
      <c r="BF217">
        <f>IF('5-man'!BE$26="S",26.708,0)+IF('5-man'!BE$26="C",10.052,0)+IF('5-man'!BE$26="H",IF('5-man'!$Z$12="Ayak",0,IF('5-man'!$Z$12="Swift blade",9.844,9.929)),0)+IF('5-man'!BD$26="D",481.25,0)+IF('5-man'!BD$26="B",1.257,0)+IF('5-man'!BD$26="A",26.917,0)+IF('5-man'!BC$26="T",1.29,0)+IF('5-man'!BD$26="E",1.275,0)+IF('5-man'!BE$26="SB",18.815,0)+IF('5-man'!BD$26="H",IF('5-man'!$Z$12="Ayak",1.276,0),0)</f>
        <v/>
      </c>
      <c r="BG217">
        <f>IF('5-man'!BF$26="S",26.708,0)+IF('5-man'!BF$26="C",10.052,0)+IF('5-man'!BF$26="H",IF('5-man'!$Z$12="Ayak",0,IF('5-man'!$Z$12="Swift blade",9.844,9.929)),0)+IF('5-man'!BE$26="D",481.25,0)+IF('5-man'!BE$26="B",1.257,0)+IF('5-man'!BE$26="A",26.917,0)+IF('5-man'!BD$26="T",1.29,0)+IF('5-man'!BE$26="E",1.275,0)+IF('5-man'!BF$26="SB",18.815,0)+IF('5-man'!BE$26="H",IF('5-man'!$Z$12="Ayak",1.276,0),0)</f>
        <v/>
      </c>
      <c r="BH217">
        <f>IF('5-man'!BG$26="S",26.708,0)+IF('5-man'!BG$26="C",10.052,0)+IF('5-man'!BG$26="H",IF('5-man'!$Z$12="Ayak",0,IF('5-man'!$Z$12="Swift blade",9.844,9.929)),0)+IF('5-man'!BF$26="D",481.25,0)+IF('5-man'!BF$26="B",1.257,0)+IF('5-man'!BF$26="A",26.917,0)+IF('5-man'!BE$26="T",1.29,0)+IF('5-man'!BF$26="E",1.275,0)+IF('5-man'!BG$26="SB",18.815,0)+IF('5-man'!BF$26="H",IF('5-man'!$Z$12="Ayak",1.276,0),0)</f>
        <v/>
      </c>
      <c r="BI217">
        <f>IF('5-man'!BH$26="S",26.708,0)+IF('5-man'!BH$26="C",10.052,0)+IF('5-man'!BH$26="H",IF('5-man'!$Z$12="Ayak",0,IF('5-man'!$Z$12="Swift blade",9.844,9.929)),0)+IF('5-man'!BG$26="D",481.25,0)+IF('5-man'!BG$26="B",1.257,0)+IF('5-man'!BG$26="A",26.917,0)+IF('5-man'!BF$26="T",1.29,0)+IF('5-man'!BG$26="E",1.275,0)+IF('5-man'!BH$26="SB",18.815,0)+IF('5-man'!BG$26="H",IF('5-man'!$Z$12="Ayak",1.276,0),0)</f>
        <v/>
      </c>
      <c r="BJ217">
        <f>IF('5-man'!BI$26="S",26.708,0)+IF('5-man'!BI$26="C",10.052,0)+IF('5-man'!BI$26="H",IF('5-man'!$Z$12="Ayak",0,IF('5-man'!$Z$12="Swift blade",9.844,9.929)),0)+IF('5-man'!BH$26="D",481.25,0)+IF('5-man'!BH$26="B",1.257,0)+IF('5-man'!BH$26="A",26.917,0)+IF('5-man'!BG$26="T",1.29,0)+IF('5-man'!BH$26="E",1.275,0)+IF('5-man'!BI$26="SB",18.815,0)+IF('5-man'!BH$26="H",IF('5-man'!$Z$12="Ayak",1.276,0),0)</f>
        <v/>
      </c>
      <c r="BK217">
        <f>IF('5-man'!BJ$26="S",26.708,0)+IF('5-man'!BJ$26="C",10.052,0)+IF('5-man'!BJ$26="H",IF('5-man'!$Z$12="Ayak",0,IF('5-man'!$Z$12="Swift blade",9.844,9.929)),0)+IF('5-man'!BI$26="D",481.25,0)+IF('5-man'!BI$26="B",1.257,0)+IF('5-man'!BI$26="A",26.917,0)+IF('5-man'!BH$26="T",1.29,0)+IF('5-man'!BI$26="E",1.275,0)+IF('5-man'!BJ$26="SB",18.815,0)+IF('5-man'!BI$26="H",IF('5-man'!$Z$12="Ayak",1.276,0),0)</f>
        <v/>
      </c>
      <c r="BL217">
        <f>IF('5-man'!BK$26="S",26.708,0)+IF('5-man'!BK$26="C",10.052,0)+IF('5-man'!BK$26="H",IF('5-man'!$Z$12="Ayak",0,IF('5-man'!$Z$12="Swift blade",9.844,9.929)),0)+IF('5-man'!BJ$26="D",481.25,0)+IF('5-man'!BJ$26="B",1.257,0)+IF('5-man'!BJ$26="A",26.917,0)+IF('5-man'!BI$26="T",1.29,0)+IF('5-man'!BJ$26="E",1.275,0)+IF('5-man'!BK$26="SB",18.815,0)+IF('5-man'!BJ$26="H",IF('5-man'!$Z$12="Ayak",1.276,0),0)</f>
        <v/>
      </c>
      <c r="BM217">
        <f>IF('5-man'!BL$26="S",26.708,0)+IF('5-man'!BL$26="C",10.052,0)+IF('5-man'!BL$26="H",IF('5-man'!$Z$12="Ayak",0,IF('5-man'!$Z$12="Swift blade",9.844,9.929)),0)+IF('5-man'!BK$26="D",481.25,0)+IF('5-man'!BK$26="B",1.257,0)+IF('5-man'!BK$26="A",26.917,0)+IF('5-man'!BJ$26="T",1.29,0)+IF('5-man'!BK$26="E",1.275,0)+IF('5-man'!BL$26="SB",18.815,0)+IF('5-man'!BK$26="H",IF('5-man'!$Z$12="Ayak",1.276,0),0)</f>
        <v/>
      </c>
      <c r="BN217">
        <f>IF('5-man'!BM$26="S",26.708,0)+IF('5-man'!BM$26="C",10.052,0)+IF('5-man'!BM$26="H",IF('5-man'!$Z$12="Ayak",0,IF('5-man'!$Z$12="Swift blade",9.844,9.929)),0)+IF('5-man'!BL$26="D",481.25,0)+IF('5-man'!BL$26="B",1.257,0)+IF('5-man'!BL$26="A",26.917,0)+IF('5-man'!BK$26="T",1.29,0)+IF('5-man'!BL$26="E",1.275,0)+IF('5-man'!BM$26="SB",18.815,0)+IF('5-man'!BL$26="H",IF('5-man'!$Z$12="Ayak",1.276,0),0)</f>
        <v/>
      </c>
      <c r="BO217">
        <f>IF('5-man'!BN$26="S",26.708,0)+IF('5-man'!BN$26="C",10.052,0)+IF('5-man'!BN$26="H",IF('5-man'!$Z$12="Ayak",0,IF('5-man'!$Z$12="Swift blade",9.844,9.929)),0)+IF('5-man'!BM$26="D",481.25,0)+IF('5-man'!BM$26="B",1.257,0)+IF('5-man'!BM$26="A",26.917,0)+IF('5-man'!BL$26="T",1.29,0)+IF('5-man'!BM$26="E",1.275,0)+IF('5-man'!BN$26="SB",18.815,0)+IF('5-man'!BM$26="H",IF('5-man'!$Z$12="Ayak",1.276,0),0)</f>
        <v/>
      </c>
      <c r="BP217">
        <f>IF('5-man'!BO$26="S",26.708,0)+IF('5-man'!BO$26="C",10.052,0)+IF('5-man'!BO$26="H",IF('5-man'!$Z$12="Ayak",0,IF('5-man'!$Z$12="Swift blade",9.844,9.929)),0)+IF('5-man'!BN$26="D",481.25,0)+IF('5-man'!BN$26="B",1.257,0)+IF('5-man'!BN$26="A",26.917,0)+IF('5-man'!BM$26="T",1.29,0)+IF('5-man'!BN$26="E",1.275,0)+IF('5-man'!BO$26="SB",18.815,0)+IF('5-man'!BN$26="H",IF('5-man'!$Z$12="Ayak",1.276,0),0)</f>
        <v/>
      </c>
      <c r="BQ217">
        <f>IF('5-man'!BP$26="S",26.708,0)+IF('5-man'!BP$26="C",10.052,0)+IF('5-man'!BP$26="H",IF('5-man'!$Z$12="Ayak",0,IF('5-man'!$Z$12="Swift blade",9.844,9.929)),0)+IF('5-man'!BO$26="D",481.25,0)+IF('5-man'!BO$26="B",1.257,0)+IF('5-man'!BO$26="A",26.917,0)+IF('5-man'!BN$26="T",1.29,0)+IF('5-man'!BO$26="E",1.275,0)+IF('5-man'!BP$26="SB",18.815,0)+IF('5-man'!BO$26="H",IF('5-man'!$Z$12="Ayak",1.276,0),0)</f>
        <v/>
      </c>
      <c r="BR217">
        <f>IF('5-man'!BQ$26="S",26.708,0)+IF('5-man'!BQ$26="C",10.052,0)+IF('5-man'!BQ$26="H",IF('5-man'!$Z$12="Ayak",0,IF('5-man'!$Z$12="Swift blade",9.844,9.929)),0)+IF('5-man'!BP$26="D",481.25,0)+IF('5-man'!BP$26="B",1.257,0)+IF('5-man'!BP$26="A",26.917,0)+IF('5-man'!BO$26="T",1.29,0)+IF('5-man'!BP$26="E",1.275,0)+IF('5-man'!BQ$26="SB",18.815,0)+IF('5-man'!BP$26="H",IF('5-man'!$Z$12="Ayak",1.276,0),0)</f>
        <v/>
      </c>
      <c r="BS217">
        <f>IF('5-man'!BR$26="S",26.708,0)+IF('5-man'!BR$26="C",10.052,0)+IF('5-man'!BR$26="H",IF('5-man'!$Z$12="Ayak",0,IF('5-man'!$Z$12="Swift blade",9.844,9.929)),0)+IF('5-man'!BQ$26="D",481.25,0)+IF('5-man'!BQ$26="B",1.257,0)+IF('5-man'!BQ$26="A",26.917,0)+IF('5-man'!BP$26="T",1.29,0)+IF('5-man'!BQ$26="E",1.275,0)+IF('5-man'!BR$26="SB",18.815,0)+IF('5-man'!BQ$26="H",IF('5-man'!$Z$12="Ayak",1.276,0),0)</f>
        <v/>
      </c>
      <c r="BT217">
        <f>IF('5-man'!BS$26="S",26.708,0)+IF('5-man'!BS$26="C",10.052,0)+IF('5-man'!BS$26="H",IF('5-man'!$Z$12="Ayak",0,IF('5-man'!$Z$12="Swift blade",9.844,9.929)),0)+IF('5-man'!BR$26="D",481.25,0)+IF('5-man'!BR$26="B",1.257,0)+IF('5-man'!BR$26="A",26.917,0)+IF('5-man'!BQ$26="T",1.29,0)+IF('5-man'!BR$26="E",1.275,0)+IF('5-man'!BS$26="SB",18.815,0)+IF('5-man'!BR$26="H",IF('5-man'!$Z$12="Ayak",1.276,0),0)</f>
        <v/>
      </c>
      <c r="BU217">
        <f>IF('5-man'!BT$26="S",26.708,0)+IF('5-man'!BT$26="C",10.052,0)+IF('5-man'!BT$26="H",IF('5-man'!$Z$12="Ayak",0,IF('5-man'!$Z$12="Swift blade",9.844,9.929)),0)+IF('5-man'!BS$26="D",481.25,0)+IF('5-man'!BS$26="B",1.257,0)+IF('5-man'!BS$26="A",26.917,0)+IF('5-man'!BR$26="T",1.29,0)+IF('5-man'!BS$26="E",1.275,0)+IF('5-man'!BT$26="SB",18.815,0)+IF('5-man'!BS$26="H",IF('5-man'!$Z$12="Ayak",1.276,0),0)</f>
        <v/>
      </c>
      <c r="BV217">
        <f>IF('5-man'!BU$26="S",26.708,0)+IF('5-man'!BU$26="C",10.052,0)+IF('5-man'!BU$26="H",IF('5-man'!$Z$12="Ayak",0,IF('5-man'!$Z$12="Swift blade",9.844,9.929)),0)+IF('5-man'!BT$26="D",481.25,0)+IF('5-man'!BT$26="B",1.257,0)+IF('5-man'!BT$26="A",26.917,0)+IF('5-man'!BS$26="T",1.29,0)+IF('5-man'!BT$26="E",1.275,0)+IF('5-man'!BU$26="SB",18.815,0)+IF('5-man'!BT$26="H",IF('5-man'!$Z$12="Ayak",1.276,0),0)</f>
        <v/>
      </c>
      <c r="BW217">
        <f>IF('5-man'!BV$26="S",26.708,0)+IF('5-man'!BV$26="C",10.052,0)+IF('5-man'!BV$26="H",IF('5-man'!$Z$12="Ayak",0,IF('5-man'!$Z$12="Swift blade",9.844,9.929)),0)+IF('5-man'!BU$26="D",481.25,0)+IF('5-man'!BU$26="B",1.257,0)+IF('5-man'!BU$26="A",26.917,0)+IF('5-man'!BT$26="T",1.29,0)+IF('5-man'!BU$26="E",1.275,0)+IF('5-man'!BV$26="SB",18.815,0)+IF('5-man'!BU$26="H",IF('5-man'!$Z$12="Ayak",1.276,0),0)</f>
        <v/>
      </c>
      <c r="BX217">
        <f>IF('5-man'!BW$26="S",26.708,0)+IF('5-man'!BW$26="C",10.052,0)+IF('5-man'!BW$26="H",IF('5-man'!$Z$12="Ayak",0,IF('5-man'!$Z$12="Swift blade",9.844,9.929)),0)+IF('5-man'!BV$26="D",481.25,0)+IF('5-man'!BV$26="B",1.257,0)+IF('5-man'!BV$26="A",26.917,0)+IF('5-man'!BU$26="T",1.29,0)+IF('5-man'!BV$26="E",1.275,0)+IF('5-man'!BW$26="SB",18.815,0)+IF('5-man'!BV$26="H",IF('5-man'!$Z$12="Ayak",1.276,0),0)</f>
        <v/>
      </c>
      <c r="BY217">
        <f>IF('5-man'!BX$26="S",26.708,0)+IF('5-man'!BX$26="C",10.052,0)+IF('5-man'!BX$26="H",IF('5-man'!$Z$12="Ayak",0,IF('5-man'!$Z$12="Swift blade",9.844,9.929)),0)+IF('5-man'!BW$26="D",481.25,0)+IF('5-man'!BW$26="B",1.257,0)+IF('5-man'!BW$26="A",26.917,0)+IF('5-man'!BV$26="T",1.29,0)+IF('5-man'!BW$26="E",1.275,0)+IF('5-man'!BX$26="SB",18.815,0)+IF('5-man'!BW$26="H",IF('5-man'!$Z$12="Ayak",1.276,0),0)</f>
        <v/>
      </c>
      <c r="BZ217">
        <f>IF('5-man'!BY$26="S",26.708,0)+IF('5-man'!BY$26="C",10.052,0)+IF('5-man'!BY$26="H",IF('5-man'!$Z$12="Ayak",0,IF('5-man'!$Z$12="Swift blade",9.844,9.929)),0)+IF('5-man'!BX$26="D",481.25,0)+IF('5-man'!BX$26="B",1.257,0)+IF('5-man'!BX$26="A",26.917,0)+IF('5-man'!BW$26="T",1.29,0)+IF('5-man'!BX$26="E",1.275,0)+IF('5-man'!BY$26="SB",18.815,0)+IF('5-man'!BX$26="H",IF('5-man'!$Z$12="Ayak",1.276,0),0)</f>
        <v/>
      </c>
      <c r="CA217">
        <f>IF('5-man'!BZ$26="S",26.708,0)+IF('5-man'!BZ$26="C",10.052,0)+IF('5-man'!BZ$26="H",IF('5-man'!$Z$12="Ayak",0,IF('5-man'!$Z$12="Swift blade",9.844,9.929)),0)+IF('5-man'!BY$26="D",481.25,0)+IF('5-man'!BY$26="B",1.257,0)+IF('5-man'!BY$26="A",26.917,0)+IF('5-man'!BX$26="T",1.29,0)+IF('5-man'!BY$26="E",1.275,0)+IF('5-man'!BZ$26="SB",18.815,0)+IF('5-man'!BY$26="H",IF('5-man'!$Z$12="Ayak",1.276,0),0)</f>
        <v/>
      </c>
      <c r="CB217">
        <f>IF('5-man'!CA$26="S",26.708,0)+IF('5-man'!CA$26="C",10.052,0)+IF('5-man'!CA$26="H",IF('5-man'!$Z$12="Ayak",0,IF('5-man'!$Z$12="Swift blade",9.844,9.929)),0)+IF('5-man'!BZ$26="D",481.25,0)+IF('5-man'!BZ$26="B",1.257,0)+IF('5-man'!BZ$26="A",26.917,0)+IF('5-man'!BY$26="T",1.29,0)+IF('5-man'!BZ$26="E",1.275,0)+IF('5-man'!CA$26="SB",18.815,0)+IF('5-man'!BZ$26="H",IF('5-man'!$Z$12="Ayak",1.276,0),0)</f>
        <v/>
      </c>
      <c r="CC217">
        <f>IF('5-man'!CB$26="S",26.708,0)+IF('5-man'!CB$26="C",10.052,0)+IF('5-man'!CB$26="H",IF('5-man'!$Z$12="Ayak",0,IF('5-man'!$Z$12="Swift blade",9.844,9.929)),0)+IF('5-man'!CA$26="D",481.25,0)+IF('5-man'!CA$26="B",1.257,0)+IF('5-man'!CA$26="A",26.917,0)+IF('5-man'!BZ$26="T",1.29,0)+IF('5-man'!CA$26="E",1.275,0)+IF('5-man'!CB$26="SB",18.815,0)+IF('5-man'!CA$26="H",IF('5-man'!$Z$12="Ayak",1.276,0),0)</f>
        <v/>
      </c>
      <c r="CD217">
        <f>IF('5-man'!CC$26="S",26.708,0)+IF('5-man'!CC$26="C",10.052,0)+IF('5-man'!CC$26="H",IF('5-man'!$Z$12="Ayak",0,IF('5-man'!$Z$12="Swift blade",9.844,9.929)),0)+IF('5-man'!CB$26="D",481.25,0)+IF('5-man'!CB$26="B",1.257,0)+IF('5-man'!CB$26="A",26.917,0)+IF('5-man'!CA$26="T",1.29,0)+IF('5-man'!CB$26="E",1.275,0)+IF('5-man'!CC$26="SB",18.815,0)+IF('5-man'!CB$26="H",IF('5-man'!$Z$12="Ayak",1.276,0),0)</f>
        <v/>
      </c>
    </row>
    <row r="218">
      <c r="A218" t="inlineStr">
        <is>
          <t>P2 misc</t>
        </is>
      </c>
      <c r="B218">
        <f>IF('5-man'!$BF$4="",MIN($C$248:$CD$248),'5-man'!$BF$4)</f>
        <v/>
      </c>
      <c r="C218">
        <f>MIN(100,INDEX($B$213:$CD$213,1,N218+1)+IF(AND(ISNUMBER(Q218),Q218&gt;N218),25,0))</f>
        <v/>
      </c>
      <c r="D218">
        <f>INDEX($B$214:$CD$214,1,N218+1)</f>
        <v/>
      </c>
      <c r="E218">
        <f>MIN(100,C218+IF(OR('5-man'!$L$5=TRUE,'5-man'!$L$5="TRUE",'5-man'!$L$5="Yes"),15,0))</f>
        <v/>
      </c>
      <c r="F218">
        <f>MAX(0,ROUNDUP((IF('5-man'!$AH$5="",IF('5-man'!$AE$5="",0,'5-man'!$AE$5),'5-man'!$AH$5)-E218)/10,0))</f>
        <v/>
      </c>
      <c r="G218">
        <f>IF(F218=0,I218,MAX(I218,N218+(IF(OR('5-man'!$F$5=TRUE,'5-man'!$F$5="TRUE",'5-man'!$F$5="Yes"),25,50)-D218)+IF(OR('5-man'!$F$5=TRUE,'5-man'!$F$5="TRUE",'5-man'!$F$5="Yes"),25,50)*(F218-1)))</f>
        <v/>
      </c>
      <c r="H218">
        <f>MIN(100,E218+10*F218)</f>
        <v/>
      </c>
      <c r="I218">
        <f>B218+IF('5-man'!$BF$4="",19,21)</f>
        <v/>
      </c>
      <c r="J218">
        <f>IF(G218-I218&lt;=0,0,4*INT((G218-I218)/21)+(MOD(G218-I218,21)&gt;0)+(MOD(G218-I218,21)&gt;6)+(MOD(G218-I218,21)&gt;11)+(MOD(G218-I218,21)&gt;16))</f>
        <v/>
      </c>
      <c r="K218">
        <f>IF(OR('5-man'!$F$5=TRUE,'5-man'!$F$5="TRUE",'5-man'!$F$5="Yes"),H218,E218)-IF('5-man'!$AE$5="",0,'5-man'!$AE$5)+15*(OR('5-man'!$O$5=TRUE,'5-man'!$O$5="TRUE",'5-man'!$O$5="Yes"))+15*(OR('5-man'!$R$5=TRUE,'5-man'!$R$5="TRUE",'5-man'!$R$5="Yes"))</f>
        <v/>
      </c>
      <c r="L218">
        <f>MAX(0,ROUNDUP((IF('5-man'!$AX$5="",30,'5-man'!$AX$5)-K218)/10,0))</f>
        <v/>
      </c>
      <c r="M218">
        <f>IF(OR('5-man'!$F$5=TRUE,'5-man'!$F$5="TRUE",'5-man'!$F$5="Yes"),G218+50*L218,IF(L218=0,N218,N218+(50-D218)+50*(L218-1)))</f>
        <v/>
      </c>
      <c r="N218">
        <f>MAX($C$219:$CD$219)</f>
        <v/>
      </c>
      <c r="O218">
        <f>MAX(0,ROUNDUP((IF('5-man'!$AE$5="",0,'5-man'!$AE$5)-H218)/10,0))</f>
        <v/>
      </c>
      <c r="P218">
        <f>G218+50*O218</f>
        <v/>
      </c>
      <c r="Q218">
        <f>IF(OR('5-man'!$V$5="",COUNTIF('5-man'!$C$26:'5-man'!$CD$26,"P")&gt;0),"",IFERROR(INT(IF(ISNUMBER('5-man'!$V$5),IF('5-man'!$V$5&lt;1,'5-man'!$V$5*86400,'5-man'!$V$5),VALUE(LEFT('5-man'!$V$5,FIND(":",'5-man'!$V$5)-1))*60+VALUE(MID('5-man'!$V$5,FIND(":",'5-man'!$V$5)+1,20)))/0.6+0.000001),""))</f>
        <v/>
      </c>
      <c r="R218">
        <f>IF(AND(IF('5-man'!$C$5="",100,'5-man'!$C$5)=95,COUNTIF('5-man'!$C$26:$CD$26,"R")=0,COUNTIF('5-man'!$C$26:$CD$26,"D")&gt;0),INDEX('5-man'!$C$24:$CD$24,1,MATCH("D",'5-man'!$C$26:$CD$26,0))+1,"")</f>
      </c>
    </row>
    <row r="219">
      <c r="A219" t="inlineStr">
        <is>
          <t>P2 act</t>
        </is>
      </c>
      <c r="C219">
        <f>IF(OR('5-man'!C$26="P",OR('5-man'!C$26="R",'5-man'!C$24=$R$218),AND('5-man'!C$24&lt;=IF('5-man'!$BF$4="",999,'5-man'!$BF$4),OR('5-man'!C$26="D",LEFT('5-man'!C$26,3)="ST&gt;",OR(AND('5-man'!C$25="ST&gt;2",C204&gt;=100),AND('5-man'!C$27="ST&gt;2",C220&gt;=100),AND('5-man'!C$28="ST&gt;2",C228&gt;=100),AND('5-man'!C$29="ST&gt;2",C236&gt;=100))))),'5-man'!C$24,0)</f>
        <v/>
      </c>
      <c r="D219">
        <f>IF(OR('5-man'!D$26="P",OR('5-man'!D$26="R",'5-man'!D$24=$R$218),AND('5-man'!D$24&lt;=IF('5-man'!$BF$4="",999,'5-man'!$BF$4),OR('5-man'!D$26="D",LEFT('5-man'!D$26,3)="ST&gt;",OR(AND('5-man'!D$25="ST&gt;2",D204&gt;=100),AND('5-man'!D$27="ST&gt;2",D220&gt;=100),AND('5-man'!D$28="ST&gt;2",D228&gt;=100),AND('5-man'!D$29="ST&gt;2",D236&gt;=100))))),'5-man'!D$24,0)</f>
        <v/>
      </c>
      <c r="E219">
        <f>IF(OR('5-man'!E$26="P",OR('5-man'!E$26="R",'5-man'!E$24=$R$218),AND('5-man'!E$24&lt;=IF('5-man'!$BF$4="",999,'5-man'!$BF$4),OR('5-man'!E$26="D",LEFT('5-man'!E$26,3)="ST&gt;",OR(AND('5-man'!E$25="ST&gt;2",E204&gt;=100),AND('5-man'!E$27="ST&gt;2",E220&gt;=100),AND('5-man'!E$28="ST&gt;2",E228&gt;=100),AND('5-man'!E$29="ST&gt;2",E236&gt;=100))))),'5-man'!E$24,0)</f>
        <v/>
      </c>
      <c r="F219">
        <f>IF(OR('5-man'!F$26="P",OR('5-man'!F$26="R",'5-man'!F$24=$R$218),AND('5-man'!F$24&lt;=IF('5-man'!$BF$4="",999,'5-man'!$BF$4),OR('5-man'!F$26="D",LEFT('5-man'!F$26,3)="ST&gt;",OR(AND('5-man'!F$25="ST&gt;2",F204&gt;=100),AND('5-man'!F$27="ST&gt;2",F220&gt;=100),AND('5-man'!F$28="ST&gt;2",F228&gt;=100),AND('5-man'!F$29="ST&gt;2",F236&gt;=100))))),'5-man'!F$24,0)</f>
        <v/>
      </c>
      <c r="G219">
        <f>IF(OR('5-man'!G$26="P",OR('5-man'!G$26="R",'5-man'!G$24=$R$218),AND('5-man'!G$24&lt;=IF('5-man'!$BF$4="",999,'5-man'!$BF$4),OR('5-man'!G$26="D",LEFT('5-man'!G$26,3)="ST&gt;",OR(AND('5-man'!G$25="ST&gt;2",G204&gt;=100),AND('5-man'!G$27="ST&gt;2",G220&gt;=100),AND('5-man'!G$28="ST&gt;2",G228&gt;=100),AND('5-man'!G$29="ST&gt;2",G236&gt;=100))))),'5-man'!G$24,0)</f>
        <v/>
      </c>
      <c r="H219">
        <f>IF(OR('5-man'!H$26="P",OR('5-man'!H$26="R",'5-man'!H$24=$R$218),AND('5-man'!H$24&lt;=IF('5-man'!$BF$4="",999,'5-man'!$BF$4),OR('5-man'!H$26="D",LEFT('5-man'!H$26,3)="ST&gt;",OR(AND('5-man'!H$25="ST&gt;2",H204&gt;=100),AND('5-man'!H$27="ST&gt;2",H220&gt;=100),AND('5-man'!H$28="ST&gt;2",H228&gt;=100),AND('5-man'!H$29="ST&gt;2",H236&gt;=100))))),'5-man'!H$24,0)</f>
        <v/>
      </c>
      <c r="I219">
        <f>IF(OR('5-man'!I$26="P",OR('5-man'!I$26="R",'5-man'!I$24=$R$218),AND('5-man'!I$24&lt;=IF('5-man'!$BF$4="",999,'5-man'!$BF$4),OR('5-man'!I$26="D",LEFT('5-man'!I$26,3)="ST&gt;",OR(AND('5-man'!I$25="ST&gt;2",I204&gt;=100),AND('5-man'!I$27="ST&gt;2",I220&gt;=100),AND('5-man'!I$28="ST&gt;2",I228&gt;=100),AND('5-man'!I$29="ST&gt;2",I236&gt;=100))))),'5-man'!I$24,0)</f>
        <v/>
      </c>
      <c r="J219">
        <f>IF(OR('5-man'!J$26="P",OR('5-man'!J$26="R",'5-man'!J$24=$R$218),AND('5-man'!J$24&lt;=IF('5-man'!$BF$4="",999,'5-man'!$BF$4),OR('5-man'!J$26="D",LEFT('5-man'!J$26,3)="ST&gt;",OR(AND('5-man'!J$25="ST&gt;2",J204&gt;=100),AND('5-man'!J$27="ST&gt;2",J220&gt;=100),AND('5-man'!J$28="ST&gt;2",J228&gt;=100),AND('5-man'!J$29="ST&gt;2",J236&gt;=100))))),'5-man'!J$24,0)</f>
        <v/>
      </c>
      <c r="K219">
        <f>IF(OR('5-man'!K$26="P",OR('5-man'!K$26="R",'5-man'!K$24=$R$218),AND('5-man'!K$24&lt;=IF('5-man'!$BF$4="",999,'5-man'!$BF$4),OR('5-man'!K$26="D",LEFT('5-man'!K$26,3)="ST&gt;",OR(AND('5-man'!K$25="ST&gt;2",K204&gt;=100),AND('5-man'!K$27="ST&gt;2",K220&gt;=100),AND('5-man'!K$28="ST&gt;2",K228&gt;=100),AND('5-man'!K$29="ST&gt;2",K236&gt;=100))))),'5-man'!K$24,0)</f>
        <v/>
      </c>
      <c r="L219">
        <f>IF(OR('5-man'!L$26="P",OR('5-man'!L$26="R",'5-man'!L$24=$R$218),AND('5-man'!L$24&lt;=IF('5-man'!$BF$4="",999,'5-man'!$BF$4),OR('5-man'!L$26="D",LEFT('5-man'!L$26,3)="ST&gt;",OR(AND('5-man'!L$25="ST&gt;2",L204&gt;=100),AND('5-man'!L$27="ST&gt;2",L220&gt;=100),AND('5-man'!L$28="ST&gt;2",L228&gt;=100),AND('5-man'!L$29="ST&gt;2",L236&gt;=100))))),'5-man'!L$24,0)</f>
        <v/>
      </c>
      <c r="M219">
        <f>IF(OR('5-man'!M$26="P",OR('5-man'!M$26="R",'5-man'!M$24=$R$218),AND('5-man'!M$24&lt;=IF('5-man'!$BF$4="",999,'5-man'!$BF$4),OR('5-man'!M$26="D",LEFT('5-man'!M$26,3)="ST&gt;",OR(AND('5-man'!M$25="ST&gt;2",M204&gt;=100),AND('5-man'!M$27="ST&gt;2",M220&gt;=100),AND('5-man'!M$28="ST&gt;2",M228&gt;=100),AND('5-man'!M$29="ST&gt;2",M236&gt;=100))))),'5-man'!M$24,0)</f>
        <v/>
      </c>
      <c r="N219">
        <f>IF(OR('5-man'!N$26="P",OR('5-man'!N$26="R",'5-man'!N$24=$R$218),AND('5-man'!N$24&lt;=IF('5-man'!$BF$4="",999,'5-man'!$BF$4),OR('5-man'!N$26="D",LEFT('5-man'!N$26,3)="ST&gt;",OR(AND('5-man'!N$25="ST&gt;2",N204&gt;=100),AND('5-man'!N$27="ST&gt;2",N220&gt;=100),AND('5-man'!N$28="ST&gt;2",N228&gt;=100),AND('5-man'!N$29="ST&gt;2",N236&gt;=100))))),'5-man'!N$24,0)</f>
        <v/>
      </c>
      <c r="O219">
        <f>IF(OR('5-man'!O$26="P",OR('5-man'!O$26="R",'5-man'!O$24=$R$218),AND('5-man'!O$24&lt;=IF('5-man'!$BF$4="",999,'5-man'!$BF$4),OR('5-man'!O$26="D",LEFT('5-man'!O$26,3)="ST&gt;",OR(AND('5-man'!O$25="ST&gt;2",O204&gt;=100),AND('5-man'!O$27="ST&gt;2",O220&gt;=100),AND('5-man'!O$28="ST&gt;2",O228&gt;=100),AND('5-man'!O$29="ST&gt;2",O236&gt;=100))))),'5-man'!O$24,0)</f>
        <v/>
      </c>
      <c r="P219">
        <f>IF(OR('5-man'!P$26="P",OR('5-man'!P$26="R",'5-man'!P$24=$R$218),AND('5-man'!P$24&lt;=IF('5-man'!$BF$4="",999,'5-man'!$BF$4),OR('5-man'!P$26="D",LEFT('5-man'!P$26,3)="ST&gt;",OR(AND('5-man'!P$25="ST&gt;2",P204&gt;=100),AND('5-man'!P$27="ST&gt;2",P220&gt;=100),AND('5-man'!P$28="ST&gt;2",P228&gt;=100),AND('5-man'!P$29="ST&gt;2",P236&gt;=100))))),'5-man'!P$24,0)</f>
        <v/>
      </c>
      <c r="Q219">
        <f>IF(OR('5-man'!Q$26="P",OR('5-man'!Q$26="R",'5-man'!Q$24=$R$218),AND('5-man'!Q$24&lt;=IF('5-man'!$BF$4="",999,'5-man'!$BF$4),OR('5-man'!Q$26="D",LEFT('5-man'!Q$26,3)="ST&gt;",OR(AND('5-man'!Q$25="ST&gt;2",Q204&gt;=100),AND('5-man'!Q$27="ST&gt;2",Q220&gt;=100),AND('5-man'!Q$28="ST&gt;2",Q228&gt;=100),AND('5-man'!Q$29="ST&gt;2",Q236&gt;=100))))),'5-man'!Q$24,0)</f>
        <v/>
      </c>
      <c r="R219">
        <f>IF(OR('5-man'!R$26="P",OR('5-man'!R$26="R",'5-man'!R$24=$R$218),AND('5-man'!R$24&lt;=IF('5-man'!$BF$4="",999,'5-man'!$BF$4),OR('5-man'!R$26="D",LEFT('5-man'!R$26,3)="ST&gt;",OR(AND('5-man'!R$25="ST&gt;2",R204&gt;=100),AND('5-man'!R$27="ST&gt;2",R220&gt;=100),AND('5-man'!R$28="ST&gt;2",R228&gt;=100),AND('5-man'!R$29="ST&gt;2",R236&gt;=100))))),'5-man'!R$24,0)</f>
        <v/>
      </c>
      <c r="S219">
        <f>IF(OR('5-man'!S$26="P",OR('5-man'!S$26="R",'5-man'!S$24=$R$218),AND('5-man'!S$24&lt;=IF('5-man'!$BF$4="",999,'5-man'!$BF$4),OR('5-man'!S$26="D",LEFT('5-man'!S$26,3)="ST&gt;",OR(AND('5-man'!S$25="ST&gt;2",S204&gt;=100),AND('5-man'!S$27="ST&gt;2",S220&gt;=100),AND('5-man'!S$28="ST&gt;2",S228&gt;=100),AND('5-man'!S$29="ST&gt;2",S236&gt;=100))))),'5-man'!S$24,0)</f>
        <v/>
      </c>
      <c r="T219">
        <f>IF(OR('5-man'!T$26="P",OR('5-man'!T$26="R",'5-man'!T$24=$R$218),AND('5-man'!T$24&lt;=IF('5-man'!$BF$4="",999,'5-man'!$BF$4),OR('5-man'!T$26="D",LEFT('5-man'!T$26,3)="ST&gt;",OR(AND('5-man'!T$25="ST&gt;2",T204&gt;=100),AND('5-man'!T$27="ST&gt;2",T220&gt;=100),AND('5-man'!T$28="ST&gt;2",T228&gt;=100),AND('5-man'!T$29="ST&gt;2",T236&gt;=100))))),'5-man'!T$24,0)</f>
        <v/>
      </c>
      <c r="U219">
        <f>IF(OR('5-man'!U$26="P",OR('5-man'!U$26="R",'5-man'!U$24=$R$218),AND('5-man'!U$24&lt;=IF('5-man'!$BF$4="",999,'5-man'!$BF$4),OR('5-man'!U$26="D",LEFT('5-man'!U$26,3)="ST&gt;",OR(AND('5-man'!U$25="ST&gt;2",U204&gt;=100),AND('5-man'!U$27="ST&gt;2",U220&gt;=100),AND('5-man'!U$28="ST&gt;2",U228&gt;=100),AND('5-man'!U$29="ST&gt;2",U236&gt;=100))))),'5-man'!U$24,0)</f>
        <v/>
      </c>
      <c r="V219">
        <f>IF(OR('5-man'!V$26="P",OR('5-man'!V$26="R",'5-man'!V$24=$R$218),AND('5-man'!V$24&lt;=IF('5-man'!$BF$4="",999,'5-man'!$BF$4),OR('5-man'!V$26="D",LEFT('5-man'!V$26,3)="ST&gt;",OR(AND('5-man'!V$25="ST&gt;2",V204&gt;=100),AND('5-man'!V$27="ST&gt;2",V220&gt;=100),AND('5-man'!V$28="ST&gt;2",V228&gt;=100),AND('5-man'!V$29="ST&gt;2",V236&gt;=100))))),'5-man'!V$24,0)</f>
        <v/>
      </c>
      <c r="W219">
        <f>IF(OR('5-man'!W$26="P",OR('5-man'!W$26="R",'5-man'!W$24=$R$218),AND('5-man'!W$24&lt;=IF('5-man'!$BF$4="",999,'5-man'!$BF$4),OR('5-man'!W$26="D",LEFT('5-man'!W$26,3)="ST&gt;",OR(AND('5-man'!W$25="ST&gt;2",W204&gt;=100),AND('5-man'!W$27="ST&gt;2",W220&gt;=100),AND('5-man'!W$28="ST&gt;2",W228&gt;=100),AND('5-man'!W$29="ST&gt;2",W236&gt;=100))))),'5-man'!W$24,0)</f>
        <v/>
      </c>
      <c r="X219">
        <f>IF(OR('5-man'!X$26="P",OR('5-man'!X$26="R",'5-man'!X$24=$R$218),AND('5-man'!X$24&lt;=IF('5-man'!$BF$4="",999,'5-man'!$BF$4),OR('5-man'!X$26="D",LEFT('5-man'!X$26,3)="ST&gt;",OR(AND('5-man'!X$25="ST&gt;2",X204&gt;=100),AND('5-man'!X$27="ST&gt;2",X220&gt;=100),AND('5-man'!X$28="ST&gt;2",X228&gt;=100),AND('5-man'!X$29="ST&gt;2",X236&gt;=100))))),'5-man'!X$24,0)</f>
        <v/>
      </c>
      <c r="Y219">
        <f>IF(OR('5-man'!Y$26="P",OR('5-man'!Y$26="R",'5-man'!Y$24=$R$218),AND('5-man'!Y$24&lt;=IF('5-man'!$BF$4="",999,'5-man'!$BF$4),OR('5-man'!Y$26="D",LEFT('5-man'!Y$26,3)="ST&gt;",OR(AND('5-man'!Y$25="ST&gt;2",Y204&gt;=100),AND('5-man'!Y$27="ST&gt;2",Y220&gt;=100),AND('5-man'!Y$28="ST&gt;2",Y228&gt;=100),AND('5-man'!Y$29="ST&gt;2",Y236&gt;=100))))),'5-man'!Y$24,0)</f>
        <v/>
      </c>
      <c r="Z219">
        <f>IF(OR('5-man'!Z$26="P",OR('5-man'!Z$26="R",'5-man'!Z$24=$R$218),AND('5-man'!Z$24&lt;=IF('5-man'!$BF$4="",999,'5-man'!$BF$4),OR('5-man'!Z$26="D",LEFT('5-man'!Z$26,3)="ST&gt;",OR(AND('5-man'!Z$25="ST&gt;2",Z204&gt;=100),AND('5-man'!Z$27="ST&gt;2",Z220&gt;=100),AND('5-man'!Z$28="ST&gt;2",Z228&gt;=100),AND('5-man'!Z$29="ST&gt;2",Z236&gt;=100))))),'5-man'!Z$24,0)</f>
        <v/>
      </c>
      <c r="AA219">
        <f>IF(OR('5-man'!AA$26="P",OR('5-man'!AA$26="R",'5-man'!AA$24=$R$218),AND('5-man'!AA$24&lt;=IF('5-man'!$BF$4="",999,'5-man'!$BF$4),OR('5-man'!AA$26="D",LEFT('5-man'!AA$26,3)="ST&gt;",OR(AND('5-man'!AA$25="ST&gt;2",AA204&gt;=100),AND('5-man'!AA$27="ST&gt;2",AA220&gt;=100),AND('5-man'!AA$28="ST&gt;2",AA228&gt;=100),AND('5-man'!AA$29="ST&gt;2",AA236&gt;=100))))),'5-man'!AA$24,0)</f>
        <v/>
      </c>
      <c r="AB219">
        <f>IF(OR('5-man'!AB$26="P",OR('5-man'!AB$26="R",'5-man'!AB$24=$R$218),AND('5-man'!AB$24&lt;=IF('5-man'!$BF$4="",999,'5-man'!$BF$4),OR('5-man'!AB$26="D",LEFT('5-man'!AB$26,3)="ST&gt;",OR(AND('5-man'!AB$25="ST&gt;2",AB204&gt;=100),AND('5-man'!AB$27="ST&gt;2",AB220&gt;=100),AND('5-man'!AB$28="ST&gt;2",AB228&gt;=100),AND('5-man'!AB$29="ST&gt;2",AB236&gt;=100))))),'5-man'!AB$24,0)</f>
        <v/>
      </c>
      <c r="AC219">
        <f>IF(OR('5-man'!AC$26="P",OR('5-man'!AC$26="R",'5-man'!AC$24=$R$218),AND('5-man'!AC$24&lt;=IF('5-man'!$BF$4="",999,'5-man'!$BF$4),OR('5-man'!AC$26="D",LEFT('5-man'!AC$26,3)="ST&gt;",OR(AND('5-man'!AC$25="ST&gt;2",AC204&gt;=100),AND('5-man'!AC$27="ST&gt;2",AC220&gt;=100),AND('5-man'!AC$28="ST&gt;2",AC228&gt;=100),AND('5-man'!AC$29="ST&gt;2",AC236&gt;=100))))),'5-man'!AC$24,0)</f>
        <v/>
      </c>
      <c r="AD219">
        <f>IF(OR('5-man'!AD$26="P",OR('5-man'!AD$26="R",'5-man'!AD$24=$R$218),AND('5-man'!AD$24&lt;=IF('5-man'!$BF$4="",999,'5-man'!$BF$4),OR('5-man'!AD$26="D",LEFT('5-man'!AD$26,3)="ST&gt;",OR(AND('5-man'!AD$25="ST&gt;2",AD204&gt;=100),AND('5-man'!AD$27="ST&gt;2",AD220&gt;=100),AND('5-man'!AD$28="ST&gt;2",AD228&gt;=100),AND('5-man'!AD$29="ST&gt;2",AD236&gt;=100))))),'5-man'!AD$24,0)</f>
        <v/>
      </c>
      <c r="AE219">
        <f>IF(OR('5-man'!AE$26="P",OR('5-man'!AE$26="R",'5-man'!AE$24=$R$218),AND('5-man'!AE$24&lt;=IF('5-man'!$BF$4="",999,'5-man'!$BF$4),OR('5-man'!AE$26="D",LEFT('5-man'!AE$26,3)="ST&gt;",OR(AND('5-man'!AE$25="ST&gt;2",AE204&gt;=100),AND('5-man'!AE$27="ST&gt;2",AE220&gt;=100),AND('5-man'!AE$28="ST&gt;2",AE228&gt;=100),AND('5-man'!AE$29="ST&gt;2",AE236&gt;=100))))),'5-man'!AE$24,0)</f>
        <v/>
      </c>
      <c r="AF219">
        <f>IF(OR('5-man'!AF$26="P",OR('5-man'!AF$26="R",'5-man'!AF$24=$R$218),AND('5-man'!AF$24&lt;=IF('5-man'!$BF$4="",999,'5-man'!$BF$4),OR('5-man'!AF$26="D",LEFT('5-man'!AF$26,3)="ST&gt;",OR(AND('5-man'!AF$25="ST&gt;2",AF204&gt;=100),AND('5-man'!AF$27="ST&gt;2",AF220&gt;=100),AND('5-man'!AF$28="ST&gt;2",AF228&gt;=100),AND('5-man'!AF$29="ST&gt;2",AF236&gt;=100))))),'5-man'!AF$24,0)</f>
        <v/>
      </c>
      <c r="AG219">
        <f>IF(OR('5-man'!AG$26="P",OR('5-man'!AG$26="R",'5-man'!AG$24=$R$218),AND('5-man'!AG$24&lt;=IF('5-man'!$BF$4="",999,'5-man'!$BF$4),OR('5-man'!AG$26="D",LEFT('5-man'!AG$26,3)="ST&gt;",OR(AND('5-man'!AG$25="ST&gt;2",AG204&gt;=100),AND('5-man'!AG$27="ST&gt;2",AG220&gt;=100),AND('5-man'!AG$28="ST&gt;2",AG228&gt;=100),AND('5-man'!AG$29="ST&gt;2",AG236&gt;=100))))),'5-man'!AG$24,0)</f>
        <v/>
      </c>
      <c r="AH219">
        <f>IF(OR('5-man'!AH$26="P",OR('5-man'!AH$26="R",'5-man'!AH$24=$R$218),AND('5-man'!AH$24&lt;=IF('5-man'!$BF$4="",999,'5-man'!$BF$4),OR('5-man'!AH$26="D",LEFT('5-man'!AH$26,3)="ST&gt;",OR(AND('5-man'!AH$25="ST&gt;2",AH204&gt;=100),AND('5-man'!AH$27="ST&gt;2",AH220&gt;=100),AND('5-man'!AH$28="ST&gt;2",AH228&gt;=100),AND('5-man'!AH$29="ST&gt;2",AH236&gt;=100))))),'5-man'!AH$24,0)</f>
        <v/>
      </c>
      <c r="AI219">
        <f>IF(OR('5-man'!AI$26="P",OR('5-man'!AI$26="R",'5-man'!AI$24=$R$218),AND('5-man'!AI$24&lt;=IF('5-man'!$BF$4="",999,'5-man'!$BF$4),OR('5-man'!AI$26="D",LEFT('5-man'!AI$26,3)="ST&gt;",OR(AND('5-man'!AI$25="ST&gt;2",AI204&gt;=100),AND('5-man'!AI$27="ST&gt;2",AI220&gt;=100),AND('5-man'!AI$28="ST&gt;2",AI228&gt;=100),AND('5-man'!AI$29="ST&gt;2",AI236&gt;=100))))),'5-man'!AI$24,0)</f>
        <v/>
      </c>
      <c r="AJ219">
        <f>IF(OR('5-man'!AJ$26="P",OR('5-man'!AJ$26="R",'5-man'!AJ$24=$R$218),AND('5-man'!AJ$24&lt;=IF('5-man'!$BF$4="",999,'5-man'!$BF$4),OR('5-man'!AJ$26="D",LEFT('5-man'!AJ$26,3)="ST&gt;",OR(AND('5-man'!AJ$25="ST&gt;2",AJ204&gt;=100),AND('5-man'!AJ$27="ST&gt;2",AJ220&gt;=100),AND('5-man'!AJ$28="ST&gt;2",AJ228&gt;=100),AND('5-man'!AJ$29="ST&gt;2",AJ236&gt;=100))))),'5-man'!AJ$24,0)</f>
        <v/>
      </c>
      <c r="AK219">
        <f>IF(OR('5-man'!AK$26="P",OR('5-man'!AK$26="R",'5-man'!AK$24=$R$218),AND('5-man'!AK$24&lt;=IF('5-man'!$BF$4="",999,'5-man'!$BF$4),OR('5-man'!AK$26="D",LEFT('5-man'!AK$26,3)="ST&gt;",OR(AND('5-man'!AK$25="ST&gt;2",AK204&gt;=100),AND('5-man'!AK$27="ST&gt;2",AK220&gt;=100),AND('5-man'!AK$28="ST&gt;2",AK228&gt;=100),AND('5-man'!AK$29="ST&gt;2",AK236&gt;=100))))),'5-man'!AK$24,0)</f>
        <v/>
      </c>
      <c r="AL219">
        <f>IF(OR('5-man'!AL$26="P",OR('5-man'!AL$26="R",'5-man'!AL$24=$R$218),AND('5-man'!AL$24&lt;=IF('5-man'!$BF$4="",999,'5-man'!$BF$4),OR('5-man'!AL$26="D",LEFT('5-man'!AL$26,3)="ST&gt;",OR(AND('5-man'!AL$25="ST&gt;2",AL204&gt;=100),AND('5-man'!AL$27="ST&gt;2",AL220&gt;=100),AND('5-man'!AL$28="ST&gt;2",AL228&gt;=100),AND('5-man'!AL$29="ST&gt;2",AL236&gt;=100))))),'5-man'!AL$24,0)</f>
        <v/>
      </c>
      <c r="AM219">
        <f>IF(OR('5-man'!AM$26="P",OR('5-man'!AM$26="R",'5-man'!AM$24=$R$218),AND('5-man'!AM$24&lt;=IF('5-man'!$BF$4="",999,'5-man'!$BF$4),OR('5-man'!AM$26="D",LEFT('5-man'!AM$26,3)="ST&gt;",OR(AND('5-man'!AM$25="ST&gt;2",AM204&gt;=100),AND('5-man'!AM$27="ST&gt;2",AM220&gt;=100),AND('5-man'!AM$28="ST&gt;2",AM228&gt;=100),AND('5-man'!AM$29="ST&gt;2",AM236&gt;=100))))),'5-man'!AM$24,0)</f>
        <v/>
      </c>
      <c r="AN219">
        <f>IF(OR('5-man'!AN$26="P",OR('5-man'!AN$26="R",'5-man'!AN$24=$R$218),AND('5-man'!AN$24&lt;=IF('5-man'!$BF$4="",999,'5-man'!$BF$4),OR('5-man'!AN$26="D",LEFT('5-man'!AN$26,3)="ST&gt;",OR(AND('5-man'!AN$25="ST&gt;2",AN204&gt;=100),AND('5-man'!AN$27="ST&gt;2",AN220&gt;=100),AND('5-man'!AN$28="ST&gt;2",AN228&gt;=100),AND('5-man'!AN$29="ST&gt;2",AN236&gt;=100))))),'5-man'!AN$24,0)</f>
        <v/>
      </c>
      <c r="AO219">
        <f>IF(OR('5-man'!AO$26="P",OR('5-man'!AO$26="R",'5-man'!AO$24=$R$218),AND('5-man'!AO$24&lt;=IF('5-man'!$BF$4="",999,'5-man'!$BF$4),OR('5-man'!AO$26="D",LEFT('5-man'!AO$26,3)="ST&gt;",OR(AND('5-man'!AO$25="ST&gt;2",AO204&gt;=100),AND('5-man'!AO$27="ST&gt;2",AO220&gt;=100),AND('5-man'!AO$28="ST&gt;2",AO228&gt;=100),AND('5-man'!AO$29="ST&gt;2",AO236&gt;=100))))),'5-man'!AO$24,0)</f>
        <v/>
      </c>
      <c r="AP219">
        <f>IF(OR('5-man'!AP$26="P",OR('5-man'!AP$26="R",'5-man'!AP$24=$R$218),AND('5-man'!AP$24&lt;=IF('5-man'!$BF$4="",999,'5-man'!$BF$4),OR('5-man'!AP$26="D",LEFT('5-man'!AP$26,3)="ST&gt;",OR(AND('5-man'!AP$25="ST&gt;2",AP204&gt;=100),AND('5-man'!AP$27="ST&gt;2",AP220&gt;=100),AND('5-man'!AP$28="ST&gt;2",AP228&gt;=100),AND('5-man'!AP$29="ST&gt;2",AP236&gt;=100))))),'5-man'!AP$24,0)</f>
        <v/>
      </c>
      <c r="AQ219">
        <f>IF(OR('5-man'!AQ$26="P",OR('5-man'!AQ$26="R",'5-man'!AQ$24=$R$218),AND('5-man'!AQ$24&lt;=IF('5-man'!$BF$4="",999,'5-man'!$BF$4),OR('5-man'!AQ$26="D",LEFT('5-man'!AQ$26,3)="ST&gt;",OR(AND('5-man'!AQ$25="ST&gt;2",AQ204&gt;=100),AND('5-man'!AQ$27="ST&gt;2",AQ220&gt;=100),AND('5-man'!AQ$28="ST&gt;2",AQ228&gt;=100),AND('5-man'!AQ$29="ST&gt;2",AQ236&gt;=100))))),'5-man'!AQ$24,0)</f>
        <v/>
      </c>
      <c r="AR219">
        <f>IF(OR('5-man'!AR$26="P",OR('5-man'!AR$26="R",'5-man'!AR$24=$R$218),AND('5-man'!AR$24&lt;=IF('5-man'!$BF$4="",999,'5-man'!$BF$4),OR('5-man'!AR$26="D",LEFT('5-man'!AR$26,3)="ST&gt;",OR(AND('5-man'!AR$25="ST&gt;2",AR204&gt;=100),AND('5-man'!AR$27="ST&gt;2",AR220&gt;=100),AND('5-man'!AR$28="ST&gt;2",AR228&gt;=100),AND('5-man'!AR$29="ST&gt;2",AR236&gt;=100))))),'5-man'!AR$24,0)</f>
        <v/>
      </c>
      <c r="AS219">
        <f>IF(OR('5-man'!AS$26="P",OR('5-man'!AS$26="R",'5-man'!AS$24=$R$218),AND('5-man'!AS$24&lt;=IF('5-man'!$BF$4="",999,'5-man'!$BF$4),OR('5-man'!AS$26="D",LEFT('5-man'!AS$26,3)="ST&gt;",OR(AND('5-man'!AS$25="ST&gt;2",AS204&gt;=100),AND('5-man'!AS$27="ST&gt;2",AS220&gt;=100),AND('5-man'!AS$28="ST&gt;2",AS228&gt;=100),AND('5-man'!AS$29="ST&gt;2",AS236&gt;=100))))),'5-man'!AS$24,0)</f>
        <v/>
      </c>
      <c r="AT219">
        <f>IF(OR('5-man'!AT$26="P",OR('5-man'!AT$26="R",'5-man'!AT$24=$R$218),AND('5-man'!AT$24&lt;=IF('5-man'!$BF$4="",999,'5-man'!$BF$4),OR('5-man'!AT$26="D",LEFT('5-man'!AT$26,3)="ST&gt;",OR(AND('5-man'!AT$25="ST&gt;2",AT204&gt;=100),AND('5-man'!AT$27="ST&gt;2",AT220&gt;=100),AND('5-man'!AT$28="ST&gt;2",AT228&gt;=100),AND('5-man'!AT$29="ST&gt;2",AT236&gt;=100))))),'5-man'!AT$24,0)</f>
        <v/>
      </c>
      <c r="AU219">
        <f>IF(OR('5-man'!AU$26="P",OR('5-man'!AU$26="R",'5-man'!AU$24=$R$218),AND('5-man'!AU$24&lt;=IF('5-man'!$BF$4="",999,'5-man'!$BF$4),OR('5-man'!AU$26="D",LEFT('5-man'!AU$26,3)="ST&gt;",OR(AND('5-man'!AU$25="ST&gt;2",AU204&gt;=100),AND('5-man'!AU$27="ST&gt;2",AU220&gt;=100),AND('5-man'!AU$28="ST&gt;2",AU228&gt;=100),AND('5-man'!AU$29="ST&gt;2",AU236&gt;=100))))),'5-man'!AU$24,0)</f>
        <v/>
      </c>
      <c r="AV219">
        <f>IF(OR('5-man'!AV$26="P",OR('5-man'!AV$26="R",'5-man'!AV$24=$R$218),AND('5-man'!AV$24&lt;=IF('5-man'!$BF$4="",999,'5-man'!$BF$4),OR('5-man'!AV$26="D",LEFT('5-man'!AV$26,3)="ST&gt;",OR(AND('5-man'!AV$25="ST&gt;2",AV204&gt;=100),AND('5-man'!AV$27="ST&gt;2",AV220&gt;=100),AND('5-man'!AV$28="ST&gt;2",AV228&gt;=100),AND('5-man'!AV$29="ST&gt;2",AV236&gt;=100))))),'5-man'!AV$24,0)</f>
        <v/>
      </c>
      <c r="AW219">
        <f>IF(OR('5-man'!AW$26="P",OR('5-man'!AW$26="R",'5-man'!AW$24=$R$218),AND('5-man'!AW$24&lt;=IF('5-man'!$BF$4="",999,'5-man'!$BF$4),OR('5-man'!AW$26="D",LEFT('5-man'!AW$26,3)="ST&gt;",OR(AND('5-man'!AW$25="ST&gt;2",AW204&gt;=100),AND('5-man'!AW$27="ST&gt;2",AW220&gt;=100),AND('5-man'!AW$28="ST&gt;2",AW228&gt;=100),AND('5-man'!AW$29="ST&gt;2",AW236&gt;=100))))),'5-man'!AW$24,0)</f>
        <v/>
      </c>
      <c r="AX219">
        <f>IF(OR('5-man'!AX$26="P",OR('5-man'!AX$26="R",'5-man'!AX$24=$R$218),AND('5-man'!AX$24&lt;=IF('5-man'!$BF$4="",999,'5-man'!$BF$4),OR('5-man'!AX$26="D",LEFT('5-man'!AX$26,3)="ST&gt;",OR(AND('5-man'!AX$25="ST&gt;2",AX204&gt;=100),AND('5-man'!AX$27="ST&gt;2",AX220&gt;=100),AND('5-man'!AX$28="ST&gt;2",AX228&gt;=100),AND('5-man'!AX$29="ST&gt;2",AX236&gt;=100))))),'5-man'!AX$24,0)</f>
        <v/>
      </c>
      <c r="AY219">
        <f>IF(OR('5-man'!AY$26="P",OR('5-man'!AY$26="R",'5-man'!AY$24=$R$218),AND('5-man'!AY$24&lt;=IF('5-man'!$BF$4="",999,'5-man'!$BF$4),OR('5-man'!AY$26="D",LEFT('5-man'!AY$26,3)="ST&gt;",OR(AND('5-man'!AY$25="ST&gt;2",AY204&gt;=100),AND('5-man'!AY$27="ST&gt;2",AY220&gt;=100),AND('5-man'!AY$28="ST&gt;2",AY228&gt;=100),AND('5-man'!AY$29="ST&gt;2",AY236&gt;=100))))),'5-man'!AY$24,0)</f>
        <v/>
      </c>
      <c r="AZ219">
        <f>IF(OR('5-man'!AZ$26="P",OR('5-man'!AZ$26="R",'5-man'!AZ$24=$R$218),AND('5-man'!AZ$24&lt;=IF('5-man'!$BF$4="",999,'5-man'!$BF$4),OR('5-man'!AZ$26="D",LEFT('5-man'!AZ$26,3)="ST&gt;",OR(AND('5-man'!AZ$25="ST&gt;2",AZ204&gt;=100),AND('5-man'!AZ$27="ST&gt;2",AZ220&gt;=100),AND('5-man'!AZ$28="ST&gt;2",AZ228&gt;=100),AND('5-man'!AZ$29="ST&gt;2",AZ236&gt;=100))))),'5-man'!AZ$24,0)</f>
        <v/>
      </c>
      <c r="BA219">
        <f>IF(OR('5-man'!BA$26="P",OR('5-man'!BA$26="R",'5-man'!BA$24=$R$218),AND('5-man'!BA$24&lt;=IF('5-man'!$BF$4="",999,'5-man'!$BF$4),OR('5-man'!BA$26="D",LEFT('5-man'!BA$26,3)="ST&gt;",OR(AND('5-man'!BA$25="ST&gt;2",BA204&gt;=100),AND('5-man'!BA$27="ST&gt;2",BA220&gt;=100),AND('5-man'!BA$28="ST&gt;2",BA228&gt;=100),AND('5-man'!BA$29="ST&gt;2",BA236&gt;=100))))),'5-man'!BA$24,0)</f>
        <v/>
      </c>
      <c r="BB219">
        <f>IF(OR('5-man'!BB$26="P",OR('5-man'!BB$26="R",'5-man'!BB$24=$R$218),AND('5-man'!BB$24&lt;=IF('5-man'!$BF$4="",999,'5-man'!$BF$4),OR('5-man'!BB$26="D",LEFT('5-man'!BB$26,3)="ST&gt;",OR(AND('5-man'!BB$25="ST&gt;2",BB204&gt;=100),AND('5-man'!BB$27="ST&gt;2",BB220&gt;=100),AND('5-man'!BB$28="ST&gt;2",BB228&gt;=100),AND('5-man'!BB$29="ST&gt;2",BB236&gt;=100))))),'5-man'!BB$24,0)</f>
        <v/>
      </c>
      <c r="BC219">
        <f>IF(OR('5-man'!BC$26="P",OR('5-man'!BC$26="R",'5-man'!BC$24=$R$218),AND('5-man'!BC$24&lt;=IF('5-man'!$BF$4="",999,'5-man'!$BF$4),OR('5-man'!BC$26="D",LEFT('5-man'!BC$26,3)="ST&gt;",OR(AND('5-man'!BC$25="ST&gt;2",BC204&gt;=100),AND('5-man'!BC$27="ST&gt;2",BC220&gt;=100),AND('5-man'!BC$28="ST&gt;2",BC228&gt;=100),AND('5-man'!BC$29="ST&gt;2",BC236&gt;=100))))),'5-man'!BC$24,0)</f>
        <v/>
      </c>
      <c r="BD219">
        <f>IF(OR('5-man'!BD$26="P",OR('5-man'!BD$26="R",'5-man'!BD$24=$R$218),AND('5-man'!BD$24&lt;=IF('5-man'!$BF$4="",999,'5-man'!$BF$4),OR('5-man'!BD$26="D",LEFT('5-man'!BD$26,3)="ST&gt;",OR(AND('5-man'!BD$25="ST&gt;2",BD204&gt;=100),AND('5-man'!BD$27="ST&gt;2",BD220&gt;=100),AND('5-man'!BD$28="ST&gt;2",BD228&gt;=100),AND('5-man'!BD$29="ST&gt;2",BD236&gt;=100))))),'5-man'!BD$24,0)</f>
        <v/>
      </c>
      <c r="BE219">
        <f>IF(OR('5-man'!BE$26="P",OR('5-man'!BE$26="R",'5-man'!BE$24=$R$218),AND('5-man'!BE$24&lt;=IF('5-man'!$BF$4="",999,'5-man'!$BF$4),OR('5-man'!BE$26="D",LEFT('5-man'!BE$26,3)="ST&gt;",OR(AND('5-man'!BE$25="ST&gt;2",BE204&gt;=100),AND('5-man'!BE$27="ST&gt;2",BE220&gt;=100),AND('5-man'!BE$28="ST&gt;2",BE228&gt;=100),AND('5-man'!BE$29="ST&gt;2",BE236&gt;=100))))),'5-man'!BE$24,0)</f>
        <v/>
      </c>
      <c r="BF219">
        <f>IF(OR('5-man'!BF$26="P",OR('5-man'!BF$26="R",'5-man'!BF$24=$R$218),AND('5-man'!BF$24&lt;=IF('5-man'!$BF$4="",999,'5-man'!$BF$4),OR('5-man'!BF$26="D",LEFT('5-man'!BF$26,3)="ST&gt;",OR(AND('5-man'!BF$25="ST&gt;2",BF204&gt;=100),AND('5-man'!BF$27="ST&gt;2",BF220&gt;=100),AND('5-man'!BF$28="ST&gt;2",BF228&gt;=100),AND('5-man'!BF$29="ST&gt;2",BF236&gt;=100))))),'5-man'!BF$24,0)</f>
        <v/>
      </c>
      <c r="BG219">
        <f>IF(OR('5-man'!BG$26="P",OR('5-man'!BG$26="R",'5-man'!BG$24=$R$218),AND('5-man'!BG$24&lt;=IF('5-man'!$BF$4="",999,'5-man'!$BF$4),OR('5-man'!BG$26="D",LEFT('5-man'!BG$26,3)="ST&gt;",OR(AND('5-man'!BG$25="ST&gt;2",BG204&gt;=100),AND('5-man'!BG$27="ST&gt;2",BG220&gt;=100),AND('5-man'!BG$28="ST&gt;2",BG228&gt;=100),AND('5-man'!BG$29="ST&gt;2",BG236&gt;=100))))),'5-man'!BG$24,0)</f>
        <v/>
      </c>
      <c r="BH219">
        <f>IF(OR('5-man'!BH$26="P",OR('5-man'!BH$26="R",'5-man'!BH$24=$R$218),AND('5-man'!BH$24&lt;=IF('5-man'!$BF$4="",999,'5-man'!$BF$4),OR('5-man'!BH$26="D",LEFT('5-man'!BH$26,3)="ST&gt;",OR(AND('5-man'!BH$25="ST&gt;2",BH204&gt;=100),AND('5-man'!BH$27="ST&gt;2",BH220&gt;=100),AND('5-man'!BH$28="ST&gt;2",BH228&gt;=100),AND('5-man'!BH$29="ST&gt;2",BH236&gt;=100))))),'5-man'!BH$24,0)</f>
        <v/>
      </c>
      <c r="BI219">
        <f>IF(OR('5-man'!BI$26="P",OR('5-man'!BI$26="R",'5-man'!BI$24=$R$218),AND('5-man'!BI$24&lt;=IF('5-man'!$BF$4="",999,'5-man'!$BF$4),OR('5-man'!BI$26="D",LEFT('5-man'!BI$26,3)="ST&gt;",OR(AND('5-man'!BI$25="ST&gt;2",BI204&gt;=100),AND('5-man'!BI$27="ST&gt;2",BI220&gt;=100),AND('5-man'!BI$28="ST&gt;2",BI228&gt;=100),AND('5-man'!BI$29="ST&gt;2",BI236&gt;=100))))),'5-man'!BI$24,0)</f>
        <v/>
      </c>
      <c r="BJ219">
        <f>IF(OR('5-man'!BJ$26="P",OR('5-man'!BJ$26="R",'5-man'!BJ$24=$R$218),AND('5-man'!BJ$24&lt;=IF('5-man'!$BF$4="",999,'5-man'!$BF$4),OR('5-man'!BJ$26="D",LEFT('5-man'!BJ$26,3)="ST&gt;",OR(AND('5-man'!BJ$25="ST&gt;2",BJ204&gt;=100),AND('5-man'!BJ$27="ST&gt;2",BJ220&gt;=100),AND('5-man'!BJ$28="ST&gt;2",BJ228&gt;=100),AND('5-man'!BJ$29="ST&gt;2",BJ236&gt;=100))))),'5-man'!BJ$24,0)</f>
        <v/>
      </c>
      <c r="BK219">
        <f>IF(OR('5-man'!BK$26="P",OR('5-man'!BK$26="R",'5-man'!BK$24=$R$218),AND('5-man'!BK$24&lt;=IF('5-man'!$BF$4="",999,'5-man'!$BF$4),OR('5-man'!BK$26="D",LEFT('5-man'!BK$26,3)="ST&gt;",OR(AND('5-man'!BK$25="ST&gt;2",BK204&gt;=100),AND('5-man'!BK$27="ST&gt;2",BK220&gt;=100),AND('5-man'!BK$28="ST&gt;2",BK228&gt;=100),AND('5-man'!BK$29="ST&gt;2",BK236&gt;=100))))),'5-man'!BK$24,0)</f>
        <v/>
      </c>
      <c r="BL219">
        <f>IF(OR('5-man'!BL$26="P",OR('5-man'!BL$26="R",'5-man'!BL$24=$R$218),AND('5-man'!BL$24&lt;=IF('5-man'!$BF$4="",999,'5-man'!$BF$4),OR('5-man'!BL$26="D",LEFT('5-man'!BL$26,3)="ST&gt;",OR(AND('5-man'!BL$25="ST&gt;2",BL204&gt;=100),AND('5-man'!BL$27="ST&gt;2",BL220&gt;=100),AND('5-man'!BL$28="ST&gt;2",BL228&gt;=100),AND('5-man'!BL$29="ST&gt;2",BL236&gt;=100))))),'5-man'!BL$24,0)</f>
        <v/>
      </c>
      <c r="BM219">
        <f>IF(OR('5-man'!BM$26="P",OR('5-man'!BM$26="R",'5-man'!BM$24=$R$218),AND('5-man'!BM$24&lt;=IF('5-man'!$BF$4="",999,'5-man'!$BF$4),OR('5-man'!BM$26="D",LEFT('5-man'!BM$26,3)="ST&gt;",OR(AND('5-man'!BM$25="ST&gt;2",BM204&gt;=100),AND('5-man'!BM$27="ST&gt;2",BM220&gt;=100),AND('5-man'!BM$28="ST&gt;2",BM228&gt;=100),AND('5-man'!BM$29="ST&gt;2",BM236&gt;=100))))),'5-man'!BM$24,0)</f>
        <v/>
      </c>
      <c r="BN219">
        <f>IF(OR('5-man'!BN$26="P",OR('5-man'!BN$26="R",'5-man'!BN$24=$R$218),AND('5-man'!BN$24&lt;=IF('5-man'!$BF$4="",999,'5-man'!$BF$4),OR('5-man'!BN$26="D",LEFT('5-man'!BN$26,3)="ST&gt;",OR(AND('5-man'!BN$25="ST&gt;2",BN204&gt;=100),AND('5-man'!BN$27="ST&gt;2",BN220&gt;=100),AND('5-man'!BN$28="ST&gt;2",BN228&gt;=100),AND('5-man'!BN$29="ST&gt;2",BN236&gt;=100))))),'5-man'!BN$24,0)</f>
        <v/>
      </c>
      <c r="BO219">
        <f>IF(OR('5-man'!BO$26="P",OR('5-man'!BO$26="R",'5-man'!BO$24=$R$218),AND('5-man'!BO$24&lt;=IF('5-man'!$BF$4="",999,'5-man'!$BF$4),OR('5-man'!BO$26="D",LEFT('5-man'!BO$26,3)="ST&gt;",OR(AND('5-man'!BO$25="ST&gt;2",BO204&gt;=100),AND('5-man'!BO$27="ST&gt;2",BO220&gt;=100),AND('5-man'!BO$28="ST&gt;2",BO228&gt;=100),AND('5-man'!BO$29="ST&gt;2",BO236&gt;=100))))),'5-man'!BO$24,0)</f>
        <v/>
      </c>
      <c r="BP219">
        <f>IF(OR('5-man'!BP$26="P",OR('5-man'!BP$26="R",'5-man'!BP$24=$R$218),AND('5-man'!BP$24&lt;=IF('5-man'!$BF$4="",999,'5-man'!$BF$4),OR('5-man'!BP$26="D",LEFT('5-man'!BP$26,3)="ST&gt;",OR(AND('5-man'!BP$25="ST&gt;2",BP204&gt;=100),AND('5-man'!BP$27="ST&gt;2",BP220&gt;=100),AND('5-man'!BP$28="ST&gt;2",BP228&gt;=100),AND('5-man'!BP$29="ST&gt;2",BP236&gt;=100))))),'5-man'!BP$24,0)</f>
        <v/>
      </c>
      <c r="BQ219">
        <f>IF(OR('5-man'!BQ$26="P",OR('5-man'!BQ$26="R",'5-man'!BQ$24=$R$218),AND('5-man'!BQ$24&lt;=IF('5-man'!$BF$4="",999,'5-man'!$BF$4),OR('5-man'!BQ$26="D",LEFT('5-man'!BQ$26,3)="ST&gt;",OR(AND('5-man'!BQ$25="ST&gt;2",BQ204&gt;=100),AND('5-man'!BQ$27="ST&gt;2",BQ220&gt;=100),AND('5-man'!BQ$28="ST&gt;2",BQ228&gt;=100),AND('5-man'!BQ$29="ST&gt;2",BQ236&gt;=100))))),'5-man'!BQ$24,0)</f>
        <v/>
      </c>
      <c r="BR219">
        <f>IF(OR('5-man'!BR$26="P",OR('5-man'!BR$26="R",'5-man'!BR$24=$R$218),AND('5-man'!BR$24&lt;=IF('5-man'!$BF$4="",999,'5-man'!$BF$4),OR('5-man'!BR$26="D",LEFT('5-man'!BR$26,3)="ST&gt;",OR(AND('5-man'!BR$25="ST&gt;2",BR204&gt;=100),AND('5-man'!BR$27="ST&gt;2",BR220&gt;=100),AND('5-man'!BR$28="ST&gt;2",BR228&gt;=100),AND('5-man'!BR$29="ST&gt;2",BR236&gt;=100))))),'5-man'!BR$24,0)</f>
        <v/>
      </c>
      <c r="BS219">
        <f>IF(OR('5-man'!BS$26="P",OR('5-man'!BS$26="R",'5-man'!BS$24=$R$218),AND('5-man'!BS$24&lt;=IF('5-man'!$BF$4="",999,'5-man'!$BF$4),OR('5-man'!BS$26="D",LEFT('5-man'!BS$26,3)="ST&gt;",OR(AND('5-man'!BS$25="ST&gt;2",BS204&gt;=100),AND('5-man'!BS$27="ST&gt;2",BS220&gt;=100),AND('5-man'!BS$28="ST&gt;2",BS228&gt;=100),AND('5-man'!BS$29="ST&gt;2",BS236&gt;=100))))),'5-man'!BS$24,0)</f>
        <v/>
      </c>
      <c r="BT219">
        <f>IF(OR('5-man'!BT$26="P",OR('5-man'!BT$26="R",'5-man'!BT$24=$R$218),AND('5-man'!BT$24&lt;=IF('5-man'!$BF$4="",999,'5-man'!$BF$4),OR('5-man'!BT$26="D",LEFT('5-man'!BT$26,3)="ST&gt;",OR(AND('5-man'!BT$25="ST&gt;2",BT204&gt;=100),AND('5-man'!BT$27="ST&gt;2",BT220&gt;=100),AND('5-man'!BT$28="ST&gt;2",BT228&gt;=100),AND('5-man'!BT$29="ST&gt;2",BT236&gt;=100))))),'5-man'!BT$24,0)</f>
        <v/>
      </c>
      <c r="BU219">
        <f>IF(OR('5-man'!BU$26="P",OR('5-man'!BU$26="R",'5-man'!BU$24=$R$218),AND('5-man'!BU$24&lt;=IF('5-man'!$BF$4="",999,'5-man'!$BF$4),OR('5-man'!BU$26="D",LEFT('5-man'!BU$26,3)="ST&gt;",OR(AND('5-man'!BU$25="ST&gt;2",BU204&gt;=100),AND('5-man'!BU$27="ST&gt;2",BU220&gt;=100),AND('5-man'!BU$28="ST&gt;2",BU228&gt;=100),AND('5-man'!BU$29="ST&gt;2",BU236&gt;=100))))),'5-man'!BU$24,0)</f>
        <v/>
      </c>
      <c r="BV219">
        <f>IF(OR('5-man'!BV$26="P",OR('5-man'!BV$26="R",'5-man'!BV$24=$R$218),AND('5-man'!BV$24&lt;=IF('5-man'!$BF$4="",999,'5-man'!$BF$4),OR('5-man'!BV$26="D",LEFT('5-man'!BV$26,3)="ST&gt;",OR(AND('5-man'!BV$25="ST&gt;2",BV204&gt;=100),AND('5-man'!BV$27="ST&gt;2",BV220&gt;=100),AND('5-man'!BV$28="ST&gt;2",BV228&gt;=100),AND('5-man'!BV$29="ST&gt;2",BV236&gt;=100))))),'5-man'!BV$24,0)</f>
        <v/>
      </c>
      <c r="BW219">
        <f>IF(OR('5-man'!BW$26="P",OR('5-man'!BW$26="R",'5-man'!BW$24=$R$218),AND('5-man'!BW$24&lt;=IF('5-man'!$BF$4="",999,'5-man'!$BF$4),OR('5-man'!BW$26="D",LEFT('5-man'!BW$26,3)="ST&gt;",OR(AND('5-man'!BW$25="ST&gt;2",BW204&gt;=100),AND('5-man'!BW$27="ST&gt;2",BW220&gt;=100),AND('5-man'!BW$28="ST&gt;2",BW228&gt;=100),AND('5-man'!BW$29="ST&gt;2",BW236&gt;=100))))),'5-man'!BW$24,0)</f>
        <v/>
      </c>
      <c r="BX219">
        <f>IF(OR('5-man'!BX$26="P",OR('5-man'!BX$26="R",'5-man'!BX$24=$R$218),AND('5-man'!BX$24&lt;=IF('5-man'!$BF$4="",999,'5-man'!$BF$4),OR('5-man'!BX$26="D",LEFT('5-man'!BX$26,3)="ST&gt;",OR(AND('5-man'!BX$25="ST&gt;2",BX204&gt;=100),AND('5-man'!BX$27="ST&gt;2",BX220&gt;=100),AND('5-man'!BX$28="ST&gt;2",BX228&gt;=100),AND('5-man'!BX$29="ST&gt;2",BX236&gt;=100))))),'5-man'!BX$24,0)</f>
        <v/>
      </c>
      <c r="BY219">
        <f>IF(OR('5-man'!BY$26="P",OR('5-man'!BY$26="R",'5-man'!BY$24=$R$218),AND('5-man'!BY$24&lt;=IF('5-man'!$BF$4="",999,'5-man'!$BF$4),OR('5-man'!BY$26="D",LEFT('5-man'!BY$26,3)="ST&gt;",OR(AND('5-man'!BY$25="ST&gt;2",BY204&gt;=100),AND('5-man'!BY$27="ST&gt;2",BY220&gt;=100),AND('5-man'!BY$28="ST&gt;2",BY228&gt;=100),AND('5-man'!BY$29="ST&gt;2",BY236&gt;=100))))),'5-man'!BY$24,0)</f>
        <v/>
      </c>
      <c r="BZ219">
        <f>IF(OR('5-man'!BZ$26="P",OR('5-man'!BZ$26="R",'5-man'!BZ$24=$R$218),AND('5-man'!BZ$24&lt;=IF('5-man'!$BF$4="",999,'5-man'!$BF$4),OR('5-man'!BZ$26="D",LEFT('5-man'!BZ$26,3)="ST&gt;",OR(AND('5-man'!BZ$25="ST&gt;2",BZ204&gt;=100),AND('5-man'!BZ$27="ST&gt;2",BZ220&gt;=100),AND('5-man'!BZ$28="ST&gt;2",BZ228&gt;=100),AND('5-man'!BZ$29="ST&gt;2",BZ236&gt;=100))))),'5-man'!BZ$24,0)</f>
        <v/>
      </c>
      <c r="CA219">
        <f>IF(OR('5-man'!CA$26="P",OR('5-man'!CA$26="R",'5-man'!CA$24=$R$218),AND('5-man'!CA$24&lt;=IF('5-man'!$BF$4="",999,'5-man'!$BF$4),OR('5-man'!CA$26="D",LEFT('5-man'!CA$26,3)="ST&gt;",OR(AND('5-man'!CA$25="ST&gt;2",CA204&gt;=100),AND('5-man'!CA$27="ST&gt;2",CA220&gt;=100),AND('5-man'!CA$28="ST&gt;2",CA228&gt;=100),AND('5-man'!CA$29="ST&gt;2",CA236&gt;=100))))),'5-man'!CA$24,0)</f>
        <v/>
      </c>
      <c r="CB219">
        <f>IF(OR('5-man'!CB$26="P",OR('5-man'!CB$26="R",'5-man'!CB$24=$R$218),AND('5-man'!CB$24&lt;=IF('5-man'!$BF$4="",999,'5-man'!$BF$4),OR('5-man'!CB$26="D",LEFT('5-man'!CB$26,3)="ST&gt;",OR(AND('5-man'!CB$25="ST&gt;2",CB204&gt;=100),AND('5-man'!CB$27="ST&gt;2",CB220&gt;=100),AND('5-man'!CB$28="ST&gt;2",CB228&gt;=100),AND('5-man'!CB$29="ST&gt;2",CB236&gt;=100))))),'5-man'!CB$24,0)</f>
        <v/>
      </c>
      <c r="CC219">
        <f>IF(OR('5-man'!CC$26="P",OR('5-man'!CC$26="R",'5-man'!CC$24=$R$218),AND('5-man'!CC$24&lt;=IF('5-man'!$BF$4="",999,'5-man'!$BF$4),OR('5-man'!CC$26="D",LEFT('5-man'!CC$26,3)="ST&gt;",OR(AND('5-man'!CC$25="ST&gt;2",CC204&gt;=100),AND('5-man'!CC$27="ST&gt;2",CC220&gt;=100),AND('5-man'!CC$28="ST&gt;2",CC228&gt;=100),AND('5-man'!CC$29="ST&gt;2",CC236&gt;=100))))),'5-man'!CC$24,0)</f>
        <v/>
      </c>
      <c r="CD219">
        <f>IF(OR('5-man'!CD$26="P",OR('5-man'!CD$26="R",'5-man'!CD$24=$R$218),AND('5-man'!CD$24&lt;=IF('5-man'!$BF$4="",999,'5-man'!$BF$4),OR('5-man'!CD$26="D",LEFT('5-man'!CD$26,3)="ST&gt;",OR(AND('5-man'!CD$25="ST&gt;2",CD204&gt;=100),AND('5-man'!CD$27="ST&gt;2",CD220&gt;=100),AND('5-man'!CD$28="ST&gt;2",CD228&gt;=100),AND('5-man'!CD$29="ST&gt;2",CD236&gt;=100))))),'5-man'!CD$24,0)</f>
        <v/>
      </c>
    </row>
    <row r="220">
      <c r="A220" t="inlineStr">
        <is>
          <t>P3 s1</t>
        </is>
      </c>
      <c r="C220">
        <f>MIN(100,B221+IF(AND(OR(NOT(ISNUMBER($R$226)),'5-man'!C$24&gt;$R$226),B221&lt;100,B222+1&gt;=IF(OR('5-man'!$F$6=TRUE,'5-man'!$F$6="TRUE",'5-man'!$F$6="Yes"),25,50)),10,0)+IF('5-man'!C$24=$Q$226,25,0))</f>
        <v/>
      </c>
      <c r="D220">
        <f>MIN(100,C221+IF(AND(OR(NOT(ISNUMBER($R$226)),'5-man'!D$24&gt;$R$226),C221&lt;100,C222+1&gt;=IF(OR('5-man'!$F$6=TRUE,'5-man'!$F$6="TRUE",'5-man'!$F$6="Yes"),25,50)),10,0)+IF('5-man'!D$24=$Q$226,25,0))</f>
        <v/>
      </c>
      <c r="E220">
        <f>MIN(100,D221+IF(AND(OR(NOT(ISNUMBER($R$226)),'5-man'!E$24&gt;$R$226),D221&lt;100,D222+1&gt;=IF(OR('5-man'!$F$6=TRUE,'5-man'!$F$6="TRUE",'5-man'!$F$6="Yes"),25,50)),10,0)+IF('5-man'!E$24=$Q$226,25,0))</f>
        <v/>
      </c>
      <c r="F220">
        <f>MIN(100,E221+IF(AND(OR(NOT(ISNUMBER($R$226)),'5-man'!F$24&gt;$R$226),E221&lt;100,E222+1&gt;=IF(OR('5-man'!$F$6=TRUE,'5-man'!$F$6="TRUE",'5-man'!$F$6="Yes"),25,50)),10,0)+IF('5-man'!F$24=$Q$226,25,0))</f>
        <v/>
      </c>
      <c r="G220">
        <f>MIN(100,F221+IF(AND(OR(NOT(ISNUMBER($R$226)),'5-man'!G$24&gt;$R$226),F221&lt;100,F222+1&gt;=IF(OR('5-man'!$F$6=TRUE,'5-man'!$F$6="TRUE",'5-man'!$F$6="Yes"),25,50)),10,0)+IF('5-man'!G$24=$Q$226,25,0))</f>
        <v/>
      </c>
      <c r="H220">
        <f>MIN(100,G221+IF(AND(OR(NOT(ISNUMBER($R$226)),'5-man'!H$24&gt;$R$226),G221&lt;100,G222+1&gt;=IF(OR('5-man'!$F$6=TRUE,'5-man'!$F$6="TRUE",'5-man'!$F$6="Yes"),25,50)),10,0)+IF('5-man'!H$24=$Q$226,25,0))</f>
        <v/>
      </c>
      <c r="I220">
        <f>MIN(100,H221+IF(AND(OR(NOT(ISNUMBER($R$226)),'5-man'!I$24&gt;$R$226),H221&lt;100,H222+1&gt;=IF(OR('5-man'!$F$6=TRUE,'5-man'!$F$6="TRUE",'5-man'!$F$6="Yes"),25,50)),10,0)+IF('5-man'!I$24=$Q$226,25,0))</f>
        <v/>
      </c>
      <c r="J220">
        <f>MIN(100,I221+IF(AND(OR(NOT(ISNUMBER($R$226)),'5-man'!J$24&gt;$R$226),I221&lt;100,I222+1&gt;=IF(OR('5-man'!$F$6=TRUE,'5-man'!$F$6="TRUE",'5-man'!$F$6="Yes"),25,50)),10,0)+IF('5-man'!J$24=$Q$226,25,0))</f>
        <v/>
      </c>
      <c r="K220">
        <f>MIN(100,J221+IF(AND(OR(NOT(ISNUMBER($R$226)),'5-man'!K$24&gt;$R$226),J221&lt;100,J222+1&gt;=IF(OR('5-man'!$F$6=TRUE,'5-man'!$F$6="TRUE",'5-man'!$F$6="Yes"),25,50)),10,0)+IF('5-man'!K$24=$Q$226,25,0))</f>
        <v/>
      </c>
      <c r="L220">
        <f>MIN(100,K221+IF(AND(OR(NOT(ISNUMBER($R$226)),'5-man'!L$24&gt;$R$226),K221&lt;100,K222+1&gt;=IF(OR('5-man'!$F$6=TRUE,'5-man'!$F$6="TRUE",'5-man'!$F$6="Yes"),25,50)),10,0)+IF('5-man'!L$24=$Q$226,25,0))</f>
        <v/>
      </c>
      <c r="M220">
        <f>MIN(100,L221+IF(AND(OR(NOT(ISNUMBER($R$226)),'5-man'!M$24&gt;$R$226),L221&lt;100,L222+1&gt;=IF(OR('5-man'!$F$6=TRUE,'5-man'!$F$6="TRUE",'5-man'!$F$6="Yes"),25,50)),10,0)+IF('5-man'!M$24=$Q$226,25,0))</f>
        <v/>
      </c>
      <c r="N220">
        <f>MIN(100,M221+IF(AND(OR(NOT(ISNUMBER($R$226)),'5-man'!N$24&gt;$R$226),M221&lt;100,M222+1&gt;=IF(OR('5-man'!$F$6=TRUE,'5-man'!$F$6="TRUE",'5-man'!$F$6="Yes"),25,50)),10,0)+IF('5-man'!N$24=$Q$226,25,0))</f>
        <v/>
      </c>
      <c r="O220">
        <f>MIN(100,N221+IF(AND(OR(NOT(ISNUMBER($R$226)),'5-man'!O$24&gt;$R$226),N221&lt;100,N222+1&gt;=IF(OR('5-man'!$F$6=TRUE,'5-man'!$F$6="TRUE",'5-man'!$F$6="Yes"),25,50)),10,0)+IF('5-man'!O$24=$Q$226,25,0))</f>
        <v/>
      </c>
      <c r="P220">
        <f>MIN(100,O221+IF(AND(OR(NOT(ISNUMBER($R$226)),'5-man'!P$24&gt;$R$226),O221&lt;100,O222+1&gt;=IF(OR('5-man'!$F$6=TRUE,'5-man'!$F$6="TRUE",'5-man'!$F$6="Yes"),25,50)),10,0)+IF('5-man'!P$24=$Q$226,25,0))</f>
        <v/>
      </c>
      <c r="Q220">
        <f>MIN(100,P221+IF(AND(OR(NOT(ISNUMBER($R$226)),'5-man'!Q$24&gt;$R$226),P221&lt;100,P222+1&gt;=IF(OR('5-man'!$F$6=TRUE,'5-man'!$F$6="TRUE",'5-man'!$F$6="Yes"),25,50)),10,0)+IF('5-man'!Q$24=$Q$226,25,0))</f>
        <v/>
      </c>
      <c r="R220">
        <f>MIN(100,Q221+IF(AND(OR(NOT(ISNUMBER($R$226)),'5-man'!R$24&gt;$R$226),Q221&lt;100,Q222+1&gt;=IF(OR('5-man'!$F$6=TRUE,'5-man'!$F$6="TRUE",'5-man'!$F$6="Yes"),25,50)),10,0)+IF('5-man'!R$24=$Q$226,25,0))</f>
        <v/>
      </c>
      <c r="S220">
        <f>MIN(100,R221+IF(AND(OR(NOT(ISNUMBER($R$226)),'5-man'!S$24&gt;$R$226),R221&lt;100,R222+1&gt;=IF(OR('5-man'!$F$6=TRUE,'5-man'!$F$6="TRUE",'5-man'!$F$6="Yes"),25,50)),10,0)+IF('5-man'!S$24=$Q$226,25,0))</f>
        <v/>
      </c>
      <c r="T220">
        <f>MIN(100,S221+IF(AND(OR(NOT(ISNUMBER($R$226)),'5-man'!T$24&gt;$R$226),S221&lt;100,S222+1&gt;=IF(OR('5-man'!$F$6=TRUE,'5-man'!$F$6="TRUE",'5-man'!$F$6="Yes"),25,50)),10,0)+IF('5-man'!T$24=$Q$226,25,0))</f>
        <v/>
      </c>
      <c r="U220">
        <f>MIN(100,T221+IF(AND(OR(NOT(ISNUMBER($R$226)),'5-man'!U$24&gt;$R$226),T221&lt;100,T222+1&gt;=IF(OR('5-man'!$F$6=TRUE,'5-man'!$F$6="TRUE",'5-man'!$F$6="Yes"),25,50)),10,0)+IF('5-man'!U$24=$Q$226,25,0))</f>
        <v/>
      </c>
      <c r="V220">
        <f>MIN(100,U221+IF(AND(OR(NOT(ISNUMBER($R$226)),'5-man'!V$24&gt;$R$226),U221&lt;100,U222+1&gt;=IF(OR('5-man'!$F$6=TRUE,'5-man'!$F$6="TRUE",'5-man'!$F$6="Yes"),25,50)),10,0)+IF('5-man'!V$24=$Q$226,25,0))</f>
        <v/>
      </c>
      <c r="W220">
        <f>MIN(100,V221+IF(AND(OR(NOT(ISNUMBER($R$226)),'5-man'!W$24&gt;$R$226),V221&lt;100,V222+1&gt;=IF(OR('5-man'!$F$6=TRUE,'5-man'!$F$6="TRUE",'5-man'!$F$6="Yes"),25,50)),10,0)+IF('5-man'!W$24=$Q$226,25,0))</f>
        <v/>
      </c>
      <c r="X220">
        <f>MIN(100,W221+IF(AND(OR(NOT(ISNUMBER($R$226)),'5-man'!X$24&gt;$R$226),W221&lt;100,W222+1&gt;=IF(OR('5-man'!$F$6=TRUE,'5-man'!$F$6="TRUE",'5-man'!$F$6="Yes"),25,50)),10,0)+IF('5-man'!X$24=$Q$226,25,0))</f>
        <v/>
      </c>
      <c r="Y220">
        <f>MIN(100,X221+IF(AND(OR(NOT(ISNUMBER($R$226)),'5-man'!Y$24&gt;$R$226),X221&lt;100,X222+1&gt;=IF(OR('5-man'!$F$6=TRUE,'5-man'!$F$6="TRUE",'5-man'!$F$6="Yes"),25,50)),10,0)+IF('5-man'!Y$24=$Q$226,25,0))</f>
        <v/>
      </c>
      <c r="Z220">
        <f>MIN(100,Y221+IF(AND(OR(NOT(ISNUMBER($R$226)),'5-man'!Z$24&gt;$R$226),Y221&lt;100,Y222+1&gt;=IF(OR('5-man'!$F$6=TRUE,'5-man'!$F$6="TRUE",'5-man'!$F$6="Yes"),25,50)),10,0)+IF('5-man'!Z$24=$Q$226,25,0))</f>
        <v/>
      </c>
      <c r="AA220">
        <f>MIN(100,Z221+IF(AND(OR(NOT(ISNUMBER($R$226)),'5-man'!AA$24&gt;$R$226),Z221&lt;100,Z222+1&gt;=IF(OR('5-man'!$F$6=TRUE,'5-man'!$F$6="TRUE",'5-man'!$F$6="Yes"),25,50)),10,0)+IF('5-man'!AA$24=$Q$226,25,0))</f>
        <v/>
      </c>
      <c r="AB220">
        <f>MIN(100,AA221+IF(AND(OR(NOT(ISNUMBER($R$226)),'5-man'!AB$24&gt;$R$226),AA221&lt;100,AA222+1&gt;=IF(OR('5-man'!$F$6=TRUE,'5-man'!$F$6="TRUE",'5-man'!$F$6="Yes"),25,50)),10,0)+IF('5-man'!AB$24=$Q$226,25,0))</f>
        <v/>
      </c>
      <c r="AC220">
        <f>MIN(100,AB221+IF(AND(OR(NOT(ISNUMBER($R$226)),'5-man'!AC$24&gt;$R$226),AB221&lt;100,AB222+1&gt;=IF(OR('5-man'!$F$6=TRUE,'5-man'!$F$6="TRUE",'5-man'!$F$6="Yes"),25,50)),10,0)+IF('5-man'!AC$24=$Q$226,25,0))</f>
        <v/>
      </c>
      <c r="AD220">
        <f>MIN(100,AC221+IF(AND(OR(NOT(ISNUMBER($R$226)),'5-man'!AD$24&gt;$R$226),AC221&lt;100,AC222+1&gt;=IF(OR('5-man'!$F$6=TRUE,'5-man'!$F$6="TRUE",'5-man'!$F$6="Yes"),25,50)),10,0)+IF('5-man'!AD$24=$Q$226,25,0))</f>
        <v/>
      </c>
      <c r="AE220">
        <f>MIN(100,AD221+IF(AND(OR(NOT(ISNUMBER($R$226)),'5-man'!AE$24&gt;$R$226),AD221&lt;100,AD222+1&gt;=IF(OR('5-man'!$F$6=TRUE,'5-man'!$F$6="TRUE",'5-man'!$F$6="Yes"),25,50)),10,0)+IF('5-man'!AE$24=$Q$226,25,0))</f>
        <v/>
      </c>
      <c r="AF220">
        <f>MIN(100,AE221+IF(AND(OR(NOT(ISNUMBER($R$226)),'5-man'!AF$24&gt;$R$226),AE221&lt;100,AE222+1&gt;=IF(OR('5-man'!$F$6=TRUE,'5-man'!$F$6="TRUE",'5-man'!$F$6="Yes"),25,50)),10,0)+IF('5-man'!AF$24=$Q$226,25,0))</f>
        <v/>
      </c>
      <c r="AG220">
        <f>MIN(100,AF221+IF(AND(OR(NOT(ISNUMBER($R$226)),'5-man'!AG$24&gt;$R$226),AF221&lt;100,AF222+1&gt;=IF(OR('5-man'!$F$6=TRUE,'5-man'!$F$6="TRUE",'5-man'!$F$6="Yes"),25,50)),10,0)+IF('5-man'!AG$24=$Q$226,25,0))</f>
        <v/>
      </c>
      <c r="AH220">
        <f>MIN(100,AG221+IF(AND(OR(NOT(ISNUMBER($R$226)),'5-man'!AH$24&gt;$R$226),AG221&lt;100,AG222+1&gt;=IF(OR('5-man'!$F$6=TRUE,'5-man'!$F$6="TRUE",'5-man'!$F$6="Yes"),25,50)),10,0)+IF('5-man'!AH$24=$Q$226,25,0))</f>
        <v/>
      </c>
      <c r="AI220">
        <f>MIN(100,AH221+IF(AND(OR(NOT(ISNUMBER($R$226)),'5-man'!AI$24&gt;$R$226),AH221&lt;100,AH222+1&gt;=IF(OR('5-man'!$F$6=TRUE,'5-man'!$F$6="TRUE",'5-man'!$F$6="Yes"),25,50)),10,0)+IF('5-man'!AI$24=$Q$226,25,0))</f>
        <v/>
      </c>
      <c r="AJ220">
        <f>MIN(100,AI221+IF(AND(OR(NOT(ISNUMBER($R$226)),'5-man'!AJ$24&gt;$R$226),AI221&lt;100,AI222+1&gt;=IF(OR('5-man'!$F$6=TRUE,'5-man'!$F$6="TRUE",'5-man'!$F$6="Yes"),25,50)),10,0)+IF('5-man'!AJ$24=$Q$226,25,0))</f>
        <v/>
      </c>
      <c r="AK220">
        <f>MIN(100,AJ221+IF(AND(OR(NOT(ISNUMBER($R$226)),'5-man'!AK$24&gt;$R$226),AJ221&lt;100,AJ222+1&gt;=IF(OR('5-man'!$F$6=TRUE,'5-man'!$F$6="TRUE",'5-man'!$F$6="Yes"),25,50)),10,0)+IF('5-man'!AK$24=$Q$226,25,0))</f>
        <v/>
      </c>
      <c r="AL220">
        <f>MIN(100,AK221+IF(AND(OR(NOT(ISNUMBER($R$226)),'5-man'!AL$24&gt;$R$226),AK221&lt;100,AK222+1&gt;=IF(OR('5-man'!$F$6=TRUE,'5-man'!$F$6="TRUE",'5-man'!$F$6="Yes"),25,50)),10,0)+IF('5-man'!AL$24=$Q$226,25,0))</f>
        <v/>
      </c>
      <c r="AM220">
        <f>MIN(100,AL221+IF(AND(OR(NOT(ISNUMBER($R$226)),'5-man'!AM$24&gt;$R$226),AL221&lt;100,AL222+1&gt;=IF(OR('5-man'!$F$6=TRUE,'5-man'!$F$6="TRUE",'5-man'!$F$6="Yes"),25,50)),10,0)+IF('5-man'!AM$24=$Q$226,25,0))</f>
        <v/>
      </c>
      <c r="AN220">
        <f>MIN(100,AM221+IF(AND(OR(NOT(ISNUMBER($R$226)),'5-man'!AN$24&gt;$R$226),AM221&lt;100,AM222+1&gt;=IF(OR('5-man'!$F$6=TRUE,'5-man'!$F$6="TRUE",'5-man'!$F$6="Yes"),25,50)),10,0)+IF('5-man'!AN$24=$Q$226,25,0))</f>
        <v/>
      </c>
      <c r="AO220">
        <f>MIN(100,AN221+IF(AND(OR(NOT(ISNUMBER($R$226)),'5-man'!AO$24&gt;$R$226),AN221&lt;100,AN222+1&gt;=IF(OR('5-man'!$F$6=TRUE,'5-man'!$F$6="TRUE",'5-man'!$F$6="Yes"),25,50)),10,0)+IF('5-man'!AO$24=$Q$226,25,0))</f>
        <v/>
      </c>
      <c r="AP220">
        <f>MIN(100,AO221+IF(AND(OR(NOT(ISNUMBER($R$226)),'5-man'!AP$24&gt;$R$226),AO221&lt;100,AO222+1&gt;=IF(OR('5-man'!$F$6=TRUE,'5-man'!$F$6="TRUE",'5-man'!$F$6="Yes"),25,50)),10,0)+IF('5-man'!AP$24=$Q$226,25,0))</f>
        <v/>
      </c>
      <c r="AQ220">
        <f>MIN(100,AP221+IF(AND(OR(NOT(ISNUMBER($R$226)),'5-man'!AQ$24&gt;$R$226),AP221&lt;100,AP222+1&gt;=IF(OR('5-man'!$F$6=TRUE,'5-man'!$F$6="TRUE",'5-man'!$F$6="Yes"),25,50)),10,0)+IF('5-man'!AQ$24=$Q$226,25,0))</f>
        <v/>
      </c>
      <c r="AR220">
        <f>MIN(100,AQ221+IF(AND(OR(NOT(ISNUMBER($R$226)),'5-man'!AR$24&gt;$R$226),AQ221&lt;100,AQ222+1&gt;=IF(OR('5-man'!$F$6=TRUE,'5-man'!$F$6="TRUE",'5-man'!$F$6="Yes"),25,50)),10,0)+IF('5-man'!AR$24=$Q$226,25,0))</f>
        <v/>
      </c>
      <c r="AS220">
        <f>MIN(100,AR221+IF(AND(OR(NOT(ISNUMBER($R$226)),'5-man'!AS$24&gt;$R$226),AR221&lt;100,AR222+1&gt;=IF(OR('5-man'!$F$6=TRUE,'5-man'!$F$6="TRUE",'5-man'!$F$6="Yes"),25,50)),10,0)+IF('5-man'!AS$24=$Q$226,25,0))</f>
        <v/>
      </c>
      <c r="AT220">
        <f>MIN(100,AS221+IF(AND(OR(NOT(ISNUMBER($R$226)),'5-man'!AT$24&gt;$R$226),AS221&lt;100,AS222+1&gt;=IF(OR('5-man'!$F$6=TRUE,'5-man'!$F$6="TRUE",'5-man'!$F$6="Yes"),25,50)),10,0)+IF('5-man'!AT$24=$Q$226,25,0))</f>
        <v/>
      </c>
      <c r="AU220">
        <f>MIN(100,AT221+IF(AND(OR(NOT(ISNUMBER($R$226)),'5-man'!AU$24&gt;$R$226),AT221&lt;100,AT222+1&gt;=IF(OR('5-man'!$F$6=TRUE,'5-man'!$F$6="TRUE",'5-man'!$F$6="Yes"),25,50)),10,0)+IF('5-man'!AU$24=$Q$226,25,0))</f>
        <v/>
      </c>
      <c r="AV220">
        <f>MIN(100,AU221+IF(AND(OR(NOT(ISNUMBER($R$226)),'5-man'!AV$24&gt;$R$226),AU221&lt;100,AU222+1&gt;=IF(OR('5-man'!$F$6=TRUE,'5-man'!$F$6="TRUE",'5-man'!$F$6="Yes"),25,50)),10,0)+IF('5-man'!AV$24=$Q$226,25,0))</f>
        <v/>
      </c>
      <c r="AW220">
        <f>MIN(100,AV221+IF(AND(OR(NOT(ISNUMBER($R$226)),'5-man'!AW$24&gt;$R$226),AV221&lt;100,AV222+1&gt;=IF(OR('5-man'!$F$6=TRUE,'5-man'!$F$6="TRUE",'5-man'!$F$6="Yes"),25,50)),10,0)+IF('5-man'!AW$24=$Q$226,25,0))</f>
        <v/>
      </c>
      <c r="AX220">
        <f>MIN(100,AW221+IF(AND(OR(NOT(ISNUMBER($R$226)),'5-man'!AX$24&gt;$R$226),AW221&lt;100,AW222+1&gt;=IF(OR('5-man'!$F$6=TRUE,'5-man'!$F$6="TRUE",'5-man'!$F$6="Yes"),25,50)),10,0)+IF('5-man'!AX$24=$Q$226,25,0))</f>
        <v/>
      </c>
      <c r="AY220">
        <f>MIN(100,AX221+IF(AND(OR(NOT(ISNUMBER($R$226)),'5-man'!AY$24&gt;$R$226),AX221&lt;100,AX222+1&gt;=IF(OR('5-man'!$F$6=TRUE,'5-man'!$F$6="TRUE",'5-man'!$F$6="Yes"),25,50)),10,0)+IF('5-man'!AY$24=$Q$226,25,0))</f>
        <v/>
      </c>
      <c r="AZ220">
        <f>MIN(100,AY221+IF(AND(OR(NOT(ISNUMBER($R$226)),'5-man'!AZ$24&gt;$R$226),AY221&lt;100,AY222+1&gt;=IF(OR('5-man'!$F$6=TRUE,'5-man'!$F$6="TRUE",'5-man'!$F$6="Yes"),25,50)),10,0)+IF('5-man'!AZ$24=$Q$226,25,0))</f>
        <v/>
      </c>
      <c r="BA220">
        <f>MIN(100,AZ221+IF(AND(OR(NOT(ISNUMBER($R$226)),'5-man'!BA$24&gt;$R$226),AZ221&lt;100,AZ222+1&gt;=IF(OR('5-man'!$F$6=TRUE,'5-man'!$F$6="TRUE",'5-man'!$F$6="Yes"),25,50)),10,0)+IF('5-man'!BA$24=$Q$226,25,0))</f>
        <v/>
      </c>
      <c r="BB220">
        <f>MIN(100,BA221+IF(AND(OR(NOT(ISNUMBER($R$226)),'5-man'!BB$24&gt;$R$226),BA221&lt;100,BA222+1&gt;=IF(OR('5-man'!$F$6=TRUE,'5-man'!$F$6="TRUE",'5-man'!$F$6="Yes"),25,50)),10,0)+IF('5-man'!BB$24=$Q$226,25,0))</f>
        <v/>
      </c>
      <c r="BC220">
        <f>MIN(100,BB221+IF(AND(OR(NOT(ISNUMBER($R$226)),'5-man'!BC$24&gt;$R$226),BB221&lt;100,BB222+1&gt;=IF(OR('5-man'!$F$6=TRUE,'5-man'!$F$6="TRUE",'5-man'!$F$6="Yes"),25,50)),10,0)+IF('5-man'!BC$24=$Q$226,25,0))</f>
        <v/>
      </c>
      <c r="BD220">
        <f>MIN(100,BC221+IF(AND(OR(NOT(ISNUMBER($R$226)),'5-man'!BD$24&gt;$R$226),BC221&lt;100,BC222+1&gt;=IF(OR('5-man'!$F$6=TRUE,'5-man'!$F$6="TRUE",'5-man'!$F$6="Yes"),25,50)),10,0)+IF('5-man'!BD$24=$Q$226,25,0))</f>
        <v/>
      </c>
      <c r="BE220">
        <f>MIN(100,BD221+IF(AND(OR(NOT(ISNUMBER($R$226)),'5-man'!BE$24&gt;$R$226),BD221&lt;100,BD222+1&gt;=IF(OR('5-man'!$F$6=TRUE,'5-man'!$F$6="TRUE",'5-man'!$F$6="Yes"),25,50)),10,0)+IF('5-man'!BE$24=$Q$226,25,0))</f>
        <v/>
      </c>
      <c r="BF220">
        <f>MIN(100,BE221+IF(AND(OR(NOT(ISNUMBER($R$226)),'5-man'!BF$24&gt;$R$226),BE221&lt;100,BE222+1&gt;=IF(OR('5-man'!$F$6=TRUE,'5-man'!$F$6="TRUE",'5-man'!$F$6="Yes"),25,50)),10,0)+IF('5-man'!BF$24=$Q$226,25,0))</f>
        <v/>
      </c>
      <c r="BG220">
        <f>MIN(100,BF221+IF(AND(OR(NOT(ISNUMBER($R$226)),'5-man'!BG$24&gt;$R$226),BF221&lt;100,BF222+1&gt;=IF(OR('5-man'!$F$6=TRUE,'5-man'!$F$6="TRUE",'5-man'!$F$6="Yes"),25,50)),10,0)+IF('5-man'!BG$24=$Q$226,25,0))</f>
        <v/>
      </c>
      <c r="BH220">
        <f>MIN(100,BG221+IF(AND(OR(NOT(ISNUMBER($R$226)),'5-man'!BH$24&gt;$R$226),BG221&lt;100,BG222+1&gt;=IF(OR('5-man'!$F$6=TRUE,'5-man'!$F$6="TRUE",'5-man'!$F$6="Yes"),25,50)),10,0)+IF('5-man'!BH$24=$Q$226,25,0))</f>
        <v/>
      </c>
      <c r="BI220">
        <f>MIN(100,BH221+IF(AND(OR(NOT(ISNUMBER($R$226)),'5-man'!BI$24&gt;$R$226),BH221&lt;100,BH222+1&gt;=IF(OR('5-man'!$F$6=TRUE,'5-man'!$F$6="TRUE",'5-man'!$F$6="Yes"),25,50)),10,0)+IF('5-man'!BI$24=$Q$226,25,0))</f>
        <v/>
      </c>
      <c r="BJ220">
        <f>MIN(100,BI221+IF(AND(OR(NOT(ISNUMBER($R$226)),'5-man'!BJ$24&gt;$R$226),BI221&lt;100,BI222+1&gt;=IF(OR('5-man'!$F$6=TRUE,'5-man'!$F$6="TRUE",'5-man'!$F$6="Yes"),25,50)),10,0)+IF('5-man'!BJ$24=$Q$226,25,0))</f>
        <v/>
      </c>
      <c r="BK220">
        <f>MIN(100,BJ221+IF(AND(OR(NOT(ISNUMBER($R$226)),'5-man'!BK$24&gt;$R$226),BJ221&lt;100,BJ222+1&gt;=IF(OR('5-man'!$F$6=TRUE,'5-man'!$F$6="TRUE",'5-man'!$F$6="Yes"),25,50)),10,0)+IF('5-man'!BK$24=$Q$226,25,0))</f>
        <v/>
      </c>
      <c r="BL220">
        <f>MIN(100,BK221+IF(AND(OR(NOT(ISNUMBER($R$226)),'5-man'!BL$24&gt;$R$226),BK221&lt;100,BK222+1&gt;=IF(OR('5-man'!$F$6=TRUE,'5-man'!$F$6="TRUE",'5-man'!$F$6="Yes"),25,50)),10,0)+IF('5-man'!BL$24=$Q$226,25,0))</f>
        <v/>
      </c>
      <c r="BM220">
        <f>MIN(100,BL221+IF(AND(OR(NOT(ISNUMBER($R$226)),'5-man'!BM$24&gt;$R$226),BL221&lt;100,BL222+1&gt;=IF(OR('5-man'!$F$6=TRUE,'5-man'!$F$6="TRUE",'5-man'!$F$6="Yes"),25,50)),10,0)+IF('5-man'!BM$24=$Q$226,25,0))</f>
        <v/>
      </c>
      <c r="BN220">
        <f>MIN(100,BM221+IF(AND(OR(NOT(ISNUMBER($R$226)),'5-man'!BN$24&gt;$R$226),BM221&lt;100,BM222+1&gt;=IF(OR('5-man'!$F$6=TRUE,'5-man'!$F$6="TRUE",'5-man'!$F$6="Yes"),25,50)),10,0)+IF('5-man'!BN$24=$Q$226,25,0))</f>
        <v/>
      </c>
      <c r="BO220">
        <f>MIN(100,BN221+IF(AND(OR(NOT(ISNUMBER($R$226)),'5-man'!BO$24&gt;$R$226),BN221&lt;100,BN222+1&gt;=IF(OR('5-man'!$F$6=TRUE,'5-man'!$F$6="TRUE",'5-man'!$F$6="Yes"),25,50)),10,0)+IF('5-man'!BO$24=$Q$226,25,0))</f>
        <v/>
      </c>
      <c r="BP220">
        <f>MIN(100,BO221+IF(AND(OR(NOT(ISNUMBER($R$226)),'5-man'!BP$24&gt;$R$226),BO221&lt;100,BO222+1&gt;=IF(OR('5-man'!$F$6=TRUE,'5-man'!$F$6="TRUE",'5-man'!$F$6="Yes"),25,50)),10,0)+IF('5-man'!BP$24=$Q$226,25,0))</f>
        <v/>
      </c>
      <c r="BQ220">
        <f>MIN(100,BP221+IF(AND(OR(NOT(ISNUMBER($R$226)),'5-man'!BQ$24&gt;$R$226),BP221&lt;100,BP222+1&gt;=IF(OR('5-man'!$F$6=TRUE,'5-man'!$F$6="TRUE",'5-man'!$F$6="Yes"),25,50)),10,0)+IF('5-man'!BQ$24=$Q$226,25,0))</f>
        <v/>
      </c>
      <c r="BR220">
        <f>MIN(100,BQ221+IF(AND(OR(NOT(ISNUMBER($R$226)),'5-man'!BR$24&gt;$R$226),BQ221&lt;100,BQ222+1&gt;=IF(OR('5-man'!$F$6=TRUE,'5-man'!$F$6="TRUE",'5-man'!$F$6="Yes"),25,50)),10,0)+IF('5-man'!BR$24=$Q$226,25,0))</f>
        <v/>
      </c>
      <c r="BS220">
        <f>MIN(100,BR221+IF(AND(OR(NOT(ISNUMBER($R$226)),'5-man'!BS$24&gt;$R$226),BR221&lt;100,BR222+1&gt;=IF(OR('5-man'!$F$6=TRUE,'5-man'!$F$6="TRUE",'5-man'!$F$6="Yes"),25,50)),10,0)+IF('5-man'!BS$24=$Q$226,25,0))</f>
        <v/>
      </c>
      <c r="BT220">
        <f>MIN(100,BS221+IF(AND(OR(NOT(ISNUMBER($R$226)),'5-man'!BT$24&gt;$R$226),BS221&lt;100,BS222+1&gt;=IF(OR('5-man'!$F$6=TRUE,'5-man'!$F$6="TRUE",'5-man'!$F$6="Yes"),25,50)),10,0)+IF('5-man'!BT$24=$Q$226,25,0))</f>
        <v/>
      </c>
      <c r="BU220">
        <f>MIN(100,BT221+IF(AND(OR(NOT(ISNUMBER($R$226)),'5-man'!BU$24&gt;$R$226),BT221&lt;100,BT222+1&gt;=IF(OR('5-man'!$F$6=TRUE,'5-man'!$F$6="TRUE",'5-man'!$F$6="Yes"),25,50)),10,0)+IF('5-man'!BU$24=$Q$226,25,0))</f>
        <v/>
      </c>
      <c r="BV220">
        <f>MIN(100,BU221+IF(AND(OR(NOT(ISNUMBER($R$226)),'5-man'!BV$24&gt;$R$226),BU221&lt;100,BU222+1&gt;=IF(OR('5-man'!$F$6=TRUE,'5-man'!$F$6="TRUE",'5-man'!$F$6="Yes"),25,50)),10,0)+IF('5-man'!BV$24=$Q$226,25,0))</f>
        <v/>
      </c>
      <c r="BW220">
        <f>MIN(100,BV221+IF(AND(OR(NOT(ISNUMBER($R$226)),'5-man'!BW$24&gt;$R$226),BV221&lt;100,BV222+1&gt;=IF(OR('5-man'!$F$6=TRUE,'5-man'!$F$6="TRUE",'5-man'!$F$6="Yes"),25,50)),10,0)+IF('5-man'!BW$24=$Q$226,25,0))</f>
        <v/>
      </c>
      <c r="BX220">
        <f>MIN(100,BW221+IF(AND(OR(NOT(ISNUMBER($R$226)),'5-man'!BX$24&gt;$R$226),BW221&lt;100,BW222+1&gt;=IF(OR('5-man'!$F$6=TRUE,'5-man'!$F$6="TRUE",'5-man'!$F$6="Yes"),25,50)),10,0)+IF('5-man'!BX$24=$Q$226,25,0))</f>
        <v/>
      </c>
      <c r="BY220">
        <f>MIN(100,BX221+IF(AND(OR(NOT(ISNUMBER($R$226)),'5-man'!BY$24&gt;$R$226),BX221&lt;100,BX222+1&gt;=IF(OR('5-man'!$F$6=TRUE,'5-man'!$F$6="TRUE",'5-man'!$F$6="Yes"),25,50)),10,0)+IF('5-man'!BY$24=$Q$226,25,0))</f>
        <v/>
      </c>
      <c r="BZ220">
        <f>MIN(100,BY221+IF(AND(OR(NOT(ISNUMBER($R$226)),'5-man'!BZ$24&gt;$R$226),BY221&lt;100,BY222+1&gt;=IF(OR('5-man'!$F$6=TRUE,'5-man'!$F$6="TRUE",'5-man'!$F$6="Yes"),25,50)),10,0)+IF('5-man'!BZ$24=$Q$226,25,0))</f>
        <v/>
      </c>
      <c r="CA220">
        <f>MIN(100,BZ221+IF(AND(OR(NOT(ISNUMBER($R$226)),'5-man'!CA$24&gt;$R$226),BZ221&lt;100,BZ222+1&gt;=IF(OR('5-man'!$F$6=TRUE,'5-man'!$F$6="TRUE",'5-man'!$F$6="Yes"),25,50)),10,0)+IF('5-man'!CA$24=$Q$226,25,0))</f>
        <v/>
      </c>
      <c r="CB220">
        <f>MIN(100,CA221+IF(AND(OR(NOT(ISNUMBER($R$226)),'5-man'!CB$24&gt;$R$226),CA221&lt;100,CA222+1&gt;=IF(OR('5-man'!$F$6=TRUE,'5-man'!$F$6="TRUE",'5-man'!$F$6="Yes"),25,50)),10,0)+IF('5-man'!CB$24=$Q$226,25,0))</f>
        <v/>
      </c>
      <c r="CC220">
        <f>MIN(100,CB221+IF(AND(OR(NOT(ISNUMBER($R$226)),'5-man'!CC$24&gt;$R$226),CB221&lt;100,CB222+1&gt;=IF(OR('5-man'!$F$6=TRUE,'5-man'!$F$6="TRUE",'5-man'!$F$6="Yes"),25,50)),10,0)+IF('5-man'!CC$24=$Q$226,25,0))</f>
        <v/>
      </c>
      <c r="CD220">
        <f>MIN(100,CC221+IF(AND(OR(NOT(ISNUMBER($R$226)),'5-man'!CD$24&gt;$R$226),CC221&lt;100,CC222+1&gt;=IF(OR('5-man'!$F$6=TRUE,'5-man'!$F$6="TRUE",'5-man'!$F$6="Yes"),25,50)),10,0)+IF('5-man'!CD$24=$Q$226,25,0))</f>
        <v/>
      </c>
    </row>
    <row r="221">
      <c r="A221" t="inlineStr">
        <is>
          <t>P3 spec</t>
        </is>
      </c>
      <c r="B221">
        <f>IF('5-man'!$C$6="",100,'5-man'!$C$6)</f>
        <v/>
      </c>
      <c r="C221">
        <f>IF(OR('5-man'!C$27="R",'5-man'!C$24=$R$226),MIN(100,C220+10),IF('5-man'!C$27="P",MIN(100,C220+25),IF(AND('5-man'!C$27="D",C220&gt;=35,'5-man'!C$24&lt;=IF('5-man'!$BF$4="",999,'5-man'!$BF$4)),C220-35,IF(AND(LEFT('5-man'!C$27,3)="ST&gt;",C220&gt;=100,'5-man'!C$24&lt;=IF('5-man'!$BF$4="",999,'5-man'!$BF$4)),0,IF(AND(OR(AND('5-man'!C$25="ST&gt;3",C204&gt;=100),AND('5-man'!C$26="ST&gt;3",C212&gt;=100),AND('5-man'!C$28="ST&gt;3",C228&gt;=100),AND('5-man'!C$29="ST&gt;3",C236&gt;=100)),'5-man'!C$24&lt;=IF('5-man'!$BF$4="",999,'5-man'!$BF$4)),100,C220)))))</f>
        <v/>
      </c>
      <c r="D221">
        <f>IF(OR('5-man'!D$27="R",'5-man'!D$24=$R$226),MIN(100,D220+10),IF('5-man'!D$27="P",MIN(100,D220+25),IF(AND('5-man'!D$27="D",D220&gt;=35,'5-man'!D$24&lt;=IF('5-man'!$BF$4="",999,'5-man'!$BF$4)),D220-35,IF(AND(LEFT('5-man'!D$27,3)="ST&gt;",D220&gt;=100,'5-man'!D$24&lt;=IF('5-man'!$BF$4="",999,'5-man'!$BF$4)),0,IF(AND(OR(AND('5-man'!D$25="ST&gt;3",D204&gt;=100),AND('5-man'!D$26="ST&gt;3",D212&gt;=100),AND('5-man'!D$28="ST&gt;3",D228&gt;=100),AND('5-man'!D$29="ST&gt;3",D236&gt;=100)),'5-man'!D$24&lt;=IF('5-man'!$BF$4="",999,'5-man'!$BF$4)),100,D220)))))</f>
        <v/>
      </c>
      <c r="E221">
        <f>IF(OR('5-man'!E$27="R",'5-man'!E$24=$R$226),MIN(100,E220+10),IF('5-man'!E$27="P",MIN(100,E220+25),IF(AND('5-man'!E$27="D",E220&gt;=35,'5-man'!E$24&lt;=IF('5-man'!$BF$4="",999,'5-man'!$BF$4)),E220-35,IF(AND(LEFT('5-man'!E$27,3)="ST&gt;",E220&gt;=100,'5-man'!E$24&lt;=IF('5-man'!$BF$4="",999,'5-man'!$BF$4)),0,IF(AND(OR(AND('5-man'!E$25="ST&gt;3",E204&gt;=100),AND('5-man'!E$26="ST&gt;3",E212&gt;=100),AND('5-man'!E$28="ST&gt;3",E228&gt;=100),AND('5-man'!E$29="ST&gt;3",E236&gt;=100)),'5-man'!E$24&lt;=IF('5-man'!$BF$4="",999,'5-man'!$BF$4)),100,E220)))))</f>
        <v/>
      </c>
      <c r="F221">
        <f>IF(OR('5-man'!F$27="R",'5-man'!F$24=$R$226),MIN(100,F220+10),IF('5-man'!F$27="P",MIN(100,F220+25),IF(AND('5-man'!F$27="D",F220&gt;=35,'5-man'!F$24&lt;=IF('5-man'!$BF$4="",999,'5-man'!$BF$4)),F220-35,IF(AND(LEFT('5-man'!F$27,3)="ST&gt;",F220&gt;=100,'5-man'!F$24&lt;=IF('5-man'!$BF$4="",999,'5-man'!$BF$4)),0,IF(AND(OR(AND('5-man'!F$25="ST&gt;3",F204&gt;=100),AND('5-man'!F$26="ST&gt;3",F212&gt;=100),AND('5-man'!F$28="ST&gt;3",F228&gt;=100),AND('5-man'!F$29="ST&gt;3",F236&gt;=100)),'5-man'!F$24&lt;=IF('5-man'!$BF$4="",999,'5-man'!$BF$4)),100,F220)))))</f>
        <v/>
      </c>
      <c r="G221">
        <f>IF(OR('5-man'!G$27="R",'5-man'!G$24=$R$226),MIN(100,G220+10),IF('5-man'!G$27="P",MIN(100,G220+25),IF(AND('5-man'!G$27="D",G220&gt;=35,'5-man'!G$24&lt;=IF('5-man'!$BF$4="",999,'5-man'!$BF$4)),G220-35,IF(AND(LEFT('5-man'!G$27,3)="ST&gt;",G220&gt;=100,'5-man'!G$24&lt;=IF('5-man'!$BF$4="",999,'5-man'!$BF$4)),0,IF(AND(OR(AND('5-man'!G$25="ST&gt;3",G204&gt;=100),AND('5-man'!G$26="ST&gt;3",G212&gt;=100),AND('5-man'!G$28="ST&gt;3",G228&gt;=100),AND('5-man'!G$29="ST&gt;3",G236&gt;=100)),'5-man'!G$24&lt;=IF('5-man'!$BF$4="",999,'5-man'!$BF$4)),100,G220)))))</f>
        <v/>
      </c>
      <c r="H221">
        <f>IF(OR('5-man'!H$27="R",'5-man'!H$24=$R$226),MIN(100,H220+10),IF('5-man'!H$27="P",MIN(100,H220+25),IF(AND('5-man'!H$27="D",H220&gt;=35,'5-man'!H$24&lt;=IF('5-man'!$BF$4="",999,'5-man'!$BF$4)),H220-35,IF(AND(LEFT('5-man'!H$27,3)="ST&gt;",H220&gt;=100,'5-man'!H$24&lt;=IF('5-man'!$BF$4="",999,'5-man'!$BF$4)),0,IF(AND(OR(AND('5-man'!H$25="ST&gt;3",H204&gt;=100),AND('5-man'!H$26="ST&gt;3",H212&gt;=100),AND('5-man'!H$28="ST&gt;3",H228&gt;=100),AND('5-man'!H$29="ST&gt;3",H236&gt;=100)),'5-man'!H$24&lt;=IF('5-man'!$BF$4="",999,'5-man'!$BF$4)),100,H220)))))</f>
        <v/>
      </c>
      <c r="I221">
        <f>IF(OR('5-man'!I$27="R",'5-man'!I$24=$R$226),MIN(100,I220+10),IF('5-man'!I$27="P",MIN(100,I220+25),IF(AND('5-man'!I$27="D",I220&gt;=35,'5-man'!I$24&lt;=IF('5-man'!$BF$4="",999,'5-man'!$BF$4)),I220-35,IF(AND(LEFT('5-man'!I$27,3)="ST&gt;",I220&gt;=100,'5-man'!I$24&lt;=IF('5-man'!$BF$4="",999,'5-man'!$BF$4)),0,IF(AND(OR(AND('5-man'!I$25="ST&gt;3",I204&gt;=100),AND('5-man'!I$26="ST&gt;3",I212&gt;=100),AND('5-man'!I$28="ST&gt;3",I228&gt;=100),AND('5-man'!I$29="ST&gt;3",I236&gt;=100)),'5-man'!I$24&lt;=IF('5-man'!$BF$4="",999,'5-man'!$BF$4)),100,I220)))))</f>
        <v/>
      </c>
      <c r="J221">
        <f>IF(OR('5-man'!J$27="R",'5-man'!J$24=$R$226),MIN(100,J220+10),IF('5-man'!J$27="P",MIN(100,J220+25),IF(AND('5-man'!J$27="D",J220&gt;=35,'5-man'!J$24&lt;=IF('5-man'!$BF$4="",999,'5-man'!$BF$4)),J220-35,IF(AND(LEFT('5-man'!J$27,3)="ST&gt;",J220&gt;=100,'5-man'!J$24&lt;=IF('5-man'!$BF$4="",999,'5-man'!$BF$4)),0,IF(AND(OR(AND('5-man'!J$25="ST&gt;3",J204&gt;=100),AND('5-man'!J$26="ST&gt;3",J212&gt;=100),AND('5-man'!J$28="ST&gt;3",J228&gt;=100),AND('5-man'!J$29="ST&gt;3",J236&gt;=100)),'5-man'!J$24&lt;=IF('5-man'!$BF$4="",999,'5-man'!$BF$4)),100,J220)))))</f>
        <v/>
      </c>
      <c r="K221">
        <f>IF(OR('5-man'!K$27="R",'5-man'!K$24=$R$226),MIN(100,K220+10),IF('5-man'!K$27="P",MIN(100,K220+25),IF(AND('5-man'!K$27="D",K220&gt;=35,'5-man'!K$24&lt;=IF('5-man'!$BF$4="",999,'5-man'!$BF$4)),K220-35,IF(AND(LEFT('5-man'!K$27,3)="ST&gt;",K220&gt;=100,'5-man'!K$24&lt;=IF('5-man'!$BF$4="",999,'5-man'!$BF$4)),0,IF(AND(OR(AND('5-man'!K$25="ST&gt;3",K204&gt;=100),AND('5-man'!K$26="ST&gt;3",K212&gt;=100),AND('5-man'!K$28="ST&gt;3",K228&gt;=100),AND('5-man'!K$29="ST&gt;3",K236&gt;=100)),'5-man'!K$24&lt;=IF('5-man'!$BF$4="",999,'5-man'!$BF$4)),100,K220)))))</f>
        <v/>
      </c>
      <c r="L221">
        <f>IF(OR('5-man'!L$27="R",'5-man'!L$24=$R$226),MIN(100,L220+10),IF('5-man'!L$27="P",MIN(100,L220+25),IF(AND('5-man'!L$27="D",L220&gt;=35,'5-man'!L$24&lt;=IF('5-man'!$BF$4="",999,'5-man'!$BF$4)),L220-35,IF(AND(LEFT('5-man'!L$27,3)="ST&gt;",L220&gt;=100,'5-man'!L$24&lt;=IF('5-man'!$BF$4="",999,'5-man'!$BF$4)),0,IF(AND(OR(AND('5-man'!L$25="ST&gt;3",L204&gt;=100),AND('5-man'!L$26="ST&gt;3",L212&gt;=100),AND('5-man'!L$28="ST&gt;3",L228&gt;=100),AND('5-man'!L$29="ST&gt;3",L236&gt;=100)),'5-man'!L$24&lt;=IF('5-man'!$BF$4="",999,'5-man'!$BF$4)),100,L220)))))</f>
        <v/>
      </c>
      <c r="M221">
        <f>IF(OR('5-man'!M$27="R",'5-man'!M$24=$R$226),MIN(100,M220+10),IF('5-man'!M$27="P",MIN(100,M220+25),IF(AND('5-man'!M$27="D",M220&gt;=35,'5-man'!M$24&lt;=IF('5-man'!$BF$4="",999,'5-man'!$BF$4)),M220-35,IF(AND(LEFT('5-man'!M$27,3)="ST&gt;",M220&gt;=100,'5-man'!M$24&lt;=IF('5-man'!$BF$4="",999,'5-man'!$BF$4)),0,IF(AND(OR(AND('5-man'!M$25="ST&gt;3",M204&gt;=100),AND('5-man'!M$26="ST&gt;3",M212&gt;=100),AND('5-man'!M$28="ST&gt;3",M228&gt;=100),AND('5-man'!M$29="ST&gt;3",M236&gt;=100)),'5-man'!M$24&lt;=IF('5-man'!$BF$4="",999,'5-man'!$BF$4)),100,M220)))))</f>
        <v/>
      </c>
      <c r="N221">
        <f>IF(OR('5-man'!N$27="R",'5-man'!N$24=$R$226),MIN(100,N220+10),IF('5-man'!N$27="P",MIN(100,N220+25),IF(AND('5-man'!N$27="D",N220&gt;=35,'5-man'!N$24&lt;=IF('5-man'!$BF$4="",999,'5-man'!$BF$4)),N220-35,IF(AND(LEFT('5-man'!N$27,3)="ST&gt;",N220&gt;=100,'5-man'!N$24&lt;=IF('5-man'!$BF$4="",999,'5-man'!$BF$4)),0,IF(AND(OR(AND('5-man'!N$25="ST&gt;3",N204&gt;=100),AND('5-man'!N$26="ST&gt;3",N212&gt;=100),AND('5-man'!N$28="ST&gt;3",N228&gt;=100),AND('5-man'!N$29="ST&gt;3",N236&gt;=100)),'5-man'!N$24&lt;=IF('5-man'!$BF$4="",999,'5-man'!$BF$4)),100,N220)))))</f>
        <v/>
      </c>
      <c r="O221">
        <f>IF(OR('5-man'!O$27="R",'5-man'!O$24=$R$226),MIN(100,O220+10),IF('5-man'!O$27="P",MIN(100,O220+25),IF(AND('5-man'!O$27="D",O220&gt;=35,'5-man'!O$24&lt;=IF('5-man'!$BF$4="",999,'5-man'!$BF$4)),O220-35,IF(AND(LEFT('5-man'!O$27,3)="ST&gt;",O220&gt;=100,'5-man'!O$24&lt;=IF('5-man'!$BF$4="",999,'5-man'!$BF$4)),0,IF(AND(OR(AND('5-man'!O$25="ST&gt;3",O204&gt;=100),AND('5-man'!O$26="ST&gt;3",O212&gt;=100),AND('5-man'!O$28="ST&gt;3",O228&gt;=100),AND('5-man'!O$29="ST&gt;3",O236&gt;=100)),'5-man'!O$24&lt;=IF('5-man'!$BF$4="",999,'5-man'!$BF$4)),100,O220)))))</f>
        <v/>
      </c>
      <c r="P221">
        <f>IF(OR('5-man'!P$27="R",'5-man'!P$24=$R$226),MIN(100,P220+10),IF('5-man'!P$27="P",MIN(100,P220+25),IF(AND('5-man'!P$27="D",P220&gt;=35,'5-man'!P$24&lt;=IF('5-man'!$BF$4="",999,'5-man'!$BF$4)),P220-35,IF(AND(LEFT('5-man'!P$27,3)="ST&gt;",P220&gt;=100,'5-man'!P$24&lt;=IF('5-man'!$BF$4="",999,'5-man'!$BF$4)),0,IF(AND(OR(AND('5-man'!P$25="ST&gt;3",P204&gt;=100),AND('5-man'!P$26="ST&gt;3",P212&gt;=100),AND('5-man'!P$28="ST&gt;3",P228&gt;=100),AND('5-man'!P$29="ST&gt;3",P236&gt;=100)),'5-man'!P$24&lt;=IF('5-man'!$BF$4="",999,'5-man'!$BF$4)),100,P220)))))</f>
        <v/>
      </c>
      <c r="Q221">
        <f>IF(OR('5-man'!Q$27="R",'5-man'!Q$24=$R$226),MIN(100,Q220+10),IF('5-man'!Q$27="P",MIN(100,Q220+25),IF(AND('5-man'!Q$27="D",Q220&gt;=35,'5-man'!Q$24&lt;=IF('5-man'!$BF$4="",999,'5-man'!$BF$4)),Q220-35,IF(AND(LEFT('5-man'!Q$27,3)="ST&gt;",Q220&gt;=100,'5-man'!Q$24&lt;=IF('5-man'!$BF$4="",999,'5-man'!$BF$4)),0,IF(AND(OR(AND('5-man'!Q$25="ST&gt;3",Q204&gt;=100),AND('5-man'!Q$26="ST&gt;3",Q212&gt;=100),AND('5-man'!Q$28="ST&gt;3",Q228&gt;=100),AND('5-man'!Q$29="ST&gt;3",Q236&gt;=100)),'5-man'!Q$24&lt;=IF('5-man'!$BF$4="",999,'5-man'!$BF$4)),100,Q220)))))</f>
        <v/>
      </c>
      <c r="R221">
        <f>IF(OR('5-man'!R$27="R",'5-man'!R$24=$R$226),MIN(100,R220+10),IF('5-man'!R$27="P",MIN(100,R220+25),IF(AND('5-man'!R$27="D",R220&gt;=35,'5-man'!R$24&lt;=IF('5-man'!$BF$4="",999,'5-man'!$BF$4)),R220-35,IF(AND(LEFT('5-man'!R$27,3)="ST&gt;",R220&gt;=100,'5-man'!R$24&lt;=IF('5-man'!$BF$4="",999,'5-man'!$BF$4)),0,IF(AND(OR(AND('5-man'!R$25="ST&gt;3",R204&gt;=100),AND('5-man'!R$26="ST&gt;3",R212&gt;=100),AND('5-man'!R$28="ST&gt;3",R228&gt;=100),AND('5-man'!R$29="ST&gt;3",R236&gt;=100)),'5-man'!R$24&lt;=IF('5-man'!$BF$4="",999,'5-man'!$BF$4)),100,R220)))))</f>
        <v/>
      </c>
      <c r="S221">
        <f>IF(OR('5-man'!S$27="R",'5-man'!S$24=$R$226),MIN(100,S220+10),IF('5-man'!S$27="P",MIN(100,S220+25),IF(AND('5-man'!S$27="D",S220&gt;=35,'5-man'!S$24&lt;=IF('5-man'!$BF$4="",999,'5-man'!$BF$4)),S220-35,IF(AND(LEFT('5-man'!S$27,3)="ST&gt;",S220&gt;=100,'5-man'!S$24&lt;=IF('5-man'!$BF$4="",999,'5-man'!$BF$4)),0,IF(AND(OR(AND('5-man'!S$25="ST&gt;3",S204&gt;=100),AND('5-man'!S$26="ST&gt;3",S212&gt;=100),AND('5-man'!S$28="ST&gt;3",S228&gt;=100),AND('5-man'!S$29="ST&gt;3",S236&gt;=100)),'5-man'!S$24&lt;=IF('5-man'!$BF$4="",999,'5-man'!$BF$4)),100,S220)))))</f>
        <v/>
      </c>
      <c r="T221">
        <f>IF(OR('5-man'!T$27="R",'5-man'!T$24=$R$226),MIN(100,T220+10),IF('5-man'!T$27="P",MIN(100,T220+25),IF(AND('5-man'!T$27="D",T220&gt;=35,'5-man'!T$24&lt;=IF('5-man'!$BF$4="",999,'5-man'!$BF$4)),T220-35,IF(AND(LEFT('5-man'!T$27,3)="ST&gt;",T220&gt;=100,'5-man'!T$24&lt;=IF('5-man'!$BF$4="",999,'5-man'!$BF$4)),0,IF(AND(OR(AND('5-man'!T$25="ST&gt;3",T204&gt;=100),AND('5-man'!T$26="ST&gt;3",T212&gt;=100),AND('5-man'!T$28="ST&gt;3",T228&gt;=100),AND('5-man'!T$29="ST&gt;3",T236&gt;=100)),'5-man'!T$24&lt;=IF('5-man'!$BF$4="",999,'5-man'!$BF$4)),100,T220)))))</f>
        <v/>
      </c>
      <c r="U221">
        <f>IF(OR('5-man'!U$27="R",'5-man'!U$24=$R$226),MIN(100,U220+10),IF('5-man'!U$27="P",MIN(100,U220+25),IF(AND('5-man'!U$27="D",U220&gt;=35,'5-man'!U$24&lt;=IF('5-man'!$BF$4="",999,'5-man'!$BF$4)),U220-35,IF(AND(LEFT('5-man'!U$27,3)="ST&gt;",U220&gt;=100,'5-man'!U$24&lt;=IF('5-man'!$BF$4="",999,'5-man'!$BF$4)),0,IF(AND(OR(AND('5-man'!U$25="ST&gt;3",U204&gt;=100),AND('5-man'!U$26="ST&gt;3",U212&gt;=100),AND('5-man'!U$28="ST&gt;3",U228&gt;=100),AND('5-man'!U$29="ST&gt;3",U236&gt;=100)),'5-man'!U$24&lt;=IF('5-man'!$BF$4="",999,'5-man'!$BF$4)),100,U220)))))</f>
        <v/>
      </c>
      <c r="V221">
        <f>IF(OR('5-man'!V$27="R",'5-man'!V$24=$R$226),MIN(100,V220+10),IF('5-man'!V$27="P",MIN(100,V220+25),IF(AND('5-man'!V$27="D",V220&gt;=35,'5-man'!V$24&lt;=IF('5-man'!$BF$4="",999,'5-man'!$BF$4)),V220-35,IF(AND(LEFT('5-man'!V$27,3)="ST&gt;",V220&gt;=100,'5-man'!V$24&lt;=IF('5-man'!$BF$4="",999,'5-man'!$BF$4)),0,IF(AND(OR(AND('5-man'!V$25="ST&gt;3",V204&gt;=100),AND('5-man'!V$26="ST&gt;3",V212&gt;=100),AND('5-man'!V$28="ST&gt;3",V228&gt;=100),AND('5-man'!V$29="ST&gt;3",V236&gt;=100)),'5-man'!V$24&lt;=IF('5-man'!$BF$4="",999,'5-man'!$BF$4)),100,V220)))))</f>
        <v/>
      </c>
      <c r="W221">
        <f>IF(OR('5-man'!W$27="R",'5-man'!W$24=$R$226),MIN(100,W220+10),IF('5-man'!W$27="P",MIN(100,W220+25),IF(AND('5-man'!W$27="D",W220&gt;=35,'5-man'!W$24&lt;=IF('5-man'!$BF$4="",999,'5-man'!$BF$4)),W220-35,IF(AND(LEFT('5-man'!W$27,3)="ST&gt;",W220&gt;=100,'5-man'!W$24&lt;=IF('5-man'!$BF$4="",999,'5-man'!$BF$4)),0,IF(AND(OR(AND('5-man'!W$25="ST&gt;3",W204&gt;=100),AND('5-man'!W$26="ST&gt;3",W212&gt;=100),AND('5-man'!W$28="ST&gt;3",W228&gt;=100),AND('5-man'!W$29="ST&gt;3",W236&gt;=100)),'5-man'!W$24&lt;=IF('5-man'!$BF$4="",999,'5-man'!$BF$4)),100,W220)))))</f>
        <v/>
      </c>
      <c r="X221">
        <f>IF(OR('5-man'!X$27="R",'5-man'!X$24=$R$226),MIN(100,X220+10),IF('5-man'!X$27="P",MIN(100,X220+25),IF(AND('5-man'!X$27="D",X220&gt;=35,'5-man'!X$24&lt;=IF('5-man'!$BF$4="",999,'5-man'!$BF$4)),X220-35,IF(AND(LEFT('5-man'!X$27,3)="ST&gt;",X220&gt;=100,'5-man'!X$24&lt;=IF('5-man'!$BF$4="",999,'5-man'!$BF$4)),0,IF(AND(OR(AND('5-man'!X$25="ST&gt;3",X204&gt;=100),AND('5-man'!X$26="ST&gt;3",X212&gt;=100),AND('5-man'!X$28="ST&gt;3",X228&gt;=100),AND('5-man'!X$29="ST&gt;3",X236&gt;=100)),'5-man'!X$24&lt;=IF('5-man'!$BF$4="",999,'5-man'!$BF$4)),100,X220)))))</f>
        <v/>
      </c>
      <c r="Y221">
        <f>IF(OR('5-man'!Y$27="R",'5-man'!Y$24=$R$226),MIN(100,Y220+10),IF('5-man'!Y$27="P",MIN(100,Y220+25),IF(AND('5-man'!Y$27="D",Y220&gt;=35,'5-man'!Y$24&lt;=IF('5-man'!$BF$4="",999,'5-man'!$BF$4)),Y220-35,IF(AND(LEFT('5-man'!Y$27,3)="ST&gt;",Y220&gt;=100,'5-man'!Y$24&lt;=IF('5-man'!$BF$4="",999,'5-man'!$BF$4)),0,IF(AND(OR(AND('5-man'!Y$25="ST&gt;3",Y204&gt;=100),AND('5-man'!Y$26="ST&gt;3",Y212&gt;=100),AND('5-man'!Y$28="ST&gt;3",Y228&gt;=100),AND('5-man'!Y$29="ST&gt;3",Y236&gt;=100)),'5-man'!Y$24&lt;=IF('5-man'!$BF$4="",999,'5-man'!$BF$4)),100,Y220)))))</f>
        <v/>
      </c>
      <c r="Z221">
        <f>IF(OR('5-man'!Z$27="R",'5-man'!Z$24=$R$226),MIN(100,Z220+10),IF('5-man'!Z$27="P",MIN(100,Z220+25),IF(AND('5-man'!Z$27="D",Z220&gt;=35,'5-man'!Z$24&lt;=IF('5-man'!$BF$4="",999,'5-man'!$BF$4)),Z220-35,IF(AND(LEFT('5-man'!Z$27,3)="ST&gt;",Z220&gt;=100,'5-man'!Z$24&lt;=IF('5-man'!$BF$4="",999,'5-man'!$BF$4)),0,IF(AND(OR(AND('5-man'!Z$25="ST&gt;3",Z204&gt;=100),AND('5-man'!Z$26="ST&gt;3",Z212&gt;=100),AND('5-man'!Z$28="ST&gt;3",Z228&gt;=100),AND('5-man'!Z$29="ST&gt;3",Z236&gt;=100)),'5-man'!Z$24&lt;=IF('5-man'!$BF$4="",999,'5-man'!$BF$4)),100,Z220)))))</f>
        <v/>
      </c>
      <c r="AA221">
        <f>IF(OR('5-man'!AA$27="R",'5-man'!AA$24=$R$226),MIN(100,AA220+10),IF('5-man'!AA$27="P",MIN(100,AA220+25),IF(AND('5-man'!AA$27="D",AA220&gt;=35,'5-man'!AA$24&lt;=IF('5-man'!$BF$4="",999,'5-man'!$BF$4)),AA220-35,IF(AND(LEFT('5-man'!AA$27,3)="ST&gt;",AA220&gt;=100,'5-man'!AA$24&lt;=IF('5-man'!$BF$4="",999,'5-man'!$BF$4)),0,IF(AND(OR(AND('5-man'!AA$25="ST&gt;3",AA204&gt;=100),AND('5-man'!AA$26="ST&gt;3",AA212&gt;=100),AND('5-man'!AA$28="ST&gt;3",AA228&gt;=100),AND('5-man'!AA$29="ST&gt;3",AA236&gt;=100)),'5-man'!AA$24&lt;=IF('5-man'!$BF$4="",999,'5-man'!$BF$4)),100,AA220)))))</f>
        <v/>
      </c>
      <c r="AB221">
        <f>IF(OR('5-man'!AB$27="R",'5-man'!AB$24=$R$226),MIN(100,AB220+10),IF('5-man'!AB$27="P",MIN(100,AB220+25),IF(AND('5-man'!AB$27="D",AB220&gt;=35,'5-man'!AB$24&lt;=IF('5-man'!$BF$4="",999,'5-man'!$BF$4)),AB220-35,IF(AND(LEFT('5-man'!AB$27,3)="ST&gt;",AB220&gt;=100,'5-man'!AB$24&lt;=IF('5-man'!$BF$4="",999,'5-man'!$BF$4)),0,IF(AND(OR(AND('5-man'!AB$25="ST&gt;3",AB204&gt;=100),AND('5-man'!AB$26="ST&gt;3",AB212&gt;=100),AND('5-man'!AB$28="ST&gt;3",AB228&gt;=100),AND('5-man'!AB$29="ST&gt;3",AB236&gt;=100)),'5-man'!AB$24&lt;=IF('5-man'!$BF$4="",999,'5-man'!$BF$4)),100,AB220)))))</f>
        <v/>
      </c>
      <c r="AC221">
        <f>IF(OR('5-man'!AC$27="R",'5-man'!AC$24=$R$226),MIN(100,AC220+10),IF('5-man'!AC$27="P",MIN(100,AC220+25),IF(AND('5-man'!AC$27="D",AC220&gt;=35,'5-man'!AC$24&lt;=IF('5-man'!$BF$4="",999,'5-man'!$BF$4)),AC220-35,IF(AND(LEFT('5-man'!AC$27,3)="ST&gt;",AC220&gt;=100,'5-man'!AC$24&lt;=IF('5-man'!$BF$4="",999,'5-man'!$BF$4)),0,IF(AND(OR(AND('5-man'!AC$25="ST&gt;3",AC204&gt;=100),AND('5-man'!AC$26="ST&gt;3",AC212&gt;=100),AND('5-man'!AC$28="ST&gt;3",AC228&gt;=100),AND('5-man'!AC$29="ST&gt;3",AC236&gt;=100)),'5-man'!AC$24&lt;=IF('5-man'!$BF$4="",999,'5-man'!$BF$4)),100,AC220)))))</f>
        <v/>
      </c>
      <c r="AD221">
        <f>IF(OR('5-man'!AD$27="R",'5-man'!AD$24=$R$226),MIN(100,AD220+10),IF('5-man'!AD$27="P",MIN(100,AD220+25),IF(AND('5-man'!AD$27="D",AD220&gt;=35,'5-man'!AD$24&lt;=IF('5-man'!$BF$4="",999,'5-man'!$BF$4)),AD220-35,IF(AND(LEFT('5-man'!AD$27,3)="ST&gt;",AD220&gt;=100,'5-man'!AD$24&lt;=IF('5-man'!$BF$4="",999,'5-man'!$BF$4)),0,IF(AND(OR(AND('5-man'!AD$25="ST&gt;3",AD204&gt;=100),AND('5-man'!AD$26="ST&gt;3",AD212&gt;=100),AND('5-man'!AD$28="ST&gt;3",AD228&gt;=100),AND('5-man'!AD$29="ST&gt;3",AD236&gt;=100)),'5-man'!AD$24&lt;=IF('5-man'!$BF$4="",999,'5-man'!$BF$4)),100,AD220)))))</f>
        <v/>
      </c>
      <c r="AE221">
        <f>IF(OR('5-man'!AE$27="R",'5-man'!AE$24=$R$226),MIN(100,AE220+10),IF('5-man'!AE$27="P",MIN(100,AE220+25),IF(AND('5-man'!AE$27="D",AE220&gt;=35,'5-man'!AE$24&lt;=IF('5-man'!$BF$4="",999,'5-man'!$BF$4)),AE220-35,IF(AND(LEFT('5-man'!AE$27,3)="ST&gt;",AE220&gt;=100,'5-man'!AE$24&lt;=IF('5-man'!$BF$4="",999,'5-man'!$BF$4)),0,IF(AND(OR(AND('5-man'!AE$25="ST&gt;3",AE204&gt;=100),AND('5-man'!AE$26="ST&gt;3",AE212&gt;=100),AND('5-man'!AE$28="ST&gt;3",AE228&gt;=100),AND('5-man'!AE$29="ST&gt;3",AE236&gt;=100)),'5-man'!AE$24&lt;=IF('5-man'!$BF$4="",999,'5-man'!$BF$4)),100,AE220)))))</f>
        <v/>
      </c>
      <c r="AF221">
        <f>IF(OR('5-man'!AF$27="R",'5-man'!AF$24=$R$226),MIN(100,AF220+10),IF('5-man'!AF$27="P",MIN(100,AF220+25),IF(AND('5-man'!AF$27="D",AF220&gt;=35,'5-man'!AF$24&lt;=IF('5-man'!$BF$4="",999,'5-man'!$BF$4)),AF220-35,IF(AND(LEFT('5-man'!AF$27,3)="ST&gt;",AF220&gt;=100,'5-man'!AF$24&lt;=IF('5-man'!$BF$4="",999,'5-man'!$BF$4)),0,IF(AND(OR(AND('5-man'!AF$25="ST&gt;3",AF204&gt;=100),AND('5-man'!AF$26="ST&gt;3",AF212&gt;=100),AND('5-man'!AF$28="ST&gt;3",AF228&gt;=100),AND('5-man'!AF$29="ST&gt;3",AF236&gt;=100)),'5-man'!AF$24&lt;=IF('5-man'!$BF$4="",999,'5-man'!$BF$4)),100,AF220)))))</f>
        <v/>
      </c>
      <c r="AG221">
        <f>IF(OR('5-man'!AG$27="R",'5-man'!AG$24=$R$226),MIN(100,AG220+10),IF('5-man'!AG$27="P",MIN(100,AG220+25),IF(AND('5-man'!AG$27="D",AG220&gt;=35,'5-man'!AG$24&lt;=IF('5-man'!$BF$4="",999,'5-man'!$BF$4)),AG220-35,IF(AND(LEFT('5-man'!AG$27,3)="ST&gt;",AG220&gt;=100,'5-man'!AG$24&lt;=IF('5-man'!$BF$4="",999,'5-man'!$BF$4)),0,IF(AND(OR(AND('5-man'!AG$25="ST&gt;3",AG204&gt;=100),AND('5-man'!AG$26="ST&gt;3",AG212&gt;=100),AND('5-man'!AG$28="ST&gt;3",AG228&gt;=100),AND('5-man'!AG$29="ST&gt;3",AG236&gt;=100)),'5-man'!AG$24&lt;=IF('5-man'!$BF$4="",999,'5-man'!$BF$4)),100,AG220)))))</f>
        <v/>
      </c>
      <c r="AH221">
        <f>IF(OR('5-man'!AH$27="R",'5-man'!AH$24=$R$226),MIN(100,AH220+10),IF('5-man'!AH$27="P",MIN(100,AH220+25),IF(AND('5-man'!AH$27="D",AH220&gt;=35,'5-man'!AH$24&lt;=IF('5-man'!$BF$4="",999,'5-man'!$BF$4)),AH220-35,IF(AND(LEFT('5-man'!AH$27,3)="ST&gt;",AH220&gt;=100,'5-man'!AH$24&lt;=IF('5-man'!$BF$4="",999,'5-man'!$BF$4)),0,IF(AND(OR(AND('5-man'!AH$25="ST&gt;3",AH204&gt;=100),AND('5-man'!AH$26="ST&gt;3",AH212&gt;=100),AND('5-man'!AH$28="ST&gt;3",AH228&gt;=100),AND('5-man'!AH$29="ST&gt;3",AH236&gt;=100)),'5-man'!AH$24&lt;=IF('5-man'!$BF$4="",999,'5-man'!$BF$4)),100,AH220)))))</f>
        <v/>
      </c>
      <c r="AI221">
        <f>IF(OR('5-man'!AI$27="R",'5-man'!AI$24=$R$226),MIN(100,AI220+10),IF('5-man'!AI$27="P",MIN(100,AI220+25),IF(AND('5-man'!AI$27="D",AI220&gt;=35,'5-man'!AI$24&lt;=IF('5-man'!$BF$4="",999,'5-man'!$BF$4)),AI220-35,IF(AND(LEFT('5-man'!AI$27,3)="ST&gt;",AI220&gt;=100,'5-man'!AI$24&lt;=IF('5-man'!$BF$4="",999,'5-man'!$BF$4)),0,IF(AND(OR(AND('5-man'!AI$25="ST&gt;3",AI204&gt;=100),AND('5-man'!AI$26="ST&gt;3",AI212&gt;=100),AND('5-man'!AI$28="ST&gt;3",AI228&gt;=100),AND('5-man'!AI$29="ST&gt;3",AI236&gt;=100)),'5-man'!AI$24&lt;=IF('5-man'!$BF$4="",999,'5-man'!$BF$4)),100,AI220)))))</f>
        <v/>
      </c>
      <c r="AJ221">
        <f>IF(OR('5-man'!AJ$27="R",'5-man'!AJ$24=$R$226),MIN(100,AJ220+10),IF('5-man'!AJ$27="P",MIN(100,AJ220+25),IF(AND('5-man'!AJ$27="D",AJ220&gt;=35,'5-man'!AJ$24&lt;=IF('5-man'!$BF$4="",999,'5-man'!$BF$4)),AJ220-35,IF(AND(LEFT('5-man'!AJ$27,3)="ST&gt;",AJ220&gt;=100,'5-man'!AJ$24&lt;=IF('5-man'!$BF$4="",999,'5-man'!$BF$4)),0,IF(AND(OR(AND('5-man'!AJ$25="ST&gt;3",AJ204&gt;=100),AND('5-man'!AJ$26="ST&gt;3",AJ212&gt;=100),AND('5-man'!AJ$28="ST&gt;3",AJ228&gt;=100),AND('5-man'!AJ$29="ST&gt;3",AJ236&gt;=100)),'5-man'!AJ$24&lt;=IF('5-man'!$BF$4="",999,'5-man'!$BF$4)),100,AJ220)))))</f>
        <v/>
      </c>
      <c r="AK221">
        <f>IF(OR('5-man'!AK$27="R",'5-man'!AK$24=$R$226),MIN(100,AK220+10),IF('5-man'!AK$27="P",MIN(100,AK220+25),IF(AND('5-man'!AK$27="D",AK220&gt;=35,'5-man'!AK$24&lt;=IF('5-man'!$BF$4="",999,'5-man'!$BF$4)),AK220-35,IF(AND(LEFT('5-man'!AK$27,3)="ST&gt;",AK220&gt;=100,'5-man'!AK$24&lt;=IF('5-man'!$BF$4="",999,'5-man'!$BF$4)),0,IF(AND(OR(AND('5-man'!AK$25="ST&gt;3",AK204&gt;=100),AND('5-man'!AK$26="ST&gt;3",AK212&gt;=100),AND('5-man'!AK$28="ST&gt;3",AK228&gt;=100),AND('5-man'!AK$29="ST&gt;3",AK236&gt;=100)),'5-man'!AK$24&lt;=IF('5-man'!$BF$4="",999,'5-man'!$BF$4)),100,AK220)))))</f>
        <v/>
      </c>
      <c r="AL221">
        <f>IF(OR('5-man'!AL$27="R",'5-man'!AL$24=$R$226),MIN(100,AL220+10),IF('5-man'!AL$27="P",MIN(100,AL220+25),IF(AND('5-man'!AL$27="D",AL220&gt;=35,'5-man'!AL$24&lt;=IF('5-man'!$BF$4="",999,'5-man'!$BF$4)),AL220-35,IF(AND(LEFT('5-man'!AL$27,3)="ST&gt;",AL220&gt;=100,'5-man'!AL$24&lt;=IF('5-man'!$BF$4="",999,'5-man'!$BF$4)),0,IF(AND(OR(AND('5-man'!AL$25="ST&gt;3",AL204&gt;=100),AND('5-man'!AL$26="ST&gt;3",AL212&gt;=100),AND('5-man'!AL$28="ST&gt;3",AL228&gt;=100),AND('5-man'!AL$29="ST&gt;3",AL236&gt;=100)),'5-man'!AL$24&lt;=IF('5-man'!$BF$4="",999,'5-man'!$BF$4)),100,AL220)))))</f>
        <v/>
      </c>
      <c r="AM221">
        <f>IF(OR('5-man'!AM$27="R",'5-man'!AM$24=$R$226),MIN(100,AM220+10),IF('5-man'!AM$27="P",MIN(100,AM220+25),IF(AND('5-man'!AM$27="D",AM220&gt;=35,'5-man'!AM$24&lt;=IF('5-man'!$BF$4="",999,'5-man'!$BF$4)),AM220-35,IF(AND(LEFT('5-man'!AM$27,3)="ST&gt;",AM220&gt;=100,'5-man'!AM$24&lt;=IF('5-man'!$BF$4="",999,'5-man'!$BF$4)),0,IF(AND(OR(AND('5-man'!AM$25="ST&gt;3",AM204&gt;=100),AND('5-man'!AM$26="ST&gt;3",AM212&gt;=100),AND('5-man'!AM$28="ST&gt;3",AM228&gt;=100),AND('5-man'!AM$29="ST&gt;3",AM236&gt;=100)),'5-man'!AM$24&lt;=IF('5-man'!$BF$4="",999,'5-man'!$BF$4)),100,AM220)))))</f>
        <v/>
      </c>
      <c r="AN221">
        <f>IF(OR('5-man'!AN$27="R",'5-man'!AN$24=$R$226),MIN(100,AN220+10),IF('5-man'!AN$27="P",MIN(100,AN220+25),IF(AND('5-man'!AN$27="D",AN220&gt;=35,'5-man'!AN$24&lt;=IF('5-man'!$BF$4="",999,'5-man'!$BF$4)),AN220-35,IF(AND(LEFT('5-man'!AN$27,3)="ST&gt;",AN220&gt;=100,'5-man'!AN$24&lt;=IF('5-man'!$BF$4="",999,'5-man'!$BF$4)),0,IF(AND(OR(AND('5-man'!AN$25="ST&gt;3",AN204&gt;=100),AND('5-man'!AN$26="ST&gt;3",AN212&gt;=100),AND('5-man'!AN$28="ST&gt;3",AN228&gt;=100),AND('5-man'!AN$29="ST&gt;3",AN236&gt;=100)),'5-man'!AN$24&lt;=IF('5-man'!$BF$4="",999,'5-man'!$BF$4)),100,AN220)))))</f>
        <v/>
      </c>
      <c r="AO221">
        <f>IF(OR('5-man'!AO$27="R",'5-man'!AO$24=$R$226),MIN(100,AO220+10),IF('5-man'!AO$27="P",MIN(100,AO220+25),IF(AND('5-man'!AO$27="D",AO220&gt;=35,'5-man'!AO$24&lt;=IF('5-man'!$BF$4="",999,'5-man'!$BF$4)),AO220-35,IF(AND(LEFT('5-man'!AO$27,3)="ST&gt;",AO220&gt;=100,'5-man'!AO$24&lt;=IF('5-man'!$BF$4="",999,'5-man'!$BF$4)),0,IF(AND(OR(AND('5-man'!AO$25="ST&gt;3",AO204&gt;=100),AND('5-man'!AO$26="ST&gt;3",AO212&gt;=100),AND('5-man'!AO$28="ST&gt;3",AO228&gt;=100),AND('5-man'!AO$29="ST&gt;3",AO236&gt;=100)),'5-man'!AO$24&lt;=IF('5-man'!$BF$4="",999,'5-man'!$BF$4)),100,AO220)))))</f>
        <v/>
      </c>
      <c r="AP221">
        <f>IF(OR('5-man'!AP$27="R",'5-man'!AP$24=$R$226),MIN(100,AP220+10),IF('5-man'!AP$27="P",MIN(100,AP220+25),IF(AND('5-man'!AP$27="D",AP220&gt;=35,'5-man'!AP$24&lt;=IF('5-man'!$BF$4="",999,'5-man'!$BF$4)),AP220-35,IF(AND(LEFT('5-man'!AP$27,3)="ST&gt;",AP220&gt;=100,'5-man'!AP$24&lt;=IF('5-man'!$BF$4="",999,'5-man'!$BF$4)),0,IF(AND(OR(AND('5-man'!AP$25="ST&gt;3",AP204&gt;=100),AND('5-man'!AP$26="ST&gt;3",AP212&gt;=100),AND('5-man'!AP$28="ST&gt;3",AP228&gt;=100),AND('5-man'!AP$29="ST&gt;3",AP236&gt;=100)),'5-man'!AP$24&lt;=IF('5-man'!$BF$4="",999,'5-man'!$BF$4)),100,AP220)))))</f>
        <v/>
      </c>
      <c r="AQ221">
        <f>IF(OR('5-man'!AQ$27="R",'5-man'!AQ$24=$R$226),MIN(100,AQ220+10),IF('5-man'!AQ$27="P",MIN(100,AQ220+25),IF(AND('5-man'!AQ$27="D",AQ220&gt;=35,'5-man'!AQ$24&lt;=IF('5-man'!$BF$4="",999,'5-man'!$BF$4)),AQ220-35,IF(AND(LEFT('5-man'!AQ$27,3)="ST&gt;",AQ220&gt;=100,'5-man'!AQ$24&lt;=IF('5-man'!$BF$4="",999,'5-man'!$BF$4)),0,IF(AND(OR(AND('5-man'!AQ$25="ST&gt;3",AQ204&gt;=100),AND('5-man'!AQ$26="ST&gt;3",AQ212&gt;=100),AND('5-man'!AQ$28="ST&gt;3",AQ228&gt;=100),AND('5-man'!AQ$29="ST&gt;3",AQ236&gt;=100)),'5-man'!AQ$24&lt;=IF('5-man'!$BF$4="",999,'5-man'!$BF$4)),100,AQ220)))))</f>
        <v/>
      </c>
      <c r="AR221">
        <f>IF(OR('5-man'!AR$27="R",'5-man'!AR$24=$R$226),MIN(100,AR220+10),IF('5-man'!AR$27="P",MIN(100,AR220+25),IF(AND('5-man'!AR$27="D",AR220&gt;=35,'5-man'!AR$24&lt;=IF('5-man'!$BF$4="",999,'5-man'!$BF$4)),AR220-35,IF(AND(LEFT('5-man'!AR$27,3)="ST&gt;",AR220&gt;=100,'5-man'!AR$24&lt;=IF('5-man'!$BF$4="",999,'5-man'!$BF$4)),0,IF(AND(OR(AND('5-man'!AR$25="ST&gt;3",AR204&gt;=100),AND('5-man'!AR$26="ST&gt;3",AR212&gt;=100),AND('5-man'!AR$28="ST&gt;3",AR228&gt;=100),AND('5-man'!AR$29="ST&gt;3",AR236&gt;=100)),'5-man'!AR$24&lt;=IF('5-man'!$BF$4="",999,'5-man'!$BF$4)),100,AR220)))))</f>
        <v/>
      </c>
      <c r="AS221">
        <f>IF(OR('5-man'!AS$27="R",'5-man'!AS$24=$R$226),MIN(100,AS220+10),IF('5-man'!AS$27="P",MIN(100,AS220+25),IF(AND('5-man'!AS$27="D",AS220&gt;=35,'5-man'!AS$24&lt;=IF('5-man'!$BF$4="",999,'5-man'!$BF$4)),AS220-35,IF(AND(LEFT('5-man'!AS$27,3)="ST&gt;",AS220&gt;=100,'5-man'!AS$24&lt;=IF('5-man'!$BF$4="",999,'5-man'!$BF$4)),0,IF(AND(OR(AND('5-man'!AS$25="ST&gt;3",AS204&gt;=100),AND('5-man'!AS$26="ST&gt;3",AS212&gt;=100),AND('5-man'!AS$28="ST&gt;3",AS228&gt;=100),AND('5-man'!AS$29="ST&gt;3",AS236&gt;=100)),'5-man'!AS$24&lt;=IF('5-man'!$BF$4="",999,'5-man'!$BF$4)),100,AS220)))))</f>
        <v/>
      </c>
      <c r="AT221">
        <f>IF(OR('5-man'!AT$27="R",'5-man'!AT$24=$R$226),MIN(100,AT220+10),IF('5-man'!AT$27="P",MIN(100,AT220+25),IF(AND('5-man'!AT$27="D",AT220&gt;=35,'5-man'!AT$24&lt;=IF('5-man'!$BF$4="",999,'5-man'!$BF$4)),AT220-35,IF(AND(LEFT('5-man'!AT$27,3)="ST&gt;",AT220&gt;=100,'5-man'!AT$24&lt;=IF('5-man'!$BF$4="",999,'5-man'!$BF$4)),0,IF(AND(OR(AND('5-man'!AT$25="ST&gt;3",AT204&gt;=100),AND('5-man'!AT$26="ST&gt;3",AT212&gt;=100),AND('5-man'!AT$28="ST&gt;3",AT228&gt;=100),AND('5-man'!AT$29="ST&gt;3",AT236&gt;=100)),'5-man'!AT$24&lt;=IF('5-man'!$BF$4="",999,'5-man'!$BF$4)),100,AT220)))))</f>
        <v/>
      </c>
      <c r="AU221">
        <f>IF(OR('5-man'!AU$27="R",'5-man'!AU$24=$R$226),MIN(100,AU220+10),IF('5-man'!AU$27="P",MIN(100,AU220+25),IF(AND('5-man'!AU$27="D",AU220&gt;=35,'5-man'!AU$24&lt;=IF('5-man'!$BF$4="",999,'5-man'!$BF$4)),AU220-35,IF(AND(LEFT('5-man'!AU$27,3)="ST&gt;",AU220&gt;=100,'5-man'!AU$24&lt;=IF('5-man'!$BF$4="",999,'5-man'!$BF$4)),0,IF(AND(OR(AND('5-man'!AU$25="ST&gt;3",AU204&gt;=100),AND('5-man'!AU$26="ST&gt;3",AU212&gt;=100),AND('5-man'!AU$28="ST&gt;3",AU228&gt;=100),AND('5-man'!AU$29="ST&gt;3",AU236&gt;=100)),'5-man'!AU$24&lt;=IF('5-man'!$BF$4="",999,'5-man'!$BF$4)),100,AU220)))))</f>
        <v/>
      </c>
      <c r="AV221">
        <f>IF(OR('5-man'!AV$27="R",'5-man'!AV$24=$R$226),MIN(100,AV220+10),IF('5-man'!AV$27="P",MIN(100,AV220+25),IF(AND('5-man'!AV$27="D",AV220&gt;=35,'5-man'!AV$24&lt;=IF('5-man'!$BF$4="",999,'5-man'!$BF$4)),AV220-35,IF(AND(LEFT('5-man'!AV$27,3)="ST&gt;",AV220&gt;=100,'5-man'!AV$24&lt;=IF('5-man'!$BF$4="",999,'5-man'!$BF$4)),0,IF(AND(OR(AND('5-man'!AV$25="ST&gt;3",AV204&gt;=100),AND('5-man'!AV$26="ST&gt;3",AV212&gt;=100),AND('5-man'!AV$28="ST&gt;3",AV228&gt;=100),AND('5-man'!AV$29="ST&gt;3",AV236&gt;=100)),'5-man'!AV$24&lt;=IF('5-man'!$BF$4="",999,'5-man'!$BF$4)),100,AV220)))))</f>
        <v/>
      </c>
      <c r="AW221">
        <f>IF(OR('5-man'!AW$27="R",'5-man'!AW$24=$R$226),MIN(100,AW220+10),IF('5-man'!AW$27="P",MIN(100,AW220+25),IF(AND('5-man'!AW$27="D",AW220&gt;=35,'5-man'!AW$24&lt;=IF('5-man'!$BF$4="",999,'5-man'!$BF$4)),AW220-35,IF(AND(LEFT('5-man'!AW$27,3)="ST&gt;",AW220&gt;=100,'5-man'!AW$24&lt;=IF('5-man'!$BF$4="",999,'5-man'!$BF$4)),0,IF(AND(OR(AND('5-man'!AW$25="ST&gt;3",AW204&gt;=100),AND('5-man'!AW$26="ST&gt;3",AW212&gt;=100),AND('5-man'!AW$28="ST&gt;3",AW228&gt;=100),AND('5-man'!AW$29="ST&gt;3",AW236&gt;=100)),'5-man'!AW$24&lt;=IF('5-man'!$BF$4="",999,'5-man'!$BF$4)),100,AW220)))))</f>
        <v/>
      </c>
      <c r="AX221">
        <f>IF(OR('5-man'!AX$27="R",'5-man'!AX$24=$R$226),MIN(100,AX220+10),IF('5-man'!AX$27="P",MIN(100,AX220+25),IF(AND('5-man'!AX$27="D",AX220&gt;=35,'5-man'!AX$24&lt;=IF('5-man'!$BF$4="",999,'5-man'!$BF$4)),AX220-35,IF(AND(LEFT('5-man'!AX$27,3)="ST&gt;",AX220&gt;=100,'5-man'!AX$24&lt;=IF('5-man'!$BF$4="",999,'5-man'!$BF$4)),0,IF(AND(OR(AND('5-man'!AX$25="ST&gt;3",AX204&gt;=100),AND('5-man'!AX$26="ST&gt;3",AX212&gt;=100),AND('5-man'!AX$28="ST&gt;3",AX228&gt;=100),AND('5-man'!AX$29="ST&gt;3",AX236&gt;=100)),'5-man'!AX$24&lt;=IF('5-man'!$BF$4="",999,'5-man'!$BF$4)),100,AX220)))))</f>
        <v/>
      </c>
      <c r="AY221">
        <f>IF(OR('5-man'!AY$27="R",'5-man'!AY$24=$R$226),MIN(100,AY220+10),IF('5-man'!AY$27="P",MIN(100,AY220+25),IF(AND('5-man'!AY$27="D",AY220&gt;=35,'5-man'!AY$24&lt;=IF('5-man'!$BF$4="",999,'5-man'!$BF$4)),AY220-35,IF(AND(LEFT('5-man'!AY$27,3)="ST&gt;",AY220&gt;=100,'5-man'!AY$24&lt;=IF('5-man'!$BF$4="",999,'5-man'!$BF$4)),0,IF(AND(OR(AND('5-man'!AY$25="ST&gt;3",AY204&gt;=100),AND('5-man'!AY$26="ST&gt;3",AY212&gt;=100),AND('5-man'!AY$28="ST&gt;3",AY228&gt;=100),AND('5-man'!AY$29="ST&gt;3",AY236&gt;=100)),'5-man'!AY$24&lt;=IF('5-man'!$BF$4="",999,'5-man'!$BF$4)),100,AY220)))))</f>
        <v/>
      </c>
      <c r="AZ221">
        <f>IF(OR('5-man'!AZ$27="R",'5-man'!AZ$24=$R$226),MIN(100,AZ220+10),IF('5-man'!AZ$27="P",MIN(100,AZ220+25),IF(AND('5-man'!AZ$27="D",AZ220&gt;=35,'5-man'!AZ$24&lt;=IF('5-man'!$BF$4="",999,'5-man'!$BF$4)),AZ220-35,IF(AND(LEFT('5-man'!AZ$27,3)="ST&gt;",AZ220&gt;=100,'5-man'!AZ$24&lt;=IF('5-man'!$BF$4="",999,'5-man'!$BF$4)),0,IF(AND(OR(AND('5-man'!AZ$25="ST&gt;3",AZ204&gt;=100),AND('5-man'!AZ$26="ST&gt;3",AZ212&gt;=100),AND('5-man'!AZ$28="ST&gt;3",AZ228&gt;=100),AND('5-man'!AZ$29="ST&gt;3",AZ236&gt;=100)),'5-man'!AZ$24&lt;=IF('5-man'!$BF$4="",999,'5-man'!$BF$4)),100,AZ220)))))</f>
        <v/>
      </c>
      <c r="BA221">
        <f>IF(OR('5-man'!BA$27="R",'5-man'!BA$24=$R$226),MIN(100,BA220+10),IF('5-man'!BA$27="P",MIN(100,BA220+25),IF(AND('5-man'!BA$27="D",BA220&gt;=35,'5-man'!BA$24&lt;=IF('5-man'!$BF$4="",999,'5-man'!$BF$4)),BA220-35,IF(AND(LEFT('5-man'!BA$27,3)="ST&gt;",BA220&gt;=100,'5-man'!BA$24&lt;=IF('5-man'!$BF$4="",999,'5-man'!$BF$4)),0,IF(AND(OR(AND('5-man'!BA$25="ST&gt;3",BA204&gt;=100),AND('5-man'!BA$26="ST&gt;3",BA212&gt;=100),AND('5-man'!BA$28="ST&gt;3",BA228&gt;=100),AND('5-man'!BA$29="ST&gt;3",BA236&gt;=100)),'5-man'!BA$24&lt;=IF('5-man'!$BF$4="",999,'5-man'!$BF$4)),100,BA220)))))</f>
        <v/>
      </c>
      <c r="BB221">
        <f>IF(OR('5-man'!BB$27="R",'5-man'!BB$24=$R$226),MIN(100,BB220+10),IF('5-man'!BB$27="P",MIN(100,BB220+25),IF(AND('5-man'!BB$27="D",BB220&gt;=35,'5-man'!BB$24&lt;=IF('5-man'!$BF$4="",999,'5-man'!$BF$4)),BB220-35,IF(AND(LEFT('5-man'!BB$27,3)="ST&gt;",BB220&gt;=100,'5-man'!BB$24&lt;=IF('5-man'!$BF$4="",999,'5-man'!$BF$4)),0,IF(AND(OR(AND('5-man'!BB$25="ST&gt;3",BB204&gt;=100),AND('5-man'!BB$26="ST&gt;3",BB212&gt;=100),AND('5-man'!BB$28="ST&gt;3",BB228&gt;=100),AND('5-man'!BB$29="ST&gt;3",BB236&gt;=100)),'5-man'!BB$24&lt;=IF('5-man'!$BF$4="",999,'5-man'!$BF$4)),100,BB220)))))</f>
        <v/>
      </c>
      <c r="BC221">
        <f>IF(OR('5-man'!BC$27="R",'5-man'!BC$24=$R$226),MIN(100,BC220+10),IF('5-man'!BC$27="P",MIN(100,BC220+25),IF(AND('5-man'!BC$27="D",BC220&gt;=35,'5-man'!BC$24&lt;=IF('5-man'!$BF$4="",999,'5-man'!$BF$4)),BC220-35,IF(AND(LEFT('5-man'!BC$27,3)="ST&gt;",BC220&gt;=100,'5-man'!BC$24&lt;=IF('5-man'!$BF$4="",999,'5-man'!$BF$4)),0,IF(AND(OR(AND('5-man'!BC$25="ST&gt;3",BC204&gt;=100),AND('5-man'!BC$26="ST&gt;3",BC212&gt;=100),AND('5-man'!BC$28="ST&gt;3",BC228&gt;=100),AND('5-man'!BC$29="ST&gt;3",BC236&gt;=100)),'5-man'!BC$24&lt;=IF('5-man'!$BF$4="",999,'5-man'!$BF$4)),100,BC220)))))</f>
        <v/>
      </c>
      <c r="BD221">
        <f>IF(OR('5-man'!BD$27="R",'5-man'!BD$24=$R$226),MIN(100,BD220+10),IF('5-man'!BD$27="P",MIN(100,BD220+25),IF(AND('5-man'!BD$27="D",BD220&gt;=35,'5-man'!BD$24&lt;=IF('5-man'!$BF$4="",999,'5-man'!$BF$4)),BD220-35,IF(AND(LEFT('5-man'!BD$27,3)="ST&gt;",BD220&gt;=100,'5-man'!BD$24&lt;=IF('5-man'!$BF$4="",999,'5-man'!$BF$4)),0,IF(AND(OR(AND('5-man'!BD$25="ST&gt;3",BD204&gt;=100),AND('5-man'!BD$26="ST&gt;3",BD212&gt;=100),AND('5-man'!BD$28="ST&gt;3",BD228&gt;=100),AND('5-man'!BD$29="ST&gt;3",BD236&gt;=100)),'5-man'!BD$24&lt;=IF('5-man'!$BF$4="",999,'5-man'!$BF$4)),100,BD220)))))</f>
        <v/>
      </c>
      <c r="BE221">
        <f>IF(OR('5-man'!BE$27="R",'5-man'!BE$24=$R$226),MIN(100,BE220+10),IF('5-man'!BE$27="P",MIN(100,BE220+25),IF(AND('5-man'!BE$27="D",BE220&gt;=35,'5-man'!BE$24&lt;=IF('5-man'!$BF$4="",999,'5-man'!$BF$4)),BE220-35,IF(AND(LEFT('5-man'!BE$27,3)="ST&gt;",BE220&gt;=100,'5-man'!BE$24&lt;=IF('5-man'!$BF$4="",999,'5-man'!$BF$4)),0,IF(AND(OR(AND('5-man'!BE$25="ST&gt;3",BE204&gt;=100),AND('5-man'!BE$26="ST&gt;3",BE212&gt;=100),AND('5-man'!BE$28="ST&gt;3",BE228&gt;=100),AND('5-man'!BE$29="ST&gt;3",BE236&gt;=100)),'5-man'!BE$24&lt;=IF('5-man'!$BF$4="",999,'5-man'!$BF$4)),100,BE220)))))</f>
        <v/>
      </c>
      <c r="BF221">
        <f>IF(OR('5-man'!BF$27="R",'5-man'!BF$24=$R$226),MIN(100,BF220+10),IF('5-man'!BF$27="P",MIN(100,BF220+25),IF(AND('5-man'!BF$27="D",BF220&gt;=35,'5-man'!BF$24&lt;=IF('5-man'!$BF$4="",999,'5-man'!$BF$4)),BF220-35,IF(AND(LEFT('5-man'!BF$27,3)="ST&gt;",BF220&gt;=100,'5-man'!BF$24&lt;=IF('5-man'!$BF$4="",999,'5-man'!$BF$4)),0,IF(AND(OR(AND('5-man'!BF$25="ST&gt;3",BF204&gt;=100),AND('5-man'!BF$26="ST&gt;3",BF212&gt;=100),AND('5-man'!BF$28="ST&gt;3",BF228&gt;=100),AND('5-man'!BF$29="ST&gt;3",BF236&gt;=100)),'5-man'!BF$24&lt;=IF('5-man'!$BF$4="",999,'5-man'!$BF$4)),100,BF220)))))</f>
        <v/>
      </c>
      <c r="BG221">
        <f>IF(OR('5-man'!BG$27="R",'5-man'!BG$24=$R$226),MIN(100,BG220+10),IF('5-man'!BG$27="P",MIN(100,BG220+25),IF(AND('5-man'!BG$27="D",BG220&gt;=35,'5-man'!BG$24&lt;=IF('5-man'!$BF$4="",999,'5-man'!$BF$4)),BG220-35,IF(AND(LEFT('5-man'!BG$27,3)="ST&gt;",BG220&gt;=100,'5-man'!BG$24&lt;=IF('5-man'!$BF$4="",999,'5-man'!$BF$4)),0,IF(AND(OR(AND('5-man'!BG$25="ST&gt;3",BG204&gt;=100),AND('5-man'!BG$26="ST&gt;3",BG212&gt;=100),AND('5-man'!BG$28="ST&gt;3",BG228&gt;=100),AND('5-man'!BG$29="ST&gt;3",BG236&gt;=100)),'5-man'!BG$24&lt;=IF('5-man'!$BF$4="",999,'5-man'!$BF$4)),100,BG220)))))</f>
        <v/>
      </c>
      <c r="BH221">
        <f>IF(OR('5-man'!BH$27="R",'5-man'!BH$24=$R$226),MIN(100,BH220+10),IF('5-man'!BH$27="P",MIN(100,BH220+25),IF(AND('5-man'!BH$27="D",BH220&gt;=35,'5-man'!BH$24&lt;=IF('5-man'!$BF$4="",999,'5-man'!$BF$4)),BH220-35,IF(AND(LEFT('5-man'!BH$27,3)="ST&gt;",BH220&gt;=100,'5-man'!BH$24&lt;=IF('5-man'!$BF$4="",999,'5-man'!$BF$4)),0,IF(AND(OR(AND('5-man'!BH$25="ST&gt;3",BH204&gt;=100),AND('5-man'!BH$26="ST&gt;3",BH212&gt;=100),AND('5-man'!BH$28="ST&gt;3",BH228&gt;=100),AND('5-man'!BH$29="ST&gt;3",BH236&gt;=100)),'5-man'!BH$24&lt;=IF('5-man'!$BF$4="",999,'5-man'!$BF$4)),100,BH220)))))</f>
        <v/>
      </c>
      <c r="BI221">
        <f>IF(OR('5-man'!BI$27="R",'5-man'!BI$24=$R$226),MIN(100,BI220+10),IF('5-man'!BI$27="P",MIN(100,BI220+25),IF(AND('5-man'!BI$27="D",BI220&gt;=35,'5-man'!BI$24&lt;=IF('5-man'!$BF$4="",999,'5-man'!$BF$4)),BI220-35,IF(AND(LEFT('5-man'!BI$27,3)="ST&gt;",BI220&gt;=100,'5-man'!BI$24&lt;=IF('5-man'!$BF$4="",999,'5-man'!$BF$4)),0,IF(AND(OR(AND('5-man'!BI$25="ST&gt;3",BI204&gt;=100),AND('5-man'!BI$26="ST&gt;3",BI212&gt;=100),AND('5-man'!BI$28="ST&gt;3",BI228&gt;=100),AND('5-man'!BI$29="ST&gt;3",BI236&gt;=100)),'5-man'!BI$24&lt;=IF('5-man'!$BF$4="",999,'5-man'!$BF$4)),100,BI220)))))</f>
        <v/>
      </c>
      <c r="BJ221">
        <f>IF(OR('5-man'!BJ$27="R",'5-man'!BJ$24=$R$226),MIN(100,BJ220+10),IF('5-man'!BJ$27="P",MIN(100,BJ220+25),IF(AND('5-man'!BJ$27="D",BJ220&gt;=35,'5-man'!BJ$24&lt;=IF('5-man'!$BF$4="",999,'5-man'!$BF$4)),BJ220-35,IF(AND(LEFT('5-man'!BJ$27,3)="ST&gt;",BJ220&gt;=100,'5-man'!BJ$24&lt;=IF('5-man'!$BF$4="",999,'5-man'!$BF$4)),0,IF(AND(OR(AND('5-man'!BJ$25="ST&gt;3",BJ204&gt;=100),AND('5-man'!BJ$26="ST&gt;3",BJ212&gt;=100),AND('5-man'!BJ$28="ST&gt;3",BJ228&gt;=100),AND('5-man'!BJ$29="ST&gt;3",BJ236&gt;=100)),'5-man'!BJ$24&lt;=IF('5-man'!$BF$4="",999,'5-man'!$BF$4)),100,BJ220)))))</f>
        <v/>
      </c>
      <c r="BK221">
        <f>IF(OR('5-man'!BK$27="R",'5-man'!BK$24=$R$226),MIN(100,BK220+10),IF('5-man'!BK$27="P",MIN(100,BK220+25),IF(AND('5-man'!BK$27="D",BK220&gt;=35,'5-man'!BK$24&lt;=IF('5-man'!$BF$4="",999,'5-man'!$BF$4)),BK220-35,IF(AND(LEFT('5-man'!BK$27,3)="ST&gt;",BK220&gt;=100,'5-man'!BK$24&lt;=IF('5-man'!$BF$4="",999,'5-man'!$BF$4)),0,IF(AND(OR(AND('5-man'!BK$25="ST&gt;3",BK204&gt;=100),AND('5-man'!BK$26="ST&gt;3",BK212&gt;=100),AND('5-man'!BK$28="ST&gt;3",BK228&gt;=100),AND('5-man'!BK$29="ST&gt;3",BK236&gt;=100)),'5-man'!BK$24&lt;=IF('5-man'!$BF$4="",999,'5-man'!$BF$4)),100,BK220)))))</f>
        <v/>
      </c>
      <c r="BL221">
        <f>IF(OR('5-man'!BL$27="R",'5-man'!BL$24=$R$226),MIN(100,BL220+10),IF('5-man'!BL$27="P",MIN(100,BL220+25),IF(AND('5-man'!BL$27="D",BL220&gt;=35,'5-man'!BL$24&lt;=IF('5-man'!$BF$4="",999,'5-man'!$BF$4)),BL220-35,IF(AND(LEFT('5-man'!BL$27,3)="ST&gt;",BL220&gt;=100,'5-man'!BL$24&lt;=IF('5-man'!$BF$4="",999,'5-man'!$BF$4)),0,IF(AND(OR(AND('5-man'!BL$25="ST&gt;3",BL204&gt;=100),AND('5-man'!BL$26="ST&gt;3",BL212&gt;=100),AND('5-man'!BL$28="ST&gt;3",BL228&gt;=100),AND('5-man'!BL$29="ST&gt;3",BL236&gt;=100)),'5-man'!BL$24&lt;=IF('5-man'!$BF$4="",999,'5-man'!$BF$4)),100,BL220)))))</f>
        <v/>
      </c>
      <c r="BM221">
        <f>IF(OR('5-man'!BM$27="R",'5-man'!BM$24=$R$226),MIN(100,BM220+10),IF('5-man'!BM$27="P",MIN(100,BM220+25),IF(AND('5-man'!BM$27="D",BM220&gt;=35,'5-man'!BM$24&lt;=IF('5-man'!$BF$4="",999,'5-man'!$BF$4)),BM220-35,IF(AND(LEFT('5-man'!BM$27,3)="ST&gt;",BM220&gt;=100,'5-man'!BM$24&lt;=IF('5-man'!$BF$4="",999,'5-man'!$BF$4)),0,IF(AND(OR(AND('5-man'!BM$25="ST&gt;3",BM204&gt;=100),AND('5-man'!BM$26="ST&gt;3",BM212&gt;=100),AND('5-man'!BM$28="ST&gt;3",BM228&gt;=100),AND('5-man'!BM$29="ST&gt;3",BM236&gt;=100)),'5-man'!BM$24&lt;=IF('5-man'!$BF$4="",999,'5-man'!$BF$4)),100,BM220)))))</f>
        <v/>
      </c>
      <c r="BN221">
        <f>IF(OR('5-man'!BN$27="R",'5-man'!BN$24=$R$226),MIN(100,BN220+10),IF('5-man'!BN$27="P",MIN(100,BN220+25),IF(AND('5-man'!BN$27="D",BN220&gt;=35,'5-man'!BN$24&lt;=IF('5-man'!$BF$4="",999,'5-man'!$BF$4)),BN220-35,IF(AND(LEFT('5-man'!BN$27,3)="ST&gt;",BN220&gt;=100,'5-man'!BN$24&lt;=IF('5-man'!$BF$4="",999,'5-man'!$BF$4)),0,IF(AND(OR(AND('5-man'!BN$25="ST&gt;3",BN204&gt;=100),AND('5-man'!BN$26="ST&gt;3",BN212&gt;=100),AND('5-man'!BN$28="ST&gt;3",BN228&gt;=100),AND('5-man'!BN$29="ST&gt;3",BN236&gt;=100)),'5-man'!BN$24&lt;=IF('5-man'!$BF$4="",999,'5-man'!$BF$4)),100,BN220)))))</f>
        <v/>
      </c>
      <c r="BO221">
        <f>IF(OR('5-man'!BO$27="R",'5-man'!BO$24=$R$226),MIN(100,BO220+10),IF('5-man'!BO$27="P",MIN(100,BO220+25),IF(AND('5-man'!BO$27="D",BO220&gt;=35,'5-man'!BO$24&lt;=IF('5-man'!$BF$4="",999,'5-man'!$BF$4)),BO220-35,IF(AND(LEFT('5-man'!BO$27,3)="ST&gt;",BO220&gt;=100,'5-man'!BO$24&lt;=IF('5-man'!$BF$4="",999,'5-man'!$BF$4)),0,IF(AND(OR(AND('5-man'!BO$25="ST&gt;3",BO204&gt;=100),AND('5-man'!BO$26="ST&gt;3",BO212&gt;=100),AND('5-man'!BO$28="ST&gt;3",BO228&gt;=100),AND('5-man'!BO$29="ST&gt;3",BO236&gt;=100)),'5-man'!BO$24&lt;=IF('5-man'!$BF$4="",999,'5-man'!$BF$4)),100,BO220)))))</f>
        <v/>
      </c>
      <c r="BP221">
        <f>IF(OR('5-man'!BP$27="R",'5-man'!BP$24=$R$226),MIN(100,BP220+10),IF('5-man'!BP$27="P",MIN(100,BP220+25),IF(AND('5-man'!BP$27="D",BP220&gt;=35,'5-man'!BP$24&lt;=IF('5-man'!$BF$4="",999,'5-man'!$BF$4)),BP220-35,IF(AND(LEFT('5-man'!BP$27,3)="ST&gt;",BP220&gt;=100,'5-man'!BP$24&lt;=IF('5-man'!$BF$4="",999,'5-man'!$BF$4)),0,IF(AND(OR(AND('5-man'!BP$25="ST&gt;3",BP204&gt;=100),AND('5-man'!BP$26="ST&gt;3",BP212&gt;=100),AND('5-man'!BP$28="ST&gt;3",BP228&gt;=100),AND('5-man'!BP$29="ST&gt;3",BP236&gt;=100)),'5-man'!BP$24&lt;=IF('5-man'!$BF$4="",999,'5-man'!$BF$4)),100,BP220)))))</f>
        <v/>
      </c>
      <c r="BQ221">
        <f>IF(OR('5-man'!BQ$27="R",'5-man'!BQ$24=$R$226),MIN(100,BQ220+10),IF('5-man'!BQ$27="P",MIN(100,BQ220+25),IF(AND('5-man'!BQ$27="D",BQ220&gt;=35,'5-man'!BQ$24&lt;=IF('5-man'!$BF$4="",999,'5-man'!$BF$4)),BQ220-35,IF(AND(LEFT('5-man'!BQ$27,3)="ST&gt;",BQ220&gt;=100,'5-man'!BQ$24&lt;=IF('5-man'!$BF$4="",999,'5-man'!$BF$4)),0,IF(AND(OR(AND('5-man'!BQ$25="ST&gt;3",BQ204&gt;=100),AND('5-man'!BQ$26="ST&gt;3",BQ212&gt;=100),AND('5-man'!BQ$28="ST&gt;3",BQ228&gt;=100),AND('5-man'!BQ$29="ST&gt;3",BQ236&gt;=100)),'5-man'!BQ$24&lt;=IF('5-man'!$BF$4="",999,'5-man'!$BF$4)),100,BQ220)))))</f>
        <v/>
      </c>
      <c r="BR221">
        <f>IF(OR('5-man'!BR$27="R",'5-man'!BR$24=$R$226),MIN(100,BR220+10),IF('5-man'!BR$27="P",MIN(100,BR220+25),IF(AND('5-man'!BR$27="D",BR220&gt;=35,'5-man'!BR$24&lt;=IF('5-man'!$BF$4="",999,'5-man'!$BF$4)),BR220-35,IF(AND(LEFT('5-man'!BR$27,3)="ST&gt;",BR220&gt;=100,'5-man'!BR$24&lt;=IF('5-man'!$BF$4="",999,'5-man'!$BF$4)),0,IF(AND(OR(AND('5-man'!BR$25="ST&gt;3",BR204&gt;=100),AND('5-man'!BR$26="ST&gt;3",BR212&gt;=100),AND('5-man'!BR$28="ST&gt;3",BR228&gt;=100),AND('5-man'!BR$29="ST&gt;3",BR236&gt;=100)),'5-man'!BR$24&lt;=IF('5-man'!$BF$4="",999,'5-man'!$BF$4)),100,BR220)))))</f>
        <v/>
      </c>
      <c r="BS221">
        <f>IF(OR('5-man'!BS$27="R",'5-man'!BS$24=$R$226),MIN(100,BS220+10),IF('5-man'!BS$27="P",MIN(100,BS220+25),IF(AND('5-man'!BS$27="D",BS220&gt;=35,'5-man'!BS$24&lt;=IF('5-man'!$BF$4="",999,'5-man'!$BF$4)),BS220-35,IF(AND(LEFT('5-man'!BS$27,3)="ST&gt;",BS220&gt;=100,'5-man'!BS$24&lt;=IF('5-man'!$BF$4="",999,'5-man'!$BF$4)),0,IF(AND(OR(AND('5-man'!BS$25="ST&gt;3",BS204&gt;=100),AND('5-man'!BS$26="ST&gt;3",BS212&gt;=100),AND('5-man'!BS$28="ST&gt;3",BS228&gt;=100),AND('5-man'!BS$29="ST&gt;3",BS236&gt;=100)),'5-man'!BS$24&lt;=IF('5-man'!$BF$4="",999,'5-man'!$BF$4)),100,BS220)))))</f>
        <v/>
      </c>
      <c r="BT221">
        <f>IF(OR('5-man'!BT$27="R",'5-man'!BT$24=$R$226),MIN(100,BT220+10),IF('5-man'!BT$27="P",MIN(100,BT220+25),IF(AND('5-man'!BT$27="D",BT220&gt;=35,'5-man'!BT$24&lt;=IF('5-man'!$BF$4="",999,'5-man'!$BF$4)),BT220-35,IF(AND(LEFT('5-man'!BT$27,3)="ST&gt;",BT220&gt;=100,'5-man'!BT$24&lt;=IF('5-man'!$BF$4="",999,'5-man'!$BF$4)),0,IF(AND(OR(AND('5-man'!BT$25="ST&gt;3",BT204&gt;=100),AND('5-man'!BT$26="ST&gt;3",BT212&gt;=100),AND('5-man'!BT$28="ST&gt;3",BT228&gt;=100),AND('5-man'!BT$29="ST&gt;3",BT236&gt;=100)),'5-man'!BT$24&lt;=IF('5-man'!$BF$4="",999,'5-man'!$BF$4)),100,BT220)))))</f>
        <v/>
      </c>
      <c r="BU221">
        <f>IF(OR('5-man'!BU$27="R",'5-man'!BU$24=$R$226),MIN(100,BU220+10),IF('5-man'!BU$27="P",MIN(100,BU220+25),IF(AND('5-man'!BU$27="D",BU220&gt;=35,'5-man'!BU$24&lt;=IF('5-man'!$BF$4="",999,'5-man'!$BF$4)),BU220-35,IF(AND(LEFT('5-man'!BU$27,3)="ST&gt;",BU220&gt;=100,'5-man'!BU$24&lt;=IF('5-man'!$BF$4="",999,'5-man'!$BF$4)),0,IF(AND(OR(AND('5-man'!BU$25="ST&gt;3",BU204&gt;=100),AND('5-man'!BU$26="ST&gt;3",BU212&gt;=100),AND('5-man'!BU$28="ST&gt;3",BU228&gt;=100),AND('5-man'!BU$29="ST&gt;3",BU236&gt;=100)),'5-man'!BU$24&lt;=IF('5-man'!$BF$4="",999,'5-man'!$BF$4)),100,BU220)))))</f>
        <v/>
      </c>
      <c r="BV221">
        <f>IF(OR('5-man'!BV$27="R",'5-man'!BV$24=$R$226),MIN(100,BV220+10),IF('5-man'!BV$27="P",MIN(100,BV220+25),IF(AND('5-man'!BV$27="D",BV220&gt;=35,'5-man'!BV$24&lt;=IF('5-man'!$BF$4="",999,'5-man'!$BF$4)),BV220-35,IF(AND(LEFT('5-man'!BV$27,3)="ST&gt;",BV220&gt;=100,'5-man'!BV$24&lt;=IF('5-man'!$BF$4="",999,'5-man'!$BF$4)),0,IF(AND(OR(AND('5-man'!BV$25="ST&gt;3",BV204&gt;=100),AND('5-man'!BV$26="ST&gt;3",BV212&gt;=100),AND('5-man'!BV$28="ST&gt;3",BV228&gt;=100),AND('5-man'!BV$29="ST&gt;3",BV236&gt;=100)),'5-man'!BV$24&lt;=IF('5-man'!$BF$4="",999,'5-man'!$BF$4)),100,BV220)))))</f>
        <v/>
      </c>
      <c r="BW221">
        <f>IF(OR('5-man'!BW$27="R",'5-man'!BW$24=$R$226),MIN(100,BW220+10),IF('5-man'!BW$27="P",MIN(100,BW220+25),IF(AND('5-man'!BW$27="D",BW220&gt;=35,'5-man'!BW$24&lt;=IF('5-man'!$BF$4="",999,'5-man'!$BF$4)),BW220-35,IF(AND(LEFT('5-man'!BW$27,3)="ST&gt;",BW220&gt;=100,'5-man'!BW$24&lt;=IF('5-man'!$BF$4="",999,'5-man'!$BF$4)),0,IF(AND(OR(AND('5-man'!BW$25="ST&gt;3",BW204&gt;=100),AND('5-man'!BW$26="ST&gt;3",BW212&gt;=100),AND('5-man'!BW$28="ST&gt;3",BW228&gt;=100),AND('5-man'!BW$29="ST&gt;3",BW236&gt;=100)),'5-man'!BW$24&lt;=IF('5-man'!$BF$4="",999,'5-man'!$BF$4)),100,BW220)))))</f>
        <v/>
      </c>
      <c r="BX221">
        <f>IF(OR('5-man'!BX$27="R",'5-man'!BX$24=$R$226),MIN(100,BX220+10),IF('5-man'!BX$27="P",MIN(100,BX220+25),IF(AND('5-man'!BX$27="D",BX220&gt;=35,'5-man'!BX$24&lt;=IF('5-man'!$BF$4="",999,'5-man'!$BF$4)),BX220-35,IF(AND(LEFT('5-man'!BX$27,3)="ST&gt;",BX220&gt;=100,'5-man'!BX$24&lt;=IF('5-man'!$BF$4="",999,'5-man'!$BF$4)),0,IF(AND(OR(AND('5-man'!BX$25="ST&gt;3",BX204&gt;=100),AND('5-man'!BX$26="ST&gt;3",BX212&gt;=100),AND('5-man'!BX$28="ST&gt;3",BX228&gt;=100),AND('5-man'!BX$29="ST&gt;3",BX236&gt;=100)),'5-man'!BX$24&lt;=IF('5-man'!$BF$4="",999,'5-man'!$BF$4)),100,BX220)))))</f>
        <v/>
      </c>
      <c r="BY221">
        <f>IF(OR('5-man'!BY$27="R",'5-man'!BY$24=$R$226),MIN(100,BY220+10),IF('5-man'!BY$27="P",MIN(100,BY220+25),IF(AND('5-man'!BY$27="D",BY220&gt;=35,'5-man'!BY$24&lt;=IF('5-man'!$BF$4="",999,'5-man'!$BF$4)),BY220-35,IF(AND(LEFT('5-man'!BY$27,3)="ST&gt;",BY220&gt;=100,'5-man'!BY$24&lt;=IF('5-man'!$BF$4="",999,'5-man'!$BF$4)),0,IF(AND(OR(AND('5-man'!BY$25="ST&gt;3",BY204&gt;=100),AND('5-man'!BY$26="ST&gt;3",BY212&gt;=100),AND('5-man'!BY$28="ST&gt;3",BY228&gt;=100),AND('5-man'!BY$29="ST&gt;3",BY236&gt;=100)),'5-man'!BY$24&lt;=IF('5-man'!$BF$4="",999,'5-man'!$BF$4)),100,BY220)))))</f>
        <v/>
      </c>
      <c r="BZ221">
        <f>IF(OR('5-man'!BZ$27="R",'5-man'!BZ$24=$R$226),MIN(100,BZ220+10),IF('5-man'!BZ$27="P",MIN(100,BZ220+25),IF(AND('5-man'!BZ$27="D",BZ220&gt;=35,'5-man'!BZ$24&lt;=IF('5-man'!$BF$4="",999,'5-man'!$BF$4)),BZ220-35,IF(AND(LEFT('5-man'!BZ$27,3)="ST&gt;",BZ220&gt;=100,'5-man'!BZ$24&lt;=IF('5-man'!$BF$4="",999,'5-man'!$BF$4)),0,IF(AND(OR(AND('5-man'!BZ$25="ST&gt;3",BZ204&gt;=100),AND('5-man'!BZ$26="ST&gt;3",BZ212&gt;=100),AND('5-man'!BZ$28="ST&gt;3",BZ228&gt;=100),AND('5-man'!BZ$29="ST&gt;3",BZ236&gt;=100)),'5-man'!BZ$24&lt;=IF('5-man'!$BF$4="",999,'5-man'!$BF$4)),100,BZ220)))))</f>
        <v/>
      </c>
      <c r="CA221">
        <f>IF(OR('5-man'!CA$27="R",'5-man'!CA$24=$R$226),MIN(100,CA220+10),IF('5-man'!CA$27="P",MIN(100,CA220+25),IF(AND('5-man'!CA$27="D",CA220&gt;=35,'5-man'!CA$24&lt;=IF('5-man'!$BF$4="",999,'5-man'!$BF$4)),CA220-35,IF(AND(LEFT('5-man'!CA$27,3)="ST&gt;",CA220&gt;=100,'5-man'!CA$24&lt;=IF('5-man'!$BF$4="",999,'5-man'!$BF$4)),0,IF(AND(OR(AND('5-man'!CA$25="ST&gt;3",CA204&gt;=100),AND('5-man'!CA$26="ST&gt;3",CA212&gt;=100),AND('5-man'!CA$28="ST&gt;3",CA228&gt;=100),AND('5-man'!CA$29="ST&gt;3",CA236&gt;=100)),'5-man'!CA$24&lt;=IF('5-man'!$BF$4="",999,'5-man'!$BF$4)),100,CA220)))))</f>
        <v/>
      </c>
      <c r="CB221">
        <f>IF(OR('5-man'!CB$27="R",'5-man'!CB$24=$R$226),MIN(100,CB220+10),IF('5-man'!CB$27="P",MIN(100,CB220+25),IF(AND('5-man'!CB$27="D",CB220&gt;=35,'5-man'!CB$24&lt;=IF('5-man'!$BF$4="",999,'5-man'!$BF$4)),CB220-35,IF(AND(LEFT('5-man'!CB$27,3)="ST&gt;",CB220&gt;=100,'5-man'!CB$24&lt;=IF('5-man'!$BF$4="",999,'5-man'!$BF$4)),0,IF(AND(OR(AND('5-man'!CB$25="ST&gt;3",CB204&gt;=100),AND('5-man'!CB$26="ST&gt;3",CB212&gt;=100),AND('5-man'!CB$28="ST&gt;3",CB228&gt;=100),AND('5-man'!CB$29="ST&gt;3",CB236&gt;=100)),'5-man'!CB$24&lt;=IF('5-man'!$BF$4="",999,'5-man'!$BF$4)),100,CB220)))))</f>
        <v/>
      </c>
      <c r="CC221">
        <f>IF(OR('5-man'!CC$27="R",'5-man'!CC$24=$R$226),MIN(100,CC220+10),IF('5-man'!CC$27="P",MIN(100,CC220+25),IF(AND('5-man'!CC$27="D",CC220&gt;=35,'5-man'!CC$24&lt;=IF('5-man'!$BF$4="",999,'5-man'!$BF$4)),CC220-35,IF(AND(LEFT('5-man'!CC$27,3)="ST&gt;",CC220&gt;=100,'5-man'!CC$24&lt;=IF('5-man'!$BF$4="",999,'5-man'!$BF$4)),0,IF(AND(OR(AND('5-man'!CC$25="ST&gt;3",CC204&gt;=100),AND('5-man'!CC$26="ST&gt;3",CC212&gt;=100),AND('5-man'!CC$28="ST&gt;3",CC228&gt;=100),AND('5-man'!CC$29="ST&gt;3",CC236&gt;=100)),'5-man'!CC$24&lt;=IF('5-man'!$BF$4="",999,'5-man'!$BF$4)),100,CC220)))))</f>
        <v/>
      </c>
      <c r="CD221">
        <f>IF(OR('5-man'!CD$27="R",'5-man'!CD$24=$R$226),MIN(100,CD220+10),IF('5-man'!CD$27="P",MIN(100,CD220+25),IF(AND('5-man'!CD$27="D",CD220&gt;=35,'5-man'!CD$24&lt;=IF('5-man'!$BF$4="",999,'5-man'!$BF$4)),CD220-35,IF(AND(LEFT('5-man'!CD$27,3)="ST&gt;",CD220&gt;=100,'5-man'!CD$24&lt;=IF('5-man'!$BF$4="",999,'5-man'!$BF$4)),0,IF(AND(OR(AND('5-man'!CD$25="ST&gt;3",CD204&gt;=100),AND('5-man'!CD$26="ST&gt;3",CD212&gt;=100),AND('5-man'!CD$28="ST&gt;3",CD228&gt;=100),AND('5-man'!CD$29="ST&gt;3",CD236&gt;=100)),'5-man'!CD$24&lt;=IF('5-man'!$BF$4="",999,'5-man'!$BF$4)),100,CD220)))))</f>
        <v/>
      </c>
    </row>
    <row r="222">
      <c r="A222" t="inlineStr">
        <is>
          <t>P3 timer</t>
        </is>
      </c>
      <c r="B222" t="n">
        <v>0</v>
      </c>
      <c r="C222">
        <f>IF(OR('5-man'!C$27="R",'5-man'!C$24=$R$226,AND(ISNUMBER($R$226),'5-man'!C$24&lt;$R$226)),0,IF(B221&gt;=100,0,IF(B222+1&gt;=IF(OR('5-man'!$F$6=TRUE,'5-man'!$F$6="TRUE",'5-man'!$F$6="Yes"),25,50),0,B222+1)))</f>
        <v/>
      </c>
      <c r="D222">
        <f>IF(OR('5-man'!D$27="R",'5-man'!D$24=$R$226,AND(ISNUMBER($R$226),'5-man'!D$24&lt;$R$226)),0,IF(C221&gt;=100,0,IF(C222+1&gt;=IF(OR('5-man'!$F$6=TRUE,'5-man'!$F$6="TRUE",'5-man'!$F$6="Yes"),25,50),0,C222+1)))</f>
        <v/>
      </c>
      <c r="E222">
        <f>IF(OR('5-man'!E$27="R",'5-man'!E$24=$R$226,AND(ISNUMBER($R$226),'5-man'!E$24&lt;$R$226)),0,IF(D221&gt;=100,0,IF(D222+1&gt;=IF(OR('5-man'!$F$6=TRUE,'5-man'!$F$6="TRUE",'5-man'!$F$6="Yes"),25,50),0,D222+1)))</f>
        <v/>
      </c>
      <c r="F222">
        <f>IF(OR('5-man'!F$27="R",'5-man'!F$24=$R$226,AND(ISNUMBER($R$226),'5-man'!F$24&lt;$R$226)),0,IF(E221&gt;=100,0,IF(E222+1&gt;=IF(OR('5-man'!$F$6=TRUE,'5-man'!$F$6="TRUE",'5-man'!$F$6="Yes"),25,50),0,E222+1)))</f>
        <v/>
      </c>
      <c r="G222">
        <f>IF(OR('5-man'!G$27="R",'5-man'!G$24=$R$226,AND(ISNUMBER($R$226),'5-man'!G$24&lt;$R$226)),0,IF(F221&gt;=100,0,IF(F222+1&gt;=IF(OR('5-man'!$F$6=TRUE,'5-man'!$F$6="TRUE",'5-man'!$F$6="Yes"),25,50),0,F222+1)))</f>
        <v/>
      </c>
      <c r="H222">
        <f>IF(OR('5-man'!H$27="R",'5-man'!H$24=$R$226,AND(ISNUMBER($R$226),'5-man'!H$24&lt;$R$226)),0,IF(G221&gt;=100,0,IF(G222+1&gt;=IF(OR('5-man'!$F$6=TRUE,'5-man'!$F$6="TRUE",'5-man'!$F$6="Yes"),25,50),0,G222+1)))</f>
        <v/>
      </c>
      <c r="I222">
        <f>IF(OR('5-man'!I$27="R",'5-man'!I$24=$R$226,AND(ISNUMBER($R$226),'5-man'!I$24&lt;$R$226)),0,IF(H221&gt;=100,0,IF(H222+1&gt;=IF(OR('5-man'!$F$6=TRUE,'5-man'!$F$6="TRUE",'5-man'!$F$6="Yes"),25,50),0,H222+1)))</f>
        <v/>
      </c>
      <c r="J222">
        <f>IF(OR('5-man'!J$27="R",'5-man'!J$24=$R$226,AND(ISNUMBER($R$226),'5-man'!J$24&lt;$R$226)),0,IF(I221&gt;=100,0,IF(I222+1&gt;=IF(OR('5-man'!$F$6=TRUE,'5-man'!$F$6="TRUE",'5-man'!$F$6="Yes"),25,50),0,I222+1)))</f>
        <v/>
      </c>
      <c r="K222">
        <f>IF(OR('5-man'!K$27="R",'5-man'!K$24=$R$226,AND(ISNUMBER($R$226),'5-man'!K$24&lt;$R$226)),0,IF(J221&gt;=100,0,IF(J222+1&gt;=IF(OR('5-man'!$F$6=TRUE,'5-man'!$F$6="TRUE",'5-man'!$F$6="Yes"),25,50),0,J222+1)))</f>
        <v/>
      </c>
      <c r="L222">
        <f>IF(OR('5-man'!L$27="R",'5-man'!L$24=$R$226,AND(ISNUMBER($R$226),'5-man'!L$24&lt;$R$226)),0,IF(K221&gt;=100,0,IF(K222+1&gt;=IF(OR('5-man'!$F$6=TRUE,'5-man'!$F$6="TRUE",'5-man'!$F$6="Yes"),25,50),0,K222+1)))</f>
        <v/>
      </c>
      <c r="M222">
        <f>IF(OR('5-man'!M$27="R",'5-man'!M$24=$R$226,AND(ISNUMBER($R$226),'5-man'!M$24&lt;$R$226)),0,IF(L221&gt;=100,0,IF(L222+1&gt;=IF(OR('5-man'!$F$6=TRUE,'5-man'!$F$6="TRUE",'5-man'!$F$6="Yes"),25,50),0,L222+1)))</f>
        <v/>
      </c>
      <c r="N222">
        <f>IF(OR('5-man'!N$27="R",'5-man'!N$24=$R$226,AND(ISNUMBER($R$226),'5-man'!N$24&lt;$R$226)),0,IF(M221&gt;=100,0,IF(M222+1&gt;=IF(OR('5-man'!$F$6=TRUE,'5-man'!$F$6="TRUE",'5-man'!$F$6="Yes"),25,50),0,M222+1)))</f>
        <v/>
      </c>
      <c r="O222">
        <f>IF(OR('5-man'!O$27="R",'5-man'!O$24=$R$226,AND(ISNUMBER($R$226),'5-man'!O$24&lt;$R$226)),0,IF(N221&gt;=100,0,IF(N222+1&gt;=IF(OR('5-man'!$F$6=TRUE,'5-man'!$F$6="TRUE",'5-man'!$F$6="Yes"),25,50),0,N222+1)))</f>
        <v/>
      </c>
      <c r="P222">
        <f>IF(OR('5-man'!P$27="R",'5-man'!P$24=$R$226,AND(ISNUMBER($R$226),'5-man'!P$24&lt;$R$226)),0,IF(O221&gt;=100,0,IF(O222+1&gt;=IF(OR('5-man'!$F$6=TRUE,'5-man'!$F$6="TRUE",'5-man'!$F$6="Yes"),25,50),0,O222+1)))</f>
        <v/>
      </c>
      <c r="Q222">
        <f>IF(OR('5-man'!Q$27="R",'5-man'!Q$24=$R$226,AND(ISNUMBER($R$226),'5-man'!Q$24&lt;$R$226)),0,IF(P221&gt;=100,0,IF(P222+1&gt;=IF(OR('5-man'!$F$6=TRUE,'5-man'!$F$6="TRUE",'5-man'!$F$6="Yes"),25,50),0,P222+1)))</f>
        <v/>
      </c>
      <c r="R222">
        <f>IF(OR('5-man'!R$27="R",'5-man'!R$24=$R$226,AND(ISNUMBER($R$226),'5-man'!R$24&lt;$R$226)),0,IF(Q221&gt;=100,0,IF(Q222+1&gt;=IF(OR('5-man'!$F$6=TRUE,'5-man'!$F$6="TRUE",'5-man'!$F$6="Yes"),25,50),0,Q222+1)))</f>
        <v/>
      </c>
      <c r="S222">
        <f>IF(OR('5-man'!S$27="R",'5-man'!S$24=$R$226,AND(ISNUMBER($R$226),'5-man'!S$24&lt;$R$226)),0,IF(R221&gt;=100,0,IF(R222+1&gt;=IF(OR('5-man'!$F$6=TRUE,'5-man'!$F$6="TRUE",'5-man'!$F$6="Yes"),25,50),0,R222+1)))</f>
        <v/>
      </c>
      <c r="T222">
        <f>IF(OR('5-man'!T$27="R",'5-man'!T$24=$R$226,AND(ISNUMBER($R$226),'5-man'!T$24&lt;$R$226)),0,IF(S221&gt;=100,0,IF(S222+1&gt;=IF(OR('5-man'!$F$6=TRUE,'5-man'!$F$6="TRUE",'5-man'!$F$6="Yes"),25,50),0,S222+1)))</f>
        <v/>
      </c>
      <c r="U222">
        <f>IF(OR('5-man'!U$27="R",'5-man'!U$24=$R$226,AND(ISNUMBER($R$226),'5-man'!U$24&lt;$R$226)),0,IF(T221&gt;=100,0,IF(T222+1&gt;=IF(OR('5-man'!$F$6=TRUE,'5-man'!$F$6="TRUE",'5-man'!$F$6="Yes"),25,50),0,T222+1)))</f>
        <v/>
      </c>
      <c r="V222">
        <f>IF(OR('5-man'!V$27="R",'5-man'!V$24=$R$226,AND(ISNUMBER($R$226),'5-man'!V$24&lt;$R$226)),0,IF(U221&gt;=100,0,IF(U222+1&gt;=IF(OR('5-man'!$F$6=TRUE,'5-man'!$F$6="TRUE",'5-man'!$F$6="Yes"),25,50),0,U222+1)))</f>
        <v/>
      </c>
      <c r="W222">
        <f>IF(OR('5-man'!W$27="R",'5-man'!W$24=$R$226,AND(ISNUMBER($R$226),'5-man'!W$24&lt;$R$226)),0,IF(V221&gt;=100,0,IF(V222+1&gt;=IF(OR('5-man'!$F$6=TRUE,'5-man'!$F$6="TRUE",'5-man'!$F$6="Yes"),25,50),0,V222+1)))</f>
        <v/>
      </c>
      <c r="X222">
        <f>IF(OR('5-man'!X$27="R",'5-man'!X$24=$R$226,AND(ISNUMBER($R$226),'5-man'!X$24&lt;$R$226)),0,IF(W221&gt;=100,0,IF(W222+1&gt;=IF(OR('5-man'!$F$6=TRUE,'5-man'!$F$6="TRUE",'5-man'!$F$6="Yes"),25,50),0,W222+1)))</f>
        <v/>
      </c>
      <c r="Y222">
        <f>IF(OR('5-man'!Y$27="R",'5-man'!Y$24=$R$226,AND(ISNUMBER($R$226),'5-man'!Y$24&lt;$R$226)),0,IF(X221&gt;=100,0,IF(X222+1&gt;=IF(OR('5-man'!$F$6=TRUE,'5-man'!$F$6="TRUE",'5-man'!$F$6="Yes"),25,50),0,X222+1)))</f>
        <v/>
      </c>
      <c r="Z222">
        <f>IF(OR('5-man'!Z$27="R",'5-man'!Z$24=$R$226,AND(ISNUMBER($R$226),'5-man'!Z$24&lt;$R$226)),0,IF(Y221&gt;=100,0,IF(Y222+1&gt;=IF(OR('5-man'!$F$6=TRUE,'5-man'!$F$6="TRUE",'5-man'!$F$6="Yes"),25,50),0,Y222+1)))</f>
        <v/>
      </c>
      <c r="AA222">
        <f>IF(OR('5-man'!AA$27="R",'5-man'!AA$24=$R$226,AND(ISNUMBER($R$226),'5-man'!AA$24&lt;$R$226)),0,IF(Z221&gt;=100,0,IF(Z222+1&gt;=IF(OR('5-man'!$F$6=TRUE,'5-man'!$F$6="TRUE",'5-man'!$F$6="Yes"),25,50),0,Z222+1)))</f>
        <v/>
      </c>
      <c r="AB222">
        <f>IF(OR('5-man'!AB$27="R",'5-man'!AB$24=$R$226,AND(ISNUMBER($R$226),'5-man'!AB$24&lt;$R$226)),0,IF(AA221&gt;=100,0,IF(AA222+1&gt;=IF(OR('5-man'!$F$6=TRUE,'5-man'!$F$6="TRUE",'5-man'!$F$6="Yes"),25,50),0,AA222+1)))</f>
        <v/>
      </c>
      <c r="AC222">
        <f>IF(OR('5-man'!AC$27="R",'5-man'!AC$24=$R$226,AND(ISNUMBER($R$226),'5-man'!AC$24&lt;$R$226)),0,IF(AB221&gt;=100,0,IF(AB222+1&gt;=IF(OR('5-man'!$F$6=TRUE,'5-man'!$F$6="TRUE",'5-man'!$F$6="Yes"),25,50),0,AB222+1)))</f>
        <v/>
      </c>
      <c r="AD222">
        <f>IF(OR('5-man'!AD$27="R",'5-man'!AD$24=$R$226,AND(ISNUMBER($R$226),'5-man'!AD$24&lt;$R$226)),0,IF(AC221&gt;=100,0,IF(AC222+1&gt;=IF(OR('5-man'!$F$6=TRUE,'5-man'!$F$6="TRUE",'5-man'!$F$6="Yes"),25,50),0,AC222+1)))</f>
        <v/>
      </c>
      <c r="AE222">
        <f>IF(OR('5-man'!AE$27="R",'5-man'!AE$24=$R$226,AND(ISNUMBER($R$226),'5-man'!AE$24&lt;$R$226)),0,IF(AD221&gt;=100,0,IF(AD222+1&gt;=IF(OR('5-man'!$F$6=TRUE,'5-man'!$F$6="TRUE",'5-man'!$F$6="Yes"),25,50),0,AD222+1)))</f>
        <v/>
      </c>
      <c r="AF222">
        <f>IF(OR('5-man'!AF$27="R",'5-man'!AF$24=$R$226,AND(ISNUMBER($R$226),'5-man'!AF$24&lt;$R$226)),0,IF(AE221&gt;=100,0,IF(AE222+1&gt;=IF(OR('5-man'!$F$6=TRUE,'5-man'!$F$6="TRUE",'5-man'!$F$6="Yes"),25,50),0,AE222+1)))</f>
        <v/>
      </c>
      <c r="AG222">
        <f>IF(OR('5-man'!AG$27="R",'5-man'!AG$24=$R$226,AND(ISNUMBER($R$226),'5-man'!AG$24&lt;$R$226)),0,IF(AF221&gt;=100,0,IF(AF222+1&gt;=IF(OR('5-man'!$F$6=TRUE,'5-man'!$F$6="TRUE",'5-man'!$F$6="Yes"),25,50),0,AF222+1)))</f>
        <v/>
      </c>
      <c r="AH222">
        <f>IF(OR('5-man'!AH$27="R",'5-man'!AH$24=$R$226,AND(ISNUMBER($R$226),'5-man'!AH$24&lt;$R$226)),0,IF(AG221&gt;=100,0,IF(AG222+1&gt;=IF(OR('5-man'!$F$6=TRUE,'5-man'!$F$6="TRUE",'5-man'!$F$6="Yes"),25,50),0,AG222+1)))</f>
        <v/>
      </c>
      <c r="AI222">
        <f>IF(OR('5-man'!AI$27="R",'5-man'!AI$24=$R$226,AND(ISNUMBER($R$226),'5-man'!AI$24&lt;$R$226)),0,IF(AH221&gt;=100,0,IF(AH222+1&gt;=IF(OR('5-man'!$F$6=TRUE,'5-man'!$F$6="TRUE",'5-man'!$F$6="Yes"),25,50),0,AH222+1)))</f>
        <v/>
      </c>
      <c r="AJ222">
        <f>IF(OR('5-man'!AJ$27="R",'5-man'!AJ$24=$R$226,AND(ISNUMBER($R$226),'5-man'!AJ$24&lt;$R$226)),0,IF(AI221&gt;=100,0,IF(AI222+1&gt;=IF(OR('5-man'!$F$6=TRUE,'5-man'!$F$6="TRUE",'5-man'!$F$6="Yes"),25,50),0,AI222+1)))</f>
        <v/>
      </c>
      <c r="AK222">
        <f>IF(OR('5-man'!AK$27="R",'5-man'!AK$24=$R$226,AND(ISNUMBER($R$226),'5-man'!AK$24&lt;$R$226)),0,IF(AJ221&gt;=100,0,IF(AJ222+1&gt;=IF(OR('5-man'!$F$6=TRUE,'5-man'!$F$6="TRUE",'5-man'!$F$6="Yes"),25,50),0,AJ222+1)))</f>
        <v/>
      </c>
      <c r="AL222">
        <f>IF(OR('5-man'!AL$27="R",'5-man'!AL$24=$R$226,AND(ISNUMBER($R$226),'5-man'!AL$24&lt;$R$226)),0,IF(AK221&gt;=100,0,IF(AK222+1&gt;=IF(OR('5-man'!$F$6=TRUE,'5-man'!$F$6="TRUE",'5-man'!$F$6="Yes"),25,50),0,AK222+1)))</f>
        <v/>
      </c>
      <c r="AM222">
        <f>IF(OR('5-man'!AM$27="R",'5-man'!AM$24=$R$226,AND(ISNUMBER($R$226),'5-man'!AM$24&lt;$R$226)),0,IF(AL221&gt;=100,0,IF(AL222+1&gt;=IF(OR('5-man'!$F$6=TRUE,'5-man'!$F$6="TRUE",'5-man'!$F$6="Yes"),25,50),0,AL222+1)))</f>
        <v/>
      </c>
      <c r="AN222">
        <f>IF(OR('5-man'!AN$27="R",'5-man'!AN$24=$R$226,AND(ISNUMBER($R$226),'5-man'!AN$24&lt;$R$226)),0,IF(AM221&gt;=100,0,IF(AM222+1&gt;=IF(OR('5-man'!$F$6=TRUE,'5-man'!$F$6="TRUE",'5-man'!$F$6="Yes"),25,50),0,AM222+1)))</f>
        <v/>
      </c>
      <c r="AO222">
        <f>IF(OR('5-man'!AO$27="R",'5-man'!AO$24=$R$226,AND(ISNUMBER($R$226),'5-man'!AO$24&lt;$R$226)),0,IF(AN221&gt;=100,0,IF(AN222+1&gt;=IF(OR('5-man'!$F$6=TRUE,'5-man'!$F$6="TRUE",'5-man'!$F$6="Yes"),25,50),0,AN222+1)))</f>
        <v/>
      </c>
      <c r="AP222">
        <f>IF(OR('5-man'!AP$27="R",'5-man'!AP$24=$R$226,AND(ISNUMBER($R$226),'5-man'!AP$24&lt;$R$226)),0,IF(AO221&gt;=100,0,IF(AO222+1&gt;=IF(OR('5-man'!$F$6=TRUE,'5-man'!$F$6="TRUE",'5-man'!$F$6="Yes"),25,50),0,AO222+1)))</f>
        <v/>
      </c>
      <c r="AQ222">
        <f>IF(OR('5-man'!AQ$27="R",'5-man'!AQ$24=$R$226,AND(ISNUMBER($R$226),'5-man'!AQ$24&lt;$R$226)),0,IF(AP221&gt;=100,0,IF(AP222+1&gt;=IF(OR('5-man'!$F$6=TRUE,'5-man'!$F$6="TRUE",'5-man'!$F$6="Yes"),25,50),0,AP222+1)))</f>
        <v/>
      </c>
      <c r="AR222">
        <f>IF(OR('5-man'!AR$27="R",'5-man'!AR$24=$R$226,AND(ISNUMBER($R$226),'5-man'!AR$24&lt;$R$226)),0,IF(AQ221&gt;=100,0,IF(AQ222+1&gt;=IF(OR('5-man'!$F$6=TRUE,'5-man'!$F$6="TRUE",'5-man'!$F$6="Yes"),25,50),0,AQ222+1)))</f>
        <v/>
      </c>
      <c r="AS222">
        <f>IF(OR('5-man'!AS$27="R",'5-man'!AS$24=$R$226,AND(ISNUMBER($R$226),'5-man'!AS$24&lt;$R$226)),0,IF(AR221&gt;=100,0,IF(AR222+1&gt;=IF(OR('5-man'!$F$6=TRUE,'5-man'!$F$6="TRUE",'5-man'!$F$6="Yes"),25,50),0,AR222+1)))</f>
        <v/>
      </c>
      <c r="AT222">
        <f>IF(OR('5-man'!AT$27="R",'5-man'!AT$24=$R$226,AND(ISNUMBER($R$226),'5-man'!AT$24&lt;$R$226)),0,IF(AS221&gt;=100,0,IF(AS222+1&gt;=IF(OR('5-man'!$F$6=TRUE,'5-man'!$F$6="TRUE",'5-man'!$F$6="Yes"),25,50),0,AS222+1)))</f>
        <v/>
      </c>
      <c r="AU222">
        <f>IF(OR('5-man'!AU$27="R",'5-man'!AU$24=$R$226,AND(ISNUMBER($R$226),'5-man'!AU$24&lt;$R$226)),0,IF(AT221&gt;=100,0,IF(AT222+1&gt;=IF(OR('5-man'!$F$6=TRUE,'5-man'!$F$6="TRUE",'5-man'!$F$6="Yes"),25,50),0,AT222+1)))</f>
        <v/>
      </c>
      <c r="AV222">
        <f>IF(OR('5-man'!AV$27="R",'5-man'!AV$24=$R$226,AND(ISNUMBER($R$226),'5-man'!AV$24&lt;$R$226)),0,IF(AU221&gt;=100,0,IF(AU222+1&gt;=IF(OR('5-man'!$F$6=TRUE,'5-man'!$F$6="TRUE",'5-man'!$F$6="Yes"),25,50),0,AU222+1)))</f>
        <v/>
      </c>
      <c r="AW222">
        <f>IF(OR('5-man'!AW$27="R",'5-man'!AW$24=$R$226,AND(ISNUMBER($R$226),'5-man'!AW$24&lt;$R$226)),0,IF(AV221&gt;=100,0,IF(AV222+1&gt;=IF(OR('5-man'!$F$6=TRUE,'5-man'!$F$6="TRUE",'5-man'!$F$6="Yes"),25,50),0,AV222+1)))</f>
        <v/>
      </c>
      <c r="AX222">
        <f>IF(OR('5-man'!AX$27="R",'5-man'!AX$24=$R$226,AND(ISNUMBER($R$226),'5-man'!AX$24&lt;$R$226)),0,IF(AW221&gt;=100,0,IF(AW222+1&gt;=IF(OR('5-man'!$F$6=TRUE,'5-man'!$F$6="TRUE",'5-man'!$F$6="Yes"),25,50),0,AW222+1)))</f>
        <v/>
      </c>
      <c r="AY222">
        <f>IF(OR('5-man'!AY$27="R",'5-man'!AY$24=$R$226,AND(ISNUMBER($R$226),'5-man'!AY$24&lt;$R$226)),0,IF(AX221&gt;=100,0,IF(AX222+1&gt;=IF(OR('5-man'!$F$6=TRUE,'5-man'!$F$6="TRUE",'5-man'!$F$6="Yes"),25,50),0,AX222+1)))</f>
        <v/>
      </c>
      <c r="AZ222">
        <f>IF(OR('5-man'!AZ$27="R",'5-man'!AZ$24=$R$226,AND(ISNUMBER($R$226),'5-man'!AZ$24&lt;$R$226)),0,IF(AY221&gt;=100,0,IF(AY222+1&gt;=IF(OR('5-man'!$F$6=TRUE,'5-man'!$F$6="TRUE",'5-man'!$F$6="Yes"),25,50),0,AY222+1)))</f>
        <v/>
      </c>
      <c r="BA222">
        <f>IF(OR('5-man'!BA$27="R",'5-man'!BA$24=$R$226,AND(ISNUMBER($R$226),'5-man'!BA$24&lt;$R$226)),0,IF(AZ221&gt;=100,0,IF(AZ222+1&gt;=IF(OR('5-man'!$F$6=TRUE,'5-man'!$F$6="TRUE",'5-man'!$F$6="Yes"),25,50),0,AZ222+1)))</f>
        <v/>
      </c>
      <c r="BB222">
        <f>IF(OR('5-man'!BB$27="R",'5-man'!BB$24=$R$226,AND(ISNUMBER($R$226),'5-man'!BB$24&lt;$R$226)),0,IF(BA221&gt;=100,0,IF(BA222+1&gt;=IF(OR('5-man'!$F$6=TRUE,'5-man'!$F$6="TRUE",'5-man'!$F$6="Yes"),25,50),0,BA222+1)))</f>
        <v/>
      </c>
      <c r="BC222">
        <f>IF(OR('5-man'!BC$27="R",'5-man'!BC$24=$R$226,AND(ISNUMBER($R$226),'5-man'!BC$24&lt;$R$226)),0,IF(BB221&gt;=100,0,IF(BB222+1&gt;=IF(OR('5-man'!$F$6=TRUE,'5-man'!$F$6="TRUE",'5-man'!$F$6="Yes"),25,50),0,BB222+1)))</f>
        <v/>
      </c>
      <c r="BD222">
        <f>IF(OR('5-man'!BD$27="R",'5-man'!BD$24=$R$226,AND(ISNUMBER($R$226),'5-man'!BD$24&lt;$R$226)),0,IF(BC221&gt;=100,0,IF(BC222+1&gt;=IF(OR('5-man'!$F$6=TRUE,'5-man'!$F$6="TRUE",'5-man'!$F$6="Yes"),25,50),0,BC222+1)))</f>
        <v/>
      </c>
      <c r="BE222">
        <f>IF(OR('5-man'!BE$27="R",'5-man'!BE$24=$R$226,AND(ISNUMBER($R$226),'5-man'!BE$24&lt;$R$226)),0,IF(BD221&gt;=100,0,IF(BD222+1&gt;=IF(OR('5-man'!$F$6=TRUE,'5-man'!$F$6="TRUE",'5-man'!$F$6="Yes"),25,50),0,BD222+1)))</f>
        <v/>
      </c>
      <c r="BF222">
        <f>IF(OR('5-man'!BF$27="R",'5-man'!BF$24=$R$226,AND(ISNUMBER($R$226),'5-man'!BF$24&lt;$R$226)),0,IF(BE221&gt;=100,0,IF(BE222+1&gt;=IF(OR('5-man'!$F$6=TRUE,'5-man'!$F$6="TRUE",'5-man'!$F$6="Yes"),25,50),0,BE222+1)))</f>
        <v/>
      </c>
      <c r="BG222">
        <f>IF(OR('5-man'!BG$27="R",'5-man'!BG$24=$R$226,AND(ISNUMBER($R$226),'5-man'!BG$24&lt;$R$226)),0,IF(BF221&gt;=100,0,IF(BF222+1&gt;=IF(OR('5-man'!$F$6=TRUE,'5-man'!$F$6="TRUE",'5-man'!$F$6="Yes"),25,50),0,BF222+1)))</f>
        <v/>
      </c>
      <c r="BH222">
        <f>IF(OR('5-man'!BH$27="R",'5-man'!BH$24=$R$226,AND(ISNUMBER($R$226),'5-man'!BH$24&lt;$R$226)),0,IF(BG221&gt;=100,0,IF(BG222+1&gt;=IF(OR('5-man'!$F$6=TRUE,'5-man'!$F$6="TRUE",'5-man'!$F$6="Yes"),25,50),0,BG222+1)))</f>
        <v/>
      </c>
      <c r="BI222">
        <f>IF(OR('5-man'!BI$27="R",'5-man'!BI$24=$R$226,AND(ISNUMBER($R$226),'5-man'!BI$24&lt;$R$226)),0,IF(BH221&gt;=100,0,IF(BH222+1&gt;=IF(OR('5-man'!$F$6=TRUE,'5-man'!$F$6="TRUE",'5-man'!$F$6="Yes"),25,50),0,BH222+1)))</f>
        <v/>
      </c>
      <c r="BJ222">
        <f>IF(OR('5-man'!BJ$27="R",'5-man'!BJ$24=$R$226,AND(ISNUMBER($R$226),'5-man'!BJ$24&lt;$R$226)),0,IF(BI221&gt;=100,0,IF(BI222+1&gt;=IF(OR('5-man'!$F$6=TRUE,'5-man'!$F$6="TRUE",'5-man'!$F$6="Yes"),25,50),0,BI222+1)))</f>
        <v/>
      </c>
      <c r="BK222">
        <f>IF(OR('5-man'!BK$27="R",'5-man'!BK$24=$R$226,AND(ISNUMBER($R$226),'5-man'!BK$24&lt;$R$226)),0,IF(BJ221&gt;=100,0,IF(BJ222+1&gt;=IF(OR('5-man'!$F$6=TRUE,'5-man'!$F$6="TRUE",'5-man'!$F$6="Yes"),25,50),0,BJ222+1)))</f>
        <v/>
      </c>
      <c r="BL222">
        <f>IF(OR('5-man'!BL$27="R",'5-man'!BL$24=$R$226,AND(ISNUMBER($R$226),'5-man'!BL$24&lt;$R$226)),0,IF(BK221&gt;=100,0,IF(BK222+1&gt;=IF(OR('5-man'!$F$6=TRUE,'5-man'!$F$6="TRUE",'5-man'!$F$6="Yes"),25,50),0,BK222+1)))</f>
        <v/>
      </c>
      <c r="BM222">
        <f>IF(OR('5-man'!BM$27="R",'5-man'!BM$24=$R$226,AND(ISNUMBER($R$226),'5-man'!BM$24&lt;$R$226)),0,IF(BL221&gt;=100,0,IF(BL222+1&gt;=IF(OR('5-man'!$F$6=TRUE,'5-man'!$F$6="TRUE",'5-man'!$F$6="Yes"),25,50),0,BL222+1)))</f>
        <v/>
      </c>
      <c r="BN222">
        <f>IF(OR('5-man'!BN$27="R",'5-man'!BN$24=$R$226,AND(ISNUMBER($R$226),'5-man'!BN$24&lt;$R$226)),0,IF(BM221&gt;=100,0,IF(BM222+1&gt;=IF(OR('5-man'!$F$6=TRUE,'5-man'!$F$6="TRUE",'5-man'!$F$6="Yes"),25,50),0,BM222+1)))</f>
        <v/>
      </c>
      <c r="BO222">
        <f>IF(OR('5-man'!BO$27="R",'5-man'!BO$24=$R$226,AND(ISNUMBER($R$226),'5-man'!BO$24&lt;$R$226)),0,IF(BN221&gt;=100,0,IF(BN222+1&gt;=IF(OR('5-man'!$F$6=TRUE,'5-man'!$F$6="TRUE",'5-man'!$F$6="Yes"),25,50),0,BN222+1)))</f>
        <v/>
      </c>
      <c r="BP222">
        <f>IF(OR('5-man'!BP$27="R",'5-man'!BP$24=$R$226,AND(ISNUMBER($R$226),'5-man'!BP$24&lt;$R$226)),0,IF(BO221&gt;=100,0,IF(BO222+1&gt;=IF(OR('5-man'!$F$6=TRUE,'5-man'!$F$6="TRUE",'5-man'!$F$6="Yes"),25,50),0,BO222+1)))</f>
        <v/>
      </c>
      <c r="BQ222">
        <f>IF(OR('5-man'!BQ$27="R",'5-man'!BQ$24=$R$226,AND(ISNUMBER($R$226),'5-man'!BQ$24&lt;$R$226)),0,IF(BP221&gt;=100,0,IF(BP222+1&gt;=IF(OR('5-man'!$F$6=TRUE,'5-man'!$F$6="TRUE",'5-man'!$F$6="Yes"),25,50),0,BP222+1)))</f>
        <v/>
      </c>
      <c r="BR222">
        <f>IF(OR('5-man'!BR$27="R",'5-man'!BR$24=$R$226,AND(ISNUMBER($R$226),'5-man'!BR$24&lt;$R$226)),0,IF(BQ221&gt;=100,0,IF(BQ222+1&gt;=IF(OR('5-man'!$F$6=TRUE,'5-man'!$F$6="TRUE",'5-man'!$F$6="Yes"),25,50),0,BQ222+1)))</f>
        <v/>
      </c>
      <c r="BS222">
        <f>IF(OR('5-man'!BS$27="R",'5-man'!BS$24=$R$226,AND(ISNUMBER($R$226),'5-man'!BS$24&lt;$R$226)),0,IF(BR221&gt;=100,0,IF(BR222+1&gt;=IF(OR('5-man'!$F$6=TRUE,'5-man'!$F$6="TRUE",'5-man'!$F$6="Yes"),25,50),0,BR222+1)))</f>
        <v/>
      </c>
      <c r="BT222">
        <f>IF(OR('5-man'!BT$27="R",'5-man'!BT$24=$R$226,AND(ISNUMBER($R$226),'5-man'!BT$24&lt;$R$226)),0,IF(BS221&gt;=100,0,IF(BS222+1&gt;=IF(OR('5-man'!$F$6=TRUE,'5-man'!$F$6="TRUE",'5-man'!$F$6="Yes"),25,50),0,BS222+1)))</f>
        <v/>
      </c>
      <c r="BU222">
        <f>IF(OR('5-man'!BU$27="R",'5-man'!BU$24=$R$226,AND(ISNUMBER($R$226),'5-man'!BU$24&lt;$R$226)),0,IF(BT221&gt;=100,0,IF(BT222+1&gt;=IF(OR('5-man'!$F$6=TRUE,'5-man'!$F$6="TRUE",'5-man'!$F$6="Yes"),25,50),0,BT222+1)))</f>
        <v/>
      </c>
      <c r="BV222">
        <f>IF(OR('5-man'!BV$27="R",'5-man'!BV$24=$R$226,AND(ISNUMBER($R$226),'5-man'!BV$24&lt;$R$226)),0,IF(BU221&gt;=100,0,IF(BU222+1&gt;=IF(OR('5-man'!$F$6=TRUE,'5-man'!$F$6="TRUE",'5-man'!$F$6="Yes"),25,50),0,BU222+1)))</f>
        <v/>
      </c>
      <c r="BW222">
        <f>IF(OR('5-man'!BW$27="R",'5-man'!BW$24=$R$226,AND(ISNUMBER($R$226),'5-man'!BW$24&lt;$R$226)),0,IF(BV221&gt;=100,0,IF(BV222+1&gt;=IF(OR('5-man'!$F$6=TRUE,'5-man'!$F$6="TRUE",'5-man'!$F$6="Yes"),25,50),0,BV222+1)))</f>
        <v/>
      </c>
      <c r="BX222">
        <f>IF(OR('5-man'!BX$27="R",'5-man'!BX$24=$R$226,AND(ISNUMBER($R$226),'5-man'!BX$24&lt;$R$226)),0,IF(BW221&gt;=100,0,IF(BW222+1&gt;=IF(OR('5-man'!$F$6=TRUE,'5-man'!$F$6="TRUE",'5-man'!$F$6="Yes"),25,50),0,BW222+1)))</f>
        <v/>
      </c>
      <c r="BY222">
        <f>IF(OR('5-man'!BY$27="R",'5-man'!BY$24=$R$226,AND(ISNUMBER($R$226),'5-man'!BY$24&lt;$R$226)),0,IF(BX221&gt;=100,0,IF(BX222+1&gt;=IF(OR('5-man'!$F$6=TRUE,'5-man'!$F$6="TRUE",'5-man'!$F$6="Yes"),25,50),0,BX222+1)))</f>
        <v/>
      </c>
      <c r="BZ222">
        <f>IF(OR('5-man'!BZ$27="R",'5-man'!BZ$24=$R$226,AND(ISNUMBER($R$226),'5-man'!BZ$24&lt;$R$226)),0,IF(BY221&gt;=100,0,IF(BY222+1&gt;=IF(OR('5-man'!$F$6=TRUE,'5-man'!$F$6="TRUE",'5-man'!$F$6="Yes"),25,50),0,BY222+1)))</f>
        <v/>
      </c>
      <c r="CA222">
        <f>IF(OR('5-man'!CA$27="R",'5-man'!CA$24=$R$226,AND(ISNUMBER($R$226),'5-man'!CA$24&lt;$R$226)),0,IF(BZ221&gt;=100,0,IF(BZ222+1&gt;=IF(OR('5-man'!$F$6=TRUE,'5-man'!$F$6="TRUE",'5-man'!$F$6="Yes"),25,50),0,BZ222+1)))</f>
        <v/>
      </c>
      <c r="CB222">
        <f>IF(OR('5-man'!CB$27="R",'5-man'!CB$24=$R$226,AND(ISNUMBER($R$226),'5-man'!CB$24&lt;$R$226)),0,IF(CA221&gt;=100,0,IF(CA222+1&gt;=IF(OR('5-man'!$F$6=TRUE,'5-man'!$F$6="TRUE",'5-man'!$F$6="Yes"),25,50),0,CA222+1)))</f>
        <v/>
      </c>
      <c r="CC222">
        <f>IF(OR('5-man'!CC$27="R",'5-man'!CC$24=$R$226,AND(ISNUMBER($R$226),'5-man'!CC$24&lt;$R$226)),0,IF(CB221&gt;=100,0,IF(CB222+1&gt;=IF(OR('5-man'!$F$6=TRUE,'5-man'!$F$6="TRUE",'5-man'!$F$6="Yes"),25,50),0,CB222+1)))</f>
        <v/>
      </c>
      <c r="CD222">
        <f>IF(OR('5-man'!CD$27="R",'5-man'!CD$24=$R$226,AND(ISNUMBER($R$226),'5-man'!CD$24&lt;$R$226)),0,IF(CC221&gt;=100,0,IF(CC222+1&gt;=IF(OR('5-man'!$F$6=TRUE,'5-man'!$F$6="TRUE",'5-man'!$F$6="Yes"),25,50),0,CC222+1)))</f>
        <v/>
      </c>
    </row>
    <row r="223">
      <c r="A223" t="inlineStr">
        <is>
          <t>P3 flag</t>
        </is>
      </c>
      <c r="B223" t="n">
        <v>0</v>
      </c>
      <c r="C223">
        <f>IF(OR(B223=1,OR('5-man'!C$27="D",'5-man'!C$27="A",'5-man'!C$27="S",'5-man'!C$27="C",'5-man'!C$27="H",'5-man'!C$27="B",'5-man'!C$27="T",'5-man'!C$27="E",'5-man'!C$27="SB")),1,0)</f>
        <v/>
      </c>
      <c r="D223">
        <f>IF(OR(C223=1,OR('5-man'!D$27="D",'5-man'!D$27="A",'5-man'!D$27="S",'5-man'!D$27="C",'5-man'!D$27="H",'5-man'!D$27="B",'5-man'!D$27="T",'5-man'!D$27="E",'5-man'!D$27="SB")),1,0)</f>
        <v/>
      </c>
      <c r="E223">
        <f>IF(OR(D223=1,OR('5-man'!E$27="D",'5-man'!E$27="A",'5-man'!E$27="S",'5-man'!E$27="C",'5-man'!E$27="H",'5-man'!E$27="B",'5-man'!E$27="T",'5-man'!E$27="E",'5-man'!E$27="SB")),1,0)</f>
        <v/>
      </c>
      <c r="F223">
        <f>IF(OR(E223=1,OR('5-man'!F$27="D",'5-man'!F$27="A",'5-man'!F$27="S",'5-man'!F$27="C",'5-man'!F$27="H",'5-man'!F$27="B",'5-man'!F$27="T",'5-man'!F$27="E",'5-man'!F$27="SB")),1,0)</f>
        <v/>
      </c>
      <c r="G223">
        <f>IF(OR(F223=1,OR('5-man'!G$27="D",'5-man'!G$27="A",'5-man'!G$27="S",'5-man'!G$27="C",'5-man'!G$27="H",'5-man'!G$27="B",'5-man'!G$27="T",'5-man'!G$27="E",'5-man'!G$27="SB")),1,0)</f>
        <v/>
      </c>
      <c r="H223">
        <f>IF(OR(G223=1,OR('5-man'!H$27="D",'5-man'!H$27="A",'5-man'!H$27="S",'5-man'!H$27="C",'5-man'!H$27="H",'5-man'!H$27="B",'5-man'!H$27="T",'5-man'!H$27="E",'5-man'!H$27="SB")),1,0)</f>
        <v/>
      </c>
      <c r="I223">
        <f>IF(OR(H223=1,OR('5-man'!I$27="D",'5-man'!I$27="A",'5-man'!I$27="S",'5-man'!I$27="C",'5-man'!I$27="H",'5-man'!I$27="B",'5-man'!I$27="T",'5-man'!I$27="E",'5-man'!I$27="SB")),1,0)</f>
        <v/>
      </c>
      <c r="J223">
        <f>IF(OR(I223=1,OR('5-man'!J$27="D",'5-man'!J$27="A",'5-man'!J$27="S",'5-man'!J$27="C",'5-man'!J$27="H",'5-man'!J$27="B",'5-man'!J$27="T",'5-man'!J$27="E",'5-man'!J$27="SB")),1,0)</f>
        <v/>
      </c>
      <c r="K223">
        <f>IF(OR(J223=1,OR('5-man'!K$27="D",'5-man'!K$27="A",'5-man'!K$27="S",'5-man'!K$27="C",'5-man'!K$27="H",'5-man'!K$27="B",'5-man'!K$27="T",'5-man'!K$27="E",'5-man'!K$27="SB")),1,0)</f>
        <v/>
      </c>
      <c r="L223">
        <f>IF(OR(K223=1,OR('5-man'!L$27="D",'5-man'!L$27="A",'5-man'!L$27="S",'5-man'!L$27="C",'5-man'!L$27="H",'5-man'!L$27="B",'5-man'!L$27="T",'5-man'!L$27="E",'5-man'!L$27="SB")),1,0)</f>
        <v/>
      </c>
      <c r="M223">
        <f>IF(OR(L223=1,OR('5-man'!M$27="D",'5-man'!M$27="A",'5-man'!M$27="S",'5-man'!M$27="C",'5-man'!M$27="H",'5-man'!M$27="B",'5-man'!M$27="T",'5-man'!M$27="E",'5-man'!M$27="SB")),1,0)</f>
        <v/>
      </c>
      <c r="N223">
        <f>IF(OR(M223=1,OR('5-man'!N$27="D",'5-man'!N$27="A",'5-man'!N$27="S",'5-man'!N$27="C",'5-man'!N$27="H",'5-man'!N$27="B",'5-man'!N$27="T",'5-man'!N$27="E",'5-man'!N$27="SB")),1,0)</f>
        <v/>
      </c>
      <c r="O223">
        <f>IF(OR(N223=1,OR('5-man'!O$27="D",'5-man'!O$27="A",'5-man'!O$27="S",'5-man'!O$27="C",'5-man'!O$27="H",'5-man'!O$27="B",'5-man'!O$27="T",'5-man'!O$27="E",'5-man'!O$27="SB")),1,0)</f>
        <v/>
      </c>
      <c r="P223">
        <f>IF(OR(O223=1,OR('5-man'!P$27="D",'5-man'!P$27="A",'5-man'!P$27="S",'5-man'!P$27="C",'5-man'!P$27="H",'5-man'!P$27="B",'5-man'!P$27="T",'5-man'!P$27="E",'5-man'!P$27="SB")),1,0)</f>
        <v/>
      </c>
      <c r="Q223">
        <f>IF(OR(P223=1,OR('5-man'!Q$27="D",'5-man'!Q$27="A",'5-man'!Q$27="S",'5-man'!Q$27="C",'5-man'!Q$27="H",'5-man'!Q$27="B",'5-man'!Q$27="T",'5-man'!Q$27="E",'5-man'!Q$27="SB")),1,0)</f>
        <v/>
      </c>
      <c r="R223">
        <f>IF(OR(Q223=1,OR('5-man'!R$27="D",'5-man'!R$27="A",'5-man'!R$27="S",'5-man'!R$27="C",'5-man'!R$27="H",'5-man'!R$27="B",'5-man'!R$27="T",'5-man'!R$27="E",'5-man'!R$27="SB")),1,0)</f>
        <v/>
      </c>
      <c r="S223">
        <f>IF(OR(R223=1,OR('5-man'!S$27="D",'5-man'!S$27="A",'5-man'!S$27="S",'5-man'!S$27="C",'5-man'!S$27="H",'5-man'!S$27="B",'5-man'!S$27="T",'5-man'!S$27="E",'5-man'!S$27="SB")),1,0)</f>
        <v/>
      </c>
      <c r="T223">
        <f>IF(OR(S223=1,OR('5-man'!T$27="D",'5-man'!T$27="A",'5-man'!T$27="S",'5-man'!T$27="C",'5-man'!T$27="H",'5-man'!T$27="B",'5-man'!T$27="T",'5-man'!T$27="E",'5-man'!T$27="SB")),1,0)</f>
        <v/>
      </c>
      <c r="U223">
        <f>IF(OR(T223=1,OR('5-man'!U$27="D",'5-man'!U$27="A",'5-man'!U$27="S",'5-man'!U$27="C",'5-man'!U$27="H",'5-man'!U$27="B",'5-man'!U$27="T",'5-man'!U$27="E",'5-man'!U$27="SB")),1,0)</f>
        <v/>
      </c>
      <c r="V223">
        <f>IF(OR(U223=1,OR('5-man'!V$27="D",'5-man'!V$27="A",'5-man'!V$27="S",'5-man'!V$27="C",'5-man'!V$27="H",'5-man'!V$27="B",'5-man'!V$27="T",'5-man'!V$27="E",'5-man'!V$27="SB")),1,0)</f>
        <v/>
      </c>
      <c r="W223">
        <f>IF(OR(V223=1,OR('5-man'!W$27="D",'5-man'!W$27="A",'5-man'!W$27="S",'5-man'!W$27="C",'5-man'!W$27="H",'5-man'!W$27="B",'5-man'!W$27="T",'5-man'!W$27="E",'5-man'!W$27="SB")),1,0)</f>
        <v/>
      </c>
      <c r="X223">
        <f>IF(OR(W223=1,OR('5-man'!X$27="D",'5-man'!X$27="A",'5-man'!X$27="S",'5-man'!X$27="C",'5-man'!X$27="H",'5-man'!X$27="B",'5-man'!X$27="T",'5-man'!X$27="E",'5-man'!X$27="SB")),1,0)</f>
        <v/>
      </c>
      <c r="Y223">
        <f>IF(OR(X223=1,OR('5-man'!Y$27="D",'5-man'!Y$27="A",'5-man'!Y$27="S",'5-man'!Y$27="C",'5-man'!Y$27="H",'5-man'!Y$27="B",'5-man'!Y$27="T",'5-man'!Y$27="E",'5-man'!Y$27="SB")),1,0)</f>
        <v/>
      </c>
      <c r="Z223">
        <f>IF(OR(Y223=1,OR('5-man'!Z$27="D",'5-man'!Z$27="A",'5-man'!Z$27="S",'5-man'!Z$27="C",'5-man'!Z$27="H",'5-man'!Z$27="B",'5-man'!Z$27="T",'5-man'!Z$27="E",'5-man'!Z$27="SB")),1,0)</f>
        <v/>
      </c>
      <c r="AA223">
        <f>IF(OR(Z223=1,OR('5-man'!AA$27="D",'5-man'!AA$27="A",'5-man'!AA$27="S",'5-man'!AA$27="C",'5-man'!AA$27="H",'5-man'!AA$27="B",'5-man'!AA$27="T",'5-man'!AA$27="E",'5-man'!AA$27="SB")),1,0)</f>
        <v/>
      </c>
      <c r="AB223">
        <f>IF(OR(AA223=1,OR('5-man'!AB$27="D",'5-man'!AB$27="A",'5-man'!AB$27="S",'5-man'!AB$27="C",'5-man'!AB$27="H",'5-man'!AB$27="B",'5-man'!AB$27="T",'5-man'!AB$27="E",'5-man'!AB$27="SB")),1,0)</f>
        <v/>
      </c>
      <c r="AC223">
        <f>IF(OR(AB223=1,OR('5-man'!AC$27="D",'5-man'!AC$27="A",'5-man'!AC$27="S",'5-man'!AC$27="C",'5-man'!AC$27="H",'5-man'!AC$27="B",'5-man'!AC$27="T",'5-man'!AC$27="E",'5-man'!AC$27="SB")),1,0)</f>
        <v/>
      </c>
      <c r="AD223">
        <f>IF(OR(AC223=1,OR('5-man'!AD$27="D",'5-man'!AD$27="A",'5-man'!AD$27="S",'5-man'!AD$27="C",'5-man'!AD$27="H",'5-man'!AD$27="B",'5-man'!AD$27="T",'5-man'!AD$27="E",'5-man'!AD$27="SB")),1,0)</f>
        <v/>
      </c>
      <c r="AE223">
        <f>IF(OR(AD223=1,OR('5-man'!AE$27="D",'5-man'!AE$27="A",'5-man'!AE$27="S",'5-man'!AE$27="C",'5-man'!AE$27="H",'5-man'!AE$27="B",'5-man'!AE$27="T",'5-man'!AE$27="E",'5-man'!AE$27="SB")),1,0)</f>
        <v/>
      </c>
      <c r="AF223">
        <f>IF(OR(AE223=1,OR('5-man'!AF$27="D",'5-man'!AF$27="A",'5-man'!AF$27="S",'5-man'!AF$27="C",'5-man'!AF$27="H",'5-man'!AF$27="B",'5-man'!AF$27="T",'5-man'!AF$27="E",'5-man'!AF$27="SB")),1,0)</f>
        <v/>
      </c>
      <c r="AG223">
        <f>IF(OR(AF223=1,OR('5-man'!AG$27="D",'5-man'!AG$27="A",'5-man'!AG$27="S",'5-man'!AG$27="C",'5-man'!AG$27="H",'5-man'!AG$27="B",'5-man'!AG$27="T",'5-man'!AG$27="E",'5-man'!AG$27="SB")),1,0)</f>
        <v/>
      </c>
      <c r="AH223">
        <f>IF(OR(AG223=1,OR('5-man'!AH$27="D",'5-man'!AH$27="A",'5-man'!AH$27="S",'5-man'!AH$27="C",'5-man'!AH$27="H",'5-man'!AH$27="B",'5-man'!AH$27="T",'5-man'!AH$27="E",'5-man'!AH$27="SB")),1,0)</f>
        <v/>
      </c>
      <c r="AI223">
        <f>IF(OR(AH223=1,OR('5-man'!AI$27="D",'5-man'!AI$27="A",'5-man'!AI$27="S",'5-man'!AI$27="C",'5-man'!AI$27="H",'5-man'!AI$27="B",'5-man'!AI$27="T",'5-man'!AI$27="E",'5-man'!AI$27="SB")),1,0)</f>
        <v/>
      </c>
      <c r="AJ223">
        <f>IF(OR(AI223=1,OR('5-man'!AJ$27="D",'5-man'!AJ$27="A",'5-man'!AJ$27="S",'5-man'!AJ$27="C",'5-man'!AJ$27="H",'5-man'!AJ$27="B",'5-man'!AJ$27="T",'5-man'!AJ$27="E",'5-man'!AJ$27="SB")),1,0)</f>
        <v/>
      </c>
      <c r="AK223">
        <f>IF(OR(AJ223=1,OR('5-man'!AK$27="D",'5-man'!AK$27="A",'5-man'!AK$27="S",'5-man'!AK$27="C",'5-man'!AK$27="H",'5-man'!AK$27="B",'5-man'!AK$27="T",'5-man'!AK$27="E",'5-man'!AK$27="SB")),1,0)</f>
        <v/>
      </c>
      <c r="AL223">
        <f>IF(OR(AK223=1,OR('5-man'!AL$27="D",'5-man'!AL$27="A",'5-man'!AL$27="S",'5-man'!AL$27="C",'5-man'!AL$27="H",'5-man'!AL$27="B",'5-man'!AL$27="T",'5-man'!AL$27="E",'5-man'!AL$27="SB")),1,0)</f>
        <v/>
      </c>
      <c r="AM223">
        <f>IF(OR(AL223=1,OR('5-man'!AM$27="D",'5-man'!AM$27="A",'5-man'!AM$27="S",'5-man'!AM$27="C",'5-man'!AM$27="H",'5-man'!AM$27="B",'5-man'!AM$27="T",'5-man'!AM$27="E",'5-man'!AM$27="SB")),1,0)</f>
        <v/>
      </c>
      <c r="AN223">
        <f>IF(OR(AM223=1,OR('5-man'!AN$27="D",'5-man'!AN$27="A",'5-man'!AN$27="S",'5-man'!AN$27="C",'5-man'!AN$27="H",'5-man'!AN$27="B",'5-man'!AN$27="T",'5-man'!AN$27="E",'5-man'!AN$27="SB")),1,0)</f>
        <v/>
      </c>
      <c r="AO223">
        <f>IF(OR(AN223=1,OR('5-man'!AO$27="D",'5-man'!AO$27="A",'5-man'!AO$27="S",'5-man'!AO$27="C",'5-man'!AO$27="H",'5-man'!AO$27="B",'5-man'!AO$27="T",'5-man'!AO$27="E",'5-man'!AO$27="SB")),1,0)</f>
        <v/>
      </c>
      <c r="AP223">
        <f>IF(OR(AO223=1,OR('5-man'!AP$27="D",'5-man'!AP$27="A",'5-man'!AP$27="S",'5-man'!AP$27="C",'5-man'!AP$27="H",'5-man'!AP$27="B",'5-man'!AP$27="T",'5-man'!AP$27="E",'5-man'!AP$27="SB")),1,0)</f>
        <v/>
      </c>
      <c r="AQ223">
        <f>IF(OR(AP223=1,OR('5-man'!AQ$27="D",'5-man'!AQ$27="A",'5-man'!AQ$27="S",'5-man'!AQ$27="C",'5-man'!AQ$27="H",'5-man'!AQ$27="B",'5-man'!AQ$27="T",'5-man'!AQ$27="E",'5-man'!AQ$27="SB")),1,0)</f>
        <v/>
      </c>
      <c r="AR223">
        <f>IF(OR(AQ223=1,OR('5-man'!AR$27="D",'5-man'!AR$27="A",'5-man'!AR$27="S",'5-man'!AR$27="C",'5-man'!AR$27="H",'5-man'!AR$27="B",'5-man'!AR$27="T",'5-man'!AR$27="E",'5-man'!AR$27="SB")),1,0)</f>
        <v/>
      </c>
      <c r="AS223">
        <f>IF(OR(AR223=1,OR('5-man'!AS$27="D",'5-man'!AS$27="A",'5-man'!AS$27="S",'5-man'!AS$27="C",'5-man'!AS$27="H",'5-man'!AS$27="B",'5-man'!AS$27="T",'5-man'!AS$27="E",'5-man'!AS$27="SB")),1,0)</f>
        <v/>
      </c>
      <c r="AT223">
        <f>IF(OR(AS223=1,OR('5-man'!AT$27="D",'5-man'!AT$27="A",'5-man'!AT$27="S",'5-man'!AT$27="C",'5-man'!AT$27="H",'5-man'!AT$27="B",'5-man'!AT$27="T",'5-man'!AT$27="E",'5-man'!AT$27="SB")),1,0)</f>
        <v/>
      </c>
      <c r="AU223">
        <f>IF(OR(AT223=1,OR('5-man'!AU$27="D",'5-man'!AU$27="A",'5-man'!AU$27="S",'5-man'!AU$27="C",'5-man'!AU$27="H",'5-man'!AU$27="B",'5-man'!AU$27="T",'5-man'!AU$27="E",'5-man'!AU$27="SB")),1,0)</f>
        <v/>
      </c>
      <c r="AV223">
        <f>IF(OR(AU223=1,OR('5-man'!AV$27="D",'5-man'!AV$27="A",'5-man'!AV$27="S",'5-man'!AV$27="C",'5-man'!AV$27="H",'5-man'!AV$27="B",'5-man'!AV$27="T",'5-man'!AV$27="E",'5-man'!AV$27="SB")),1,0)</f>
        <v/>
      </c>
      <c r="AW223">
        <f>IF(OR(AV223=1,OR('5-man'!AW$27="D",'5-man'!AW$27="A",'5-man'!AW$27="S",'5-man'!AW$27="C",'5-man'!AW$27="H",'5-man'!AW$27="B",'5-man'!AW$27="T",'5-man'!AW$27="E",'5-man'!AW$27="SB")),1,0)</f>
        <v/>
      </c>
      <c r="AX223">
        <f>IF(OR(AW223=1,OR('5-man'!AX$27="D",'5-man'!AX$27="A",'5-man'!AX$27="S",'5-man'!AX$27="C",'5-man'!AX$27="H",'5-man'!AX$27="B",'5-man'!AX$27="T",'5-man'!AX$27="E",'5-man'!AX$27="SB")),1,0)</f>
        <v/>
      </c>
      <c r="AY223">
        <f>IF(OR(AX223=1,OR('5-man'!AY$27="D",'5-man'!AY$27="A",'5-man'!AY$27="S",'5-man'!AY$27="C",'5-man'!AY$27="H",'5-man'!AY$27="B",'5-man'!AY$27="T",'5-man'!AY$27="E",'5-man'!AY$27="SB")),1,0)</f>
        <v/>
      </c>
      <c r="AZ223">
        <f>IF(OR(AY223=1,OR('5-man'!AZ$27="D",'5-man'!AZ$27="A",'5-man'!AZ$27="S",'5-man'!AZ$27="C",'5-man'!AZ$27="H",'5-man'!AZ$27="B",'5-man'!AZ$27="T",'5-man'!AZ$27="E",'5-man'!AZ$27="SB")),1,0)</f>
        <v/>
      </c>
      <c r="BA223">
        <f>IF(OR(AZ223=1,OR('5-man'!BA$27="D",'5-man'!BA$27="A",'5-man'!BA$27="S",'5-man'!BA$27="C",'5-man'!BA$27="H",'5-man'!BA$27="B",'5-man'!BA$27="T",'5-man'!BA$27="E",'5-man'!BA$27="SB")),1,0)</f>
        <v/>
      </c>
      <c r="BB223">
        <f>IF(OR(BA223=1,OR('5-man'!BB$27="D",'5-man'!BB$27="A",'5-man'!BB$27="S",'5-man'!BB$27="C",'5-man'!BB$27="H",'5-man'!BB$27="B",'5-man'!BB$27="T",'5-man'!BB$27="E",'5-man'!BB$27="SB")),1,0)</f>
        <v/>
      </c>
      <c r="BC223">
        <f>IF(OR(BB223=1,OR('5-man'!BC$27="D",'5-man'!BC$27="A",'5-man'!BC$27="S",'5-man'!BC$27="C",'5-man'!BC$27="H",'5-man'!BC$27="B",'5-man'!BC$27="T",'5-man'!BC$27="E",'5-man'!BC$27="SB")),1,0)</f>
        <v/>
      </c>
      <c r="BD223">
        <f>IF(OR(BC223=1,OR('5-man'!BD$27="D",'5-man'!BD$27="A",'5-man'!BD$27="S",'5-man'!BD$27="C",'5-man'!BD$27="H",'5-man'!BD$27="B",'5-man'!BD$27="T",'5-man'!BD$27="E",'5-man'!BD$27="SB")),1,0)</f>
        <v/>
      </c>
      <c r="BE223">
        <f>IF(OR(BD223=1,OR('5-man'!BE$27="D",'5-man'!BE$27="A",'5-man'!BE$27="S",'5-man'!BE$27="C",'5-man'!BE$27="H",'5-man'!BE$27="B",'5-man'!BE$27="T",'5-man'!BE$27="E",'5-man'!BE$27="SB")),1,0)</f>
        <v/>
      </c>
      <c r="BF223">
        <f>IF(OR(BE223=1,OR('5-man'!BF$27="D",'5-man'!BF$27="A",'5-man'!BF$27="S",'5-man'!BF$27="C",'5-man'!BF$27="H",'5-man'!BF$27="B",'5-man'!BF$27="T",'5-man'!BF$27="E",'5-man'!BF$27="SB")),1,0)</f>
        <v/>
      </c>
      <c r="BG223">
        <f>IF(OR(BF223=1,OR('5-man'!BG$27="D",'5-man'!BG$27="A",'5-man'!BG$27="S",'5-man'!BG$27="C",'5-man'!BG$27="H",'5-man'!BG$27="B",'5-man'!BG$27="T",'5-man'!BG$27="E",'5-man'!BG$27="SB")),1,0)</f>
        <v/>
      </c>
      <c r="BH223">
        <f>IF(OR(BG223=1,OR('5-man'!BH$27="D",'5-man'!BH$27="A",'5-man'!BH$27="S",'5-man'!BH$27="C",'5-man'!BH$27="H",'5-man'!BH$27="B",'5-man'!BH$27="T",'5-man'!BH$27="E",'5-man'!BH$27="SB")),1,0)</f>
        <v/>
      </c>
      <c r="BI223">
        <f>IF(OR(BH223=1,OR('5-man'!BI$27="D",'5-man'!BI$27="A",'5-man'!BI$27="S",'5-man'!BI$27="C",'5-man'!BI$27="H",'5-man'!BI$27="B",'5-man'!BI$27="T",'5-man'!BI$27="E",'5-man'!BI$27="SB")),1,0)</f>
        <v/>
      </c>
      <c r="BJ223">
        <f>IF(OR(BI223=1,OR('5-man'!BJ$27="D",'5-man'!BJ$27="A",'5-man'!BJ$27="S",'5-man'!BJ$27="C",'5-man'!BJ$27="H",'5-man'!BJ$27="B",'5-man'!BJ$27="T",'5-man'!BJ$27="E",'5-man'!BJ$27="SB")),1,0)</f>
        <v/>
      </c>
      <c r="BK223">
        <f>IF(OR(BJ223=1,OR('5-man'!BK$27="D",'5-man'!BK$27="A",'5-man'!BK$27="S",'5-man'!BK$27="C",'5-man'!BK$27="H",'5-man'!BK$27="B",'5-man'!BK$27="T",'5-man'!BK$27="E",'5-man'!BK$27="SB")),1,0)</f>
        <v/>
      </c>
      <c r="BL223">
        <f>IF(OR(BK223=1,OR('5-man'!BL$27="D",'5-man'!BL$27="A",'5-man'!BL$27="S",'5-man'!BL$27="C",'5-man'!BL$27="H",'5-man'!BL$27="B",'5-man'!BL$27="T",'5-man'!BL$27="E",'5-man'!BL$27="SB")),1,0)</f>
        <v/>
      </c>
      <c r="BM223">
        <f>IF(OR(BL223=1,OR('5-man'!BM$27="D",'5-man'!BM$27="A",'5-man'!BM$27="S",'5-man'!BM$27="C",'5-man'!BM$27="H",'5-man'!BM$27="B",'5-man'!BM$27="T",'5-man'!BM$27="E",'5-man'!BM$27="SB")),1,0)</f>
        <v/>
      </c>
      <c r="BN223">
        <f>IF(OR(BM223=1,OR('5-man'!BN$27="D",'5-man'!BN$27="A",'5-man'!BN$27="S",'5-man'!BN$27="C",'5-man'!BN$27="H",'5-man'!BN$27="B",'5-man'!BN$27="T",'5-man'!BN$27="E",'5-man'!BN$27="SB")),1,0)</f>
        <v/>
      </c>
      <c r="BO223">
        <f>IF(OR(BN223=1,OR('5-man'!BO$27="D",'5-man'!BO$27="A",'5-man'!BO$27="S",'5-man'!BO$27="C",'5-man'!BO$27="H",'5-man'!BO$27="B",'5-man'!BO$27="T",'5-man'!BO$27="E",'5-man'!BO$27="SB")),1,0)</f>
        <v/>
      </c>
      <c r="BP223">
        <f>IF(OR(BO223=1,OR('5-man'!BP$27="D",'5-man'!BP$27="A",'5-man'!BP$27="S",'5-man'!BP$27="C",'5-man'!BP$27="H",'5-man'!BP$27="B",'5-man'!BP$27="T",'5-man'!BP$27="E",'5-man'!BP$27="SB")),1,0)</f>
        <v/>
      </c>
      <c r="BQ223">
        <f>IF(OR(BP223=1,OR('5-man'!BQ$27="D",'5-man'!BQ$27="A",'5-man'!BQ$27="S",'5-man'!BQ$27="C",'5-man'!BQ$27="H",'5-man'!BQ$27="B",'5-man'!BQ$27="T",'5-man'!BQ$27="E",'5-man'!BQ$27="SB")),1,0)</f>
        <v/>
      </c>
      <c r="BR223">
        <f>IF(OR(BQ223=1,OR('5-man'!BR$27="D",'5-man'!BR$27="A",'5-man'!BR$27="S",'5-man'!BR$27="C",'5-man'!BR$27="H",'5-man'!BR$27="B",'5-man'!BR$27="T",'5-man'!BR$27="E",'5-man'!BR$27="SB")),1,0)</f>
        <v/>
      </c>
      <c r="BS223">
        <f>IF(OR(BR223=1,OR('5-man'!BS$27="D",'5-man'!BS$27="A",'5-man'!BS$27="S",'5-man'!BS$27="C",'5-man'!BS$27="H",'5-man'!BS$27="B",'5-man'!BS$27="T",'5-man'!BS$27="E",'5-man'!BS$27="SB")),1,0)</f>
        <v/>
      </c>
      <c r="BT223">
        <f>IF(OR(BS223=1,OR('5-man'!BT$27="D",'5-man'!BT$27="A",'5-man'!BT$27="S",'5-man'!BT$27="C",'5-man'!BT$27="H",'5-man'!BT$27="B",'5-man'!BT$27="T",'5-man'!BT$27="E",'5-man'!BT$27="SB")),1,0)</f>
        <v/>
      </c>
      <c r="BU223">
        <f>IF(OR(BT223=1,OR('5-man'!BU$27="D",'5-man'!BU$27="A",'5-man'!BU$27="S",'5-man'!BU$27="C",'5-man'!BU$27="H",'5-man'!BU$27="B",'5-man'!BU$27="T",'5-man'!BU$27="E",'5-man'!BU$27="SB")),1,0)</f>
        <v/>
      </c>
      <c r="BV223">
        <f>IF(OR(BU223=1,OR('5-man'!BV$27="D",'5-man'!BV$27="A",'5-man'!BV$27="S",'5-man'!BV$27="C",'5-man'!BV$27="H",'5-man'!BV$27="B",'5-man'!BV$27="T",'5-man'!BV$27="E",'5-man'!BV$27="SB")),1,0)</f>
        <v/>
      </c>
      <c r="BW223">
        <f>IF(OR(BV223=1,OR('5-man'!BW$27="D",'5-man'!BW$27="A",'5-man'!BW$27="S",'5-man'!BW$27="C",'5-man'!BW$27="H",'5-man'!BW$27="B",'5-man'!BW$27="T",'5-man'!BW$27="E",'5-man'!BW$27="SB")),1,0)</f>
        <v/>
      </c>
      <c r="BX223">
        <f>IF(OR(BW223=1,OR('5-man'!BX$27="D",'5-man'!BX$27="A",'5-man'!BX$27="S",'5-man'!BX$27="C",'5-man'!BX$27="H",'5-man'!BX$27="B",'5-man'!BX$27="T",'5-man'!BX$27="E",'5-man'!BX$27="SB")),1,0)</f>
        <v/>
      </c>
      <c r="BY223">
        <f>IF(OR(BX223=1,OR('5-man'!BY$27="D",'5-man'!BY$27="A",'5-man'!BY$27="S",'5-man'!BY$27="C",'5-man'!BY$27="H",'5-man'!BY$27="B",'5-man'!BY$27="T",'5-man'!BY$27="E",'5-man'!BY$27="SB")),1,0)</f>
        <v/>
      </c>
      <c r="BZ223">
        <f>IF(OR(BY223=1,OR('5-man'!BZ$27="D",'5-man'!BZ$27="A",'5-man'!BZ$27="S",'5-man'!BZ$27="C",'5-man'!BZ$27="H",'5-man'!BZ$27="B",'5-man'!BZ$27="T",'5-man'!BZ$27="E",'5-man'!BZ$27="SB")),1,0)</f>
        <v/>
      </c>
      <c r="CA223">
        <f>IF(OR(BZ223=1,OR('5-man'!CA$27="D",'5-man'!CA$27="A",'5-man'!CA$27="S",'5-man'!CA$27="C",'5-man'!CA$27="H",'5-man'!CA$27="B",'5-man'!CA$27="T",'5-man'!CA$27="E",'5-man'!CA$27="SB")),1,0)</f>
        <v/>
      </c>
      <c r="CB223">
        <f>IF(OR(CA223=1,OR('5-man'!CB$27="D",'5-man'!CB$27="A",'5-man'!CB$27="S",'5-man'!CB$27="C",'5-man'!CB$27="H",'5-man'!CB$27="B",'5-man'!CB$27="T",'5-man'!CB$27="E",'5-man'!CB$27="SB")),1,0)</f>
        <v/>
      </c>
      <c r="CC223">
        <f>IF(OR(CB223=1,OR('5-man'!CC$27="D",'5-man'!CC$27="A",'5-man'!CC$27="S",'5-man'!CC$27="C",'5-man'!CC$27="H",'5-man'!CC$27="B",'5-man'!CC$27="T",'5-man'!CC$27="E",'5-man'!CC$27="SB")),1,0)</f>
        <v/>
      </c>
      <c r="CD223">
        <f>IF(OR(CC223=1,OR('5-man'!CD$27="D",'5-man'!CD$27="A",'5-man'!CD$27="S",'5-man'!CD$27="C",'5-man'!CD$27="H",'5-man'!CD$27="B",'5-man'!CD$27="T",'5-man'!CD$27="E",'5-man'!CD$27="SB")),1,0)</f>
        <v/>
      </c>
    </row>
    <row r="224">
      <c r="A224" t="inlineStr">
        <is>
          <t>P3 mean</t>
        </is>
      </c>
      <c r="C224">
        <f>0</f>
        <v/>
      </c>
      <c r="D224">
        <f>IF('5-man'!C$27="S",12.021,0)+IF('5-man'!C$27="C",4.395,0)+IF('5-man'!C$27="H",IF('5-man'!$Z$13="Ayak",0,IF('5-man'!$Z$13="Swift blade",4.141,4.382)),0)+IF('5-man'!C$27="SB",8.187,0)</f>
        <v/>
      </c>
      <c r="E224">
        <f>IF('5-man'!D$27="S",12.021,0)+IF('5-man'!D$27="C",4.395,0)+IF('5-man'!D$27="H",IF('5-man'!$Z$13="Ayak",0,IF('5-man'!$Z$13="Swift blade",4.141,4.382)),0)+IF('5-man'!C$27="D",112.5,0)+IF('5-man'!C$27="B",1.087,0)+IF('5-man'!C$27="A",8.5,0)+IF('5-man'!C$27="E",1.254,0)+IF('5-man'!D$27="SB",8.187,0)+IF('5-man'!C$27="H",IF('5-man'!$Z$13="Ayak",1.255,0),0)</f>
        <v/>
      </c>
      <c r="F224">
        <f>IF('5-man'!E$27="S",12.021,0)+IF('5-man'!E$27="C",4.395,0)+IF('5-man'!E$27="H",IF('5-man'!$Z$13="Ayak",0,IF('5-man'!$Z$13="Swift blade",4.141,4.382)),0)+IF('5-man'!D$27="D",112.5,0)+IF('5-man'!D$27="B",1.087,0)+IF('5-man'!D$27="A",8.5,0)+IF('5-man'!C$27="T",1.252,0)+IF('5-man'!D$27="E",1.254,0)+IF('5-man'!E$27="SB",8.187,0)+IF('5-man'!D$27="H",IF('5-man'!$Z$13="Ayak",1.255,0),0)</f>
        <v/>
      </c>
      <c r="G224">
        <f>IF('5-man'!F$27="S",12.021,0)+IF('5-man'!F$27="C",4.395,0)+IF('5-man'!F$27="H",IF('5-man'!$Z$13="Ayak",0,IF('5-man'!$Z$13="Swift blade",4.141,4.382)),0)+IF('5-man'!E$27="D",112.5,0)+IF('5-man'!E$27="B",1.087,0)+IF('5-man'!E$27="A",8.5,0)+IF('5-man'!D$27="T",1.252,0)+IF('5-man'!E$27="E",1.254,0)+IF('5-man'!F$27="SB",8.187,0)+IF('5-man'!E$27="H",IF('5-man'!$Z$13="Ayak",1.255,0),0)</f>
        <v/>
      </c>
      <c r="H224">
        <f>IF('5-man'!G$27="S",12.021,0)+IF('5-man'!G$27="C",4.395,0)+IF('5-man'!G$27="H",IF('5-man'!$Z$13="Ayak",0,IF('5-man'!$Z$13="Swift blade",4.141,4.382)),0)+IF('5-man'!F$27="D",112.5,0)+IF('5-man'!F$27="B",1.087,0)+IF('5-man'!F$27="A",8.5,0)+IF('5-man'!E$27="T",1.252,0)+IF('5-man'!F$27="E",1.254,0)+IF('5-man'!G$27="SB",8.187,0)+IF('5-man'!F$27="H",IF('5-man'!$Z$13="Ayak",1.255,0),0)</f>
        <v/>
      </c>
      <c r="I224">
        <f>IF('5-man'!H$27="S",12.021,0)+IF('5-man'!H$27="C",4.395,0)+IF('5-man'!H$27="H",IF('5-man'!$Z$13="Ayak",0,IF('5-man'!$Z$13="Swift blade",4.141,4.382)),0)+IF('5-man'!G$27="D",112.5,0)+IF('5-man'!G$27="B",1.087,0)+IF('5-man'!G$27="A",8.5,0)+IF('5-man'!F$27="T",1.252,0)+IF('5-man'!G$27="E",1.254,0)+IF('5-man'!H$27="SB",8.187,0)+IF('5-man'!G$27="H",IF('5-man'!$Z$13="Ayak",1.255,0),0)</f>
        <v/>
      </c>
      <c r="J224">
        <f>IF('5-man'!I$27="S",12.021,0)+IF('5-man'!I$27="C",4.395,0)+IF('5-man'!I$27="H",IF('5-man'!$Z$13="Ayak",0,IF('5-man'!$Z$13="Swift blade",4.141,4.382)),0)+IF('5-man'!H$27="D",112.5,0)+IF('5-man'!H$27="B",1.087,0)+IF('5-man'!H$27="A",8.5,0)+IF('5-man'!G$27="T",1.252,0)+IF('5-man'!H$27="E",1.254,0)+IF('5-man'!I$27="SB",8.187,0)+IF('5-man'!H$27="H",IF('5-man'!$Z$13="Ayak",1.255,0),0)</f>
        <v/>
      </c>
      <c r="K224">
        <f>IF('5-man'!J$27="S",12.021,0)+IF('5-man'!J$27="C",4.395,0)+IF('5-man'!J$27="H",IF('5-man'!$Z$13="Ayak",0,IF('5-man'!$Z$13="Swift blade",4.141,4.382)),0)+IF('5-man'!I$27="D",112.5,0)+IF('5-man'!I$27="B",1.087,0)+IF('5-man'!I$27="A",8.5,0)+IF('5-man'!H$27="T",1.252,0)+IF('5-man'!I$27="E",1.254,0)+IF('5-man'!J$27="SB",8.187,0)+IF('5-man'!I$27="H",IF('5-man'!$Z$13="Ayak",1.255,0),0)</f>
        <v/>
      </c>
      <c r="L224">
        <f>IF('5-man'!K$27="S",12.021,0)+IF('5-man'!K$27="C",4.395,0)+IF('5-man'!K$27="H",IF('5-man'!$Z$13="Ayak",0,IF('5-man'!$Z$13="Swift blade",4.141,4.382)),0)+IF('5-man'!J$27="D",112.5,0)+IF('5-man'!J$27="B",1.087,0)+IF('5-man'!J$27="A",8.5,0)+IF('5-man'!I$27="T",1.252,0)+IF('5-man'!J$27="E",1.254,0)+IF('5-man'!K$27="SB",8.187,0)+IF('5-man'!J$27="H",IF('5-man'!$Z$13="Ayak",1.255,0),0)</f>
        <v/>
      </c>
      <c r="M224">
        <f>IF('5-man'!L$27="S",12.021,0)+IF('5-man'!L$27="C",4.395,0)+IF('5-man'!L$27="H",IF('5-man'!$Z$13="Ayak",0,IF('5-man'!$Z$13="Swift blade",4.141,4.382)),0)+IF('5-man'!K$27="D",112.5,0)+IF('5-man'!K$27="B",1.087,0)+IF('5-man'!K$27="A",8.5,0)+IF('5-man'!J$27="T",1.252,0)+IF('5-man'!K$27="E",1.254,0)+IF('5-man'!L$27="SB",8.187,0)+IF('5-man'!K$27="H",IF('5-man'!$Z$13="Ayak",1.255,0),0)</f>
        <v/>
      </c>
      <c r="N224">
        <f>IF('5-man'!M$27="S",12.021,0)+IF('5-man'!M$27="C",4.395,0)+IF('5-man'!M$27="H",IF('5-man'!$Z$13="Ayak",0,IF('5-man'!$Z$13="Swift blade",4.141,4.382)),0)+IF('5-man'!L$27="D",112.5,0)+IF('5-man'!L$27="B",1.087,0)+IF('5-man'!L$27="A",8.5,0)+IF('5-man'!K$27="T",1.252,0)+IF('5-man'!L$27="E",1.254,0)+IF('5-man'!M$27="SB",8.187,0)+IF('5-man'!L$27="H",IF('5-man'!$Z$13="Ayak",1.255,0),0)</f>
        <v/>
      </c>
      <c r="O224">
        <f>IF('5-man'!N$27="S",12.021,0)+IF('5-man'!N$27="C",4.395,0)+IF('5-man'!N$27="H",IF('5-man'!$Z$13="Ayak",0,IF('5-man'!$Z$13="Swift blade",4.141,4.382)),0)+IF('5-man'!M$27="D",112.5,0)+IF('5-man'!M$27="B",1.087,0)+IF('5-man'!M$27="A",8.5,0)+IF('5-man'!L$27="T",1.252,0)+IF('5-man'!M$27="E",1.254,0)+IF('5-man'!N$27="SB",8.187,0)+IF('5-man'!M$27="H",IF('5-man'!$Z$13="Ayak",1.255,0),0)</f>
        <v/>
      </c>
      <c r="P224">
        <f>IF('5-man'!O$27="S",12.021,0)+IF('5-man'!O$27="C",4.395,0)+IF('5-man'!O$27="H",IF('5-man'!$Z$13="Ayak",0,IF('5-man'!$Z$13="Swift blade",4.141,4.382)),0)+IF('5-man'!N$27="D",112.5,0)+IF('5-man'!N$27="B",1.087,0)+IF('5-man'!N$27="A",8.5,0)+IF('5-man'!M$27="T",1.252,0)+IF('5-man'!N$27="E",1.254,0)+IF('5-man'!O$27="SB",8.187,0)+IF('5-man'!N$27="H",IF('5-man'!$Z$13="Ayak",1.255,0),0)</f>
        <v/>
      </c>
      <c r="Q224">
        <f>IF('5-man'!P$27="S",12.021,0)+IF('5-man'!P$27="C",4.395,0)+IF('5-man'!P$27="H",IF('5-man'!$Z$13="Ayak",0,IF('5-man'!$Z$13="Swift blade",4.141,4.382)),0)+IF('5-man'!O$27="D",112.5,0)+IF('5-man'!O$27="B",1.087,0)+IF('5-man'!O$27="A",8.5,0)+IF('5-man'!N$27="T",1.252,0)+IF('5-man'!O$27="E",1.254,0)+IF('5-man'!P$27="SB",8.187,0)+IF('5-man'!O$27="H",IF('5-man'!$Z$13="Ayak",1.255,0),0)</f>
        <v/>
      </c>
      <c r="R224">
        <f>IF('5-man'!Q$27="S",12.021,0)+IF('5-man'!Q$27="C",4.395,0)+IF('5-man'!Q$27="H",IF('5-man'!$Z$13="Ayak",0,IF('5-man'!$Z$13="Swift blade",4.141,4.382)),0)+IF('5-man'!P$27="D",112.5,0)+IF('5-man'!P$27="B",1.087,0)+IF('5-man'!P$27="A",8.5,0)+IF('5-man'!O$27="T",1.252,0)+IF('5-man'!P$27="E",1.254,0)+IF('5-man'!Q$27="SB",8.187,0)+IF('5-man'!P$27="H",IF('5-man'!$Z$13="Ayak",1.255,0),0)</f>
        <v/>
      </c>
      <c r="S224">
        <f>IF('5-man'!R$27="S",12.021,0)+IF('5-man'!R$27="C",4.395,0)+IF('5-man'!R$27="H",IF('5-man'!$Z$13="Ayak",0,IF('5-man'!$Z$13="Swift blade",4.141,4.382)),0)+IF('5-man'!Q$27="D",112.5,0)+IF('5-man'!Q$27="B",1.087,0)+IF('5-man'!Q$27="A",8.5,0)+IF('5-man'!P$27="T",1.252,0)+IF('5-man'!Q$27="E",1.254,0)+IF('5-man'!R$27="SB",8.187,0)+IF('5-man'!Q$27="H",IF('5-man'!$Z$13="Ayak",1.255,0),0)</f>
        <v/>
      </c>
      <c r="T224">
        <f>IF('5-man'!S$27="S",12.021,0)+IF('5-man'!S$27="C",4.395,0)+IF('5-man'!S$27="H",IF('5-man'!$Z$13="Ayak",0,IF('5-man'!$Z$13="Swift blade",4.141,4.382)),0)+IF('5-man'!R$27="D",112.5,0)+IF('5-man'!R$27="B",1.087,0)+IF('5-man'!R$27="A",8.5,0)+IF('5-man'!Q$27="T",1.252,0)+IF('5-man'!R$27="E",1.254,0)+IF('5-man'!S$27="SB",8.187,0)+IF('5-man'!R$27="H",IF('5-man'!$Z$13="Ayak",1.255,0),0)</f>
        <v/>
      </c>
      <c r="U224">
        <f>IF('5-man'!T$27="S",12.021,0)+IF('5-man'!T$27="C",4.395,0)+IF('5-man'!T$27="H",IF('5-man'!$Z$13="Ayak",0,IF('5-man'!$Z$13="Swift blade",4.141,4.382)),0)+IF('5-man'!S$27="D",112.5,0)+IF('5-man'!S$27="B",1.087,0)+IF('5-man'!S$27="A",8.5,0)+IF('5-man'!R$27="T",1.252,0)+IF('5-man'!S$27="E",1.254,0)+IF('5-man'!T$27="SB",8.187,0)+IF('5-man'!S$27="H",IF('5-man'!$Z$13="Ayak",1.255,0),0)</f>
        <v/>
      </c>
      <c r="V224">
        <f>IF('5-man'!U$27="S",12.021,0)+IF('5-man'!U$27="C",4.395,0)+IF('5-man'!U$27="H",IF('5-man'!$Z$13="Ayak",0,IF('5-man'!$Z$13="Swift blade",4.141,4.382)),0)+IF('5-man'!T$27="D",112.5,0)+IF('5-man'!T$27="B",1.087,0)+IF('5-man'!T$27="A",8.5,0)+IF('5-man'!S$27="T",1.252,0)+IF('5-man'!T$27="E",1.254,0)+IF('5-man'!U$27="SB",8.187,0)+IF('5-man'!T$27="H",IF('5-man'!$Z$13="Ayak",1.255,0),0)</f>
        <v/>
      </c>
      <c r="W224">
        <f>IF('5-man'!V$27="S",12.021,0)+IF('5-man'!V$27="C",4.395,0)+IF('5-man'!V$27="H",IF('5-man'!$Z$13="Ayak",0,IF('5-man'!$Z$13="Swift blade",4.141,4.382)),0)+IF('5-man'!U$27="D",112.5,0)+IF('5-man'!U$27="B",1.087,0)+IF('5-man'!U$27="A",8.5,0)+IF('5-man'!T$27="T",1.252,0)+IF('5-man'!U$27="E",1.254,0)+IF('5-man'!V$27="SB",8.187,0)+IF('5-man'!U$27="H",IF('5-man'!$Z$13="Ayak",1.255,0),0)</f>
        <v/>
      </c>
      <c r="X224">
        <f>IF('5-man'!W$27="S",12.021,0)+IF('5-man'!W$27="C",4.395,0)+IF('5-man'!W$27="H",IF('5-man'!$Z$13="Ayak",0,IF('5-man'!$Z$13="Swift blade",4.141,4.382)),0)+IF('5-man'!V$27="D",112.5,0)+IF('5-man'!V$27="B",1.087,0)+IF('5-man'!V$27="A",8.5,0)+IF('5-man'!U$27="T",1.252,0)+IF('5-man'!V$27="E",1.254,0)+IF('5-man'!W$27="SB",8.187,0)+IF('5-man'!V$27="H",IF('5-man'!$Z$13="Ayak",1.255,0),0)</f>
        <v/>
      </c>
      <c r="Y224">
        <f>IF('5-man'!X$27="S",12.021,0)+IF('5-man'!X$27="C",4.395,0)+IF('5-man'!X$27="H",IF('5-man'!$Z$13="Ayak",0,IF('5-man'!$Z$13="Swift blade",4.141,4.382)),0)+IF('5-man'!W$27="D",112.5,0)+IF('5-man'!W$27="B",1.087,0)+IF('5-man'!W$27="A",8.5,0)+IF('5-man'!V$27="T",1.252,0)+IF('5-man'!W$27="E",1.254,0)+IF('5-man'!X$27="SB",8.187,0)+IF('5-man'!W$27="H",IF('5-man'!$Z$13="Ayak",1.255,0),0)</f>
        <v/>
      </c>
      <c r="Z224">
        <f>IF('5-man'!Y$27="S",12.021,0)+IF('5-man'!Y$27="C",4.395,0)+IF('5-man'!Y$27="H",IF('5-man'!$Z$13="Ayak",0,IF('5-man'!$Z$13="Swift blade",4.141,4.382)),0)+IF('5-man'!X$27="D",112.5,0)+IF('5-man'!X$27="B",1.087,0)+IF('5-man'!X$27="A",8.5,0)+IF('5-man'!W$27="T",1.252,0)+IF('5-man'!X$27="E",1.254,0)+IF('5-man'!Y$27="SB",8.187,0)+IF('5-man'!X$27="H",IF('5-man'!$Z$13="Ayak",1.255,0),0)</f>
        <v/>
      </c>
      <c r="AA224">
        <f>IF('5-man'!Z$27="S",12.021,0)+IF('5-man'!Z$27="C",4.395,0)+IF('5-man'!Z$27="H",IF('5-man'!$Z$13="Ayak",0,IF('5-man'!$Z$13="Swift blade",4.141,4.382)),0)+IF('5-man'!Y$27="D",112.5,0)+IF('5-man'!Y$27="B",1.087,0)+IF('5-man'!Y$27="A",8.5,0)+IF('5-man'!X$27="T",1.252,0)+IF('5-man'!Y$27="E",1.254,0)+IF('5-man'!Z$27="SB",8.187,0)+IF('5-man'!Y$27="H",IF('5-man'!$Z$13="Ayak",1.255,0),0)</f>
        <v/>
      </c>
      <c r="AB224">
        <f>IF('5-man'!AA$27="S",12.021,0)+IF('5-man'!AA$27="C",4.395,0)+IF('5-man'!AA$27="H",IF('5-man'!$Z$13="Ayak",0,IF('5-man'!$Z$13="Swift blade",4.141,4.382)),0)+IF('5-man'!Z$27="D",112.5,0)+IF('5-man'!Z$27="B",1.087,0)+IF('5-man'!Z$27="A",8.5,0)+IF('5-man'!Y$27="T",1.252,0)+IF('5-man'!Z$27="E",1.254,0)+IF('5-man'!AA$27="SB",8.187,0)+IF('5-man'!Z$27="H",IF('5-man'!$Z$13="Ayak",1.255,0),0)</f>
        <v/>
      </c>
      <c r="AC224">
        <f>IF('5-man'!AB$27="S",12.021,0)+IF('5-man'!AB$27="C",4.395,0)+IF('5-man'!AB$27="H",IF('5-man'!$Z$13="Ayak",0,IF('5-man'!$Z$13="Swift blade",4.141,4.382)),0)+IF('5-man'!AA$27="D",112.5,0)+IF('5-man'!AA$27="B",1.087,0)+IF('5-man'!AA$27="A",8.5,0)+IF('5-man'!Z$27="T",1.252,0)+IF('5-man'!AA$27="E",1.254,0)+IF('5-man'!AB$27="SB",8.187,0)+IF('5-man'!AA$27="H",IF('5-man'!$Z$13="Ayak",1.255,0),0)</f>
        <v/>
      </c>
      <c r="AD224">
        <f>IF('5-man'!AC$27="S",12.021,0)+IF('5-man'!AC$27="C",4.395,0)+IF('5-man'!AC$27="H",IF('5-man'!$Z$13="Ayak",0,IF('5-man'!$Z$13="Swift blade",4.141,4.382)),0)+IF('5-man'!AB$27="D",112.5,0)+IF('5-man'!AB$27="B",1.087,0)+IF('5-man'!AB$27="A",8.5,0)+IF('5-man'!AA$27="T",1.252,0)+IF('5-man'!AB$27="E",1.254,0)+IF('5-man'!AC$27="SB",8.187,0)+IF('5-man'!AB$27="H",IF('5-man'!$Z$13="Ayak",1.255,0),0)</f>
        <v/>
      </c>
      <c r="AE224">
        <f>IF('5-man'!AD$27="S",12.021,0)+IF('5-man'!AD$27="C",4.395,0)+IF('5-man'!AD$27="H",IF('5-man'!$Z$13="Ayak",0,IF('5-man'!$Z$13="Swift blade",4.141,4.382)),0)+IF('5-man'!AC$27="D",112.5,0)+IF('5-man'!AC$27="B",1.087,0)+IF('5-man'!AC$27="A",8.5,0)+IF('5-man'!AB$27="T",1.252,0)+IF('5-man'!AC$27="E",1.254,0)+IF('5-man'!AD$27="SB",8.187,0)+IF('5-man'!AC$27="H",IF('5-man'!$Z$13="Ayak",1.255,0),0)</f>
        <v/>
      </c>
      <c r="AF224">
        <f>IF('5-man'!AE$27="S",12.021,0)+IF('5-man'!AE$27="C",4.395,0)+IF('5-man'!AE$27="H",IF('5-man'!$Z$13="Ayak",0,IF('5-man'!$Z$13="Swift blade",4.141,4.382)),0)+IF('5-man'!AD$27="D",112.5,0)+IF('5-man'!AD$27="B",1.087,0)+IF('5-man'!AD$27="A",8.5,0)+IF('5-man'!AC$27="T",1.252,0)+IF('5-man'!AD$27="E",1.254,0)+IF('5-man'!AE$27="SB",8.187,0)+IF('5-man'!AD$27="H",IF('5-man'!$Z$13="Ayak",1.255,0),0)</f>
        <v/>
      </c>
      <c r="AG224">
        <f>IF('5-man'!AF$27="S",12.021,0)+IF('5-man'!AF$27="C",4.395,0)+IF('5-man'!AF$27="H",IF('5-man'!$Z$13="Ayak",0,IF('5-man'!$Z$13="Swift blade",4.141,4.382)),0)+IF('5-man'!AE$27="D",112.5,0)+IF('5-man'!AE$27="B",1.087,0)+IF('5-man'!AE$27="A",8.5,0)+IF('5-man'!AD$27="T",1.252,0)+IF('5-man'!AE$27="E",1.254,0)+IF('5-man'!AF$27="SB",8.187,0)+IF('5-man'!AE$27="H",IF('5-man'!$Z$13="Ayak",1.255,0),0)</f>
        <v/>
      </c>
      <c r="AH224">
        <f>IF('5-man'!AG$27="S",12.021,0)+IF('5-man'!AG$27="C",4.395,0)+IF('5-man'!AG$27="H",IF('5-man'!$Z$13="Ayak",0,IF('5-man'!$Z$13="Swift blade",4.141,4.382)),0)+IF('5-man'!AF$27="D",112.5,0)+IF('5-man'!AF$27="B",1.087,0)+IF('5-man'!AF$27="A",8.5,0)+IF('5-man'!AE$27="T",1.252,0)+IF('5-man'!AF$27="E",1.254,0)+IF('5-man'!AG$27="SB",8.187,0)+IF('5-man'!AF$27="H",IF('5-man'!$Z$13="Ayak",1.255,0),0)</f>
        <v/>
      </c>
      <c r="AI224">
        <f>IF('5-man'!AH$27="S",12.021,0)+IF('5-man'!AH$27="C",4.395,0)+IF('5-man'!AH$27="H",IF('5-man'!$Z$13="Ayak",0,IF('5-man'!$Z$13="Swift blade",4.141,4.382)),0)+IF('5-man'!AG$27="D",112.5,0)+IF('5-man'!AG$27="B",1.087,0)+IF('5-man'!AG$27="A",8.5,0)+IF('5-man'!AF$27="T",1.252,0)+IF('5-man'!AG$27="E",1.254,0)+IF('5-man'!AH$27="SB",8.187,0)+IF('5-man'!AG$27="H",IF('5-man'!$Z$13="Ayak",1.255,0),0)</f>
        <v/>
      </c>
      <c r="AJ224">
        <f>IF('5-man'!AI$27="S",12.021,0)+IF('5-man'!AI$27="C",4.395,0)+IF('5-man'!AI$27="H",IF('5-man'!$Z$13="Ayak",0,IF('5-man'!$Z$13="Swift blade",4.141,4.382)),0)+IF('5-man'!AH$27="D",112.5,0)+IF('5-man'!AH$27="B",1.087,0)+IF('5-man'!AH$27="A",8.5,0)+IF('5-man'!AG$27="T",1.252,0)+IF('5-man'!AH$27="E",1.254,0)+IF('5-man'!AI$27="SB",8.187,0)+IF('5-man'!AH$27="H",IF('5-man'!$Z$13="Ayak",1.255,0),0)</f>
        <v/>
      </c>
      <c r="AK224">
        <f>IF('5-man'!AJ$27="S",12.021,0)+IF('5-man'!AJ$27="C",4.395,0)+IF('5-man'!AJ$27="H",IF('5-man'!$Z$13="Ayak",0,IF('5-man'!$Z$13="Swift blade",4.141,4.382)),0)+IF('5-man'!AI$27="D",112.5,0)+IF('5-man'!AI$27="B",1.087,0)+IF('5-man'!AI$27="A",8.5,0)+IF('5-man'!AH$27="T",1.252,0)+IF('5-man'!AI$27="E",1.254,0)+IF('5-man'!AJ$27="SB",8.187,0)+IF('5-man'!AI$27="H",IF('5-man'!$Z$13="Ayak",1.255,0),0)</f>
        <v/>
      </c>
      <c r="AL224">
        <f>IF('5-man'!AK$27="S",12.021,0)+IF('5-man'!AK$27="C",4.395,0)+IF('5-man'!AK$27="H",IF('5-man'!$Z$13="Ayak",0,IF('5-man'!$Z$13="Swift blade",4.141,4.382)),0)+IF('5-man'!AJ$27="D",112.5,0)+IF('5-man'!AJ$27="B",1.087,0)+IF('5-man'!AJ$27="A",8.5,0)+IF('5-man'!AI$27="T",1.252,0)+IF('5-man'!AJ$27="E",1.254,0)+IF('5-man'!AK$27="SB",8.187,0)+IF('5-man'!AJ$27="H",IF('5-man'!$Z$13="Ayak",1.255,0),0)</f>
        <v/>
      </c>
      <c r="AM224">
        <f>IF('5-man'!AL$27="S",12.021,0)+IF('5-man'!AL$27="C",4.395,0)+IF('5-man'!AL$27="H",IF('5-man'!$Z$13="Ayak",0,IF('5-man'!$Z$13="Swift blade",4.141,4.382)),0)+IF('5-man'!AK$27="D",112.5,0)+IF('5-man'!AK$27="B",1.087,0)+IF('5-man'!AK$27="A",8.5,0)+IF('5-man'!AJ$27="T",1.252,0)+IF('5-man'!AK$27="E",1.254,0)+IF('5-man'!AL$27="SB",8.187,0)+IF('5-man'!AK$27="H",IF('5-man'!$Z$13="Ayak",1.255,0),0)</f>
        <v/>
      </c>
      <c r="AN224">
        <f>IF('5-man'!AM$27="S",12.021,0)+IF('5-man'!AM$27="C",4.395,0)+IF('5-man'!AM$27="H",IF('5-man'!$Z$13="Ayak",0,IF('5-man'!$Z$13="Swift blade",4.141,4.382)),0)+IF('5-man'!AL$27="D",112.5,0)+IF('5-man'!AL$27="B",1.087,0)+IF('5-man'!AL$27="A",8.5,0)+IF('5-man'!AK$27="T",1.252,0)+IF('5-man'!AL$27="E",1.254,0)+IF('5-man'!AM$27="SB",8.187,0)+IF('5-man'!AL$27="H",IF('5-man'!$Z$13="Ayak",1.255,0),0)</f>
        <v/>
      </c>
      <c r="AO224">
        <f>IF('5-man'!AN$27="S",12.021,0)+IF('5-man'!AN$27="C",4.395,0)+IF('5-man'!AN$27="H",IF('5-man'!$Z$13="Ayak",0,IF('5-man'!$Z$13="Swift blade",4.141,4.382)),0)+IF('5-man'!AM$27="D",112.5,0)+IF('5-man'!AM$27="B",1.087,0)+IF('5-man'!AM$27="A",8.5,0)+IF('5-man'!AL$27="T",1.252,0)+IF('5-man'!AM$27="E",1.254,0)+IF('5-man'!AN$27="SB",8.187,0)+IF('5-man'!AM$27="H",IF('5-man'!$Z$13="Ayak",1.255,0),0)</f>
        <v/>
      </c>
      <c r="AP224">
        <f>IF('5-man'!AO$27="S",12.021,0)+IF('5-man'!AO$27="C",4.395,0)+IF('5-man'!AO$27="H",IF('5-man'!$Z$13="Ayak",0,IF('5-man'!$Z$13="Swift blade",4.141,4.382)),0)+IF('5-man'!AN$27="D",112.5,0)+IF('5-man'!AN$27="B",1.087,0)+IF('5-man'!AN$27="A",8.5,0)+IF('5-man'!AM$27="T",1.252,0)+IF('5-man'!AN$27="E",1.254,0)+IF('5-man'!AO$27="SB",8.187,0)+IF('5-man'!AN$27="H",IF('5-man'!$Z$13="Ayak",1.255,0),0)</f>
        <v/>
      </c>
      <c r="AQ224">
        <f>IF('5-man'!AP$27="S",12.021,0)+IF('5-man'!AP$27="C",4.395,0)+IF('5-man'!AP$27="H",IF('5-man'!$Z$13="Ayak",0,IF('5-man'!$Z$13="Swift blade",4.141,4.382)),0)+IF('5-man'!AO$27="D",112.5,0)+IF('5-man'!AO$27="B",1.087,0)+IF('5-man'!AO$27="A",8.5,0)+IF('5-man'!AN$27="T",1.252,0)+IF('5-man'!AO$27="E",1.254,0)+IF('5-man'!AP$27="SB",8.187,0)+IF('5-man'!AO$27="H",IF('5-man'!$Z$13="Ayak",1.255,0),0)</f>
        <v/>
      </c>
      <c r="AR224">
        <f>IF('5-man'!AQ$27="S",12.021,0)+IF('5-man'!AQ$27="C",4.395,0)+IF('5-man'!AQ$27="H",IF('5-man'!$Z$13="Ayak",0,IF('5-man'!$Z$13="Swift blade",4.141,4.382)),0)+IF('5-man'!AP$27="D",112.5,0)+IF('5-man'!AP$27="B",1.087,0)+IF('5-man'!AP$27="A",8.5,0)+IF('5-man'!AO$27="T",1.252,0)+IF('5-man'!AP$27="E",1.254,0)+IF('5-man'!AQ$27="SB",8.187,0)+IF('5-man'!AP$27="H",IF('5-man'!$Z$13="Ayak",1.255,0),0)</f>
        <v/>
      </c>
      <c r="AS224">
        <f>IF('5-man'!AR$27="S",12.021,0)+IF('5-man'!AR$27="C",4.395,0)+IF('5-man'!AR$27="H",IF('5-man'!$Z$13="Ayak",0,IF('5-man'!$Z$13="Swift blade",4.141,4.382)),0)+IF('5-man'!AQ$27="D",112.5,0)+IF('5-man'!AQ$27="B",1.087,0)+IF('5-man'!AQ$27="A",8.5,0)+IF('5-man'!AP$27="T",1.252,0)+IF('5-man'!AQ$27="E",1.254,0)+IF('5-man'!AR$27="SB",8.187,0)+IF('5-man'!AQ$27="H",IF('5-man'!$Z$13="Ayak",1.255,0),0)</f>
        <v/>
      </c>
      <c r="AT224">
        <f>IF('5-man'!AS$27="S",12.021,0)+IF('5-man'!AS$27="C",4.395,0)+IF('5-man'!AS$27="H",IF('5-man'!$Z$13="Ayak",0,IF('5-man'!$Z$13="Swift blade",4.141,4.382)),0)+IF('5-man'!AR$27="D",112.5,0)+IF('5-man'!AR$27="B",1.087,0)+IF('5-man'!AR$27="A",8.5,0)+IF('5-man'!AQ$27="T",1.252,0)+IF('5-man'!AR$27="E",1.254,0)+IF('5-man'!AS$27="SB",8.187,0)+IF('5-man'!AR$27="H",IF('5-man'!$Z$13="Ayak",1.255,0),0)</f>
        <v/>
      </c>
      <c r="AU224">
        <f>IF('5-man'!AT$27="S",12.021,0)+IF('5-man'!AT$27="C",4.395,0)+IF('5-man'!AT$27="H",IF('5-man'!$Z$13="Ayak",0,IF('5-man'!$Z$13="Swift blade",4.141,4.382)),0)+IF('5-man'!AS$27="D",112.5,0)+IF('5-man'!AS$27="B",1.087,0)+IF('5-man'!AS$27="A",8.5,0)+IF('5-man'!AR$27="T",1.252,0)+IF('5-man'!AS$27="E",1.254,0)+IF('5-man'!AT$27="SB",8.187,0)+IF('5-man'!AS$27="H",IF('5-man'!$Z$13="Ayak",1.255,0),0)</f>
        <v/>
      </c>
      <c r="AV224">
        <f>IF('5-man'!AU$27="S",12.021,0)+IF('5-man'!AU$27="C",4.395,0)+IF('5-man'!AU$27="H",IF('5-man'!$Z$13="Ayak",0,IF('5-man'!$Z$13="Swift blade",4.141,4.382)),0)+IF('5-man'!AT$27="D",112.5,0)+IF('5-man'!AT$27="B",1.087,0)+IF('5-man'!AT$27="A",8.5,0)+IF('5-man'!AS$27="T",1.252,0)+IF('5-man'!AT$27="E",1.254,0)+IF('5-man'!AU$27="SB",8.187,0)+IF('5-man'!AT$27="H",IF('5-man'!$Z$13="Ayak",1.255,0),0)</f>
        <v/>
      </c>
      <c r="AW224">
        <f>IF('5-man'!AV$27="S",12.021,0)+IF('5-man'!AV$27="C",4.395,0)+IF('5-man'!AV$27="H",IF('5-man'!$Z$13="Ayak",0,IF('5-man'!$Z$13="Swift blade",4.141,4.382)),0)+IF('5-man'!AU$27="D",112.5,0)+IF('5-man'!AU$27="B",1.087,0)+IF('5-man'!AU$27="A",8.5,0)+IF('5-man'!AT$27="T",1.252,0)+IF('5-man'!AU$27="E",1.254,0)+IF('5-man'!AV$27="SB",8.187,0)+IF('5-man'!AU$27="H",IF('5-man'!$Z$13="Ayak",1.255,0),0)</f>
        <v/>
      </c>
      <c r="AX224">
        <f>IF('5-man'!AW$27="S",12.021,0)+IF('5-man'!AW$27="C",4.395,0)+IF('5-man'!AW$27="H",IF('5-man'!$Z$13="Ayak",0,IF('5-man'!$Z$13="Swift blade",4.141,4.382)),0)+IF('5-man'!AV$27="D",112.5,0)+IF('5-man'!AV$27="B",1.087,0)+IF('5-man'!AV$27="A",8.5,0)+IF('5-man'!AU$27="T",1.252,0)+IF('5-man'!AV$27="E",1.254,0)+IF('5-man'!AW$27="SB",8.187,0)+IF('5-man'!AV$27="H",IF('5-man'!$Z$13="Ayak",1.255,0),0)</f>
        <v/>
      </c>
      <c r="AY224">
        <f>IF('5-man'!AX$27="S",12.021,0)+IF('5-man'!AX$27="C",4.395,0)+IF('5-man'!AX$27="H",IF('5-man'!$Z$13="Ayak",0,IF('5-man'!$Z$13="Swift blade",4.141,4.382)),0)+IF('5-man'!AW$27="D",112.5,0)+IF('5-man'!AW$27="B",1.087,0)+IF('5-man'!AW$27="A",8.5,0)+IF('5-man'!AV$27="T",1.252,0)+IF('5-man'!AW$27="E",1.254,0)+IF('5-man'!AX$27="SB",8.187,0)+IF('5-man'!AW$27="H",IF('5-man'!$Z$13="Ayak",1.255,0),0)</f>
        <v/>
      </c>
      <c r="AZ224">
        <f>IF('5-man'!AY$27="S",12.021,0)+IF('5-man'!AY$27="C",4.395,0)+IF('5-man'!AY$27="H",IF('5-man'!$Z$13="Ayak",0,IF('5-man'!$Z$13="Swift blade",4.141,4.382)),0)+IF('5-man'!AX$27="D",112.5,0)+IF('5-man'!AX$27="B",1.087,0)+IF('5-man'!AX$27="A",8.5,0)+IF('5-man'!AW$27="T",1.252,0)+IF('5-man'!AX$27="E",1.254,0)+IF('5-man'!AY$27="SB",8.187,0)+IF('5-man'!AX$27="H",IF('5-man'!$Z$13="Ayak",1.255,0),0)</f>
        <v/>
      </c>
      <c r="BA224">
        <f>IF('5-man'!AZ$27="S",12.021,0)+IF('5-man'!AZ$27="C",4.395,0)+IF('5-man'!AZ$27="H",IF('5-man'!$Z$13="Ayak",0,IF('5-man'!$Z$13="Swift blade",4.141,4.382)),0)+IF('5-man'!AY$27="D",112.5,0)+IF('5-man'!AY$27="B",1.087,0)+IF('5-man'!AY$27="A",8.5,0)+IF('5-man'!AX$27="T",1.252,0)+IF('5-man'!AY$27="E",1.254,0)+IF('5-man'!AZ$27="SB",8.187,0)+IF('5-man'!AY$27="H",IF('5-man'!$Z$13="Ayak",1.255,0),0)</f>
        <v/>
      </c>
      <c r="BB224">
        <f>IF('5-man'!BA$27="S",12.021,0)+IF('5-man'!BA$27="C",4.395,0)+IF('5-man'!BA$27="H",IF('5-man'!$Z$13="Ayak",0,IF('5-man'!$Z$13="Swift blade",4.141,4.382)),0)+IF('5-man'!AZ$27="D",112.5,0)+IF('5-man'!AZ$27="B",1.087,0)+IF('5-man'!AZ$27="A",8.5,0)+IF('5-man'!AY$27="T",1.252,0)+IF('5-man'!AZ$27="E",1.254,0)+IF('5-man'!BA$27="SB",8.187,0)+IF('5-man'!AZ$27="H",IF('5-man'!$Z$13="Ayak",1.255,0),0)</f>
        <v/>
      </c>
      <c r="BC224">
        <f>IF('5-man'!BB$27="S",12.021,0)+IF('5-man'!BB$27="C",4.395,0)+IF('5-man'!BB$27="H",IF('5-man'!$Z$13="Ayak",0,IF('5-man'!$Z$13="Swift blade",4.141,4.382)),0)+IF('5-man'!BA$27="D",112.5,0)+IF('5-man'!BA$27="B",1.087,0)+IF('5-man'!BA$27="A",8.5,0)+IF('5-man'!AZ$27="T",1.252,0)+IF('5-man'!BA$27="E",1.254,0)+IF('5-man'!BB$27="SB",8.187,0)+IF('5-man'!BA$27="H",IF('5-man'!$Z$13="Ayak",1.255,0),0)</f>
        <v/>
      </c>
      <c r="BD224">
        <f>IF('5-man'!BC$27="S",12.021,0)+IF('5-man'!BC$27="C",4.395,0)+IF('5-man'!BC$27="H",IF('5-man'!$Z$13="Ayak",0,IF('5-man'!$Z$13="Swift blade",4.141,4.382)),0)+IF('5-man'!BB$27="D",112.5,0)+IF('5-man'!BB$27="B",1.087,0)+IF('5-man'!BB$27="A",8.5,0)+IF('5-man'!BA$27="T",1.252,0)+IF('5-man'!BB$27="E",1.254,0)+IF('5-man'!BC$27="SB",8.187,0)+IF('5-man'!BB$27="H",IF('5-man'!$Z$13="Ayak",1.255,0),0)</f>
        <v/>
      </c>
      <c r="BE224">
        <f>IF('5-man'!BD$27="S",12.021,0)+IF('5-man'!BD$27="C",4.395,0)+IF('5-man'!BD$27="H",IF('5-man'!$Z$13="Ayak",0,IF('5-man'!$Z$13="Swift blade",4.141,4.382)),0)+IF('5-man'!BC$27="D",112.5,0)+IF('5-man'!BC$27="B",1.087,0)+IF('5-man'!BC$27="A",8.5,0)+IF('5-man'!BB$27="T",1.252,0)+IF('5-man'!BC$27="E",1.254,0)+IF('5-man'!BD$27="SB",8.187,0)+IF('5-man'!BC$27="H",IF('5-man'!$Z$13="Ayak",1.255,0),0)</f>
        <v/>
      </c>
      <c r="BF224">
        <f>IF('5-man'!BE$27="S",12.021,0)+IF('5-man'!BE$27="C",4.395,0)+IF('5-man'!BE$27="H",IF('5-man'!$Z$13="Ayak",0,IF('5-man'!$Z$13="Swift blade",4.141,4.382)),0)+IF('5-man'!BD$27="D",112.5,0)+IF('5-man'!BD$27="B",1.087,0)+IF('5-man'!BD$27="A",8.5,0)+IF('5-man'!BC$27="T",1.252,0)+IF('5-man'!BD$27="E",1.254,0)+IF('5-man'!BE$27="SB",8.187,0)+IF('5-man'!BD$27="H",IF('5-man'!$Z$13="Ayak",1.255,0),0)</f>
        <v/>
      </c>
      <c r="BG224">
        <f>IF('5-man'!BF$27="S",12.021,0)+IF('5-man'!BF$27="C",4.395,0)+IF('5-man'!BF$27="H",IF('5-man'!$Z$13="Ayak",0,IF('5-man'!$Z$13="Swift blade",4.141,4.382)),0)+IF('5-man'!BE$27="D",112.5,0)+IF('5-man'!BE$27="B",1.087,0)+IF('5-man'!BE$27="A",8.5,0)+IF('5-man'!BD$27="T",1.252,0)+IF('5-man'!BE$27="E",1.254,0)+IF('5-man'!BF$27="SB",8.187,0)+IF('5-man'!BE$27="H",IF('5-man'!$Z$13="Ayak",1.255,0),0)</f>
        <v/>
      </c>
      <c r="BH224">
        <f>IF('5-man'!BG$27="S",12.021,0)+IF('5-man'!BG$27="C",4.395,0)+IF('5-man'!BG$27="H",IF('5-man'!$Z$13="Ayak",0,IF('5-man'!$Z$13="Swift blade",4.141,4.382)),0)+IF('5-man'!BF$27="D",112.5,0)+IF('5-man'!BF$27="B",1.087,0)+IF('5-man'!BF$27="A",8.5,0)+IF('5-man'!BE$27="T",1.252,0)+IF('5-man'!BF$27="E",1.254,0)+IF('5-man'!BG$27="SB",8.187,0)+IF('5-man'!BF$27="H",IF('5-man'!$Z$13="Ayak",1.255,0),0)</f>
        <v/>
      </c>
      <c r="BI224">
        <f>IF('5-man'!BH$27="S",12.021,0)+IF('5-man'!BH$27="C",4.395,0)+IF('5-man'!BH$27="H",IF('5-man'!$Z$13="Ayak",0,IF('5-man'!$Z$13="Swift blade",4.141,4.382)),0)+IF('5-man'!BG$27="D",112.5,0)+IF('5-man'!BG$27="B",1.087,0)+IF('5-man'!BG$27="A",8.5,0)+IF('5-man'!BF$27="T",1.252,0)+IF('5-man'!BG$27="E",1.254,0)+IF('5-man'!BH$27="SB",8.187,0)+IF('5-man'!BG$27="H",IF('5-man'!$Z$13="Ayak",1.255,0),0)</f>
        <v/>
      </c>
      <c r="BJ224">
        <f>IF('5-man'!BI$27="S",12.021,0)+IF('5-man'!BI$27="C",4.395,0)+IF('5-man'!BI$27="H",IF('5-man'!$Z$13="Ayak",0,IF('5-man'!$Z$13="Swift blade",4.141,4.382)),0)+IF('5-man'!BH$27="D",112.5,0)+IF('5-man'!BH$27="B",1.087,0)+IF('5-man'!BH$27="A",8.5,0)+IF('5-man'!BG$27="T",1.252,0)+IF('5-man'!BH$27="E",1.254,0)+IF('5-man'!BI$27="SB",8.187,0)+IF('5-man'!BH$27="H",IF('5-man'!$Z$13="Ayak",1.255,0),0)</f>
        <v/>
      </c>
      <c r="BK224">
        <f>IF('5-man'!BJ$27="S",12.021,0)+IF('5-man'!BJ$27="C",4.395,0)+IF('5-man'!BJ$27="H",IF('5-man'!$Z$13="Ayak",0,IF('5-man'!$Z$13="Swift blade",4.141,4.382)),0)+IF('5-man'!BI$27="D",112.5,0)+IF('5-man'!BI$27="B",1.087,0)+IF('5-man'!BI$27="A",8.5,0)+IF('5-man'!BH$27="T",1.252,0)+IF('5-man'!BI$27="E",1.254,0)+IF('5-man'!BJ$27="SB",8.187,0)+IF('5-man'!BI$27="H",IF('5-man'!$Z$13="Ayak",1.255,0),0)</f>
        <v/>
      </c>
      <c r="BL224">
        <f>IF('5-man'!BK$27="S",12.021,0)+IF('5-man'!BK$27="C",4.395,0)+IF('5-man'!BK$27="H",IF('5-man'!$Z$13="Ayak",0,IF('5-man'!$Z$13="Swift blade",4.141,4.382)),0)+IF('5-man'!BJ$27="D",112.5,0)+IF('5-man'!BJ$27="B",1.087,0)+IF('5-man'!BJ$27="A",8.5,0)+IF('5-man'!BI$27="T",1.252,0)+IF('5-man'!BJ$27="E",1.254,0)+IF('5-man'!BK$27="SB",8.187,0)+IF('5-man'!BJ$27="H",IF('5-man'!$Z$13="Ayak",1.255,0),0)</f>
        <v/>
      </c>
      <c r="BM224">
        <f>IF('5-man'!BL$27="S",12.021,0)+IF('5-man'!BL$27="C",4.395,0)+IF('5-man'!BL$27="H",IF('5-man'!$Z$13="Ayak",0,IF('5-man'!$Z$13="Swift blade",4.141,4.382)),0)+IF('5-man'!BK$27="D",112.5,0)+IF('5-man'!BK$27="B",1.087,0)+IF('5-man'!BK$27="A",8.5,0)+IF('5-man'!BJ$27="T",1.252,0)+IF('5-man'!BK$27="E",1.254,0)+IF('5-man'!BL$27="SB",8.187,0)+IF('5-man'!BK$27="H",IF('5-man'!$Z$13="Ayak",1.255,0),0)</f>
        <v/>
      </c>
      <c r="BN224">
        <f>IF('5-man'!BM$27="S",12.021,0)+IF('5-man'!BM$27="C",4.395,0)+IF('5-man'!BM$27="H",IF('5-man'!$Z$13="Ayak",0,IF('5-man'!$Z$13="Swift blade",4.141,4.382)),0)+IF('5-man'!BL$27="D",112.5,0)+IF('5-man'!BL$27="B",1.087,0)+IF('5-man'!BL$27="A",8.5,0)+IF('5-man'!BK$27="T",1.252,0)+IF('5-man'!BL$27="E",1.254,0)+IF('5-man'!BM$27="SB",8.187,0)+IF('5-man'!BL$27="H",IF('5-man'!$Z$13="Ayak",1.255,0),0)</f>
        <v/>
      </c>
      <c r="BO224">
        <f>IF('5-man'!BN$27="S",12.021,0)+IF('5-man'!BN$27="C",4.395,0)+IF('5-man'!BN$27="H",IF('5-man'!$Z$13="Ayak",0,IF('5-man'!$Z$13="Swift blade",4.141,4.382)),0)+IF('5-man'!BM$27="D",112.5,0)+IF('5-man'!BM$27="B",1.087,0)+IF('5-man'!BM$27="A",8.5,0)+IF('5-man'!BL$27="T",1.252,0)+IF('5-man'!BM$27="E",1.254,0)+IF('5-man'!BN$27="SB",8.187,0)+IF('5-man'!BM$27="H",IF('5-man'!$Z$13="Ayak",1.255,0),0)</f>
        <v/>
      </c>
      <c r="BP224">
        <f>IF('5-man'!BO$27="S",12.021,0)+IF('5-man'!BO$27="C",4.395,0)+IF('5-man'!BO$27="H",IF('5-man'!$Z$13="Ayak",0,IF('5-man'!$Z$13="Swift blade",4.141,4.382)),0)+IF('5-man'!BN$27="D",112.5,0)+IF('5-man'!BN$27="B",1.087,0)+IF('5-man'!BN$27="A",8.5,0)+IF('5-man'!BM$27="T",1.252,0)+IF('5-man'!BN$27="E",1.254,0)+IF('5-man'!BO$27="SB",8.187,0)+IF('5-man'!BN$27="H",IF('5-man'!$Z$13="Ayak",1.255,0),0)</f>
        <v/>
      </c>
      <c r="BQ224">
        <f>IF('5-man'!BP$27="S",12.021,0)+IF('5-man'!BP$27="C",4.395,0)+IF('5-man'!BP$27="H",IF('5-man'!$Z$13="Ayak",0,IF('5-man'!$Z$13="Swift blade",4.141,4.382)),0)+IF('5-man'!BO$27="D",112.5,0)+IF('5-man'!BO$27="B",1.087,0)+IF('5-man'!BO$27="A",8.5,0)+IF('5-man'!BN$27="T",1.252,0)+IF('5-man'!BO$27="E",1.254,0)+IF('5-man'!BP$27="SB",8.187,0)+IF('5-man'!BO$27="H",IF('5-man'!$Z$13="Ayak",1.255,0),0)</f>
        <v/>
      </c>
      <c r="BR224">
        <f>IF('5-man'!BQ$27="S",12.021,0)+IF('5-man'!BQ$27="C",4.395,0)+IF('5-man'!BQ$27="H",IF('5-man'!$Z$13="Ayak",0,IF('5-man'!$Z$13="Swift blade",4.141,4.382)),0)+IF('5-man'!BP$27="D",112.5,0)+IF('5-man'!BP$27="B",1.087,0)+IF('5-man'!BP$27="A",8.5,0)+IF('5-man'!BO$27="T",1.252,0)+IF('5-man'!BP$27="E",1.254,0)+IF('5-man'!BQ$27="SB",8.187,0)+IF('5-man'!BP$27="H",IF('5-man'!$Z$13="Ayak",1.255,0),0)</f>
        <v/>
      </c>
      <c r="BS224">
        <f>IF('5-man'!BR$27="S",12.021,0)+IF('5-man'!BR$27="C",4.395,0)+IF('5-man'!BR$27="H",IF('5-man'!$Z$13="Ayak",0,IF('5-man'!$Z$13="Swift blade",4.141,4.382)),0)+IF('5-man'!BQ$27="D",112.5,0)+IF('5-man'!BQ$27="B",1.087,0)+IF('5-man'!BQ$27="A",8.5,0)+IF('5-man'!BP$27="T",1.252,0)+IF('5-man'!BQ$27="E",1.254,0)+IF('5-man'!BR$27="SB",8.187,0)+IF('5-man'!BQ$27="H",IF('5-man'!$Z$13="Ayak",1.255,0),0)</f>
        <v/>
      </c>
      <c r="BT224">
        <f>IF('5-man'!BS$27="S",12.021,0)+IF('5-man'!BS$27="C",4.395,0)+IF('5-man'!BS$27="H",IF('5-man'!$Z$13="Ayak",0,IF('5-man'!$Z$13="Swift blade",4.141,4.382)),0)+IF('5-man'!BR$27="D",112.5,0)+IF('5-man'!BR$27="B",1.087,0)+IF('5-man'!BR$27="A",8.5,0)+IF('5-man'!BQ$27="T",1.252,0)+IF('5-man'!BR$27="E",1.254,0)+IF('5-man'!BS$27="SB",8.187,0)+IF('5-man'!BR$27="H",IF('5-man'!$Z$13="Ayak",1.255,0),0)</f>
        <v/>
      </c>
      <c r="BU224">
        <f>IF('5-man'!BT$27="S",12.021,0)+IF('5-man'!BT$27="C",4.395,0)+IF('5-man'!BT$27="H",IF('5-man'!$Z$13="Ayak",0,IF('5-man'!$Z$13="Swift blade",4.141,4.382)),0)+IF('5-man'!BS$27="D",112.5,0)+IF('5-man'!BS$27="B",1.087,0)+IF('5-man'!BS$27="A",8.5,0)+IF('5-man'!BR$27="T",1.252,0)+IF('5-man'!BS$27="E",1.254,0)+IF('5-man'!BT$27="SB",8.187,0)+IF('5-man'!BS$27="H",IF('5-man'!$Z$13="Ayak",1.255,0),0)</f>
        <v/>
      </c>
      <c r="BV224">
        <f>IF('5-man'!BU$27="S",12.021,0)+IF('5-man'!BU$27="C",4.395,0)+IF('5-man'!BU$27="H",IF('5-man'!$Z$13="Ayak",0,IF('5-man'!$Z$13="Swift blade",4.141,4.382)),0)+IF('5-man'!BT$27="D",112.5,0)+IF('5-man'!BT$27="B",1.087,0)+IF('5-man'!BT$27="A",8.5,0)+IF('5-man'!BS$27="T",1.252,0)+IF('5-man'!BT$27="E",1.254,0)+IF('5-man'!BU$27="SB",8.187,0)+IF('5-man'!BT$27="H",IF('5-man'!$Z$13="Ayak",1.255,0),0)</f>
        <v/>
      </c>
      <c r="BW224">
        <f>IF('5-man'!BV$27="S",12.021,0)+IF('5-man'!BV$27="C",4.395,0)+IF('5-man'!BV$27="H",IF('5-man'!$Z$13="Ayak",0,IF('5-man'!$Z$13="Swift blade",4.141,4.382)),0)+IF('5-man'!BU$27="D",112.5,0)+IF('5-man'!BU$27="B",1.087,0)+IF('5-man'!BU$27="A",8.5,0)+IF('5-man'!BT$27="T",1.252,0)+IF('5-man'!BU$27="E",1.254,0)+IF('5-man'!BV$27="SB",8.187,0)+IF('5-man'!BU$27="H",IF('5-man'!$Z$13="Ayak",1.255,0),0)</f>
        <v/>
      </c>
      <c r="BX224">
        <f>IF('5-man'!BW$27="S",12.021,0)+IF('5-man'!BW$27="C",4.395,0)+IF('5-man'!BW$27="H",IF('5-man'!$Z$13="Ayak",0,IF('5-man'!$Z$13="Swift blade",4.141,4.382)),0)+IF('5-man'!BV$27="D",112.5,0)+IF('5-man'!BV$27="B",1.087,0)+IF('5-man'!BV$27="A",8.5,0)+IF('5-man'!BU$27="T",1.252,0)+IF('5-man'!BV$27="E",1.254,0)+IF('5-man'!BW$27="SB",8.187,0)+IF('5-man'!BV$27="H",IF('5-man'!$Z$13="Ayak",1.255,0),0)</f>
        <v/>
      </c>
      <c r="BY224">
        <f>IF('5-man'!BX$27="S",12.021,0)+IF('5-man'!BX$27="C",4.395,0)+IF('5-man'!BX$27="H",IF('5-man'!$Z$13="Ayak",0,IF('5-man'!$Z$13="Swift blade",4.141,4.382)),0)+IF('5-man'!BW$27="D",112.5,0)+IF('5-man'!BW$27="B",1.087,0)+IF('5-man'!BW$27="A",8.5,0)+IF('5-man'!BV$27="T",1.252,0)+IF('5-man'!BW$27="E",1.254,0)+IF('5-man'!BX$27="SB",8.187,0)+IF('5-man'!BW$27="H",IF('5-man'!$Z$13="Ayak",1.255,0),0)</f>
        <v/>
      </c>
      <c r="BZ224">
        <f>IF('5-man'!BY$27="S",12.021,0)+IF('5-man'!BY$27="C",4.395,0)+IF('5-man'!BY$27="H",IF('5-man'!$Z$13="Ayak",0,IF('5-man'!$Z$13="Swift blade",4.141,4.382)),0)+IF('5-man'!BX$27="D",112.5,0)+IF('5-man'!BX$27="B",1.087,0)+IF('5-man'!BX$27="A",8.5,0)+IF('5-man'!BW$27="T",1.252,0)+IF('5-man'!BX$27="E",1.254,0)+IF('5-man'!BY$27="SB",8.187,0)+IF('5-man'!BX$27="H",IF('5-man'!$Z$13="Ayak",1.255,0),0)</f>
        <v/>
      </c>
      <c r="CA224">
        <f>IF('5-man'!BZ$27="S",12.021,0)+IF('5-man'!BZ$27="C",4.395,0)+IF('5-man'!BZ$27="H",IF('5-man'!$Z$13="Ayak",0,IF('5-man'!$Z$13="Swift blade",4.141,4.382)),0)+IF('5-man'!BY$27="D",112.5,0)+IF('5-man'!BY$27="B",1.087,0)+IF('5-man'!BY$27="A",8.5,0)+IF('5-man'!BX$27="T",1.252,0)+IF('5-man'!BY$27="E",1.254,0)+IF('5-man'!BZ$27="SB",8.187,0)+IF('5-man'!BY$27="H",IF('5-man'!$Z$13="Ayak",1.255,0),0)</f>
        <v/>
      </c>
      <c r="CB224">
        <f>IF('5-man'!CA$27="S",12.021,0)+IF('5-man'!CA$27="C",4.395,0)+IF('5-man'!CA$27="H",IF('5-man'!$Z$13="Ayak",0,IF('5-man'!$Z$13="Swift blade",4.141,4.382)),0)+IF('5-man'!BZ$27="D",112.5,0)+IF('5-man'!BZ$27="B",1.087,0)+IF('5-man'!BZ$27="A",8.5,0)+IF('5-man'!BY$27="T",1.252,0)+IF('5-man'!BZ$27="E",1.254,0)+IF('5-man'!CA$27="SB",8.187,0)+IF('5-man'!BZ$27="H",IF('5-man'!$Z$13="Ayak",1.255,0),0)</f>
        <v/>
      </c>
      <c r="CC224">
        <f>IF('5-man'!CB$27="S",12.021,0)+IF('5-man'!CB$27="C",4.395,0)+IF('5-man'!CB$27="H",IF('5-man'!$Z$13="Ayak",0,IF('5-man'!$Z$13="Swift blade",4.141,4.382)),0)+IF('5-man'!CA$27="D",112.5,0)+IF('5-man'!CA$27="B",1.087,0)+IF('5-man'!CA$27="A",8.5,0)+IF('5-man'!BZ$27="T",1.252,0)+IF('5-man'!CA$27="E",1.254,0)+IF('5-man'!CB$27="SB",8.187,0)+IF('5-man'!CA$27="H",IF('5-man'!$Z$13="Ayak",1.255,0),0)</f>
        <v/>
      </c>
      <c r="CD224">
        <f>IF('5-man'!CC$27="S",12.021,0)+IF('5-man'!CC$27="C",4.395,0)+IF('5-man'!CC$27="H",IF('5-man'!$Z$13="Ayak",0,IF('5-man'!$Z$13="Swift blade",4.141,4.382)),0)+IF('5-man'!CB$27="D",112.5,0)+IF('5-man'!CB$27="B",1.087,0)+IF('5-man'!CB$27="A",8.5,0)+IF('5-man'!CA$27="T",1.252,0)+IF('5-man'!CB$27="E",1.254,0)+IF('5-man'!CC$27="SB",8.187,0)+IF('5-man'!CB$27="H",IF('5-man'!$Z$13="Ayak",1.255,0),0)</f>
        <v/>
      </c>
    </row>
    <row r="225">
      <c r="A225" t="inlineStr">
        <is>
          <t>P3 var</t>
        </is>
      </c>
      <c r="C225">
        <f>0</f>
        <v/>
      </c>
      <c r="D225">
        <f>IF('5-man'!C$27="S",26.708,0)+IF('5-man'!C$27="C",10.052,0)+IF('5-man'!C$27="H",IF('5-man'!$Z$13="Ayak",0,IF('5-man'!$Z$13="Swift blade",9.844,9.929)),0)+IF('5-man'!C$27="SB",18.815,0)</f>
        <v/>
      </c>
      <c r="E225">
        <f>IF('5-man'!D$27="S",26.708,0)+IF('5-man'!D$27="C",10.052,0)+IF('5-man'!D$27="H",IF('5-man'!$Z$13="Ayak",0,IF('5-man'!$Z$13="Swift blade",9.844,9.929)),0)+IF('5-man'!C$27="D",481.25,0)+IF('5-man'!C$27="B",1.257,0)+IF('5-man'!C$27="A",26.917,0)+IF('5-man'!C$27="E",1.275,0)+IF('5-man'!D$27="SB",18.815,0)+IF('5-man'!C$27="H",IF('5-man'!$Z$13="Ayak",1.276,0),0)</f>
        <v/>
      </c>
      <c r="F225">
        <f>IF('5-man'!E$27="S",26.708,0)+IF('5-man'!E$27="C",10.052,0)+IF('5-man'!E$27="H",IF('5-man'!$Z$13="Ayak",0,IF('5-man'!$Z$13="Swift blade",9.844,9.929)),0)+IF('5-man'!D$27="D",481.25,0)+IF('5-man'!D$27="B",1.257,0)+IF('5-man'!D$27="A",26.917,0)+IF('5-man'!C$27="T",1.29,0)+IF('5-man'!D$27="E",1.275,0)+IF('5-man'!E$27="SB",18.815,0)+IF('5-man'!D$27="H",IF('5-man'!$Z$13="Ayak",1.276,0),0)</f>
        <v/>
      </c>
      <c r="G225">
        <f>IF('5-man'!F$27="S",26.708,0)+IF('5-man'!F$27="C",10.052,0)+IF('5-man'!F$27="H",IF('5-man'!$Z$13="Ayak",0,IF('5-man'!$Z$13="Swift blade",9.844,9.929)),0)+IF('5-man'!E$27="D",481.25,0)+IF('5-man'!E$27="B",1.257,0)+IF('5-man'!E$27="A",26.917,0)+IF('5-man'!D$27="T",1.29,0)+IF('5-man'!E$27="E",1.275,0)+IF('5-man'!F$27="SB",18.815,0)+IF('5-man'!E$27="H",IF('5-man'!$Z$13="Ayak",1.276,0),0)</f>
        <v/>
      </c>
      <c r="H225">
        <f>IF('5-man'!G$27="S",26.708,0)+IF('5-man'!G$27="C",10.052,0)+IF('5-man'!G$27="H",IF('5-man'!$Z$13="Ayak",0,IF('5-man'!$Z$13="Swift blade",9.844,9.929)),0)+IF('5-man'!F$27="D",481.25,0)+IF('5-man'!F$27="B",1.257,0)+IF('5-man'!F$27="A",26.917,0)+IF('5-man'!E$27="T",1.29,0)+IF('5-man'!F$27="E",1.275,0)+IF('5-man'!G$27="SB",18.815,0)+IF('5-man'!F$27="H",IF('5-man'!$Z$13="Ayak",1.276,0),0)</f>
        <v/>
      </c>
      <c r="I225">
        <f>IF('5-man'!H$27="S",26.708,0)+IF('5-man'!H$27="C",10.052,0)+IF('5-man'!H$27="H",IF('5-man'!$Z$13="Ayak",0,IF('5-man'!$Z$13="Swift blade",9.844,9.929)),0)+IF('5-man'!G$27="D",481.25,0)+IF('5-man'!G$27="B",1.257,0)+IF('5-man'!G$27="A",26.917,0)+IF('5-man'!F$27="T",1.29,0)+IF('5-man'!G$27="E",1.275,0)+IF('5-man'!H$27="SB",18.815,0)+IF('5-man'!G$27="H",IF('5-man'!$Z$13="Ayak",1.276,0),0)</f>
        <v/>
      </c>
      <c r="J225">
        <f>IF('5-man'!I$27="S",26.708,0)+IF('5-man'!I$27="C",10.052,0)+IF('5-man'!I$27="H",IF('5-man'!$Z$13="Ayak",0,IF('5-man'!$Z$13="Swift blade",9.844,9.929)),0)+IF('5-man'!H$27="D",481.25,0)+IF('5-man'!H$27="B",1.257,0)+IF('5-man'!H$27="A",26.917,0)+IF('5-man'!G$27="T",1.29,0)+IF('5-man'!H$27="E",1.275,0)+IF('5-man'!I$27="SB",18.815,0)+IF('5-man'!H$27="H",IF('5-man'!$Z$13="Ayak",1.276,0),0)</f>
        <v/>
      </c>
      <c r="K225">
        <f>IF('5-man'!J$27="S",26.708,0)+IF('5-man'!J$27="C",10.052,0)+IF('5-man'!J$27="H",IF('5-man'!$Z$13="Ayak",0,IF('5-man'!$Z$13="Swift blade",9.844,9.929)),0)+IF('5-man'!I$27="D",481.25,0)+IF('5-man'!I$27="B",1.257,0)+IF('5-man'!I$27="A",26.917,0)+IF('5-man'!H$27="T",1.29,0)+IF('5-man'!I$27="E",1.275,0)+IF('5-man'!J$27="SB",18.815,0)+IF('5-man'!I$27="H",IF('5-man'!$Z$13="Ayak",1.276,0),0)</f>
        <v/>
      </c>
      <c r="L225">
        <f>IF('5-man'!K$27="S",26.708,0)+IF('5-man'!K$27="C",10.052,0)+IF('5-man'!K$27="H",IF('5-man'!$Z$13="Ayak",0,IF('5-man'!$Z$13="Swift blade",9.844,9.929)),0)+IF('5-man'!J$27="D",481.25,0)+IF('5-man'!J$27="B",1.257,0)+IF('5-man'!J$27="A",26.917,0)+IF('5-man'!I$27="T",1.29,0)+IF('5-man'!J$27="E",1.275,0)+IF('5-man'!K$27="SB",18.815,0)+IF('5-man'!J$27="H",IF('5-man'!$Z$13="Ayak",1.276,0),0)</f>
        <v/>
      </c>
      <c r="M225">
        <f>IF('5-man'!L$27="S",26.708,0)+IF('5-man'!L$27="C",10.052,0)+IF('5-man'!L$27="H",IF('5-man'!$Z$13="Ayak",0,IF('5-man'!$Z$13="Swift blade",9.844,9.929)),0)+IF('5-man'!K$27="D",481.25,0)+IF('5-man'!K$27="B",1.257,0)+IF('5-man'!K$27="A",26.917,0)+IF('5-man'!J$27="T",1.29,0)+IF('5-man'!K$27="E",1.275,0)+IF('5-man'!L$27="SB",18.815,0)+IF('5-man'!K$27="H",IF('5-man'!$Z$13="Ayak",1.276,0),0)</f>
        <v/>
      </c>
      <c r="N225">
        <f>IF('5-man'!M$27="S",26.708,0)+IF('5-man'!M$27="C",10.052,0)+IF('5-man'!M$27="H",IF('5-man'!$Z$13="Ayak",0,IF('5-man'!$Z$13="Swift blade",9.844,9.929)),0)+IF('5-man'!L$27="D",481.25,0)+IF('5-man'!L$27="B",1.257,0)+IF('5-man'!L$27="A",26.917,0)+IF('5-man'!K$27="T",1.29,0)+IF('5-man'!L$27="E",1.275,0)+IF('5-man'!M$27="SB",18.815,0)+IF('5-man'!L$27="H",IF('5-man'!$Z$13="Ayak",1.276,0),0)</f>
        <v/>
      </c>
      <c r="O225">
        <f>IF('5-man'!N$27="S",26.708,0)+IF('5-man'!N$27="C",10.052,0)+IF('5-man'!N$27="H",IF('5-man'!$Z$13="Ayak",0,IF('5-man'!$Z$13="Swift blade",9.844,9.929)),0)+IF('5-man'!M$27="D",481.25,0)+IF('5-man'!M$27="B",1.257,0)+IF('5-man'!M$27="A",26.917,0)+IF('5-man'!L$27="T",1.29,0)+IF('5-man'!M$27="E",1.275,0)+IF('5-man'!N$27="SB",18.815,0)+IF('5-man'!M$27="H",IF('5-man'!$Z$13="Ayak",1.276,0),0)</f>
        <v/>
      </c>
      <c r="P225">
        <f>IF('5-man'!O$27="S",26.708,0)+IF('5-man'!O$27="C",10.052,0)+IF('5-man'!O$27="H",IF('5-man'!$Z$13="Ayak",0,IF('5-man'!$Z$13="Swift blade",9.844,9.929)),0)+IF('5-man'!N$27="D",481.25,0)+IF('5-man'!N$27="B",1.257,0)+IF('5-man'!N$27="A",26.917,0)+IF('5-man'!M$27="T",1.29,0)+IF('5-man'!N$27="E",1.275,0)+IF('5-man'!O$27="SB",18.815,0)+IF('5-man'!N$27="H",IF('5-man'!$Z$13="Ayak",1.276,0),0)</f>
        <v/>
      </c>
      <c r="Q225">
        <f>IF('5-man'!P$27="S",26.708,0)+IF('5-man'!P$27="C",10.052,0)+IF('5-man'!P$27="H",IF('5-man'!$Z$13="Ayak",0,IF('5-man'!$Z$13="Swift blade",9.844,9.929)),0)+IF('5-man'!O$27="D",481.25,0)+IF('5-man'!O$27="B",1.257,0)+IF('5-man'!O$27="A",26.917,0)+IF('5-man'!N$27="T",1.29,0)+IF('5-man'!O$27="E",1.275,0)+IF('5-man'!P$27="SB",18.815,0)+IF('5-man'!O$27="H",IF('5-man'!$Z$13="Ayak",1.276,0),0)</f>
        <v/>
      </c>
      <c r="R225">
        <f>IF('5-man'!Q$27="S",26.708,0)+IF('5-man'!Q$27="C",10.052,0)+IF('5-man'!Q$27="H",IF('5-man'!$Z$13="Ayak",0,IF('5-man'!$Z$13="Swift blade",9.844,9.929)),0)+IF('5-man'!P$27="D",481.25,0)+IF('5-man'!P$27="B",1.257,0)+IF('5-man'!P$27="A",26.917,0)+IF('5-man'!O$27="T",1.29,0)+IF('5-man'!P$27="E",1.275,0)+IF('5-man'!Q$27="SB",18.815,0)+IF('5-man'!P$27="H",IF('5-man'!$Z$13="Ayak",1.276,0),0)</f>
        <v/>
      </c>
      <c r="S225">
        <f>IF('5-man'!R$27="S",26.708,0)+IF('5-man'!R$27="C",10.052,0)+IF('5-man'!R$27="H",IF('5-man'!$Z$13="Ayak",0,IF('5-man'!$Z$13="Swift blade",9.844,9.929)),0)+IF('5-man'!Q$27="D",481.25,0)+IF('5-man'!Q$27="B",1.257,0)+IF('5-man'!Q$27="A",26.917,0)+IF('5-man'!P$27="T",1.29,0)+IF('5-man'!Q$27="E",1.275,0)+IF('5-man'!R$27="SB",18.815,0)+IF('5-man'!Q$27="H",IF('5-man'!$Z$13="Ayak",1.276,0),0)</f>
        <v/>
      </c>
      <c r="T225">
        <f>IF('5-man'!S$27="S",26.708,0)+IF('5-man'!S$27="C",10.052,0)+IF('5-man'!S$27="H",IF('5-man'!$Z$13="Ayak",0,IF('5-man'!$Z$13="Swift blade",9.844,9.929)),0)+IF('5-man'!R$27="D",481.25,0)+IF('5-man'!R$27="B",1.257,0)+IF('5-man'!R$27="A",26.917,0)+IF('5-man'!Q$27="T",1.29,0)+IF('5-man'!R$27="E",1.275,0)+IF('5-man'!S$27="SB",18.815,0)+IF('5-man'!R$27="H",IF('5-man'!$Z$13="Ayak",1.276,0),0)</f>
        <v/>
      </c>
      <c r="U225">
        <f>IF('5-man'!T$27="S",26.708,0)+IF('5-man'!T$27="C",10.052,0)+IF('5-man'!T$27="H",IF('5-man'!$Z$13="Ayak",0,IF('5-man'!$Z$13="Swift blade",9.844,9.929)),0)+IF('5-man'!S$27="D",481.25,0)+IF('5-man'!S$27="B",1.257,0)+IF('5-man'!S$27="A",26.917,0)+IF('5-man'!R$27="T",1.29,0)+IF('5-man'!S$27="E",1.275,0)+IF('5-man'!T$27="SB",18.815,0)+IF('5-man'!S$27="H",IF('5-man'!$Z$13="Ayak",1.276,0),0)</f>
        <v/>
      </c>
      <c r="V225">
        <f>IF('5-man'!U$27="S",26.708,0)+IF('5-man'!U$27="C",10.052,0)+IF('5-man'!U$27="H",IF('5-man'!$Z$13="Ayak",0,IF('5-man'!$Z$13="Swift blade",9.844,9.929)),0)+IF('5-man'!T$27="D",481.25,0)+IF('5-man'!T$27="B",1.257,0)+IF('5-man'!T$27="A",26.917,0)+IF('5-man'!S$27="T",1.29,0)+IF('5-man'!T$27="E",1.275,0)+IF('5-man'!U$27="SB",18.815,0)+IF('5-man'!T$27="H",IF('5-man'!$Z$13="Ayak",1.276,0),0)</f>
        <v/>
      </c>
      <c r="W225">
        <f>IF('5-man'!V$27="S",26.708,0)+IF('5-man'!V$27="C",10.052,0)+IF('5-man'!V$27="H",IF('5-man'!$Z$13="Ayak",0,IF('5-man'!$Z$13="Swift blade",9.844,9.929)),0)+IF('5-man'!U$27="D",481.25,0)+IF('5-man'!U$27="B",1.257,0)+IF('5-man'!U$27="A",26.917,0)+IF('5-man'!T$27="T",1.29,0)+IF('5-man'!U$27="E",1.275,0)+IF('5-man'!V$27="SB",18.815,0)+IF('5-man'!U$27="H",IF('5-man'!$Z$13="Ayak",1.276,0),0)</f>
        <v/>
      </c>
      <c r="X225">
        <f>IF('5-man'!W$27="S",26.708,0)+IF('5-man'!W$27="C",10.052,0)+IF('5-man'!W$27="H",IF('5-man'!$Z$13="Ayak",0,IF('5-man'!$Z$13="Swift blade",9.844,9.929)),0)+IF('5-man'!V$27="D",481.25,0)+IF('5-man'!V$27="B",1.257,0)+IF('5-man'!V$27="A",26.917,0)+IF('5-man'!U$27="T",1.29,0)+IF('5-man'!V$27="E",1.275,0)+IF('5-man'!W$27="SB",18.815,0)+IF('5-man'!V$27="H",IF('5-man'!$Z$13="Ayak",1.276,0),0)</f>
        <v/>
      </c>
      <c r="Y225">
        <f>IF('5-man'!X$27="S",26.708,0)+IF('5-man'!X$27="C",10.052,0)+IF('5-man'!X$27="H",IF('5-man'!$Z$13="Ayak",0,IF('5-man'!$Z$13="Swift blade",9.844,9.929)),0)+IF('5-man'!W$27="D",481.25,0)+IF('5-man'!W$27="B",1.257,0)+IF('5-man'!W$27="A",26.917,0)+IF('5-man'!V$27="T",1.29,0)+IF('5-man'!W$27="E",1.275,0)+IF('5-man'!X$27="SB",18.815,0)+IF('5-man'!W$27="H",IF('5-man'!$Z$13="Ayak",1.276,0),0)</f>
        <v/>
      </c>
      <c r="Z225">
        <f>IF('5-man'!Y$27="S",26.708,0)+IF('5-man'!Y$27="C",10.052,0)+IF('5-man'!Y$27="H",IF('5-man'!$Z$13="Ayak",0,IF('5-man'!$Z$13="Swift blade",9.844,9.929)),0)+IF('5-man'!X$27="D",481.25,0)+IF('5-man'!X$27="B",1.257,0)+IF('5-man'!X$27="A",26.917,0)+IF('5-man'!W$27="T",1.29,0)+IF('5-man'!X$27="E",1.275,0)+IF('5-man'!Y$27="SB",18.815,0)+IF('5-man'!X$27="H",IF('5-man'!$Z$13="Ayak",1.276,0),0)</f>
        <v/>
      </c>
      <c r="AA225">
        <f>IF('5-man'!Z$27="S",26.708,0)+IF('5-man'!Z$27="C",10.052,0)+IF('5-man'!Z$27="H",IF('5-man'!$Z$13="Ayak",0,IF('5-man'!$Z$13="Swift blade",9.844,9.929)),0)+IF('5-man'!Y$27="D",481.25,0)+IF('5-man'!Y$27="B",1.257,0)+IF('5-man'!Y$27="A",26.917,0)+IF('5-man'!X$27="T",1.29,0)+IF('5-man'!Y$27="E",1.275,0)+IF('5-man'!Z$27="SB",18.815,0)+IF('5-man'!Y$27="H",IF('5-man'!$Z$13="Ayak",1.276,0),0)</f>
        <v/>
      </c>
      <c r="AB225">
        <f>IF('5-man'!AA$27="S",26.708,0)+IF('5-man'!AA$27="C",10.052,0)+IF('5-man'!AA$27="H",IF('5-man'!$Z$13="Ayak",0,IF('5-man'!$Z$13="Swift blade",9.844,9.929)),0)+IF('5-man'!Z$27="D",481.25,0)+IF('5-man'!Z$27="B",1.257,0)+IF('5-man'!Z$27="A",26.917,0)+IF('5-man'!Y$27="T",1.29,0)+IF('5-man'!Z$27="E",1.275,0)+IF('5-man'!AA$27="SB",18.815,0)+IF('5-man'!Z$27="H",IF('5-man'!$Z$13="Ayak",1.276,0),0)</f>
        <v/>
      </c>
      <c r="AC225">
        <f>IF('5-man'!AB$27="S",26.708,0)+IF('5-man'!AB$27="C",10.052,0)+IF('5-man'!AB$27="H",IF('5-man'!$Z$13="Ayak",0,IF('5-man'!$Z$13="Swift blade",9.844,9.929)),0)+IF('5-man'!AA$27="D",481.25,0)+IF('5-man'!AA$27="B",1.257,0)+IF('5-man'!AA$27="A",26.917,0)+IF('5-man'!Z$27="T",1.29,0)+IF('5-man'!AA$27="E",1.275,0)+IF('5-man'!AB$27="SB",18.815,0)+IF('5-man'!AA$27="H",IF('5-man'!$Z$13="Ayak",1.276,0),0)</f>
        <v/>
      </c>
      <c r="AD225">
        <f>IF('5-man'!AC$27="S",26.708,0)+IF('5-man'!AC$27="C",10.052,0)+IF('5-man'!AC$27="H",IF('5-man'!$Z$13="Ayak",0,IF('5-man'!$Z$13="Swift blade",9.844,9.929)),0)+IF('5-man'!AB$27="D",481.25,0)+IF('5-man'!AB$27="B",1.257,0)+IF('5-man'!AB$27="A",26.917,0)+IF('5-man'!AA$27="T",1.29,0)+IF('5-man'!AB$27="E",1.275,0)+IF('5-man'!AC$27="SB",18.815,0)+IF('5-man'!AB$27="H",IF('5-man'!$Z$13="Ayak",1.276,0),0)</f>
        <v/>
      </c>
      <c r="AE225">
        <f>IF('5-man'!AD$27="S",26.708,0)+IF('5-man'!AD$27="C",10.052,0)+IF('5-man'!AD$27="H",IF('5-man'!$Z$13="Ayak",0,IF('5-man'!$Z$13="Swift blade",9.844,9.929)),0)+IF('5-man'!AC$27="D",481.25,0)+IF('5-man'!AC$27="B",1.257,0)+IF('5-man'!AC$27="A",26.917,0)+IF('5-man'!AB$27="T",1.29,0)+IF('5-man'!AC$27="E",1.275,0)+IF('5-man'!AD$27="SB",18.815,0)+IF('5-man'!AC$27="H",IF('5-man'!$Z$13="Ayak",1.276,0),0)</f>
        <v/>
      </c>
      <c r="AF225">
        <f>IF('5-man'!AE$27="S",26.708,0)+IF('5-man'!AE$27="C",10.052,0)+IF('5-man'!AE$27="H",IF('5-man'!$Z$13="Ayak",0,IF('5-man'!$Z$13="Swift blade",9.844,9.929)),0)+IF('5-man'!AD$27="D",481.25,0)+IF('5-man'!AD$27="B",1.257,0)+IF('5-man'!AD$27="A",26.917,0)+IF('5-man'!AC$27="T",1.29,0)+IF('5-man'!AD$27="E",1.275,0)+IF('5-man'!AE$27="SB",18.815,0)+IF('5-man'!AD$27="H",IF('5-man'!$Z$13="Ayak",1.276,0),0)</f>
        <v/>
      </c>
      <c r="AG225">
        <f>IF('5-man'!AF$27="S",26.708,0)+IF('5-man'!AF$27="C",10.052,0)+IF('5-man'!AF$27="H",IF('5-man'!$Z$13="Ayak",0,IF('5-man'!$Z$13="Swift blade",9.844,9.929)),0)+IF('5-man'!AE$27="D",481.25,0)+IF('5-man'!AE$27="B",1.257,0)+IF('5-man'!AE$27="A",26.917,0)+IF('5-man'!AD$27="T",1.29,0)+IF('5-man'!AE$27="E",1.275,0)+IF('5-man'!AF$27="SB",18.815,0)+IF('5-man'!AE$27="H",IF('5-man'!$Z$13="Ayak",1.276,0),0)</f>
        <v/>
      </c>
      <c r="AH225">
        <f>IF('5-man'!AG$27="S",26.708,0)+IF('5-man'!AG$27="C",10.052,0)+IF('5-man'!AG$27="H",IF('5-man'!$Z$13="Ayak",0,IF('5-man'!$Z$13="Swift blade",9.844,9.929)),0)+IF('5-man'!AF$27="D",481.25,0)+IF('5-man'!AF$27="B",1.257,0)+IF('5-man'!AF$27="A",26.917,0)+IF('5-man'!AE$27="T",1.29,0)+IF('5-man'!AF$27="E",1.275,0)+IF('5-man'!AG$27="SB",18.815,0)+IF('5-man'!AF$27="H",IF('5-man'!$Z$13="Ayak",1.276,0),0)</f>
        <v/>
      </c>
      <c r="AI225">
        <f>IF('5-man'!AH$27="S",26.708,0)+IF('5-man'!AH$27="C",10.052,0)+IF('5-man'!AH$27="H",IF('5-man'!$Z$13="Ayak",0,IF('5-man'!$Z$13="Swift blade",9.844,9.929)),0)+IF('5-man'!AG$27="D",481.25,0)+IF('5-man'!AG$27="B",1.257,0)+IF('5-man'!AG$27="A",26.917,0)+IF('5-man'!AF$27="T",1.29,0)+IF('5-man'!AG$27="E",1.275,0)+IF('5-man'!AH$27="SB",18.815,0)+IF('5-man'!AG$27="H",IF('5-man'!$Z$13="Ayak",1.276,0),0)</f>
        <v/>
      </c>
      <c r="AJ225">
        <f>IF('5-man'!AI$27="S",26.708,0)+IF('5-man'!AI$27="C",10.052,0)+IF('5-man'!AI$27="H",IF('5-man'!$Z$13="Ayak",0,IF('5-man'!$Z$13="Swift blade",9.844,9.929)),0)+IF('5-man'!AH$27="D",481.25,0)+IF('5-man'!AH$27="B",1.257,0)+IF('5-man'!AH$27="A",26.917,0)+IF('5-man'!AG$27="T",1.29,0)+IF('5-man'!AH$27="E",1.275,0)+IF('5-man'!AI$27="SB",18.815,0)+IF('5-man'!AH$27="H",IF('5-man'!$Z$13="Ayak",1.276,0),0)</f>
        <v/>
      </c>
      <c r="AK225">
        <f>IF('5-man'!AJ$27="S",26.708,0)+IF('5-man'!AJ$27="C",10.052,0)+IF('5-man'!AJ$27="H",IF('5-man'!$Z$13="Ayak",0,IF('5-man'!$Z$13="Swift blade",9.844,9.929)),0)+IF('5-man'!AI$27="D",481.25,0)+IF('5-man'!AI$27="B",1.257,0)+IF('5-man'!AI$27="A",26.917,0)+IF('5-man'!AH$27="T",1.29,0)+IF('5-man'!AI$27="E",1.275,0)+IF('5-man'!AJ$27="SB",18.815,0)+IF('5-man'!AI$27="H",IF('5-man'!$Z$13="Ayak",1.276,0),0)</f>
        <v/>
      </c>
      <c r="AL225">
        <f>IF('5-man'!AK$27="S",26.708,0)+IF('5-man'!AK$27="C",10.052,0)+IF('5-man'!AK$27="H",IF('5-man'!$Z$13="Ayak",0,IF('5-man'!$Z$13="Swift blade",9.844,9.929)),0)+IF('5-man'!AJ$27="D",481.25,0)+IF('5-man'!AJ$27="B",1.257,0)+IF('5-man'!AJ$27="A",26.917,0)+IF('5-man'!AI$27="T",1.29,0)+IF('5-man'!AJ$27="E",1.275,0)+IF('5-man'!AK$27="SB",18.815,0)+IF('5-man'!AJ$27="H",IF('5-man'!$Z$13="Ayak",1.276,0),0)</f>
        <v/>
      </c>
      <c r="AM225">
        <f>IF('5-man'!AL$27="S",26.708,0)+IF('5-man'!AL$27="C",10.052,0)+IF('5-man'!AL$27="H",IF('5-man'!$Z$13="Ayak",0,IF('5-man'!$Z$13="Swift blade",9.844,9.929)),0)+IF('5-man'!AK$27="D",481.25,0)+IF('5-man'!AK$27="B",1.257,0)+IF('5-man'!AK$27="A",26.917,0)+IF('5-man'!AJ$27="T",1.29,0)+IF('5-man'!AK$27="E",1.275,0)+IF('5-man'!AL$27="SB",18.815,0)+IF('5-man'!AK$27="H",IF('5-man'!$Z$13="Ayak",1.276,0),0)</f>
        <v/>
      </c>
      <c r="AN225">
        <f>IF('5-man'!AM$27="S",26.708,0)+IF('5-man'!AM$27="C",10.052,0)+IF('5-man'!AM$27="H",IF('5-man'!$Z$13="Ayak",0,IF('5-man'!$Z$13="Swift blade",9.844,9.929)),0)+IF('5-man'!AL$27="D",481.25,0)+IF('5-man'!AL$27="B",1.257,0)+IF('5-man'!AL$27="A",26.917,0)+IF('5-man'!AK$27="T",1.29,0)+IF('5-man'!AL$27="E",1.275,0)+IF('5-man'!AM$27="SB",18.815,0)+IF('5-man'!AL$27="H",IF('5-man'!$Z$13="Ayak",1.276,0),0)</f>
        <v/>
      </c>
      <c r="AO225">
        <f>IF('5-man'!AN$27="S",26.708,0)+IF('5-man'!AN$27="C",10.052,0)+IF('5-man'!AN$27="H",IF('5-man'!$Z$13="Ayak",0,IF('5-man'!$Z$13="Swift blade",9.844,9.929)),0)+IF('5-man'!AM$27="D",481.25,0)+IF('5-man'!AM$27="B",1.257,0)+IF('5-man'!AM$27="A",26.917,0)+IF('5-man'!AL$27="T",1.29,0)+IF('5-man'!AM$27="E",1.275,0)+IF('5-man'!AN$27="SB",18.815,0)+IF('5-man'!AM$27="H",IF('5-man'!$Z$13="Ayak",1.276,0),0)</f>
        <v/>
      </c>
      <c r="AP225">
        <f>IF('5-man'!AO$27="S",26.708,0)+IF('5-man'!AO$27="C",10.052,0)+IF('5-man'!AO$27="H",IF('5-man'!$Z$13="Ayak",0,IF('5-man'!$Z$13="Swift blade",9.844,9.929)),0)+IF('5-man'!AN$27="D",481.25,0)+IF('5-man'!AN$27="B",1.257,0)+IF('5-man'!AN$27="A",26.917,0)+IF('5-man'!AM$27="T",1.29,0)+IF('5-man'!AN$27="E",1.275,0)+IF('5-man'!AO$27="SB",18.815,0)+IF('5-man'!AN$27="H",IF('5-man'!$Z$13="Ayak",1.276,0),0)</f>
        <v/>
      </c>
      <c r="AQ225">
        <f>IF('5-man'!AP$27="S",26.708,0)+IF('5-man'!AP$27="C",10.052,0)+IF('5-man'!AP$27="H",IF('5-man'!$Z$13="Ayak",0,IF('5-man'!$Z$13="Swift blade",9.844,9.929)),0)+IF('5-man'!AO$27="D",481.25,0)+IF('5-man'!AO$27="B",1.257,0)+IF('5-man'!AO$27="A",26.917,0)+IF('5-man'!AN$27="T",1.29,0)+IF('5-man'!AO$27="E",1.275,0)+IF('5-man'!AP$27="SB",18.815,0)+IF('5-man'!AO$27="H",IF('5-man'!$Z$13="Ayak",1.276,0),0)</f>
        <v/>
      </c>
      <c r="AR225">
        <f>IF('5-man'!AQ$27="S",26.708,0)+IF('5-man'!AQ$27="C",10.052,0)+IF('5-man'!AQ$27="H",IF('5-man'!$Z$13="Ayak",0,IF('5-man'!$Z$13="Swift blade",9.844,9.929)),0)+IF('5-man'!AP$27="D",481.25,0)+IF('5-man'!AP$27="B",1.257,0)+IF('5-man'!AP$27="A",26.917,0)+IF('5-man'!AO$27="T",1.29,0)+IF('5-man'!AP$27="E",1.275,0)+IF('5-man'!AQ$27="SB",18.815,0)+IF('5-man'!AP$27="H",IF('5-man'!$Z$13="Ayak",1.276,0),0)</f>
        <v/>
      </c>
      <c r="AS225">
        <f>IF('5-man'!AR$27="S",26.708,0)+IF('5-man'!AR$27="C",10.052,0)+IF('5-man'!AR$27="H",IF('5-man'!$Z$13="Ayak",0,IF('5-man'!$Z$13="Swift blade",9.844,9.929)),0)+IF('5-man'!AQ$27="D",481.25,0)+IF('5-man'!AQ$27="B",1.257,0)+IF('5-man'!AQ$27="A",26.917,0)+IF('5-man'!AP$27="T",1.29,0)+IF('5-man'!AQ$27="E",1.275,0)+IF('5-man'!AR$27="SB",18.815,0)+IF('5-man'!AQ$27="H",IF('5-man'!$Z$13="Ayak",1.276,0),0)</f>
        <v/>
      </c>
      <c r="AT225">
        <f>IF('5-man'!AS$27="S",26.708,0)+IF('5-man'!AS$27="C",10.052,0)+IF('5-man'!AS$27="H",IF('5-man'!$Z$13="Ayak",0,IF('5-man'!$Z$13="Swift blade",9.844,9.929)),0)+IF('5-man'!AR$27="D",481.25,0)+IF('5-man'!AR$27="B",1.257,0)+IF('5-man'!AR$27="A",26.917,0)+IF('5-man'!AQ$27="T",1.29,0)+IF('5-man'!AR$27="E",1.275,0)+IF('5-man'!AS$27="SB",18.815,0)+IF('5-man'!AR$27="H",IF('5-man'!$Z$13="Ayak",1.276,0),0)</f>
        <v/>
      </c>
      <c r="AU225">
        <f>IF('5-man'!AT$27="S",26.708,0)+IF('5-man'!AT$27="C",10.052,0)+IF('5-man'!AT$27="H",IF('5-man'!$Z$13="Ayak",0,IF('5-man'!$Z$13="Swift blade",9.844,9.929)),0)+IF('5-man'!AS$27="D",481.25,0)+IF('5-man'!AS$27="B",1.257,0)+IF('5-man'!AS$27="A",26.917,0)+IF('5-man'!AR$27="T",1.29,0)+IF('5-man'!AS$27="E",1.275,0)+IF('5-man'!AT$27="SB",18.815,0)+IF('5-man'!AS$27="H",IF('5-man'!$Z$13="Ayak",1.276,0),0)</f>
        <v/>
      </c>
      <c r="AV225">
        <f>IF('5-man'!AU$27="S",26.708,0)+IF('5-man'!AU$27="C",10.052,0)+IF('5-man'!AU$27="H",IF('5-man'!$Z$13="Ayak",0,IF('5-man'!$Z$13="Swift blade",9.844,9.929)),0)+IF('5-man'!AT$27="D",481.25,0)+IF('5-man'!AT$27="B",1.257,0)+IF('5-man'!AT$27="A",26.917,0)+IF('5-man'!AS$27="T",1.29,0)+IF('5-man'!AT$27="E",1.275,0)+IF('5-man'!AU$27="SB",18.815,0)+IF('5-man'!AT$27="H",IF('5-man'!$Z$13="Ayak",1.276,0),0)</f>
        <v/>
      </c>
      <c r="AW225">
        <f>IF('5-man'!AV$27="S",26.708,0)+IF('5-man'!AV$27="C",10.052,0)+IF('5-man'!AV$27="H",IF('5-man'!$Z$13="Ayak",0,IF('5-man'!$Z$13="Swift blade",9.844,9.929)),0)+IF('5-man'!AU$27="D",481.25,0)+IF('5-man'!AU$27="B",1.257,0)+IF('5-man'!AU$27="A",26.917,0)+IF('5-man'!AT$27="T",1.29,0)+IF('5-man'!AU$27="E",1.275,0)+IF('5-man'!AV$27="SB",18.815,0)+IF('5-man'!AU$27="H",IF('5-man'!$Z$13="Ayak",1.276,0),0)</f>
        <v/>
      </c>
      <c r="AX225">
        <f>IF('5-man'!AW$27="S",26.708,0)+IF('5-man'!AW$27="C",10.052,0)+IF('5-man'!AW$27="H",IF('5-man'!$Z$13="Ayak",0,IF('5-man'!$Z$13="Swift blade",9.844,9.929)),0)+IF('5-man'!AV$27="D",481.25,0)+IF('5-man'!AV$27="B",1.257,0)+IF('5-man'!AV$27="A",26.917,0)+IF('5-man'!AU$27="T",1.29,0)+IF('5-man'!AV$27="E",1.275,0)+IF('5-man'!AW$27="SB",18.815,0)+IF('5-man'!AV$27="H",IF('5-man'!$Z$13="Ayak",1.276,0),0)</f>
        <v/>
      </c>
      <c r="AY225">
        <f>IF('5-man'!AX$27="S",26.708,0)+IF('5-man'!AX$27="C",10.052,0)+IF('5-man'!AX$27="H",IF('5-man'!$Z$13="Ayak",0,IF('5-man'!$Z$13="Swift blade",9.844,9.929)),0)+IF('5-man'!AW$27="D",481.25,0)+IF('5-man'!AW$27="B",1.257,0)+IF('5-man'!AW$27="A",26.917,0)+IF('5-man'!AV$27="T",1.29,0)+IF('5-man'!AW$27="E",1.275,0)+IF('5-man'!AX$27="SB",18.815,0)+IF('5-man'!AW$27="H",IF('5-man'!$Z$13="Ayak",1.276,0),0)</f>
        <v/>
      </c>
      <c r="AZ225">
        <f>IF('5-man'!AY$27="S",26.708,0)+IF('5-man'!AY$27="C",10.052,0)+IF('5-man'!AY$27="H",IF('5-man'!$Z$13="Ayak",0,IF('5-man'!$Z$13="Swift blade",9.844,9.929)),0)+IF('5-man'!AX$27="D",481.25,0)+IF('5-man'!AX$27="B",1.257,0)+IF('5-man'!AX$27="A",26.917,0)+IF('5-man'!AW$27="T",1.29,0)+IF('5-man'!AX$27="E",1.275,0)+IF('5-man'!AY$27="SB",18.815,0)+IF('5-man'!AX$27="H",IF('5-man'!$Z$13="Ayak",1.276,0),0)</f>
        <v/>
      </c>
      <c r="BA225">
        <f>IF('5-man'!AZ$27="S",26.708,0)+IF('5-man'!AZ$27="C",10.052,0)+IF('5-man'!AZ$27="H",IF('5-man'!$Z$13="Ayak",0,IF('5-man'!$Z$13="Swift blade",9.844,9.929)),0)+IF('5-man'!AY$27="D",481.25,0)+IF('5-man'!AY$27="B",1.257,0)+IF('5-man'!AY$27="A",26.917,0)+IF('5-man'!AX$27="T",1.29,0)+IF('5-man'!AY$27="E",1.275,0)+IF('5-man'!AZ$27="SB",18.815,0)+IF('5-man'!AY$27="H",IF('5-man'!$Z$13="Ayak",1.276,0),0)</f>
        <v/>
      </c>
      <c r="BB225">
        <f>IF('5-man'!BA$27="S",26.708,0)+IF('5-man'!BA$27="C",10.052,0)+IF('5-man'!BA$27="H",IF('5-man'!$Z$13="Ayak",0,IF('5-man'!$Z$13="Swift blade",9.844,9.929)),0)+IF('5-man'!AZ$27="D",481.25,0)+IF('5-man'!AZ$27="B",1.257,0)+IF('5-man'!AZ$27="A",26.917,0)+IF('5-man'!AY$27="T",1.29,0)+IF('5-man'!AZ$27="E",1.275,0)+IF('5-man'!BA$27="SB",18.815,0)+IF('5-man'!AZ$27="H",IF('5-man'!$Z$13="Ayak",1.276,0),0)</f>
        <v/>
      </c>
      <c r="BC225">
        <f>IF('5-man'!BB$27="S",26.708,0)+IF('5-man'!BB$27="C",10.052,0)+IF('5-man'!BB$27="H",IF('5-man'!$Z$13="Ayak",0,IF('5-man'!$Z$13="Swift blade",9.844,9.929)),0)+IF('5-man'!BA$27="D",481.25,0)+IF('5-man'!BA$27="B",1.257,0)+IF('5-man'!BA$27="A",26.917,0)+IF('5-man'!AZ$27="T",1.29,0)+IF('5-man'!BA$27="E",1.275,0)+IF('5-man'!BB$27="SB",18.815,0)+IF('5-man'!BA$27="H",IF('5-man'!$Z$13="Ayak",1.276,0),0)</f>
        <v/>
      </c>
      <c r="BD225">
        <f>IF('5-man'!BC$27="S",26.708,0)+IF('5-man'!BC$27="C",10.052,0)+IF('5-man'!BC$27="H",IF('5-man'!$Z$13="Ayak",0,IF('5-man'!$Z$13="Swift blade",9.844,9.929)),0)+IF('5-man'!BB$27="D",481.25,0)+IF('5-man'!BB$27="B",1.257,0)+IF('5-man'!BB$27="A",26.917,0)+IF('5-man'!BA$27="T",1.29,0)+IF('5-man'!BB$27="E",1.275,0)+IF('5-man'!BC$27="SB",18.815,0)+IF('5-man'!BB$27="H",IF('5-man'!$Z$13="Ayak",1.276,0),0)</f>
        <v/>
      </c>
      <c r="BE225">
        <f>IF('5-man'!BD$27="S",26.708,0)+IF('5-man'!BD$27="C",10.052,0)+IF('5-man'!BD$27="H",IF('5-man'!$Z$13="Ayak",0,IF('5-man'!$Z$13="Swift blade",9.844,9.929)),0)+IF('5-man'!BC$27="D",481.25,0)+IF('5-man'!BC$27="B",1.257,0)+IF('5-man'!BC$27="A",26.917,0)+IF('5-man'!BB$27="T",1.29,0)+IF('5-man'!BC$27="E",1.275,0)+IF('5-man'!BD$27="SB",18.815,0)+IF('5-man'!BC$27="H",IF('5-man'!$Z$13="Ayak",1.276,0),0)</f>
        <v/>
      </c>
      <c r="BF225">
        <f>IF('5-man'!BE$27="S",26.708,0)+IF('5-man'!BE$27="C",10.052,0)+IF('5-man'!BE$27="H",IF('5-man'!$Z$13="Ayak",0,IF('5-man'!$Z$13="Swift blade",9.844,9.929)),0)+IF('5-man'!BD$27="D",481.25,0)+IF('5-man'!BD$27="B",1.257,0)+IF('5-man'!BD$27="A",26.917,0)+IF('5-man'!BC$27="T",1.29,0)+IF('5-man'!BD$27="E",1.275,0)+IF('5-man'!BE$27="SB",18.815,0)+IF('5-man'!BD$27="H",IF('5-man'!$Z$13="Ayak",1.276,0),0)</f>
        <v/>
      </c>
      <c r="BG225">
        <f>IF('5-man'!BF$27="S",26.708,0)+IF('5-man'!BF$27="C",10.052,0)+IF('5-man'!BF$27="H",IF('5-man'!$Z$13="Ayak",0,IF('5-man'!$Z$13="Swift blade",9.844,9.929)),0)+IF('5-man'!BE$27="D",481.25,0)+IF('5-man'!BE$27="B",1.257,0)+IF('5-man'!BE$27="A",26.917,0)+IF('5-man'!BD$27="T",1.29,0)+IF('5-man'!BE$27="E",1.275,0)+IF('5-man'!BF$27="SB",18.815,0)+IF('5-man'!BE$27="H",IF('5-man'!$Z$13="Ayak",1.276,0),0)</f>
        <v/>
      </c>
      <c r="BH225">
        <f>IF('5-man'!BG$27="S",26.708,0)+IF('5-man'!BG$27="C",10.052,0)+IF('5-man'!BG$27="H",IF('5-man'!$Z$13="Ayak",0,IF('5-man'!$Z$13="Swift blade",9.844,9.929)),0)+IF('5-man'!BF$27="D",481.25,0)+IF('5-man'!BF$27="B",1.257,0)+IF('5-man'!BF$27="A",26.917,0)+IF('5-man'!BE$27="T",1.29,0)+IF('5-man'!BF$27="E",1.275,0)+IF('5-man'!BG$27="SB",18.815,0)+IF('5-man'!BF$27="H",IF('5-man'!$Z$13="Ayak",1.276,0),0)</f>
        <v/>
      </c>
      <c r="BI225">
        <f>IF('5-man'!BH$27="S",26.708,0)+IF('5-man'!BH$27="C",10.052,0)+IF('5-man'!BH$27="H",IF('5-man'!$Z$13="Ayak",0,IF('5-man'!$Z$13="Swift blade",9.844,9.929)),0)+IF('5-man'!BG$27="D",481.25,0)+IF('5-man'!BG$27="B",1.257,0)+IF('5-man'!BG$27="A",26.917,0)+IF('5-man'!BF$27="T",1.29,0)+IF('5-man'!BG$27="E",1.275,0)+IF('5-man'!BH$27="SB",18.815,0)+IF('5-man'!BG$27="H",IF('5-man'!$Z$13="Ayak",1.276,0),0)</f>
        <v/>
      </c>
      <c r="BJ225">
        <f>IF('5-man'!BI$27="S",26.708,0)+IF('5-man'!BI$27="C",10.052,0)+IF('5-man'!BI$27="H",IF('5-man'!$Z$13="Ayak",0,IF('5-man'!$Z$13="Swift blade",9.844,9.929)),0)+IF('5-man'!BH$27="D",481.25,0)+IF('5-man'!BH$27="B",1.257,0)+IF('5-man'!BH$27="A",26.917,0)+IF('5-man'!BG$27="T",1.29,0)+IF('5-man'!BH$27="E",1.275,0)+IF('5-man'!BI$27="SB",18.815,0)+IF('5-man'!BH$27="H",IF('5-man'!$Z$13="Ayak",1.276,0),0)</f>
        <v/>
      </c>
      <c r="BK225">
        <f>IF('5-man'!BJ$27="S",26.708,0)+IF('5-man'!BJ$27="C",10.052,0)+IF('5-man'!BJ$27="H",IF('5-man'!$Z$13="Ayak",0,IF('5-man'!$Z$13="Swift blade",9.844,9.929)),0)+IF('5-man'!BI$27="D",481.25,0)+IF('5-man'!BI$27="B",1.257,0)+IF('5-man'!BI$27="A",26.917,0)+IF('5-man'!BH$27="T",1.29,0)+IF('5-man'!BI$27="E",1.275,0)+IF('5-man'!BJ$27="SB",18.815,0)+IF('5-man'!BI$27="H",IF('5-man'!$Z$13="Ayak",1.276,0),0)</f>
        <v/>
      </c>
      <c r="BL225">
        <f>IF('5-man'!BK$27="S",26.708,0)+IF('5-man'!BK$27="C",10.052,0)+IF('5-man'!BK$27="H",IF('5-man'!$Z$13="Ayak",0,IF('5-man'!$Z$13="Swift blade",9.844,9.929)),0)+IF('5-man'!BJ$27="D",481.25,0)+IF('5-man'!BJ$27="B",1.257,0)+IF('5-man'!BJ$27="A",26.917,0)+IF('5-man'!BI$27="T",1.29,0)+IF('5-man'!BJ$27="E",1.275,0)+IF('5-man'!BK$27="SB",18.815,0)+IF('5-man'!BJ$27="H",IF('5-man'!$Z$13="Ayak",1.276,0),0)</f>
        <v/>
      </c>
      <c r="BM225">
        <f>IF('5-man'!BL$27="S",26.708,0)+IF('5-man'!BL$27="C",10.052,0)+IF('5-man'!BL$27="H",IF('5-man'!$Z$13="Ayak",0,IF('5-man'!$Z$13="Swift blade",9.844,9.929)),0)+IF('5-man'!BK$27="D",481.25,0)+IF('5-man'!BK$27="B",1.257,0)+IF('5-man'!BK$27="A",26.917,0)+IF('5-man'!BJ$27="T",1.29,0)+IF('5-man'!BK$27="E",1.275,0)+IF('5-man'!BL$27="SB",18.815,0)+IF('5-man'!BK$27="H",IF('5-man'!$Z$13="Ayak",1.276,0),0)</f>
        <v/>
      </c>
      <c r="BN225">
        <f>IF('5-man'!BM$27="S",26.708,0)+IF('5-man'!BM$27="C",10.052,0)+IF('5-man'!BM$27="H",IF('5-man'!$Z$13="Ayak",0,IF('5-man'!$Z$13="Swift blade",9.844,9.929)),0)+IF('5-man'!BL$27="D",481.25,0)+IF('5-man'!BL$27="B",1.257,0)+IF('5-man'!BL$27="A",26.917,0)+IF('5-man'!BK$27="T",1.29,0)+IF('5-man'!BL$27="E",1.275,0)+IF('5-man'!BM$27="SB",18.815,0)+IF('5-man'!BL$27="H",IF('5-man'!$Z$13="Ayak",1.276,0),0)</f>
        <v/>
      </c>
      <c r="BO225">
        <f>IF('5-man'!BN$27="S",26.708,0)+IF('5-man'!BN$27="C",10.052,0)+IF('5-man'!BN$27="H",IF('5-man'!$Z$13="Ayak",0,IF('5-man'!$Z$13="Swift blade",9.844,9.929)),0)+IF('5-man'!BM$27="D",481.25,0)+IF('5-man'!BM$27="B",1.257,0)+IF('5-man'!BM$27="A",26.917,0)+IF('5-man'!BL$27="T",1.29,0)+IF('5-man'!BM$27="E",1.275,0)+IF('5-man'!BN$27="SB",18.815,0)+IF('5-man'!BM$27="H",IF('5-man'!$Z$13="Ayak",1.276,0),0)</f>
        <v/>
      </c>
      <c r="BP225">
        <f>IF('5-man'!BO$27="S",26.708,0)+IF('5-man'!BO$27="C",10.052,0)+IF('5-man'!BO$27="H",IF('5-man'!$Z$13="Ayak",0,IF('5-man'!$Z$13="Swift blade",9.844,9.929)),0)+IF('5-man'!BN$27="D",481.25,0)+IF('5-man'!BN$27="B",1.257,0)+IF('5-man'!BN$27="A",26.917,0)+IF('5-man'!BM$27="T",1.29,0)+IF('5-man'!BN$27="E",1.275,0)+IF('5-man'!BO$27="SB",18.815,0)+IF('5-man'!BN$27="H",IF('5-man'!$Z$13="Ayak",1.276,0),0)</f>
        <v/>
      </c>
      <c r="BQ225">
        <f>IF('5-man'!BP$27="S",26.708,0)+IF('5-man'!BP$27="C",10.052,0)+IF('5-man'!BP$27="H",IF('5-man'!$Z$13="Ayak",0,IF('5-man'!$Z$13="Swift blade",9.844,9.929)),0)+IF('5-man'!BO$27="D",481.25,0)+IF('5-man'!BO$27="B",1.257,0)+IF('5-man'!BO$27="A",26.917,0)+IF('5-man'!BN$27="T",1.29,0)+IF('5-man'!BO$27="E",1.275,0)+IF('5-man'!BP$27="SB",18.815,0)+IF('5-man'!BO$27="H",IF('5-man'!$Z$13="Ayak",1.276,0),0)</f>
        <v/>
      </c>
      <c r="BR225">
        <f>IF('5-man'!BQ$27="S",26.708,0)+IF('5-man'!BQ$27="C",10.052,0)+IF('5-man'!BQ$27="H",IF('5-man'!$Z$13="Ayak",0,IF('5-man'!$Z$13="Swift blade",9.844,9.929)),0)+IF('5-man'!BP$27="D",481.25,0)+IF('5-man'!BP$27="B",1.257,0)+IF('5-man'!BP$27="A",26.917,0)+IF('5-man'!BO$27="T",1.29,0)+IF('5-man'!BP$27="E",1.275,0)+IF('5-man'!BQ$27="SB",18.815,0)+IF('5-man'!BP$27="H",IF('5-man'!$Z$13="Ayak",1.276,0),0)</f>
        <v/>
      </c>
      <c r="BS225">
        <f>IF('5-man'!BR$27="S",26.708,0)+IF('5-man'!BR$27="C",10.052,0)+IF('5-man'!BR$27="H",IF('5-man'!$Z$13="Ayak",0,IF('5-man'!$Z$13="Swift blade",9.844,9.929)),0)+IF('5-man'!BQ$27="D",481.25,0)+IF('5-man'!BQ$27="B",1.257,0)+IF('5-man'!BQ$27="A",26.917,0)+IF('5-man'!BP$27="T",1.29,0)+IF('5-man'!BQ$27="E",1.275,0)+IF('5-man'!BR$27="SB",18.815,0)+IF('5-man'!BQ$27="H",IF('5-man'!$Z$13="Ayak",1.276,0),0)</f>
        <v/>
      </c>
      <c r="BT225">
        <f>IF('5-man'!BS$27="S",26.708,0)+IF('5-man'!BS$27="C",10.052,0)+IF('5-man'!BS$27="H",IF('5-man'!$Z$13="Ayak",0,IF('5-man'!$Z$13="Swift blade",9.844,9.929)),0)+IF('5-man'!BR$27="D",481.25,0)+IF('5-man'!BR$27="B",1.257,0)+IF('5-man'!BR$27="A",26.917,0)+IF('5-man'!BQ$27="T",1.29,0)+IF('5-man'!BR$27="E",1.275,0)+IF('5-man'!BS$27="SB",18.815,0)+IF('5-man'!BR$27="H",IF('5-man'!$Z$13="Ayak",1.276,0),0)</f>
        <v/>
      </c>
      <c r="BU225">
        <f>IF('5-man'!BT$27="S",26.708,0)+IF('5-man'!BT$27="C",10.052,0)+IF('5-man'!BT$27="H",IF('5-man'!$Z$13="Ayak",0,IF('5-man'!$Z$13="Swift blade",9.844,9.929)),0)+IF('5-man'!BS$27="D",481.25,0)+IF('5-man'!BS$27="B",1.257,0)+IF('5-man'!BS$27="A",26.917,0)+IF('5-man'!BR$27="T",1.29,0)+IF('5-man'!BS$27="E",1.275,0)+IF('5-man'!BT$27="SB",18.815,0)+IF('5-man'!BS$27="H",IF('5-man'!$Z$13="Ayak",1.276,0),0)</f>
        <v/>
      </c>
      <c r="BV225">
        <f>IF('5-man'!BU$27="S",26.708,0)+IF('5-man'!BU$27="C",10.052,0)+IF('5-man'!BU$27="H",IF('5-man'!$Z$13="Ayak",0,IF('5-man'!$Z$13="Swift blade",9.844,9.929)),0)+IF('5-man'!BT$27="D",481.25,0)+IF('5-man'!BT$27="B",1.257,0)+IF('5-man'!BT$27="A",26.917,0)+IF('5-man'!BS$27="T",1.29,0)+IF('5-man'!BT$27="E",1.275,0)+IF('5-man'!BU$27="SB",18.815,0)+IF('5-man'!BT$27="H",IF('5-man'!$Z$13="Ayak",1.276,0),0)</f>
        <v/>
      </c>
      <c r="BW225">
        <f>IF('5-man'!BV$27="S",26.708,0)+IF('5-man'!BV$27="C",10.052,0)+IF('5-man'!BV$27="H",IF('5-man'!$Z$13="Ayak",0,IF('5-man'!$Z$13="Swift blade",9.844,9.929)),0)+IF('5-man'!BU$27="D",481.25,0)+IF('5-man'!BU$27="B",1.257,0)+IF('5-man'!BU$27="A",26.917,0)+IF('5-man'!BT$27="T",1.29,0)+IF('5-man'!BU$27="E",1.275,0)+IF('5-man'!BV$27="SB",18.815,0)+IF('5-man'!BU$27="H",IF('5-man'!$Z$13="Ayak",1.276,0),0)</f>
        <v/>
      </c>
      <c r="BX225">
        <f>IF('5-man'!BW$27="S",26.708,0)+IF('5-man'!BW$27="C",10.052,0)+IF('5-man'!BW$27="H",IF('5-man'!$Z$13="Ayak",0,IF('5-man'!$Z$13="Swift blade",9.844,9.929)),0)+IF('5-man'!BV$27="D",481.25,0)+IF('5-man'!BV$27="B",1.257,0)+IF('5-man'!BV$27="A",26.917,0)+IF('5-man'!BU$27="T",1.29,0)+IF('5-man'!BV$27="E",1.275,0)+IF('5-man'!BW$27="SB",18.815,0)+IF('5-man'!BV$27="H",IF('5-man'!$Z$13="Ayak",1.276,0),0)</f>
        <v/>
      </c>
      <c r="BY225">
        <f>IF('5-man'!BX$27="S",26.708,0)+IF('5-man'!BX$27="C",10.052,0)+IF('5-man'!BX$27="H",IF('5-man'!$Z$13="Ayak",0,IF('5-man'!$Z$13="Swift blade",9.844,9.929)),0)+IF('5-man'!BW$27="D",481.25,0)+IF('5-man'!BW$27="B",1.257,0)+IF('5-man'!BW$27="A",26.917,0)+IF('5-man'!BV$27="T",1.29,0)+IF('5-man'!BW$27="E",1.275,0)+IF('5-man'!BX$27="SB",18.815,0)+IF('5-man'!BW$27="H",IF('5-man'!$Z$13="Ayak",1.276,0),0)</f>
        <v/>
      </c>
      <c r="BZ225">
        <f>IF('5-man'!BY$27="S",26.708,0)+IF('5-man'!BY$27="C",10.052,0)+IF('5-man'!BY$27="H",IF('5-man'!$Z$13="Ayak",0,IF('5-man'!$Z$13="Swift blade",9.844,9.929)),0)+IF('5-man'!BX$27="D",481.25,0)+IF('5-man'!BX$27="B",1.257,0)+IF('5-man'!BX$27="A",26.917,0)+IF('5-man'!BW$27="T",1.29,0)+IF('5-man'!BX$27="E",1.275,0)+IF('5-man'!BY$27="SB",18.815,0)+IF('5-man'!BX$27="H",IF('5-man'!$Z$13="Ayak",1.276,0),0)</f>
        <v/>
      </c>
      <c r="CA225">
        <f>IF('5-man'!BZ$27="S",26.708,0)+IF('5-man'!BZ$27="C",10.052,0)+IF('5-man'!BZ$27="H",IF('5-man'!$Z$13="Ayak",0,IF('5-man'!$Z$13="Swift blade",9.844,9.929)),0)+IF('5-man'!BY$27="D",481.25,0)+IF('5-man'!BY$27="B",1.257,0)+IF('5-man'!BY$27="A",26.917,0)+IF('5-man'!BX$27="T",1.29,0)+IF('5-man'!BY$27="E",1.275,0)+IF('5-man'!BZ$27="SB",18.815,0)+IF('5-man'!BY$27="H",IF('5-man'!$Z$13="Ayak",1.276,0),0)</f>
        <v/>
      </c>
      <c r="CB225">
        <f>IF('5-man'!CA$27="S",26.708,0)+IF('5-man'!CA$27="C",10.052,0)+IF('5-man'!CA$27="H",IF('5-man'!$Z$13="Ayak",0,IF('5-man'!$Z$13="Swift blade",9.844,9.929)),0)+IF('5-man'!BZ$27="D",481.25,0)+IF('5-man'!BZ$27="B",1.257,0)+IF('5-man'!BZ$27="A",26.917,0)+IF('5-man'!BY$27="T",1.29,0)+IF('5-man'!BZ$27="E",1.275,0)+IF('5-man'!CA$27="SB",18.815,0)+IF('5-man'!BZ$27="H",IF('5-man'!$Z$13="Ayak",1.276,0),0)</f>
        <v/>
      </c>
      <c r="CC225">
        <f>IF('5-man'!CB$27="S",26.708,0)+IF('5-man'!CB$27="C",10.052,0)+IF('5-man'!CB$27="H",IF('5-man'!$Z$13="Ayak",0,IF('5-man'!$Z$13="Swift blade",9.844,9.929)),0)+IF('5-man'!CA$27="D",481.25,0)+IF('5-man'!CA$27="B",1.257,0)+IF('5-man'!CA$27="A",26.917,0)+IF('5-man'!BZ$27="T",1.29,0)+IF('5-man'!CA$27="E",1.275,0)+IF('5-man'!CB$27="SB",18.815,0)+IF('5-man'!CA$27="H",IF('5-man'!$Z$13="Ayak",1.276,0),0)</f>
        <v/>
      </c>
      <c r="CD225">
        <f>IF('5-man'!CC$27="S",26.708,0)+IF('5-man'!CC$27="C",10.052,0)+IF('5-man'!CC$27="H",IF('5-man'!$Z$13="Ayak",0,IF('5-man'!$Z$13="Swift blade",9.844,9.929)),0)+IF('5-man'!CB$27="D",481.25,0)+IF('5-man'!CB$27="B",1.257,0)+IF('5-man'!CB$27="A",26.917,0)+IF('5-man'!CA$27="T",1.29,0)+IF('5-man'!CB$27="E",1.275,0)+IF('5-man'!CC$27="SB",18.815,0)+IF('5-man'!CB$27="H",IF('5-man'!$Z$13="Ayak",1.276,0),0)</f>
        <v/>
      </c>
    </row>
    <row r="226">
      <c r="A226" t="inlineStr">
        <is>
          <t>P3 misc</t>
        </is>
      </c>
      <c r="B226">
        <f>IF('5-man'!$BF$4="",MIN($C$248:$CD$248),'5-man'!$BF$4)</f>
        <v/>
      </c>
      <c r="C226">
        <f>MIN(100,INDEX($B$221:$CD$221,1,N226+1)+IF(AND(ISNUMBER(Q226),Q226&gt;N226),25,0))</f>
        <v/>
      </c>
      <c r="D226">
        <f>INDEX($B$222:$CD$222,1,N226+1)</f>
        <v/>
      </c>
      <c r="E226">
        <f>MIN(100,C226+IF(OR('5-man'!$L$6=TRUE,'5-man'!$L$6="TRUE",'5-man'!$L$6="Yes"),15,0))</f>
        <v/>
      </c>
      <c r="F226">
        <f>MAX(0,ROUNDUP((IF('5-man'!$AH$6="",IF('5-man'!$AE$6="",0,'5-man'!$AE$6),'5-man'!$AH$6)-E226)/10,0))</f>
        <v/>
      </c>
      <c r="G226">
        <f>IF(F226=0,I226,MAX(I226,N226+(IF(OR('5-man'!$F$6=TRUE,'5-man'!$F$6="TRUE",'5-man'!$F$6="Yes"),25,50)-D226)+IF(OR('5-man'!$F$6=TRUE,'5-man'!$F$6="TRUE",'5-man'!$F$6="Yes"),25,50)*(F226-1)))</f>
        <v/>
      </c>
      <c r="H226">
        <f>MIN(100,E226+10*F226)</f>
        <v/>
      </c>
      <c r="I226">
        <f>B226+IF('5-man'!$BF$4="",19,21)</f>
        <v/>
      </c>
      <c r="J226">
        <f>IF(G226-I226&lt;=0,0,4*INT((G226-I226)/21)+(MOD(G226-I226,21)&gt;0)+(MOD(G226-I226,21)&gt;6)+(MOD(G226-I226,21)&gt;11)+(MOD(G226-I226,21)&gt;16))</f>
        <v/>
      </c>
      <c r="K226">
        <f>IF(OR('5-man'!$F$6=TRUE,'5-man'!$F$6="TRUE",'5-man'!$F$6="Yes"),H226,E226)-IF('5-man'!$AE$6="",0,'5-man'!$AE$6)+15*(OR('5-man'!$O$6=TRUE,'5-man'!$O$6="TRUE",'5-man'!$O$6="Yes"))+15*(OR('5-man'!$R$6=TRUE,'5-man'!$R$6="TRUE",'5-man'!$R$6="Yes"))</f>
        <v/>
      </c>
      <c r="L226">
        <f>MAX(0,ROUNDUP((IF('5-man'!$AX$6="",30,'5-man'!$AX$6)-K226)/10,0))</f>
        <v/>
      </c>
      <c r="M226">
        <f>IF(OR('5-man'!$F$6=TRUE,'5-man'!$F$6="TRUE",'5-man'!$F$6="Yes"),G226+50*L226,IF(L226=0,N226,N226+(50-D226)+50*(L226-1)))</f>
        <v/>
      </c>
      <c r="N226">
        <f>MAX($C$227:$CD$227)</f>
        <v/>
      </c>
      <c r="O226">
        <f>MAX(0,ROUNDUP((IF('5-man'!$AE$6="",0,'5-man'!$AE$6)-H226)/10,0))</f>
        <v/>
      </c>
      <c r="P226">
        <f>G226+50*O226</f>
        <v/>
      </c>
      <c r="Q226">
        <f>IF(OR('5-man'!$V$6="",COUNTIF('5-man'!$C$27:'5-man'!$CD$27,"P")&gt;0),"",IFERROR(INT(IF(ISNUMBER('5-man'!$V$6),IF('5-man'!$V$6&lt;1,'5-man'!$V$6*86400,'5-man'!$V$6),VALUE(LEFT('5-man'!$V$6,FIND(":",'5-man'!$V$6)-1))*60+VALUE(MID('5-man'!$V$6,FIND(":",'5-man'!$V$6)+1,20)))/0.6+0.000001),""))</f>
        <v/>
      </c>
      <c r="R226">
        <f>IF(AND(IF('5-man'!$C$6="",100,'5-man'!$C$6)=95,COUNTIF('5-man'!$C$27:$CD$27,"R")=0,COUNTIF('5-man'!$C$27:$CD$27,"D")&gt;0),INDEX('5-man'!$C$24:$CD$24,1,MATCH("D",'5-man'!$C$27:$CD$27,0))+1,"")</f>
      </c>
    </row>
    <row r="227">
      <c r="A227" t="inlineStr">
        <is>
          <t>P3 act</t>
        </is>
      </c>
      <c r="C227">
        <f>IF(OR('5-man'!C$27="P",OR('5-man'!C$27="R",'5-man'!C$24=$R$226),AND('5-man'!C$24&lt;=IF('5-man'!$BF$4="",999,'5-man'!$BF$4),OR('5-man'!C$27="D",LEFT('5-man'!C$27,3)="ST&gt;",OR(AND('5-man'!C$25="ST&gt;3",C204&gt;=100),AND('5-man'!C$26="ST&gt;3",C212&gt;=100),AND('5-man'!C$28="ST&gt;3",C228&gt;=100),AND('5-man'!C$29="ST&gt;3",C236&gt;=100))))),'5-man'!C$24,0)</f>
        <v/>
      </c>
      <c r="D227">
        <f>IF(OR('5-man'!D$27="P",OR('5-man'!D$27="R",'5-man'!D$24=$R$226),AND('5-man'!D$24&lt;=IF('5-man'!$BF$4="",999,'5-man'!$BF$4),OR('5-man'!D$27="D",LEFT('5-man'!D$27,3)="ST&gt;",OR(AND('5-man'!D$25="ST&gt;3",D204&gt;=100),AND('5-man'!D$26="ST&gt;3",D212&gt;=100),AND('5-man'!D$28="ST&gt;3",D228&gt;=100),AND('5-man'!D$29="ST&gt;3",D236&gt;=100))))),'5-man'!D$24,0)</f>
        <v/>
      </c>
      <c r="E227">
        <f>IF(OR('5-man'!E$27="P",OR('5-man'!E$27="R",'5-man'!E$24=$R$226),AND('5-man'!E$24&lt;=IF('5-man'!$BF$4="",999,'5-man'!$BF$4),OR('5-man'!E$27="D",LEFT('5-man'!E$27,3)="ST&gt;",OR(AND('5-man'!E$25="ST&gt;3",E204&gt;=100),AND('5-man'!E$26="ST&gt;3",E212&gt;=100),AND('5-man'!E$28="ST&gt;3",E228&gt;=100),AND('5-man'!E$29="ST&gt;3",E236&gt;=100))))),'5-man'!E$24,0)</f>
        <v/>
      </c>
      <c r="F227">
        <f>IF(OR('5-man'!F$27="P",OR('5-man'!F$27="R",'5-man'!F$24=$R$226),AND('5-man'!F$24&lt;=IF('5-man'!$BF$4="",999,'5-man'!$BF$4),OR('5-man'!F$27="D",LEFT('5-man'!F$27,3)="ST&gt;",OR(AND('5-man'!F$25="ST&gt;3",F204&gt;=100),AND('5-man'!F$26="ST&gt;3",F212&gt;=100),AND('5-man'!F$28="ST&gt;3",F228&gt;=100),AND('5-man'!F$29="ST&gt;3",F236&gt;=100))))),'5-man'!F$24,0)</f>
        <v/>
      </c>
      <c r="G227">
        <f>IF(OR('5-man'!G$27="P",OR('5-man'!G$27="R",'5-man'!G$24=$R$226),AND('5-man'!G$24&lt;=IF('5-man'!$BF$4="",999,'5-man'!$BF$4),OR('5-man'!G$27="D",LEFT('5-man'!G$27,3)="ST&gt;",OR(AND('5-man'!G$25="ST&gt;3",G204&gt;=100),AND('5-man'!G$26="ST&gt;3",G212&gt;=100),AND('5-man'!G$28="ST&gt;3",G228&gt;=100),AND('5-man'!G$29="ST&gt;3",G236&gt;=100))))),'5-man'!G$24,0)</f>
        <v/>
      </c>
      <c r="H227">
        <f>IF(OR('5-man'!H$27="P",OR('5-man'!H$27="R",'5-man'!H$24=$R$226),AND('5-man'!H$24&lt;=IF('5-man'!$BF$4="",999,'5-man'!$BF$4),OR('5-man'!H$27="D",LEFT('5-man'!H$27,3)="ST&gt;",OR(AND('5-man'!H$25="ST&gt;3",H204&gt;=100),AND('5-man'!H$26="ST&gt;3",H212&gt;=100),AND('5-man'!H$28="ST&gt;3",H228&gt;=100),AND('5-man'!H$29="ST&gt;3",H236&gt;=100))))),'5-man'!H$24,0)</f>
        <v/>
      </c>
      <c r="I227">
        <f>IF(OR('5-man'!I$27="P",OR('5-man'!I$27="R",'5-man'!I$24=$R$226),AND('5-man'!I$24&lt;=IF('5-man'!$BF$4="",999,'5-man'!$BF$4),OR('5-man'!I$27="D",LEFT('5-man'!I$27,3)="ST&gt;",OR(AND('5-man'!I$25="ST&gt;3",I204&gt;=100),AND('5-man'!I$26="ST&gt;3",I212&gt;=100),AND('5-man'!I$28="ST&gt;3",I228&gt;=100),AND('5-man'!I$29="ST&gt;3",I236&gt;=100))))),'5-man'!I$24,0)</f>
        <v/>
      </c>
      <c r="J227">
        <f>IF(OR('5-man'!J$27="P",OR('5-man'!J$27="R",'5-man'!J$24=$R$226),AND('5-man'!J$24&lt;=IF('5-man'!$BF$4="",999,'5-man'!$BF$4),OR('5-man'!J$27="D",LEFT('5-man'!J$27,3)="ST&gt;",OR(AND('5-man'!J$25="ST&gt;3",J204&gt;=100),AND('5-man'!J$26="ST&gt;3",J212&gt;=100),AND('5-man'!J$28="ST&gt;3",J228&gt;=100),AND('5-man'!J$29="ST&gt;3",J236&gt;=100))))),'5-man'!J$24,0)</f>
        <v/>
      </c>
      <c r="K227">
        <f>IF(OR('5-man'!K$27="P",OR('5-man'!K$27="R",'5-man'!K$24=$R$226),AND('5-man'!K$24&lt;=IF('5-man'!$BF$4="",999,'5-man'!$BF$4),OR('5-man'!K$27="D",LEFT('5-man'!K$27,3)="ST&gt;",OR(AND('5-man'!K$25="ST&gt;3",K204&gt;=100),AND('5-man'!K$26="ST&gt;3",K212&gt;=100),AND('5-man'!K$28="ST&gt;3",K228&gt;=100),AND('5-man'!K$29="ST&gt;3",K236&gt;=100))))),'5-man'!K$24,0)</f>
        <v/>
      </c>
      <c r="L227">
        <f>IF(OR('5-man'!L$27="P",OR('5-man'!L$27="R",'5-man'!L$24=$R$226),AND('5-man'!L$24&lt;=IF('5-man'!$BF$4="",999,'5-man'!$BF$4),OR('5-man'!L$27="D",LEFT('5-man'!L$27,3)="ST&gt;",OR(AND('5-man'!L$25="ST&gt;3",L204&gt;=100),AND('5-man'!L$26="ST&gt;3",L212&gt;=100),AND('5-man'!L$28="ST&gt;3",L228&gt;=100),AND('5-man'!L$29="ST&gt;3",L236&gt;=100))))),'5-man'!L$24,0)</f>
        <v/>
      </c>
      <c r="M227">
        <f>IF(OR('5-man'!M$27="P",OR('5-man'!M$27="R",'5-man'!M$24=$R$226),AND('5-man'!M$24&lt;=IF('5-man'!$BF$4="",999,'5-man'!$BF$4),OR('5-man'!M$27="D",LEFT('5-man'!M$27,3)="ST&gt;",OR(AND('5-man'!M$25="ST&gt;3",M204&gt;=100),AND('5-man'!M$26="ST&gt;3",M212&gt;=100),AND('5-man'!M$28="ST&gt;3",M228&gt;=100),AND('5-man'!M$29="ST&gt;3",M236&gt;=100))))),'5-man'!M$24,0)</f>
        <v/>
      </c>
      <c r="N227">
        <f>IF(OR('5-man'!N$27="P",OR('5-man'!N$27="R",'5-man'!N$24=$R$226),AND('5-man'!N$24&lt;=IF('5-man'!$BF$4="",999,'5-man'!$BF$4),OR('5-man'!N$27="D",LEFT('5-man'!N$27,3)="ST&gt;",OR(AND('5-man'!N$25="ST&gt;3",N204&gt;=100),AND('5-man'!N$26="ST&gt;3",N212&gt;=100),AND('5-man'!N$28="ST&gt;3",N228&gt;=100),AND('5-man'!N$29="ST&gt;3",N236&gt;=100))))),'5-man'!N$24,0)</f>
        <v/>
      </c>
      <c r="O227">
        <f>IF(OR('5-man'!O$27="P",OR('5-man'!O$27="R",'5-man'!O$24=$R$226),AND('5-man'!O$24&lt;=IF('5-man'!$BF$4="",999,'5-man'!$BF$4),OR('5-man'!O$27="D",LEFT('5-man'!O$27,3)="ST&gt;",OR(AND('5-man'!O$25="ST&gt;3",O204&gt;=100),AND('5-man'!O$26="ST&gt;3",O212&gt;=100),AND('5-man'!O$28="ST&gt;3",O228&gt;=100),AND('5-man'!O$29="ST&gt;3",O236&gt;=100))))),'5-man'!O$24,0)</f>
        <v/>
      </c>
      <c r="P227">
        <f>IF(OR('5-man'!P$27="P",OR('5-man'!P$27="R",'5-man'!P$24=$R$226),AND('5-man'!P$24&lt;=IF('5-man'!$BF$4="",999,'5-man'!$BF$4),OR('5-man'!P$27="D",LEFT('5-man'!P$27,3)="ST&gt;",OR(AND('5-man'!P$25="ST&gt;3",P204&gt;=100),AND('5-man'!P$26="ST&gt;3",P212&gt;=100),AND('5-man'!P$28="ST&gt;3",P228&gt;=100),AND('5-man'!P$29="ST&gt;3",P236&gt;=100))))),'5-man'!P$24,0)</f>
        <v/>
      </c>
      <c r="Q227">
        <f>IF(OR('5-man'!Q$27="P",OR('5-man'!Q$27="R",'5-man'!Q$24=$R$226),AND('5-man'!Q$24&lt;=IF('5-man'!$BF$4="",999,'5-man'!$BF$4),OR('5-man'!Q$27="D",LEFT('5-man'!Q$27,3)="ST&gt;",OR(AND('5-man'!Q$25="ST&gt;3",Q204&gt;=100),AND('5-man'!Q$26="ST&gt;3",Q212&gt;=100),AND('5-man'!Q$28="ST&gt;3",Q228&gt;=100),AND('5-man'!Q$29="ST&gt;3",Q236&gt;=100))))),'5-man'!Q$24,0)</f>
        <v/>
      </c>
      <c r="R227">
        <f>IF(OR('5-man'!R$27="P",OR('5-man'!R$27="R",'5-man'!R$24=$R$226),AND('5-man'!R$24&lt;=IF('5-man'!$BF$4="",999,'5-man'!$BF$4),OR('5-man'!R$27="D",LEFT('5-man'!R$27,3)="ST&gt;",OR(AND('5-man'!R$25="ST&gt;3",R204&gt;=100),AND('5-man'!R$26="ST&gt;3",R212&gt;=100),AND('5-man'!R$28="ST&gt;3",R228&gt;=100),AND('5-man'!R$29="ST&gt;3",R236&gt;=100))))),'5-man'!R$24,0)</f>
        <v/>
      </c>
      <c r="S227">
        <f>IF(OR('5-man'!S$27="P",OR('5-man'!S$27="R",'5-man'!S$24=$R$226),AND('5-man'!S$24&lt;=IF('5-man'!$BF$4="",999,'5-man'!$BF$4),OR('5-man'!S$27="D",LEFT('5-man'!S$27,3)="ST&gt;",OR(AND('5-man'!S$25="ST&gt;3",S204&gt;=100),AND('5-man'!S$26="ST&gt;3",S212&gt;=100),AND('5-man'!S$28="ST&gt;3",S228&gt;=100),AND('5-man'!S$29="ST&gt;3",S236&gt;=100))))),'5-man'!S$24,0)</f>
        <v/>
      </c>
      <c r="T227">
        <f>IF(OR('5-man'!T$27="P",OR('5-man'!T$27="R",'5-man'!T$24=$R$226),AND('5-man'!T$24&lt;=IF('5-man'!$BF$4="",999,'5-man'!$BF$4),OR('5-man'!T$27="D",LEFT('5-man'!T$27,3)="ST&gt;",OR(AND('5-man'!T$25="ST&gt;3",T204&gt;=100),AND('5-man'!T$26="ST&gt;3",T212&gt;=100),AND('5-man'!T$28="ST&gt;3",T228&gt;=100),AND('5-man'!T$29="ST&gt;3",T236&gt;=100))))),'5-man'!T$24,0)</f>
        <v/>
      </c>
      <c r="U227">
        <f>IF(OR('5-man'!U$27="P",OR('5-man'!U$27="R",'5-man'!U$24=$R$226),AND('5-man'!U$24&lt;=IF('5-man'!$BF$4="",999,'5-man'!$BF$4),OR('5-man'!U$27="D",LEFT('5-man'!U$27,3)="ST&gt;",OR(AND('5-man'!U$25="ST&gt;3",U204&gt;=100),AND('5-man'!U$26="ST&gt;3",U212&gt;=100),AND('5-man'!U$28="ST&gt;3",U228&gt;=100),AND('5-man'!U$29="ST&gt;3",U236&gt;=100))))),'5-man'!U$24,0)</f>
        <v/>
      </c>
      <c r="V227">
        <f>IF(OR('5-man'!V$27="P",OR('5-man'!V$27="R",'5-man'!V$24=$R$226),AND('5-man'!V$24&lt;=IF('5-man'!$BF$4="",999,'5-man'!$BF$4),OR('5-man'!V$27="D",LEFT('5-man'!V$27,3)="ST&gt;",OR(AND('5-man'!V$25="ST&gt;3",V204&gt;=100),AND('5-man'!V$26="ST&gt;3",V212&gt;=100),AND('5-man'!V$28="ST&gt;3",V228&gt;=100),AND('5-man'!V$29="ST&gt;3",V236&gt;=100))))),'5-man'!V$24,0)</f>
        <v/>
      </c>
      <c r="W227">
        <f>IF(OR('5-man'!W$27="P",OR('5-man'!W$27="R",'5-man'!W$24=$R$226),AND('5-man'!W$24&lt;=IF('5-man'!$BF$4="",999,'5-man'!$BF$4),OR('5-man'!W$27="D",LEFT('5-man'!W$27,3)="ST&gt;",OR(AND('5-man'!W$25="ST&gt;3",W204&gt;=100),AND('5-man'!W$26="ST&gt;3",W212&gt;=100),AND('5-man'!W$28="ST&gt;3",W228&gt;=100),AND('5-man'!W$29="ST&gt;3",W236&gt;=100))))),'5-man'!W$24,0)</f>
        <v/>
      </c>
      <c r="X227">
        <f>IF(OR('5-man'!X$27="P",OR('5-man'!X$27="R",'5-man'!X$24=$R$226),AND('5-man'!X$24&lt;=IF('5-man'!$BF$4="",999,'5-man'!$BF$4),OR('5-man'!X$27="D",LEFT('5-man'!X$27,3)="ST&gt;",OR(AND('5-man'!X$25="ST&gt;3",X204&gt;=100),AND('5-man'!X$26="ST&gt;3",X212&gt;=100),AND('5-man'!X$28="ST&gt;3",X228&gt;=100),AND('5-man'!X$29="ST&gt;3",X236&gt;=100))))),'5-man'!X$24,0)</f>
        <v/>
      </c>
      <c r="Y227">
        <f>IF(OR('5-man'!Y$27="P",OR('5-man'!Y$27="R",'5-man'!Y$24=$R$226),AND('5-man'!Y$24&lt;=IF('5-man'!$BF$4="",999,'5-man'!$BF$4),OR('5-man'!Y$27="D",LEFT('5-man'!Y$27,3)="ST&gt;",OR(AND('5-man'!Y$25="ST&gt;3",Y204&gt;=100),AND('5-man'!Y$26="ST&gt;3",Y212&gt;=100),AND('5-man'!Y$28="ST&gt;3",Y228&gt;=100),AND('5-man'!Y$29="ST&gt;3",Y236&gt;=100))))),'5-man'!Y$24,0)</f>
        <v/>
      </c>
      <c r="Z227">
        <f>IF(OR('5-man'!Z$27="P",OR('5-man'!Z$27="R",'5-man'!Z$24=$R$226),AND('5-man'!Z$24&lt;=IF('5-man'!$BF$4="",999,'5-man'!$BF$4),OR('5-man'!Z$27="D",LEFT('5-man'!Z$27,3)="ST&gt;",OR(AND('5-man'!Z$25="ST&gt;3",Z204&gt;=100),AND('5-man'!Z$26="ST&gt;3",Z212&gt;=100),AND('5-man'!Z$28="ST&gt;3",Z228&gt;=100),AND('5-man'!Z$29="ST&gt;3",Z236&gt;=100))))),'5-man'!Z$24,0)</f>
        <v/>
      </c>
      <c r="AA227">
        <f>IF(OR('5-man'!AA$27="P",OR('5-man'!AA$27="R",'5-man'!AA$24=$R$226),AND('5-man'!AA$24&lt;=IF('5-man'!$BF$4="",999,'5-man'!$BF$4),OR('5-man'!AA$27="D",LEFT('5-man'!AA$27,3)="ST&gt;",OR(AND('5-man'!AA$25="ST&gt;3",AA204&gt;=100),AND('5-man'!AA$26="ST&gt;3",AA212&gt;=100),AND('5-man'!AA$28="ST&gt;3",AA228&gt;=100),AND('5-man'!AA$29="ST&gt;3",AA236&gt;=100))))),'5-man'!AA$24,0)</f>
        <v/>
      </c>
      <c r="AB227">
        <f>IF(OR('5-man'!AB$27="P",OR('5-man'!AB$27="R",'5-man'!AB$24=$R$226),AND('5-man'!AB$24&lt;=IF('5-man'!$BF$4="",999,'5-man'!$BF$4),OR('5-man'!AB$27="D",LEFT('5-man'!AB$27,3)="ST&gt;",OR(AND('5-man'!AB$25="ST&gt;3",AB204&gt;=100),AND('5-man'!AB$26="ST&gt;3",AB212&gt;=100),AND('5-man'!AB$28="ST&gt;3",AB228&gt;=100),AND('5-man'!AB$29="ST&gt;3",AB236&gt;=100))))),'5-man'!AB$24,0)</f>
        <v/>
      </c>
      <c r="AC227">
        <f>IF(OR('5-man'!AC$27="P",OR('5-man'!AC$27="R",'5-man'!AC$24=$R$226),AND('5-man'!AC$24&lt;=IF('5-man'!$BF$4="",999,'5-man'!$BF$4),OR('5-man'!AC$27="D",LEFT('5-man'!AC$27,3)="ST&gt;",OR(AND('5-man'!AC$25="ST&gt;3",AC204&gt;=100),AND('5-man'!AC$26="ST&gt;3",AC212&gt;=100),AND('5-man'!AC$28="ST&gt;3",AC228&gt;=100),AND('5-man'!AC$29="ST&gt;3",AC236&gt;=100))))),'5-man'!AC$24,0)</f>
        <v/>
      </c>
      <c r="AD227">
        <f>IF(OR('5-man'!AD$27="P",OR('5-man'!AD$27="R",'5-man'!AD$24=$R$226),AND('5-man'!AD$24&lt;=IF('5-man'!$BF$4="",999,'5-man'!$BF$4),OR('5-man'!AD$27="D",LEFT('5-man'!AD$27,3)="ST&gt;",OR(AND('5-man'!AD$25="ST&gt;3",AD204&gt;=100),AND('5-man'!AD$26="ST&gt;3",AD212&gt;=100),AND('5-man'!AD$28="ST&gt;3",AD228&gt;=100),AND('5-man'!AD$29="ST&gt;3",AD236&gt;=100))))),'5-man'!AD$24,0)</f>
        <v/>
      </c>
      <c r="AE227">
        <f>IF(OR('5-man'!AE$27="P",OR('5-man'!AE$27="R",'5-man'!AE$24=$R$226),AND('5-man'!AE$24&lt;=IF('5-man'!$BF$4="",999,'5-man'!$BF$4),OR('5-man'!AE$27="D",LEFT('5-man'!AE$27,3)="ST&gt;",OR(AND('5-man'!AE$25="ST&gt;3",AE204&gt;=100),AND('5-man'!AE$26="ST&gt;3",AE212&gt;=100),AND('5-man'!AE$28="ST&gt;3",AE228&gt;=100),AND('5-man'!AE$29="ST&gt;3",AE236&gt;=100))))),'5-man'!AE$24,0)</f>
        <v/>
      </c>
      <c r="AF227">
        <f>IF(OR('5-man'!AF$27="P",OR('5-man'!AF$27="R",'5-man'!AF$24=$R$226),AND('5-man'!AF$24&lt;=IF('5-man'!$BF$4="",999,'5-man'!$BF$4),OR('5-man'!AF$27="D",LEFT('5-man'!AF$27,3)="ST&gt;",OR(AND('5-man'!AF$25="ST&gt;3",AF204&gt;=100),AND('5-man'!AF$26="ST&gt;3",AF212&gt;=100),AND('5-man'!AF$28="ST&gt;3",AF228&gt;=100),AND('5-man'!AF$29="ST&gt;3",AF236&gt;=100))))),'5-man'!AF$24,0)</f>
        <v/>
      </c>
      <c r="AG227">
        <f>IF(OR('5-man'!AG$27="P",OR('5-man'!AG$27="R",'5-man'!AG$24=$R$226),AND('5-man'!AG$24&lt;=IF('5-man'!$BF$4="",999,'5-man'!$BF$4),OR('5-man'!AG$27="D",LEFT('5-man'!AG$27,3)="ST&gt;",OR(AND('5-man'!AG$25="ST&gt;3",AG204&gt;=100),AND('5-man'!AG$26="ST&gt;3",AG212&gt;=100),AND('5-man'!AG$28="ST&gt;3",AG228&gt;=100),AND('5-man'!AG$29="ST&gt;3",AG236&gt;=100))))),'5-man'!AG$24,0)</f>
        <v/>
      </c>
      <c r="AH227">
        <f>IF(OR('5-man'!AH$27="P",OR('5-man'!AH$27="R",'5-man'!AH$24=$R$226),AND('5-man'!AH$24&lt;=IF('5-man'!$BF$4="",999,'5-man'!$BF$4),OR('5-man'!AH$27="D",LEFT('5-man'!AH$27,3)="ST&gt;",OR(AND('5-man'!AH$25="ST&gt;3",AH204&gt;=100),AND('5-man'!AH$26="ST&gt;3",AH212&gt;=100),AND('5-man'!AH$28="ST&gt;3",AH228&gt;=100),AND('5-man'!AH$29="ST&gt;3",AH236&gt;=100))))),'5-man'!AH$24,0)</f>
        <v/>
      </c>
      <c r="AI227">
        <f>IF(OR('5-man'!AI$27="P",OR('5-man'!AI$27="R",'5-man'!AI$24=$R$226),AND('5-man'!AI$24&lt;=IF('5-man'!$BF$4="",999,'5-man'!$BF$4),OR('5-man'!AI$27="D",LEFT('5-man'!AI$27,3)="ST&gt;",OR(AND('5-man'!AI$25="ST&gt;3",AI204&gt;=100),AND('5-man'!AI$26="ST&gt;3",AI212&gt;=100),AND('5-man'!AI$28="ST&gt;3",AI228&gt;=100),AND('5-man'!AI$29="ST&gt;3",AI236&gt;=100))))),'5-man'!AI$24,0)</f>
        <v/>
      </c>
      <c r="AJ227">
        <f>IF(OR('5-man'!AJ$27="P",OR('5-man'!AJ$27="R",'5-man'!AJ$24=$R$226),AND('5-man'!AJ$24&lt;=IF('5-man'!$BF$4="",999,'5-man'!$BF$4),OR('5-man'!AJ$27="D",LEFT('5-man'!AJ$27,3)="ST&gt;",OR(AND('5-man'!AJ$25="ST&gt;3",AJ204&gt;=100),AND('5-man'!AJ$26="ST&gt;3",AJ212&gt;=100),AND('5-man'!AJ$28="ST&gt;3",AJ228&gt;=100),AND('5-man'!AJ$29="ST&gt;3",AJ236&gt;=100))))),'5-man'!AJ$24,0)</f>
        <v/>
      </c>
      <c r="AK227">
        <f>IF(OR('5-man'!AK$27="P",OR('5-man'!AK$27="R",'5-man'!AK$24=$R$226),AND('5-man'!AK$24&lt;=IF('5-man'!$BF$4="",999,'5-man'!$BF$4),OR('5-man'!AK$27="D",LEFT('5-man'!AK$27,3)="ST&gt;",OR(AND('5-man'!AK$25="ST&gt;3",AK204&gt;=100),AND('5-man'!AK$26="ST&gt;3",AK212&gt;=100),AND('5-man'!AK$28="ST&gt;3",AK228&gt;=100),AND('5-man'!AK$29="ST&gt;3",AK236&gt;=100))))),'5-man'!AK$24,0)</f>
        <v/>
      </c>
      <c r="AL227">
        <f>IF(OR('5-man'!AL$27="P",OR('5-man'!AL$27="R",'5-man'!AL$24=$R$226),AND('5-man'!AL$24&lt;=IF('5-man'!$BF$4="",999,'5-man'!$BF$4),OR('5-man'!AL$27="D",LEFT('5-man'!AL$27,3)="ST&gt;",OR(AND('5-man'!AL$25="ST&gt;3",AL204&gt;=100),AND('5-man'!AL$26="ST&gt;3",AL212&gt;=100),AND('5-man'!AL$28="ST&gt;3",AL228&gt;=100),AND('5-man'!AL$29="ST&gt;3",AL236&gt;=100))))),'5-man'!AL$24,0)</f>
        <v/>
      </c>
      <c r="AM227">
        <f>IF(OR('5-man'!AM$27="P",OR('5-man'!AM$27="R",'5-man'!AM$24=$R$226),AND('5-man'!AM$24&lt;=IF('5-man'!$BF$4="",999,'5-man'!$BF$4),OR('5-man'!AM$27="D",LEFT('5-man'!AM$27,3)="ST&gt;",OR(AND('5-man'!AM$25="ST&gt;3",AM204&gt;=100),AND('5-man'!AM$26="ST&gt;3",AM212&gt;=100),AND('5-man'!AM$28="ST&gt;3",AM228&gt;=100),AND('5-man'!AM$29="ST&gt;3",AM236&gt;=100))))),'5-man'!AM$24,0)</f>
        <v/>
      </c>
      <c r="AN227">
        <f>IF(OR('5-man'!AN$27="P",OR('5-man'!AN$27="R",'5-man'!AN$24=$R$226),AND('5-man'!AN$24&lt;=IF('5-man'!$BF$4="",999,'5-man'!$BF$4),OR('5-man'!AN$27="D",LEFT('5-man'!AN$27,3)="ST&gt;",OR(AND('5-man'!AN$25="ST&gt;3",AN204&gt;=100),AND('5-man'!AN$26="ST&gt;3",AN212&gt;=100),AND('5-man'!AN$28="ST&gt;3",AN228&gt;=100),AND('5-man'!AN$29="ST&gt;3",AN236&gt;=100))))),'5-man'!AN$24,0)</f>
        <v/>
      </c>
      <c r="AO227">
        <f>IF(OR('5-man'!AO$27="P",OR('5-man'!AO$27="R",'5-man'!AO$24=$R$226),AND('5-man'!AO$24&lt;=IF('5-man'!$BF$4="",999,'5-man'!$BF$4),OR('5-man'!AO$27="D",LEFT('5-man'!AO$27,3)="ST&gt;",OR(AND('5-man'!AO$25="ST&gt;3",AO204&gt;=100),AND('5-man'!AO$26="ST&gt;3",AO212&gt;=100),AND('5-man'!AO$28="ST&gt;3",AO228&gt;=100),AND('5-man'!AO$29="ST&gt;3",AO236&gt;=100))))),'5-man'!AO$24,0)</f>
        <v/>
      </c>
      <c r="AP227">
        <f>IF(OR('5-man'!AP$27="P",OR('5-man'!AP$27="R",'5-man'!AP$24=$R$226),AND('5-man'!AP$24&lt;=IF('5-man'!$BF$4="",999,'5-man'!$BF$4),OR('5-man'!AP$27="D",LEFT('5-man'!AP$27,3)="ST&gt;",OR(AND('5-man'!AP$25="ST&gt;3",AP204&gt;=100),AND('5-man'!AP$26="ST&gt;3",AP212&gt;=100),AND('5-man'!AP$28="ST&gt;3",AP228&gt;=100),AND('5-man'!AP$29="ST&gt;3",AP236&gt;=100))))),'5-man'!AP$24,0)</f>
        <v/>
      </c>
      <c r="AQ227">
        <f>IF(OR('5-man'!AQ$27="P",OR('5-man'!AQ$27="R",'5-man'!AQ$24=$R$226),AND('5-man'!AQ$24&lt;=IF('5-man'!$BF$4="",999,'5-man'!$BF$4),OR('5-man'!AQ$27="D",LEFT('5-man'!AQ$27,3)="ST&gt;",OR(AND('5-man'!AQ$25="ST&gt;3",AQ204&gt;=100),AND('5-man'!AQ$26="ST&gt;3",AQ212&gt;=100),AND('5-man'!AQ$28="ST&gt;3",AQ228&gt;=100),AND('5-man'!AQ$29="ST&gt;3",AQ236&gt;=100))))),'5-man'!AQ$24,0)</f>
        <v/>
      </c>
      <c r="AR227">
        <f>IF(OR('5-man'!AR$27="P",OR('5-man'!AR$27="R",'5-man'!AR$24=$R$226),AND('5-man'!AR$24&lt;=IF('5-man'!$BF$4="",999,'5-man'!$BF$4),OR('5-man'!AR$27="D",LEFT('5-man'!AR$27,3)="ST&gt;",OR(AND('5-man'!AR$25="ST&gt;3",AR204&gt;=100),AND('5-man'!AR$26="ST&gt;3",AR212&gt;=100),AND('5-man'!AR$28="ST&gt;3",AR228&gt;=100),AND('5-man'!AR$29="ST&gt;3",AR236&gt;=100))))),'5-man'!AR$24,0)</f>
        <v/>
      </c>
      <c r="AS227">
        <f>IF(OR('5-man'!AS$27="P",OR('5-man'!AS$27="R",'5-man'!AS$24=$R$226),AND('5-man'!AS$24&lt;=IF('5-man'!$BF$4="",999,'5-man'!$BF$4),OR('5-man'!AS$27="D",LEFT('5-man'!AS$27,3)="ST&gt;",OR(AND('5-man'!AS$25="ST&gt;3",AS204&gt;=100),AND('5-man'!AS$26="ST&gt;3",AS212&gt;=100),AND('5-man'!AS$28="ST&gt;3",AS228&gt;=100),AND('5-man'!AS$29="ST&gt;3",AS236&gt;=100))))),'5-man'!AS$24,0)</f>
        <v/>
      </c>
      <c r="AT227">
        <f>IF(OR('5-man'!AT$27="P",OR('5-man'!AT$27="R",'5-man'!AT$24=$R$226),AND('5-man'!AT$24&lt;=IF('5-man'!$BF$4="",999,'5-man'!$BF$4),OR('5-man'!AT$27="D",LEFT('5-man'!AT$27,3)="ST&gt;",OR(AND('5-man'!AT$25="ST&gt;3",AT204&gt;=100),AND('5-man'!AT$26="ST&gt;3",AT212&gt;=100),AND('5-man'!AT$28="ST&gt;3",AT228&gt;=100),AND('5-man'!AT$29="ST&gt;3",AT236&gt;=100))))),'5-man'!AT$24,0)</f>
        <v/>
      </c>
      <c r="AU227">
        <f>IF(OR('5-man'!AU$27="P",OR('5-man'!AU$27="R",'5-man'!AU$24=$R$226),AND('5-man'!AU$24&lt;=IF('5-man'!$BF$4="",999,'5-man'!$BF$4),OR('5-man'!AU$27="D",LEFT('5-man'!AU$27,3)="ST&gt;",OR(AND('5-man'!AU$25="ST&gt;3",AU204&gt;=100),AND('5-man'!AU$26="ST&gt;3",AU212&gt;=100),AND('5-man'!AU$28="ST&gt;3",AU228&gt;=100),AND('5-man'!AU$29="ST&gt;3",AU236&gt;=100))))),'5-man'!AU$24,0)</f>
        <v/>
      </c>
      <c r="AV227">
        <f>IF(OR('5-man'!AV$27="P",OR('5-man'!AV$27="R",'5-man'!AV$24=$R$226),AND('5-man'!AV$24&lt;=IF('5-man'!$BF$4="",999,'5-man'!$BF$4),OR('5-man'!AV$27="D",LEFT('5-man'!AV$27,3)="ST&gt;",OR(AND('5-man'!AV$25="ST&gt;3",AV204&gt;=100),AND('5-man'!AV$26="ST&gt;3",AV212&gt;=100),AND('5-man'!AV$28="ST&gt;3",AV228&gt;=100),AND('5-man'!AV$29="ST&gt;3",AV236&gt;=100))))),'5-man'!AV$24,0)</f>
        <v/>
      </c>
      <c r="AW227">
        <f>IF(OR('5-man'!AW$27="P",OR('5-man'!AW$27="R",'5-man'!AW$24=$R$226),AND('5-man'!AW$24&lt;=IF('5-man'!$BF$4="",999,'5-man'!$BF$4),OR('5-man'!AW$27="D",LEFT('5-man'!AW$27,3)="ST&gt;",OR(AND('5-man'!AW$25="ST&gt;3",AW204&gt;=100),AND('5-man'!AW$26="ST&gt;3",AW212&gt;=100),AND('5-man'!AW$28="ST&gt;3",AW228&gt;=100),AND('5-man'!AW$29="ST&gt;3",AW236&gt;=100))))),'5-man'!AW$24,0)</f>
        <v/>
      </c>
      <c r="AX227">
        <f>IF(OR('5-man'!AX$27="P",OR('5-man'!AX$27="R",'5-man'!AX$24=$R$226),AND('5-man'!AX$24&lt;=IF('5-man'!$BF$4="",999,'5-man'!$BF$4),OR('5-man'!AX$27="D",LEFT('5-man'!AX$27,3)="ST&gt;",OR(AND('5-man'!AX$25="ST&gt;3",AX204&gt;=100),AND('5-man'!AX$26="ST&gt;3",AX212&gt;=100),AND('5-man'!AX$28="ST&gt;3",AX228&gt;=100),AND('5-man'!AX$29="ST&gt;3",AX236&gt;=100))))),'5-man'!AX$24,0)</f>
        <v/>
      </c>
      <c r="AY227">
        <f>IF(OR('5-man'!AY$27="P",OR('5-man'!AY$27="R",'5-man'!AY$24=$R$226),AND('5-man'!AY$24&lt;=IF('5-man'!$BF$4="",999,'5-man'!$BF$4),OR('5-man'!AY$27="D",LEFT('5-man'!AY$27,3)="ST&gt;",OR(AND('5-man'!AY$25="ST&gt;3",AY204&gt;=100),AND('5-man'!AY$26="ST&gt;3",AY212&gt;=100),AND('5-man'!AY$28="ST&gt;3",AY228&gt;=100),AND('5-man'!AY$29="ST&gt;3",AY236&gt;=100))))),'5-man'!AY$24,0)</f>
        <v/>
      </c>
      <c r="AZ227">
        <f>IF(OR('5-man'!AZ$27="P",OR('5-man'!AZ$27="R",'5-man'!AZ$24=$R$226),AND('5-man'!AZ$24&lt;=IF('5-man'!$BF$4="",999,'5-man'!$BF$4),OR('5-man'!AZ$27="D",LEFT('5-man'!AZ$27,3)="ST&gt;",OR(AND('5-man'!AZ$25="ST&gt;3",AZ204&gt;=100),AND('5-man'!AZ$26="ST&gt;3",AZ212&gt;=100),AND('5-man'!AZ$28="ST&gt;3",AZ228&gt;=100),AND('5-man'!AZ$29="ST&gt;3",AZ236&gt;=100))))),'5-man'!AZ$24,0)</f>
        <v/>
      </c>
      <c r="BA227">
        <f>IF(OR('5-man'!BA$27="P",OR('5-man'!BA$27="R",'5-man'!BA$24=$R$226),AND('5-man'!BA$24&lt;=IF('5-man'!$BF$4="",999,'5-man'!$BF$4),OR('5-man'!BA$27="D",LEFT('5-man'!BA$27,3)="ST&gt;",OR(AND('5-man'!BA$25="ST&gt;3",BA204&gt;=100),AND('5-man'!BA$26="ST&gt;3",BA212&gt;=100),AND('5-man'!BA$28="ST&gt;3",BA228&gt;=100),AND('5-man'!BA$29="ST&gt;3",BA236&gt;=100))))),'5-man'!BA$24,0)</f>
        <v/>
      </c>
      <c r="BB227">
        <f>IF(OR('5-man'!BB$27="P",OR('5-man'!BB$27="R",'5-man'!BB$24=$R$226),AND('5-man'!BB$24&lt;=IF('5-man'!$BF$4="",999,'5-man'!$BF$4),OR('5-man'!BB$27="D",LEFT('5-man'!BB$27,3)="ST&gt;",OR(AND('5-man'!BB$25="ST&gt;3",BB204&gt;=100),AND('5-man'!BB$26="ST&gt;3",BB212&gt;=100),AND('5-man'!BB$28="ST&gt;3",BB228&gt;=100),AND('5-man'!BB$29="ST&gt;3",BB236&gt;=100))))),'5-man'!BB$24,0)</f>
        <v/>
      </c>
      <c r="BC227">
        <f>IF(OR('5-man'!BC$27="P",OR('5-man'!BC$27="R",'5-man'!BC$24=$R$226),AND('5-man'!BC$24&lt;=IF('5-man'!$BF$4="",999,'5-man'!$BF$4),OR('5-man'!BC$27="D",LEFT('5-man'!BC$27,3)="ST&gt;",OR(AND('5-man'!BC$25="ST&gt;3",BC204&gt;=100),AND('5-man'!BC$26="ST&gt;3",BC212&gt;=100),AND('5-man'!BC$28="ST&gt;3",BC228&gt;=100),AND('5-man'!BC$29="ST&gt;3",BC236&gt;=100))))),'5-man'!BC$24,0)</f>
        <v/>
      </c>
      <c r="BD227">
        <f>IF(OR('5-man'!BD$27="P",OR('5-man'!BD$27="R",'5-man'!BD$24=$R$226),AND('5-man'!BD$24&lt;=IF('5-man'!$BF$4="",999,'5-man'!$BF$4),OR('5-man'!BD$27="D",LEFT('5-man'!BD$27,3)="ST&gt;",OR(AND('5-man'!BD$25="ST&gt;3",BD204&gt;=100),AND('5-man'!BD$26="ST&gt;3",BD212&gt;=100),AND('5-man'!BD$28="ST&gt;3",BD228&gt;=100),AND('5-man'!BD$29="ST&gt;3",BD236&gt;=100))))),'5-man'!BD$24,0)</f>
        <v/>
      </c>
      <c r="BE227">
        <f>IF(OR('5-man'!BE$27="P",OR('5-man'!BE$27="R",'5-man'!BE$24=$R$226),AND('5-man'!BE$24&lt;=IF('5-man'!$BF$4="",999,'5-man'!$BF$4),OR('5-man'!BE$27="D",LEFT('5-man'!BE$27,3)="ST&gt;",OR(AND('5-man'!BE$25="ST&gt;3",BE204&gt;=100),AND('5-man'!BE$26="ST&gt;3",BE212&gt;=100),AND('5-man'!BE$28="ST&gt;3",BE228&gt;=100),AND('5-man'!BE$29="ST&gt;3",BE236&gt;=100))))),'5-man'!BE$24,0)</f>
        <v/>
      </c>
      <c r="BF227">
        <f>IF(OR('5-man'!BF$27="P",OR('5-man'!BF$27="R",'5-man'!BF$24=$R$226),AND('5-man'!BF$24&lt;=IF('5-man'!$BF$4="",999,'5-man'!$BF$4),OR('5-man'!BF$27="D",LEFT('5-man'!BF$27,3)="ST&gt;",OR(AND('5-man'!BF$25="ST&gt;3",BF204&gt;=100),AND('5-man'!BF$26="ST&gt;3",BF212&gt;=100),AND('5-man'!BF$28="ST&gt;3",BF228&gt;=100),AND('5-man'!BF$29="ST&gt;3",BF236&gt;=100))))),'5-man'!BF$24,0)</f>
        <v/>
      </c>
      <c r="BG227">
        <f>IF(OR('5-man'!BG$27="P",OR('5-man'!BG$27="R",'5-man'!BG$24=$R$226),AND('5-man'!BG$24&lt;=IF('5-man'!$BF$4="",999,'5-man'!$BF$4),OR('5-man'!BG$27="D",LEFT('5-man'!BG$27,3)="ST&gt;",OR(AND('5-man'!BG$25="ST&gt;3",BG204&gt;=100),AND('5-man'!BG$26="ST&gt;3",BG212&gt;=100),AND('5-man'!BG$28="ST&gt;3",BG228&gt;=100),AND('5-man'!BG$29="ST&gt;3",BG236&gt;=100))))),'5-man'!BG$24,0)</f>
        <v/>
      </c>
      <c r="BH227">
        <f>IF(OR('5-man'!BH$27="P",OR('5-man'!BH$27="R",'5-man'!BH$24=$R$226),AND('5-man'!BH$24&lt;=IF('5-man'!$BF$4="",999,'5-man'!$BF$4),OR('5-man'!BH$27="D",LEFT('5-man'!BH$27,3)="ST&gt;",OR(AND('5-man'!BH$25="ST&gt;3",BH204&gt;=100),AND('5-man'!BH$26="ST&gt;3",BH212&gt;=100),AND('5-man'!BH$28="ST&gt;3",BH228&gt;=100),AND('5-man'!BH$29="ST&gt;3",BH236&gt;=100))))),'5-man'!BH$24,0)</f>
        <v/>
      </c>
      <c r="BI227">
        <f>IF(OR('5-man'!BI$27="P",OR('5-man'!BI$27="R",'5-man'!BI$24=$R$226),AND('5-man'!BI$24&lt;=IF('5-man'!$BF$4="",999,'5-man'!$BF$4),OR('5-man'!BI$27="D",LEFT('5-man'!BI$27,3)="ST&gt;",OR(AND('5-man'!BI$25="ST&gt;3",BI204&gt;=100),AND('5-man'!BI$26="ST&gt;3",BI212&gt;=100),AND('5-man'!BI$28="ST&gt;3",BI228&gt;=100),AND('5-man'!BI$29="ST&gt;3",BI236&gt;=100))))),'5-man'!BI$24,0)</f>
        <v/>
      </c>
      <c r="BJ227">
        <f>IF(OR('5-man'!BJ$27="P",OR('5-man'!BJ$27="R",'5-man'!BJ$24=$R$226),AND('5-man'!BJ$24&lt;=IF('5-man'!$BF$4="",999,'5-man'!$BF$4),OR('5-man'!BJ$27="D",LEFT('5-man'!BJ$27,3)="ST&gt;",OR(AND('5-man'!BJ$25="ST&gt;3",BJ204&gt;=100),AND('5-man'!BJ$26="ST&gt;3",BJ212&gt;=100),AND('5-man'!BJ$28="ST&gt;3",BJ228&gt;=100),AND('5-man'!BJ$29="ST&gt;3",BJ236&gt;=100))))),'5-man'!BJ$24,0)</f>
        <v/>
      </c>
      <c r="BK227">
        <f>IF(OR('5-man'!BK$27="P",OR('5-man'!BK$27="R",'5-man'!BK$24=$R$226),AND('5-man'!BK$24&lt;=IF('5-man'!$BF$4="",999,'5-man'!$BF$4),OR('5-man'!BK$27="D",LEFT('5-man'!BK$27,3)="ST&gt;",OR(AND('5-man'!BK$25="ST&gt;3",BK204&gt;=100),AND('5-man'!BK$26="ST&gt;3",BK212&gt;=100),AND('5-man'!BK$28="ST&gt;3",BK228&gt;=100),AND('5-man'!BK$29="ST&gt;3",BK236&gt;=100))))),'5-man'!BK$24,0)</f>
        <v/>
      </c>
      <c r="BL227">
        <f>IF(OR('5-man'!BL$27="P",OR('5-man'!BL$27="R",'5-man'!BL$24=$R$226),AND('5-man'!BL$24&lt;=IF('5-man'!$BF$4="",999,'5-man'!$BF$4),OR('5-man'!BL$27="D",LEFT('5-man'!BL$27,3)="ST&gt;",OR(AND('5-man'!BL$25="ST&gt;3",BL204&gt;=100),AND('5-man'!BL$26="ST&gt;3",BL212&gt;=100),AND('5-man'!BL$28="ST&gt;3",BL228&gt;=100),AND('5-man'!BL$29="ST&gt;3",BL236&gt;=100))))),'5-man'!BL$24,0)</f>
        <v/>
      </c>
      <c r="BM227">
        <f>IF(OR('5-man'!BM$27="P",OR('5-man'!BM$27="R",'5-man'!BM$24=$R$226),AND('5-man'!BM$24&lt;=IF('5-man'!$BF$4="",999,'5-man'!$BF$4),OR('5-man'!BM$27="D",LEFT('5-man'!BM$27,3)="ST&gt;",OR(AND('5-man'!BM$25="ST&gt;3",BM204&gt;=100),AND('5-man'!BM$26="ST&gt;3",BM212&gt;=100),AND('5-man'!BM$28="ST&gt;3",BM228&gt;=100),AND('5-man'!BM$29="ST&gt;3",BM236&gt;=100))))),'5-man'!BM$24,0)</f>
        <v/>
      </c>
      <c r="BN227">
        <f>IF(OR('5-man'!BN$27="P",OR('5-man'!BN$27="R",'5-man'!BN$24=$R$226),AND('5-man'!BN$24&lt;=IF('5-man'!$BF$4="",999,'5-man'!$BF$4),OR('5-man'!BN$27="D",LEFT('5-man'!BN$27,3)="ST&gt;",OR(AND('5-man'!BN$25="ST&gt;3",BN204&gt;=100),AND('5-man'!BN$26="ST&gt;3",BN212&gt;=100),AND('5-man'!BN$28="ST&gt;3",BN228&gt;=100),AND('5-man'!BN$29="ST&gt;3",BN236&gt;=100))))),'5-man'!BN$24,0)</f>
        <v/>
      </c>
      <c r="BO227">
        <f>IF(OR('5-man'!BO$27="P",OR('5-man'!BO$27="R",'5-man'!BO$24=$R$226),AND('5-man'!BO$24&lt;=IF('5-man'!$BF$4="",999,'5-man'!$BF$4),OR('5-man'!BO$27="D",LEFT('5-man'!BO$27,3)="ST&gt;",OR(AND('5-man'!BO$25="ST&gt;3",BO204&gt;=100),AND('5-man'!BO$26="ST&gt;3",BO212&gt;=100),AND('5-man'!BO$28="ST&gt;3",BO228&gt;=100),AND('5-man'!BO$29="ST&gt;3",BO236&gt;=100))))),'5-man'!BO$24,0)</f>
        <v/>
      </c>
      <c r="BP227">
        <f>IF(OR('5-man'!BP$27="P",OR('5-man'!BP$27="R",'5-man'!BP$24=$R$226),AND('5-man'!BP$24&lt;=IF('5-man'!$BF$4="",999,'5-man'!$BF$4),OR('5-man'!BP$27="D",LEFT('5-man'!BP$27,3)="ST&gt;",OR(AND('5-man'!BP$25="ST&gt;3",BP204&gt;=100),AND('5-man'!BP$26="ST&gt;3",BP212&gt;=100),AND('5-man'!BP$28="ST&gt;3",BP228&gt;=100),AND('5-man'!BP$29="ST&gt;3",BP236&gt;=100))))),'5-man'!BP$24,0)</f>
        <v/>
      </c>
      <c r="BQ227">
        <f>IF(OR('5-man'!BQ$27="P",OR('5-man'!BQ$27="R",'5-man'!BQ$24=$R$226),AND('5-man'!BQ$24&lt;=IF('5-man'!$BF$4="",999,'5-man'!$BF$4),OR('5-man'!BQ$27="D",LEFT('5-man'!BQ$27,3)="ST&gt;",OR(AND('5-man'!BQ$25="ST&gt;3",BQ204&gt;=100),AND('5-man'!BQ$26="ST&gt;3",BQ212&gt;=100),AND('5-man'!BQ$28="ST&gt;3",BQ228&gt;=100),AND('5-man'!BQ$29="ST&gt;3",BQ236&gt;=100))))),'5-man'!BQ$24,0)</f>
        <v/>
      </c>
      <c r="BR227">
        <f>IF(OR('5-man'!BR$27="P",OR('5-man'!BR$27="R",'5-man'!BR$24=$R$226),AND('5-man'!BR$24&lt;=IF('5-man'!$BF$4="",999,'5-man'!$BF$4),OR('5-man'!BR$27="D",LEFT('5-man'!BR$27,3)="ST&gt;",OR(AND('5-man'!BR$25="ST&gt;3",BR204&gt;=100),AND('5-man'!BR$26="ST&gt;3",BR212&gt;=100),AND('5-man'!BR$28="ST&gt;3",BR228&gt;=100),AND('5-man'!BR$29="ST&gt;3",BR236&gt;=100))))),'5-man'!BR$24,0)</f>
        <v/>
      </c>
      <c r="BS227">
        <f>IF(OR('5-man'!BS$27="P",OR('5-man'!BS$27="R",'5-man'!BS$24=$R$226),AND('5-man'!BS$24&lt;=IF('5-man'!$BF$4="",999,'5-man'!$BF$4),OR('5-man'!BS$27="D",LEFT('5-man'!BS$27,3)="ST&gt;",OR(AND('5-man'!BS$25="ST&gt;3",BS204&gt;=100),AND('5-man'!BS$26="ST&gt;3",BS212&gt;=100),AND('5-man'!BS$28="ST&gt;3",BS228&gt;=100),AND('5-man'!BS$29="ST&gt;3",BS236&gt;=100))))),'5-man'!BS$24,0)</f>
        <v/>
      </c>
      <c r="BT227">
        <f>IF(OR('5-man'!BT$27="P",OR('5-man'!BT$27="R",'5-man'!BT$24=$R$226),AND('5-man'!BT$24&lt;=IF('5-man'!$BF$4="",999,'5-man'!$BF$4),OR('5-man'!BT$27="D",LEFT('5-man'!BT$27,3)="ST&gt;",OR(AND('5-man'!BT$25="ST&gt;3",BT204&gt;=100),AND('5-man'!BT$26="ST&gt;3",BT212&gt;=100),AND('5-man'!BT$28="ST&gt;3",BT228&gt;=100),AND('5-man'!BT$29="ST&gt;3",BT236&gt;=100))))),'5-man'!BT$24,0)</f>
        <v/>
      </c>
      <c r="BU227">
        <f>IF(OR('5-man'!BU$27="P",OR('5-man'!BU$27="R",'5-man'!BU$24=$R$226),AND('5-man'!BU$24&lt;=IF('5-man'!$BF$4="",999,'5-man'!$BF$4),OR('5-man'!BU$27="D",LEFT('5-man'!BU$27,3)="ST&gt;",OR(AND('5-man'!BU$25="ST&gt;3",BU204&gt;=100),AND('5-man'!BU$26="ST&gt;3",BU212&gt;=100),AND('5-man'!BU$28="ST&gt;3",BU228&gt;=100),AND('5-man'!BU$29="ST&gt;3",BU236&gt;=100))))),'5-man'!BU$24,0)</f>
        <v/>
      </c>
      <c r="BV227">
        <f>IF(OR('5-man'!BV$27="P",OR('5-man'!BV$27="R",'5-man'!BV$24=$R$226),AND('5-man'!BV$24&lt;=IF('5-man'!$BF$4="",999,'5-man'!$BF$4),OR('5-man'!BV$27="D",LEFT('5-man'!BV$27,3)="ST&gt;",OR(AND('5-man'!BV$25="ST&gt;3",BV204&gt;=100),AND('5-man'!BV$26="ST&gt;3",BV212&gt;=100),AND('5-man'!BV$28="ST&gt;3",BV228&gt;=100),AND('5-man'!BV$29="ST&gt;3",BV236&gt;=100))))),'5-man'!BV$24,0)</f>
        <v/>
      </c>
      <c r="BW227">
        <f>IF(OR('5-man'!BW$27="P",OR('5-man'!BW$27="R",'5-man'!BW$24=$R$226),AND('5-man'!BW$24&lt;=IF('5-man'!$BF$4="",999,'5-man'!$BF$4),OR('5-man'!BW$27="D",LEFT('5-man'!BW$27,3)="ST&gt;",OR(AND('5-man'!BW$25="ST&gt;3",BW204&gt;=100),AND('5-man'!BW$26="ST&gt;3",BW212&gt;=100),AND('5-man'!BW$28="ST&gt;3",BW228&gt;=100),AND('5-man'!BW$29="ST&gt;3",BW236&gt;=100))))),'5-man'!BW$24,0)</f>
        <v/>
      </c>
      <c r="BX227">
        <f>IF(OR('5-man'!BX$27="P",OR('5-man'!BX$27="R",'5-man'!BX$24=$R$226),AND('5-man'!BX$24&lt;=IF('5-man'!$BF$4="",999,'5-man'!$BF$4),OR('5-man'!BX$27="D",LEFT('5-man'!BX$27,3)="ST&gt;",OR(AND('5-man'!BX$25="ST&gt;3",BX204&gt;=100),AND('5-man'!BX$26="ST&gt;3",BX212&gt;=100),AND('5-man'!BX$28="ST&gt;3",BX228&gt;=100),AND('5-man'!BX$29="ST&gt;3",BX236&gt;=100))))),'5-man'!BX$24,0)</f>
        <v/>
      </c>
      <c r="BY227">
        <f>IF(OR('5-man'!BY$27="P",OR('5-man'!BY$27="R",'5-man'!BY$24=$R$226),AND('5-man'!BY$24&lt;=IF('5-man'!$BF$4="",999,'5-man'!$BF$4),OR('5-man'!BY$27="D",LEFT('5-man'!BY$27,3)="ST&gt;",OR(AND('5-man'!BY$25="ST&gt;3",BY204&gt;=100),AND('5-man'!BY$26="ST&gt;3",BY212&gt;=100),AND('5-man'!BY$28="ST&gt;3",BY228&gt;=100),AND('5-man'!BY$29="ST&gt;3",BY236&gt;=100))))),'5-man'!BY$24,0)</f>
        <v/>
      </c>
      <c r="BZ227">
        <f>IF(OR('5-man'!BZ$27="P",OR('5-man'!BZ$27="R",'5-man'!BZ$24=$R$226),AND('5-man'!BZ$24&lt;=IF('5-man'!$BF$4="",999,'5-man'!$BF$4),OR('5-man'!BZ$27="D",LEFT('5-man'!BZ$27,3)="ST&gt;",OR(AND('5-man'!BZ$25="ST&gt;3",BZ204&gt;=100),AND('5-man'!BZ$26="ST&gt;3",BZ212&gt;=100),AND('5-man'!BZ$28="ST&gt;3",BZ228&gt;=100),AND('5-man'!BZ$29="ST&gt;3",BZ236&gt;=100))))),'5-man'!BZ$24,0)</f>
        <v/>
      </c>
      <c r="CA227">
        <f>IF(OR('5-man'!CA$27="P",OR('5-man'!CA$27="R",'5-man'!CA$24=$R$226),AND('5-man'!CA$24&lt;=IF('5-man'!$BF$4="",999,'5-man'!$BF$4),OR('5-man'!CA$27="D",LEFT('5-man'!CA$27,3)="ST&gt;",OR(AND('5-man'!CA$25="ST&gt;3",CA204&gt;=100),AND('5-man'!CA$26="ST&gt;3",CA212&gt;=100),AND('5-man'!CA$28="ST&gt;3",CA228&gt;=100),AND('5-man'!CA$29="ST&gt;3",CA236&gt;=100))))),'5-man'!CA$24,0)</f>
        <v/>
      </c>
      <c r="CB227">
        <f>IF(OR('5-man'!CB$27="P",OR('5-man'!CB$27="R",'5-man'!CB$24=$R$226),AND('5-man'!CB$24&lt;=IF('5-man'!$BF$4="",999,'5-man'!$BF$4),OR('5-man'!CB$27="D",LEFT('5-man'!CB$27,3)="ST&gt;",OR(AND('5-man'!CB$25="ST&gt;3",CB204&gt;=100),AND('5-man'!CB$26="ST&gt;3",CB212&gt;=100),AND('5-man'!CB$28="ST&gt;3",CB228&gt;=100),AND('5-man'!CB$29="ST&gt;3",CB236&gt;=100))))),'5-man'!CB$24,0)</f>
        <v/>
      </c>
      <c r="CC227">
        <f>IF(OR('5-man'!CC$27="P",OR('5-man'!CC$27="R",'5-man'!CC$24=$R$226),AND('5-man'!CC$24&lt;=IF('5-man'!$BF$4="",999,'5-man'!$BF$4),OR('5-man'!CC$27="D",LEFT('5-man'!CC$27,3)="ST&gt;",OR(AND('5-man'!CC$25="ST&gt;3",CC204&gt;=100),AND('5-man'!CC$26="ST&gt;3",CC212&gt;=100),AND('5-man'!CC$28="ST&gt;3",CC228&gt;=100),AND('5-man'!CC$29="ST&gt;3",CC236&gt;=100))))),'5-man'!CC$24,0)</f>
        <v/>
      </c>
      <c r="CD227">
        <f>IF(OR('5-man'!CD$27="P",OR('5-man'!CD$27="R",'5-man'!CD$24=$R$226),AND('5-man'!CD$24&lt;=IF('5-man'!$BF$4="",999,'5-man'!$BF$4),OR('5-man'!CD$27="D",LEFT('5-man'!CD$27,3)="ST&gt;",OR(AND('5-man'!CD$25="ST&gt;3",CD204&gt;=100),AND('5-man'!CD$26="ST&gt;3",CD212&gt;=100),AND('5-man'!CD$28="ST&gt;3",CD228&gt;=100),AND('5-man'!CD$29="ST&gt;3",CD236&gt;=100))))),'5-man'!CD$24,0)</f>
        <v/>
      </c>
    </row>
    <row r="228">
      <c r="A228" t="inlineStr">
        <is>
          <t>P4 s1</t>
        </is>
      </c>
      <c r="C228">
        <f>MIN(100,B229+IF(AND(OR(NOT(ISNUMBER($R$234)),'5-man'!C$24&gt;$R$234),B229&lt;100,B230+1&gt;=IF(OR('5-man'!$F$7=TRUE,'5-man'!$F$7="TRUE",'5-man'!$F$7="Yes"),25,50)),10,0)+IF('5-man'!C$24=$Q$234,25,0))</f>
        <v/>
      </c>
      <c r="D228">
        <f>MIN(100,C229+IF(AND(OR(NOT(ISNUMBER($R$234)),'5-man'!D$24&gt;$R$234),C229&lt;100,C230+1&gt;=IF(OR('5-man'!$F$7=TRUE,'5-man'!$F$7="TRUE",'5-man'!$F$7="Yes"),25,50)),10,0)+IF('5-man'!D$24=$Q$234,25,0))</f>
        <v/>
      </c>
      <c r="E228">
        <f>MIN(100,D229+IF(AND(OR(NOT(ISNUMBER($R$234)),'5-man'!E$24&gt;$R$234),D229&lt;100,D230+1&gt;=IF(OR('5-man'!$F$7=TRUE,'5-man'!$F$7="TRUE",'5-man'!$F$7="Yes"),25,50)),10,0)+IF('5-man'!E$24=$Q$234,25,0))</f>
        <v/>
      </c>
      <c r="F228">
        <f>MIN(100,E229+IF(AND(OR(NOT(ISNUMBER($R$234)),'5-man'!F$24&gt;$R$234),E229&lt;100,E230+1&gt;=IF(OR('5-man'!$F$7=TRUE,'5-man'!$F$7="TRUE",'5-man'!$F$7="Yes"),25,50)),10,0)+IF('5-man'!F$24=$Q$234,25,0))</f>
        <v/>
      </c>
      <c r="G228">
        <f>MIN(100,F229+IF(AND(OR(NOT(ISNUMBER($R$234)),'5-man'!G$24&gt;$R$234),F229&lt;100,F230+1&gt;=IF(OR('5-man'!$F$7=TRUE,'5-man'!$F$7="TRUE",'5-man'!$F$7="Yes"),25,50)),10,0)+IF('5-man'!G$24=$Q$234,25,0))</f>
        <v/>
      </c>
      <c r="H228">
        <f>MIN(100,G229+IF(AND(OR(NOT(ISNUMBER($R$234)),'5-man'!H$24&gt;$R$234),G229&lt;100,G230+1&gt;=IF(OR('5-man'!$F$7=TRUE,'5-man'!$F$7="TRUE",'5-man'!$F$7="Yes"),25,50)),10,0)+IF('5-man'!H$24=$Q$234,25,0))</f>
        <v/>
      </c>
      <c r="I228">
        <f>MIN(100,H229+IF(AND(OR(NOT(ISNUMBER($R$234)),'5-man'!I$24&gt;$R$234),H229&lt;100,H230+1&gt;=IF(OR('5-man'!$F$7=TRUE,'5-man'!$F$7="TRUE",'5-man'!$F$7="Yes"),25,50)),10,0)+IF('5-man'!I$24=$Q$234,25,0))</f>
        <v/>
      </c>
      <c r="J228">
        <f>MIN(100,I229+IF(AND(OR(NOT(ISNUMBER($R$234)),'5-man'!J$24&gt;$R$234),I229&lt;100,I230+1&gt;=IF(OR('5-man'!$F$7=TRUE,'5-man'!$F$7="TRUE",'5-man'!$F$7="Yes"),25,50)),10,0)+IF('5-man'!J$24=$Q$234,25,0))</f>
        <v/>
      </c>
      <c r="K228">
        <f>MIN(100,J229+IF(AND(OR(NOT(ISNUMBER($R$234)),'5-man'!K$24&gt;$R$234),J229&lt;100,J230+1&gt;=IF(OR('5-man'!$F$7=TRUE,'5-man'!$F$7="TRUE",'5-man'!$F$7="Yes"),25,50)),10,0)+IF('5-man'!K$24=$Q$234,25,0))</f>
        <v/>
      </c>
      <c r="L228">
        <f>MIN(100,K229+IF(AND(OR(NOT(ISNUMBER($R$234)),'5-man'!L$24&gt;$R$234),K229&lt;100,K230+1&gt;=IF(OR('5-man'!$F$7=TRUE,'5-man'!$F$7="TRUE",'5-man'!$F$7="Yes"),25,50)),10,0)+IF('5-man'!L$24=$Q$234,25,0))</f>
        <v/>
      </c>
      <c r="M228">
        <f>MIN(100,L229+IF(AND(OR(NOT(ISNUMBER($R$234)),'5-man'!M$24&gt;$R$234),L229&lt;100,L230+1&gt;=IF(OR('5-man'!$F$7=TRUE,'5-man'!$F$7="TRUE",'5-man'!$F$7="Yes"),25,50)),10,0)+IF('5-man'!M$24=$Q$234,25,0))</f>
        <v/>
      </c>
      <c r="N228">
        <f>MIN(100,M229+IF(AND(OR(NOT(ISNUMBER($R$234)),'5-man'!N$24&gt;$R$234),M229&lt;100,M230+1&gt;=IF(OR('5-man'!$F$7=TRUE,'5-man'!$F$7="TRUE",'5-man'!$F$7="Yes"),25,50)),10,0)+IF('5-man'!N$24=$Q$234,25,0))</f>
        <v/>
      </c>
      <c r="O228">
        <f>MIN(100,N229+IF(AND(OR(NOT(ISNUMBER($R$234)),'5-man'!O$24&gt;$R$234),N229&lt;100,N230+1&gt;=IF(OR('5-man'!$F$7=TRUE,'5-man'!$F$7="TRUE",'5-man'!$F$7="Yes"),25,50)),10,0)+IF('5-man'!O$24=$Q$234,25,0))</f>
        <v/>
      </c>
      <c r="P228">
        <f>MIN(100,O229+IF(AND(OR(NOT(ISNUMBER($R$234)),'5-man'!P$24&gt;$R$234),O229&lt;100,O230+1&gt;=IF(OR('5-man'!$F$7=TRUE,'5-man'!$F$7="TRUE",'5-man'!$F$7="Yes"),25,50)),10,0)+IF('5-man'!P$24=$Q$234,25,0))</f>
        <v/>
      </c>
      <c r="Q228">
        <f>MIN(100,P229+IF(AND(OR(NOT(ISNUMBER($R$234)),'5-man'!Q$24&gt;$R$234),P229&lt;100,P230+1&gt;=IF(OR('5-man'!$F$7=TRUE,'5-man'!$F$7="TRUE",'5-man'!$F$7="Yes"),25,50)),10,0)+IF('5-man'!Q$24=$Q$234,25,0))</f>
        <v/>
      </c>
      <c r="R228">
        <f>MIN(100,Q229+IF(AND(OR(NOT(ISNUMBER($R$234)),'5-man'!R$24&gt;$R$234),Q229&lt;100,Q230+1&gt;=IF(OR('5-man'!$F$7=TRUE,'5-man'!$F$7="TRUE",'5-man'!$F$7="Yes"),25,50)),10,0)+IF('5-man'!R$24=$Q$234,25,0))</f>
        <v/>
      </c>
      <c r="S228">
        <f>MIN(100,R229+IF(AND(OR(NOT(ISNUMBER($R$234)),'5-man'!S$24&gt;$R$234),R229&lt;100,R230+1&gt;=IF(OR('5-man'!$F$7=TRUE,'5-man'!$F$7="TRUE",'5-man'!$F$7="Yes"),25,50)),10,0)+IF('5-man'!S$24=$Q$234,25,0))</f>
        <v/>
      </c>
      <c r="T228">
        <f>MIN(100,S229+IF(AND(OR(NOT(ISNUMBER($R$234)),'5-man'!T$24&gt;$R$234),S229&lt;100,S230+1&gt;=IF(OR('5-man'!$F$7=TRUE,'5-man'!$F$7="TRUE",'5-man'!$F$7="Yes"),25,50)),10,0)+IF('5-man'!T$24=$Q$234,25,0))</f>
        <v/>
      </c>
      <c r="U228">
        <f>MIN(100,T229+IF(AND(OR(NOT(ISNUMBER($R$234)),'5-man'!U$24&gt;$R$234),T229&lt;100,T230+1&gt;=IF(OR('5-man'!$F$7=TRUE,'5-man'!$F$7="TRUE",'5-man'!$F$7="Yes"),25,50)),10,0)+IF('5-man'!U$24=$Q$234,25,0))</f>
        <v/>
      </c>
      <c r="V228">
        <f>MIN(100,U229+IF(AND(OR(NOT(ISNUMBER($R$234)),'5-man'!V$24&gt;$R$234),U229&lt;100,U230+1&gt;=IF(OR('5-man'!$F$7=TRUE,'5-man'!$F$7="TRUE",'5-man'!$F$7="Yes"),25,50)),10,0)+IF('5-man'!V$24=$Q$234,25,0))</f>
        <v/>
      </c>
      <c r="W228">
        <f>MIN(100,V229+IF(AND(OR(NOT(ISNUMBER($R$234)),'5-man'!W$24&gt;$R$234),V229&lt;100,V230+1&gt;=IF(OR('5-man'!$F$7=TRUE,'5-man'!$F$7="TRUE",'5-man'!$F$7="Yes"),25,50)),10,0)+IF('5-man'!W$24=$Q$234,25,0))</f>
        <v/>
      </c>
      <c r="X228">
        <f>MIN(100,W229+IF(AND(OR(NOT(ISNUMBER($R$234)),'5-man'!X$24&gt;$R$234),W229&lt;100,W230+1&gt;=IF(OR('5-man'!$F$7=TRUE,'5-man'!$F$7="TRUE",'5-man'!$F$7="Yes"),25,50)),10,0)+IF('5-man'!X$24=$Q$234,25,0))</f>
        <v/>
      </c>
      <c r="Y228">
        <f>MIN(100,X229+IF(AND(OR(NOT(ISNUMBER($R$234)),'5-man'!Y$24&gt;$R$234),X229&lt;100,X230+1&gt;=IF(OR('5-man'!$F$7=TRUE,'5-man'!$F$7="TRUE",'5-man'!$F$7="Yes"),25,50)),10,0)+IF('5-man'!Y$24=$Q$234,25,0))</f>
        <v/>
      </c>
      <c r="Z228">
        <f>MIN(100,Y229+IF(AND(OR(NOT(ISNUMBER($R$234)),'5-man'!Z$24&gt;$R$234),Y229&lt;100,Y230+1&gt;=IF(OR('5-man'!$F$7=TRUE,'5-man'!$F$7="TRUE",'5-man'!$F$7="Yes"),25,50)),10,0)+IF('5-man'!Z$24=$Q$234,25,0))</f>
        <v/>
      </c>
      <c r="AA228">
        <f>MIN(100,Z229+IF(AND(OR(NOT(ISNUMBER($R$234)),'5-man'!AA$24&gt;$R$234),Z229&lt;100,Z230+1&gt;=IF(OR('5-man'!$F$7=TRUE,'5-man'!$F$7="TRUE",'5-man'!$F$7="Yes"),25,50)),10,0)+IF('5-man'!AA$24=$Q$234,25,0))</f>
        <v/>
      </c>
      <c r="AB228">
        <f>MIN(100,AA229+IF(AND(OR(NOT(ISNUMBER($R$234)),'5-man'!AB$24&gt;$R$234),AA229&lt;100,AA230+1&gt;=IF(OR('5-man'!$F$7=TRUE,'5-man'!$F$7="TRUE",'5-man'!$F$7="Yes"),25,50)),10,0)+IF('5-man'!AB$24=$Q$234,25,0))</f>
        <v/>
      </c>
      <c r="AC228">
        <f>MIN(100,AB229+IF(AND(OR(NOT(ISNUMBER($R$234)),'5-man'!AC$24&gt;$R$234),AB229&lt;100,AB230+1&gt;=IF(OR('5-man'!$F$7=TRUE,'5-man'!$F$7="TRUE",'5-man'!$F$7="Yes"),25,50)),10,0)+IF('5-man'!AC$24=$Q$234,25,0))</f>
        <v/>
      </c>
      <c r="AD228">
        <f>MIN(100,AC229+IF(AND(OR(NOT(ISNUMBER($R$234)),'5-man'!AD$24&gt;$R$234),AC229&lt;100,AC230+1&gt;=IF(OR('5-man'!$F$7=TRUE,'5-man'!$F$7="TRUE",'5-man'!$F$7="Yes"),25,50)),10,0)+IF('5-man'!AD$24=$Q$234,25,0))</f>
        <v/>
      </c>
      <c r="AE228">
        <f>MIN(100,AD229+IF(AND(OR(NOT(ISNUMBER($R$234)),'5-man'!AE$24&gt;$R$234),AD229&lt;100,AD230+1&gt;=IF(OR('5-man'!$F$7=TRUE,'5-man'!$F$7="TRUE",'5-man'!$F$7="Yes"),25,50)),10,0)+IF('5-man'!AE$24=$Q$234,25,0))</f>
        <v/>
      </c>
      <c r="AF228">
        <f>MIN(100,AE229+IF(AND(OR(NOT(ISNUMBER($R$234)),'5-man'!AF$24&gt;$R$234),AE229&lt;100,AE230+1&gt;=IF(OR('5-man'!$F$7=TRUE,'5-man'!$F$7="TRUE",'5-man'!$F$7="Yes"),25,50)),10,0)+IF('5-man'!AF$24=$Q$234,25,0))</f>
        <v/>
      </c>
      <c r="AG228">
        <f>MIN(100,AF229+IF(AND(OR(NOT(ISNUMBER($R$234)),'5-man'!AG$24&gt;$R$234),AF229&lt;100,AF230+1&gt;=IF(OR('5-man'!$F$7=TRUE,'5-man'!$F$7="TRUE",'5-man'!$F$7="Yes"),25,50)),10,0)+IF('5-man'!AG$24=$Q$234,25,0))</f>
        <v/>
      </c>
      <c r="AH228">
        <f>MIN(100,AG229+IF(AND(OR(NOT(ISNUMBER($R$234)),'5-man'!AH$24&gt;$R$234),AG229&lt;100,AG230+1&gt;=IF(OR('5-man'!$F$7=TRUE,'5-man'!$F$7="TRUE",'5-man'!$F$7="Yes"),25,50)),10,0)+IF('5-man'!AH$24=$Q$234,25,0))</f>
        <v/>
      </c>
      <c r="AI228">
        <f>MIN(100,AH229+IF(AND(OR(NOT(ISNUMBER($R$234)),'5-man'!AI$24&gt;$R$234),AH229&lt;100,AH230+1&gt;=IF(OR('5-man'!$F$7=TRUE,'5-man'!$F$7="TRUE",'5-man'!$F$7="Yes"),25,50)),10,0)+IF('5-man'!AI$24=$Q$234,25,0))</f>
        <v/>
      </c>
      <c r="AJ228">
        <f>MIN(100,AI229+IF(AND(OR(NOT(ISNUMBER($R$234)),'5-man'!AJ$24&gt;$R$234),AI229&lt;100,AI230+1&gt;=IF(OR('5-man'!$F$7=TRUE,'5-man'!$F$7="TRUE",'5-man'!$F$7="Yes"),25,50)),10,0)+IF('5-man'!AJ$24=$Q$234,25,0))</f>
        <v/>
      </c>
      <c r="AK228">
        <f>MIN(100,AJ229+IF(AND(OR(NOT(ISNUMBER($R$234)),'5-man'!AK$24&gt;$R$234),AJ229&lt;100,AJ230+1&gt;=IF(OR('5-man'!$F$7=TRUE,'5-man'!$F$7="TRUE",'5-man'!$F$7="Yes"),25,50)),10,0)+IF('5-man'!AK$24=$Q$234,25,0))</f>
        <v/>
      </c>
      <c r="AL228">
        <f>MIN(100,AK229+IF(AND(OR(NOT(ISNUMBER($R$234)),'5-man'!AL$24&gt;$R$234),AK229&lt;100,AK230+1&gt;=IF(OR('5-man'!$F$7=TRUE,'5-man'!$F$7="TRUE",'5-man'!$F$7="Yes"),25,50)),10,0)+IF('5-man'!AL$24=$Q$234,25,0))</f>
        <v/>
      </c>
      <c r="AM228">
        <f>MIN(100,AL229+IF(AND(OR(NOT(ISNUMBER($R$234)),'5-man'!AM$24&gt;$R$234),AL229&lt;100,AL230+1&gt;=IF(OR('5-man'!$F$7=TRUE,'5-man'!$F$7="TRUE",'5-man'!$F$7="Yes"),25,50)),10,0)+IF('5-man'!AM$24=$Q$234,25,0))</f>
        <v/>
      </c>
      <c r="AN228">
        <f>MIN(100,AM229+IF(AND(OR(NOT(ISNUMBER($R$234)),'5-man'!AN$24&gt;$R$234),AM229&lt;100,AM230+1&gt;=IF(OR('5-man'!$F$7=TRUE,'5-man'!$F$7="TRUE",'5-man'!$F$7="Yes"),25,50)),10,0)+IF('5-man'!AN$24=$Q$234,25,0))</f>
        <v/>
      </c>
      <c r="AO228">
        <f>MIN(100,AN229+IF(AND(OR(NOT(ISNUMBER($R$234)),'5-man'!AO$24&gt;$R$234),AN229&lt;100,AN230+1&gt;=IF(OR('5-man'!$F$7=TRUE,'5-man'!$F$7="TRUE",'5-man'!$F$7="Yes"),25,50)),10,0)+IF('5-man'!AO$24=$Q$234,25,0))</f>
        <v/>
      </c>
      <c r="AP228">
        <f>MIN(100,AO229+IF(AND(OR(NOT(ISNUMBER($R$234)),'5-man'!AP$24&gt;$R$234),AO229&lt;100,AO230+1&gt;=IF(OR('5-man'!$F$7=TRUE,'5-man'!$F$7="TRUE",'5-man'!$F$7="Yes"),25,50)),10,0)+IF('5-man'!AP$24=$Q$234,25,0))</f>
        <v/>
      </c>
      <c r="AQ228">
        <f>MIN(100,AP229+IF(AND(OR(NOT(ISNUMBER($R$234)),'5-man'!AQ$24&gt;$R$234),AP229&lt;100,AP230+1&gt;=IF(OR('5-man'!$F$7=TRUE,'5-man'!$F$7="TRUE",'5-man'!$F$7="Yes"),25,50)),10,0)+IF('5-man'!AQ$24=$Q$234,25,0))</f>
        <v/>
      </c>
      <c r="AR228">
        <f>MIN(100,AQ229+IF(AND(OR(NOT(ISNUMBER($R$234)),'5-man'!AR$24&gt;$R$234),AQ229&lt;100,AQ230+1&gt;=IF(OR('5-man'!$F$7=TRUE,'5-man'!$F$7="TRUE",'5-man'!$F$7="Yes"),25,50)),10,0)+IF('5-man'!AR$24=$Q$234,25,0))</f>
        <v/>
      </c>
      <c r="AS228">
        <f>MIN(100,AR229+IF(AND(OR(NOT(ISNUMBER($R$234)),'5-man'!AS$24&gt;$R$234),AR229&lt;100,AR230+1&gt;=IF(OR('5-man'!$F$7=TRUE,'5-man'!$F$7="TRUE",'5-man'!$F$7="Yes"),25,50)),10,0)+IF('5-man'!AS$24=$Q$234,25,0))</f>
        <v/>
      </c>
      <c r="AT228">
        <f>MIN(100,AS229+IF(AND(OR(NOT(ISNUMBER($R$234)),'5-man'!AT$24&gt;$R$234),AS229&lt;100,AS230+1&gt;=IF(OR('5-man'!$F$7=TRUE,'5-man'!$F$7="TRUE",'5-man'!$F$7="Yes"),25,50)),10,0)+IF('5-man'!AT$24=$Q$234,25,0))</f>
        <v/>
      </c>
      <c r="AU228">
        <f>MIN(100,AT229+IF(AND(OR(NOT(ISNUMBER($R$234)),'5-man'!AU$24&gt;$R$234),AT229&lt;100,AT230+1&gt;=IF(OR('5-man'!$F$7=TRUE,'5-man'!$F$7="TRUE",'5-man'!$F$7="Yes"),25,50)),10,0)+IF('5-man'!AU$24=$Q$234,25,0))</f>
        <v/>
      </c>
      <c r="AV228">
        <f>MIN(100,AU229+IF(AND(OR(NOT(ISNUMBER($R$234)),'5-man'!AV$24&gt;$R$234),AU229&lt;100,AU230+1&gt;=IF(OR('5-man'!$F$7=TRUE,'5-man'!$F$7="TRUE",'5-man'!$F$7="Yes"),25,50)),10,0)+IF('5-man'!AV$24=$Q$234,25,0))</f>
        <v/>
      </c>
      <c r="AW228">
        <f>MIN(100,AV229+IF(AND(OR(NOT(ISNUMBER($R$234)),'5-man'!AW$24&gt;$R$234),AV229&lt;100,AV230+1&gt;=IF(OR('5-man'!$F$7=TRUE,'5-man'!$F$7="TRUE",'5-man'!$F$7="Yes"),25,50)),10,0)+IF('5-man'!AW$24=$Q$234,25,0))</f>
        <v/>
      </c>
      <c r="AX228">
        <f>MIN(100,AW229+IF(AND(OR(NOT(ISNUMBER($R$234)),'5-man'!AX$24&gt;$R$234),AW229&lt;100,AW230+1&gt;=IF(OR('5-man'!$F$7=TRUE,'5-man'!$F$7="TRUE",'5-man'!$F$7="Yes"),25,50)),10,0)+IF('5-man'!AX$24=$Q$234,25,0))</f>
        <v/>
      </c>
      <c r="AY228">
        <f>MIN(100,AX229+IF(AND(OR(NOT(ISNUMBER($R$234)),'5-man'!AY$24&gt;$R$234),AX229&lt;100,AX230+1&gt;=IF(OR('5-man'!$F$7=TRUE,'5-man'!$F$7="TRUE",'5-man'!$F$7="Yes"),25,50)),10,0)+IF('5-man'!AY$24=$Q$234,25,0))</f>
        <v/>
      </c>
      <c r="AZ228">
        <f>MIN(100,AY229+IF(AND(OR(NOT(ISNUMBER($R$234)),'5-man'!AZ$24&gt;$R$234),AY229&lt;100,AY230+1&gt;=IF(OR('5-man'!$F$7=TRUE,'5-man'!$F$7="TRUE",'5-man'!$F$7="Yes"),25,50)),10,0)+IF('5-man'!AZ$24=$Q$234,25,0))</f>
        <v/>
      </c>
      <c r="BA228">
        <f>MIN(100,AZ229+IF(AND(OR(NOT(ISNUMBER($R$234)),'5-man'!BA$24&gt;$R$234),AZ229&lt;100,AZ230+1&gt;=IF(OR('5-man'!$F$7=TRUE,'5-man'!$F$7="TRUE",'5-man'!$F$7="Yes"),25,50)),10,0)+IF('5-man'!BA$24=$Q$234,25,0))</f>
        <v/>
      </c>
      <c r="BB228">
        <f>MIN(100,BA229+IF(AND(OR(NOT(ISNUMBER($R$234)),'5-man'!BB$24&gt;$R$234),BA229&lt;100,BA230+1&gt;=IF(OR('5-man'!$F$7=TRUE,'5-man'!$F$7="TRUE",'5-man'!$F$7="Yes"),25,50)),10,0)+IF('5-man'!BB$24=$Q$234,25,0))</f>
        <v/>
      </c>
      <c r="BC228">
        <f>MIN(100,BB229+IF(AND(OR(NOT(ISNUMBER($R$234)),'5-man'!BC$24&gt;$R$234),BB229&lt;100,BB230+1&gt;=IF(OR('5-man'!$F$7=TRUE,'5-man'!$F$7="TRUE",'5-man'!$F$7="Yes"),25,50)),10,0)+IF('5-man'!BC$24=$Q$234,25,0))</f>
        <v/>
      </c>
      <c r="BD228">
        <f>MIN(100,BC229+IF(AND(OR(NOT(ISNUMBER($R$234)),'5-man'!BD$24&gt;$R$234),BC229&lt;100,BC230+1&gt;=IF(OR('5-man'!$F$7=TRUE,'5-man'!$F$7="TRUE",'5-man'!$F$7="Yes"),25,50)),10,0)+IF('5-man'!BD$24=$Q$234,25,0))</f>
        <v/>
      </c>
      <c r="BE228">
        <f>MIN(100,BD229+IF(AND(OR(NOT(ISNUMBER($R$234)),'5-man'!BE$24&gt;$R$234),BD229&lt;100,BD230+1&gt;=IF(OR('5-man'!$F$7=TRUE,'5-man'!$F$7="TRUE",'5-man'!$F$7="Yes"),25,50)),10,0)+IF('5-man'!BE$24=$Q$234,25,0))</f>
        <v/>
      </c>
      <c r="BF228">
        <f>MIN(100,BE229+IF(AND(OR(NOT(ISNUMBER($R$234)),'5-man'!BF$24&gt;$R$234),BE229&lt;100,BE230+1&gt;=IF(OR('5-man'!$F$7=TRUE,'5-man'!$F$7="TRUE",'5-man'!$F$7="Yes"),25,50)),10,0)+IF('5-man'!BF$24=$Q$234,25,0))</f>
        <v/>
      </c>
      <c r="BG228">
        <f>MIN(100,BF229+IF(AND(OR(NOT(ISNUMBER($R$234)),'5-man'!BG$24&gt;$R$234),BF229&lt;100,BF230+1&gt;=IF(OR('5-man'!$F$7=TRUE,'5-man'!$F$7="TRUE",'5-man'!$F$7="Yes"),25,50)),10,0)+IF('5-man'!BG$24=$Q$234,25,0))</f>
        <v/>
      </c>
      <c r="BH228">
        <f>MIN(100,BG229+IF(AND(OR(NOT(ISNUMBER($R$234)),'5-man'!BH$24&gt;$R$234),BG229&lt;100,BG230+1&gt;=IF(OR('5-man'!$F$7=TRUE,'5-man'!$F$7="TRUE",'5-man'!$F$7="Yes"),25,50)),10,0)+IF('5-man'!BH$24=$Q$234,25,0))</f>
        <v/>
      </c>
      <c r="BI228">
        <f>MIN(100,BH229+IF(AND(OR(NOT(ISNUMBER($R$234)),'5-man'!BI$24&gt;$R$234),BH229&lt;100,BH230+1&gt;=IF(OR('5-man'!$F$7=TRUE,'5-man'!$F$7="TRUE",'5-man'!$F$7="Yes"),25,50)),10,0)+IF('5-man'!BI$24=$Q$234,25,0))</f>
        <v/>
      </c>
      <c r="BJ228">
        <f>MIN(100,BI229+IF(AND(OR(NOT(ISNUMBER($R$234)),'5-man'!BJ$24&gt;$R$234),BI229&lt;100,BI230+1&gt;=IF(OR('5-man'!$F$7=TRUE,'5-man'!$F$7="TRUE",'5-man'!$F$7="Yes"),25,50)),10,0)+IF('5-man'!BJ$24=$Q$234,25,0))</f>
        <v/>
      </c>
      <c r="BK228">
        <f>MIN(100,BJ229+IF(AND(OR(NOT(ISNUMBER($R$234)),'5-man'!BK$24&gt;$R$234),BJ229&lt;100,BJ230+1&gt;=IF(OR('5-man'!$F$7=TRUE,'5-man'!$F$7="TRUE",'5-man'!$F$7="Yes"),25,50)),10,0)+IF('5-man'!BK$24=$Q$234,25,0))</f>
        <v/>
      </c>
      <c r="BL228">
        <f>MIN(100,BK229+IF(AND(OR(NOT(ISNUMBER($R$234)),'5-man'!BL$24&gt;$R$234),BK229&lt;100,BK230+1&gt;=IF(OR('5-man'!$F$7=TRUE,'5-man'!$F$7="TRUE",'5-man'!$F$7="Yes"),25,50)),10,0)+IF('5-man'!BL$24=$Q$234,25,0))</f>
        <v/>
      </c>
      <c r="BM228">
        <f>MIN(100,BL229+IF(AND(OR(NOT(ISNUMBER($R$234)),'5-man'!BM$24&gt;$R$234),BL229&lt;100,BL230+1&gt;=IF(OR('5-man'!$F$7=TRUE,'5-man'!$F$7="TRUE",'5-man'!$F$7="Yes"),25,50)),10,0)+IF('5-man'!BM$24=$Q$234,25,0))</f>
        <v/>
      </c>
      <c r="BN228">
        <f>MIN(100,BM229+IF(AND(OR(NOT(ISNUMBER($R$234)),'5-man'!BN$24&gt;$R$234),BM229&lt;100,BM230+1&gt;=IF(OR('5-man'!$F$7=TRUE,'5-man'!$F$7="TRUE",'5-man'!$F$7="Yes"),25,50)),10,0)+IF('5-man'!BN$24=$Q$234,25,0))</f>
        <v/>
      </c>
      <c r="BO228">
        <f>MIN(100,BN229+IF(AND(OR(NOT(ISNUMBER($R$234)),'5-man'!BO$24&gt;$R$234),BN229&lt;100,BN230+1&gt;=IF(OR('5-man'!$F$7=TRUE,'5-man'!$F$7="TRUE",'5-man'!$F$7="Yes"),25,50)),10,0)+IF('5-man'!BO$24=$Q$234,25,0))</f>
        <v/>
      </c>
      <c r="BP228">
        <f>MIN(100,BO229+IF(AND(OR(NOT(ISNUMBER($R$234)),'5-man'!BP$24&gt;$R$234),BO229&lt;100,BO230+1&gt;=IF(OR('5-man'!$F$7=TRUE,'5-man'!$F$7="TRUE",'5-man'!$F$7="Yes"),25,50)),10,0)+IF('5-man'!BP$24=$Q$234,25,0))</f>
        <v/>
      </c>
      <c r="BQ228">
        <f>MIN(100,BP229+IF(AND(OR(NOT(ISNUMBER($R$234)),'5-man'!BQ$24&gt;$R$234),BP229&lt;100,BP230+1&gt;=IF(OR('5-man'!$F$7=TRUE,'5-man'!$F$7="TRUE",'5-man'!$F$7="Yes"),25,50)),10,0)+IF('5-man'!BQ$24=$Q$234,25,0))</f>
        <v/>
      </c>
      <c r="BR228">
        <f>MIN(100,BQ229+IF(AND(OR(NOT(ISNUMBER($R$234)),'5-man'!BR$24&gt;$R$234),BQ229&lt;100,BQ230+1&gt;=IF(OR('5-man'!$F$7=TRUE,'5-man'!$F$7="TRUE",'5-man'!$F$7="Yes"),25,50)),10,0)+IF('5-man'!BR$24=$Q$234,25,0))</f>
        <v/>
      </c>
      <c r="BS228">
        <f>MIN(100,BR229+IF(AND(OR(NOT(ISNUMBER($R$234)),'5-man'!BS$24&gt;$R$234),BR229&lt;100,BR230+1&gt;=IF(OR('5-man'!$F$7=TRUE,'5-man'!$F$7="TRUE",'5-man'!$F$7="Yes"),25,50)),10,0)+IF('5-man'!BS$24=$Q$234,25,0))</f>
        <v/>
      </c>
      <c r="BT228">
        <f>MIN(100,BS229+IF(AND(OR(NOT(ISNUMBER($R$234)),'5-man'!BT$24&gt;$R$234),BS229&lt;100,BS230+1&gt;=IF(OR('5-man'!$F$7=TRUE,'5-man'!$F$7="TRUE",'5-man'!$F$7="Yes"),25,50)),10,0)+IF('5-man'!BT$24=$Q$234,25,0))</f>
        <v/>
      </c>
      <c r="BU228">
        <f>MIN(100,BT229+IF(AND(OR(NOT(ISNUMBER($R$234)),'5-man'!BU$24&gt;$R$234),BT229&lt;100,BT230+1&gt;=IF(OR('5-man'!$F$7=TRUE,'5-man'!$F$7="TRUE",'5-man'!$F$7="Yes"),25,50)),10,0)+IF('5-man'!BU$24=$Q$234,25,0))</f>
        <v/>
      </c>
      <c r="BV228">
        <f>MIN(100,BU229+IF(AND(OR(NOT(ISNUMBER($R$234)),'5-man'!BV$24&gt;$R$234),BU229&lt;100,BU230+1&gt;=IF(OR('5-man'!$F$7=TRUE,'5-man'!$F$7="TRUE",'5-man'!$F$7="Yes"),25,50)),10,0)+IF('5-man'!BV$24=$Q$234,25,0))</f>
        <v/>
      </c>
      <c r="BW228">
        <f>MIN(100,BV229+IF(AND(OR(NOT(ISNUMBER($R$234)),'5-man'!BW$24&gt;$R$234),BV229&lt;100,BV230+1&gt;=IF(OR('5-man'!$F$7=TRUE,'5-man'!$F$7="TRUE",'5-man'!$F$7="Yes"),25,50)),10,0)+IF('5-man'!BW$24=$Q$234,25,0))</f>
        <v/>
      </c>
      <c r="BX228">
        <f>MIN(100,BW229+IF(AND(OR(NOT(ISNUMBER($R$234)),'5-man'!BX$24&gt;$R$234),BW229&lt;100,BW230+1&gt;=IF(OR('5-man'!$F$7=TRUE,'5-man'!$F$7="TRUE",'5-man'!$F$7="Yes"),25,50)),10,0)+IF('5-man'!BX$24=$Q$234,25,0))</f>
        <v/>
      </c>
      <c r="BY228">
        <f>MIN(100,BX229+IF(AND(OR(NOT(ISNUMBER($R$234)),'5-man'!BY$24&gt;$R$234),BX229&lt;100,BX230+1&gt;=IF(OR('5-man'!$F$7=TRUE,'5-man'!$F$7="TRUE",'5-man'!$F$7="Yes"),25,50)),10,0)+IF('5-man'!BY$24=$Q$234,25,0))</f>
        <v/>
      </c>
      <c r="BZ228">
        <f>MIN(100,BY229+IF(AND(OR(NOT(ISNUMBER($R$234)),'5-man'!BZ$24&gt;$R$234),BY229&lt;100,BY230+1&gt;=IF(OR('5-man'!$F$7=TRUE,'5-man'!$F$7="TRUE",'5-man'!$F$7="Yes"),25,50)),10,0)+IF('5-man'!BZ$24=$Q$234,25,0))</f>
        <v/>
      </c>
      <c r="CA228">
        <f>MIN(100,BZ229+IF(AND(OR(NOT(ISNUMBER($R$234)),'5-man'!CA$24&gt;$R$234),BZ229&lt;100,BZ230+1&gt;=IF(OR('5-man'!$F$7=TRUE,'5-man'!$F$7="TRUE",'5-man'!$F$7="Yes"),25,50)),10,0)+IF('5-man'!CA$24=$Q$234,25,0))</f>
        <v/>
      </c>
      <c r="CB228">
        <f>MIN(100,CA229+IF(AND(OR(NOT(ISNUMBER($R$234)),'5-man'!CB$24&gt;$R$234),CA229&lt;100,CA230+1&gt;=IF(OR('5-man'!$F$7=TRUE,'5-man'!$F$7="TRUE",'5-man'!$F$7="Yes"),25,50)),10,0)+IF('5-man'!CB$24=$Q$234,25,0))</f>
        <v/>
      </c>
      <c r="CC228">
        <f>MIN(100,CB229+IF(AND(OR(NOT(ISNUMBER($R$234)),'5-man'!CC$24&gt;$R$234),CB229&lt;100,CB230+1&gt;=IF(OR('5-man'!$F$7=TRUE,'5-man'!$F$7="TRUE",'5-man'!$F$7="Yes"),25,50)),10,0)+IF('5-man'!CC$24=$Q$234,25,0))</f>
        <v/>
      </c>
      <c r="CD228">
        <f>MIN(100,CC229+IF(AND(OR(NOT(ISNUMBER($R$234)),'5-man'!CD$24&gt;$R$234),CC229&lt;100,CC230+1&gt;=IF(OR('5-man'!$F$7=TRUE,'5-man'!$F$7="TRUE",'5-man'!$F$7="Yes"),25,50)),10,0)+IF('5-man'!CD$24=$Q$234,25,0))</f>
        <v/>
      </c>
    </row>
    <row r="229">
      <c r="A229" t="inlineStr">
        <is>
          <t>P4 spec</t>
        </is>
      </c>
      <c r="B229">
        <f>IF('5-man'!$C$7="",100,'5-man'!$C$7)</f>
        <v/>
      </c>
      <c r="C229">
        <f>IF(OR('5-man'!C$28="R",'5-man'!C$24=$R$234),MIN(100,C228+10),IF('5-man'!C$28="P",MIN(100,C228+25),IF(AND('5-man'!C$28="D",C228&gt;=35,'5-man'!C$24&lt;=IF('5-man'!$BF$4="",999,'5-man'!$BF$4)),C228-35,IF(AND(LEFT('5-man'!C$28,3)="ST&gt;",C228&gt;=100,'5-man'!C$24&lt;=IF('5-man'!$BF$4="",999,'5-man'!$BF$4)),0,IF(AND(OR(AND('5-man'!C$25="ST&gt;4",C204&gt;=100),AND('5-man'!C$26="ST&gt;4",C212&gt;=100),AND('5-man'!C$27="ST&gt;4",C220&gt;=100),AND('5-man'!C$29="ST&gt;4",C236&gt;=100)),'5-man'!C$24&lt;=IF('5-man'!$BF$4="",999,'5-man'!$BF$4)),100,C228)))))</f>
        <v/>
      </c>
      <c r="D229">
        <f>IF(OR('5-man'!D$28="R",'5-man'!D$24=$R$234),MIN(100,D228+10),IF('5-man'!D$28="P",MIN(100,D228+25),IF(AND('5-man'!D$28="D",D228&gt;=35,'5-man'!D$24&lt;=IF('5-man'!$BF$4="",999,'5-man'!$BF$4)),D228-35,IF(AND(LEFT('5-man'!D$28,3)="ST&gt;",D228&gt;=100,'5-man'!D$24&lt;=IF('5-man'!$BF$4="",999,'5-man'!$BF$4)),0,IF(AND(OR(AND('5-man'!D$25="ST&gt;4",D204&gt;=100),AND('5-man'!D$26="ST&gt;4",D212&gt;=100),AND('5-man'!D$27="ST&gt;4",D220&gt;=100),AND('5-man'!D$29="ST&gt;4",D236&gt;=100)),'5-man'!D$24&lt;=IF('5-man'!$BF$4="",999,'5-man'!$BF$4)),100,D228)))))</f>
        <v/>
      </c>
      <c r="E229">
        <f>IF(OR('5-man'!E$28="R",'5-man'!E$24=$R$234),MIN(100,E228+10),IF('5-man'!E$28="P",MIN(100,E228+25),IF(AND('5-man'!E$28="D",E228&gt;=35,'5-man'!E$24&lt;=IF('5-man'!$BF$4="",999,'5-man'!$BF$4)),E228-35,IF(AND(LEFT('5-man'!E$28,3)="ST&gt;",E228&gt;=100,'5-man'!E$24&lt;=IF('5-man'!$BF$4="",999,'5-man'!$BF$4)),0,IF(AND(OR(AND('5-man'!E$25="ST&gt;4",E204&gt;=100),AND('5-man'!E$26="ST&gt;4",E212&gt;=100),AND('5-man'!E$27="ST&gt;4",E220&gt;=100),AND('5-man'!E$29="ST&gt;4",E236&gt;=100)),'5-man'!E$24&lt;=IF('5-man'!$BF$4="",999,'5-man'!$BF$4)),100,E228)))))</f>
        <v/>
      </c>
      <c r="F229">
        <f>IF(OR('5-man'!F$28="R",'5-man'!F$24=$R$234),MIN(100,F228+10),IF('5-man'!F$28="P",MIN(100,F228+25),IF(AND('5-man'!F$28="D",F228&gt;=35,'5-man'!F$24&lt;=IF('5-man'!$BF$4="",999,'5-man'!$BF$4)),F228-35,IF(AND(LEFT('5-man'!F$28,3)="ST&gt;",F228&gt;=100,'5-man'!F$24&lt;=IF('5-man'!$BF$4="",999,'5-man'!$BF$4)),0,IF(AND(OR(AND('5-man'!F$25="ST&gt;4",F204&gt;=100),AND('5-man'!F$26="ST&gt;4",F212&gt;=100),AND('5-man'!F$27="ST&gt;4",F220&gt;=100),AND('5-man'!F$29="ST&gt;4",F236&gt;=100)),'5-man'!F$24&lt;=IF('5-man'!$BF$4="",999,'5-man'!$BF$4)),100,F228)))))</f>
        <v/>
      </c>
      <c r="G229">
        <f>IF(OR('5-man'!G$28="R",'5-man'!G$24=$R$234),MIN(100,G228+10),IF('5-man'!G$28="P",MIN(100,G228+25),IF(AND('5-man'!G$28="D",G228&gt;=35,'5-man'!G$24&lt;=IF('5-man'!$BF$4="",999,'5-man'!$BF$4)),G228-35,IF(AND(LEFT('5-man'!G$28,3)="ST&gt;",G228&gt;=100,'5-man'!G$24&lt;=IF('5-man'!$BF$4="",999,'5-man'!$BF$4)),0,IF(AND(OR(AND('5-man'!G$25="ST&gt;4",G204&gt;=100),AND('5-man'!G$26="ST&gt;4",G212&gt;=100),AND('5-man'!G$27="ST&gt;4",G220&gt;=100),AND('5-man'!G$29="ST&gt;4",G236&gt;=100)),'5-man'!G$24&lt;=IF('5-man'!$BF$4="",999,'5-man'!$BF$4)),100,G228)))))</f>
        <v/>
      </c>
      <c r="H229">
        <f>IF(OR('5-man'!H$28="R",'5-man'!H$24=$R$234),MIN(100,H228+10),IF('5-man'!H$28="P",MIN(100,H228+25),IF(AND('5-man'!H$28="D",H228&gt;=35,'5-man'!H$24&lt;=IF('5-man'!$BF$4="",999,'5-man'!$BF$4)),H228-35,IF(AND(LEFT('5-man'!H$28,3)="ST&gt;",H228&gt;=100,'5-man'!H$24&lt;=IF('5-man'!$BF$4="",999,'5-man'!$BF$4)),0,IF(AND(OR(AND('5-man'!H$25="ST&gt;4",H204&gt;=100),AND('5-man'!H$26="ST&gt;4",H212&gt;=100),AND('5-man'!H$27="ST&gt;4",H220&gt;=100),AND('5-man'!H$29="ST&gt;4",H236&gt;=100)),'5-man'!H$24&lt;=IF('5-man'!$BF$4="",999,'5-man'!$BF$4)),100,H228)))))</f>
        <v/>
      </c>
      <c r="I229">
        <f>IF(OR('5-man'!I$28="R",'5-man'!I$24=$R$234),MIN(100,I228+10),IF('5-man'!I$28="P",MIN(100,I228+25),IF(AND('5-man'!I$28="D",I228&gt;=35,'5-man'!I$24&lt;=IF('5-man'!$BF$4="",999,'5-man'!$BF$4)),I228-35,IF(AND(LEFT('5-man'!I$28,3)="ST&gt;",I228&gt;=100,'5-man'!I$24&lt;=IF('5-man'!$BF$4="",999,'5-man'!$BF$4)),0,IF(AND(OR(AND('5-man'!I$25="ST&gt;4",I204&gt;=100),AND('5-man'!I$26="ST&gt;4",I212&gt;=100),AND('5-man'!I$27="ST&gt;4",I220&gt;=100),AND('5-man'!I$29="ST&gt;4",I236&gt;=100)),'5-man'!I$24&lt;=IF('5-man'!$BF$4="",999,'5-man'!$BF$4)),100,I228)))))</f>
        <v/>
      </c>
      <c r="J229">
        <f>IF(OR('5-man'!J$28="R",'5-man'!J$24=$R$234),MIN(100,J228+10),IF('5-man'!J$28="P",MIN(100,J228+25),IF(AND('5-man'!J$28="D",J228&gt;=35,'5-man'!J$24&lt;=IF('5-man'!$BF$4="",999,'5-man'!$BF$4)),J228-35,IF(AND(LEFT('5-man'!J$28,3)="ST&gt;",J228&gt;=100,'5-man'!J$24&lt;=IF('5-man'!$BF$4="",999,'5-man'!$BF$4)),0,IF(AND(OR(AND('5-man'!J$25="ST&gt;4",J204&gt;=100),AND('5-man'!J$26="ST&gt;4",J212&gt;=100),AND('5-man'!J$27="ST&gt;4",J220&gt;=100),AND('5-man'!J$29="ST&gt;4",J236&gt;=100)),'5-man'!J$24&lt;=IF('5-man'!$BF$4="",999,'5-man'!$BF$4)),100,J228)))))</f>
        <v/>
      </c>
      <c r="K229">
        <f>IF(OR('5-man'!K$28="R",'5-man'!K$24=$R$234),MIN(100,K228+10),IF('5-man'!K$28="P",MIN(100,K228+25),IF(AND('5-man'!K$28="D",K228&gt;=35,'5-man'!K$24&lt;=IF('5-man'!$BF$4="",999,'5-man'!$BF$4)),K228-35,IF(AND(LEFT('5-man'!K$28,3)="ST&gt;",K228&gt;=100,'5-man'!K$24&lt;=IF('5-man'!$BF$4="",999,'5-man'!$BF$4)),0,IF(AND(OR(AND('5-man'!K$25="ST&gt;4",K204&gt;=100),AND('5-man'!K$26="ST&gt;4",K212&gt;=100),AND('5-man'!K$27="ST&gt;4",K220&gt;=100),AND('5-man'!K$29="ST&gt;4",K236&gt;=100)),'5-man'!K$24&lt;=IF('5-man'!$BF$4="",999,'5-man'!$BF$4)),100,K228)))))</f>
        <v/>
      </c>
      <c r="L229">
        <f>IF(OR('5-man'!L$28="R",'5-man'!L$24=$R$234),MIN(100,L228+10),IF('5-man'!L$28="P",MIN(100,L228+25),IF(AND('5-man'!L$28="D",L228&gt;=35,'5-man'!L$24&lt;=IF('5-man'!$BF$4="",999,'5-man'!$BF$4)),L228-35,IF(AND(LEFT('5-man'!L$28,3)="ST&gt;",L228&gt;=100,'5-man'!L$24&lt;=IF('5-man'!$BF$4="",999,'5-man'!$BF$4)),0,IF(AND(OR(AND('5-man'!L$25="ST&gt;4",L204&gt;=100),AND('5-man'!L$26="ST&gt;4",L212&gt;=100),AND('5-man'!L$27="ST&gt;4",L220&gt;=100),AND('5-man'!L$29="ST&gt;4",L236&gt;=100)),'5-man'!L$24&lt;=IF('5-man'!$BF$4="",999,'5-man'!$BF$4)),100,L228)))))</f>
        <v/>
      </c>
      <c r="M229">
        <f>IF(OR('5-man'!M$28="R",'5-man'!M$24=$R$234),MIN(100,M228+10),IF('5-man'!M$28="P",MIN(100,M228+25),IF(AND('5-man'!M$28="D",M228&gt;=35,'5-man'!M$24&lt;=IF('5-man'!$BF$4="",999,'5-man'!$BF$4)),M228-35,IF(AND(LEFT('5-man'!M$28,3)="ST&gt;",M228&gt;=100,'5-man'!M$24&lt;=IF('5-man'!$BF$4="",999,'5-man'!$BF$4)),0,IF(AND(OR(AND('5-man'!M$25="ST&gt;4",M204&gt;=100),AND('5-man'!M$26="ST&gt;4",M212&gt;=100),AND('5-man'!M$27="ST&gt;4",M220&gt;=100),AND('5-man'!M$29="ST&gt;4",M236&gt;=100)),'5-man'!M$24&lt;=IF('5-man'!$BF$4="",999,'5-man'!$BF$4)),100,M228)))))</f>
        <v/>
      </c>
      <c r="N229">
        <f>IF(OR('5-man'!N$28="R",'5-man'!N$24=$R$234),MIN(100,N228+10),IF('5-man'!N$28="P",MIN(100,N228+25),IF(AND('5-man'!N$28="D",N228&gt;=35,'5-man'!N$24&lt;=IF('5-man'!$BF$4="",999,'5-man'!$BF$4)),N228-35,IF(AND(LEFT('5-man'!N$28,3)="ST&gt;",N228&gt;=100,'5-man'!N$24&lt;=IF('5-man'!$BF$4="",999,'5-man'!$BF$4)),0,IF(AND(OR(AND('5-man'!N$25="ST&gt;4",N204&gt;=100),AND('5-man'!N$26="ST&gt;4",N212&gt;=100),AND('5-man'!N$27="ST&gt;4",N220&gt;=100),AND('5-man'!N$29="ST&gt;4",N236&gt;=100)),'5-man'!N$24&lt;=IF('5-man'!$BF$4="",999,'5-man'!$BF$4)),100,N228)))))</f>
        <v/>
      </c>
      <c r="O229">
        <f>IF(OR('5-man'!O$28="R",'5-man'!O$24=$R$234),MIN(100,O228+10),IF('5-man'!O$28="P",MIN(100,O228+25),IF(AND('5-man'!O$28="D",O228&gt;=35,'5-man'!O$24&lt;=IF('5-man'!$BF$4="",999,'5-man'!$BF$4)),O228-35,IF(AND(LEFT('5-man'!O$28,3)="ST&gt;",O228&gt;=100,'5-man'!O$24&lt;=IF('5-man'!$BF$4="",999,'5-man'!$BF$4)),0,IF(AND(OR(AND('5-man'!O$25="ST&gt;4",O204&gt;=100),AND('5-man'!O$26="ST&gt;4",O212&gt;=100),AND('5-man'!O$27="ST&gt;4",O220&gt;=100),AND('5-man'!O$29="ST&gt;4",O236&gt;=100)),'5-man'!O$24&lt;=IF('5-man'!$BF$4="",999,'5-man'!$BF$4)),100,O228)))))</f>
        <v/>
      </c>
      <c r="P229">
        <f>IF(OR('5-man'!P$28="R",'5-man'!P$24=$R$234),MIN(100,P228+10),IF('5-man'!P$28="P",MIN(100,P228+25),IF(AND('5-man'!P$28="D",P228&gt;=35,'5-man'!P$24&lt;=IF('5-man'!$BF$4="",999,'5-man'!$BF$4)),P228-35,IF(AND(LEFT('5-man'!P$28,3)="ST&gt;",P228&gt;=100,'5-man'!P$24&lt;=IF('5-man'!$BF$4="",999,'5-man'!$BF$4)),0,IF(AND(OR(AND('5-man'!P$25="ST&gt;4",P204&gt;=100),AND('5-man'!P$26="ST&gt;4",P212&gt;=100),AND('5-man'!P$27="ST&gt;4",P220&gt;=100),AND('5-man'!P$29="ST&gt;4",P236&gt;=100)),'5-man'!P$24&lt;=IF('5-man'!$BF$4="",999,'5-man'!$BF$4)),100,P228)))))</f>
        <v/>
      </c>
      <c r="Q229">
        <f>IF(OR('5-man'!Q$28="R",'5-man'!Q$24=$R$234),MIN(100,Q228+10),IF('5-man'!Q$28="P",MIN(100,Q228+25),IF(AND('5-man'!Q$28="D",Q228&gt;=35,'5-man'!Q$24&lt;=IF('5-man'!$BF$4="",999,'5-man'!$BF$4)),Q228-35,IF(AND(LEFT('5-man'!Q$28,3)="ST&gt;",Q228&gt;=100,'5-man'!Q$24&lt;=IF('5-man'!$BF$4="",999,'5-man'!$BF$4)),0,IF(AND(OR(AND('5-man'!Q$25="ST&gt;4",Q204&gt;=100),AND('5-man'!Q$26="ST&gt;4",Q212&gt;=100),AND('5-man'!Q$27="ST&gt;4",Q220&gt;=100),AND('5-man'!Q$29="ST&gt;4",Q236&gt;=100)),'5-man'!Q$24&lt;=IF('5-man'!$BF$4="",999,'5-man'!$BF$4)),100,Q228)))))</f>
        <v/>
      </c>
      <c r="R229">
        <f>IF(OR('5-man'!R$28="R",'5-man'!R$24=$R$234),MIN(100,R228+10),IF('5-man'!R$28="P",MIN(100,R228+25),IF(AND('5-man'!R$28="D",R228&gt;=35,'5-man'!R$24&lt;=IF('5-man'!$BF$4="",999,'5-man'!$BF$4)),R228-35,IF(AND(LEFT('5-man'!R$28,3)="ST&gt;",R228&gt;=100,'5-man'!R$24&lt;=IF('5-man'!$BF$4="",999,'5-man'!$BF$4)),0,IF(AND(OR(AND('5-man'!R$25="ST&gt;4",R204&gt;=100),AND('5-man'!R$26="ST&gt;4",R212&gt;=100),AND('5-man'!R$27="ST&gt;4",R220&gt;=100),AND('5-man'!R$29="ST&gt;4",R236&gt;=100)),'5-man'!R$24&lt;=IF('5-man'!$BF$4="",999,'5-man'!$BF$4)),100,R228)))))</f>
        <v/>
      </c>
      <c r="S229">
        <f>IF(OR('5-man'!S$28="R",'5-man'!S$24=$R$234),MIN(100,S228+10),IF('5-man'!S$28="P",MIN(100,S228+25),IF(AND('5-man'!S$28="D",S228&gt;=35,'5-man'!S$24&lt;=IF('5-man'!$BF$4="",999,'5-man'!$BF$4)),S228-35,IF(AND(LEFT('5-man'!S$28,3)="ST&gt;",S228&gt;=100,'5-man'!S$24&lt;=IF('5-man'!$BF$4="",999,'5-man'!$BF$4)),0,IF(AND(OR(AND('5-man'!S$25="ST&gt;4",S204&gt;=100),AND('5-man'!S$26="ST&gt;4",S212&gt;=100),AND('5-man'!S$27="ST&gt;4",S220&gt;=100),AND('5-man'!S$29="ST&gt;4",S236&gt;=100)),'5-man'!S$24&lt;=IF('5-man'!$BF$4="",999,'5-man'!$BF$4)),100,S228)))))</f>
        <v/>
      </c>
      <c r="T229">
        <f>IF(OR('5-man'!T$28="R",'5-man'!T$24=$R$234),MIN(100,T228+10),IF('5-man'!T$28="P",MIN(100,T228+25),IF(AND('5-man'!T$28="D",T228&gt;=35,'5-man'!T$24&lt;=IF('5-man'!$BF$4="",999,'5-man'!$BF$4)),T228-35,IF(AND(LEFT('5-man'!T$28,3)="ST&gt;",T228&gt;=100,'5-man'!T$24&lt;=IF('5-man'!$BF$4="",999,'5-man'!$BF$4)),0,IF(AND(OR(AND('5-man'!T$25="ST&gt;4",T204&gt;=100),AND('5-man'!T$26="ST&gt;4",T212&gt;=100),AND('5-man'!T$27="ST&gt;4",T220&gt;=100),AND('5-man'!T$29="ST&gt;4",T236&gt;=100)),'5-man'!T$24&lt;=IF('5-man'!$BF$4="",999,'5-man'!$BF$4)),100,T228)))))</f>
        <v/>
      </c>
      <c r="U229">
        <f>IF(OR('5-man'!U$28="R",'5-man'!U$24=$R$234),MIN(100,U228+10),IF('5-man'!U$28="P",MIN(100,U228+25),IF(AND('5-man'!U$28="D",U228&gt;=35,'5-man'!U$24&lt;=IF('5-man'!$BF$4="",999,'5-man'!$BF$4)),U228-35,IF(AND(LEFT('5-man'!U$28,3)="ST&gt;",U228&gt;=100,'5-man'!U$24&lt;=IF('5-man'!$BF$4="",999,'5-man'!$BF$4)),0,IF(AND(OR(AND('5-man'!U$25="ST&gt;4",U204&gt;=100),AND('5-man'!U$26="ST&gt;4",U212&gt;=100),AND('5-man'!U$27="ST&gt;4",U220&gt;=100),AND('5-man'!U$29="ST&gt;4",U236&gt;=100)),'5-man'!U$24&lt;=IF('5-man'!$BF$4="",999,'5-man'!$BF$4)),100,U228)))))</f>
        <v/>
      </c>
      <c r="V229">
        <f>IF(OR('5-man'!V$28="R",'5-man'!V$24=$R$234),MIN(100,V228+10),IF('5-man'!V$28="P",MIN(100,V228+25),IF(AND('5-man'!V$28="D",V228&gt;=35,'5-man'!V$24&lt;=IF('5-man'!$BF$4="",999,'5-man'!$BF$4)),V228-35,IF(AND(LEFT('5-man'!V$28,3)="ST&gt;",V228&gt;=100,'5-man'!V$24&lt;=IF('5-man'!$BF$4="",999,'5-man'!$BF$4)),0,IF(AND(OR(AND('5-man'!V$25="ST&gt;4",V204&gt;=100),AND('5-man'!V$26="ST&gt;4",V212&gt;=100),AND('5-man'!V$27="ST&gt;4",V220&gt;=100),AND('5-man'!V$29="ST&gt;4",V236&gt;=100)),'5-man'!V$24&lt;=IF('5-man'!$BF$4="",999,'5-man'!$BF$4)),100,V228)))))</f>
        <v/>
      </c>
      <c r="W229">
        <f>IF(OR('5-man'!W$28="R",'5-man'!W$24=$R$234),MIN(100,W228+10),IF('5-man'!W$28="P",MIN(100,W228+25),IF(AND('5-man'!W$28="D",W228&gt;=35,'5-man'!W$24&lt;=IF('5-man'!$BF$4="",999,'5-man'!$BF$4)),W228-35,IF(AND(LEFT('5-man'!W$28,3)="ST&gt;",W228&gt;=100,'5-man'!W$24&lt;=IF('5-man'!$BF$4="",999,'5-man'!$BF$4)),0,IF(AND(OR(AND('5-man'!W$25="ST&gt;4",W204&gt;=100),AND('5-man'!W$26="ST&gt;4",W212&gt;=100),AND('5-man'!W$27="ST&gt;4",W220&gt;=100),AND('5-man'!W$29="ST&gt;4",W236&gt;=100)),'5-man'!W$24&lt;=IF('5-man'!$BF$4="",999,'5-man'!$BF$4)),100,W228)))))</f>
        <v/>
      </c>
      <c r="X229">
        <f>IF(OR('5-man'!X$28="R",'5-man'!X$24=$R$234),MIN(100,X228+10),IF('5-man'!X$28="P",MIN(100,X228+25),IF(AND('5-man'!X$28="D",X228&gt;=35,'5-man'!X$24&lt;=IF('5-man'!$BF$4="",999,'5-man'!$BF$4)),X228-35,IF(AND(LEFT('5-man'!X$28,3)="ST&gt;",X228&gt;=100,'5-man'!X$24&lt;=IF('5-man'!$BF$4="",999,'5-man'!$BF$4)),0,IF(AND(OR(AND('5-man'!X$25="ST&gt;4",X204&gt;=100),AND('5-man'!X$26="ST&gt;4",X212&gt;=100),AND('5-man'!X$27="ST&gt;4",X220&gt;=100),AND('5-man'!X$29="ST&gt;4",X236&gt;=100)),'5-man'!X$24&lt;=IF('5-man'!$BF$4="",999,'5-man'!$BF$4)),100,X228)))))</f>
        <v/>
      </c>
      <c r="Y229">
        <f>IF(OR('5-man'!Y$28="R",'5-man'!Y$24=$R$234),MIN(100,Y228+10),IF('5-man'!Y$28="P",MIN(100,Y228+25),IF(AND('5-man'!Y$28="D",Y228&gt;=35,'5-man'!Y$24&lt;=IF('5-man'!$BF$4="",999,'5-man'!$BF$4)),Y228-35,IF(AND(LEFT('5-man'!Y$28,3)="ST&gt;",Y228&gt;=100,'5-man'!Y$24&lt;=IF('5-man'!$BF$4="",999,'5-man'!$BF$4)),0,IF(AND(OR(AND('5-man'!Y$25="ST&gt;4",Y204&gt;=100),AND('5-man'!Y$26="ST&gt;4",Y212&gt;=100),AND('5-man'!Y$27="ST&gt;4",Y220&gt;=100),AND('5-man'!Y$29="ST&gt;4",Y236&gt;=100)),'5-man'!Y$24&lt;=IF('5-man'!$BF$4="",999,'5-man'!$BF$4)),100,Y228)))))</f>
        <v/>
      </c>
      <c r="Z229">
        <f>IF(OR('5-man'!Z$28="R",'5-man'!Z$24=$R$234),MIN(100,Z228+10),IF('5-man'!Z$28="P",MIN(100,Z228+25),IF(AND('5-man'!Z$28="D",Z228&gt;=35,'5-man'!Z$24&lt;=IF('5-man'!$BF$4="",999,'5-man'!$BF$4)),Z228-35,IF(AND(LEFT('5-man'!Z$28,3)="ST&gt;",Z228&gt;=100,'5-man'!Z$24&lt;=IF('5-man'!$BF$4="",999,'5-man'!$BF$4)),0,IF(AND(OR(AND('5-man'!Z$25="ST&gt;4",Z204&gt;=100),AND('5-man'!Z$26="ST&gt;4",Z212&gt;=100),AND('5-man'!Z$27="ST&gt;4",Z220&gt;=100),AND('5-man'!Z$29="ST&gt;4",Z236&gt;=100)),'5-man'!Z$24&lt;=IF('5-man'!$BF$4="",999,'5-man'!$BF$4)),100,Z228)))))</f>
        <v/>
      </c>
      <c r="AA229">
        <f>IF(OR('5-man'!AA$28="R",'5-man'!AA$24=$R$234),MIN(100,AA228+10),IF('5-man'!AA$28="P",MIN(100,AA228+25),IF(AND('5-man'!AA$28="D",AA228&gt;=35,'5-man'!AA$24&lt;=IF('5-man'!$BF$4="",999,'5-man'!$BF$4)),AA228-35,IF(AND(LEFT('5-man'!AA$28,3)="ST&gt;",AA228&gt;=100,'5-man'!AA$24&lt;=IF('5-man'!$BF$4="",999,'5-man'!$BF$4)),0,IF(AND(OR(AND('5-man'!AA$25="ST&gt;4",AA204&gt;=100),AND('5-man'!AA$26="ST&gt;4",AA212&gt;=100),AND('5-man'!AA$27="ST&gt;4",AA220&gt;=100),AND('5-man'!AA$29="ST&gt;4",AA236&gt;=100)),'5-man'!AA$24&lt;=IF('5-man'!$BF$4="",999,'5-man'!$BF$4)),100,AA228)))))</f>
        <v/>
      </c>
      <c r="AB229">
        <f>IF(OR('5-man'!AB$28="R",'5-man'!AB$24=$R$234),MIN(100,AB228+10),IF('5-man'!AB$28="P",MIN(100,AB228+25),IF(AND('5-man'!AB$28="D",AB228&gt;=35,'5-man'!AB$24&lt;=IF('5-man'!$BF$4="",999,'5-man'!$BF$4)),AB228-35,IF(AND(LEFT('5-man'!AB$28,3)="ST&gt;",AB228&gt;=100,'5-man'!AB$24&lt;=IF('5-man'!$BF$4="",999,'5-man'!$BF$4)),0,IF(AND(OR(AND('5-man'!AB$25="ST&gt;4",AB204&gt;=100),AND('5-man'!AB$26="ST&gt;4",AB212&gt;=100),AND('5-man'!AB$27="ST&gt;4",AB220&gt;=100),AND('5-man'!AB$29="ST&gt;4",AB236&gt;=100)),'5-man'!AB$24&lt;=IF('5-man'!$BF$4="",999,'5-man'!$BF$4)),100,AB228)))))</f>
        <v/>
      </c>
      <c r="AC229">
        <f>IF(OR('5-man'!AC$28="R",'5-man'!AC$24=$R$234),MIN(100,AC228+10),IF('5-man'!AC$28="P",MIN(100,AC228+25),IF(AND('5-man'!AC$28="D",AC228&gt;=35,'5-man'!AC$24&lt;=IF('5-man'!$BF$4="",999,'5-man'!$BF$4)),AC228-35,IF(AND(LEFT('5-man'!AC$28,3)="ST&gt;",AC228&gt;=100,'5-man'!AC$24&lt;=IF('5-man'!$BF$4="",999,'5-man'!$BF$4)),0,IF(AND(OR(AND('5-man'!AC$25="ST&gt;4",AC204&gt;=100),AND('5-man'!AC$26="ST&gt;4",AC212&gt;=100),AND('5-man'!AC$27="ST&gt;4",AC220&gt;=100),AND('5-man'!AC$29="ST&gt;4",AC236&gt;=100)),'5-man'!AC$24&lt;=IF('5-man'!$BF$4="",999,'5-man'!$BF$4)),100,AC228)))))</f>
        <v/>
      </c>
      <c r="AD229">
        <f>IF(OR('5-man'!AD$28="R",'5-man'!AD$24=$R$234),MIN(100,AD228+10),IF('5-man'!AD$28="P",MIN(100,AD228+25),IF(AND('5-man'!AD$28="D",AD228&gt;=35,'5-man'!AD$24&lt;=IF('5-man'!$BF$4="",999,'5-man'!$BF$4)),AD228-35,IF(AND(LEFT('5-man'!AD$28,3)="ST&gt;",AD228&gt;=100,'5-man'!AD$24&lt;=IF('5-man'!$BF$4="",999,'5-man'!$BF$4)),0,IF(AND(OR(AND('5-man'!AD$25="ST&gt;4",AD204&gt;=100),AND('5-man'!AD$26="ST&gt;4",AD212&gt;=100),AND('5-man'!AD$27="ST&gt;4",AD220&gt;=100),AND('5-man'!AD$29="ST&gt;4",AD236&gt;=100)),'5-man'!AD$24&lt;=IF('5-man'!$BF$4="",999,'5-man'!$BF$4)),100,AD228)))))</f>
        <v/>
      </c>
      <c r="AE229">
        <f>IF(OR('5-man'!AE$28="R",'5-man'!AE$24=$R$234),MIN(100,AE228+10),IF('5-man'!AE$28="P",MIN(100,AE228+25),IF(AND('5-man'!AE$28="D",AE228&gt;=35,'5-man'!AE$24&lt;=IF('5-man'!$BF$4="",999,'5-man'!$BF$4)),AE228-35,IF(AND(LEFT('5-man'!AE$28,3)="ST&gt;",AE228&gt;=100,'5-man'!AE$24&lt;=IF('5-man'!$BF$4="",999,'5-man'!$BF$4)),0,IF(AND(OR(AND('5-man'!AE$25="ST&gt;4",AE204&gt;=100),AND('5-man'!AE$26="ST&gt;4",AE212&gt;=100),AND('5-man'!AE$27="ST&gt;4",AE220&gt;=100),AND('5-man'!AE$29="ST&gt;4",AE236&gt;=100)),'5-man'!AE$24&lt;=IF('5-man'!$BF$4="",999,'5-man'!$BF$4)),100,AE228)))))</f>
        <v/>
      </c>
      <c r="AF229">
        <f>IF(OR('5-man'!AF$28="R",'5-man'!AF$24=$R$234),MIN(100,AF228+10),IF('5-man'!AF$28="P",MIN(100,AF228+25),IF(AND('5-man'!AF$28="D",AF228&gt;=35,'5-man'!AF$24&lt;=IF('5-man'!$BF$4="",999,'5-man'!$BF$4)),AF228-35,IF(AND(LEFT('5-man'!AF$28,3)="ST&gt;",AF228&gt;=100,'5-man'!AF$24&lt;=IF('5-man'!$BF$4="",999,'5-man'!$BF$4)),0,IF(AND(OR(AND('5-man'!AF$25="ST&gt;4",AF204&gt;=100),AND('5-man'!AF$26="ST&gt;4",AF212&gt;=100),AND('5-man'!AF$27="ST&gt;4",AF220&gt;=100),AND('5-man'!AF$29="ST&gt;4",AF236&gt;=100)),'5-man'!AF$24&lt;=IF('5-man'!$BF$4="",999,'5-man'!$BF$4)),100,AF228)))))</f>
        <v/>
      </c>
      <c r="AG229">
        <f>IF(OR('5-man'!AG$28="R",'5-man'!AG$24=$R$234),MIN(100,AG228+10),IF('5-man'!AG$28="P",MIN(100,AG228+25),IF(AND('5-man'!AG$28="D",AG228&gt;=35,'5-man'!AG$24&lt;=IF('5-man'!$BF$4="",999,'5-man'!$BF$4)),AG228-35,IF(AND(LEFT('5-man'!AG$28,3)="ST&gt;",AG228&gt;=100,'5-man'!AG$24&lt;=IF('5-man'!$BF$4="",999,'5-man'!$BF$4)),0,IF(AND(OR(AND('5-man'!AG$25="ST&gt;4",AG204&gt;=100),AND('5-man'!AG$26="ST&gt;4",AG212&gt;=100),AND('5-man'!AG$27="ST&gt;4",AG220&gt;=100),AND('5-man'!AG$29="ST&gt;4",AG236&gt;=100)),'5-man'!AG$24&lt;=IF('5-man'!$BF$4="",999,'5-man'!$BF$4)),100,AG228)))))</f>
        <v/>
      </c>
      <c r="AH229">
        <f>IF(OR('5-man'!AH$28="R",'5-man'!AH$24=$R$234),MIN(100,AH228+10),IF('5-man'!AH$28="P",MIN(100,AH228+25),IF(AND('5-man'!AH$28="D",AH228&gt;=35,'5-man'!AH$24&lt;=IF('5-man'!$BF$4="",999,'5-man'!$BF$4)),AH228-35,IF(AND(LEFT('5-man'!AH$28,3)="ST&gt;",AH228&gt;=100,'5-man'!AH$24&lt;=IF('5-man'!$BF$4="",999,'5-man'!$BF$4)),0,IF(AND(OR(AND('5-man'!AH$25="ST&gt;4",AH204&gt;=100),AND('5-man'!AH$26="ST&gt;4",AH212&gt;=100),AND('5-man'!AH$27="ST&gt;4",AH220&gt;=100),AND('5-man'!AH$29="ST&gt;4",AH236&gt;=100)),'5-man'!AH$24&lt;=IF('5-man'!$BF$4="",999,'5-man'!$BF$4)),100,AH228)))))</f>
        <v/>
      </c>
      <c r="AI229">
        <f>IF(OR('5-man'!AI$28="R",'5-man'!AI$24=$R$234),MIN(100,AI228+10),IF('5-man'!AI$28="P",MIN(100,AI228+25),IF(AND('5-man'!AI$28="D",AI228&gt;=35,'5-man'!AI$24&lt;=IF('5-man'!$BF$4="",999,'5-man'!$BF$4)),AI228-35,IF(AND(LEFT('5-man'!AI$28,3)="ST&gt;",AI228&gt;=100,'5-man'!AI$24&lt;=IF('5-man'!$BF$4="",999,'5-man'!$BF$4)),0,IF(AND(OR(AND('5-man'!AI$25="ST&gt;4",AI204&gt;=100),AND('5-man'!AI$26="ST&gt;4",AI212&gt;=100),AND('5-man'!AI$27="ST&gt;4",AI220&gt;=100),AND('5-man'!AI$29="ST&gt;4",AI236&gt;=100)),'5-man'!AI$24&lt;=IF('5-man'!$BF$4="",999,'5-man'!$BF$4)),100,AI228)))))</f>
        <v/>
      </c>
      <c r="AJ229">
        <f>IF(OR('5-man'!AJ$28="R",'5-man'!AJ$24=$R$234),MIN(100,AJ228+10),IF('5-man'!AJ$28="P",MIN(100,AJ228+25),IF(AND('5-man'!AJ$28="D",AJ228&gt;=35,'5-man'!AJ$24&lt;=IF('5-man'!$BF$4="",999,'5-man'!$BF$4)),AJ228-35,IF(AND(LEFT('5-man'!AJ$28,3)="ST&gt;",AJ228&gt;=100,'5-man'!AJ$24&lt;=IF('5-man'!$BF$4="",999,'5-man'!$BF$4)),0,IF(AND(OR(AND('5-man'!AJ$25="ST&gt;4",AJ204&gt;=100),AND('5-man'!AJ$26="ST&gt;4",AJ212&gt;=100),AND('5-man'!AJ$27="ST&gt;4",AJ220&gt;=100),AND('5-man'!AJ$29="ST&gt;4",AJ236&gt;=100)),'5-man'!AJ$24&lt;=IF('5-man'!$BF$4="",999,'5-man'!$BF$4)),100,AJ228)))))</f>
        <v/>
      </c>
      <c r="AK229">
        <f>IF(OR('5-man'!AK$28="R",'5-man'!AK$24=$R$234),MIN(100,AK228+10),IF('5-man'!AK$28="P",MIN(100,AK228+25),IF(AND('5-man'!AK$28="D",AK228&gt;=35,'5-man'!AK$24&lt;=IF('5-man'!$BF$4="",999,'5-man'!$BF$4)),AK228-35,IF(AND(LEFT('5-man'!AK$28,3)="ST&gt;",AK228&gt;=100,'5-man'!AK$24&lt;=IF('5-man'!$BF$4="",999,'5-man'!$BF$4)),0,IF(AND(OR(AND('5-man'!AK$25="ST&gt;4",AK204&gt;=100),AND('5-man'!AK$26="ST&gt;4",AK212&gt;=100),AND('5-man'!AK$27="ST&gt;4",AK220&gt;=100),AND('5-man'!AK$29="ST&gt;4",AK236&gt;=100)),'5-man'!AK$24&lt;=IF('5-man'!$BF$4="",999,'5-man'!$BF$4)),100,AK228)))))</f>
        <v/>
      </c>
      <c r="AL229">
        <f>IF(OR('5-man'!AL$28="R",'5-man'!AL$24=$R$234),MIN(100,AL228+10),IF('5-man'!AL$28="P",MIN(100,AL228+25),IF(AND('5-man'!AL$28="D",AL228&gt;=35,'5-man'!AL$24&lt;=IF('5-man'!$BF$4="",999,'5-man'!$BF$4)),AL228-35,IF(AND(LEFT('5-man'!AL$28,3)="ST&gt;",AL228&gt;=100,'5-man'!AL$24&lt;=IF('5-man'!$BF$4="",999,'5-man'!$BF$4)),0,IF(AND(OR(AND('5-man'!AL$25="ST&gt;4",AL204&gt;=100),AND('5-man'!AL$26="ST&gt;4",AL212&gt;=100),AND('5-man'!AL$27="ST&gt;4",AL220&gt;=100),AND('5-man'!AL$29="ST&gt;4",AL236&gt;=100)),'5-man'!AL$24&lt;=IF('5-man'!$BF$4="",999,'5-man'!$BF$4)),100,AL228)))))</f>
        <v/>
      </c>
      <c r="AM229">
        <f>IF(OR('5-man'!AM$28="R",'5-man'!AM$24=$R$234),MIN(100,AM228+10),IF('5-man'!AM$28="P",MIN(100,AM228+25),IF(AND('5-man'!AM$28="D",AM228&gt;=35,'5-man'!AM$24&lt;=IF('5-man'!$BF$4="",999,'5-man'!$BF$4)),AM228-35,IF(AND(LEFT('5-man'!AM$28,3)="ST&gt;",AM228&gt;=100,'5-man'!AM$24&lt;=IF('5-man'!$BF$4="",999,'5-man'!$BF$4)),0,IF(AND(OR(AND('5-man'!AM$25="ST&gt;4",AM204&gt;=100),AND('5-man'!AM$26="ST&gt;4",AM212&gt;=100),AND('5-man'!AM$27="ST&gt;4",AM220&gt;=100),AND('5-man'!AM$29="ST&gt;4",AM236&gt;=100)),'5-man'!AM$24&lt;=IF('5-man'!$BF$4="",999,'5-man'!$BF$4)),100,AM228)))))</f>
        <v/>
      </c>
      <c r="AN229">
        <f>IF(OR('5-man'!AN$28="R",'5-man'!AN$24=$R$234),MIN(100,AN228+10),IF('5-man'!AN$28="P",MIN(100,AN228+25),IF(AND('5-man'!AN$28="D",AN228&gt;=35,'5-man'!AN$24&lt;=IF('5-man'!$BF$4="",999,'5-man'!$BF$4)),AN228-35,IF(AND(LEFT('5-man'!AN$28,3)="ST&gt;",AN228&gt;=100,'5-man'!AN$24&lt;=IF('5-man'!$BF$4="",999,'5-man'!$BF$4)),0,IF(AND(OR(AND('5-man'!AN$25="ST&gt;4",AN204&gt;=100),AND('5-man'!AN$26="ST&gt;4",AN212&gt;=100),AND('5-man'!AN$27="ST&gt;4",AN220&gt;=100),AND('5-man'!AN$29="ST&gt;4",AN236&gt;=100)),'5-man'!AN$24&lt;=IF('5-man'!$BF$4="",999,'5-man'!$BF$4)),100,AN228)))))</f>
        <v/>
      </c>
      <c r="AO229">
        <f>IF(OR('5-man'!AO$28="R",'5-man'!AO$24=$R$234),MIN(100,AO228+10),IF('5-man'!AO$28="P",MIN(100,AO228+25),IF(AND('5-man'!AO$28="D",AO228&gt;=35,'5-man'!AO$24&lt;=IF('5-man'!$BF$4="",999,'5-man'!$BF$4)),AO228-35,IF(AND(LEFT('5-man'!AO$28,3)="ST&gt;",AO228&gt;=100,'5-man'!AO$24&lt;=IF('5-man'!$BF$4="",999,'5-man'!$BF$4)),0,IF(AND(OR(AND('5-man'!AO$25="ST&gt;4",AO204&gt;=100),AND('5-man'!AO$26="ST&gt;4",AO212&gt;=100),AND('5-man'!AO$27="ST&gt;4",AO220&gt;=100),AND('5-man'!AO$29="ST&gt;4",AO236&gt;=100)),'5-man'!AO$24&lt;=IF('5-man'!$BF$4="",999,'5-man'!$BF$4)),100,AO228)))))</f>
        <v/>
      </c>
      <c r="AP229">
        <f>IF(OR('5-man'!AP$28="R",'5-man'!AP$24=$R$234),MIN(100,AP228+10),IF('5-man'!AP$28="P",MIN(100,AP228+25),IF(AND('5-man'!AP$28="D",AP228&gt;=35,'5-man'!AP$24&lt;=IF('5-man'!$BF$4="",999,'5-man'!$BF$4)),AP228-35,IF(AND(LEFT('5-man'!AP$28,3)="ST&gt;",AP228&gt;=100,'5-man'!AP$24&lt;=IF('5-man'!$BF$4="",999,'5-man'!$BF$4)),0,IF(AND(OR(AND('5-man'!AP$25="ST&gt;4",AP204&gt;=100),AND('5-man'!AP$26="ST&gt;4",AP212&gt;=100),AND('5-man'!AP$27="ST&gt;4",AP220&gt;=100),AND('5-man'!AP$29="ST&gt;4",AP236&gt;=100)),'5-man'!AP$24&lt;=IF('5-man'!$BF$4="",999,'5-man'!$BF$4)),100,AP228)))))</f>
        <v/>
      </c>
      <c r="AQ229">
        <f>IF(OR('5-man'!AQ$28="R",'5-man'!AQ$24=$R$234),MIN(100,AQ228+10),IF('5-man'!AQ$28="P",MIN(100,AQ228+25),IF(AND('5-man'!AQ$28="D",AQ228&gt;=35,'5-man'!AQ$24&lt;=IF('5-man'!$BF$4="",999,'5-man'!$BF$4)),AQ228-35,IF(AND(LEFT('5-man'!AQ$28,3)="ST&gt;",AQ228&gt;=100,'5-man'!AQ$24&lt;=IF('5-man'!$BF$4="",999,'5-man'!$BF$4)),0,IF(AND(OR(AND('5-man'!AQ$25="ST&gt;4",AQ204&gt;=100),AND('5-man'!AQ$26="ST&gt;4",AQ212&gt;=100),AND('5-man'!AQ$27="ST&gt;4",AQ220&gt;=100),AND('5-man'!AQ$29="ST&gt;4",AQ236&gt;=100)),'5-man'!AQ$24&lt;=IF('5-man'!$BF$4="",999,'5-man'!$BF$4)),100,AQ228)))))</f>
        <v/>
      </c>
      <c r="AR229">
        <f>IF(OR('5-man'!AR$28="R",'5-man'!AR$24=$R$234),MIN(100,AR228+10),IF('5-man'!AR$28="P",MIN(100,AR228+25),IF(AND('5-man'!AR$28="D",AR228&gt;=35,'5-man'!AR$24&lt;=IF('5-man'!$BF$4="",999,'5-man'!$BF$4)),AR228-35,IF(AND(LEFT('5-man'!AR$28,3)="ST&gt;",AR228&gt;=100,'5-man'!AR$24&lt;=IF('5-man'!$BF$4="",999,'5-man'!$BF$4)),0,IF(AND(OR(AND('5-man'!AR$25="ST&gt;4",AR204&gt;=100),AND('5-man'!AR$26="ST&gt;4",AR212&gt;=100),AND('5-man'!AR$27="ST&gt;4",AR220&gt;=100),AND('5-man'!AR$29="ST&gt;4",AR236&gt;=100)),'5-man'!AR$24&lt;=IF('5-man'!$BF$4="",999,'5-man'!$BF$4)),100,AR228)))))</f>
        <v/>
      </c>
      <c r="AS229">
        <f>IF(OR('5-man'!AS$28="R",'5-man'!AS$24=$R$234),MIN(100,AS228+10),IF('5-man'!AS$28="P",MIN(100,AS228+25),IF(AND('5-man'!AS$28="D",AS228&gt;=35,'5-man'!AS$24&lt;=IF('5-man'!$BF$4="",999,'5-man'!$BF$4)),AS228-35,IF(AND(LEFT('5-man'!AS$28,3)="ST&gt;",AS228&gt;=100,'5-man'!AS$24&lt;=IF('5-man'!$BF$4="",999,'5-man'!$BF$4)),0,IF(AND(OR(AND('5-man'!AS$25="ST&gt;4",AS204&gt;=100),AND('5-man'!AS$26="ST&gt;4",AS212&gt;=100),AND('5-man'!AS$27="ST&gt;4",AS220&gt;=100),AND('5-man'!AS$29="ST&gt;4",AS236&gt;=100)),'5-man'!AS$24&lt;=IF('5-man'!$BF$4="",999,'5-man'!$BF$4)),100,AS228)))))</f>
        <v/>
      </c>
      <c r="AT229">
        <f>IF(OR('5-man'!AT$28="R",'5-man'!AT$24=$R$234),MIN(100,AT228+10),IF('5-man'!AT$28="P",MIN(100,AT228+25),IF(AND('5-man'!AT$28="D",AT228&gt;=35,'5-man'!AT$24&lt;=IF('5-man'!$BF$4="",999,'5-man'!$BF$4)),AT228-35,IF(AND(LEFT('5-man'!AT$28,3)="ST&gt;",AT228&gt;=100,'5-man'!AT$24&lt;=IF('5-man'!$BF$4="",999,'5-man'!$BF$4)),0,IF(AND(OR(AND('5-man'!AT$25="ST&gt;4",AT204&gt;=100),AND('5-man'!AT$26="ST&gt;4",AT212&gt;=100),AND('5-man'!AT$27="ST&gt;4",AT220&gt;=100),AND('5-man'!AT$29="ST&gt;4",AT236&gt;=100)),'5-man'!AT$24&lt;=IF('5-man'!$BF$4="",999,'5-man'!$BF$4)),100,AT228)))))</f>
        <v/>
      </c>
      <c r="AU229">
        <f>IF(OR('5-man'!AU$28="R",'5-man'!AU$24=$R$234),MIN(100,AU228+10),IF('5-man'!AU$28="P",MIN(100,AU228+25),IF(AND('5-man'!AU$28="D",AU228&gt;=35,'5-man'!AU$24&lt;=IF('5-man'!$BF$4="",999,'5-man'!$BF$4)),AU228-35,IF(AND(LEFT('5-man'!AU$28,3)="ST&gt;",AU228&gt;=100,'5-man'!AU$24&lt;=IF('5-man'!$BF$4="",999,'5-man'!$BF$4)),0,IF(AND(OR(AND('5-man'!AU$25="ST&gt;4",AU204&gt;=100),AND('5-man'!AU$26="ST&gt;4",AU212&gt;=100),AND('5-man'!AU$27="ST&gt;4",AU220&gt;=100),AND('5-man'!AU$29="ST&gt;4",AU236&gt;=100)),'5-man'!AU$24&lt;=IF('5-man'!$BF$4="",999,'5-man'!$BF$4)),100,AU228)))))</f>
        <v/>
      </c>
      <c r="AV229">
        <f>IF(OR('5-man'!AV$28="R",'5-man'!AV$24=$R$234),MIN(100,AV228+10),IF('5-man'!AV$28="P",MIN(100,AV228+25),IF(AND('5-man'!AV$28="D",AV228&gt;=35,'5-man'!AV$24&lt;=IF('5-man'!$BF$4="",999,'5-man'!$BF$4)),AV228-35,IF(AND(LEFT('5-man'!AV$28,3)="ST&gt;",AV228&gt;=100,'5-man'!AV$24&lt;=IF('5-man'!$BF$4="",999,'5-man'!$BF$4)),0,IF(AND(OR(AND('5-man'!AV$25="ST&gt;4",AV204&gt;=100),AND('5-man'!AV$26="ST&gt;4",AV212&gt;=100),AND('5-man'!AV$27="ST&gt;4",AV220&gt;=100),AND('5-man'!AV$29="ST&gt;4",AV236&gt;=100)),'5-man'!AV$24&lt;=IF('5-man'!$BF$4="",999,'5-man'!$BF$4)),100,AV228)))))</f>
        <v/>
      </c>
      <c r="AW229">
        <f>IF(OR('5-man'!AW$28="R",'5-man'!AW$24=$R$234),MIN(100,AW228+10),IF('5-man'!AW$28="P",MIN(100,AW228+25),IF(AND('5-man'!AW$28="D",AW228&gt;=35,'5-man'!AW$24&lt;=IF('5-man'!$BF$4="",999,'5-man'!$BF$4)),AW228-35,IF(AND(LEFT('5-man'!AW$28,3)="ST&gt;",AW228&gt;=100,'5-man'!AW$24&lt;=IF('5-man'!$BF$4="",999,'5-man'!$BF$4)),0,IF(AND(OR(AND('5-man'!AW$25="ST&gt;4",AW204&gt;=100),AND('5-man'!AW$26="ST&gt;4",AW212&gt;=100),AND('5-man'!AW$27="ST&gt;4",AW220&gt;=100),AND('5-man'!AW$29="ST&gt;4",AW236&gt;=100)),'5-man'!AW$24&lt;=IF('5-man'!$BF$4="",999,'5-man'!$BF$4)),100,AW228)))))</f>
        <v/>
      </c>
      <c r="AX229">
        <f>IF(OR('5-man'!AX$28="R",'5-man'!AX$24=$R$234),MIN(100,AX228+10),IF('5-man'!AX$28="P",MIN(100,AX228+25),IF(AND('5-man'!AX$28="D",AX228&gt;=35,'5-man'!AX$24&lt;=IF('5-man'!$BF$4="",999,'5-man'!$BF$4)),AX228-35,IF(AND(LEFT('5-man'!AX$28,3)="ST&gt;",AX228&gt;=100,'5-man'!AX$24&lt;=IF('5-man'!$BF$4="",999,'5-man'!$BF$4)),0,IF(AND(OR(AND('5-man'!AX$25="ST&gt;4",AX204&gt;=100),AND('5-man'!AX$26="ST&gt;4",AX212&gt;=100),AND('5-man'!AX$27="ST&gt;4",AX220&gt;=100),AND('5-man'!AX$29="ST&gt;4",AX236&gt;=100)),'5-man'!AX$24&lt;=IF('5-man'!$BF$4="",999,'5-man'!$BF$4)),100,AX228)))))</f>
        <v/>
      </c>
      <c r="AY229">
        <f>IF(OR('5-man'!AY$28="R",'5-man'!AY$24=$R$234),MIN(100,AY228+10),IF('5-man'!AY$28="P",MIN(100,AY228+25),IF(AND('5-man'!AY$28="D",AY228&gt;=35,'5-man'!AY$24&lt;=IF('5-man'!$BF$4="",999,'5-man'!$BF$4)),AY228-35,IF(AND(LEFT('5-man'!AY$28,3)="ST&gt;",AY228&gt;=100,'5-man'!AY$24&lt;=IF('5-man'!$BF$4="",999,'5-man'!$BF$4)),0,IF(AND(OR(AND('5-man'!AY$25="ST&gt;4",AY204&gt;=100),AND('5-man'!AY$26="ST&gt;4",AY212&gt;=100),AND('5-man'!AY$27="ST&gt;4",AY220&gt;=100),AND('5-man'!AY$29="ST&gt;4",AY236&gt;=100)),'5-man'!AY$24&lt;=IF('5-man'!$BF$4="",999,'5-man'!$BF$4)),100,AY228)))))</f>
        <v/>
      </c>
      <c r="AZ229">
        <f>IF(OR('5-man'!AZ$28="R",'5-man'!AZ$24=$R$234),MIN(100,AZ228+10),IF('5-man'!AZ$28="P",MIN(100,AZ228+25),IF(AND('5-man'!AZ$28="D",AZ228&gt;=35,'5-man'!AZ$24&lt;=IF('5-man'!$BF$4="",999,'5-man'!$BF$4)),AZ228-35,IF(AND(LEFT('5-man'!AZ$28,3)="ST&gt;",AZ228&gt;=100,'5-man'!AZ$24&lt;=IF('5-man'!$BF$4="",999,'5-man'!$BF$4)),0,IF(AND(OR(AND('5-man'!AZ$25="ST&gt;4",AZ204&gt;=100),AND('5-man'!AZ$26="ST&gt;4",AZ212&gt;=100),AND('5-man'!AZ$27="ST&gt;4",AZ220&gt;=100),AND('5-man'!AZ$29="ST&gt;4",AZ236&gt;=100)),'5-man'!AZ$24&lt;=IF('5-man'!$BF$4="",999,'5-man'!$BF$4)),100,AZ228)))))</f>
        <v/>
      </c>
      <c r="BA229">
        <f>IF(OR('5-man'!BA$28="R",'5-man'!BA$24=$R$234),MIN(100,BA228+10),IF('5-man'!BA$28="P",MIN(100,BA228+25),IF(AND('5-man'!BA$28="D",BA228&gt;=35,'5-man'!BA$24&lt;=IF('5-man'!$BF$4="",999,'5-man'!$BF$4)),BA228-35,IF(AND(LEFT('5-man'!BA$28,3)="ST&gt;",BA228&gt;=100,'5-man'!BA$24&lt;=IF('5-man'!$BF$4="",999,'5-man'!$BF$4)),0,IF(AND(OR(AND('5-man'!BA$25="ST&gt;4",BA204&gt;=100),AND('5-man'!BA$26="ST&gt;4",BA212&gt;=100),AND('5-man'!BA$27="ST&gt;4",BA220&gt;=100),AND('5-man'!BA$29="ST&gt;4",BA236&gt;=100)),'5-man'!BA$24&lt;=IF('5-man'!$BF$4="",999,'5-man'!$BF$4)),100,BA228)))))</f>
        <v/>
      </c>
      <c r="BB229">
        <f>IF(OR('5-man'!BB$28="R",'5-man'!BB$24=$R$234),MIN(100,BB228+10),IF('5-man'!BB$28="P",MIN(100,BB228+25),IF(AND('5-man'!BB$28="D",BB228&gt;=35,'5-man'!BB$24&lt;=IF('5-man'!$BF$4="",999,'5-man'!$BF$4)),BB228-35,IF(AND(LEFT('5-man'!BB$28,3)="ST&gt;",BB228&gt;=100,'5-man'!BB$24&lt;=IF('5-man'!$BF$4="",999,'5-man'!$BF$4)),0,IF(AND(OR(AND('5-man'!BB$25="ST&gt;4",BB204&gt;=100),AND('5-man'!BB$26="ST&gt;4",BB212&gt;=100),AND('5-man'!BB$27="ST&gt;4",BB220&gt;=100),AND('5-man'!BB$29="ST&gt;4",BB236&gt;=100)),'5-man'!BB$24&lt;=IF('5-man'!$BF$4="",999,'5-man'!$BF$4)),100,BB228)))))</f>
        <v/>
      </c>
      <c r="BC229">
        <f>IF(OR('5-man'!BC$28="R",'5-man'!BC$24=$R$234),MIN(100,BC228+10),IF('5-man'!BC$28="P",MIN(100,BC228+25),IF(AND('5-man'!BC$28="D",BC228&gt;=35,'5-man'!BC$24&lt;=IF('5-man'!$BF$4="",999,'5-man'!$BF$4)),BC228-35,IF(AND(LEFT('5-man'!BC$28,3)="ST&gt;",BC228&gt;=100,'5-man'!BC$24&lt;=IF('5-man'!$BF$4="",999,'5-man'!$BF$4)),0,IF(AND(OR(AND('5-man'!BC$25="ST&gt;4",BC204&gt;=100),AND('5-man'!BC$26="ST&gt;4",BC212&gt;=100),AND('5-man'!BC$27="ST&gt;4",BC220&gt;=100),AND('5-man'!BC$29="ST&gt;4",BC236&gt;=100)),'5-man'!BC$24&lt;=IF('5-man'!$BF$4="",999,'5-man'!$BF$4)),100,BC228)))))</f>
        <v/>
      </c>
      <c r="BD229">
        <f>IF(OR('5-man'!BD$28="R",'5-man'!BD$24=$R$234),MIN(100,BD228+10),IF('5-man'!BD$28="P",MIN(100,BD228+25),IF(AND('5-man'!BD$28="D",BD228&gt;=35,'5-man'!BD$24&lt;=IF('5-man'!$BF$4="",999,'5-man'!$BF$4)),BD228-35,IF(AND(LEFT('5-man'!BD$28,3)="ST&gt;",BD228&gt;=100,'5-man'!BD$24&lt;=IF('5-man'!$BF$4="",999,'5-man'!$BF$4)),0,IF(AND(OR(AND('5-man'!BD$25="ST&gt;4",BD204&gt;=100),AND('5-man'!BD$26="ST&gt;4",BD212&gt;=100),AND('5-man'!BD$27="ST&gt;4",BD220&gt;=100),AND('5-man'!BD$29="ST&gt;4",BD236&gt;=100)),'5-man'!BD$24&lt;=IF('5-man'!$BF$4="",999,'5-man'!$BF$4)),100,BD228)))))</f>
        <v/>
      </c>
      <c r="BE229">
        <f>IF(OR('5-man'!BE$28="R",'5-man'!BE$24=$R$234),MIN(100,BE228+10),IF('5-man'!BE$28="P",MIN(100,BE228+25),IF(AND('5-man'!BE$28="D",BE228&gt;=35,'5-man'!BE$24&lt;=IF('5-man'!$BF$4="",999,'5-man'!$BF$4)),BE228-35,IF(AND(LEFT('5-man'!BE$28,3)="ST&gt;",BE228&gt;=100,'5-man'!BE$24&lt;=IF('5-man'!$BF$4="",999,'5-man'!$BF$4)),0,IF(AND(OR(AND('5-man'!BE$25="ST&gt;4",BE204&gt;=100),AND('5-man'!BE$26="ST&gt;4",BE212&gt;=100),AND('5-man'!BE$27="ST&gt;4",BE220&gt;=100),AND('5-man'!BE$29="ST&gt;4",BE236&gt;=100)),'5-man'!BE$24&lt;=IF('5-man'!$BF$4="",999,'5-man'!$BF$4)),100,BE228)))))</f>
        <v/>
      </c>
      <c r="BF229">
        <f>IF(OR('5-man'!BF$28="R",'5-man'!BF$24=$R$234),MIN(100,BF228+10),IF('5-man'!BF$28="P",MIN(100,BF228+25),IF(AND('5-man'!BF$28="D",BF228&gt;=35,'5-man'!BF$24&lt;=IF('5-man'!$BF$4="",999,'5-man'!$BF$4)),BF228-35,IF(AND(LEFT('5-man'!BF$28,3)="ST&gt;",BF228&gt;=100,'5-man'!BF$24&lt;=IF('5-man'!$BF$4="",999,'5-man'!$BF$4)),0,IF(AND(OR(AND('5-man'!BF$25="ST&gt;4",BF204&gt;=100),AND('5-man'!BF$26="ST&gt;4",BF212&gt;=100),AND('5-man'!BF$27="ST&gt;4",BF220&gt;=100),AND('5-man'!BF$29="ST&gt;4",BF236&gt;=100)),'5-man'!BF$24&lt;=IF('5-man'!$BF$4="",999,'5-man'!$BF$4)),100,BF228)))))</f>
        <v/>
      </c>
      <c r="BG229">
        <f>IF(OR('5-man'!BG$28="R",'5-man'!BG$24=$R$234),MIN(100,BG228+10),IF('5-man'!BG$28="P",MIN(100,BG228+25),IF(AND('5-man'!BG$28="D",BG228&gt;=35,'5-man'!BG$24&lt;=IF('5-man'!$BF$4="",999,'5-man'!$BF$4)),BG228-35,IF(AND(LEFT('5-man'!BG$28,3)="ST&gt;",BG228&gt;=100,'5-man'!BG$24&lt;=IF('5-man'!$BF$4="",999,'5-man'!$BF$4)),0,IF(AND(OR(AND('5-man'!BG$25="ST&gt;4",BG204&gt;=100),AND('5-man'!BG$26="ST&gt;4",BG212&gt;=100),AND('5-man'!BG$27="ST&gt;4",BG220&gt;=100),AND('5-man'!BG$29="ST&gt;4",BG236&gt;=100)),'5-man'!BG$24&lt;=IF('5-man'!$BF$4="",999,'5-man'!$BF$4)),100,BG228)))))</f>
        <v/>
      </c>
      <c r="BH229">
        <f>IF(OR('5-man'!BH$28="R",'5-man'!BH$24=$R$234),MIN(100,BH228+10),IF('5-man'!BH$28="P",MIN(100,BH228+25),IF(AND('5-man'!BH$28="D",BH228&gt;=35,'5-man'!BH$24&lt;=IF('5-man'!$BF$4="",999,'5-man'!$BF$4)),BH228-35,IF(AND(LEFT('5-man'!BH$28,3)="ST&gt;",BH228&gt;=100,'5-man'!BH$24&lt;=IF('5-man'!$BF$4="",999,'5-man'!$BF$4)),0,IF(AND(OR(AND('5-man'!BH$25="ST&gt;4",BH204&gt;=100),AND('5-man'!BH$26="ST&gt;4",BH212&gt;=100),AND('5-man'!BH$27="ST&gt;4",BH220&gt;=100),AND('5-man'!BH$29="ST&gt;4",BH236&gt;=100)),'5-man'!BH$24&lt;=IF('5-man'!$BF$4="",999,'5-man'!$BF$4)),100,BH228)))))</f>
        <v/>
      </c>
      <c r="BI229">
        <f>IF(OR('5-man'!BI$28="R",'5-man'!BI$24=$R$234),MIN(100,BI228+10),IF('5-man'!BI$28="P",MIN(100,BI228+25),IF(AND('5-man'!BI$28="D",BI228&gt;=35,'5-man'!BI$24&lt;=IF('5-man'!$BF$4="",999,'5-man'!$BF$4)),BI228-35,IF(AND(LEFT('5-man'!BI$28,3)="ST&gt;",BI228&gt;=100,'5-man'!BI$24&lt;=IF('5-man'!$BF$4="",999,'5-man'!$BF$4)),0,IF(AND(OR(AND('5-man'!BI$25="ST&gt;4",BI204&gt;=100),AND('5-man'!BI$26="ST&gt;4",BI212&gt;=100),AND('5-man'!BI$27="ST&gt;4",BI220&gt;=100),AND('5-man'!BI$29="ST&gt;4",BI236&gt;=100)),'5-man'!BI$24&lt;=IF('5-man'!$BF$4="",999,'5-man'!$BF$4)),100,BI228)))))</f>
        <v/>
      </c>
      <c r="BJ229">
        <f>IF(OR('5-man'!BJ$28="R",'5-man'!BJ$24=$R$234),MIN(100,BJ228+10),IF('5-man'!BJ$28="P",MIN(100,BJ228+25),IF(AND('5-man'!BJ$28="D",BJ228&gt;=35,'5-man'!BJ$24&lt;=IF('5-man'!$BF$4="",999,'5-man'!$BF$4)),BJ228-35,IF(AND(LEFT('5-man'!BJ$28,3)="ST&gt;",BJ228&gt;=100,'5-man'!BJ$24&lt;=IF('5-man'!$BF$4="",999,'5-man'!$BF$4)),0,IF(AND(OR(AND('5-man'!BJ$25="ST&gt;4",BJ204&gt;=100),AND('5-man'!BJ$26="ST&gt;4",BJ212&gt;=100),AND('5-man'!BJ$27="ST&gt;4",BJ220&gt;=100),AND('5-man'!BJ$29="ST&gt;4",BJ236&gt;=100)),'5-man'!BJ$24&lt;=IF('5-man'!$BF$4="",999,'5-man'!$BF$4)),100,BJ228)))))</f>
        <v/>
      </c>
      <c r="BK229">
        <f>IF(OR('5-man'!BK$28="R",'5-man'!BK$24=$R$234),MIN(100,BK228+10),IF('5-man'!BK$28="P",MIN(100,BK228+25),IF(AND('5-man'!BK$28="D",BK228&gt;=35,'5-man'!BK$24&lt;=IF('5-man'!$BF$4="",999,'5-man'!$BF$4)),BK228-35,IF(AND(LEFT('5-man'!BK$28,3)="ST&gt;",BK228&gt;=100,'5-man'!BK$24&lt;=IF('5-man'!$BF$4="",999,'5-man'!$BF$4)),0,IF(AND(OR(AND('5-man'!BK$25="ST&gt;4",BK204&gt;=100),AND('5-man'!BK$26="ST&gt;4",BK212&gt;=100),AND('5-man'!BK$27="ST&gt;4",BK220&gt;=100),AND('5-man'!BK$29="ST&gt;4",BK236&gt;=100)),'5-man'!BK$24&lt;=IF('5-man'!$BF$4="",999,'5-man'!$BF$4)),100,BK228)))))</f>
        <v/>
      </c>
      <c r="BL229">
        <f>IF(OR('5-man'!BL$28="R",'5-man'!BL$24=$R$234),MIN(100,BL228+10),IF('5-man'!BL$28="P",MIN(100,BL228+25),IF(AND('5-man'!BL$28="D",BL228&gt;=35,'5-man'!BL$24&lt;=IF('5-man'!$BF$4="",999,'5-man'!$BF$4)),BL228-35,IF(AND(LEFT('5-man'!BL$28,3)="ST&gt;",BL228&gt;=100,'5-man'!BL$24&lt;=IF('5-man'!$BF$4="",999,'5-man'!$BF$4)),0,IF(AND(OR(AND('5-man'!BL$25="ST&gt;4",BL204&gt;=100),AND('5-man'!BL$26="ST&gt;4",BL212&gt;=100),AND('5-man'!BL$27="ST&gt;4",BL220&gt;=100),AND('5-man'!BL$29="ST&gt;4",BL236&gt;=100)),'5-man'!BL$24&lt;=IF('5-man'!$BF$4="",999,'5-man'!$BF$4)),100,BL228)))))</f>
        <v/>
      </c>
      <c r="BM229">
        <f>IF(OR('5-man'!BM$28="R",'5-man'!BM$24=$R$234),MIN(100,BM228+10),IF('5-man'!BM$28="P",MIN(100,BM228+25),IF(AND('5-man'!BM$28="D",BM228&gt;=35,'5-man'!BM$24&lt;=IF('5-man'!$BF$4="",999,'5-man'!$BF$4)),BM228-35,IF(AND(LEFT('5-man'!BM$28,3)="ST&gt;",BM228&gt;=100,'5-man'!BM$24&lt;=IF('5-man'!$BF$4="",999,'5-man'!$BF$4)),0,IF(AND(OR(AND('5-man'!BM$25="ST&gt;4",BM204&gt;=100),AND('5-man'!BM$26="ST&gt;4",BM212&gt;=100),AND('5-man'!BM$27="ST&gt;4",BM220&gt;=100),AND('5-man'!BM$29="ST&gt;4",BM236&gt;=100)),'5-man'!BM$24&lt;=IF('5-man'!$BF$4="",999,'5-man'!$BF$4)),100,BM228)))))</f>
        <v/>
      </c>
      <c r="BN229">
        <f>IF(OR('5-man'!BN$28="R",'5-man'!BN$24=$R$234),MIN(100,BN228+10),IF('5-man'!BN$28="P",MIN(100,BN228+25),IF(AND('5-man'!BN$28="D",BN228&gt;=35,'5-man'!BN$24&lt;=IF('5-man'!$BF$4="",999,'5-man'!$BF$4)),BN228-35,IF(AND(LEFT('5-man'!BN$28,3)="ST&gt;",BN228&gt;=100,'5-man'!BN$24&lt;=IF('5-man'!$BF$4="",999,'5-man'!$BF$4)),0,IF(AND(OR(AND('5-man'!BN$25="ST&gt;4",BN204&gt;=100),AND('5-man'!BN$26="ST&gt;4",BN212&gt;=100),AND('5-man'!BN$27="ST&gt;4",BN220&gt;=100),AND('5-man'!BN$29="ST&gt;4",BN236&gt;=100)),'5-man'!BN$24&lt;=IF('5-man'!$BF$4="",999,'5-man'!$BF$4)),100,BN228)))))</f>
        <v/>
      </c>
      <c r="BO229">
        <f>IF(OR('5-man'!BO$28="R",'5-man'!BO$24=$R$234),MIN(100,BO228+10),IF('5-man'!BO$28="P",MIN(100,BO228+25),IF(AND('5-man'!BO$28="D",BO228&gt;=35,'5-man'!BO$24&lt;=IF('5-man'!$BF$4="",999,'5-man'!$BF$4)),BO228-35,IF(AND(LEFT('5-man'!BO$28,3)="ST&gt;",BO228&gt;=100,'5-man'!BO$24&lt;=IF('5-man'!$BF$4="",999,'5-man'!$BF$4)),0,IF(AND(OR(AND('5-man'!BO$25="ST&gt;4",BO204&gt;=100),AND('5-man'!BO$26="ST&gt;4",BO212&gt;=100),AND('5-man'!BO$27="ST&gt;4",BO220&gt;=100),AND('5-man'!BO$29="ST&gt;4",BO236&gt;=100)),'5-man'!BO$24&lt;=IF('5-man'!$BF$4="",999,'5-man'!$BF$4)),100,BO228)))))</f>
        <v/>
      </c>
      <c r="BP229">
        <f>IF(OR('5-man'!BP$28="R",'5-man'!BP$24=$R$234),MIN(100,BP228+10),IF('5-man'!BP$28="P",MIN(100,BP228+25),IF(AND('5-man'!BP$28="D",BP228&gt;=35,'5-man'!BP$24&lt;=IF('5-man'!$BF$4="",999,'5-man'!$BF$4)),BP228-35,IF(AND(LEFT('5-man'!BP$28,3)="ST&gt;",BP228&gt;=100,'5-man'!BP$24&lt;=IF('5-man'!$BF$4="",999,'5-man'!$BF$4)),0,IF(AND(OR(AND('5-man'!BP$25="ST&gt;4",BP204&gt;=100),AND('5-man'!BP$26="ST&gt;4",BP212&gt;=100),AND('5-man'!BP$27="ST&gt;4",BP220&gt;=100),AND('5-man'!BP$29="ST&gt;4",BP236&gt;=100)),'5-man'!BP$24&lt;=IF('5-man'!$BF$4="",999,'5-man'!$BF$4)),100,BP228)))))</f>
        <v/>
      </c>
      <c r="BQ229">
        <f>IF(OR('5-man'!BQ$28="R",'5-man'!BQ$24=$R$234),MIN(100,BQ228+10),IF('5-man'!BQ$28="P",MIN(100,BQ228+25),IF(AND('5-man'!BQ$28="D",BQ228&gt;=35,'5-man'!BQ$24&lt;=IF('5-man'!$BF$4="",999,'5-man'!$BF$4)),BQ228-35,IF(AND(LEFT('5-man'!BQ$28,3)="ST&gt;",BQ228&gt;=100,'5-man'!BQ$24&lt;=IF('5-man'!$BF$4="",999,'5-man'!$BF$4)),0,IF(AND(OR(AND('5-man'!BQ$25="ST&gt;4",BQ204&gt;=100),AND('5-man'!BQ$26="ST&gt;4",BQ212&gt;=100),AND('5-man'!BQ$27="ST&gt;4",BQ220&gt;=100),AND('5-man'!BQ$29="ST&gt;4",BQ236&gt;=100)),'5-man'!BQ$24&lt;=IF('5-man'!$BF$4="",999,'5-man'!$BF$4)),100,BQ228)))))</f>
        <v/>
      </c>
      <c r="BR229">
        <f>IF(OR('5-man'!BR$28="R",'5-man'!BR$24=$R$234),MIN(100,BR228+10),IF('5-man'!BR$28="P",MIN(100,BR228+25),IF(AND('5-man'!BR$28="D",BR228&gt;=35,'5-man'!BR$24&lt;=IF('5-man'!$BF$4="",999,'5-man'!$BF$4)),BR228-35,IF(AND(LEFT('5-man'!BR$28,3)="ST&gt;",BR228&gt;=100,'5-man'!BR$24&lt;=IF('5-man'!$BF$4="",999,'5-man'!$BF$4)),0,IF(AND(OR(AND('5-man'!BR$25="ST&gt;4",BR204&gt;=100),AND('5-man'!BR$26="ST&gt;4",BR212&gt;=100),AND('5-man'!BR$27="ST&gt;4",BR220&gt;=100),AND('5-man'!BR$29="ST&gt;4",BR236&gt;=100)),'5-man'!BR$24&lt;=IF('5-man'!$BF$4="",999,'5-man'!$BF$4)),100,BR228)))))</f>
        <v/>
      </c>
      <c r="BS229">
        <f>IF(OR('5-man'!BS$28="R",'5-man'!BS$24=$R$234),MIN(100,BS228+10),IF('5-man'!BS$28="P",MIN(100,BS228+25),IF(AND('5-man'!BS$28="D",BS228&gt;=35,'5-man'!BS$24&lt;=IF('5-man'!$BF$4="",999,'5-man'!$BF$4)),BS228-35,IF(AND(LEFT('5-man'!BS$28,3)="ST&gt;",BS228&gt;=100,'5-man'!BS$24&lt;=IF('5-man'!$BF$4="",999,'5-man'!$BF$4)),0,IF(AND(OR(AND('5-man'!BS$25="ST&gt;4",BS204&gt;=100),AND('5-man'!BS$26="ST&gt;4",BS212&gt;=100),AND('5-man'!BS$27="ST&gt;4",BS220&gt;=100),AND('5-man'!BS$29="ST&gt;4",BS236&gt;=100)),'5-man'!BS$24&lt;=IF('5-man'!$BF$4="",999,'5-man'!$BF$4)),100,BS228)))))</f>
        <v/>
      </c>
      <c r="BT229">
        <f>IF(OR('5-man'!BT$28="R",'5-man'!BT$24=$R$234),MIN(100,BT228+10),IF('5-man'!BT$28="P",MIN(100,BT228+25),IF(AND('5-man'!BT$28="D",BT228&gt;=35,'5-man'!BT$24&lt;=IF('5-man'!$BF$4="",999,'5-man'!$BF$4)),BT228-35,IF(AND(LEFT('5-man'!BT$28,3)="ST&gt;",BT228&gt;=100,'5-man'!BT$24&lt;=IF('5-man'!$BF$4="",999,'5-man'!$BF$4)),0,IF(AND(OR(AND('5-man'!BT$25="ST&gt;4",BT204&gt;=100),AND('5-man'!BT$26="ST&gt;4",BT212&gt;=100),AND('5-man'!BT$27="ST&gt;4",BT220&gt;=100),AND('5-man'!BT$29="ST&gt;4",BT236&gt;=100)),'5-man'!BT$24&lt;=IF('5-man'!$BF$4="",999,'5-man'!$BF$4)),100,BT228)))))</f>
        <v/>
      </c>
      <c r="BU229">
        <f>IF(OR('5-man'!BU$28="R",'5-man'!BU$24=$R$234),MIN(100,BU228+10),IF('5-man'!BU$28="P",MIN(100,BU228+25),IF(AND('5-man'!BU$28="D",BU228&gt;=35,'5-man'!BU$24&lt;=IF('5-man'!$BF$4="",999,'5-man'!$BF$4)),BU228-35,IF(AND(LEFT('5-man'!BU$28,3)="ST&gt;",BU228&gt;=100,'5-man'!BU$24&lt;=IF('5-man'!$BF$4="",999,'5-man'!$BF$4)),0,IF(AND(OR(AND('5-man'!BU$25="ST&gt;4",BU204&gt;=100),AND('5-man'!BU$26="ST&gt;4",BU212&gt;=100),AND('5-man'!BU$27="ST&gt;4",BU220&gt;=100),AND('5-man'!BU$29="ST&gt;4",BU236&gt;=100)),'5-man'!BU$24&lt;=IF('5-man'!$BF$4="",999,'5-man'!$BF$4)),100,BU228)))))</f>
        <v/>
      </c>
      <c r="BV229">
        <f>IF(OR('5-man'!BV$28="R",'5-man'!BV$24=$R$234),MIN(100,BV228+10),IF('5-man'!BV$28="P",MIN(100,BV228+25),IF(AND('5-man'!BV$28="D",BV228&gt;=35,'5-man'!BV$24&lt;=IF('5-man'!$BF$4="",999,'5-man'!$BF$4)),BV228-35,IF(AND(LEFT('5-man'!BV$28,3)="ST&gt;",BV228&gt;=100,'5-man'!BV$24&lt;=IF('5-man'!$BF$4="",999,'5-man'!$BF$4)),0,IF(AND(OR(AND('5-man'!BV$25="ST&gt;4",BV204&gt;=100),AND('5-man'!BV$26="ST&gt;4",BV212&gt;=100),AND('5-man'!BV$27="ST&gt;4",BV220&gt;=100),AND('5-man'!BV$29="ST&gt;4",BV236&gt;=100)),'5-man'!BV$24&lt;=IF('5-man'!$BF$4="",999,'5-man'!$BF$4)),100,BV228)))))</f>
        <v/>
      </c>
      <c r="BW229">
        <f>IF(OR('5-man'!BW$28="R",'5-man'!BW$24=$R$234),MIN(100,BW228+10),IF('5-man'!BW$28="P",MIN(100,BW228+25),IF(AND('5-man'!BW$28="D",BW228&gt;=35,'5-man'!BW$24&lt;=IF('5-man'!$BF$4="",999,'5-man'!$BF$4)),BW228-35,IF(AND(LEFT('5-man'!BW$28,3)="ST&gt;",BW228&gt;=100,'5-man'!BW$24&lt;=IF('5-man'!$BF$4="",999,'5-man'!$BF$4)),0,IF(AND(OR(AND('5-man'!BW$25="ST&gt;4",BW204&gt;=100),AND('5-man'!BW$26="ST&gt;4",BW212&gt;=100),AND('5-man'!BW$27="ST&gt;4",BW220&gt;=100),AND('5-man'!BW$29="ST&gt;4",BW236&gt;=100)),'5-man'!BW$24&lt;=IF('5-man'!$BF$4="",999,'5-man'!$BF$4)),100,BW228)))))</f>
        <v/>
      </c>
      <c r="BX229">
        <f>IF(OR('5-man'!BX$28="R",'5-man'!BX$24=$R$234),MIN(100,BX228+10),IF('5-man'!BX$28="P",MIN(100,BX228+25),IF(AND('5-man'!BX$28="D",BX228&gt;=35,'5-man'!BX$24&lt;=IF('5-man'!$BF$4="",999,'5-man'!$BF$4)),BX228-35,IF(AND(LEFT('5-man'!BX$28,3)="ST&gt;",BX228&gt;=100,'5-man'!BX$24&lt;=IF('5-man'!$BF$4="",999,'5-man'!$BF$4)),0,IF(AND(OR(AND('5-man'!BX$25="ST&gt;4",BX204&gt;=100),AND('5-man'!BX$26="ST&gt;4",BX212&gt;=100),AND('5-man'!BX$27="ST&gt;4",BX220&gt;=100),AND('5-man'!BX$29="ST&gt;4",BX236&gt;=100)),'5-man'!BX$24&lt;=IF('5-man'!$BF$4="",999,'5-man'!$BF$4)),100,BX228)))))</f>
        <v/>
      </c>
      <c r="BY229">
        <f>IF(OR('5-man'!BY$28="R",'5-man'!BY$24=$R$234),MIN(100,BY228+10),IF('5-man'!BY$28="P",MIN(100,BY228+25),IF(AND('5-man'!BY$28="D",BY228&gt;=35,'5-man'!BY$24&lt;=IF('5-man'!$BF$4="",999,'5-man'!$BF$4)),BY228-35,IF(AND(LEFT('5-man'!BY$28,3)="ST&gt;",BY228&gt;=100,'5-man'!BY$24&lt;=IF('5-man'!$BF$4="",999,'5-man'!$BF$4)),0,IF(AND(OR(AND('5-man'!BY$25="ST&gt;4",BY204&gt;=100),AND('5-man'!BY$26="ST&gt;4",BY212&gt;=100),AND('5-man'!BY$27="ST&gt;4",BY220&gt;=100),AND('5-man'!BY$29="ST&gt;4",BY236&gt;=100)),'5-man'!BY$24&lt;=IF('5-man'!$BF$4="",999,'5-man'!$BF$4)),100,BY228)))))</f>
        <v/>
      </c>
      <c r="BZ229">
        <f>IF(OR('5-man'!BZ$28="R",'5-man'!BZ$24=$R$234),MIN(100,BZ228+10),IF('5-man'!BZ$28="P",MIN(100,BZ228+25),IF(AND('5-man'!BZ$28="D",BZ228&gt;=35,'5-man'!BZ$24&lt;=IF('5-man'!$BF$4="",999,'5-man'!$BF$4)),BZ228-35,IF(AND(LEFT('5-man'!BZ$28,3)="ST&gt;",BZ228&gt;=100,'5-man'!BZ$24&lt;=IF('5-man'!$BF$4="",999,'5-man'!$BF$4)),0,IF(AND(OR(AND('5-man'!BZ$25="ST&gt;4",BZ204&gt;=100),AND('5-man'!BZ$26="ST&gt;4",BZ212&gt;=100),AND('5-man'!BZ$27="ST&gt;4",BZ220&gt;=100),AND('5-man'!BZ$29="ST&gt;4",BZ236&gt;=100)),'5-man'!BZ$24&lt;=IF('5-man'!$BF$4="",999,'5-man'!$BF$4)),100,BZ228)))))</f>
        <v/>
      </c>
      <c r="CA229">
        <f>IF(OR('5-man'!CA$28="R",'5-man'!CA$24=$R$234),MIN(100,CA228+10),IF('5-man'!CA$28="P",MIN(100,CA228+25),IF(AND('5-man'!CA$28="D",CA228&gt;=35,'5-man'!CA$24&lt;=IF('5-man'!$BF$4="",999,'5-man'!$BF$4)),CA228-35,IF(AND(LEFT('5-man'!CA$28,3)="ST&gt;",CA228&gt;=100,'5-man'!CA$24&lt;=IF('5-man'!$BF$4="",999,'5-man'!$BF$4)),0,IF(AND(OR(AND('5-man'!CA$25="ST&gt;4",CA204&gt;=100),AND('5-man'!CA$26="ST&gt;4",CA212&gt;=100),AND('5-man'!CA$27="ST&gt;4",CA220&gt;=100),AND('5-man'!CA$29="ST&gt;4",CA236&gt;=100)),'5-man'!CA$24&lt;=IF('5-man'!$BF$4="",999,'5-man'!$BF$4)),100,CA228)))))</f>
        <v/>
      </c>
      <c r="CB229">
        <f>IF(OR('5-man'!CB$28="R",'5-man'!CB$24=$R$234),MIN(100,CB228+10),IF('5-man'!CB$28="P",MIN(100,CB228+25),IF(AND('5-man'!CB$28="D",CB228&gt;=35,'5-man'!CB$24&lt;=IF('5-man'!$BF$4="",999,'5-man'!$BF$4)),CB228-35,IF(AND(LEFT('5-man'!CB$28,3)="ST&gt;",CB228&gt;=100,'5-man'!CB$24&lt;=IF('5-man'!$BF$4="",999,'5-man'!$BF$4)),0,IF(AND(OR(AND('5-man'!CB$25="ST&gt;4",CB204&gt;=100),AND('5-man'!CB$26="ST&gt;4",CB212&gt;=100),AND('5-man'!CB$27="ST&gt;4",CB220&gt;=100),AND('5-man'!CB$29="ST&gt;4",CB236&gt;=100)),'5-man'!CB$24&lt;=IF('5-man'!$BF$4="",999,'5-man'!$BF$4)),100,CB228)))))</f>
        <v/>
      </c>
      <c r="CC229">
        <f>IF(OR('5-man'!CC$28="R",'5-man'!CC$24=$R$234),MIN(100,CC228+10),IF('5-man'!CC$28="P",MIN(100,CC228+25),IF(AND('5-man'!CC$28="D",CC228&gt;=35,'5-man'!CC$24&lt;=IF('5-man'!$BF$4="",999,'5-man'!$BF$4)),CC228-35,IF(AND(LEFT('5-man'!CC$28,3)="ST&gt;",CC228&gt;=100,'5-man'!CC$24&lt;=IF('5-man'!$BF$4="",999,'5-man'!$BF$4)),0,IF(AND(OR(AND('5-man'!CC$25="ST&gt;4",CC204&gt;=100),AND('5-man'!CC$26="ST&gt;4",CC212&gt;=100),AND('5-man'!CC$27="ST&gt;4",CC220&gt;=100),AND('5-man'!CC$29="ST&gt;4",CC236&gt;=100)),'5-man'!CC$24&lt;=IF('5-man'!$BF$4="",999,'5-man'!$BF$4)),100,CC228)))))</f>
        <v/>
      </c>
      <c r="CD229">
        <f>IF(OR('5-man'!CD$28="R",'5-man'!CD$24=$R$234),MIN(100,CD228+10),IF('5-man'!CD$28="P",MIN(100,CD228+25),IF(AND('5-man'!CD$28="D",CD228&gt;=35,'5-man'!CD$24&lt;=IF('5-man'!$BF$4="",999,'5-man'!$BF$4)),CD228-35,IF(AND(LEFT('5-man'!CD$28,3)="ST&gt;",CD228&gt;=100,'5-man'!CD$24&lt;=IF('5-man'!$BF$4="",999,'5-man'!$BF$4)),0,IF(AND(OR(AND('5-man'!CD$25="ST&gt;4",CD204&gt;=100),AND('5-man'!CD$26="ST&gt;4",CD212&gt;=100),AND('5-man'!CD$27="ST&gt;4",CD220&gt;=100),AND('5-man'!CD$29="ST&gt;4",CD236&gt;=100)),'5-man'!CD$24&lt;=IF('5-man'!$BF$4="",999,'5-man'!$BF$4)),100,CD228)))))</f>
        <v/>
      </c>
    </row>
    <row r="230">
      <c r="A230" t="inlineStr">
        <is>
          <t>P4 timer</t>
        </is>
      </c>
      <c r="B230" t="n">
        <v>0</v>
      </c>
      <c r="C230">
        <f>IF(OR('5-man'!C$28="R",'5-man'!C$24=$R$234,AND(ISNUMBER($R$234),'5-man'!C$24&lt;$R$234)),0,IF(B229&gt;=100,0,IF(B230+1&gt;=IF(OR('5-man'!$F$7=TRUE,'5-man'!$F$7="TRUE",'5-man'!$F$7="Yes"),25,50),0,B230+1)))</f>
        <v/>
      </c>
      <c r="D230">
        <f>IF(OR('5-man'!D$28="R",'5-man'!D$24=$R$234,AND(ISNUMBER($R$234),'5-man'!D$24&lt;$R$234)),0,IF(C229&gt;=100,0,IF(C230+1&gt;=IF(OR('5-man'!$F$7=TRUE,'5-man'!$F$7="TRUE",'5-man'!$F$7="Yes"),25,50),0,C230+1)))</f>
        <v/>
      </c>
      <c r="E230">
        <f>IF(OR('5-man'!E$28="R",'5-man'!E$24=$R$234,AND(ISNUMBER($R$234),'5-man'!E$24&lt;$R$234)),0,IF(D229&gt;=100,0,IF(D230+1&gt;=IF(OR('5-man'!$F$7=TRUE,'5-man'!$F$7="TRUE",'5-man'!$F$7="Yes"),25,50),0,D230+1)))</f>
        <v/>
      </c>
      <c r="F230">
        <f>IF(OR('5-man'!F$28="R",'5-man'!F$24=$R$234,AND(ISNUMBER($R$234),'5-man'!F$24&lt;$R$234)),0,IF(E229&gt;=100,0,IF(E230+1&gt;=IF(OR('5-man'!$F$7=TRUE,'5-man'!$F$7="TRUE",'5-man'!$F$7="Yes"),25,50),0,E230+1)))</f>
        <v/>
      </c>
      <c r="G230">
        <f>IF(OR('5-man'!G$28="R",'5-man'!G$24=$R$234,AND(ISNUMBER($R$234),'5-man'!G$24&lt;$R$234)),0,IF(F229&gt;=100,0,IF(F230+1&gt;=IF(OR('5-man'!$F$7=TRUE,'5-man'!$F$7="TRUE",'5-man'!$F$7="Yes"),25,50),0,F230+1)))</f>
        <v/>
      </c>
      <c r="H230">
        <f>IF(OR('5-man'!H$28="R",'5-man'!H$24=$R$234,AND(ISNUMBER($R$234),'5-man'!H$24&lt;$R$234)),0,IF(G229&gt;=100,0,IF(G230+1&gt;=IF(OR('5-man'!$F$7=TRUE,'5-man'!$F$7="TRUE",'5-man'!$F$7="Yes"),25,50),0,G230+1)))</f>
        <v/>
      </c>
      <c r="I230">
        <f>IF(OR('5-man'!I$28="R",'5-man'!I$24=$R$234,AND(ISNUMBER($R$234),'5-man'!I$24&lt;$R$234)),0,IF(H229&gt;=100,0,IF(H230+1&gt;=IF(OR('5-man'!$F$7=TRUE,'5-man'!$F$7="TRUE",'5-man'!$F$7="Yes"),25,50),0,H230+1)))</f>
        <v/>
      </c>
      <c r="J230">
        <f>IF(OR('5-man'!J$28="R",'5-man'!J$24=$R$234,AND(ISNUMBER($R$234),'5-man'!J$24&lt;$R$234)),0,IF(I229&gt;=100,0,IF(I230+1&gt;=IF(OR('5-man'!$F$7=TRUE,'5-man'!$F$7="TRUE",'5-man'!$F$7="Yes"),25,50),0,I230+1)))</f>
        <v/>
      </c>
      <c r="K230">
        <f>IF(OR('5-man'!K$28="R",'5-man'!K$24=$R$234,AND(ISNUMBER($R$234),'5-man'!K$24&lt;$R$234)),0,IF(J229&gt;=100,0,IF(J230+1&gt;=IF(OR('5-man'!$F$7=TRUE,'5-man'!$F$7="TRUE",'5-man'!$F$7="Yes"),25,50),0,J230+1)))</f>
        <v/>
      </c>
      <c r="L230">
        <f>IF(OR('5-man'!L$28="R",'5-man'!L$24=$R$234,AND(ISNUMBER($R$234),'5-man'!L$24&lt;$R$234)),0,IF(K229&gt;=100,0,IF(K230+1&gt;=IF(OR('5-man'!$F$7=TRUE,'5-man'!$F$7="TRUE",'5-man'!$F$7="Yes"),25,50),0,K230+1)))</f>
        <v/>
      </c>
      <c r="M230">
        <f>IF(OR('5-man'!M$28="R",'5-man'!M$24=$R$234,AND(ISNUMBER($R$234),'5-man'!M$24&lt;$R$234)),0,IF(L229&gt;=100,0,IF(L230+1&gt;=IF(OR('5-man'!$F$7=TRUE,'5-man'!$F$7="TRUE",'5-man'!$F$7="Yes"),25,50),0,L230+1)))</f>
        <v/>
      </c>
      <c r="N230">
        <f>IF(OR('5-man'!N$28="R",'5-man'!N$24=$R$234,AND(ISNUMBER($R$234),'5-man'!N$24&lt;$R$234)),0,IF(M229&gt;=100,0,IF(M230+1&gt;=IF(OR('5-man'!$F$7=TRUE,'5-man'!$F$7="TRUE",'5-man'!$F$7="Yes"),25,50),0,M230+1)))</f>
        <v/>
      </c>
      <c r="O230">
        <f>IF(OR('5-man'!O$28="R",'5-man'!O$24=$R$234,AND(ISNUMBER($R$234),'5-man'!O$24&lt;$R$234)),0,IF(N229&gt;=100,0,IF(N230+1&gt;=IF(OR('5-man'!$F$7=TRUE,'5-man'!$F$7="TRUE",'5-man'!$F$7="Yes"),25,50),0,N230+1)))</f>
        <v/>
      </c>
      <c r="P230">
        <f>IF(OR('5-man'!P$28="R",'5-man'!P$24=$R$234,AND(ISNUMBER($R$234),'5-man'!P$24&lt;$R$234)),0,IF(O229&gt;=100,0,IF(O230+1&gt;=IF(OR('5-man'!$F$7=TRUE,'5-man'!$F$7="TRUE",'5-man'!$F$7="Yes"),25,50),0,O230+1)))</f>
        <v/>
      </c>
      <c r="Q230">
        <f>IF(OR('5-man'!Q$28="R",'5-man'!Q$24=$R$234,AND(ISNUMBER($R$234),'5-man'!Q$24&lt;$R$234)),0,IF(P229&gt;=100,0,IF(P230+1&gt;=IF(OR('5-man'!$F$7=TRUE,'5-man'!$F$7="TRUE",'5-man'!$F$7="Yes"),25,50),0,P230+1)))</f>
        <v/>
      </c>
      <c r="R230">
        <f>IF(OR('5-man'!R$28="R",'5-man'!R$24=$R$234,AND(ISNUMBER($R$234),'5-man'!R$24&lt;$R$234)),0,IF(Q229&gt;=100,0,IF(Q230+1&gt;=IF(OR('5-man'!$F$7=TRUE,'5-man'!$F$7="TRUE",'5-man'!$F$7="Yes"),25,50),0,Q230+1)))</f>
        <v/>
      </c>
      <c r="S230">
        <f>IF(OR('5-man'!S$28="R",'5-man'!S$24=$R$234,AND(ISNUMBER($R$234),'5-man'!S$24&lt;$R$234)),0,IF(R229&gt;=100,0,IF(R230+1&gt;=IF(OR('5-man'!$F$7=TRUE,'5-man'!$F$7="TRUE",'5-man'!$F$7="Yes"),25,50),0,R230+1)))</f>
        <v/>
      </c>
      <c r="T230">
        <f>IF(OR('5-man'!T$28="R",'5-man'!T$24=$R$234,AND(ISNUMBER($R$234),'5-man'!T$24&lt;$R$234)),0,IF(S229&gt;=100,0,IF(S230+1&gt;=IF(OR('5-man'!$F$7=TRUE,'5-man'!$F$7="TRUE",'5-man'!$F$7="Yes"),25,50),0,S230+1)))</f>
        <v/>
      </c>
      <c r="U230">
        <f>IF(OR('5-man'!U$28="R",'5-man'!U$24=$R$234,AND(ISNUMBER($R$234),'5-man'!U$24&lt;$R$234)),0,IF(T229&gt;=100,0,IF(T230+1&gt;=IF(OR('5-man'!$F$7=TRUE,'5-man'!$F$7="TRUE",'5-man'!$F$7="Yes"),25,50),0,T230+1)))</f>
        <v/>
      </c>
      <c r="V230">
        <f>IF(OR('5-man'!V$28="R",'5-man'!V$24=$R$234,AND(ISNUMBER($R$234),'5-man'!V$24&lt;$R$234)),0,IF(U229&gt;=100,0,IF(U230+1&gt;=IF(OR('5-man'!$F$7=TRUE,'5-man'!$F$7="TRUE",'5-man'!$F$7="Yes"),25,50),0,U230+1)))</f>
        <v/>
      </c>
      <c r="W230">
        <f>IF(OR('5-man'!W$28="R",'5-man'!W$24=$R$234,AND(ISNUMBER($R$234),'5-man'!W$24&lt;$R$234)),0,IF(V229&gt;=100,0,IF(V230+1&gt;=IF(OR('5-man'!$F$7=TRUE,'5-man'!$F$7="TRUE",'5-man'!$F$7="Yes"),25,50),0,V230+1)))</f>
        <v/>
      </c>
      <c r="X230">
        <f>IF(OR('5-man'!X$28="R",'5-man'!X$24=$R$234,AND(ISNUMBER($R$234),'5-man'!X$24&lt;$R$234)),0,IF(W229&gt;=100,0,IF(W230+1&gt;=IF(OR('5-man'!$F$7=TRUE,'5-man'!$F$7="TRUE",'5-man'!$F$7="Yes"),25,50),0,W230+1)))</f>
        <v/>
      </c>
      <c r="Y230">
        <f>IF(OR('5-man'!Y$28="R",'5-man'!Y$24=$R$234,AND(ISNUMBER($R$234),'5-man'!Y$24&lt;$R$234)),0,IF(X229&gt;=100,0,IF(X230+1&gt;=IF(OR('5-man'!$F$7=TRUE,'5-man'!$F$7="TRUE",'5-man'!$F$7="Yes"),25,50),0,X230+1)))</f>
        <v/>
      </c>
      <c r="Z230">
        <f>IF(OR('5-man'!Z$28="R",'5-man'!Z$24=$R$234,AND(ISNUMBER($R$234),'5-man'!Z$24&lt;$R$234)),0,IF(Y229&gt;=100,0,IF(Y230+1&gt;=IF(OR('5-man'!$F$7=TRUE,'5-man'!$F$7="TRUE",'5-man'!$F$7="Yes"),25,50),0,Y230+1)))</f>
        <v/>
      </c>
      <c r="AA230">
        <f>IF(OR('5-man'!AA$28="R",'5-man'!AA$24=$R$234,AND(ISNUMBER($R$234),'5-man'!AA$24&lt;$R$234)),0,IF(Z229&gt;=100,0,IF(Z230+1&gt;=IF(OR('5-man'!$F$7=TRUE,'5-man'!$F$7="TRUE",'5-man'!$F$7="Yes"),25,50),0,Z230+1)))</f>
        <v/>
      </c>
      <c r="AB230">
        <f>IF(OR('5-man'!AB$28="R",'5-man'!AB$24=$R$234,AND(ISNUMBER($R$234),'5-man'!AB$24&lt;$R$234)),0,IF(AA229&gt;=100,0,IF(AA230+1&gt;=IF(OR('5-man'!$F$7=TRUE,'5-man'!$F$7="TRUE",'5-man'!$F$7="Yes"),25,50),0,AA230+1)))</f>
        <v/>
      </c>
      <c r="AC230">
        <f>IF(OR('5-man'!AC$28="R",'5-man'!AC$24=$R$234,AND(ISNUMBER($R$234),'5-man'!AC$24&lt;$R$234)),0,IF(AB229&gt;=100,0,IF(AB230+1&gt;=IF(OR('5-man'!$F$7=TRUE,'5-man'!$F$7="TRUE",'5-man'!$F$7="Yes"),25,50),0,AB230+1)))</f>
        <v/>
      </c>
      <c r="AD230">
        <f>IF(OR('5-man'!AD$28="R",'5-man'!AD$24=$R$234,AND(ISNUMBER($R$234),'5-man'!AD$24&lt;$R$234)),0,IF(AC229&gt;=100,0,IF(AC230+1&gt;=IF(OR('5-man'!$F$7=TRUE,'5-man'!$F$7="TRUE",'5-man'!$F$7="Yes"),25,50),0,AC230+1)))</f>
        <v/>
      </c>
      <c r="AE230">
        <f>IF(OR('5-man'!AE$28="R",'5-man'!AE$24=$R$234,AND(ISNUMBER($R$234),'5-man'!AE$24&lt;$R$234)),0,IF(AD229&gt;=100,0,IF(AD230+1&gt;=IF(OR('5-man'!$F$7=TRUE,'5-man'!$F$7="TRUE",'5-man'!$F$7="Yes"),25,50),0,AD230+1)))</f>
        <v/>
      </c>
      <c r="AF230">
        <f>IF(OR('5-man'!AF$28="R",'5-man'!AF$24=$R$234,AND(ISNUMBER($R$234),'5-man'!AF$24&lt;$R$234)),0,IF(AE229&gt;=100,0,IF(AE230+1&gt;=IF(OR('5-man'!$F$7=TRUE,'5-man'!$F$7="TRUE",'5-man'!$F$7="Yes"),25,50),0,AE230+1)))</f>
        <v/>
      </c>
      <c r="AG230">
        <f>IF(OR('5-man'!AG$28="R",'5-man'!AG$24=$R$234,AND(ISNUMBER($R$234),'5-man'!AG$24&lt;$R$234)),0,IF(AF229&gt;=100,0,IF(AF230+1&gt;=IF(OR('5-man'!$F$7=TRUE,'5-man'!$F$7="TRUE",'5-man'!$F$7="Yes"),25,50),0,AF230+1)))</f>
        <v/>
      </c>
      <c r="AH230">
        <f>IF(OR('5-man'!AH$28="R",'5-man'!AH$24=$R$234,AND(ISNUMBER($R$234),'5-man'!AH$24&lt;$R$234)),0,IF(AG229&gt;=100,0,IF(AG230+1&gt;=IF(OR('5-man'!$F$7=TRUE,'5-man'!$F$7="TRUE",'5-man'!$F$7="Yes"),25,50),0,AG230+1)))</f>
        <v/>
      </c>
      <c r="AI230">
        <f>IF(OR('5-man'!AI$28="R",'5-man'!AI$24=$R$234,AND(ISNUMBER($R$234),'5-man'!AI$24&lt;$R$234)),0,IF(AH229&gt;=100,0,IF(AH230+1&gt;=IF(OR('5-man'!$F$7=TRUE,'5-man'!$F$7="TRUE",'5-man'!$F$7="Yes"),25,50),0,AH230+1)))</f>
        <v/>
      </c>
      <c r="AJ230">
        <f>IF(OR('5-man'!AJ$28="R",'5-man'!AJ$24=$R$234,AND(ISNUMBER($R$234),'5-man'!AJ$24&lt;$R$234)),0,IF(AI229&gt;=100,0,IF(AI230+1&gt;=IF(OR('5-man'!$F$7=TRUE,'5-man'!$F$7="TRUE",'5-man'!$F$7="Yes"),25,50),0,AI230+1)))</f>
        <v/>
      </c>
      <c r="AK230">
        <f>IF(OR('5-man'!AK$28="R",'5-man'!AK$24=$R$234,AND(ISNUMBER($R$234),'5-man'!AK$24&lt;$R$234)),0,IF(AJ229&gt;=100,0,IF(AJ230+1&gt;=IF(OR('5-man'!$F$7=TRUE,'5-man'!$F$7="TRUE",'5-man'!$F$7="Yes"),25,50),0,AJ230+1)))</f>
        <v/>
      </c>
      <c r="AL230">
        <f>IF(OR('5-man'!AL$28="R",'5-man'!AL$24=$R$234,AND(ISNUMBER($R$234),'5-man'!AL$24&lt;$R$234)),0,IF(AK229&gt;=100,0,IF(AK230+1&gt;=IF(OR('5-man'!$F$7=TRUE,'5-man'!$F$7="TRUE",'5-man'!$F$7="Yes"),25,50),0,AK230+1)))</f>
        <v/>
      </c>
      <c r="AM230">
        <f>IF(OR('5-man'!AM$28="R",'5-man'!AM$24=$R$234,AND(ISNUMBER($R$234),'5-man'!AM$24&lt;$R$234)),0,IF(AL229&gt;=100,0,IF(AL230+1&gt;=IF(OR('5-man'!$F$7=TRUE,'5-man'!$F$7="TRUE",'5-man'!$F$7="Yes"),25,50),0,AL230+1)))</f>
        <v/>
      </c>
      <c r="AN230">
        <f>IF(OR('5-man'!AN$28="R",'5-man'!AN$24=$R$234,AND(ISNUMBER($R$234),'5-man'!AN$24&lt;$R$234)),0,IF(AM229&gt;=100,0,IF(AM230+1&gt;=IF(OR('5-man'!$F$7=TRUE,'5-man'!$F$7="TRUE",'5-man'!$F$7="Yes"),25,50),0,AM230+1)))</f>
        <v/>
      </c>
      <c r="AO230">
        <f>IF(OR('5-man'!AO$28="R",'5-man'!AO$24=$R$234,AND(ISNUMBER($R$234),'5-man'!AO$24&lt;$R$234)),0,IF(AN229&gt;=100,0,IF(AN230+1&gt;=IF(OR('5-man'!$F$7=TRUE,'5-man'!$F$7="TRUE",'5-man'!$F$7="Yes"),25,50),0,AN230+1)))</f>
        <v/>
      </c>
      <c r="AP230">
        <f>IF(OR('5-man'!AP$28="R",'5-man'!AP$24=$R$234,AND(ISNUMBER($R$234),'5-man'!AP$24&lt;$R$234)),0,IF(AO229&gt;=100,0,IF(AO230+1&gt;=IF(OR('5-man'!$F$7=TRUE,'5-man'!$F$7="TRUE",'5-man'!$F$7="Yes"),25,50),0,AO230+1)))</f>
        <v/>
      </c>
      <c r="AQ230">
        <f>IF(OR('5-man'!AQ$28="R",'5-man'!AQ$24=$R$234,AND(ISNUMBER($R$234),'5-man'!AQ$24&lt;$R$234)),0,IF(AP229&gt;=100,0,IF(AP230+1&gt;=IF(OR('5-man'!$F$7=TRUE,'5-man'!$F$7="TRUE",'5-man'!$F$7="Yes"),25,50),0,AP230+1)))</f>
        <v/>
      </c>
      <c r="AR230">
        <f>IF(OR('5-man'!AR$28="R",'5-man'!AR$24=$R$234,AND(ISNUMBER($R$234),'5-man'!AR$24&lt;$R$234)),0,IF(AQ229&gt;=100,0,IF(AQ230+1&gt;=IF(OR('5-man'!$F$7=TRUE,'5-man'!$F$7="TRUE",'5-man'!$F$7="Yes"),25,50),0,AQ230+1)))</f>
        <v/>
      </c>
      <c r="AS230">
        <f>IF(OR('5-man'!AS$28="R",'5-man'!AS$24=$R$234,AND(ISNUMBER($R$234),'5-man'!AS$24&lt;$R$234)),0,IF(AR229&gt;=100,0,IF(AR230+1&gt;=IF(OR('5-man'!$F$7=TRUE,'5-man'!$F$7="TRUE",'5-man'!$F$7="Yes"),25,50),0,AR230+1)))</f>
        <v/>
      </c>
      <c r="AT230">
        <f>IF(OR('5-man'!AT$28="R",'5-man'!AT$24=$R$234,AND(ISNUMBER($R$234),'5-man'!AT$24&lt;$R$234)),0,IF(AS229&gt;=100,0,IF(AS230+1&gt;=IF(OR('5-man'!$F$7=TRUE,'5-man'!$F$7="TRUE",'5-man'!$F$7="Yes"),25,50),0,AS230+1)))</f>
        <v/>
      </c>
      <c r="AU230">
        <f>IF(OR('5-man'!AU$28="R",'5-man'!AU$24=$R$234,AND(ISNUMBER($R$234),'5-man'!AU$24&lt;$R$234)),0,IF(AT229&gt;=100,0,IF(AT230+1&gt;=IF(OR('5-man'!$F$7=TRUE,'5-man'!$F$7="TRUE",'5-man'!$F$7="Yes"),25,50),0,AT230+1)))</f>
        <v/>
      </c>
      <c r="AV230">
        <f>IF(OR('5-man'!AV$28="R",'5-man'!AV$24=$R$234,AND(ISNUMBER($R$234),'5-man'!AV$24&lt;$R$234)),0,IF(AU229&gt;=100,0,IF(AU230+1&gt;=IF(OR('5-man'!$F$7=TRUE,'5-man'!$F$7="TRUE",'5-man'!$F$7="Yes"),25,50),0,AU230+1)))</f>
        <v/>
      </c>
      <c r="AW230">
        <f>IF(OR('5-man'!AW$28="R",'5-man'!AW$24=$R$234,AND(ISNUMBER($R$234),'5-man'!AW$24&lt;$R$234)),0,IF(AV229&gt;=100,0,IF(AV230+1&gt;=IF(OR('5-man'!$F$7=TRUE,'5-man'!$F$7="TRUE",'5-man'!$F$7="Yes"),25,50),0,AV230+1)))</f>
        <v/>
      </c>
      <c r="AX230">
        <f>IF(OR('5-man'!AX$28="R",'5-man'!AX$24=$R$234,AND(ISNUMBER($R$234),'5-man'!AX$24&lt;$R$234)),0,IF(AW229&gt;=100,0,IF(AW230+1&gt;=IF(OR('5-man'!$F$7=TRUE,'5-man'!$F$7="TRUE",'5-man'!$F$7="Yes"),25,50),0,AW230+1)))</f>
        <v/>
      </c>
      <c r="AY230">
        <f>IF(OR('5-man'!AY$28="R",'5-man'!AY$24=$R$234,AND(ISNUMBER($R$234),'5-man'!AY$24&lt;$R$234)),0,IF(AX229&gt;=100,0,IF(AX230+1&gt;=IF(OR('5-man'!$F$7=TRUE,'5-man'!$F$7="TRUE",'5-man'!$F$7="Yes"),25,50),0,AX230+1)))</f>
        <v/>
      </c>
      <c r="AZ230">
        <f>IF(OR('5-man'!AZ$28="R",'5-man'!AZ$24=$R$234,AND(ISNUMBER($R$234),'5-man'!AZ$24&lt;$R$234)),0,IF(AY229&gt;=100,0,IF(AY230+1&gt;=IF(OR('5-man'!$F$7=TRUE,'5-man'!$F$7="TRUE",'5-man'!$F$7="Yes"),25,50),0,AY230+1)))</f>
        <v/>
      </c>
      <c r="BA230">
        <f>IF(OR('5-man'!BA$28="R",'5-man'!BA$24=$R$234,AND(ISNUMBER($R$234),'5-man'!BA$24&lt;$R$234)),0,IF(AZ229&gt;=100,0,IF(AZ230+1&gt;=IF(OR('5-man'!$F$7=TRUE,'5-man'!$F$7="TRUE",'5-man'!$F$7="Yes"),25,50),0,AZ230+1)))</f>
        <v/>
      </c>
      <c r="BB230">
        <f>IF(OR('5-man'!BB$28="R",'5-man'!BB$24=$R$234,AND(ISNUMBER($R$234),'5-man'!BB$24&lt;$R$234)),0,IF(BA229&gt;=100,0,IF(BA230+1&gt;=IF(OR('5-man'!$F$7=TRUE,'5-man'!$F$7="TRUE",'5-man'!$F$7="Yes"),25,50),0,BA230+1)))</f>
        <v/>
      </c>
      <c r="BC230">
        <f>IF(OR('5-man'!BC$28="R",'5-man'!BC$24=$R$234,AND(ISNUMBER($R$234),'5-man'!BC$24&lt;$R$234)),0,IF(BB229&gt;=100,0,IF(BB230+1&gt;=IF(OR('5-man'!$F$7=TRUE,'5-man'!$F$7="TRUE",'5-man'!$F$7="Yes"),25,50),0,BB230+1)))</f>
        <v/>
      </c>
      <c r="BD230">
        <f>IF(OR('5-man'!BD$28="R",'5-man'!BD$24=$R$234,AND(ISNUMBER($R$234),'5-man'!BD$24&lt;$R$234)),0,IF(BC229&gt;=100,0,IF(BC230+1&gt;=IF(OR('5-man'!$F$7=TRUE,'5-man'!$F$7="TRUE",'5-man'!$F$7="Yes"),25,50),0,BC230+1)))</f>
        <v/>
      </c>
      <c r="BE230">
        <f>IF(OR('5-man'!BE$28="R",'5-man'!BE$24=$R$234,AND(ISNUMBER($R$234),'5-man'!BE$24&lt;$R$234)),0,IF(BD229&gt;=100,0,IF(BD230+1&gt;=IF(OR('5-man'!$F$7=TRUE,'5-man'!$F$7="TRUE",'5-man'!$F$7="Yes"),25,50),0,BD230+1)))</f>
        <v/>
      </c>
      <c r="BF230">
        <f>IF(OR('5-man'!BF$28="R",'5-man'!BF$24=$R$234,AND(ISNUMBER($R$234),'5-man'!BF$24&lt;$R$234)),0,IF(BE229&gt;=100,0,IF(BE230+1&gt;=IF(OR('5-man'!$F$7=TRUE,'5-man'!$F$7="TRUE",'5-man'!$F$7="Yes"),25,50),0,BE230+1)))</f>
        <v/>
      </c>
      <c r="BG230">
        <f>IF(OR('5-man'!BG$28="R",'5-man'!BG$24=$R$234,AND(ISNUMBER($R$234),'5-man'!BG$24&lt;$R$234)),0,IF(BF229&gt;=100,0,IF(BF230+1&gt;=IF(OR('5-man'!$F$7=TRUE,'5-man'!$F$7="TRUE",'5-man'!$F$7="Yes"),25,50),0,BF230+1)))</f>
        <v/>
      </c>
      <c r="BH230">
        <f>IF(OR('5-man'!BH$28="R",'5-man'!BH$24=$R$234,AND(ISNUMBER($R$234),'5-man'!BH$24&lt;$R$234)),0,IF(BG229&gt;=100,0,IF(BG230+1&gt;=IF(OR('5-man'!$F$7=TRUE,'5-man'!$F$7="TRUE",'5-man'!$F$7="Yes"),25,50),0,BG230+1)))</f>
        <v/>
      </c>
      <c r="BI230">
        <f>IF(OR('5-man'!BI$28="R",'5-man'!BI$24=$R$234,AND(ISNUMBER($R$234),'5-man'!BI$24&lt;$R$234)),0,IF(BH229&gt;=100,0,IF(BH230+1&gt;=IF(OR('5-man'!$F$7=TRUE,'5-man'!$F$7="TRUE",'5-man'!$F$7="Yes"),25,50),0,BH230+1)))</f>
        <v/>
      </c>
      <c r="BJ230">
        <f>IF(OR('5-man'!BJ$28="R",'5-man'!BJ$24=$R$234,AND(ISNUMBER($R$234),'5-man'!BJ$24&lt;$R$234)),0,IF(BI229&gt;=100,0,IF(BI230+1&gt;=IF(OR('5-man'!$F$7=TRUE,'5-man'!$F$7="TRUE",'5-man'!$F$7="Yes"),25,50),0,BI230+1)))</f>
        <v/>
      </c>
      <c r="BK230">
        <f>IF(OR('5-man'!BK$28="R",'5-man'!BK$24=$R$234,AND(ISNUMBER($R$234),'5-man'!BK$24&lt;$R$234)),0,IF(BJ229&gt;=100,0,IF(BJ230+1&gt;=IF(OR('5-man'!$F$7=TRUE,'5-man'!$F$7="TRUE",'5-man'!$F$7="Yes"),25,50),0,BJ230+1)))</f>
        <v/>
      </c>
      <c r="BL230">
        <f>IF(OR('5-man'!BL$28="R",'5-man'!BL$24=$R$234,AND(ISNUMBER($R$234),'5-man'!BL$24&lt;$R$234)),0,IF(BK229&gt;=100,0,IF(BK230+1&gt;=IF(OR('5-man'!$F$7=TRUE,'5-man'!$F$7="TRUE",'5-man'!$F$7="Yes"),25,50),0,BK230+1)))</f>
        <v/>
      </c>
      <c r="BM230">
        <f>IF(OR('5-man'!BM$28="R",'5-man'!BM$24=$R$234,AND(ISNUMBER($R$234),'5-man'!BM$24&lt;$R$234)),0,IF(BL229&gt;=100,0,IF(BL230+1&gt;=IF(OR('5-man'!$F$7=TRUE,'5-man'!$F$7="TRUE",'5-man'!$F$7="Yes"),25,50),0,BL230+1)))</f>
        <v/>
      </c>
      <c r="BN230">
        <f>IF(OR('5-man'!BN$28="R",'5-man'!BN$24=$R$234,AND(ISNUMBER($R$234),'5-man'!BN$24&lt;$R$234)),0,IF(BM229&gt;=100,0,IF(BM230+1&gt;=IF(OR('5-man'!$F$7=TRUE,'5-man'!$F$7="TRUE",'5-man'!$F$7="Yes"),25,50),0,BM230+1)))</f>
        <v/>
      </c>
      <c r="BO230">
        <f>IF(OR('5-man'!BO$28="R",'5-man'!BO$24=$R$234,AND(ISNUMBER($R$234),'5-man'!BO$24&lt;$R$234)),0,IF(BN229&gt;=100,0,IF(BN230+1&gt;=IF(OR('5-man'!$F$7=TRUE,'5-man'!$F$7="TRUE",'5-man'!$F$7="Yes"),25,50),0,BN230+1)))</f>
        <v/>
      </c>
      <c r="BP230">
        <f>IF(OR('5-man'!BP$28="R",'5-man'!BP$24=$R$234,AND(ISNUMBER($R$234),'5-man'!BP$24&lt;$R$234)),0,IF(BO229&gt;=100,0,IF(BO230+1&gt;=IF(OR('5-man'!$F$7=TRUE,'5-man'!$F$7="TRUE",'5-man'!$F$7="Yes"),25,50),0,BO230+1)))</f>
        <v/>
      </c>
      <c r="BQ230">
        <f>IF(OR('5-man'!BQ$28="R",'5-man'!BQ$24=$R$234,AND(ISNUMBER($R$234),'5-man'!BQ$24&lt;$R$234)),0,IF(BP229&gt;=100,0,IF(BP230+1&gt;=IF(OR('5-man'!$F$7=TRUE,'5-man'!$F$7="TRUE",'5-man'!$F$7="Yes"),25,50),0,BP230+1)))</f>
        <v/>
      </c>
      <c r="BR230">
        <f>IF(OR('5-man'!BR$28="R",'5-man'!BR$24=$R$234,AND(ISNUMBER($R$234),'5-man'!BR$24&lt;$R$234)),0,IF(BQ229&gt;=100,0,IF(BQ230+1&gt;=IF(OR('5-man'!$F$7=TRUE,'5-man'!$F$7="TRUE",'5-man'!$F$7="Yes"),25,50),0,BQ230+1)))</f>
        <v/>
      </c>
      <c r="BS230">
        <f>IF(OR('5-man'!BS$28="R",'5-man'!BS$24=$R$234,AND(ISNUMBER($R$234),'5-man'!BS$24&lt;$R$234)),0,IF(BR229&gt;=100,0,IF(BR230+1&gt;=IF(OR('5-man'!$F$7=TRUE,'5-man'!$F$7="TRUE",'5-man'!$F$7="Yes"),25,50),0,BR230+1)))</f>
        <v/>
      </c>
      <c r="BT230">
        <f>IF(OR('5-man'!BT$28="R",'5-man'!BT$24=$R$234,AND(ISNUMBER($R$234),'5-man'!BT$24&lt;$R$234)),0,IF(BS229&gt;=100,0,IF(BS230+1&gt;=IF(OR('5-man'!$F$7=TRUE,'5-man'!$F$7="TRUE",'5-man'!$F$7="Yes"),25,50),0,BS230+1)))</f>
        <v/>
      </c>
      <c r="BU230">
        <f>IF(OR('5-man'!BU$28="R",'5-man'!BU$24=$R$234,AND(ISNUMBER($R$234),'5-man'!BU$24&lt;$R$234)),0,IF(BT229&gt;=100,0,IF(BT230+1&gt;=IF(OR('5-man'!$F$7=TRUE,'5-man'!$F$7="TRUE",'5-man'!$F$7="Yes"),25,50),0,BT230+1)))</f>
        <v/>
      </c>
      <c r="BV230">
        <f>IF(OR('5-man'!BV$28="R",'5-man'!BV$24=$R$234,AND(ISNUMBER($R$234),'5-man'!BV$24&lt;$R$234)),0,IF(BU229&gt;=100,0,IF(BU230+1&gt;=IF(OR('5-man'!$F$7=TRUE,'5-man'!$F$7="TRUE",'5-man'!$F$7="Yes"),25,50),0,BU230+1)))</f>
        <v/>
      </c>
      <c r="BW230">
        <f>IF(OR('5-man'!BW$28="R",'5-man'!BW$24=$R$234,AND(ISNUMBER($R$234),'5-man'!BW$24&lt;$R$234)),0,IF(BV229&gt;=100,0,IF(BV230+1&gt;=IF(OR('5-man'!$F$7=TRUE,'5-man'!$F$7="TRUE",'5-man'!$F$7="Yes"),25,50),0,BV230+1)))</f>
        <v/>
      </c>
      <c r="BX230">
        <f>IF(OR('5-man'!BX$28="R",'5-man'!BX$24=$R$234,AND(ISNUMBER($R$234),'5-man'!BX$24&lt;$R$234)),0,IF(BW229&gt;=100,0,IF(BW230+1&gt;=IF(OR('5-man'!$F$7=TRUE,'5-man'!$F$7="TRUE",'5-man'!$F$7="Yes"),25,50),0,BW230+1)))</f>
        <v/>
      </c>
      <c r="BY230">
        <f>IF(OR('5-man'!BY$28="R",'5-man'!BY$24=$R$234,AND(ISNUMBER($R$234),'5-man'!BY$24&lt;$R$234)),0,IF(BX229&gt;=100,0,IF(BX230+1&gt;=IF(OR('5-man'!$F$7=TRUE,'5-man'!$F$7="TRUE",'5-man'!$F$7="Yes"),25,50),0,BX230+1)))</f>
        <v/>
      </c>
      <c r="BZ230">
        <f>IF(OR('5-man'!BZ$28="R",'5-man'!BZ$24=$R$234,AND(ISNUMBER($R$234),'5-man'!BZ$24&lt;$R$234)),0,IF(BY229&gt;=100,0,IF(BY230+1&gt;=IF(OR('5-man'!$F$7=TRUE,'5-man'!$F$7="TRUE",'5-man'!$F$7="Yes"),25,50),0,BY230+1)))</f>
        <v/>
      </c>
      <c r="CA230">
        <f>IF(OR('5-man'!CA$28="R",'5-man'!CA$24=$R$234,AND(ISNUMBER($R$234),'5-man'!CA$24&lt;$R$234)),0,IF(BZ229&gt;=100,0,IF(BZ230+1&gt;=IF(OR('5-man'!$F$7=TRUE,'5-man'!$F$7="TRUE",'5-man'!$F$7="Yes"),25,50),0,BZ230+1)))</f>
        <v/>
      </c>
      <c r="CB230">
        <f>IF(OR('5-man'!CB$28="R",'5-man'!CB$24=$R$234,AND(ISNUMBER($R$234),'5-man'!CB$24&lt;$R$234)),0,IF(CA229&gt;=100,0,IF(CA230+1&gt;=IF(OR('5-man'!$F$7=TRUE,'5-man'!$F$7="TRUE",'5-man'!$F$7="Yes"),25,50),0,CA230+1)))</f>
        <v/>
      </c>
      <c r="CC230">
        <f>IF(OR('5-man'!CC$28="R",'5-man'!CC$24=$R$234,AND(ISNUMBER($R$234),'5-man'!CC$24&lt;$R$234)),0,IF(CB229&gt;=100,0,IF(CB230+1&gt;=IF(OR('5-man'!$F$7=TRUE,'5-man'!$F$7="TRUE",'5-man'!$F$7="Yes"),25,50),0,CB230+1)))</f>
        <v/>
      </c>
      <c r="CD230">
        <f>IF(OR('5-man'!CD$28="R",'5-man'!CD$24=$R$234,AND(ISNUMBER($R$234),'5-man'!CD$24&lt;$R$234)),0,IF(CC229&gt;=100,0,IF(CC230+1&gt;=IF(OR('5-man'!$F$7=TRUE,'5-man'!$F$7="TRUE",'5-man'!$F$7="Yes"),25,50),0,CC230+1)))</f>
        <v/>
      </c>
    </row>
    <row r="231">
      <c r="A231" t="inlineStr">
        <is>
          <t>P4 flag</t>
        </is>
      </c>
      <c r="B231" t="n">
        <v>0</v>
      </c>
      <c r="C231">
        <f>IF(OR(B231=1,OR('5-man'!C$28="D",'5-man'!C$28="A",'5-man'!C$28="S",'5-man'!C$28="C",'5-man'!C$28="H",'5-man'!C$28="B",'5-man'!C$28="T",'5-man'!C$28="E",'5-man'!C$28="SB")),1,0)</f>
        <v/>
      </c>
      <c r="D231">
        <f>IF(OR(C231=1,OR('5-man'!D$28="D",'5-man'!D$28="A",'5-man'!D$28="S",'5-man'!D$28="C",'5-man'!D$28="H",'5-man'!D$28="B",'5-man'!D$28="T",'5-man'!D$28="E",'5-man'!D$28="SB")),1,0)</f>
        <v/>
      </c>
      <c r="E231">
        <f>IF(OR(D231=1,OR('5-man'!E$28="D",'5-man'!E$28="A",'5-man'!E$28="S",'5-man'!E$28="C",'5-man'!E$28="H",'5-man'!E$28="B",'5-man'!E$28="T",'5-man'!E$28="E",'5-man'!E$28="SB")),1,0)</f>
        <v/>
      </c>
      <c r="F231">
        <f>IF(OR(E231=1,OR('5-man'!F$28="D",'5-man'!F$28="A",'5-man'!F$28="S",'5-man'!F$28="C",'5-man'!F$28="H",'5-man'!F$28="B",'5-man'!F$28="T",'5-man'!F$28="E",'5-man'!F$28="SB")),1,0)</f>
        <v/>
      </c>
      <c r="G231">
        <f>IF(OR(F231=1,OR('5-man'!G$28="D",'5-man'!G$28="A",'5-man'!G$28="S",'5-man'!G$28="C",'5-man'!G$28="H",'5-man'!G$28="B",'5-man'!G$28="T",'5-man'!G$28="E",'5-man'!G$28="SB")),1,0)</f>
        <v/>
      </c>
      <c r="H231">
        <f>IF(OR(G231=1,OR('5-man'!H$28="D",'5-man'!H$28="A",'5-man'!H$28="S",'5-man'!H$28="C",'5-man'!H$28="H",'5-man'!H$28="B",'5-man'!H$28="T",'5-man'!H$28="E",'5-man'!H$28="SB")),1,0)</f>
        <v/>
      </c>
      <c r="I231">
        <f>IF(OR(H231=1,OR('5-man'!I$28="D",'5-man'!I$28="A",'5-man'!I$28="S",'5-man'!I$28="C",'5-man'!I$28="H",'5-man'!I$28="B",'5-man'!I$28="T",'5-man'!I$28="E",'5-man'!I$28="SB")),1,0)</f>
        <v/>
      </c>
      <c r="J231">
        <f>IF(OR(I231=1,OR('5-man'!J$28="D",'5-man'!J$28="A",'5-man'!J$28="S",'5-man'!J$28="C",'5-man'!J$28="H",'5-man'!J$28="B",'5-man'!J$28="T",'5-man'!J$28="E",'5-man'!J$28="SB")),1,0)</f>
        <v/>
      </c>
      <c r="K231">
        <f>IF(OR(J231=1,OR('5-man'!K$28="D",'5-man'!K$28="A",'5-man'!K$28="S",'5-man'!K$28="C",'5-man'!K$28="H",'5-man'!K$28="B",'5-man'!K$28="T",'5-man'!K$28="E",'5-man'!K$28="SB")),1,0)</f>
        <v/>
      </c>
      <c r="L231">
        <f>IF(OR(K231=1,OR('5-man'!L$28="D",'5-man'!L$28="A",'5-man'!L$28="S",'5-man'!L$28="C",'5-man'!L$28="H",'5-man'!L$28="B",'5-man'!L$28="T",'5-man'!L$28="E",'5-man'!L$28="SB")),1,0)</f>
        <v/>
      </c>
      <c r="M231">
        <f>IF(OR(L231=1,OR('5-man'!M$28="D",'5-man'!M$28="A",'5-man'!M$28="S",'5-man'!M$28="C",'5-man'!M$28="H",'5-man'!M$28="B",'5-man'!M$28="T",'5-man'!M$28="E",'5-man'!M$28="SB")),1,0)</f>
        <v/>
      </c>
      <c r="N231">
        <f>IF(OR(M231=1,OR('5-man'!N$28="D",'5-man'!N$28="A",'5-man'!N$28="S",'5-man'!N$28="C",'5-man'!N$28="H",'5-man'!N$28="B",'5-man'!N$28="T",'5-man'!N$28="E",'5-man'!N$28="SB")),1,0)</f>
        <v/>
      </c>
      <c r="O231">
        <f>IF(OR(N231=1,OR('5-man'!O$28="D",'5-man'!O$28="A",'5-man'!O$28="S",'5-man'!O$28="C",'5-man'!O$28="H",'5-man'!O$28="B",'5-man'!O$28="T",'5-man'!O$28="E",'5-man'!O$28="SB")),1,0)</f>
        <v/>
      </c>
      <c r="P231">
        <f>IF(OR(O231=1,OR('5-man'!P$28="D",'5-man'!P$28="A",'5-man'!P$28="S",'5-man'!P$28="C",'5-man'!P$28="H",'5-man'!P$28="B",'5-man'!P$28="T",'5-man'!P$28="E",'5-man'!P$28="SB")),1,0)</f>
        <v/>
      </c>
      <c r="Q231">
        <f>IF(OR(P231=1,OR('5-man'!Q$28="D",'5-man'!Q$28="A",'5-man'!Q$28="S",'5-man'!Q$28="C",'5-man'!Q$28="H",'5-man'!Q$28="B",'5-man'!Q$28="T",'5-man'!Q$28="E",'5-man'!Q$28="SB")),1,0)</f>
        <v/>
      </c>
      <c r="R231">
        <f>IF(OR(Q231=1,OR('5-man'!R$28="D",'5-man'!R$28="A",'5-man'!R$28="S",'5-man'!R$28="C",'5-man'!R$28="H",'5-man'!R$28="B",'5-man'!R$28="T",'5-man'!R$28="E",'5-man'!R$28="SB")),1,0)</f>
        <v/>
      </c>
      <c r="S231">
        <f>IF(OR(R231=1,OR('5-man'!S$28="D",'5-man'!S$28="A",'5-man'!S$28="S",'5-man'!S$28="C",'5-man'!S$28="H",'5-man'!S$28="B",'5-man'!S$28="T",'5-man'!S$28="E",'5-man'!S$28="SB")),1,0)</f>
        <v/>
      </c>
      <c r="T231">
        <f>IF(OR(S231=1,OR('5-man'!T$28="D",'5-man'!T$28="A",'5-man'!T$28="S",'5-man'!T$28="C",'5-man'!T$28="H",'5-man'!T$28="B",'5-man'!T$28="T",'5-man'!T$28="E",'5-man'!T$28="SB")),1,0)</f>
        <v/>
      </c>
      <c r="U231">
        <f>IF(OR(T231=1,OR('5-man'!U$28="D",'5-man'!U$28="A",'5-man'!U$28="S",'5-man'!U$28="C",'5-man'!U$28="H",'5-man'!U$28="B",'5-man'!U$28="T",'5-man'!U$28="E",'5-man'!U$28="SB")),1,0)</f>
        <v/>
      </c>
      <c r="V231">
        <f>IF(OR(U231=1,OR('5-man'!V$28="D",'5-man'!V$28="A",'5-man'!V$28="S",'5-man'!V$28="C",'5-man'!V$28="H",'5-man'!V$28="B",'5-man'!V$28="T",'5-man'!V$28="E",'5-man'!V$28="SB")),1,0)</f>
        <v/>
      </c>
      <c r="W231">
        <f>IF(OR(V231=1,OR('5-man'!W$28="D",'5-man'!W$28="A",'5-man'!W$28="S",'5-man'!W$28="C",'5-man'!W$28="H",'5-man'!W$28="B",'5-man'!W$28="T",'5-man'!W$28="E",'5-man'!W$28="SB")),1,0)</f>
        <v/>
      </c>
      <c r="X231">
        <f>IF(OR(W231=1,OR('5-man'!X$28="D",'5-man'!X$28="A",'5-man'!X$28="S",'5-man'!X$28="C",'5-man'!X$28="H",'5-man'!X$28="B",'5-man'!X$28="T",'5-man'!X$28="E",'5-man'!X$28="SB")),1,0)</f>
        <v/>
      </c>
      <c r="Y231">
        <f>IF(OR(X231=1,OR('5-man'!Y$28="D",'5-man'!Y$28="A",'5-man'!Y$28="S",'5-man'!Y$28="C",'5-man'!Y$28="H",'5-man'!Y$28="B",'5-man'!Y$28="T",'5-man'!Y$28="E",'5-man'!Y$28="SB")),1,0)</f>
        <v/>
      </c>
      <c r="Z231">
        <f>IF(OR(Y231=1,OR('5-man'!Z$28="D",'5-man'!Z$28="A",'5-man'!Z$28="S",'5-man'!Z$28="C",'5-man'!Z$28="H",'5-man'!Z$28="B",'5-man'!Z$28="T",'5-man'!Z$28="E",'5-man'!Z$28="SB")),1,0)</f>
        <v/>
      </c>
      <c r="AA231">
        <f>IF(OR(Z231=1,OR('5-man'!AA$28="D",'5-man'!AA$28="A",'5-man'!AA$28="S",'5-man'!AA$28="C",'5-man'!AA$28="H",'5-man'!AA$28="B",'5-man'!AA$28="T",'5-man'!AA$28="E",'5-man'!AA$28="SB")),1,0)</f>
        <v/>
      </c>
      <c r="AB231">
        <f>IF(OR(AA231=1,OR('5-man'!AB$28="D",'5-man'!AB$28="A",'5-man'!AB$28="S",'5-man'!AB$28="C",'5-man'!AB$28="H",'5-man'!AB$28="B",'5-man'!AB$28="T",'5-man'!AB$28="E",'5-man'!AB$28="SB")),1,0)</f>
        <v/>
      </c>
      <c r="AC231">
        <f>IF(OR(AB231=1,OR('5-man'!AC$28="D",'5-man'!AC$28="A",'5-man'!AC$28="S",'5-man'!AC$28="C",'5-man'!AC$28="H",'5-man'!AC$28="B",'5-man'!AC$28="T",'5-man'!AC$28="E",'5-man'!AC$28="SB")),1,0)</f>
        <v/>
      </c>
      <c r="AD231">
        <f>IF(OR(AC231=1,OR('5-man'!AD$28="D",'5-man'!AD$28="A",'5-man'!AD$28="S",'5-man'!AD$28="C",'5-man'!AD$28="H",'5-man'!AD$28="B",'5-man'!AD$28="T",'5-man'!AD$28="E",'5-man'!AD$28="SB")),1,0)</f>
        <v/>
      </c>
      <c r="AE231">
        <f>IF(OR(AD231=1,OR('5-man'!AE$28="D",'5-man'!AE$28="A",'5-man'!AE$28="S",'5-man'!AE$28="C",'5-man'!AE$28="H",'5-man'!AE$28="B",'5-man'!AE$28="T",'5-man'!AE$28="E",'5-man'!AE$28="SB")),1,0)</f>
        <v/>
      </c>
      <c r="AF231">
        <f>IF(OR(AE231=1,OR('5-man'!AF$28="D",'5-man'!AF$28="A",'5-man'!AF$28="S",'5-man'!AF$28="C",'5-man'!AF$28="H",'5-man'!AF$28="B",'5-man'!AF$28="T",'5-man'!AF$28="E",'5-man'!AF$28="SB")),1,0)</f>
        <v/>
      </c>
      <c r="AG231">
        <f>IF(OR(AF231=1,OR('5-man'!AG$28="D",'5-man'!AG$28="A",'5-man'!AG$28="S",'5-man'!AG$28="C",'5-man'!AG$28="H",'5-man'!AG$28="B",'5-man'!AG$28="T",'5-man'!AG$28="E",'5-man'!AG$28="SB")),1,0)</f>
        <v/>
      </c>
      <c r="AH231">
        <f>IF(OR(AG231=1,OR('5-man'!AH$28="D",'5-man'!AH$28="A",'5-man'!AH$28="S",'5-man'!AH$28="C",'5-man'!AH$28="H",'5-man'!AH$28="B",'5-man'!AH$28="T",'5-man'!AH$28="E",'5-man'!AH$28="SB")),1,0)</f>
        <v/>
      </c>
      <c r="AI231">
        <f>IF(OR(AH231=1,OR('5-man'!AI$28="D",'5-man'!AI$28="A",'5-man'!AI$28="S",'5-man'!AI$28="C",'5-man'!AI$28="H",'5-man'!AI$28="B",'5-man'!AI$28="T",'5-man'!AI$28="E",'5-man'!AI$28="SB")),1,0)</f>
        <v/>
      </c>
      <c r="AJ231">
        <f>IF(OR(AI231=1,OR('5-man'!AJ$28="D",'5-man'!AJ$28="A",'5-man'!AJ$28="S",'5-man'!AJ$28="C",'5-man'!AJ$28="H",'5-man'!AJ$28="B",'5-man'!AJ$28="T",'5-man'!AJ$28="E",'5-man'!AJ$28="SB")),1,0)</f>
        <v/>
      </c>
      <c r="AK231">
        <f>IF(OR(AJ231=1,OR('5-man'!AK$28="D",'5-man'!AK$28="A",'5-man'!AK$28="S",'5-man'!AK$28="C",'5-man'!AK$28="H",'5-man'!AK$28="B",'5-man'!AK$28="T",'5-man'!AK$28="E",'5-man'!AK$28="SB")),1,0)</f>
        <v/>
      </c>
      <c r="AL231">
        <f>IF(OR(AK231=1,OR('5-man'!AL$28="D",'5-man'!AL$28="A",'5-man'!AL$28="S",'5-man'!AL$28="C",'5-man'!AL$28="H",'5-man'!AL$28="B",'5-man'!AL$28="T",'5-man'!AL$28="E",'5-man'!AL$28="SB")),1,0)</f>
        <v/>
      </c>
      <c r="AM231">
        <f>IF(OR(AL231=1,OR('5-man'!AM$28="D",'5-man'!AM$28="A",'5-man'!AM$28="S",'5-man'!AM$28="C",'5-man'!AM$28="H",'5-man'!AM$28="B",'5-man'!AM$28="T",'5-man'!AM$28="E",'5-man'!AM$28="SB")),1,0)</f>
        <v/>
      </c>
      <c r="AN231">
        <f>IF(OR(AM231=1,OR('5-man'!AN$28="D",'5-man'!AN$28="A",'5-man'!AN$28="S",'5-man'!AN$28="C",'5-man'!AN$28="H",'5-man'!AN$28="B",'5-man'!AN$28="T",'5-man'!AN$28="E",'5-man'!AN$28="SB")),1,0)</f>
        <v/>
      </c>
      <c r="AO231">
        <f>IF(OR(AN231=1,OR('5-man'!AO$28="D",'5-man'!AO$28="A",'5-man'!AO$28="S",'5-man'!AO$28="C",'5-man'!AO$28="H",'5-man'!AO$28="B",'5-man'!AO$28="T",'5-man'!AO$28="E",'5-man'!AO$28="SB")),1,0)</f>
        <v/>
      </c>
      <c r="AP231">
        <f>IF(OR(AO231=1,OR('5-man'!AP$28="D",'5-man'!AP$28="A",'5-man'!AP$28="S",'5-man'!AP$28="C",'5-man'!AP$28="H",'5-man'!AP$28="B",'5-man'!AP$28="T",'5-man'!AP$28="E",'5-man'!AP$28="SB")),1,0)</f>
        <v/>
      </c>
      <c r="AQ231">
        <f>IF(OR(AP231=1,OR('5-man'!AQ$28="D",'5-man'!AQ$28="A",'5-man'!AQ$28="S",'5-man'!AQ$28="C",'5-man'!AQ$28="H",'5-man'!AQ$28="B",'5-man'!AQ$28="T",'5-man'!AQ$28="E",'5-man'!AQ$28="SB")),1,0)</f>
        <v/>
      </c>
      <c r="AR231">
        <f>IF(OR(AQ231=1,OR('5-man'!AR$28="D",'5-man'!AR$28="A",'5-man'!AR$28="S",'5-man'!AR$28="C",'5-man'!AR$28="H",'5-man'!AR$28="B",'5-man'!AR$28="T",'5-man'!AR$28="E",'5-man'!AR$28="SB")),1,0)</f>
        <v/>
      </c>
      <c r="AS231">
        <f>IF(OR(AR231=1,OR('5-man'!AS$28="D",'5-man'!AS$28="A",'5-man'!AS$28="S",'5-man'!AS$28="C",'5-man'!AS$28="H",'5-man'!AS$28="B",'5-man'!AS$28="T",'5-man'!AS$28="E",'5-man'!AS$28="SB")),1,0)</f>
        <v/>
      </c>
      <c r="AT231">
        <f>IF(OR(AS231=1,OR('5-man'!AT$28="D",'5-man'!AT$28="A",'5-man'!AT$28="S",'5-man'!AT$28="C",'5-man'!AT$28="H",'5-man'!AT$28="B",'5-man'!AT$28="T",'5-man'!AT$28="E",'5-man'!AT$28="SB")),1,0)</f>
        <v/>
      </c>
      <c r="AU231">
        <f>IF(OR(AT231=1,OR('5-man'!AU$28="D",'5-man'!AU$28="A",'5-man'!AU$28="S",'5-man'!AU$28="C",'5-man'!AU$28="H",'5-man'!AU$28="B",'5-man'!AU$28="T",'5-man'!AU$28="E",'5-man'!AU$28="SB")),1,0)</f>
        <v/>
      </c>
      <c r="AV231">
        <f>IF(OR(AU231=1,OR('5-man'!AV$28="D",'5-man'!AV$28="A",'5-man'!AV$28="S",'5-man'!AV$28="C",'5-man'!AV$28="H",'5-man'!AV$28="B",'5-man'!AV$28="T",'5-man'!AV$28="E",'5-man'!AV$28="SB")),1,0)</f>
        <v/>
      </c>
      <c r="AW231">
        <f>IF(OR(AV231=1,OR('5-man'!AW$28="D",'5-man'!AW$28="A",'5-man'!AW$28="S",'5-man'!AW$28="C",'5-man'!AW$28="H",'5-man'!AW$28="B",'5-man'!AW$28="T",'5-man'!AW$28="E",'5-man'!AW$28="SB")),1,0)</f>
        <v/>
      </c>
      <c r="AX231">
        <f>IF(OR(AW231=1,OR('5-man'!AX$28="D",'5-man'!AX$28="A",'5-man'!AX$28="S",'5-man'!AX$28="C",'5-man'!AX$28="H",'5-man'!AX$28="B",'5-man'!AX$28="T",'5-man'!AX$28="E",'5-man'!AX$28="SB")),1,0)</f>
        <v/>
      </c>
      <c r="AY231">
        <f>IF(OR(AX231=1,OR('5-man'!AY$28="D",'5-man'!AY$28="A",'5-man'!AY$28="S",'5-man'!AY$28="C",'5-man'!AY$28="H",'5-man'!AY$28="B",'5-man'!AY$28="T",'5-man'!AY$28="E",'5-man'!AY$28="SB")),1,0)</f>
        <v/>
      </c>
      <c r="AZ231">
        <f>IF(OR(AY231=1,OR('5-man'!AZ$28="D",'5-man'!AZ$28="A",'5-man'!AZ$28="S",'5-man'!AZ$28="C",'5-man'!AZ$28="H",'5-man'!AZ$28="B",'5-man'!AZ$28="T",'5-man'!AZ$28="E",'5-man'!AZ$28="SB")),1,0)</f>
        <v/>
      </c>
      <c r="BA231">
        <f>IF(OR(AZ231=1,OR('5-man'!BA$28="D",'5-man'!BA$28="A",'5-man'!BA$28="S",'5-man'!BA$28="C",'5-man'!BA$28="H",'5-man'!BA$28="B",'5-man'!BA$28="T",'5-man'!BA$28="E",'5-man'!BA$28="SB")),1,0)</f>
        <v/>
      </c>
      <c r="BB231">
        <f>IF(OR(BA231=1,OR('5-man'!BB$28="D",'5-man'!BB$28="A",'5-man'!BB$28="S",'5-man'!BB$28="C",'5-man'!BB$28="H",'5-man'!BB$28="B",'5-man'!BB$28="T",'5-man'!BB$28="E",'5-man'!BB$28="SB")),1,0)</f>
        <v/>
      </c>
      <c r="BC231">
        <f>IF(OR(BB231=1,OR('5-man'!BC$28="D",'5-man'!BC$28="A",'5-man'!BC$28="S",'5-man'!BC$28="C",'5-man'!BC$28="H",'5-man'!BC$28="B",'5-man'!BC$28="T",'5-man'!BC$28="E",'5-man'!BC$28="SB")),1,0)</f>
        <v/>
      </c>
      <c r="BD231">
        <f>IF(OR(BC231=1,OR('5-man'!BD$28="D",'5-man'!BD$28="A",'5-man'!BD$28="S",'5-man'!BD$28="C",'5-man'!BD$28="H",'5-man'!BD$28="B",'5-man'!BD$28="T",'5-man'!BD$28="E",'5-man'!BD$28="SB")),1,0)</f>
        <v/>
      </c>
      <c r="BE231">
        <f>IF(OR(BD231=1,OR('5-man'!BE$28="D",'5-man'!BE$28="A",'5-man'!BE$28="S",'5-man'!BE$28="C",'5-man'!BE$28="H",'5-man'!BE$28="B",'5-man'!BE$28="T",'5-man'!BE$28="E",'5-man'!BE$28="SB")),1,0)</f>
        <v/>
      </c>
      <c r="BF231">
        <f>IF(OR(BE231=1,OR('5-man'!BF$28="D",'5-man'!BF$28="A",'5-man'!BF$28="S",'5-man'!BF$28="C",'5-man'!BF$28="H",'5-man'!BF$28="B",'5-man'!BF$28="T",'5-man'!BF$28="E",'5-man'!BF$28="SB")),1,0)</f>
        <v/>
      </c>
      <c r="BG231">
        <f>IF(OR(BF231=1,OR('5-man'!BG$28="D",'5-man'!BG$28="A",'5-man'!BG$28="S",'5-man'!BG$28="C",'5-man'!BG$28="H",'5-man'!BG$28="B",'5-man'!BG$28="T",'5-man'!BG$28="E",'5-man'!BG$28="SB")),1,0)</f>
        <v/>
      </c>
      <c r="BH231">
        <f>IF(OR(BG231=1,OR('5-man'!BH$28="D",'5-man'!BH$28="A",'5-man'!BH$28="S",'5-man'!BH$28="C",'5-man'!BH$28="H",'5-man'!BH$28="B",'5-man'!BH$28="T",'5-man'!BH$28="E",'5-man'!BH$28="SB")),1,0)</f>
        <v/>
      </c>
      <c r="BI231">
        <f>IF(OR(BH231=1,OR('5-man'!BI$28="D",'5-man'!BI$28="A",'5-man'!BI$28="S",'5-man'!BI$28="C",'5-man'!BI$28="H",'5-man'!BI$28="B",'5-man'!BI$28="T",'5-man'!BI$28="E",'5-man'!BI$28="SB")),1,0)</f>
        <v/>
      </c>
      <c r="BJ231">
        <f>IF(OR(BI231=1,OR('5-man'!BJ$28="D",'5-man'!BJ$28="A",'5-man'!BJ$28="S",'5-man'!BJ$28="C",'5-man'!BJ$28="H",'5-man'!BJ$28="B",'5-man'!BJ$28="T",'5-man'!BJ$28="E",'5-man'!BJ$28="SB")),1,0)</f>
        <v/>
      </c>
      <c r="BK231">
        <f>IF(OR(BJ231=1,OR('5-man'!BK$28="D",'5-man'!BK$28="A",'5-man'!BK$28="S",'5-man'!BK$28="C",'5-man'!BK$28="H",'5-man'!BK$28="B",'5-man'!BK$28="T",'5-man'!BK$28="E",'5-man'!BK$28="SB")),1,0)</f>
        <v/>
      </c>
      <c r="BL231">
        <f>IF(OR(BK231=1,OR('5-man'!BL$28="D",'5-man'!BL$28="A",'5-man'!BL$28="S",'5-man'!BL$28="C",'5-man'!BL$28="H",'5-man'!BL$28="B",'5-man'!BL$28="T",'5-man'!BL$28="E",'5-man'!BL$28="SB")),1,0)</f>
        <v/>
      </c>
      <c r="BM231">
        <f>IF(OR(BL231=1,OR('5-man'!BM$28="D",'5-man'!BM$28="A",'5-man'!BM$28="S",'5-man'!BM$28="C",'5-man'!BM$28="H",'5-man'!BM$28="B",'5-man'!BM$28="T",'5-man'!BM$28="E",'5-man'!BM$28="SB")),1,0)</f>
        <v/>
      </c>
      <c r="BN231">
        <f>IF(OR(BM231=1,OR('5-man'!BN$28="D",'5-man'!BN$28="A",'5-man'!BN$28="S",'5-man'!BN$28="C",'5-man'!BN$28="H",'5-man'!BN$28="B",'5-man'!BN$28="T",'5-man'!BN$28="E",'5-man'!BN$28="SB")),1,0)</f>
        <v/>
      </c>
      <c r="BO231">
        <f>IF(OR(BN231=1,OR('5-man'!BO$28="D",'5-man'!BO$28="A",'5-man'!BO$28="S",'5-man'!BO$28="C",'5-man'!BO$28="H",'5-man'!BO$28="B",'5-man'!BO$28="T",'5-man'!BO$28="E",'5-man'!BO$28="SB")),1,0)</f>
        <v/>
      </c>
      <c r="BP231">
        <f>IF(OR(BO231=1,OR('5-man'!BP$28="D",'5-man'!BP$28="A",'5-man'!BP$28="S",'5-man'!BP$28="C",'5-man'!BP$28="H",'5-man'!BP$28="B",'5-man'!BP$28="T",'5-man'!BP$28="E",'5-man'!BP$28="SB")),1,0)</f>
        <v/>
      </c>
      <c r="BQ231">
        <f>IF(OR(BP231=1,OR('5-man'!BQ$28="D",'5-man'!BQ$28="A",'5-man'!BQ$28="S",'5-man'!BQ$28="C",'5-man'!BQ$28="H",'5-man'!BQ$28="B",'5-man'!BQ$28="T",'5-man'!BQ$28="E",'5-man'!BQ$28="SB")),1,0)</f>
        <v/>
      </c>
      <c r="BR231">
        <f>IF(OR(BQ231=1,OR('5-man'!BR$28="D",'5-man'!BR$28="A",'5-man'!BR$28="S",'5-man'!BR$28="C",'5-man'!BR$28="H",'5-man'!BR$28="B",'5-man'!BR$28="T",'5-man'!BR$28="E",'5-man'!BR$28="SB")),1,0)</f>
        <v/>
      </c>
      <c r="BS231">
        <f>IF(OR(BR231=1,OR('5-man'!BS$28="D",'5-man'!BS$28="A",'5-man'!BS$28="S",'5-man'!BS$28="C",'5-man'!BS$28="H",'5-man'!BS$28="B",'5-man'!BS$28="T",'5-man'!BS$28="E",'5-man'!BS$28="SB")),1,0)</f>
        <v/>
      </c>
      <c r="BT231">
        <f>IF(OR(BS231=1,OR('5-man'!BT$28="D",'5-man'!BT$28="A",'5-man'!BT$28="S",'5-man'!BT$28="C",'5-man'!BT$28="H",'5-man'!BT$28="B",'5-man'!BT$28="T",'5-man'!BT$28="E",'5-man'!BT$28="SB")),1,0)</f>
        <v/>
      </c>
      <c r="BU231">
        <f>IF(OR(BT231=1,OR('5-man'!BU$28="D",'5-man'!BU$28="A",'5-man'!BU$28="S",'5-man'!BU$28="C",'5-man'!BU$28="H",'5-man'!BU$28="B",'5-man'!BU$28="T",'5-man'!BU$28="E",'5-man'!BU$28="SB")),1,0)</f>
        <v/>
      </c>
      <c r="BV231">
        <f>IF(OR(BU231=1,OR('5-man'!BV$28="D",'5-man'!BV$28="A",'5-man'!BV$28="S",'5-man'!BV$28="C",'5-man'!BV$28="H",'5-man'!BV$28="B",'5-man'!BV$28="T",'5-man'!BV$28="E",'5-man'!BV$28="SB")),1,0)</f>
        <v/>
      </c>
      <c r="BW231">
        <f>IF(OR(BV231=1,OR('5-man'!BW$28="D",'5-man'!BW$28="A",'5-man'!BW$28="S",'5-man'!BW$28="C",'5-man'!BW$28="H",'5-man'!BW$28="B",'5-man'!BW$28="T",'5-man'!BW$28="E",'5-man'!BW$28="SB")),1,0)</f>
        <v/>
      </c>
      <c r="BX231">
        <f>IF(OR(BW231=1,OR('5-man'!BX$28="D",'5-man'!BX$28="A",'5-man'!BX$28="S",'5-man'!BX$28="C",'5-man'!BX$28="H",'5-man'!BX$28="B",'5-man'!BX$28="T",'5-man'!BX$28="E",'5-man'!BX$28="SB")),1,0)</f>
        <v/>
      </c>
      <c r="BY231">
        <f>IF(OR(BX231=1,OR('5-man'!BY$28="D",'5-man'!BY$28="A",'5-man'!BY$28="S",'5-man'!BY$28="C",'5-man'!BY$28="H",'5-man'!BY$28="B",'5-man'!BY$28="T",'5-man'!BY$28="E",'5-man'!BY$28="SB")),1,0)</f>
        <v/>
      </c>
      <c r="BZ231">
        <f>IF(OR(BY231=1,OR('5-man'!BZ$28="D",'5-man'!BZ$28="A",'5-man'!BZ$28="S",'5-man'!BZ$28="C",'5-man'!BZ$28="H",'5-man'!BZ$28="B",'5-man'!BZ$28="T",'5-man'!BZ$28="E",'5-man'!BZ$28="SB")),1,0)</f>
        <v/>
      </c>
      <c r="CA231">
        <f>IF(OR(BZ231=1,OR('5-man'!CA$28="D",'5-man'!CA$28="A",'5-man'!CA$28="S",'5-man'!CA$28="C",'5-man'!CA$28="H",'5-man'!CA$28="B",'5-man'!CA$28="T",'5-man'!CA$28="E",'5-man'!CA$28="SB")),1,0)</f>
        <v/>
      </c>
      <c r="CB231">
        <f>IF(OR(CA231=1,OR('5-man'!CB$28="D",'5-man'!CB$28="A",'5-man'!CB$28="S",'5-man'!CB$28="C",'5-man'!CB$28="H",'5-man'!CB$28="B",'5-man'!CB$28="T",'5-man'!CB$28="E",'5-man'!CB$28="SB")),1,0)</f>
        <v/>
      </c>
      <c r="CC231">
        <f>IF(OR(CB231=1,OR('5-man'!CC$28="D",'5-man'!CC$28="A",'5-man'!CC$28="S",'5-man'!CC$28="C",'5-man'!CC$28="H",'5-man'!CC$28="B",'5-man'!CC$28="T",'5-man'!CC$28="E",'5-man'!CC$28="SB")),1,0)</f>
        <v/>
      </c>
      <c r="CD231">
        <f>IF(OR(CC231=1,OR('5-man'!CD$28="D",'5-man'!CD$28="A",'5-man'!CD$28="S",'5-man'!CD$28="C",'5-man'!CD$28="H",'5-man'!CD$28="B",'5-man'!CD$28="T",'5-man'!CD$28="E",'5-man'!CD$28="SB")),1,0)</f>
        <v/>
      </c>
    </row>
    <row r="232">
      <c r="A232" t="inlineStr">
        <is>
          <t>P4 mean</t>
        </is>
      </c>
      <c r="C232">
        <f>0</f>
        <v/>
      </c>
      <c r="D232">
        <f>IF('5-man'!C$28="S",12.021,0)+IF('5-man'!C$28="C",4.395,0)+IF('5-man'!C$28="H",IF('5-man'!$Z$14="Ayak",0,IF('5-man'!$Z$14="Swift blade",4.141,4.382)),0)+IF('5-man'!C$28="SB",8.187,0)</f>
        <v/>
      </c>
      <c r="E232">
        <f>IF('5-man'!D$28="S",12.021,0)+IF('5-man'!D$28="C",4.395,0)+IF('5-man'!D$28="H",IF('5-man'!$Z$14="Ayak",0,IF('5-man'!$Z$14="Swift blade",4.141,4.382)),0)+IF('5-man'!C$28="D",112.5,0)+IF('5-man'!C$28="B",1.087,0)+IF('5-man'!C$28="A",8.5,0)+IF('5-man'!C$28="E",1.254,0)+IF('5-man'!D$28="SB",8.187,0)+IF('5-man'!C$28="H",IF('5-man'!$Z$14="Ayak",1.255,0),0)</f>
        <v/>
      </c>
      <c r="F232">
        <f>IF('5-man'!E$28="S",12.021,0)+IF('5-man'!E$28="C",4.395,0)+IF('5-man'!E$28="H",IF('5-man'!$Z$14="Ayak",0,IF('5-man'!$Z$14="Swift blade",4.141,4.382)),0)+IF('5-man'!D$28="D",112.5,0)+IF('5-man'!D$28="B",1.087,0)+IF('5-man'!D$28="A",8.5,0)+IF('5-man'!C$28="T",1.252,0)+IF('5-man'!D$28="E",1.254,0)+IF('5-man'!E$28="SB",8.187,0)+IF('5-man'!D$28="H",IF('5-man'!$Z$14="Ayak",1.255,0),0)</f>
        <v/>
      </c>
      <c r="G232">
        <f>IF('5-man'!F$28="S",12.021,0)+IF('5-man'!F$28="C",4.395,0)+IF('5-man'!F$28="H",IF('5-man'!$Z$14="Ayak",0,IF('5-man'!$Z$14="Swift blade",4.141,4.382)),0)+IF('5-man'!E$28="D",112.5,0)+IF('5-man'!E$28="B",1.087,0)+IF('5-man'!E$28="A",8.5,0)+IF('5-man'!D$28="T",1.252,0)+IF('5-man'!E$28="E",1.254,0)+IF('5-man'!F$28="SB",8.187,0)+IF('5-man'!E$28="H",IF('5-man'!$Z$14="Ayak",1.255,0),0)</f>
        <v/>
      </c>
      <c r="H232">
        <f>IF('5-man'!G$28="S",12.021,0)+IF('5-man'!G$28="C",4.395,0)+IF('5-man'!G$28="H",IF('5-man'!$Z$14="Ayak",0,IF('5-man'!$Z$14="Swift blade",4.141,4.382)),0)+IF('5-man'!F$28="D",112.5,0)+IF('5-man'!F$28="B",1.087,0)+IF('5-man'!F$28="A",8.5,0)+IF('5-man'!E$28="T",1.252,0)+IF('5-man'!F$28="E",1.254,0)+IF('5-man'!G$28="SB",8.187,0)+IF('5-man'!F$28="H",IF('5-man'!$Z$14="Ayak",1.255,0),0)</f>
        <v/>
      </c>
      <c r="I232">
        <f>IF('5-man'!H$28="S",12.021,0)+IF('5-man'!H$28="C",4.395,0)+IF('5-man'!H$28="H",IF('5-man'!$Z$14="Ayak",0,IF('5-man'!$Z$14="Swift blade",4.141,4.382)),0)+IF('5-man'!G$28="D",112.5,0)+IF('5-man'!G$28="B",1.087,0)+IF('5-man'!G$28="A",8.5,0)+IF('5-man'!F$28="T",1.252,0)+IF('5-man'!G$28="E",1.254,0)+IF('5-man'!H$28="SB",8.187,0)+IF('5-man'!G$28="H",IF('5-man'!$Z$14="Ayak",1.255,0),0)</f>
        <v/>
      </c>
      <c r="J232">
        <f>IF('5-man'!I$28="S",12.021,0)+IF('5-man'!I$28="C",4.395,0)+IF('5-man'!I$28="H",IF('5-man'!$Z$14="Ayak",0,IF('5-man'!$Z$14="Swift blade",4.141,4.382)),0)+IF('5-man'!H$28="D",112.5,0)+IF('5-man'!H$28="B",1.087,0)+IF('5-man'!H$28="A",8.5,0)+IF('5-man'!G$28="T",1.252,0)+IF('5-man'!H$28="E",1.254,0)+IF('5-man'!I$28="SB",8.187,0)+IF('5-man'!H$28="H",IF('5-man'!$Z$14="Ayak",1.255,0),0)</f>
        <v/>
      </c>
      <c r="K232">
        <f>IF('5-man'!J$28="S",12.021,0)+IF('5-man'!J$28="C",4.395,0)+IF('5-man'!J$28="H",IF('5-man'!$Z$14="Ayak",0,IF('5-man'!$Z$14="Swift blade",4.141,4.382)),0)+IF('5-man'!I$28="D",112.5,0)+IF('5-man'!I$28="B",1.087,0)+IF('5-man'!I$28="A",8.5,0)+IF('5-man'!H$28="T",1.252,0)+IF('5-man'!I$28="E",1.254,0)+IF('5-man'!J$28="SB",8.187,0)+IF('5-man'!I$28="H",IF('5-man'!$Z$14="Ayak",1.255,0),0)</f>
        <v/>
      </c>
      <c r="L232">
        <f>IF('5-man'!K$28="S",12.021,0)+IF('5-man'!K$28="C",4.395,0)+IF('5-man'!K$28="H",IF('5-man'!$Z$14="Ayak",0,IF('5-man'!$Z$14="Swift blade",4.141,4.382)),0)+IF('5-man'!J$28="D",112.5,0)+IF('5-man'!J$28="B",1.087,0)+IF('5-man'!J$28="A",8.5,0)+IF('5-man'!I$28="T",1.252,0)+IF('5-man'!J$28="E",1.254,0)+IF('5-man'!K$28="SB",8.187,0)+IF('5-man'!J$28="H",IF('5-man'!$Z$14="Ayak",1.255,0),0)</f>
        <v/>
      </c>
      <c r="M232">
        <f>IF('5-man'!L$28="S",12.021,0)+IF('5-man'!L$28="C",4.395,0)+IF('5-man'!L$28="H",IF('5-man'!$Z$14="Ayak",0,IF('5-man'!$Z$14="Swift blade",4.141,4.382)),0)+IF('5-man'!K$28="D",112.5,0)+IF('5-man'!K$28="B",1.087,0)+IF('5-man'!K$28="A",8.5,0)+IF('5-man'!J$28="T",1.252,0)+IF('5-man'!K$28="E",1.254,0)+IF('5-man'!L$28="SB",8.187,0)+IF('5-man'!K$28="H",IF('5-man'!$Z$14="Ayak",1.255,0),0)</f>
        <v/>
      </c>
      <c r="N232">
        <f>IF('5-man'!M$28="S",12.021,0)+IF('5-man'!M$28="C",4.395,0)+IF('5-man'!M$28="H",IF('5-man'!$Z$14="Ayak",0,IF('5-man'!$Z$14="Swift blade",4.141,4.382)),0)+IF('5-man'!L$28="D",112.5,0)+IF('5-man'!L$28="B",1.087,0)+IF('5-man'!L$28="A",8.5,0)+IF('5-man'!K$28="T",1.252,0)+IF('5-man'!L$28="E",1.254,0)+IF('5-man'!M$28="SB",8.187,0)+IF('5-man'!L$28="H",IF('5-man'!$Z$14="Ayak",1.255,0),0)</f>
        <v/>
      </c>
      <c r="O232">
        <f>IF('5-man'!N$28="S",12.021,0)+IF('5-man'!N$28="C",4.395,0)+IF('5-man'!N$28="H",IF('5-man'!$Z$14="Ayak",0,IF('5-man'!$Z$14="Swift blade",4.141,4.382)),0)+IF('5-man'!M$28="D",112.5,0)+IF('5-man'!M$28="B",1.087,0)+IF('5-man'!M$28="A",8.5,0)+IF('5-man'!L$28="T",1.252,0)+IF('5-man'!M$28="E",1.254,0)+IF('5-man'!N$28="SB",8.187,0)+IF('5-man'!M$28="H",IF('5-man'!$Z$14="Ayak",1.255,0),0)</f>
        <v/>
      </c>
      <c r="P232">
        <f>IF('5-man'!O$28="S",12.021,0)+IF('5-man'!O$28="C",4.395,0)+IF('5-man'!O$28="H",IF('5-man'!$Z$14="Ayak",0,IF('5-man'!$Z$14="Swift blade",4.141,4.382)),0)+IF('5-man'!N$28="D",112.5,0)+IF('5-man'!N$28="B",1.087,0)+IF('5-man'!N$28="A",8.5,0)+IF('5-man'!M$28="T",1.252,0)+IF('5-man'!N$28="E",1.254,0)+IF('5-man'!O$28="SB",8.187,0)+IF('5-man'!N$28="H",IF('5-man'!$Z$14="Ayak",1.255,0),0)</f>
        <v/>
      </c>
      <c r="Q232">
        <f>IF('5-man'!P$28="S",12.021,0)+IF('5-man'!P$28="C",4.395,0)+IF('5-man'!P$28="H",IF('5-man'!$Z$14="Ayak",0,IF('5-man'!$Z$14="Swift blade",4.141,4.382)),0)+IF('5-man'!O$28="D",112.5,0)+IF('5-man'!O$28="B",1.087,0)+IF('5-man'!O$28="A",8.5,0)+IF('5-man'!N$28="T",1.252,0)+IF('5-man'!O$28="E",1.254,0)+IF('5-man'!P$28="SB",8.187,0)+IF('5-man'!O$28="H",IF('5-man'!$Z$14="Ayak",1.255,0),0)</f>
        <v/>
      </c>
      <c r="R232">
        <f>IF('5-man'!Q$28="S",12.021,0)+IF('5-man'!Q$28="C",4.395,0)+IF('5-man'!Q$28="H",IF('5-man'!$Z$14="Ayak",0,IF('5-man'!$Z$14="Swift blade",4.141,4.382)),0)+IF('5-man'!P$28="D",112.5,0)+IF('5-man'!P$28="B",1.087,0)+IF('5-man'!P$28="A",8.5,0)+IF('5-man'!O$28="T",1.252,0)+IF('5-man'!P$28="E",1.254,0)+IF('5-man'!Q$28="SB",8.187,0)+IF('5-man'!P$28="H",IF('5-man'!$Z$14="Ayak",1.255,0),0)</f>
        <v/>
      </c>
      <c r="S232">
        <f>IF('5-man'!R$28="S",12.021,0)+IF('5-man'!R$28="C",4.395,0)+IF('5-man'!R$28="H",IF('5-man'!$Z$14="Ayak",0,IF('5-man'!$Z$14="Swift blade",4.141,4.382)),0)+IF('5-man'!Q$28="D",112.5,0)+IF('5-man'!Q$28="B",1.087,0)+IF('5-man'!Q$28="A",8.5,0)+IF('5-man'!P$28="T",1.252,0)+IF('5-man'!Q$28="E",1.254,0)+IF('5-man'!R$28="SB",8.187,0)+IF('5-man'!Q$28="H",IF('5-man'!$Z$14="Ayak",1.255,0),0)</f>
        <v/>
      </c>
      <c r="T232">
        <f>IF('5-man'!S$28="S",12.021,0)+IF('5-man'!S$28="C",4.395,0)+IF('5-man'!S$28="H",IF('5-man'!$Z$14="Ayak",0,IF('5-man'!$Z$14="Swift blade",4.141,4.382)),0)+IF('5-man'!R$28="D",112.5,0)+IF('5-man'!R$28="B",1.087,0)+IF('5-man'!R$28="A",8.5,0)+IF('5-man'!Q$28="T",1.252,0)+IF('5-man'!R$28="E",1.254,0)+IF('5-man'!S$28="SB",8.187,0)+IF('5-man'!R$28="H",IF('5-man'!$Z$14="Ayak",1.255,0),0)</f>
        <v/>
      </c>
      <c r="U232">
        <f>IF('5-man'!T$28="S",12.021,0)+IF('5-man'!T$28="C",4.395,0)+IF('5-man'!T$28="H",IF('5-man'!$Z$14="Ayak",0,IF('5-man'!$Z$14="Swift blade",4.141,4.382)),0)+IF('5-man'!S$28="D",112.5,0)+IF('5-man'!S$28="B",1.087,0)+IF('5-man'!S$28="A",8.5,0)+IF('5-man'!R$28="T",1.252,0)+IF('5-man'!S$28="E",1.254,0)+IF('5-man'!T$28="SB",8.187,0)+IF('5-man'!S$28="H",IF('5-man'!$Z$14="Ayak",1.255,0),0)</f>
        <v/>
      </c>
      <c r="V232">
        <f>IF('5-man'!U$28="S",12.021,0)+IF('5-man'!U$28="C",4.395,0)+IF('5-man'!U$28="H",IF('5-man'!$Z$14="Ayak",0,IF('5-man'!$Z$14="Swift blade",4.141,4.382)),0)+IF('5-man'!T$28="D",112.5,0)+IF('5-man'!T$28="B",1.087,0)+IF('5-man'!T$28="A",8.5,0)+IF('5-man'!S$28="T",1.252,0)+IF('5-man'!T$28="E",1.254,0)+IF('5-man'!U$28="SB",8.187,0)+IF('5-man'!T$28="H",IF('5-man'!$Z$14="Ayak",1.255,0),0)</f>
        <v/>
      </c>
      <c r="W232">
        <f>IF('5-man'!V$28="S",12.021,0)+IF('5-man'!V$28="C",4.395,0)+IF('5-man'!V$28="H",IF('5-man'!$Z$14="Ayak",0,IF('5-man'!$Z$14="Swift blade",4.141,4.382)),0)+IF('5-man'!U$28="D",112.5,0)+IF('5-man'!U$28="B",1.087,0)+IF('5-man'!U$28="A",8.5,0)+IF('5-man'!T$28="T",1.252,0)+IF('5-man'!U$28="E",1.254,0)+IF('5-man'!V$28="SB",8.187,0)+IF('5-man'!U$28="H",IF('5-man'!$Z$14="Ayak",1.255,0),0)</f>
        <v/>
      </c>
      <c r="X232">
        <f>IF('5-man'!W$28="S",12.021,0)+IF('5-man'!W$28="C",4.395,0)+IF('5-man'!W$28="H",IF('5-man'!$Z$14="Ayak",0,IF('5-man'!$Z$14="Swift blade",4.141,4.382)),0)+IF('5-man'!V$28="D",112.5,0)+IF('5-man'!V$28="B",1.087,0)+IF('5-man'!V$28="A",8.5,0)+IF('5-man'!U$28="T",1.252,0)+IF('5-man'!V$28="E",1.254,0)+IF('5-man'!W$28="SB",8.187,0)+IF('5-man'!V$28="H",IF('5-man'!$Z$14="Ayak",1.255,0),0)</f>
        <v/>
      </c>
      <c r="Y232">
        <f>IF('5-man'!X$28="S",12.021,0)+IF('5-man'!X$28="C",4.395,0)+IF('5-man'!X$28="H",IF('5-man'!$Z$14="Ayak",0,IF('5-man'!$Z$14="Swift blade",4.141,4.382)),0)+IF('5-man'!W$28="D",112.5,0)+IF('5-man'!W$28="B",1.087,0)+IF('5-man'!W$28="A",8.5,0)+IF('5-man'!V$28="T",1.252,0)+IF('5-man'!W$28="E",1.254,0)+IF('5-man'!X$28="SB",8.187,0)+IF('5-man'!W$28="H",IF('5-man'!$Z$14="Ayak",1.255,0),0)</f>
        <v/>
      </c>
      <c r="Z232">
        <f>IF('5-man'!Y$28="S",12.021,0)+IF('5-man'!Y$28="C",4.395,0)+IF('5-man'!Y$28="H",IF('5-man'!$Z$14="Ayak",0,IF('5-man'!$Z$14="Swift blade",4.141,4.382)),0)+IF('5-man'!X$28="D",112.5,0)+IF('5-man'!X$28="B",1.087,0)+IF('5-man'!X$28="A",8.5,0)+IF('5-man'!W$28="T",1.252,0)+IF('5-man'!X$28="E",1.254,0)+IF('5-man'!Y$28="SB",8.187,0)+IF('5-man'!X$28="H",IF('5-man'!$Z$14="Ayak",1.255,0),0)</f>
        <v/>
      </c>
      <c r="AA232">
        <f>IF('5-man'!Z$28="S",12.021,0)+IF('5-man'!Z$28="C",4.395,0)+IF('5-man'!Z$28="H",IF('5-man'!$Z$14="Ayak",0,IF('5-man'!$Z$14="Swift blade",4.141,4.382)),0)+IF('5-man'!Y$28="D",112.5,0)+IF('5-man'!Y$28="B",1.087,0)+IF('5-man'!Y$28="A",8.5,0)+IF('5-man'!X$28="T",1.252,0)+IF('5-man'!Y$28="E",1.254,0)+IF('5-man'!Z$28="SB",8.187,0)+IF('5-man'!Y$28="H",IF('5-man'!$Z$14="Ayak",1.255,0),0)</f>
        <v/>
      </c>
      <c r="AB232">
        <f>IF('5-man'!AA$28="S",12.021,0)+IF('5-man'!AA$28="C",4.395,0)+IF('5-man'!AA$28="H",IF('5-man'!$Z$14="Ayak",0,IF('5-man'!$Z$14="Swift blade",4.141,4.382)),0)+IF('5-man'!Z$28="D",112.5,0)+IF('5-man'!Z$28="B",1.087,0)+IF('5-man'!Z$28="A",8.5,0)+IF('5-man'!Y$28="T",1.252,0)+IF('5-man'!Z$28="E",1.254,0)+IF('5-man'!AA$28="SB",8.187,0)+IF('5-man'!Z$28="H",IF('5-man'!$Z$14="Ayak",1.255,0),0)</f>
        <v/>
      </c>
      <c r="AC232">
        <f>IF('5-man'!AB$28="S",12.021,0)+IF('5-man'!AB$28="C",4.395,0)+IF('5-man'!AB$28="H",IF('5-man'!$Z$14="Ayak",0,IF('5-man'!$Z$14="Swift blade",4.141,4.382)),0)+IF('5-man'!AA$28="D",112.5,0)+IF('5-man'!AA$28="B",1.087,0)+IF('5-man'!AA$28="A",8.5,0)+IF('5-man'!Z$28="T",1.252,0)+IF('5-man'!AA$28="E",1.254,0)+IF('5-man'!AB$28="SB",8.187,0)+IF('5-man'!AA$28="H",IF('5-man'!$Z$14="Ayak",1.255,0),0)</f>
        <v/>
      </c>
      <c r="AD232">
        <f>IF('5-man'!AC$28="S",12.021,0)+IF('5-man'!AC$28="C",4.395,0)+IF('5-man'!AC$28="H",IF('5-man'!$Z$14="Ayak",0,IF('5-man'!$Z$14="Swift blade",4.141,4.382)),0)+IF('5-man'!AB$28="D",112.5,0)+IF('5-man'!AB$28="B",1.087,0)+IF('5-man'!AB$28="A",8.5,0)+IF('5-man'!AA$28="T",1.252,0)+IF('5-man'!AB$28="E",1.254,0)+IF('5-man'!AC$28="SB",8.187,0)+IF('5-man'!AB$28="H",IF('5-man'!$Z$14="Ayak",1.255,0),0)</f>
        <v/>
      </c>
      <c r="AE232">
        <f>IF('5-man'!AD$28="S",12.021,0)+IF('5-man'!AD$28="C",4.395,0)+IF('5-man'!AD$28="H",IF('5-man'!$Z$14="Ayak",0,IF('5-man'!$Z$14="Swift blade",4.141,4.382)),0)+IF('5-man'!AC$28="D",112.5,0)+IF('5-man'!AC$28="B",1.087,0)+IF('5-man'!AC$28="A",8.5,0)+IF('5-man'!AB$28="T",1.252,0)+IF('5-man'!AC$28="E",1.254,0)+IF('5-man'!AD$28="SB",8.187,0)+IF('5-man'!AC$28="H",IF('5-man'!$Z$14="Ayak",1.255,0),0)</f>
        <v/>
      </c>
      <c r="AF232">
        <f>IF('5-man'!AE$28="S",12.021,0)+IF('5-man'!AE$28="C",4.395,0)+IF('5-man'!AE$28="H",IF('5-man'!$Z$14="Ayak",0,IF('5-man'!$Z$14="Swift blade",4.141,4.382)),0)+IF('5-man'!AD$28="D",112.5,0)+IF('5-man'!AD$28="B",1.087,0)+IF('5-man'!AD$28="A",8.5,0)+IF('5-man'!AC$28="T",1.252,0)+IF('5-man'!AD$28="E",1.254,0)+IF('5-man'!AE$28="SB",8.187,0)+IF('5-man'!AD$28="H",IF('5-man'!$Z$14="Ayak",1.255,0),0)</f>
        <v/>
      </c>
      <c r="AG232">
        <f>IF('5-man'!AF$28="S",12.021,0)+IF('5-man'!AF$28="C",4.395,0)+IF('5-man'!AF$28="H",IF('5-man'!$Z$14="Ayak",0,IF('5-man'!$Z$14="Swift blade",4.141,4.382)),0)+IF('5-man'!AE$28="D",112.5,0)+IF('5-man'!AE$28="B",1.087,0)+IF('5-man'!AE$28="A",8.5,0)+IF('5-man'!AD$28="T",1.252,0)+IF('5-man'!AE$28="E",1.254,0)+IF('5-man'!AF$28="SB",8.187,0)+IF('5-man'!AE$28="H",IF('5-man'!$Z$14="Ayak",1.255,0),0)</f>
        <v/>
      </c>
      <c r="AH232">
        <f>IF('5-man'!AG$28="S",12.021,0)+IF('5-man'!AG$28="C",4.395,0)+IF('5-man'!AG$28="H",IF('5-man'!$Z$14="Ayak",0,IF('5-man'!$Z$14="Swift blade",4.141,4.382)),0)+IF('5-man'!AF$28="D",112.5,0)+IF('5-man'!AF$28="B",1.087,0)+IF('5-man'!AF$28="A",8.5,0)+IF('5-man'!AE$28="T",1.252,0)+IF('5-man'!AF$28="E",1.254,0)+IF('5-man'!AG$28="SB",8.187,0)+IF('5-man'!AF$28="H",IF('5-man'!$Z$14="Ayak",1.255,0),0)</f>
        <v/>
      </c>
      <c r="AI232">
        <f>IF('5-man'!AH$28="S",12.021,0)+IF('5-man'!AH$28="C",4.395,0)+IF('5-man'!AH$28="H",IF('5-man'!$Z$14="Ayak",0,IF('5-man'!$Z$14="Swift blade",4.141,4.382)),0)+IF('5-man'!AG$28="D",112.5,0)+IF('5-man'!AG$28="B",1.087,0)+IF('5-man'!AG$28="A",8.5,0)+IF('5-man'!AF$28="T",1.252,0)+IF('5-man'!AG$28="E",1.254,0)+IF('5-man'!AH$28="SB",8.187,0)+IF('5-man'!AG$28="H",IF('5-man'!$Z$14="Ayak",1.255,0),0)</f>
        <v/>
      </c>
      <c r="AJ232">
        <f>IF('5-man'!AI$28="S",12.021,0)+IF('5-man'!AI$28="C",4.395,0)+IF('5-man'!AI$28="H",IF('5-man'!$Z$14="Ayak",0,IF('5-man'!$Z$14="Swift blade",4.141,4.382)),0)+IF('5-man'!AH$28="D",112.5,0)+IF('5-man'!AH$28="B",1.087,0)+IF('5-man'!AH$28="A",8.5,0)+IF('5-man'!AG$28="T",1.252,0)+IF('5-man'!AH$28="E",1.254,0)+IF('5-man'!AI$28="SB",8.187,0)+IF('5-man'!AH$28="H",IF('5-man'!$Z$14="Ayak",1.255,0),0)</f>
        <v/>
      </c>
      <c r="AK232">
        <f>IF('5-man'!AJ$28="S",12.021,0)+IF('5-man'!AJ$28="C",4.395,0)+IF('5-man'!AJ$28="H",IF('5-man'!$Z$14="Ayak",0,IF('5-man'!$Z$14="Swift blade",4.141,4.382)),0)+IF('5-man'!AI$28="D",112.5,0)+IF('5-man'!AI$28="B",1.087,0)+IF('5-man'!AI$28="A",8.5,0)+IF('5-man'!AH$28="T",1.252,0)+IF('5-man'!AI$28="E",1.254,0)+IF('5-man'!AJ$28="SB",8.187,0)+IF('5-man'!AI$28="H",IF('5-man'!$Z$14="Ayak",1.255,0),0)</f>
        <v/>
      </c>
      <c r="AL232">
        <f>IF('5-man'!AK$28="S",12.021,0)+IF('5-man'!AK$28="C",4.395,0)+IF('5-man'!AK$28="H",IF('5-man'!$Z$14="Ayak",0,IF('5-man'!$Z$14="Swift blade",4.141,4.382)),0)+IF('5-man'!AJ$28="D",112.5,0)+IF('5-man'!AJ$28="B",1.087,0)+IF('5-man'!AJ$28="A",8.5,0)+IF('5-man'!AI$28="T",1.252,0)+IF('5-man'!AJ$28="E",1.254,0)+IF('5-man'!AK$28="SB",8.187,0)+IF('5-man'!AJ$28="H",IF('5-man'!$Z$14="Ayak",1.255,0),0)</f>
        <v/>
      </c>
      <c r="AM232">
        <f>IF('5-man'!AL$28="S",12.021,0)+IF('5-man'!AL$28="C",4.395,0)+IF('5-man'!AL$28="H",IF('5-man'!$Z$14="Ayak",0,IF('5-man'!$Z$14="Swift blade",4.141,4.382)),0)+IF('5-man'!AK$28="D",112.5,0)+IF('5-man'!AK$28="B",1.087,0)+IF('5-man'!AK$28="A",8.5,0)+IF('5-man'!AJ$28="T",1.252,0)+IF('5-man'!AK$28="E",1.254,0)+IF('5-man'!AL$28="SB",8.187,0)+IF('5-man'!AK$28="H",IF('5-man'!$Z$14="Ayak",1.255,0),0)</f>
        <v/>
      </c>
      <c r="AN232">
        <f>IF('5-man'!AM$28="S",12.021,0)+IF('5-man'!AM$28="C",4.395,0)+IF('5-man'!AM$28="H",IF('5-man'!$Z$14="Ayak",0,IF('5-man'!$Z$14="Swift blade",4.141,4.382)),0)+IF('5-man'!AL$28="D",112.5,0)+IF('5-man'!AL$28="B",1.087,0)+IF('5-man'!AL$28="A",8.5,0)+IF('5-man'!AK$28="T",1.252,0)+IF('5-man'!AL$28="E",1.254,0)+IF('5-man'!AM$28="SB",8.187,0)+IF('5-man'!AL$28="H",IF('5-man'!$Z$14="Ayak",1.255,0),0)</f>
        <v/>
      </c>
      <c r="AO232">
        <f>IF('5-man'!AN$28="S",12.021,0)+IF('5-man'!AN$28="C",4.395,0)+IF('5-man'!AN$28="H",IF('5-man'!$Z$14="Ayak",0,IF('5-man'!$Z$14="Swift blade",4.141,4.382)),0)+IF('5-man'!AM$28="D",112.5,0)+IF('5-man'!AM$28="B",1.087,0)+IF('5-man'!AM$28="A",8.5,0)+IF('5-man'!AL$28="T",1.252,0)+IF('5-man'!AM$28="E",1.254,0)+IF('5-man'!AN$28="SB",8.187,0)+IF('5-man'!AM$28="H",IF('5-man'!$Z$14="Ayak",1.255,0),0)</f>
        <v/>
      </c>
      <c r="AP232">
        <f>IF('5-man'!AO$28="S",12.021,0)+IF('5-man'!AO$28="C",4.395,0)+IF('5-man'!AO$28="H",IF('5-man'!$Z$14="Ayak",0,IF('5-man'!$Z$14="Swift blade",4.141,4.382)),0)+IF('5-man'!AN$28="D",112.5,0)+IF('5-man'!AN$28="B",1.087,0)+IF('5-man'!AN$28="A",8.5,0)+IF('5-man'!AM$28="T",1.252,0)+IF('5-man'!AN$28="E",1.254,0)+IF('5-man'!AO$28="SB",8.187,0)+IF('5-man'!AN$28="H",IF('5-man'!$Z$14="Ayak",1.255,0),0)</f>
        <v/>
      </c>
      <c r="AQ232">
        <f>IF('5-man'!AP$28="S",12.021,0)+IF('5-man'!AP$28="C",4.395,0)+IF('5-man'!AP$28="H",IF('5-man'!$Z$14="Ayak",0,IF('5-man'!$Z$14="Swift blade",4.141,4.382)),0)+IF('5-man'!AO$28="D",112.5,0)+IF('5-man'!AO$28="B",1.087,0)+IF('5-man'!AO$28="A",8.5,0)+IF('5-man'!AN$28="T",1.252,0)+IF('5-man'!AO$28="E",1.254,0)+IF('5-man'!AP$28="SB",8.187,0)+IF('5-man'!AO$28="H",IF('5-man'!$Z$14="Ayak",1.255,0),0)</f>
        <v/>
      </c>
      <c r="AR232">
        <f>IF('5-man'!AQ$28="S",12.021,0)+IF('5-man'!AQ$28="C",4.395,0)+IF('5-man'!AQ$28="H",IF('5-man'!$Z$14="Ayak",0,IF('5-man'!$Z$14="Swift blade",4.141,4.382)),0)+IF('5-man'!AP$28="D",112.5,0)+IF('5-man'!AP$28="B",1.087,0)+IF('5-man'!AP$28="A",8.5,0)+IF('5-man'!AO$28="T",1.252,0)+IF('5-man'!AP$28="E",1.254,0)+IF('5-man'!AQ$28="SB",8.187,0)+IF('5-man'!AP$28="H",IF('5-man'!$Z$14="Ayak",1.255,0),0)</f>
        <v/>
      </c>
      <c r="AS232">
        <f>IF('5-man'!AR$28="S",12.021,0)+IF('5-man'!AR$28="C",4.395,0)+IF('5-man'!AR$28="H",IF('5-man'!$Z$14="Ayak",0,IF('5-man'!$Z$14="Swift blade",4.141,4.382)),0)+IF('5-man'!AQ$28="D",112.5,0)+IF('5-man'!AQ$28="B",1.087,0)+IF('5-man'!AQ$28="A",8.5,0)+IF('5-man'!AP$28="T",1.252,0)+IF('5-man'!AQ$28="E",1.254,0)+IF('5-man'!AR$28="SB",8.187,0)+IF('5-man'!AQ$28="H",IF('5-man'!$Z$14="Ayak",1.255,0),0)</f>
        <v/>
      </c>
      <c r="AT232">
        <f>IF('5-man'!AS$28="S",12.021,0)+IF('5-man'!AS$28="C",4.395,0)+IF('5-man'!AS$28="H",IF('5-man'!$Z$14="Ayak",0,IF('5-man'!$Z$14="Swift blade",4.141,4.382)),0)+IF('5-man'!AR$28="D",112.5,0)+IF('5-man'!AR$28="B",1.087,0)+IF('5-man'!AR$28="A",8.5,0)+IF('5-man'!AQ$28="T",1.252,0)+IF('5-man'!AR$28="E",1.254,0)+IF('5-man'!AS$28="SB",8.187,0)+IF('5-man'!AR$28="H",IF('5-man'!$Z$14="Ayak",1.255,0),0)</f>
        <v/>
      </c>
      <c r="AU232">
        <f>IF('5-man'!AT$28="S",12.021,0)+IF('5-man'!AT$28="C",4.395,0)+IF('5-man'!AT$28="H",IF('5-man'!$Z$14="Ayak",0,IF('5-man'!$Z$14="Swift blade",4.141,4.382)),0)+IF('5-man'!AS$28="D",112.5,0)+IF('5-man'!AS$28="B",1.087,0)+IF('5-man'!AS$28="A",8.5,0)+IF('5-man'!AR$28="T",1.252,0)+IF('5-man'!AS$28="E",1.254,0)+IF('5-man'!AT$28="SB",8.187,0)+IF('5-man'!AS$28="H",IF('5-man'!$Z$14="Ayak",1.255,0),0)</f>
        <v/>
      </c>
      <c r="AV232">
        <f>IF('5-man'!AU$28="S",12.021,0)+IF('5-man'!AU$28="C",4.395,0)+IF('5-man'!AU$28="H",IF('5-man'!$Z$14="Ayak",0,IF('5-man'!$Z$14="Swift blade",4.141,4.382)),0)+IF('5-man'!AT$28="D",112.5,0)+IF('5-man'!AT$28="B",1.087,0)+IF('5-man'!AT$28="A",8.5,0)+IF('5-man'!AS$28="T",1.252,0)+IF('5-man'!AT$28="E",1.254,0)+IF('5-man'!AU$28="SB",8.187,0)+IF('5-man'!AT$28="H",IF('5-man'!$Z$14="Ayak",1.255,0),0)</f>
        <v/>
      </c>
      <c r="AW232">
        <f>IF('5-man'!AV$28="S",12.021,0)+IF('5-man'!AV$28="C",4.395,0)+IF('5-man'!AV$28="H",IF('5-man'!$Z$14="Ayak",0,IF('5-man'!$Z$14="Swift blade",4.141,4.382)),0)+IF('5-man'!AU$28="D",112.5,0)+IF('5-man'!AU$28="B",1.087,0)+IF('5-man'!AU$28="A",8.5,0)+IF('5-man'!AT$28="T",1.252,0)+IF('5-man'!AU$28="E",1.254,0)+IF('5-man'!AV$28="SB",8.187,0)+IF('5-man'!AU$28="H",IF('5-man'!$Z$14="Ayak",1.255,0),0)</f>
        <v/>
      </c>
      <c r="AX232">
        <f>IF('5-man'!AW$28="S",12.021,0)+IF('5-man'!AW$28="C",4.395,0)+IF('5-man'!AW$28="H",IF('5-man'!$Z$14="Ayak",0,IF('5-man'!$Z$14="Swift blade",4.141,4.382)),0)+IF('5-man'!AV$28="D",112.5,0)+IF('5-man'!AV$28="B",1.087,0)+IF('5-man'!AV$28="A",8.5,0)+IF('5-man'!AU$28="T",1.252,0)+IF('5-man'!AV$28="E",1.254,0)+IF('5-man'!AW$28="SB",8.187,0)+IF('5-man'!AV$28="H",IF('5-man'!$Z$14="Ayak",1.255,0),0)</f>
        <v/>
      </c>
      <c r="AY232">
        <f>IF('5-man'!AX$28="S",12.021,0)+IF('5-man'!AX$28="C",4.395,0)+IF('5-man'!AX$28="H",IF('5-man'!$Z$14="Ayak",0,IF('5-man'!$Z$14="Swift blade",4.141,4.382)),0)+IF('5-man'!AW$28="D",112.5,0)+IF('5-man'!AW$28="B",1.087,0)+IF('5-man'!AW$28="A",8.5,0)+IF('5-man'!AV$28="T",1.252,0)+IF('5-man'!AW$28="E",1.254,0)+IF('5-man'!AX$28="SB",8.187,0)+IF('5-man'!AW$28="H",IF('5-man'!$Z$14="Ayak",1.255,0),0)</f>
        <v/>
      </c>
      <c r="AZ232">
        <f>IF('5-man'!AY$28="S",12.021,0)+IF('5-man'!AY$28="C",4.395,0)+IF('5-man'!AY$28="H",IF('5-man'!$Z$14="Ayak",0,IF('5-man'!$Z$14="Swift blade",4.141,4.382)),0)+IF('5-man'!AX$28="D",112.5,0)+IF('5-man'!AX$28="B",1.087,0)+IF('5-man'!AX$28="A",8.5,0)+IF('5-man'!AW$28="T",1.252,0)+IF('5-man'!AX$28="E",1.254,0)+IF('5-man'!AY$28="SB",8.187,0)+IF('5-man'!AX$28="H",IF('5-man'!$Z$14="Ayak",1.255,0),0)</f>
        <v/>
      </c>
      <c r="BA232">
        <f>IF('5-man'!AZ$28="S",12.021,0)+IF('5-man'!AZ$28="C",4.395,0)+IF('5-man'!AZ$28="H",IF('5-man'!$Z$14="Ayak",0,IF('5-man'!$Z$14="Swift blade",4.141,4.382)),0)+IF('5-man'!AY$28="D",112.5,0)+IF('5-man'!AY$28="B",1.087,0)+IF('5-man'!AY$28="A",8.5,0)+IF('5-man'!AX$28="T",1.252,0)+IF('5-man'!AY$28="E",1.254,0)+IF('5-man'!AZ$28="SB",8.187,0)+IF('5-man'!AY$28="H",IF('5-man'!$Z$14="Ayak",1.255,0),0)</f>
        <v/>
      </c>
      <c r="BB232">
        <f>IF('5-man'!BA$28="S",12.021,0)+IF('5-man'!BA$28="C",4.395,0)+IF('5-man'!BA$28="H",IF('5-man'!$Z$14="Ayak",0,IF('5-man'!$Z$14="Swift blade",4.141,4.382)),0)+IF('5-man'!AZ$28="D",112.5,0)+IF('5-man'!AZ$28="B",1.087,0)+IF('5-man'!AZ$28="A",8.5,0)+IF('5-man'!AY$28="T",1.252,0)+IF('5-man'!AZ$28="E",1.254,0)+IF('5-man'!BA$28="SB",8.187,0)+IF('5-man'!AZ$28="H",IF('5-man'!$Z$14="Ayak",1.255,0),0)</f>
        <v/>
      </c>
      <c r="BC232">
        <f>IF('5-man'!BB$28="S",12.021,0)+IF('5-man'!BB$28="C",4.395,0)+IF('5-man'!BB$28="H",IF('5-man'!$Z$14="Ayak",0,IF('5-man'!$Z$14="Swift blade",4.141,4.382)),0)+IF('5-man'!BA$28="D",112.5,0)+IF('5-man'!BA$28="B",1.087,0)+IF('5-man'!BA$28="A",8.5,0)+IF('5-man'!AZ$28="T",1.252,0)+IF('5-man'!BA$28="E",1.254,0)+IF('5-man'!BB$28="SB",8.187,0)+IF('5-man'!BA$28="H",IF('5-man'!$Z$14="Ayak",1.255,0),0)</f>
        <v/>
      </c>
      <c r="BD232">
        <f>IF('5-man'!BC$28="S",12.021,0)+IF('5-man'!BC$28="C",4.395,0)+IF('5-man'!BC$28="H",IF('5-man'!$Z$14="Ayak",0,IF('5-man'!$Z$14="Swift blade",4.141,4.382)),0)+IF('5-man'!BB$28="D",112.5,0)+IF('5-man'!BB$28="B",1.087,0)+IF('5-man'!BB$28="A",8.5,0)+IF('5-man'!BA$28="T",1.252,0)+IF('5-man'!BB$28="E",1.254,0)+IF('5-man'!BC$28="SB",8.187,0)+IF('5-man'!BB$28="H",IF('5-man'!$Z$14="Ayak",1.255,0),0)</f>
        <v/>
      </c>
      <c r="BE232">
        <f>IF('5-man'!BD$28="S",12.021,0)+IF('5-man'!BD$28="C",4.395,0)+IF('5-man'!BD$28="H",IF('5-man'!$Z$14="Ayak",0,IF('5-man'!$Z$14="Swift blade",4.141,4.382)),0)+IF('5-man'!BC$28="D",112.5,0)+IF('5-man'!BC$28="B",1.087,0)+IF('5-man'!BC$28="A",8.5,0)+IF('5-man'!BB$28="T",1.252,0)+IF('5-man'!BC$28="E",1.254,0)+IF('5-man'!BD$28="SB",8.187,0)+IF('5-man'!BC$28="H",IF('5-man'!$Z$14="Ayak",1.255,0),0)</f>
        <v/>
      </c>
      <c r="BF232">
        <f>IF('5-man'!BE$28="S",12.021,0)+IF('5-man'!BE$28="C",4.395,0)+IF('5-man'!BE$28="H",IF('5-man'!$Z$14="Ayak",0,IF('5-man'!$Z$14="Swift blade",4.141,4.382)),0)+IF('5-man'!BD$28="D",112.5,0)+IF('5-man'!BD$28="B",1.087,0)+IF('5-man'!BD$28="A",8.5,0)+IF('5-man'!BC$28="T",1.252,0)+IF('5-man'!BD$28="E",1.254,0)+IF('5-man'!BE$28="SB",8.187,0)+IF('5-man'!BD$28="H",IF('5-man'!$Z$14="Ayak",1.255,0),0)</f>
        <v/>
      </c>
      <c r="BG232">
        <f>IF('5-man'!BF$28="S",12.021,0)+IF('5-man'!BF$28="C",4.395,0)+IF('5-man'!BF$28="H",IF('5-man'!$Z$14="Ayak",0,IF('5-man'!$Z$14="Swift blade",4.141,4.382)),0)+IF('5-man'!BE$28="D",112.5,0)+IF('5-man'!BE$28="B",1.087,0)+IF('5-man'!BE$28="A",8.5,0)+IF('5-man'!BD$28="T",1.252,0)+IF('5-man'!BE$28="E",1.254,0)+IF('5-man'!BF$28="SB",8.187,0)+IF('5-man'!BE$28="H",IF('5-man'!$Z$14="Ayak",1.255,0),0)</f>
        <v/>
      </c>
      <c r="BH232">
        <f>IF('5-man'!BG$28="S",12.021,0)+IF('5-man'!BG$28="C",4.395,0)+IF('5-man'!BG$28="H",IF('5-man'!$Z$14="Ayak",0,IF('5-man'!$Z$14="Swift blade",4.141,4.382)),0)+IF('5-man'!BF$28="D",112.5,0)+IF('5-man'!BF$28="B",1.087,0)+IF('5-man'!BF$28="A",8.5,0)+IF('5-man'!BE$28="T",1.252,0)+IF('5-man'!BF$28="E",1.254,0)+IF('5-man'!BG$28="SB",8.187,0)+IF('5-man'!BF$28="H",IF('5-man'!$Z$14="Ayak",1.255,0),0)</f>
        <v/>
      </c>
      <c r="BI232">
        <f>IF('5-man'!BH$28="S",12.021,0)+IF('5-man'!BH$28="C",4.395,0)+IF('5-man'!BH$28="H",IF('5-man'!$Z$14="Ayak",0,IF('5-man'!$Z$14="Swift blade",4.141,4.382)),0)+IF('5-man'!BG$28="D",112.5,0)+IF('5-man'!BG$28="B",1.087,0)+IF('5-man'!BG$28="A",8.5,0)+IF('5-man'!BF$28="T",1.252,0)+IF('5-man'!BG$28="E",1.254,0)+IF('5-man'!BH$28="SB",8.187,0)+IF('5-man'!BG$28="H",IF('5-man'!$Z$14="Ayak",1.255,0),0)</f>
        <v/>
      </c>
      <c r="BJ232">
        <f>IF('5-man'!BI$28="S",12.021,0)+IF('5-man'!BI$28="C",4.395,0)+IF('5-man'!BI$28="H",IF('5-man'!$Z$14="Ayak",0,IF('5-man'!$Z$14="Swift blade",4.141,4.382)),0)+IF('5-man'!BH$28="D",112.5,0)+IF('5-man'!BH$28="B",1.087,0)+IF('5-man'!BH$28="A",8.5,0)+IF('5-man'!BG$28="T",1.252,0)+IF('5-man'!BH$28="E",1.254,0)+IF('5-man'!BI$28="SB",8.187,0)+IF('5-man'!BH$28="H",IF('5-man'!$Z$14="Ayak",1.255,0),0)</f>
        <v/>
      </c>
      <c r="BK232">
        <f>IF('5-man'!BJ$28="S",12.021,0)+IF('5-man'!BJ$28="C",4.395,0)+IF('5-man'!BJ$28="H",IF('5-man'!$Z$14="Ayak",0,IF('5-man'!$Z$14="Swift blade",4.141,4.382)),0)+IF('5-man'!BI$28="D",112.5,0)+IF('5-man'!BI$28="B",1.087,0)+IF('5-man'!BI$28="A",8.5,0)+IF('5-man'!BH$28="T",1.252,0)+IF('5-man'!BI$28="E",1.254,0)+IF('5-man'!BJ$28="SB",8.187,0)+IF('5-man'!BI$28="H",IF('5-man'!$Z$14="Ayak",1.255,0),0)</f>
        <v/>
      </c>
      <c r="BL232">
        <f>IF('5-man'!BK$28="S",12.021,0)+IF('5-man'!BK$28="C",4.395,0)+IF('5-man'!BK$28="H",IF('5-man'!$Z$14="Ayak",0,IF('5-man'!$Z$14="Swift blade",4.141,4.382)),0)+IF('5-man'!BJ$28="D",112.5,0)+IF('5-man'!BJ$28="B",1.087,0)+IF('5-man'!BJ$28="A",8.5,0)+IF('5-man'!BI$28="T",1.252,0)+IF('5-man'!BJ$28="E",1.254,0)+IF('5-man'!BK$28="SB",8.187,0)+IF('5-man'!BJ$28="H",IF('5-man'!$Z$14="Ayak",1.255,0),0)</f>
        <v/>
      </c>
      <c r="BM232">
        <f>IF('5-man'!BL$28="S",12.021,0)+IF('5-man'!BL$28="C",4.395,0)+IF('5-man'!BL$28="H",IF('5-man'!$Z$14="Ayak",0,IF('5-man'!$Z$14="Swift blade",4.141,4.382)),0)+IF('5-man'!BK$28="D",112.5,0)+IF('5-man'!BK$28="B",1.087,0)+IF('5-man'!BK$28="A",8.5,0)+IF('5-man'!BJ$28="T",1.252,0)+IF('5-man'!BK$28="E",1.254,0)+IF('5-man'!BL$28="SB",8.187,0)+IF('5-man'!BK$28="H",IF('5-man'!$Z$14="Ayak",1.255,0),0)</f>
        <v/>
      </c>
      <c r="BN232">
        <f>IF('5-man'!BM$28="S",12.021,0)+IF('5-man'!BM$28="C",4.395,0)+IF('5-man'!BM$28="H",IF('5-man'!$Z$14="Ayak",0,IF('5-man'!$Z$14="Swift blade",4.141,4.382)),0)+IF('5-man'!BL$28="D",112.5,0)+IF('5-man'!BL$28="B",1.087,0)+IF('5-man'!BL$28="A",8.5,0)+IF('5-man'!BK$28="T",1.252,0)+IF('5-man'!BL$28="E",1.254,0)+IF('5-man'!BM$28="SB",8.187,0)+IF('5-man'!BL$28="H",IF('5-man'!$Z$14="Ayak",1.255,0),0)</f>
        <v/>
      </c>
      <c r="BO232">
        <f>IF('5-man'!BN$28="S",12.021,0)+IF('5-man'!BN$28="C",4.395,0)+IF('5-man'!BN$28="H",IF('5-man'!$Z$14="Ayak",0,IF('5-man'!$Z$14="Swift blade",4.141,4.382)),0)+IF('5-man'!BM$28="D",112.5,0)+IF('5-man'!BM$28="B",1.087,0)+IF('5-man'!BM$28="A",8.5,0)+IF('5-man'!BL$28="T",1.252,0)+IF('5-man'!BM$28="E",1.254,0)+IF('5-man'!BN$28="SB",8.187,0)+IF('5-man'!BM$28="H",IF('5-man'!$Z$14="Ayak",1.255,0),0)</f>
        <v/>
      </c>
      <c r="BP232">
        <f>IF('5-man'!BO$28="S",12.021,0)+IF('5-man'!BO$28="C",4.395,0)+IF('5-man'!BO$28="H",IF('5-man'!$Z$14="Ayak",0,IF('5-man'!$Z$14="Swift blade",4.141,4.382)),0)+IF('5-man'!BN$28="D",112.5,0)+IF('5-man'!BN$28="B",1.087,0)+IF('5-man'!BN$28="A",8.5,0)+IF('5-man'!BM$28="T",1.252,0)+IF('5-man'!BN$28="E",1.254,0)+IF('5-man'!BO$28="SB",8.187,0)+IF('5-man'!BN$28="H",IF('5-man'!$Z$14="Ayak",1.255,0),0)</f>
        <v/>
      </c>
      <c r="BQ232">
        <f>IF('5-man'!BP$28="S",12.021,0)+IF('5-man'!BP$28="C",4.395,0)+IF('5-man'!BP$28="H",IF('5-man'!$Z$14="Ayak",0,IF('5-man'!$Z$14="Swift blade",4.141,4.382)),0)+IF('5-man'!BO$28="D",112.5,0)+IF('5-man'!BO$28="B",1.087,0)+IF('5-man'!BO$28="A",8.5,0)+IF('5-man'!BN$28="T",1.252,0)+IF('5-man'!BO$28="E",1.254,0)+IF('5-man'!BP$28="SB",8.187,0)+IF('5-man'!BO$28="H",IF('5-man'!$Z$14="Ayak",1.255,0),0)</f>
        <v/>
      </c>
      <c r="BR232">
        <f>IF('5-man'!BQ$28="S",12.021,0)+IF('5-man'!BQ$28="C",4.395,0)+IF('5-man'!BQ$28="H",IF('5-man'!$Z$14="Ayak",0,IF('5-man'!$Z$14="Swift blade",4.141,4.382)),0)+IF('5-man'!BP$28="D",112.5,0)+IF('5-man'!BP$28="B",1.087,0)+IF('5-man'!BP$28="A",8.5,0)+IF('5-man'!BO$28="T",1.252,0)+IF('5-man'!BP$28="E",1.254,0)+IF('5-man'!BQ$28="SB",8.187,0)+IF('5-man'!BP$28="H",IF('5-man'!$Z$14="Ayak",1.255,0),0)</f>
        <v/>
      </c>
      <c r="BS232">
        <f>IF('5-man'!BR$28="S",12.021,0)+IF('5-man'!BR$28="C",4.395,0)+IF('5-man'!BR$28="H",IF('5-man'!$Z$14="Ayak",0,IF('5-man'!$Z$14="Swift blade",4.141,4.382)),0)+IF('5-man'!BQ$28="D",112.5,0)+IF('5-man'!BQ$28="B",1.087,0)+IF('5-man'!BQ$28="A",8.5,0)+IF('5-man'!BP$28="T",1.252,0)+IF('5-man'!BQ$28="E",1.254,0)+IF('5-man'!BR$28="SB",8.187,0)+IF('5-man'!BQ$28="H",IF('5-man'!$Z$14="Ayak",1.255,0),0)</f>
        <v/>
      </c>
      <c r="BT232">
        <f>IF('5-man'!BS$28="S",12.021,0)+IF('5-man'!BS$28="C",4.395,0)+IF('5-man'!BS$28="H",IF('5-man'!$Z$14="Ayak",0,IF('5-man'!$Z$14="Swift blade",4.141,4.382)),0)+IF('5-man'!BR$28="D",112.5,0)+IF('5-man'!BR$28="B",1.087,0)+IF('5-man'!BR$28="A",8.5,0)+IF('5-man'!BQ$28="T",1.252,0)+IF('5-man'!BR$28="E",1.254,0)+IF('5-man'!BS$28="SB",8.187,0)+IF('5-man'!BR$28="H",IF('5-man'!$Z$14="Ayak",1.255,0),0)</f>
        <v/>
      </c>
      <c r="BU232">
        <f>IF('5-man'!BT$28="S",12.021,0)+IF('5-man'!BT$28="C",4.395,0)+IF('5-man'!BT$28="H",IF('5-man'!$Z$14="Ayak",0,IF('5-man'!$Z$14="Swift blade",4.141,4.382)),0)+IF('5-man'!BS$28="D",112.5,0)+IF('5-man'!BS$28="B",1.087,0)+IF('5-man'!BS$28="A",8.5,0)+IF('5-man'!BR$28="T",1.252,0)+IF('5-man'!BS$28="E",1.254,0)+IF('5-man'!BT$28="SB",8.187,0)+IF('5-man'!BS$28="H",IF('5-man'!$Z$14="Ayak",1.255,0),0)</f>
        <v/>
      </c>
      <c r="BV232">
        <f>IF('5-man'!BU$28="S",12.021,0)+IF('5-man'!BU$28="C",4.395,0)+IF('5-man'!BU$28="H",IF('5-man'!$Z$14="Ayak",0,IF('5-man'!$Z$14="Swift blade",4.141,4.382)),0)+IF('5-man'!BT$28="D",112.5,0)+IF('5-man'!BT$28="B",1.087,0)+IF('5-man'!BT$28="A",8.5,0)+IF('5-man'!BS$28="T",1.252,0)+IF('5-man'!BT$28="E",1.254,0)+IF('5-man'!BU$28="SB",8.187,0)+IF('5-man'!BT$28="H",IF('5-man'!$Z$14="Ayak",1.255,0),0)</f>
        <v/>
      </c>
      <c r="BW232">
        <f>IF('5-man'!BV$28="S",12.021,0)+IF('5-man'!BV$28="C",4.395,0)+IF('5-man'!BV$28="H",IF('5-man'!$Z$14="Ayak",0,IF('5-man'!$Z$14="Swift blade",4.141,4.382)),0)+IF('5-man'!BU$28="D",112.5,0)+IF('5-man'!BU$28="B",1.087,0)+IF('5-man'!BU$28="A",8.5,0)+IF('5-man'!BT$28="T",1.252,0)+IF('5-man'!BU$28="E",1.254,0)+IF('5-man'!BV$28="SB",8.187,0)+IF('5-man'!BU$28="H",IF('5-man'!$Z$14="Ayak",1.255,0),0)</f>
        <v/>
      </c>
      <c r="BX232">
        <f>IF('5-man'!BW$28="S",12.021,0)+IF('5-man'!BW$28="C",4.395,0)+IF('5-man'!BW$28="H",IF('5-man'!$Z$14="Ayak",0,IF('5-man'!$Z$14="Swift blade",4.141,4.382)),0)+IF('5-man'!BV$28="D",112.5,0)+IF('5-man'!BV$28="B",1.087,0)+IF('5-man'!BV$28="A",8.5,0)+IF('5-man'!BU$28="T",1.252,0)+IF('5-man'!BV$28="E",1.254,0)+IF('5-man'!BW$28="SB",8.187,0)+IF('5-man'!BV$28="H",IF('5-man'!$Z$14="Ayak",1.255,0),0)</f>
        <v/>
      </c>
      <c r="BY232">
        <f>IF('5-man'!BX$28="S",12.021,0)+IF('5-man'!BX$28="C",4.395,0)+IF('5-man'!BX$28="H",IF('5-man'!$Z$14="Ayak",0,IF('5-man'!$Z$14="Swift blade",4.141,4.382)),0)+IF('5-man'!BW$28="D",112.5,0)+IF('5-man'!BW$28="B",1.087,0)+IF('5-man'!BW$28="A",8.5,0)+IF('5-man'!BV$28="T",1.252,0)+IF('5-man'!BW$28="E",1.254,0)+IF('5-man'!BX$28="SB",8.187,0)+IF('5-man'!BW$28="H",IF('5-man'!$Z$14="Ayak",1.255,0),0)</f>
        <v/>
      </c>
      <c r="BZ232">
        <f>IF('5-man'!BY$28="S",12.021,0)+IF('5-man'!BY$28="C",4.395,0)+IF('5-man'!BY$28="H",IF('5-man'!$Z$14="Ayak",0,IF('5-man'!$Z$14="Swift blade",4.141,4.382)),0)+IF('5-man'!BX$28="D",112.5,0)+IF('5-man'!BX$28="B",1.087,0)+IF('5-man'!BX$28="A",8.5,0)+IF('5-man'!BW$28="T",1.252,0)+IF('5-man'!BX$28="E",1.254,0)+IF('5-man'!BY$28="SB",8.187,0)+IF('5-man'!BX$28="H",IF('5-man'!$Z$14="Ayak",1.255,0),0)</f>
        <v/>
      </c>
      <c r="CA232">
        <f>IF('5-man'!BZ$28="S",12.021,0)+IF('5-man'!BZ$28="C",4.395,0)+IF('5-man'!BZ$28="H",IF('5-man'!$Z$14="Ayak",0,IF('5-man'!$Z$14="Swift blade",4.141,4.382)),0)+IF('5-man'!BY$28="D",112.5,0)+IF('5-man'!BY$28="B",1.087,0)+IF('5-man'!BY$28="A",8.5,0)+IF('5-man'!BX$28="T",1.252,0)+IF('5-man'!BY$28="E",1.254,0)+IF('5-man'!BZ$28="SB",8.187,0)+IF('5-man'!BY$28="H",IF('5-man'!$Z$14="Ayak",1.255,0),0)</f>
        <v/>
      </c>
      <c r="CB232">
        <f>IF('5-man'!CA$28="S",12.021,0)+IF('5-man'!CA$28="C",4.395,0)+IF('5-man'!CA$28="H",IF('5-man'!$Z$14="Ayak",0,IF('5-man'!$Z$14="Swift blade",4.141,4.382)),0)+IF('5-man'!BZ$28="D",112.5,0)+IF('5-man'!BZ$28="B",1.087,0)+IF('5-man'!BZ$28="A",8.5,0)+IF('5-man'!BY$28="T",1.252,0)+IF('5-man'!BZ$28="E",1.254,0)+IF('5-man'!CA$28="SB",8.187,0)+IF('5-man'!BZ$28="H",IF('5-man'!$Z$14="Ayak",1.255,0),0)</f>
        <v/>
      </c>
      <c r="CC232">
        <f>IF('5-man'!CB$28="S",12.021,0)+IF('5-man'!CB$28="C",4.395,0)+IF('5-man'!CB$28="H",IF('5-man'!$Z$14="Ayak",0,IF('5-man'!$Z$14="Swift blade",4.141,4.382)),0)+IF('5-man'!CA$28="D",112.5,0)+IF('5-man'!CA$28="B",1.087,0)+IF('5-man'!CA$28="A",8.5,0)+IF('5-man'!BZ$28="T",1.252,0)+IF('5-man'!CA$28="E",1.254,0)+IF('5-man'!CB$28="SB",8.187,0)+IF('5-man'!CA$28="H",IF('5-man'!$Z$14="Ayak",1.255,0),0)</f>
        <v/>
      </c>
      <c r="CD232">
        <f>IF('5-man'!CC$28="S",12.021,0)+IF('5-man'!CC$28="C",4.395,0)+IF('5-man'!CC$28="H",IF('5-man'!$Z$14="Ayak",0,IF('5-man'!$Z$14="Swift blade",4.141,4.382)),0)+IF('5-man'!CB$28="D",112.5,0)+IF('5-man'!CB$28="B",1.087,0)+IF('5-man'!CB$28="A",8.5,0)+IF('5-man'!CA$28="T",1.252,0)+IF('5-man'!CB$28="E",1.254,0)+IF('5-man'!CC$28="SB",8.187,0)+IF('5-man'!CB$28="H",IF('5-man'!$Z$14="Ayak",1.255,0),0)</f>
        <v/>
      </c>
    </row>
    <row r="233">
      <c r="A233" t="inlineStr">
        <is>
          <t>P4 var</t>
        </is>
      </c>
      <c r="C233">
        <f>0</f>
        <v/>
      </c>
      <c r="D233">
        <f>IF('5-man'!C$28="S",26.708,0)+IF('5-man'!C$28="C",10.052,0)+IF('5-man'!C$28="H",IF('5-man'!$Z$14="Ayak",0,IF('5-man'!$Z$14="Swift blade",9.844,9.929)),0)+IF('5-man'!C$28="SB",18.815,0)</f>
        <v/>
      </c>
      <c r="E233">
        <f>IF('5-man'!D$28="S",26.708,0)+IF('5-man'!D$28="C",10.052,0)+IF('5-man'!D$28="H",IF('5-man'!$Z$14="Ayak",0,IF('5-man'!$Z$14="Swift blade",9.844,9.929)),0)+IF('5-man'!C$28="D",481.25,0)+IF('5-man'!C$28="B",1.257,0)+IF('5-man'!C$28="A",26.917,0)+IF('5-man'!C$28="E",1.275,0)+IF('5-man'!D$28="SB",18.815,0)+IF('5-man'!C$28="H",IF('5-man'!$Z$14="Ayak",1.276,0),0)</f>
        <v/>
      </c>
      <c r="F233">
        <f>IF('5-man'!E$28="S",26.708,0)+IF('5-man'!E$28="C",10.052,0)+IF('5-man'!E$28="H",IF('5-man'!$Z$14="Ayak",0,IF('5-man'!$Z$14="Swift blade",9.844,9.929)),0)+IF('5-man'!D$28="D",481.25,0)+IF('5-man'!D$28="B",1.257,0)+IF('5-man'!D$28="A",26.917,0)+IF('5-man'!C$28="T",1.29,0)+IF('5-man'!D$28="E",1.275,0)+IF('5-man'!E$28="SB",18.815,0)+IF('5-man'!D$28="H",IF('5-man'!$Z$14="Ayak",1.276,0),0)</f>
        <v/>
      </c>
      <c r="G233">
        <f>IF('5-man'!F$28="S",26.708,0)+IF('5-man'!F$28="C",10.052,0)+IF('5-man'!F$28="H",IF('5-man'!$Z$14="Ayak",0,IF('5-man'!$Z$14="Swift blade",9.844,9.929)),0)+IF('5-man'!E$28="D",481.25,0)+IF('5-man'!E$28="B",1.257,0)+IF('5-man'!E$28="A",26.917,0)+IF('5-man'!D$28="T",1.29,0)+IF('5-man'!E$28="E",1.275,0)+IF('5-man'!F$28="SB",18.815,0)+IF('5-man'!E$28="H",IF('5-man'!$Z$14="Ayak",1.276,0),0)</f>
        <v/>
      </c>
      <c r="H233">
        <f>IF('5-man'!G$28="S",26.708,0)+IF('5-man'!G$28="C",10.052,0)+IF('5-man'!G$28="H",IF('5-man'!$Z$14="Ayak",0,IF('5-man'!$Z$14="Swift blade",9.844,9.929)),0)+IF('5-man'!F$28="D",481.25,0)+IF('5-man'!F$28="B",1.257,0)+IF('5-man'!F$28="A",26.917,0)+IF('5-man'!E$28="T",1.29,0)+IF('5-man'!F$28="E",1.275,0)+IF('5-man'!G$28="SB",18.815,0)+IF('5-man'!F$28="H",IF('5-man'!$Z$14="Ayak",1.276,0),0)</f>
        <v/>
      </c>
      <c r="I233">
        <f>IF('5-man'!H$28="S",26.708,0)+IF('5-man'!H$28="C",10.052,0)+IF('5-man'!H$28="H",IF('5-man'!$Z$14="Ayak",0,IF('5-man'!$Z$14="Swift blade",9.844,9.929)),0)+IF('5-man'!G$28="D",481.25,0)+IF('5-man'!G$28="B",1.257,0)+IF('5-man'!G$28="A",26.917,0)+IF('5-man'!F$28="T",1.29,0)+IF('5-man'!G$28="E",1.275,0)+IF('5-man'!H$28="SB",18.815,0)+IF('5-man'!G$28="H",IF('5-man'!$Z$14="Ayak",1.276,0),0)</f>
        <v/>
      </c>
      <c r="J233">
        <f>IF('5-man'!I$28="S",26.708,0)+IF('5-man'!I$28="C",10.052,0)+IF('5-man'!I$28="H",IF('5-man'!$Z$14="Ayak",0,IF('5-man'!$Z$14="Swift blade",9.844,9.929)),0)+IF('5-man'!H$28="D",481.25,0)+IF('5-man'!H$28="B",1.257,0)+IF('5-man'!H$28="A",26.917,0)+IF('5-man'!G$28="T",1.29,0)+IF('5-man'!H$28="E",1.275,0)+IF('5-man'!I$28="SB",18.815,0)+IF('5-man'!H$28="H",IF('5-man'!$Z$14="Ayak",1.276,0),0)</f>
        <v/>
      </c>
      <c r="K233">
        <f>IF('5-man'!J$28="S",26.708,0)+IF('5-man'!J$28="C",10.052,0)+IF('5-man'!J$28="H",IF('5-man'!$Z$14="Ayak",0,IF('5-man'!$Z$14="Swift blade",9.844,9.929)),0)+IF('5-man'!I$28="D",481.25,0)+IF('5-man'!I$28="B",1.257,0)+IF('5-man'!I$28="A",26.917,0)+IF('5-man'!H$28="T",1.29,0)+IF('5-man'!I$28="E",1.275,0)+IF('5-man'!J$28="SB",18.815,0)+IF('5-man'!I$28="H",IF('5-man'!$Z$14="Ayak",1.276,0),0)</f>
        <v/>
      </c>
      <c r="L233">
        <f>IF('5-man'!K$28="S",26.708,0)+IF('5-man'!K$28="C",10.052,0)+IF('5-man'!K$28="H",IF('5-man'!$Z$14="Ayak",0,IF('5-man'!$Z$14="Swift blade",9.844,9.929)),0)+IF('5-man'!J$28="D",481.25,0)+IF('5-man'!J$28="B",1.257,0)+IF('5-man'!J$28="A",26.917,0)+IF('5-man'!I$28="T",1.29,0)+IF('5-man'!J$28="E",1.275,0)+IF('5-man'!K$28="SB",18.815,0)+IF('5-man'!J$28="H",IF('5-man'!$Z$14="Ayak",1.276,0),0)</f>
        <v/>
      </c>
      <c r="M233">
        <f>IF('5-man'!L$28="S",26.708,0)+IF('5-man'!L$28="C",10.052,0)+IF('5-man'!L$28="H",IF('5-man'!$Z$14="Ayak",0,IF('5-man'!$Z$14="Swift blade",9.844,9.929)),0)+IF('5-man'!K$28="D",481.25,0)+IF('5-man'!K$28="B",1.257,0)+IF('5-man'!K$28="A",26.917,0)+IF('5-man'!J$28="T",1.29,0)+IF('5-man'!K$28="E",1.275,0)+IF('5-man'!L$28="SB",18.815,0)+IF('5-man'!K$28="H",IF('5-man'!$Z$14="Ayak",1.276,0),0)</f>
        <v/>
      </c>
      <c r="N233">
        <f>IF('5-man'!M$28="S",26.708,0)+IF('5-man'!M$28="C",10.052,0)+IF('5-man'!M$28="H",IF('5-man'!$Z$14="Ayak",0,IF('5-man'!$Z$14="Swift blade",9.844,9.929)),0)+IF('5-man'!L$28="D",481.25,0)+IF('5-man'!L$28="B",1.257,0)+IF('5-man'!L$28="A",26.917,0)+IF('5-man'!K$28="T",1.29,0)+IF('5-man'!L$28="E",1.275,0)+IF('5-man'!M$28="SB",18.815,0)+IF('5-man'!L$28="H",IF('5-man'!$Z$14="Ayak",1.276,0),0)</f>
        <v/>
      </c>
      <c r="O233">
        <f>IF('5-man'!N$28="S",26.708,0)+IF('5-man'!N$28="C",10.052,0)+IF('5-man'!N$28="H",IF('5-man'!$Z$14="Ayak",0,IF('5-man'!$Z$14="Swift blade",9.844,9.929)),0)+IF('5-man'!M$28="D",481.25,0)+IF('5-man'!M$28="B",1.257,0)+IF('5-man'!M$28="A",26.917,0)+IF('5-man'!L$28="T",1.29,0)+IF('5-man'!M$28="E",1.275,0)+IF('5-man'!N$28="SB",18.815,0)+IF('5-man'!M$28="H",IF('5-man'!$Z$14="Ayak",1.276,0),0)</f>
        <v/>
      </c>
      <c r="P233">
        <f>IF('5-man'!O$28="S",26.708,0)+IF('5-man'!O$28="C",10.052,0)+IF('5-man'!O$28="H",IF('5-man'!$Z$14="Ayak",0,IF('5-man'!$Z$14="Swift blade",9.844,9.929)),0)+IF('5-man'!N$28="D",481.25,0)+IF('5-man'!N$28="B",1.257,0)+IF('5-man'!N$28="A",26.917,0)+IF('5-man'!M$28="T",1.29,0)+IF('5-man'!N$28="E",1.275,0)+IF('5-man'!O$28="SB",18.815,0)+IF('5-man'!N$28="H",IF('5-man'!$Z$14="Ayak",1.276,0),0)</f>
        <v/>
      </c>
      <c r="Q233">
        <f>IF('5-man'!P$28="S",26.708,0)+IF('5-man'!P$28="C",10.052,0)+IF('5-man'!P$28="H",IF('5-man'!$Z$14="Ayak",0,IF('5-man'!$Z$14="Swift blade",9.844,9.929)),0)+IF('5-man'!O$28="D",481.25,0)+IF('5-man'!O$28="B",1.257,0)+IF('5-man'!O$28="A",26.917,0)+IF('5-man'!N$28="T",1.29,0)+IF('5-man'!O$28="E",1.275,0)+IF('5-man'!P$28="SB",18.815,0)+IF('5-man'!O$28="H",IF('5-man'!$Z$14="Ayak",1.276,0),0)</f>
        <v/>
      </c>
      <c r="R233">
        <f>IF('5-man'!Q$28="S",26.708,0)+IF('5-man'!Q$28="C",10.052,0)+IF('5-man'!Q$28="H",IF('5-man'!$Z$14="Ayak",0,IF('5-man'!$Z$14="Swift blade",9.844,9.929)),0)+IF('5-man'!P$28="D",481.25,0)+IF('5-man'!P$28="B",1.257,0)+IF('5-man'!P$28="A",26.917,0)+IF('5-man'!O$28="T",1.29,0)+IF('5-man'!P$28="E",1.275,0)+IF('5-man'!Q$28="SB",18.815,0)+IF('5-man'!P$28="H",IF('5-man'!$Z$14="Ayak",1.276,0),0)</f>
        <v/>
      </c>
      <c r="S233">
        <f>IF('5-man'!R$28="S",26.708,0)+IF('5-man'!R$28="C",10.052,0)+IF('5-man'!R$28="H",IF('5-man'!$Z$14="Ayak",0,IF('5-man'!$Z$14="Swift blade",9.844,9.929)),0)+IF('5-man'!Q$28="D",481.25,0)+IF('5-man'!Q$28="B",1.257,0)+IF('5-man'!Q$28="A",26.917,0)+IF('5-man'!P$28="T",1.29,0)+IF('5-man'!Q$28="E",1.275,0)+IF('5-man'!R$28="SB",18.815,0)+IF('5-man'!Q$28="H",IF('5-man'!$Z$14="Ayak",1.276,0),0)</f>
        <v/>
      </c>
      <c r="T233">
        <f>IF('5-man'!S$28="S",26.708,0)+IF('5-man'!S$28="C",10.052,0)+IF('5-man'!S$28="H",IF('5-man'!$Z$14="Ayak",0,IF('5-man'!$Z$14="Swift blade",9.844,9.929)),0)+IF('5-man'!R$28="D",481.25,0)+IF('5-man'!R$28="B",1.257,0)+IF('5-man'!R$28="A",26.917,0)+IF('5-man'!Q$28="T",1.29,0)+IF('5-man'!R$28="E",1.275,0)+IF('5-man'!S$28="SB",18.815,0)+IF('5-man'!R$28="H",IF('5-man'!$Z$14="Ayak",1.276,0),0)</f>
        <v/>
      </c>
      <c r="U233">
        <f>IF('5-man'!T$28="S",26.708,0)+IF('5-man'!T$28="C",10.052,0)+IF('5-man'!T$28="H",IF('5-man'!$Z$14="Ayak",0,IF('5-man'!$Z$14="Swift blade",9.844,9.929)),0)+IF('5-man'!S$28="D",481.25,0)+IF('5-man'!S$28="B",1.257,0)+IF('5-man'!S$28="A",26.917,0)+IF('5-man'!R$28="T",1.29,0)+IF('5-man'!S$28="E",1.275,0)+IF('5-man'!T$28="SB",18.815,0)+IF('5-man'!S$28="H",IF('5-man'!$Z$14="Ayak",1.276,0),0)</f>
        <v/>
      </c>
      <c r="V233">
        <f>IF('5-man'!U$28="S",26.708,0)+IF('5-man'!U$28="C",10.052,0)+IF('5-man'!U$28="H",IF('5-man'!$Z$14="Ayak",0,IF('5-man'!$Z$14="Swift blade",9.844,9.929)),0)+IF('5-man'!T$28="D",481.25,0)+IF('5-man'!T$28="B",1.257,0)+IF('5-man'!T$28="A",26.917,0)+IF('5-man'!S$28="T",1.29,0)+IF('5-man'!T$28="E",1.275,0)+IF('5-man'!U$28="SB",18.815,0)+IF('5-man'!T$28="H",IF('5-man'!$Z$14="Ayak",1.276,0),0)</f>
        <v/>
      </c>
      <c r="W233">
        <f>IF('5-man'!V$28="S",26.708,0)+IF('5-man'!V$28="C",10.052,0)+IF('5-man'!V$28="H",IF('5-man'!$Z$14="Ayak",0,IF('5-man'!$Z$14="Swift blade",9.844,9.929)),0)+IF('5-man'!U$28="D",481.25,0)+IF('5-man'!U$28="B",1.257,0)+IF('5-man'!U$28="A",26.917,0)+IF('5-man'!T$28="T",1.29,0)+IF('5-man'!U$28="E",1.275,0)+IF('5-man'!V$28="SB",18.815,0)+IF('5-man'!U$28="H",IF('5-man'!$Z$14="Ayak",1.276,0),0)</f>
        <v/>
      </c>
      <c r="X233">
        <f>IF('5-man'!W$28="S",26.708,0)+IF('5-man'!W$28="C",10.052,0)+IF('5-man'!W$28="H",IF('5-man'!$Z$14="Ayak",0,IF('5-man'!$Z$14="Swift blade",9.844,9.929)),0)+IF('5-man'!V$28="D",481.25,0)+IF('5-man'!V$28="B",1.257,0)+IF('5-man'!V$28="A",26.917,0)+IF('5-man'!U$28="T",1.29,0)+IF('5-man'!V$28="E",1.275,0)+IF('5-man'!W$28="SB",18.815,0)+IF('5-man'!V$28="H",IF('5-man'!$Z$14="Ayak",1.276,0),0)</f>
        <v/>
      </c>
      <c r="Y233">
        <f>IF('5-man'!X$28="S",26.708,0)+IF('5-man'!X$28="C",10.052,0)+IF('5-man'!X$28="H",IF('5-man'!$Z$14="Ayak",0,IF('5-man'!$Z$14="Swift blade",9.844,9.929)),0)+IF('5-man'!W$28="D",481.25,0)+IF('5-man'!W$28="B",1.257,0)+IF('5-man'!W$28="A",26.917,0)+IF('5-man'!V$28="T",1.29,0)+IF('5-man'!W$28="E",1.275,0)+IF('5-man'!X$28="SB",18.815,0)+IF('5-man'!W$28="H",IF('5-man'!$Z$14="Ayak",1.276,0),0)</f>
        <v/>
      </c>
      <c r="Z233">
        <f>IF('5-man'!Y$28="S",26.708,0)+IF('5-man'!Y$28="C",10.052,0)+IF('5-man'!Y$28="H",IF('5-man'!$Z$14="Ayak",0,IF('5-man'!$Z$14="Swift blade",9.844,9.929)),0)+IF('5-man'!X$28="D",481.25,0)+IF('5-man'!X$28="B",1.257,0)+IF('5-man'!X$28="A",26.917,0)+IF('5-man'!W$28="T",1.29,0)+IF('5-man'!X$28="E",1.275,0)+IF('5-man'!Y$28="SB",18.815,0)+IF('5-man'!X$28="H",IF('5-man'!$Z$14="Ayak",1.276,0),0)</f>
        <v/>
      </c>
      <c r="AA233">
        <f>IF('5-man'!Z$28="S",26.708,0)+IF('5-man'!Z$28="C",10.052,0)+IF('5-man'!Z$28="H",IF('5-man'!$Z$14="Ayak",0,IF('5-man'!$Z$14="Swift blade",9.844,9.929)),0)+IF('5-man'!Y$28="D",481.25,0)+IF('5-man'!Y$28="B",1.257,0)+IF('5-man'!Y$28="A",26.917,0)+IF('5-man'!X$28="T",1.29,0)+IF('5-man'!Y$28="E",1.275,0)+IF('5-man'!Z$28="SB",18.815,0)+IF('5-man'!Y$28="H",IF('5-man'!$Z$14="Ayak",1.276,0),0)</f>
        <v/>
      </c>
      <c r="AB233">
        <f>IF('5-man'!AA$28="S",26.708,0)+IF('5-man'!AA$28="C",10.052,0)+IF('5-man'!AA$28="H",IF('5-man'!$Z$14="Ayak",0,IF('5-man'!$Z$14="Swift blade",9.844,9.929)),0)+IF('5-man'!Z$28="D",481.25,0)+IF('5-man'!Z$28="B",1.257,0)+IF('5-man'!Z$28="A",26.917,0)+IF('5-man'!Y$28="T",1.29,0)+IF('5-man'!Z$28="E",1.275,0)+IF('5-man'!AA$28="SB",18.815,0)+IF('5-man'!Z$28="H",IF('5-man'!$Z$14="Ayak",1.276,0),0)</f>
        <v/>
      </c>
      <c r="AC233">
        <f>IF('5-man'!AB$28="S",26.708,0)+IF('5-man'!AB$28="C",10.052,0)+IF('5-man'!AB$28="H",IF('5-man'!$Z$14="Ayak",0,IF('5-man'!$Z$14="Swift blade",9.844,9.929)),0)+IF('5-man'!AA$28="D",481.25,0)+IF('5-man'!AA$28="B",1.257,0)+IF('5-man'!AA$28="A",26.917,0)+IF('5-man'!Z$28="T",1.29,0)+IF('5-man'!AA$28="E",1.275,0)+IF('5-man'!AB$28="SB",18.815,0)+IF('5-man'!AA$28="H",IF('5-man'!$Z$14="Ayak",1.276,0),0)</f>
        <v/>
      </c>
      <c r="AD233">
        <f>IF('5-man'!AC$28="S",26.708,0)+IF('5-man'!AC$28="C",10.052,0)+IF('5-man'!AC$28="H",IF('5-man'!$Z$14="Ayak",0,IF('5-man'!$Z$14="Swift blade",9.844,9.929)),0)+IF('5-man'!AB$28="D",481.25,0)+IF('5-man'!AB$28="B",1.257,0)+IF('5-man'!AB$28="A",26.917,0)+IF('5-man'!AA$28="T",1.29,0)+IF('5-man'!AB$28="E",1.275,0)+IF('5-man'!AC$28="SB",18.815,0)+IF('5-man'!AB$28="H",IF('5-man'!$Z$14="Ayak",1.276,0),0)</f>
        <v/>
      </c>
      <c r="AE233">
        <f>IF('5-man'!AD$28="S",26.708,0)+IF('5-man'!AD$28="C",10.052,0)+IF('5-man'!AD$28="H",IF('5-man'!$Z$14="Ayak",0,IF('5-man'!$Z$14="Swift blade",9.844,9.929)),0)+IF('5-man'!AC$28="D",481.25,0)+IF('5-man'!AC$28="B",1.257,0)+IF('5-man'!AC$28="A",26.917,0)+IF('5-man'!AB$28="T",1.29,0)+IF('5-man'!AC$28="E",1.275,0)+IF('5-man'!AD$28="SB",18.815,0)+IF('5-man'!AC$28="H",IF('5-man'!$Z$14="Ayak",1.276,0),0)</f>
        <v/>
      </c>
      <c r="AF233">
        <f>IF('5-man'!AE$28="S",26.708,0)+IF('5-man'!AE$28="C",10.052,0)+IF('5-man'!AE$28="H",IF('5-man'!$Z$14="Ayak",0,IF('5-man'!$Z$14="Swift blade",9.844,9.929)),0)+IF('5-man'!AD$28="D",481.25,0)+IF('5-man'!AD$28="B",1.257,0)+IF('5-man'!AD$28="A",26.917,0)+IF('5-man'!AC$28="T",1.29,0)+IF('5-man'!AD$28="E",1.275,0)+IF('5-man'!AE$28="SB",18.815,0)+IF('5-man'!AD$28="H",IF('5-man'!$Z$14="Ayak",1.276,0),0)</f>
        <v/>
      </c>
      <c r="AG233">
        <f>IF('5-man'!AF$28="S",26.708,0)+IF('5-man'!AF$28="C",10.052,0)+IF('5-man'!AF$28="H",IF('5-man'!$Z$14="Ayak",0,IF('5-man'!$Z$14="Swift blade",9.844,9.929)),0)+IF('5-man'!AE$28="D",481.25,0)+IF('5-man'!AE$28="B",1.257,0)+IF('5-man'!AE$28="A",26.917,0)+IF('5-man'!AD$28="T",1.29,0)+IF('5-man'!AE$28="E",1.275,0)+IF('5-man'!AF$28="SB",18.815,0)+IF('5-man'!AE$28="H",IF('5-man'!$Z$14="Ayak",1.276,0),0)</f>
        <v/>
      </c>
      <c r="AH233">
        <f>IF('5-man'!AG$28="S",26.708,0)+IF('5-man'!AG$28="C",10.052,0)+IF('5-man'!AG$28="H",IF('5-man'!$Z$14="Ayak",0,IF('5-man'!$Z$14="Swift blade",9.844,9.929)),0)+IF('5-man'!AF$28="D",481.25,0)+IF('5-man'!AF$28="B",1.257,0)+IF('5-man'!AF$28="A",26.917,0)+IF('5-man'!AE$28="T",1.29,0)+IF('5-man'!AF$28="E",1.275,0)+IF('5-man'!AG$28="SB",18.815,0)+IF('5-man'!AF$28="H",IF('5-man'!$Z$14="Ayak",1.276,0),0)</f>
        <v/>
      </c>
      <c r="AI233">
        <f>IF('5-man'!AH$28="S",26.708,0)+IF('5-man'!AH$28="C",10.052,0)+IF('5-man'!AH$28="H",IF('5-man'!$Z$14="Ayak",0,IF('5-man'!$Z$14="Swift blade",9.844,9.929)),0)+IF('5-man'!AG$28="D",481.25,0)+IF('5-man'!AG$28="B",1.257,0)+IF('5-man'!AG$28="A",26.917,0)+IF('5-man'!AF$28="T",1.29,0)+IF('5-man'!AG$28="E",1.275,0)+IF('5-man'!AH$28="SB",18.815,0)+IF('5-man'!AG$28="H",IF('5-man'!$Z$14="Ayak",1.276,0),0)</f>
        <v/>
      </c>
      <c r="AJ233">
        <f>IF('5-man'!AI$28="S",26.708,0)+IF('5-man'!AI$28="C",10.052,0)+IF('5-man'!AI$28="H",IF('5-man'!$Z$14="Ayak",0,IF('5-man'!$Z$14="Swift blade",9.844,9.929)),0)+IF('5-man'!AH$28="D",481.25,0)+IF('5-man'!AH$28="B",1.257,0)+IF('5-man'!AH$28="A",26.917,0)+IF('5-man'!AG$28="T",1.29,0)+IF('5-man'!AH$28="E",1.275,0)+IF('5-man'!AI$28="SB",18.815,0)+IF('5-man'!AH$28="H",IF('5-man'!$Z$14="Ayak",1.276,0),0)</f>
        <v/>
      </c>
      <c r="AK233">
        <f>IF('5-man'!AJ$28="S",26.708,0)+IF('5-man'!AJ$28="C",10.052,0)+IF('5-man'!AJ$28="H",IF('5-man'!$Z$14="Ayak",0,IF('5-man'!$Z$14="Swift blade",9.844,9.929)),0)+IF('5-man'!AI$28="D",481.25,0)+IF('5-man'!AI$28="B",1.257,0)+IF('5-man'!AI$28="A",26.917,0)+IF('5-man'!AH$28="T",1.29,0)+IF('5-man'!AI$28="E",1.275,0)+IF('5-man'!AJ$28="SB",18.815,0)+IF('5-man'!AI$28="H",IF('5-man'!$Z$14="Ayak",1.276,0),0)</f>
        <v/>
      </c>
      <c r="AL233">
        <f>IF('5-man'!AK$28="S",26.708,0)+IF('5-man'!AK$28="C",10.052,0)+IF('5-man'!AK$28="H",IF('5-man'!$Z$14="Ayak",0,IF('5-man'!$Z$14="Swift blade",9.844,9.929)),0)+IF('5-man'!AJ$28="D",481.25,0)+IF('5-man'!AJ$28="B",1.257,0)+IF('5-man'!AJ$28="A",26.917,0)+IF('5-man'!AI$28="T",1.29,0)+IF('5-man'!AJ$28="E",1.275,0)+IF('5-man'!AK$28="SB",18.815,0)+IF('5-man'!AJ$28="H",IF('5-man'!$Z$14="Ayak",1.276,0),0)</f>
        <v/>
      </c>
      <c r="AM233">
        <f>IF('5-man'!AL$28="S",26.708,0)+IF('5-man'!AL$28="C",10.052,0)+IF('5-man'!AL$28="H",IF('5-man'!$Z$14="Ayak",0,IF('5-man'!$Z$14="Swift blade",9.844,9.929)),0)+IF('5-man'!AK$28="D",481.25,0)+IF('5-man'!AK$28="B",1.257,0)+IF('5-man'!AK$28="A",26.917,0)+IF('5-man'!AJ$28="T",1.29,0)+IF('5-man'!AK$28="E",1.275,0)+IF('5-man'!AL$28="SB",18.815,0)+IF('5-man'!AK$28="H",IF('5-man'!$Z$14="Ayak",1.276,0),0)</f>
        <v/>
      </c>
      <c r="AN233">
        <f>IF('5-man'!AM$28="S",26.708,0)+IF('5-man'!AM$28="C",10.052,0)+IF('5-man'!AM$28="H",IF('5-man'!$Z$14="Ayak",0,IF('5-man'!$Z$14="Swift blade",9.844,9.929)),0)+IF('5-man'!AL$28="D",481.25,0)+IF('5-man'!AL$28="B",1.257,0)+IF('5-man'!AL$28="A",26.917,0)+IF('5-man'!AK$28="T",1.29,0)+IF('5-man'!AL$28="E",1.275,0)+IF('5-man'!AM$28="SB",18.815,0)+IF('5-man'!AL$28="H",IF('5-man'!$Z$14="Ayak",1.276,0),0)</f>
        <v/>
      </c>
      <c r="AO233">
        <f>IF('5-man'!AN$28="S",26.708,0)+IF('5-man'!AN$28="C",10.052,0)+IF('5-man'!AN$28="H",IF('5-man'!$Z$14="Ayak",0,IF('5-man'!$Z$14="Swift blade",9.844,9.929)),0)+IF('5-man'!AM$28="D",481.25,0)+IF('5-man'!AM$28="B",1.257,0)+IF('5-man'!AM$28="A",26.917,0)+IF('5-man'!AL$28="T",1.29,0)+IF('5-man'!AM$28="E",1.275,0)+IF('5-man'!AN$28="SB",18.815,0)+IF('5-man'!AM$28="H",IF('5-man'!$Z$14="Ayak",1.276,0),0)</f>
        <v/>
      </c>
      <c r="AP233">
        <f>IF('5-man'!AO$28="S",26.708,0)+IF('5-man'!AO$28="C",10.052,0)+IF('5-man'!AO$28="H",IF('5-man'!$Z$14="Ayak",0,IF('5-man'!$Z$14="Swift blade",9.844,9.929)),0)+IF('5-man'!AN$28="D",481.25,0)+IF('5-man'!AN$28="B",1.257,0)+IF('5-man'!AN$28="A",26.917,0)+IF('5-man'!AM$28="T",1.29,0)+IF('5-man'!AN$28="E",1.275,0)+IF('5-man'!AO$28="SB",18.815,0)+IF('5-man'!AN$28="H",IF('5-man'!$Z$14="Ayak",1.276,0),0)</f>
        <v/>
      </c>
      <c r="AQ233">
        <f>IF('5-man'!AP$28="S",26.708,0)+IF('5-man'!AP$28="C",10.052,0)+IF('5-man'!AP$28="H",IF('5-man'!$Z$14="Ayak",0,IF('5-man'!$Z$14="Swift blade",9.844,9.929)),0)+IF('5-man'!AO$28="D",481.25,0)+IF('5-man'!AO$28="B",1.257,0)+IF('5-man'!AO$28="A",26.917,0)+IF('5-man'!AN$28="T",1.29,0)+IF('5-man'!AO$28="E",1.275,0)+IF('5-man'!AP$28="SB",18.815,0)+IF('5-man'!AO$28="H",IF('5-man'!$Z$14="Ayak",1.276,0),0)</f>
        <v/>
      </c>
      <c r="AR233">
        <f>IF('5-man'!AQ$28="S",26.708,0)+IF('5-man'!AQ$28="C",10.052,0)+IF('5-man'!AQ$28="H",IF('5-man'!$Z$14="Ayak",0,IF('5-man'!$Z$14="Swift blade",9.844,9.929)),0)+IF('5-man'!AP$28="D",481.25,0)+IF('5-man'!AP$28="B",1.257,0)+IF('5-man'!AP$28="A",26.917,0)+IF('5-man'!AO$28="T",1.29,0)+IF('5-man'!AP$28="E",1.275,0)+IF('5-man'!AQ$28="SB",18.815,0)+IF('5-man'!AP$28="H",IF('5-man'!$Z$14="Ayak",1.276,0),0)</f>
        <v/>
      </c>
      <c r="AS233">
        <f>IF('5-man'!AR$28="S",26.708,0)+IF('5-man'!AR$28="C",10.052,0)+IF('5-man'!AR$28="H",IF('5-man'!$Z$14="Ayak",0,IF('5-man'!$Z$14="Swift blade",9.844,9.929)),0)+IF('5-man'!AQ$28="D",481.25,0)+IF('5-man'!AQ$28="B",1.257,0)+IF('5-man'!AQ$28="A",26.917,0)+IF('5-man'!AP$28="T",1.29,0)+IF('5-man'!AQ$28="E",1.275,0)+IF('5-man'!AR$28="SB",18.815,0)+IF('5-man'!AQ$28="H",IF('5-man'!$Z$14="Ayak",1.276,0),0)</f>
        <v/>
      </c>
      <c r="AT233">
        <f>IF('5-man'!AS$28="S",26.708,0)+IF('5-man'!AS$28="C",10.052,0)+IF('5-man'!AS$28="H",IF('5-man'!$Z$14="Ayak",0,IF('5-man'!$Z$14="Swift blade",9.844,9.929)),0)+IF('5-man'!AR$28="D",481.25,0)+IF('5-man'!AR$28="B",1.257,0)+IF('5-man'!AR$28="A",26.917,0)+IF('5-man'!AQ$28="T",1.29,0)+IF('5-man'!AR$28="E",1.275,0)+IF('5-man'!AS$28="SB",18.815,0)+IF('5-man'!AR$28="H",IF('5-man'!$Z$14="Ayak",1.276,0),0)</f>
        <v/>
      </c>
      <c r="AU233">
        <f>IF('5-man'!AT$28="S",26.708,0)+IF('5-man'!AT$28="C",10.052,0)+IF('5-man'!AT$28="H",IF('5-man'!$Z$14="Ayak",0,IF('5-man'!$Z$14="Swift blade",9.844,9.929)),0)+IF('5-man'!AS$28="D",481.25,0)+IF('5-man'!AS$28="B",1.257,0)+IF('5-man'!AS$28="A",26.917,0)+IF('5-man'!AR$28="T",1.29,0)+IF('5-man'!AS$28="E",1.275,0)+IF('5-man'!AT$28="SB",18.815,0)+IF('5-man'!AS$28="H",IF('5-man'!$Z$14="Ayak",1.276,0),0)</f>
        <v/>
      </c>
      <c r="AV233">
        <f>IF('5-man'!AU$28="S",26.708,0)+IF('5-man'!AU$28="C",10.052,0)+IF('5-man'!AU$28="H",IF('5-man'!$Z$14="Ayak",0,IF('5-man'!$Z$14="Swift blade",9.844,9.929)),0)+IF('5-man'!AT$28="D",481.25,0)+IF('5-man'!AT$28="B",1.257,0)+IF('5-man'!AT$28="A",26.917,0)+IF('5-man'!AS$28="T",1.29,0)+IF('5-man'!AT$28="E",1.275,0)+IF('5-man'!AU$28="SB",18.815,0)+IF('5-man'!AT$28="H",IF('5-man'!$Z$14="Ayak",1.276,0),0)</f>
        <v/>
      </c>
      <c r="AW233">
        <f>IF('5-man'!AV$28="S",26.708,0)+IF('5-man'!AV$28="C",10.052,0)+IF('5-man'!AV$28="H",IF('5-man'!$Z$14="Ayak",0,IF('5-man'!$Z$14="Swift blade",9.844,9.929)),0)+IF('5-man'!AU$28="D",481.25,0)+IF('5-man'!AU$28="B",1.257,0)+IF('5-man'!AU$28="A",26.917,0)+IF('5-man'!AT$28="T",1.29,0)+IF('5-man'!AU$28="E",1.275,0)+IF('5-man'!AV$28="SB",18.815,0)+IF('5-man'!AU$28="H",IF('5-man'!$Z$14="Ayak",1.276,0),0)</f>
        <v/>
      </c>
      <c r="AX233">
        <f>IF('5-man'!AW$28="S",26.708,0)+IF('5-man'!AW$28="C",10.052,0)+IF('5-man'!AW$28="H",IF('5-man'!$Z$14="Ayak",0,IF('5-man'!$Z$14="Swift blade",9.844,9.929)),0)+IF('5-man'!AV$28="D",481.25,0)+IF('5-man'!AV$28="B",1.257,0)+IF('5-man'!AV$28="A",26.917,0)+IF('5-man'!AU$28="T",1.29,0)+IF('5-man'!AV$28="E",1.275,0)+IF('5-man'!AW$28="SB",18.815,0)+IF('5-man'!AV$28="H",IF('5-man'!$Z$14="Ayak",1.276,0),0)</f>
        <v/>
      </c>
      <c r="AY233">
        <f>IF('5-man'!AX$28="S",26.708,0)+IF('5-man'!AX$28="C",10.052,0)+IF('5-man'!AX$28="H",IF('5-man'!$Z$14="Ayak",0,IF('5-man'!$Z$14="Swift blade",9.844,9.929)),0)+IF('5-man'!AW$28="D",481.25,0)+IF('5-man'!AW$28="B",1.257,0)+IF('5-man'!AW$28="A",26.917,0)+IF('5-man'!AV$28="T",1.29,0)+IF('5-man'!AW$28="E",1.275,0)+IF('5-man'!AX$28="SB",18.815,0)+IF('5-man'!AW$28="H",IF('5-man'!$Z$14="Ayak",1.276,0),0)</f>
        <v/>
      </c>
      <c r="AZ233">
        <f>IF('5-man'!AY$28="S",26.708,0)+IF('5-man'!AY$28="C",10.052,0)+IF('5-man'!AY$28="H",IF('5-man'!$Z$14="Ayak",0,IF('5-man'!$Z$14="Swift blade",9.844,9.929)),0)+IF('5-man'!AX$28="D",481.25,0)+IF('5-man'!AX$28="B",1.257,0)+IF('5-man'!AX$28="A",26.917,0)+IF('5-man'!AW$28="T",1.29,0)+IF('5-man'!AX$28="E",1.275,0)+IF('5-man'!AY$28="SB",18.815,0)+IF('5-man'!AX$28="H",IF('5-man'!$Z$14="Ayak",1.276,0),0)</f>
        <v/>
      </c>
      <c r="BA233">
        <f>IF('5-man'!AZ$28="S",26.708,0)+IF('5-man'!AZ$28="C",10.052,0)+IF('5-man'!AZ$28="H",IF('5-man'!$Z$14="Ayak",0,IF('5-man'!$Z$14="Swift blade",9.844,9.929)),0)+IF('5-man'!AY$28="D",481.25,0)+IF('5-man'!AY$28="B",1.257,0)+IF('5-man'!AY$28="A",26.917,0)+IF('5-man'!AX$28="T",1.29,0)+IF('5-man'!AY$28="E",1.275,0)+IF('5-man'!AZ$28="SB",18.815,0)+IF('5-man'!AY$28="H",IF('5-man'!$Z$14="Ayak",1.276,0),0)</f>
        <v/>
      </c>
      <c r="BB233">
        <f>IF('5-man'!BA$28="S",26.708,0)+IF('5-man'!BA$28="C",10.052,0)+IF('5-man'!BA$28="H",IF('5-man'!$Z$14="Ayak",0,IF('5-man'!$Z$14="Swift blade",9.844,9.929)),0)+IF('5-man'!AZ$28="D",481.25,0)+IF('5-man'!AZ$28="B",1.257,0)+IF('5-man'!AZ$28="A",26.917,0)+IF('5-man'!AY$28="T",1.29,0)+IF('5-man'!AZ$28="E",1.275,0)+IF('5-man'!BA$28="SB",18.815,0)+IF('5-man'!AZ$28="H",IF('5-man'!$Z$14="Ayak",1.276,0),0)</f>
        <v/>
      </c>
      <c r="BC233">
        <f>IF('5-man'!BB$28="S",26.708,0)+IF('5-man'!BB$28="C",10.052,0)+IF('5-man'!BB$28="H",IF('5-man'!$Z$14="Ayak",0,IF('5-man'!$Z$14="Swift blade",9.844,9.929)),0)+IF('5-man'!BA$28="D",481.25,0)+IF('5-man'!BA$28="B",1.257,0)+IF('5-man'!BA$28="A",26.917,0)+IF('5-man'!AZ$28="T",1.29,0)+IF('5-man'!BA$28="E",1.275,0)+IF('5-man'!BB$28="SB",18.815,0)+IF('5-man'!BA$28="H",IF('5-man'!$Z$14="Ayak",1.276,0),0)</f>
        <v/>
      </c>
      <c r="BD233">
        <f>IF('5-man'!BC$28="S",26.708,0)+IF('5-man'!BC$28="C",10.052,0)+IF('5-man'!BC$28="H",IF('5-man'!$Z$14="Ayak",0,IF('5-man'!$Z$14="Swift blade",9.844,9.929)),0)+IF('5-man'!BB$28="D",481.25,0)+IF('5-man'!BB$28="B",1.257,0)+IF('5-man'!BB$28="A",26.917,0)+IF('5-man'!BA$28="T",1.29,0)+IF('5-man'!BB$28="E",1.275,0)+IF('5-man'!BC$28="SB",18.815,0)+IF('5-man'!BB$28="H",IF('5-man'!$Z$14="Ayak",1.276,0),0)</f>
        <v/>
      </c>
      <c r="BE233">
        <f>IF('5-man'!BD$28="S",26.708,0)+IF('5-man'!BD$28="C",10.052,0)+IF('5-man'!BD$28="H",IF('5-man'!$Z$14="Ayak",0,IF('5-man'!$Z$14="Swift blade",9.844,9.929)),0)+IF('5-man'!BC$28="D",481.25,0)+IF('5-man'!BC$28="B",1.257,0)+IF('5-man'!BC$28="A",26.917,0)+IF('5-man'!BB$28="T",1.29,0)+IF('5-man'!BC$28="E",1.275,0)+IF('5-man'!BD$28="SB",18.815,0)+IF('5-man'!BC$28="H",IF('5-man'!$Z$14="Ayak",1.276,0),0)</f>
        <v/>
      </c>
      <c r="BF233">
        <f>IF('5-man'!BE$28="S",26.708,0)+IF('5-man'!BE$28="C",10.052,0)+IF('5-man'!BE$28="H",IF('5-man'!$Z$14="Ayak",0,IF('5-man'!$Z$14="Swift blade",9.844,9.929)),0)+IF('5-man'!BD$28="D",481.25,0)+IF('5-man'!BD$28="B",1.257,0)+IF('5-man'!BD$28="A",26.917,0)+IF('5-man'!BC$28="T",1.29,0)+IF('5-man'!BD$28="E",1.275,0)+IF('5-man'!BE$28="SB",18.815,0)+IF('5-man'!BD$28="H",IF('5-man'!$Z$14="Ayak",1.276,0),0)</f>
        <v/>
      </c>
      <c r="BG233">
        <f>IF('5-man'!BF$28="S",26.708,0)+IF('5-man'!BF$28="C",10.052,0)+IF('5-man'!BF$28="H",IF('5-man'!$Z$14="Ayak",0,IF('5-man'!$Z$14="Swift blade",9.844,9.929)),0)+IF('5-man'!BE$28="D",481.25,0)+IF('5-man'!BE$28="B",1.257,0)+IF('5-man'!BE$28="A",26.917,0)+IF('5-man'!BD$28="T",1.29,0)+IF('5-man'!BE$28="E",1.275,0)+IF('5-man'!BF$28="SB",18.815,0)+IF('5-man'!BE$28="H",IF('5-man'!$Z$14="Ayak",1.276,0),0)</f>
        <v/>
      </c>
      <c r="BH233">
        <f>IF('5-man'!BG$28="S",26.708,0)+IF('5-man'!BG$28="C",10.052,0)+IF('5-man'!BG$28="H",IF('5-man'!$Z$14="Ayak",0,IF('5-man'!$Z$14="Swift blade",9.844,9.929)),0)+IF('5-man'!BF$28="D",481.25,0)+IF('5-man'!BF$28="B",1.257,0)+IF('5-man'!BF$28="A",26.917,0)+IF('5-man'!BE$28="T",1.29,0)+IF('5-man'!BF$28="E",1.275,0)+IF('5-man'!BG$28="SB",18.815,0)+IF('5-man'!BF$28="H",IF('5-man'!$Z$14="Ayak",1.276,0),0)</f>
        <v/>
      </c>
      <c r="BI233">
        <f>IF('5-man'!BH$28="S",26.708,0)+IF('5-man'!BH$28="C",10.052,0)+IF('5-man'!BH$28="H",IF('5-man'!$Z$14="Ayak",0,IF('5-man'!$Z$14="Swift blade",9.844,9.929)),0)+IF('5-man'!BG$28="D",481.25,0)+IF('5-man'!BG$28="B",1.257,0)+IF('5-man'!BG$28="A",26.917,0)+IF('5-man'!BF$28="T",1.29,0)+IF('5-man'!BG$28="E",1.275,0)+IF('5-man'!BH$28="SB",18.815,0)+IF('5-man'!BG$28="H",IF('5-man'!$Z$14="Ayak",1.276,0),0)</f>
        <v/>
      </c>
      <c r="BJ233">
        <f>IF('5-man'!BI$28="S",26.708,0)+IF('5-man'!BI$28="C",10.052,0)+IF('5-man'!BI$28="H",IF('5-man'!$Z$14="Ayak",0,IF('5-man'!$Z$14="Swift blade",9.844,9.929)),0)+IF('5-man'!BH$28="D",481.25,0)+IF('5-man'!BH$28="B",1.257,0)+IF('5-man'!BH$28="A",26.917,0)+IF('5-man'!BG$28="T",1.29,0)+IF('5-man'!BH$28="E",1.275,0)+IF('5-man'!BI$28="SB",18.815,0)+IF('5-man'!BH$28="H",IF('5-man'!$Z$14="Ayak",1.276,0),0)</f>
        <v/>
      </c>
      <c r="BK233">
        <f>IF('5-man'!BJ$28="S",26.708,0)+IF('5-man'!BJ$28="C",10.052,0)+IF('5-man'!BJ$28="H",IF('5-man'!$Z$14="Ayak",0,IF('5-man'!$Z$14="Swift blade",9.844,9.929)),0)+IF('5-man'!BI$28="D",481.25,0)+IF('5-man'!BI$28="B",1.257,0)+IF('5-man'!BI$28="A",26.917,0)+IF('5-man'!BH$28="T",1.29,0)+IF('5-man'!BI$28="E",1.275,0)+IF('5-man'!BJ$28="SB",18.815,0)+IF('5-man'!BI$28="H",IF('5-man'!$Z$14="Ayak",1.276,0),0)</f>
        <v/>
      </c>
      <c r="BL233">
        <f>IF('5-man'!BK$28="S",26.708,0)+IF('5-man'!BK$28="C",10.052,0)+IF('5-man'!BK$28="H",IF('5-man'!$Z$14="Ayak",0,IF('5-man'!$Z$14="Swift blade",9.844,9.929)),0)+IF('5-man'!BJ$28="D",481.25,0)+IF('5-man'!BJ$28="B",1.257,0)+IF('5-man'!BJ$28="A",26.917,0)+IF('5-man'!BI$28="T",1.29,0)+IF('5-man'!BJ$28="E",1.275,0)+IF('5-man'!BK$28="SB",18.815,0)+IF('5-man'!BJ$28="H",IF('5-man'!$Z$14="Ayak",1.276,0),0)</f>
        <v/>
      </c>
      <c r="BM233">
        <f>IF('5-man'!BL$28="S",26.708,0)+IF('5-man'!BL$28="C",10.052,0)+IF('5-man'!BL$28="H",IF('5-man'!$Z$14="Ayak",0,IF('5-man'!$Z$14="Swift blade",9.844,9.929)),0)+IF('5-man'!BK$28="D",481.25,0)+IF('5-man'!BK$28="B",1.257,0)+IF('5-man'!BK$28="A",26.917,0)+IF('5-man'!BJ$28="T",1.29,0)+IF('5-man'!BK$28="E",1.275,0)+IF('5-man'!BL$28="SB",18.815,0)+IF('5-man'!BK$28="H",IF('5-man'!$Z$14="Ayak",1.276,0),0)</f>
        <v/>
      </c>
      <c r="BN233">
        <f>IF('5-man'!BM$28="S",26.708,0)+IF('5-man'!BM$28="C",10.052,0)+IF('5-man'!BM$28="H",IF('5-man'!$Z$14="Ayak",0,IF('5-man'!$Z$14="Swift blade",9.844,9.929)),0)+IF('5-man'!BL$28="D",481.25,0)+IF('5-man'!BL$28="B",1.257,0)+IF('5-man'!BL$28="A",26.917,0)+IF('5-man'!BK$28="T",1.29,0)+IF('5-man'!BL$28="E",1.275,0)+IF('5-man'!BM$28="SB",18.815,0)+IF('5-man'!BL$28="H",IF('5-man'!$Z$14="Ayak",1.276,0),0)</f>
        <v/>
      </c>
      <c r="BO233">
        <f>IF('5-man'!BN$28="S",26.708,0)+IF('5-man'!BN$28="C",10.052,0)+IF('5-man'!BN$28="H",IF('5-man'!$Z$14="Ayak",0,IF('5-man'!$Z$14="Swift blade",9.844,9.929)),0)+IF('5-man'!BM$28="D",481.25,0)+IF('5-man'!BM$28="B",1.257,0)+IF('5-man'!BM$28="A",26.917,0)+IF('5-man'!BL$28="T",1.29,0)+IF('5-man'!BM$28="E",1.275,0)+IF('5-man'!BN$28="SB",18.815,0)+IF('5-man'!BM$28="H",IF('5-man'!$Z$14="Ayak",1.276,0),0)</f>
        <v/>
      </c>
      <c r="BP233">
        <f>IF('5-man'!BO$28="S",26.708,0)+IF('5-man'!BO$28="C",10.052,0)+IF('5-man'!BO$28="H",IF('5-man'!$Z$14="Ayak",0,IF('5-man'!$Z$14="Swift blade",9.844,9.929)),0)+IF('5-man'!BN$28="D",481.25,0)+IF('5-man'!BN$28="B",1.257,0)+IF('5-man'!BN$28="A",26.917,0)+IF('5-man'!BM$28="T",1.29,0)+IF('5-man'!BN$28="E",1.275,0)+IF('5-man'!BO$28="SB",18.815,0)+IF('5-man'!BN$28="H",IF('5-man'!$Z$14="Ayak",1.276,0),0)</f>
        <v/>
      </c>
      <c r="BQ233">
        <f>IF('5-man'!BP$28="S",26.708,0)+IF('5-man'!BP$28="C",10.052,0)+IF('5-man'!BP$28="H",IF('5-man'!$Z$14="Ayak",0,IF('5-man'!$Z$14="Swift blade",9.844,9.929)),0)+IF('5-man'!BO$28="D",481.25,0)+IF('5-man'!BO$28="B",1.257,0)+IF('5-man'!BO$28="A",26.917,0)+IF('5-man'!BN$28="T",1.29,0)+IF('5-man'!BO$28="E",1.275,0)+IF('5-man'!BP$28="SB",18.815,0)+IF('5-man'!BO$28="H",IF('5-man'!$Z$14="Ayak",1.276,0),0)</f>
        <v/>
      </c>
      <c r="BR233">
        <f>IF('5-man'!BQ$28="S",26.708,0)+IF('5-man'!BQ$28="C",10.052,0)+IF('5-man'!BQ$28="H",IF('5-man'!$Z$14="Ayak",0,IF('5-man'!$Z$14="Swift blade",9.844,9.929)),0)+IF('5-man'!BP$28="D",481.25,0)+IF('5-man'!BP$28="B",1.257,0)+IF('5-man'!BP$28="A",26.917,0)+IF('5-man'!BO$28="T",1.29,0)+IF('5-man'!BP$28="E",1.275,0)+IF('5-man'!BQ$28="SB",18.815,0)+IF('5-man'!BP$28="H",IF('5-man'!$Z$14="Ayak",1.276,0),0)</f>
        <v/>
      </c>
      <c r="BS233">
        <f>IF('5-man'!BR$28="S",26.708,0)+IF('5-man'!BR$28="C",10.052,0)+IF('5-man'!BR$28="H",IF('5-man'!$Z$14="Ayak",0,IF('5-man'!$Z$14="Swift blade",9.844,9.929)),0)+IF('5-man'!BQ$28="D",481.25,0)+IF('5-man'!BQ$28="B",1.257,0)+IF('5-man'!BQ$28="A",26.917,0)+IF('5-man'!BP$28="T",1.29,0)+IF('5-man'!BQ$28="E",1.275,0)+IF('5-man'!BR$28="SB",18.815,0)+IF('5-man'!BQ$28="H",IF('5-man'!$Z$14="Ayak",1.276,0),0)</f>
        <v/>
      </c>
      <c r="BT233">
        <f>IF('5-man'!BS$28="S",26.708,0)+IF('5-man'!BS$28="C",10.052,0)+IF('5-man'!BS$28="H",IF('5-man'!$Z$14="Ayak",0,IF('5-man'!$Z$14="Swift blade",9.844,9.929)),0)+IF('5-man'!BR$28="D",481.25,0)+IF('5-man'!BR$28="B",1.257,0)+IF('5-man'!BR$28="A",26.917,0)+IF('5-man'!BQ$28="T",1.29,0)+IF('5-man'!BR$28="E",1.275,0)+IF('5-man'!BS$28="SB",18.815,0)+IF('5-man'!BR$28="H",IF('5-man'!$Z$14="Ayak",1.276,0),0)</f>
        <v/>
      </c>
      <c r="BU233">
        <f>IF('5-man'!BT$28="S",26.708,0)+IF('5-man'!BT$28="C",10.052,0)+IF('5-man'!BT$28="H",IF('5-man'!$Z$14="Ayak",0,IF('5-man'!$Z$14="Swift blade",9.844,9.929)),0)+IF('5-man'!BS$28="D",481.25,0)+IF('5-man'!BS$28="B",1.257,0)+IF('5-man'!BS$28="A",26.917,0)+IF('5-man'!BR$28="T",1.29,0)+IF('5-man'!BS$28="E",1.275,0)+IF('5-man'!BT$28="SB",18.815,0)+IF('5-man'!BS$28="H",IF('5-man'!$Z$14="Ayak",1.276,0),0)</f>
        <v/>
      </c>
      <c r="BV233">
        <f>IF('5-man'!BU$28="S",26.708,0)+IF('5-man'!BU$28="C",10.052,0)+IF('5-man'!BU$28="H",IF('5-man'!$Z$14="Ayak",0,IF('5-man'!$Z$14="Swift blade",9.844,9.929)),0)+IF('5-man'!BT$28="D",481.25,0)+IF('5-man'!BT$28="B",1.257,0)+IF('5-man'!BT$28="A",26.917,0)+IF('5-man'!BS$28="T",1.29,0)+IF('5-man'!BT$28="E",1.275,0)+IF('5-man'!BU$28="SB",18.815,0)+IF('5-man'!BT$28="H",IF('5-man'!$Z$14="Ayak",1.276,0),0)</f>
        <v/>
      </c>
      <c r="BW233">
        <f>IF('5-man'!BV$28="S",26.708,0)+IF('5-man'!BV$28="C",10.052,0)+IF('5-man'!BV$28="H",IF('5-man'!$Z$14="Ayak",0,IF('5-man'!$Z$14="Swift blade",9.844,9.929)),0)+IF('5-man'!BU$28="D",481.25,0)+IF('5-man'!BU$28="B",1.257,0)+IF('5-man'!BU$28="A",26.917,0)+IF('5-man'!BT$28="T",1.29,0)+IF('5-man'!BU$28="E",1.275,0)+IF('5-man'!BV$28="SB",18.815,0)+IF('5-man'!BU$28="H",IF('5-man'!$Z$14="Ayak",1.276,0),0)</f>
        <v/>
      </c>
      <c r="BX233">
        <f>IF('5-man'!BW$28="S",26.708,0)+IF('5-man'!BW$28="C",10.052,0)+IF('5-man'!BW$28="H",IF('5-man'!$Z$14="Ayak",0,IF('5-man'!$Z$14="Swift blade",9.844,9.929)),0)+IF('5-man'!BV$28="D",481.25,0)+IF('5-man'!BV$28="B",1.257,0)+IF('5-man'!BV$28="A",26.917,0)+IF('5-man'!BU$28="T",1.29,0)+IF('5-man'!BV$28="E",1.275,0)+IF('5-man'!BW$28="SB",18.815,0)+IF('5-man'!BV$28="H",IF('5-man'!$Z$14="Ayak",1.276,0),0)</f>
        <v/>
      </c>
      <c r="BY233">
        <f>IF('5-man'!BX$28="S",26.708,0)+IF('5-man'!BX$28="C",10.052,0)+IF('5-man'!BX$28="H",IF('5-man'!$Z$14="Ayak",0,IF('5-man'!$Z$14="Swift blade",9.844,9.929)),0)+IF('5-man'!BW$28="D",481.25,0)+IF('5-man'!BW$28="B",1.257,0)+IF('5-man'!BW$28="A",26.917,0)+IF('5-man'!BV$28="T",1.29,0)+IF('5-man'!BW$28="E",1.275,0)+IF('5-man'!BX$28="SB",18.815,0)+IF('5-man'!BW$28="H",IF('5-man'!$Z$14="Ayak",1.276,0),0)</f>
        <v/>
      </c>
      <c r="BZ233">
        <f>IF('5-man'!BY$28="S",26.708,0)+IF('5-man'!BY$28="C",10.052,0)+IF('5-man'!BY$28="H",IF('5-man'!$Z$14="Ayak",0,IF('5-man'!$Z$14="Swift blade",9.844,9.929)),0)+IF('5-man'!BX$28="D",481.25,0)+IF('5-man'!BX$28="B",1.257,0)+IF('5-man'!BX$28="A",26.917,0)+IF('5-man'!BW$28="T",1.29,0)+IF('5-man'!BX$28="E",1.275,0)+IF('5-man'!BY$28="SB",18.815,0)+IF('5-man'!BX$28="H",IF('5-man'!$Z$14="Ayak",1.276,0),0)</f>
        <v/>
      </c>
      <c r="CA233">
        <f>IF('5-man'!BZ$28="S",26.708,0)+IF('5-man'!BZ$28="C",10.052,0)+IF('5-man'!BZ$28="H",IF('5-man'!$Z$14="Ayak",0,IF('5-man'!$Z$14="Swift blade",9.844,9.929)),0)+IF('5-man'!BY$28="D",481.25,0)+IF('5-man'!BY$28="B",1.257,0)+IF('5-man'!BY$28="A",26.917,0)+IF('5-man'!BX$28="T",1.29,0)+IF('5-man'!BY$28="E",1.275,0)+IF('5-man'!BZ$28="SB",18.815,0)+IF('5-man'!BY$28="H",IF('5-man'!$Z$14="Ayak",1.276,0),0)</f>
        <v/>
      </c>
      <c r="CB233">
        <f>IF('5-man'!CA$28="S",26.708,0)+IF('5-man'!CA$28="C",10.052,0)+IF('5-man'!CA$28="H",IF('5-man'!$Z$14="Ayak",0,IF('5-man'!$Z$14="Swift blade",9.844,9.929)),0)+IF('5-man'!BZ$28="D",481.25,0)+IF('5-man'!BZ$28="B",1.257,0)+IF('5-man'!BZ$28="A",26.917,0)+IF('5-man'!BY$28="T",1.29,0)+IF('5-man'!BZ$28="E",1.275,0)+IF('5-man'!CA$28="SB",18.815,0)+IF('5-man'!BZ$28="H",IF('5-man'!$Z$14="Ayak",1.276,0),0)</f>
        <v/>
      </c>
      <c r="CC233">
        <f>IF('5-man'!CB$28="S",26.708,0)+IF('5-man'!CB$28="C",10.052,0)+IF('5-man'!CB$28="H",IF('5-man'!$Z$14="Ayak",0,IF('5-man'!$Z$14="Swift blade",9.844,9.929)),0)+IF('5-man'!CA$28="D",481.25,0)+IF('5-man'!CA$28="B",1.257,0)+IF('5-man'!CA$28="A",26.917,0)+IF('5-man'!BZ$28="T",1.29,0)+IF('5-man'!CA$28="E",1.275,0)+IF('5-man'!CB$28="SB",18.815,0)+IF('5-man'!CA$28="H",IF('5-man'!$Z$14="Ayak",1.276,0),0)</f>
        <v/>
      </c>
      <c r="CD233">
        <f>IF('5-man'!CC$28="S",26.708,0)+IF('5-man'!CC$28="C",10.052,0)+IF('5-man'!CC$28="H",IF('5-man'!$Z$14="Ayak",0,IF('5-man'!$Z$14="Swift blade",9.844,9.929)),0)+IF('5-man'!CB$28="D",481.25,0)+IF('5-man'!CB$28="B",1.257,0)+IF('5-man'!CB$28="A",26.917,0)+IF('5-man'!CA$28="T",1.29,0)+IF('5-man'!CB$28="E",1.275,0)+IF('5-man'!CC$28="SB",18.815,0)+IF('5-man'!CB$28="H",IF('5-man'!$Z$14="Ayak",1.276,0),0)</f>
        <v/>
      </c>
    </row>
    <row r="234">
      <c r="A234" t="inlineStr">
        <is>
          <t>P4 misc</t>
        </is>
      </c>
      <c r="B234">
        <f>IF('5-man'!$BF$4="",MIN($C$248:$CD$248),'5-man'!$BF$4)</f>
        <v/>
      </c>
      <c r="C234">
        <f>MIN(100,INDEX($B$229:$CD$229,1,N234+1)+IF(AND(ISNUMBER(Q234),Q234&gt;N234),25,0))</f>
        <v/>
      </c>
      <c r="D234">
        <f>INDEX($B$230:$CD$230,1,N234+1)</f>
        <v/>
      </c>
      <c r="E234">
        <f>MIN(100,C234+IF(OR('5-man'!$L$7=TRUE,'5-man'!$L$7="TRUE",'5-man'!$L$7="Yes"),15,0))</f>
        <v/>
      </c>
      <c r="F234">
        <f>MAX(0,ROUNDUP((IF('5-man'!$AH$7="",IF('5-man'!$AE$7="",0,'5-man'!$AE$7),'5-man'!$AH$7)-E234)/10,0))</f>
        <v/>
      </c>
      <c r="G234">
        <f>IF(F234=0,I234,MAX(I234,N234+(IF(OR('5-man'!$F$7=TRUE,'5-man'!$F$7="TRUE",'5-man'!$F$7="Yes"),25,50)-D234)+IF(OR('5-man'!$F$7=TRUE,'5-man'!$F$7="TRUE",'5-man'!$F$7="Yes"),25,50)*(F234-1)))</f>
        <v/>
      </c>
      <c r="H234">
        <f>MIN(100,E234+10*F234)</f>
        <v/>
      </c>
      <c r="I234">
        <f>B234+IF('5-man'!$BF$4="",19,21)</f>
        <v/>
      </c>
      <c r="J234">
        <f>IF(G234-I234&lt;=0,0,4*INT((G234-I234)/21)+(MOD(G234-I234,21)&gt;0)+(MOD(G234-I234,21)&gt;6)+(MOD(G234-I234,21)&gt;11)+(MOD(G234-I234,21)&gt;16))</f>
        <v/>
      </c>
      <c r="K234">
        <f>IF(OR('5-man'!$F$7=TRUE,'5-man'!$F$7="TRUE",'5-man'!$F$7="Yes"),H234,E234)-IF('5-man'!$AE$7="",0,'5-man'!$AE$7)+15*(OR('5-man'!$O$7=TRUE,'5-man'!$O$7="TRUE",'5-man'!$O$7="Yes"))+15*(OR('5-man'!$R$7=TRUE,'5-man'!$R$7="TRUE",'5-man'!$R$7="Yes"))</f>
        <v/>
      </c>
      <c r="L234">
        <f>MAX(0,ROUNDUP((IF('5-man'!$AX$7="",30,'5-man'!$AX$7)-K234)/10,0))</f>
        <v/>
      </c>
      <c r="M234">
        <f>IF(OR('5-man'!$F$7=TRUE,'5-man'!$F$7="TRUE",'5-man'!$F$7="Yes"),G234+50*L234,IF(L234=0,N234,N234+(50-D234)+50*(L234-1)))</f>
        <v/>
      </c>
      <c r="N234">
        <f>MAX($C$235:$CD$235)</f>
        <v/>
      </c>
      <c r="O234">
        <f>MAX(0,ROUNDUP((IF('5-man'!$AE$7="",0,'5-man'!$AE$7)-H234)/10,0))</f>
        <v/>
      </c>
      <c r="P234">
        <f>G234+50*O234</f>
        <v/>
      </c>
      <c r="Q234">
        <f>IF(OR('5-man'!$V$7="",COUNTIF('5-man'!$C$28:'5-man'!$CD$28,"P")&gt;0),"",IFERROR(INT(IF(ISNUMBER('5-man'!$V$7),IF('5-man'!$V$7&lt;1,'5-man'!$V$7*86400,'5-man'!$V$7),VALUE(LEFT('5-man'!$V$7,FIND(":",'5-man'!$V$7)-1))*60+VALUE(MID('5-man'!$V$7,FIND(":",'5-man'!$V$7)+1,20)))/0.6+0.000001),""))</f>
        <v/>
      </c>
      <c r="R234">
        <f>IF(AND(IF('5-man'!$C$7="",100,'5-man'!$C$7)=95,COUNTIF('5-man'!$C$28:$CD$28,"R")=0,COUNTIF('5-man'!$C$28:$CD$28,"D")&gt;0),INDEX('5-man'!$C$24:$CD$24,1,MATCH("D",'5-man'!$C$28:$CD$28,0))+1,"")</f>
      </c>
    </row>
    <row r="235">
      <c r="A235" t="inlineStr">
        <is>
          <t>P4 act</t>
        </is>
      </c>
      <c r="C235">
        <f>IF(OR('5-man'!C$28="P",OR('5-man'!C$28="R",'5-man'!C$24=$R$234),AND('5-man'!C$24&lt;=IF('5-man'!$BF$4="",999,'5-man'!$BF$4),OR('5-man'!C$28="D",LEFT('5-man'!C$28,3)="ST&gt;",OR(AND('5-man'!C$25="ST&gt;4",C204&gt;=100),AND('5-man'!C$26="ST&gt;4",C212&gt;=100),AND('5-man'!C$27="ST&gt;4",C220&gt;=100),AND('5-man'!C$29="ST&gt;4",C236&gt;=100))))),'5-man'!C$24,0)</f>
        <v/>
      </c>
      <c r="D235">
        <f>IF(OR('5-man'!D$28="P",OR('5-man'!D$28="R",'5-man'!D$24=$R$234),AND('5-man'!D$24&lt;=IF('5-man'!$BF$4="",999,'5-man'!$BF$4),OR('5-man'!D$28="D",LEFT('5-man'!D$28,3)="ST&gt;",OR(AND('5-man'!D$25="ST&gt;4",D204&gt;=100),AND('5-man'!D$26="ST&gt;4",D212&gt;=100),AND('5-man'!D$27="ST&gt;4",D220&gt;=100),AND('5-man'!D$29="ST&gt;4",D236&gt;=100))))),'5-man'!D$24,0)</f>
        <v/>
      </c>
      <c r="E235">
        <f>IF(OR('5-man'!E$28="P",OR('5-man'!E$28="R",'5-man'!E$24=$R$234),AND('5-man'!E$24&lt;=IF('5-man'!$BF$4="",999,'5-man'!$BF$4),OR('5-man'!E$28="D",LEFT('5-man'!E$28,3)="ST&gt;",OR(AND('5-man'!E$25="ST&gt;4",E204&gt;=100),AND('5-man'!E$26="ST&gt;4",E212&gt;=100),AND('5-man'!E$27="ST&gt;4",E220&gt;=100),AND('5-man'!E$29="ST&gt;4",E236&gt;=100))))),'5-man'!E$24,0)</f>
        <v/>
      </c>
      <c r="F235">
        <f>IF(OR('5-man'!F$28="P",OR('5-man'!F$28="R",'5-man'!F$24=$R$234),AND('5-man'!F$24&lt;=IF('5-man'!$BF$4="",999,'5-man'!$BF$4),OR('5-man'!F$28="D",LEFT('5-man'!F$28,3)="ST&gt;",OR(AND('5-man'!F$25="ST&gt;4",F204&gt;=100),AND('5-man'!F$26="ST&gt;4",F212&gt;=100),AND('5-man'!F$27="ST&gt;4",F220&gt;=100),AND('5-man'!F$29="ST&gt;4",F236&gt;=100))))),'5-man'!F$24,0)</f>
        <v/>
      </c>
      <c r="G235">
        <f>IF(OR('5-man'!G$28="P",OR('5-man'!G$28="R",'5-man'!G$24=$R$234),AND('5-man'!G$24&lt;=IF('5-man'!$BF$4="",999,'5-man'!$BF$4),OR('5-man'!G$28="D",LEFT('5-man'!G$28,3)="ST&gt;",OR(AND('5-man'!G$25="ST&gt;4",G204&gt;=100),AND('5-man'!G$26="ST&gt;4",G212&gt;=100),AND('5-man'!G$27="ST&gt;4",G220&gt;=100),AND('5-man'!G$29="ST&gt;4",G236&gt;=100))))),'5-man'!G$24,0)</f>
        <v/>
      </c>
      <c r="H235">
        <f>IF(OR('5-man'!H$28="P",OR('5-man'!H$28="R",'5-man'!H$24=$R$234),AND('5-man'!H$24&lt;=IF('5-man'!$BF$4="",999,'5-man'!$BF$4),OR('5-man'!H$28="D",LEFT('5-man'!H$28,3)="ST&gt;",OR(AND('5-man'!H$25="ST&gt;4",H204&gt;=100),AND('5-man'!H$26="ST&gt;4",H212&gt;=100),AND('5-man'!H$27="ST&gt;4",H220&gt;=100),AND('5-man'!H$29="ST&gt;4",H236&gt;=100))))),'5-man'!H$24,0)</f>
        <v/>
      </c>
      <c r="I235">
        <f>IF(OR('5-man'!I$28="P",OR('5-man'!I$28="R",'5-man'!I$24=$R$234),AND('5-man'!I$24&lt;=IF('5-man'!$BF$4="",999,'5-man'!$BF$4),OR('5-man'!I$28="D",LEFT('5-man'!I$28,3)="ST&gt;",OR(AND('5-man'!I$25="ST&gt;4",I204&gt;=100),AND('5-man'!I$26="ST&gt;4",I212&gt;=100),AND('5-man'!I$27="ST&gt;4",I220&gt;=100),AND('5-man'!I$29="ST&gt;4",I236&gt;=100))))),'5-man'!I$24,0)</f>
        <v/>
      </c>
      <c r="J235">
        <f>IF(OR('5-man'!J$28="P",OR('5-man'!J$28="R",'5-man'!J$24=$R$234),AND('5-man'!J$24&lt;=IF('5-man'!$BF$4="",999,'5-man'!$BF$4),OR('5-man'!J$28="D",LEFT('5-man'!J$28,3)="ST&gt;",OR(AND('5-man'!J$25="ST&gt;4",J204&gt;=100),AND('5-man'!J$26="ST&gt;4",J212&gt;=100),AND('5-man'!J$27="ST&gt;4",J220&gt;=100),AND('5-man'!J$29="ST&gt;4",J236&gt;=100))))),'5-man'!J$24,0)</f>
        <v/>
      </c>
      <c r="K235">
        <f>IF(OR('5-man'!K$28="P",OR('5-man'!K$28="R",'5-man'!K$24=$R$234),AND('5-man'!K$24&lt;=IF('5-man'!$BF$4="",999,'5-man'!$BF$4),OR('5-man'!K$28="D",LEFT('5-man'!K$28,3)="ST&gt;",OR(AND('5-man'!K$25="ST&gt;4",K204&gt;=100),AND('5-man'!K$26="ST&gt;4",K212&gt;=100),AND('5-man'!K$27="ST&gt;4",K220&gt;=100),AND('5-man'!K$29="ST&gt;4",K236&gt;=100))))),'5-man'!K$24,0)</f>
        <v/>
      </c>
      <c r="L235">
        <f>IF(OR('5-man'!L$28="P",OR('5-man'!L$28="R",'5-man'!L$24=$R$234),AND('5-man'!L$24&lt;=IF('5-man'!$BF$4="",999,'5-man'!$BF$4),OR('5-man'!L$28="D",LEFT('5-man'!L$28,3)="ST&gt;",OR(AND('5-man'!L$25="ST&gt;4",L204&gt;=100),AND('5-man'!L$26="ST&gt;4",L212&gt;=100),AND('5-man'!L$27="ST&gt;4",L220&gt;=100),AND('5-man'!L$29="ST&gt;4",L236&gt;=100))))),'5-man'!L$24,0)</f>
        <v/>
      </c>
      <c r="M235">
        <f>IF(OR('5-man'!M$28="P",OR('5-man'!M$28="R",'5-man'!M$24=$R$234),AND('5-man'!M$24&lt;=IF('5-man'!$BF$4="",999,'5-man'!$BF$4),OR('5-man'!M$28="D",LEFT('5-man'!M$28,3)="ST&gt;",OR(AND('5-man'!M$25="ST&gt;4",M204&gt;=100),AND('5-man'!M$26="ST&gt;4",M212&gt;=100),AND('5-man'!M$27="ST&gt;4",M220&gt;=100),AND('5-man'!M$29="ST&gt;4",M236&gt;=100))))),'5-man'!M$24,0)</f>
        <v/>
      </c>
      <c r="N235">
        <f>IF(OR('5-man'!N$28="P",OR('5-man'!N$28="R",'5-man'!N$24=$R$234),AND('5-man'!N$24&lt;=IF('5-man'!$BF$4="",999,'5-man'!$BF$4),OR('5-man'!N$28="D",LEFT('5-man'!N$28,3)="ST&gt;",OR(AND('5-man'!N$25="ST&gt;4",N204&gt;=100),AND('5-man'!N$26="ST&gt;4",N212&gt;=100),AND('5-man'!N$27="ST&gt;4",N220&gt;=100),AND('5-man'!N$29="ST&gt;4",N236&gt;=100))))),'5-man'!N$24,0)</f>
        <v/>
      </c>
      <c r="O235">
        <f>IF(OR('5-man'!O$28="P",OR('5-man'!O$28="R",'5-man'!O$24=$R$234),AND('5-man'!O$24&lt;=IF('5-man'!$BF$4="",999,'5-man'!$BF$4),OR('5-man'!O$28="D",LEFT('5-man'!O$28,3)="ST&gt;",OR(AND('5-man'!O$25="ST&gt;4",O204&gt;=100),AND('5-man'!O$26="ST&gt;4",O212&gt;=100),AND('5-man'!O$27="ST&gt;4",O220&gt;=100),AND('5-man'!O$29="ST&gt;4",O236&gt;=100))))),'5-man'!O$24,0)</f>
        <v/>
      </c>
      <c r="P235">
        <f>IF(OR('5-man'!P$28="P",OR('5-man'!P$28="R",'5-man'!P$24=$R$234),AND('5-man'!P$24&lt;=IF('5-man'!$BF$4="",999,'5-man'!$BF$4),OR('5-man'!P$28="D",LEFT('5-man'!P$28,3)="ST&gt;",OR(AND('5-man'!P$25="ST&gt;4",P204&gt;=100),AND('5-man'!P$26="ST&gt;4",P212&gt;=100),AND('5-man'!P$27="ST&gt;4",P220&gt;=100),AND('5-man'!P$29="ST&gt;4",P236&gt;=100))))),'5-man'!P$24,0)</f>
        <v/>
      </c>
      <c r="Q235">
        <f>IF(OR('5-man'!Q$28="P",OR('5-man'!Q$28="R",'5-man'!Q$24=$R$234),AND('5-man'!Q$24&lt;=IF('5-man'!$BF$4="",999,'5-man'!$BF$4),OR('5-man'!Q$28="D",LEFT('5-man'!Q$28,3)="ST&gt;",OR(AND('5-man'!Q$25="ST&gt;4",Q204&gt;=100),AND('5-man'!Q$26="ST&gt;4",Q212&gt;=100),AND('5-man'!Q$27="ST&gt;4",Q220&gt;=100),AND('5-man'!Q$29="ST&gt;4",Q236&gt;=100))))),'5-man'!Q$24,0)</f>
        <v/>
      </c>
      <c r="R235">
        <f>IF(OR('5-man'!R$28="P",OR('5-man'!R$28="R",'5-man'!R$24=$R$234),AND('5-man'!R$24&lt;=IF('5-man'!$BF$4="",999,'5-man'!$BF$4),OR('5-man'!R$28="D",LEFT('5-man'!R$28,3)="ST&gt;",OR(AND('5-man'!R$25="ST&gt;4",R204&gt;=100),AND('5-man'!R$26="ST&gt;4",R212&gt;=100),AND('5-man'!R$27="ST&gt;4",R220&gt;=100),AND('5-man'!R$29="ST&gt;4",R236&gt;=100))))),'5-man'!R$24,0)</f>
        <v/>
      </c>
      <c r="S235">
        <f>IF(OR('5-man'!S$28="P",OR('5-man'!S$28="R",'5-man'!S$24=$R$234),AND('5-man'!S$24&lt;=IF('5-man'!$BF$4="",999,'5-man'!$BF$4),OR('5-man'!S$28="D",LEFT('5-man'!S$28,3)="ST&gt;",OR(AND('5-man'!S$25="ST&gt;4",S204&gt;=100),AND('5-man'!S$26="ST&gt;4",S212&gt;=100),AND('5-man'!S$27="ST&gt;4",S220&gt;=100),AND('5-man'!S$29="ST&gt;4",S236&gt;=100))))),'5-man'!S$24,0)</f>
        <v/>
      </c>
      <c r="T235">
        <f>IF(OR('5-man'!T$28="P",OR('5-man'!T$28="R",'5-man'!T$24=$R$234),AND('5-man'!T$24&lt;=IF('5-man'!$BF$4="",999,'5-man'!$BF$4),OR('5-man'!T$28="D",LEFT('5-man'!T$28,3)="ST&gt;",OR(AND('5-man'!T$25="ST&gt;4",T204&gt;=100),AND('5-man'!T$26="ST&gt;4",T212&gt;=100),AND('5-man'!T$27="ST&gt;4",T220&gt;=100),AND('5-man'!T$29="ST&gt;4",T236&gt;=100))))),'5-man'!T$24,0)</f>
        <v/>
      </c>
      <c r="U235">
        <f>IF(OR('5-man'!U$28="P",OR('5-man'!U$28="R",'5-man'!U$24=$R$234),AND('5-man'!U$24&lt;=IF('5-man'!$BF$4="",999,'5-man'!$BF$4),OR('5-man'!U$28="D",LEFT('5-man'!U$28,3)="ST&gt;",OR(AND('5-man'!U$25="ST&gt;4",U204&gt;=100),AND('5-man'!U$26="ST&gt;4",U212&gt;=100),AND('5-man'!U$27="ST&gt;4",U220&gt;=100),AND('5-man'!U$29="ST&gt;4",U236&gt;=100))))),'5-man'!U$24,0)</f>
        <v/>
      </c>
      <c r="V235">
        <f>IF(OR('5-man'!V$28="P",OR('5-man'!V$28="R",'5-man'!V$24=$R$234),AND('5-man'!V$24&lt;=IF('5-man'!$BF$4="",999,'5-man'!$BF$4),OR('5-man'!V$28="D",LEFT('5-man'!V$28,3)="ST&gt;",OR(AND('5-man'!V$25="ST&gt;4",V204&gt;=100),AND('5-man'!V$26="ST&gt;4",V212&gt;=100),AND('5-man'!V$27="ST&gt;4",V220&gt;=100),AND('5-man'!V$29="ST&gt;4",V236&gt;=100))))),'5-man'!V$24,0)</f>
        <v/>
      </c>
      <c r="W235">
        <f>IF(OR('5-man'!W$28="P",OR('5-man'!W$28="R",'5-man'!W$24=$R$234),AND('5-man'!W$24&lt;=IF('5-man'!$BF$4="",999,'5-man'!$BF$4),OR('5-man'!W$28="D",LEFT('5-man'!W$28,3)="ST&gt;",OR(AND('5-man'!W$25="ST&gt;4",W204&gt;=100),AND('5-man'!W$26="ST&gt;4",W212&gt;=100),AND('5-man'!W$27="ST&gt;4",W220&gt;=100),AND('5-man'!W$29="ST&gt;4",W236&gt;=100))))),'5-man'!W$24,0)</f>
        <v/>
      </c>
      <c r="X235">
        <f>IF(OR('5-man'!X$28="P",OR('5-man'!X$28="R",'5-man'!X$24=$R$234),AND('5-man'!X$24&lt;=IF('5-man'!$BF$4="",999,'5-man'!$BF$4),OR('5-man'!X$28="D",LEFT('5-man'!X$28,3)="ST&gt;",OR(AND('5-man'!X$25="ST&gt;4",X204&gt;=100),AND('5-man'!X$26="ST&gt;4",X212&gt;=100),AND('5-man'!X$27="ST&gt;4",X220&gt;=100),AND('5-man'!X$29="ST&gt;4",X236&gt;=100))))),'5-man'!X$24,0)</f>
        <v/>
      </c>
      <c r="Y235">
        <f>IF(OR('5-man'!Y$28="P",OR('5-man'!Y$28="R",'5-man'!Y$24=$R$234),AND('5-man'!Y$24&lt;=IF('5-man'!$BF$4="",999,'5-man'!$BF$4),OR('5-man'!Y$28="D",LEFT('5-man'!Y$28,3)="ST&gt;",OR(AND('5-man'!Y$25="ST&gt;4",Y204&gt;=100),AND('5-man'!Y$26="ST&gt;4",Y212&gt;=100),AND('5-man'!Y$27="ST&gt;4",Y220&gt;=100),AND('5-man'!Y$29="ST&gt;4",Y236&gt;=100))))),'5-man'!Y$24,0)</f>
        <v/>
      </c>
      <c r="Z235">
        <f>IF(OR('5-man'!Z$28="P",OR('5-man'!Z$28="R",'5-man'!Z$24=$R$234),AND('5-man'!Z$24&lt;=IF('5-man'!$BF$4="",999,'5-man'!$BF$4),OR('5-man'!Z$28="D",LEFT('5-man'!Z$28,3)="ST&gt;",OR(AND('5-man'!Z$25="ST&gt;4",Z204&gt;=100),AND('5-man'!Z$26="ST&gt;4",Z212&gt;=100),AND('5-man'!Z$27="ST&gt;4",Z220&gt;=100),AND('5-man'!Z$29="ST&gt;4",Z236&gt;=100))))),'5-man'!Z$24,0)</f>
        <v/>
      </c>
      <c r="AA235">
        <f>IF(OR('5-man'!AA$28="P",OR('5-man'!AA$28="R",'5-man'!AA$24=$R$234),AND('5-man'!AA$24&lt;=IF('5-man'!$BF$4="",999,'5-man'!$BF$4),OR('5-man'!AA$28="D",LEFT('5-man'!AA$28,3)="ST&gt;",OR(AND('5-man'!AA$25="ST&gt;4",AA204&gt;=100),AND('5-man'!AA$26="ST&gt;4",AA212&gt;=100),AND('5-man'!AA$27="ST&gt;4",AA220&gt;=100),AND('5-man'!AA$29="ST&gt;4",AA236&gt;=100))))),'5-man'!AA$24,0)</f>
        <v/>
      </c>
      <c r="AB235">
        <f>IF(OR('5-man'!AB$28="P",OR('5-man'!AB$28="R",'5-man'!AB$24=$R$234),AND('5-man'!AB$24&lt;=IF('5-man'!$BF$4="",999,'5-man'!$BF$4),OR('5-man'!AB$28="D",LEFT('5-man'!AB$28,3)="ST&gt;",OR(AND('5-man'!AB$25="ST&gt;4",AB204&gt;=100),AND('5-man'!AB$26="ST&gt;4",AB212&gt;=100),AND('5-man'!AB$27="ST&gt;4",AB220&gt;=100),AND('5-man'!AB$29="ST&gt;4",AB236&gt;=100))))),'5-man'!AB$24,0)</f>
        <v/>
      </c>
      <c r="AC235">
        <f>IF(OR('5-man'!AC$28="P",OR('5-man'!AC$28="R",'5-man'!AC$24=$R$234),AND('5-man'!AC$24&lt;=IF('5-man'!$BF$4="",999,'5-man'!$BF$4),OR('5-man'!AC$28="D",LEFT('5-man'!AC$28,3)="ST&gt;",OR(AND('5-man'!AC$25="ST&gt;4",AC204&gt;=100),AND('5-man'!AC$26="ST&gt;4",AC212&gt;=100),AND('5-man'!AC$27="ST&gt;4",AC220&gt;=100),AND('5-man'!AC$29="ST&gt;4",AC236&gt;=100))))),'5-man'!AC$24,0)</f>
        <v/>
      </c>
      <c r="AD235">
        <f>IF(OR('5-man'!AD$28="P",OR('5-man'!AD$28="R",'5-man'!AD$24=$R$234),AND('5-man'!AD$24&lt;=IF('5-man'!$BF$4="",999,'5-man'!$BF$4),OR('5-man'!AD$28="D",LEFT('5-man'!AD$28,3)="ST&gt;",OR(AND('5-man'!AD$25="ST&gt;4",AD204&gt;=100),AND('5-man'!AD$26="ST&gt;4",AD212&gt;=100),AND('5-man'!AD$27="ST&gt;4",AD220&gt;=100),AND('5-man'!AD$29="ST&gt;4",AD236&gt;=100))))),'5-man'!AD$24,0)</f>
        <v/>
      </c>
      <c r="AE235">
        <f>IF(OR('5-man'!AE$28="P",OR('5-man'!AE$28="R",'5-man'!AE$24=$R$234),AND('5-man'!AE$24&lt;=IF('5-man'!$BF$4="",999,'5-man'!$BF$4),OR('5-man'!AE$28="D",LEFT('5-man'!AE$28,3)="ST&gt;",OR(AND('5-man'!AE$25="ST&gt;4",AE204&gt;=100),AND('5-man'!AE$26="ST&gt;4",AE212&gt;=100),AND('5-man'!AE$27="ST&gt;4",AE220&gt;=100),AND('5-man'!AE$29="ST&gt;4",AE236&gt;=100))))),'5-man'!AE$24,0)</f>
        <v/>
      </c>
      <c r="AF235">
        <f>IF(OR('5-man'!AF$28="P",OR('5-man'!AF$28="R",'5-man'!AF$24=$R$234),AND('5-man'!AF$24&lt;=IF('5-man'!$BF$4="",999,'5-man'!$BF$4),OR('5-man'!AF$28="D",LEFT('5-man'!AF$28,3)="ST&gt;",OR(AND('5-man'!AF$25="ST&gt;4",AF204&gt;=100),AND('5-man'!AF$26="ST&gt;4",AF212&gt;=100),AND('5-man'!AF$27="ST&gt;4",AF220&gt;=100),AND('5-man'!AF$29="ST&gt;4",AF236&gt;=100))))),'5-man'!AF$24,0)</f>
        <v/>
      </c>
      <c r="AG235">
        <f>IF(OR('5-man'!AG$28="P",OR('5-man'!AG$28="R",'5-man'!AG$24=$R$234),AND('5-man'!AG$24&lt;=IF('5-man'!$BF$4="",999,'5-man'!$BF$4),OR('5-man'!AG$28="D",LEFT('5-man'!AG$28,3)="ST&gt;",OR(AND('5-man'!AG$25="ST&gt;4",AG204&gt;=100),AND('5-man'!AG$26="ST&gt;4",AG212&gt;=100),AND('5-man'!AG$27="ST&gt;4",AG220&gt;=100),AND('5-man'!AG$29="ST&gt;4",AG236&gt;=100))))),'5-man'!AG$24,0)</f>
        <v/>
      </c>
      <c r="AH235">
        <f>IF(OR('5-man'!AH$28="P",OR('5-man'!AH$28="R",'5-man'!AH$24=$R$234),AND('5-man'!AH$24&lt;=IF('5-man'!$BF$4="",999,'5-man'!$BF$4),OR('5-man'!AH$28="D",LEFT('5-man'!AH$28,3)="ST&gt;",OR(AND('5-man'!AH$25="ST&gt;4",AH204&gt;=100),AND('5-man'!AH$26="ST&gt;4",AH212&gt;=100),AND('5-man'!AH$27="ST&gt;4",AH220&gt;=100),AND('5-man'!AH$29="ST&gt;4",AH236&gt;=100))))),'5-man'!AH$24,0)</f>
        <v/>
      </c>
      <c r="AI235">
        <f>IF(OR('5-man'!AI$28="P",OR('5-man'!AI$28="R",'5-man'!AI$24=$R$234),AND('5-man'!AI$24&lt;=IF('5-man'!$BF$4="",999,'5-man'!$BF$4),OR('5-man'!AI$28="D",LEFT('5-man'!AI$28,3)="ST&gt;",OR(AND('5-man'!AI$25="ST&gt;4",AI204&gt;=100),AND('5-man'!AI$26="ST&gt;4",AI212&gt;=100),AND('5-man'!AI$27="ST&gt;4",AI220&gt;=100),AND('5-man'!AI$29="ST&gt;4",AI236&gt;=100))))),'5-man'!AI$24,0)</f>
        <v/>
      </c>
      <c r="AJ235">
        <f>IF(OR('5-man'!AJ$28="P",OR('5-man'!AJ$28="R",'5-man'!AJ$24=$R$234),AND('5-man'!AJ$24&lt;=IF('5-man'!$BF$4="",999,'5-man'!$BF$4),OR('5-man'!AJ$28="D",LEFT('5-man'!AJ$28,3)="ST&gt;",OR(AND('5-man'!AJ$25="ST&gt;4",AJ204&gt;=100),AND('5-man'!AJ$26="ST&gt;4",AJ212&gt;=100),AND('5-man'!AJ$27="ST&gt;4",AJ220&gt;=100),AND('5-man'!AJ$29="ST&gt;4",AJ236&gt;=100))))),'5-man'!AJ$24,0)</f>
        <v/>
      </c>
      <c r="AK235">
        <f>IF(OR('5-man'!AK$28="P",OR('5-man'!AK$28="R",'5-man'!AK$24=$R$234),AND('5-man'!AK$24&lt;=IF('5-man'!$BF$4="",999,'5-man'!$BF$4),OR('5-man'!AK$28="D",LEFT('5-man'!AK$28,3)="ST&gt;",OR(AND('5-man'!AK$25="ST&gt;4",AK204&gt;=100),AND('5-man'!AK$26="ST&gt;4",AK212&gt;=100),AND('5-man'!AK$27="ST&gt;4",AK220&gt;=100),AND('5-man'!AK$29="ST&gt;4",AK236&gt;=100))))),'5-man'!AK$24,0)</f>
        <v/>
      </c>
      <c r="AL235">
        <f>IF(OR('5-man'!AL$28="P",OR('5-man'!AL$28="R",'5-man'!AL$24=$R$234),AND('5-man'!AL$24&lt;=IF('5-man'!$BF$4="",999,'5-man'!$BF$4),OR('5-man'!AL$28="D",LEFT('5-man'!AL$28,3)="ST&gt;",OR(AND('5-man'!AL$25="ST&gt;4",AL204&gt;=100),AND('5-man'!AL$26="ST&gt;4",AL212&gt;=100),AND('5-man'!AL$27="ST&gt;4",AL220&gt;=100),AND('5-man'!AL$29="ST&gt;4",AL236&gt;=100))))),'5-man'!AL$24,0)</f>
        <v/>
      </c>
      <c r="AM235">
        <f>IF(OR('5-man'!AM$28="P",OR('5-man'!AM$28="R",'5-man'!AM$24=$R$234),AND('5-man'!AM$24&lt;=IF('5-man'!$BF$4="",999,'5-man'!$BF$4),OR('5-man'!AM$28="D",LEFT('5-man'!AM$28,3)="ST&gt;",OR(AND('5-man'!AM$25="ST&gt;4",AM204&gt;=100),AND('5-man'!AM$26="ST&gt;4",AM212&gt;=100),AND('5-man'!AM$27="ST&gt;4",AM220&gt;=100),AND('5-man'!AM$29="ST&gt;4",AM236&gt;=100))))),'5-man'!AM$24,0)</f>
        <v/>
      </c>
      <c r="AN235">
        <f>IF(OR('5-man'!AN$28="P",OR('5-man'!AN$28="R",'5-man'!AN$24=$R$234),AND('5-man'!AN$24&lt;=IF('5-man'!$BF$4="",999,'5-man'!$BF$4),OR('5-man'!AN$28="D",LEFT('5-man'!AN$28,3)="ST&gt;",OR(AND('5-man'!AN$25="ST&gt;4",AN204&gt;=100),AND('5-man'!AN$26="ST&gt;4",AN212&gt;=100),AND('5-man'!AN$27="ST&gt;4",AN220&gt;=100),AND('5-man'!AN$29="ST&gt;4",AN236&gt;=100))))),'5-man'!AN$24,0)</f>
        <v/>
      </c>
      <c r="AO235">
        <f>IF(OR('5-man'!AO$28="P",OR('5-man'!AO$28="R",'5-man'!AO$24=$R$234),AND('5-man'!AO$24&lt;=IF('5-man'!$BF$4="",999,'5-man'!$BF$4),OR('5-man'!AO$28="D",LEFT('5-man'!AO$28,3)="ST&gt;",OR(AND('5-man'!AO$25="ST&gt;4",AO204&gt;=100),AND('5-man'!AO$26="ST&gt;4",AO212&gt;=100),AND('5-man'!AO$27="ST&gt;4",AO220&gt;=100),AND('5-man'!AO$29="ST&gt;4",AO236&gt;=100))))),'5-man'!AO$24,0)</f>
        <v/>
      </c>
      <c r="AP235">
        <f>IF(OR('5-man'!AP$28="P",OR('5-man'!AP$28="R",'5-man'!AP$24=$R$234),AND('5-man'!AP$24&lt;=IF('5-man'!$BF$4="",999,'5-man'!$BF$4),OR('5-man'!AP$28="D",LEFT('5-man'!AP$28,3)="ST&gt;",OR(AND('5-man'!AP$25="ST&gt;4",AP204&gt;=100),AND('5-man'!AP$26="ST&gt;4",AP212&gt;=100),AND('5-man'!AP$27="ST&gt;4",AP220&gt;=100),AND('5-man'!AP$29="ST&gt;4",AP236&gt;=100))))),'5-man'!AP$24,0)</f>
        <v/>
      </c>
      <c r="AQ235">
        <f>IF(OR('5-man'!AQ$28="P",OR('5-man'!AQ$28="R",'5-man'!AQ$24=$R$234),AND('5-man'!AQ$24&lt;=IF('5-man'!$BF$4="",999,'5-man'!$BF$4),OR('5-man'!AQ$28="D",LEFT('5-man'!AQ$28,3)="ST&gt;",OR(AND('5-man'!AQ$25="ST&gt;4",AQ204&gt;=100),AND('5-man'!AQ$26="ST&gt;4",AQ212&gt;=100),AND('5-man'!AQ$27="ST&gt;4",AQ220&gt;=100),AND('5-man'!AQ$29="ST&gt;4",AQ236&gt;=100))))),'5-man'!AQ$24,0)</f>
        <v/>
      </c>
      <c r="AR235">
        <f>IF(OR('5-man'!AR$28="P",OR('5-man'!AR$28="R",'5-man'!AR$24=$R$234),AND('5-man'!AR$24&lt;=IF('5-man'!$BF$4="",999,'5-man'!$BF$4),OR('5-man'!AR$28="D",LEFT('5-man'!AR$28,3)="ST&gt;",OR(AND('5-man'!AR$25="ST&gt;4",AR204&gt;=100),AND('5-man'!AR$26="ST&gt;4",AR212&gt;=100),AND('5-man'!AR$27="ST&gt;4",AR220&gt;=100),AND('5-man'!AR$29="ST&gt;4",AR236&gt;=100))))),'5-man'!AR$24,0)</f>
        <v/>
      </c>
      <c r="AS235">
        <f>IF(OR('5-man'!AS$28="P",OR('5-man'!AS$28="R",'5-man'!AS$24=$R$234),AND('5-man'!AS$24&lt;=IF('5-man'!$BF$4="",999,'5-man'!$BF$4),OR('5-man'!AS$28="D",LEFT('5-man'!AS$28,3)="ST&gt;",OR(AND('5-man'!AS$25="ST&gt;4",AS204&gt;=100),AND('5-man'!AS$26="ST&gt;4",AS212&gt;=100),AND('5-man'!AS$27="ST&gt;4",AS220&gt;=100),AND('5-man'!AS$29="ST&gt;4",AS236&gt;=100))))),'5-man'!AS$24,0)</f>
        <v/>
      </c>
      <c r="AT235">
        <f>IF(OR('5-man'!AT$28="P",OR('5-man'!AT$28="R",'5-man'!AT$24=$R$234),AND('5-man'!AT$24&lt;=IF('5-man'!$BF$4="",999,'5-man'!$BF$4),OR('5-man'!AT$28="D",LEFT('5-man'!AT$28,3)="ST&gt;",OR(AND('5-man'!AT$25="ST&gt;4",AT204&gt;=100),AND('5-man'!AT$26="ST&gt;4",AT212&gt;=100),AND('5-man'!AT$27="ST&gt;4",AT220&gt;=100),AND('5-man'!AT$29="ST&gt;4",AT236&gt;=100))))),'5-man'!AT$24,0)</f>
        <v/>
      </c>
      <c r="AU235">
        <f>IF(OR('5-man'!AU$28="P",OR('5-man'!AU$28="R",'5-man'!AU$24=$R$234),AND('5-man'!AU$24&lt;=IF('5-man'!$BF$4="",999,'5-man'!$BF$4),OR('5-man'!AU$28="D",LEFT('5-man'!AU$28,3)="ST&gt;",OR(AND('5-man'!AU$25="ST&gt;4",AU204&gt;=100),AND('5-man'!AU$26="ST&gt;4",AU212&gt;=100),AND('5-man'!AU$27="ST&gt;4",AU220&gt;=100),AND('5-man'!AU$29="ST&gt;4",AU236&gt;=100))))),'5-man'!AU$24,0)</f>
        <v/>
      </c>
      <c r="AV235">
        <f>IF(OR('5-man'!AV$28="P",OR('5-man'!AV$28="R",'5-man'!AV$24=$R$234),AND('5-man'!AV$24&lt;=IF('5-man'!$BF$4="",999,'5-man'!$BF$4),OR('5-man'!AV$28="D",LEFT('5-man'!AV$28,3)="ST&gt;",OR(AND('5-man'!AV$25="ST&gt;4",AV204&gt;=100),AND('5-man'!AV$26="ST&gt;4",AV212&gt;=100),AND('5-man'!AV$27="ST&gt;4",AV220&gt;=100),AND('5-man'!AV$29="ST&gt;4",AV236&gt;=100))))),'5-man'!AV$24,0)</f>
        <v/>
      </c>
      <c r="AW235">
        <f>IF(OR('5-man'!AW$28="P",OR('5-man'!AW$28="R",'5-man'!AW$24=$R$234),AND('5-man'!AW$24&lt;=IF('5-man'!$BF$4="",999,'5-man'!$BF$4),OR('5-man'!AW$28="D",LEFT('5-man'!AW$28,3)="ST&gt;",OR(AND('5-man'!AW$25="ST&gt;4",AW204&gt;=100),AND('5-man'!AW$26="ST&gt;4",AW212&gt;=100),AND('5-man'!AW$27="ST&gt;4",AW220&gt;=100),AND('5-man'!AW$29="ST&gt;4",AW236&gt;=100))))),'5-man'!AW$24,0)</f>
        <v/>
      </c>
      <c r="AX235">
        <f>IF(OR('5-man'!AX$28="P",OR('5-man'!AX$28="R",'5-man'!AX$24=$R$234),AND('5-man'!AX$24&lt;=IF('5-man'!$BF$4="",999,'5-man'!$BF$4),OR('5-man'!AX$28="D",LEFT('5-man'!AX$28,3)="ST&gt;",OR(AND('5-man'!AX$25="ST&gt;4",AX204&gt;=100),AND('5-man'!AX$26="ST&gt;4",AX212&gt;=100),AND('5-man'!AX$27="ST&gt;4",AX220&gt;=100),AND('5-man'!AX$29="ST&gt;4",AX236&gt;=100))))),'5-man'!AX$24,0)</f>
        <v/>
      </c>
      <c r="AY235">
        <f>IF(OR('5-man'!AY$28="P",OR('5-man'!AY$28="R",'5-man'!AY$24=$R$234),AND('5-man'!AY$24&lt;=IF('5-man'!$BF$4="",999,'5-man'!$BF$4),OR('5-man'!AY$28="D",LEFT('5-man'!AY$28,3)="ST&gt;",OR(AND('5-man'!AY$25="ST&gt;4",AY204&gt;=100),AND('5-man'!AY$26="ST&gt;4",AY212&gt;=100),AND('5-man'!AY$27="ST&gt;4",AY220&gt;=100),AND('5-man'!AY$29="ST&gt;4",AY236&gt;=100))))),'5-man'!AY$24,0)</f>
        <v/>
      </c>
      <c r="AZ235">
        <f>IF(OR('5-man'!AZ$28="P",OR('5-man'!AZ$28="R",'5-man'!AZ$24=$R$234),AND('5-man'!AZ$24&lt;=IF('5-man'!$BF$4="",999,'5-man'!$BF$4),OR('5-man'!AZ$28="D",LEFT('5-man'!AZ$28,3)="ST&gt;",OR(AND('5-man'!AZ$25="ST&gt;4",AZ204&gt;=100),AND('5-man'!AZ$26="ST&gt;4",AZ212&gt;=100),AND('5-man'!AZ$27="ST&gt;4",AZ220&gt;=100),AND('5-man'!AZ$29="ST&gt;4",AZ236&gt;=100))))),'5-man'!AZ$24,0)</f>
        <v/>
      </c>
      <c r="BA235">
        <f>IF(OR('5-man'!BA$28="P",OR('5-man'!BA$28="R",'5-man'!BA$24=$R$234),AND('5-man'!BA$24&lt;=IF('5-man'!$BF$4="",999,'5-man'!$BF$4),OR('5-man'!BA$28="D",LEFT('5-man'!BA$28,3)="ST&gt;",OR(AND('5-man'!BA$25="ST&gt;4",BA204&gt;=100),AND('5-man'!BA$26="ST&gt;4",BA212&gt;=100),AND('5-man'!BA$27="ST&gt;4",BA220&gt;=100),AND('5-man'!BA$29="ST&gt;4",BA236&gt;=100))))),'5-man'!BA$24,0)</f>
        <v/>
      </c>
      <c r="BB235">
        <f>IF(OR('5-man'!BB$28="P",OR('5-man'!BB$28="R",'5-man'!BB$24=$R$234),AND('5-man'!BB$24&lt;=IF('5-man'!$BF$4="",999,'5-man'!$BF$4),OR('5-man'!BB$28="D",LEFT('5-man'!BB$28,3)="ST&gt;",OR(AND('5-man'!BB$25="ST&gt;4",BB204&gt;=100),AND('5-man'!BB$26="ST&gt;4",BB212&gt;=100),AND('5-man'!BB$27="ST&gt;4",BB220&gt;=100),AND('5-man'!BB$29="ST&gt;4",BB236&gt;=100))))),'5-man'!BB$24,0)</f>
        <v/>
      </c>
      <c r="BC235">
        <f>IF(OR('5-man'!BC$28="P",OR('5-man'!BC$28="R",'5-man'!BC$24=$R$234),AND('5-man'!BC$24&lt;=IF('5-man'!$BF$4="",999,'5-man'!$BF$4),OR('5-man'!BC$28="D",LEFT('5-man'!BC$28,3)="ST&gt;",OR(AND('5-man'!BC$25="ST&gt;4",BC204&gt;=100),AND('5-man'!BC$26="ST&gt;4",BC212&gt;=100),AND('5-man'!BC$27="ST&gt;4",BC220&gt;=100),AND('5-man'!BC$29="ST&gt;4",BC236&gt;=100))))),'5-man'!BC$24,0)</f>
        <v/>
      </c>
      <c r="BD235">
        <f>IF(OR('5-man'!BD$28="P",OR('5-man'!BD$28="R",'5-man'!BD$24=$R$234),AND('5-man'!BD$24&lt;=IF('5-man'!$BF$4="",999,'5-man'!$BF$4),OR('5-man'!BD$28="D",LEFT('5-man'!BD$28,3)="ST&gt;",OR(AND('5-man'!BD$25="ST&gt;4",BD204&gt;=100),AND('5-man'!BD$26="ST&gt;4",BD212&gt;=100),AND('5-man'!BD$27="ST&gt;4",BD220&gt;=100),AND('5-man'!BD$29="ST&gt;4",BD236&gt;=100))))),'5-man'!BD$24,0)</f>
        <v/>
      </c>
      <c r="BE235">
        <f>IF(OR('5-man'!BE$28="P",OR('5-man'!BE$28="R",'5-man'!BE$24=$R$234),AND('5-man'!BE$24&lt;=IF('5-man'!$BF$4="",999,'5-man'!$BF$4),OR('5-man'!BE$28="D",LEFT('5-man'!BE$28,3)="ST&gt;",OR(AND('5-man'!BE$25="ST&gt;4",BE204&gt;=100),AND('5-man'!BE$26="ST&gt;4",BE212&gt;=100),AND('5-man'!BE$27="ST&gt;4",BE220&gt;=100),AND('5-man'!BE$29="ST&gt;4",BE236&gt;=100))))),'5-man'!BE$24,0)</f>
        <v/>
      </c>
      <c r="BF235">
        <f>IF(OR('5-man'!BF$28="P",OR('5-man'!BF$28="R",'5-man'!BF$24=$R$234),AND('5-man'!BF$24&lt;=IF('5-man'!$BF$4="",999,'5-man'!$BF$4),OR('5-man'!BF$28="D",LEFT('5-man'!BF$28,3)="ST&gt;",OR(AND('5-man'!BF$25="ST&gt;4",BF204&gt;=100),AND('5-man'!BF$26="ST&gt;4",BF212&gt;=100),AND('5-man'!BF$27="ST&gt;4",BF220&gt;=100),AND('5-man'!BF$29="ST&gt;4",BF236&gt;=100))))),'5-man'!BF$24,0)</f>
        <v/>
      </c>
      <c r="BG235">
        <f>IF(OR('5-man'!BG$28="P",OR('5-man'!BG$28="R",'5-man'!BG$24=$R$234),AND('5-man'!BG$24&lt;=IF('5-man'!$BF$4="",999,'5-man'!$BF$4),OR('5-man'!BG$28="D",LEFT('5-man'!BG$28,3)="ST&gt;",OR(AND('5-man'!BG$25="ST&gt;4",BG204&gt;=100),AND('5-man'!BG$26="ST&gt;4",BG212&gt;=100),AND('5-man'!BG$27="ST&gt;4",BG220&gt;=100),AND('5-man'!BG$29="ST&gt;4",BG236&gt;=100))))),'5-man'!BG$24,0)</f>
        <v/>
      </c>
      <c r="BH235">
        <f>IF(OR('5-man'!BH$28="P",OR('5-man'!BH$28="R",'5-man'!BH$24=$R$234),AND('5-man'!BH$24&lt;=IF('5-man'!$BF$4="",999,'5-man'!$BF$4),OR('5-man'!BH$28="D",LEFT('5-man'!BH$28,3)="ST&gt;",OR(AND('5-man'!BH$25="ST&gt;4",BH204&gt;=100),AND('5-man'!BH$26="ST&gt;4",BH212&gt;=100),AND('5-man'!BH$27="ST&gt;4",BH220&gt;=100),AND('5-man'!BH$29="ST&gt;4",BH236&gt;=100))))),'5-man'!BH$24,0)</f>
        <v/>
      </c>
      <c r="BI235">
        <f>IF(OR('5-man'!BI$28="P",OR('5-man'!BI$28="R",'5-man'!BI$24=$R$234),AND('5-man'!BI$24&lt;=IF('5-man'!$BF$4="",999,'5-man'!$BF$4),OR('5-man'!BI$28="D",LEFT('5-man'!BI$28,3)="ST&gt;",OR(AND('5-man'!BI$25="ST&gt;4",BI204&gt;=100),AND('5-man'!BI$26="ST&gt;4",BI212&gt;=100),AND('5-man'!BI$27="ST&gt;4",BI220&gt;=100),AND('5-man'!BI$29="ST&gt;4",BI236&gt;=100))))),'5-man'!BI$24,0)</f>
        <v/>
      </c>
      <c r="BJ235">
        <f>IF(OR('5-man'!BJ$28="P",OR('5-man'!BJ$28="R",'5-man'!BJ$24=$R$234),AND('5-man'!BJ$24&lt;=IF('5-man'!$BF$4="",999,'5-man'!$BF$4),OR('5-man'!BJ$28="D",LEFT('5-man'!BJ$28,3)="ST&gt;",OR(AND('5-man'!BJ$25="ST&gt;4",BJ204&gt;=100),AND('5-man'!BJ$26="ST&gt;4",BJ212&gt;=100),AND('5-man'!BJ$27="ST&gt;4",BJ220&gt;=100),AND('5-man'!BJ$29="ST&gt;4",BJ236&gt;=100))))),'5-man'!BJ$24,0)</f>
        <v/>
      </c>
      <c r="BK235">
        <f>IF(OR('5-man'!BK$28="P",OR('5-man'!BK$28="R",'5-man'!BK$24=$R$234),AND('5-man'!BK$24&lt;=IF('5-man'!$BF$4="",999,'5-man'!$BF$4),OR('5-man'!BK$28="D",LEFT('5-man'!BK$28,3)="ST&gt;",OR(AND('5-man'!BK$25="ST&gt;4",BK204&gt;=100),AND('5-man'!BK$26="ST&gt;4",BK212&gt;=100),AND('5-man'!BK$27="ST&gt;4",BK220&gt;=100),AND('5-man'!BK$29="ST&gt;4",BK236&gt;=100))))),'5-man'!BK$24,0)</f>
        <v/>
      </c>
      <c r="BL235">
        <f>IF(OR('5-man'!BL$28="P",OR('5-man'!BL$28="R",'5-man'!BL$24=$R$234),AND('5-man'!BL$24&lt;=IF('5-man'!$BF$4="",999,'5-man'!$BF$4),OR('5-man'!BL$28="D",LEFT('5-man'!BL$28,3)="ST&gt;",OR(AND('5-man'!BL$25="ST&gt;4",BL204&gt;=100),AND('5-man'!BL$26="ST&gt;4",BL212&gt;=100),AND('5-man'!BL$27="ST&gt;4",BL220&gt;=100),AND('5-man'!BL$29="ST&gt;4",BL236&gt;=100))))),'5-man'!BL$24,0)</f>
        <v/>
      </c>
      <c r="BM235">
        <f>IF(OR('5-man'!BM$28="P",OR('5-man'!BM$28="R",'5-man'!BM$24=$R$234),AND('5-man'!BM$24&lt;=IF('5-man'!$BF$4="",999,'5-man'!$BF$4),OR('5-man'!BM$28="D",LEFT('5-man'!BM$28,3)="ST&gt;",OR(AND('5-man'!BM$25="ST&gt;4",BM204&gt;=100),AND('5-man'!BM$26="ST&gt;4",BM212&gt;=100),AND('5-man'!BM$27="ST&gt;4",BM220&gt;=100),AND('5-man'!BM$29="ST&gt;4",BM236&gt;=100))))),'5-man'!BM$24,0)</f>
        <v/>
      </c>
      <c r="BN235">
        <f>IF(OR('5-man'!BN$28="P",OR('5-man'!BN$28="R",'5-man'!BN$24=$R$234),AND('5-man'!BN$24&lt;=IF('5-man'!$BF$4="",999,'5-man'!$BF$4),OR('5-man'!BN$28="D",LEFT('5-man'!BN$28,3)="ST&gt;",OR(AND('5-man'!BN$25="ST&gt;4",BN204&gt;=100),AND('5-man'!BN$26="ST&gt;4",BN212&gt;=100),AND('5-man'!BN$27="ST&gt;4",BN220&gt;=100),AND('5-man'!BN$29="ST&gt;4",BN236&gt;=100))))),'5-man'!BN$24,0)</f>
        <v/>
      </c>
      <c r="BO235">
        <f>IF(OR('5-man'!BO$28="P",OR('5-man'!BO$28="R",'5-man'!BO$24=$R$234),AND('5-man'!BO$24&lt;=IF('5-man'!$BF$4="",999,'5-man'!$BF$4),OR('5-man'!BO$28="D",LEFT('5-man'!BO$28,3)="ST&gt;",OR(AND('5-man'!BO$25="ST&gt;4",BO204&gt;=100),AND('5-man'!BO$26="ST&gt;4",BO212&gt;=100),AND('5-man'!BO$27="ST&gt;4",BO220&gt;=100),AND('5-man'!BO$29="ST&gt;4",BO236&gt;=100))))),'5-man'!BO$24,0)</f>
        <v/>
      </c>
      <c r="BP235">
        <f>IF(OR('5-man'!BP$28="P",OR('5-man'!BP$28="R",'5-man'!BP$24=$R$234),AND('5-man'!BP$24&lt;=IF('5-man'!$BF$4="",999,'5-man'!$BF$4),OR('5-man'!BP$28="D",LEFT('5-man'!BP$28,3)="ST&gt;",OR(AND('5-man'!BP$25="ST&gt;4",BP204&gt;=100),AND('5-man'!BP$26="ST&gt;4",BP212&gt;=100),AND('5-man'!BP$27="ST&gt;4",BP220&gt;=100),AND('5-man'!BP$29="ST&gt;4",BP236&gt;=100))))),'5-man'!BP$24,0)</f>
        <v/>
      </c>
      <c r="BQ235">
        <f>IF(OR('5-man'!BQ$28="P",OR('5-man'!BQ$28="R",'5-man'!BQ$24=$R$234),AND('5-man'!BQ$24&lt;=IF('5-man'!$BF$4="",999,'5-man'!$BF$4),OR('5-man'!BQ$28="D",LEFT('5-man'!BQ$28,3)="ST&gt;",OR(AND('5-man'!BQ$25="ST&gt;4",BQ204&gt;=100),AND('5-man'!BQ$26="ST&gt;4",BQ212&gt;=100),AND('5-man'!BQ$27="ST&gt;4",BQ220&gt;=100),AND('5-man'!BQ$29="ST&gt;4",BQ236&gt;=100))))),'5-man'!BQ$24,0)</f>
        <v/>
      </c>
      <c r="BR235">
        <f>IF(OR('5-man'!BR$28="P",OR('5-man'!BR$28="R",'5-man'!BR$24=$R$234),AND('5-man'!BR$24&lt;=IF('5-man'!$BF$4="",999,'5-man'!$BF$4),OR('5-man'!BR$28="D",LEFT('5-man'!BR$28,3)="ST&gt;",OR(AND('5-man'!BR$25="ST&gt;4",BR204&gt;=100),AND('5-man'!BR$26="ST&gt;4",BR212&gt;=100),AND('5-man'!BR$27="ST&gt;4",BR220&gt;=100),AND('5-man'!BR$29="ST&gt;4",BR236&gt;=100))))),'5-man'!BR$24,0)</f>
        <v/>
      </c>
      <c r="BS235">
        <f>IF(OR('5-man'!BS$28="P",OR('5-man'!BS$28="R",'5-man'!BS$24=$R$234),AND('5-man'!BS$24&lt;=IF('5-man'!$BF$4="",999,'5-man'!$BF$4),OR('5-man'!BS$28="D",LEFT('5-man'!BS$28,3)="ST&gt;",OR(AND('5-man'!BS$25="ST&gt;4",BS204&gt;=100),AND('5-man'!BS$26="ST&gt;4",BS212&gt;=100),AND('5-man'!BS$27="ST&gt;4",BS220&gt;=100),AND('5-man'!BS$29="ST&gt;4",BS236&gt;=100))))),'5-man'!BS$24,0)</f>
        <v/>
      </c>
      <c r="BT235">
        <f>IF(OR('5-man'!BT$28="P",OR('5-man'!BT$28="R",'5-man'!BT$24=$R$234),AND('5-man'!BT$24&lt;=IF('5-man'!$BF$4="",999,'5-man'!$BF$4),OR('5-man'!BT$28="D",LEFT('5-man'!BT$28,3)="ST&gt;",OR(AND('5-man'!BT$25="ST&gt;4",BT204&gt;=100),AND('5-man'!BT$26="ST&gt;4",BT212&gt;=100),AND('5-man'!BT$27="ST&gt;4",BT220&gt;=100),AND('5-man'!BT$29="ST&gt;4",BT236&gt;=100))))),'5-man'!BT$24,0)</f>
        <v/>
      </c>
      <c r="BU235">
        <f>IF(OR('5-man'!BU$28="P",OR('5-man'!BU$28="R",'5-man'!BU$24=$R$234),AND('5-man'!BU$24&lt;=IF('5-man'!$BF$4="",999,'5-man'!$BF$4),OR('5-man'!BU$28="D",LEFT('5-man'!BU$28,3)="ST&gt;",OR(AND('5-man'!BU$25="ST&gt;4",BU204&gt;=100),AND('5-man'!BU$26="ST&gt;4",BU212&gt;=100),AND('5-man'!BU$27="ST&gt;4",BU220&gt;=100),AND('5-man'!BU$29="ST&gt;4",BU236&gt;=100))))),'5-man'!BU$24,0)</f>
        <v/>
      </c>
      <c r="BV235">
        <f>IF(OR('5-man'!BV$28="P",OR('5-man'!BV$28="R",'5-man'!BV$24=$R$234),AND('5-man'!BV$24&lt;=IF('5-man'!$BF$4="",999,'5-man'!$BF$4),OR('5-man'!BV$28="D",LEFT('5-man'!BV$28,3)="ST&gt;",OR(AND('5-man'!BV$25="ST&gt;4",BV204&gt;=100),AND('5-man'!BV$26="ST&gt;4",BV212&gt;=100),AND('5-man'!BV$27="ST&gt;4",BV220&gt;=100),AND('5-man'!BV$29="ST&gt;4",BV236&gt;=100))))),'5-man'!BV$24,0)</f>
        <v/>
      </c>
      <c r="BW235">
        <f>IF(OR('5-man'!BW$28="P",OR('5-man'!BW$28="R",'5-man'!BW$24=$R$234),AND('5-man'!BW$24&lt;=IF('5-man'!$BF$4="",999,'5-man'!$BF$4),OR('5-man'!BW$28="D",LEFT('5-man'!BW$28,3)="ST&gt;",OR(AND('5-man'!BW$25="ST&gt;4",BW204&gt;=100),AND('5-man'!BW$26="ST&gt;4",BW212&gt;=100),AND('5-man'!BW$27="ST&gt;4",BW220&gt;=100),AND('5-man'!BW$29="ST&gt;4",BW236&gt;=100))))),'5-man'!BW$24,0)</f>
        <v/>
      </c>
      <c r="BX235">
        <f>IF(OR('5-man'!BX$28="P",OR('5-man'!BX$28="R",'5-man'!BX$24=$R$234),AND('5-man'!BX$24&lt;=IF('5-man'!$BF$4="",999,'5-man'!$BF$4),OR('5-man'!BX$28="D",LEFT('5-man'!BX$28,3)="ST&gt;",OR(AND('5-man'!BX$25="ST&gt;4",BX204&gt;=100),AND('5-man'!BX$26="ST&gt;4",BX212&gt;=100),AND('5-man'!BX$27="ST&gt;4",BX220&gt;=100),AND('5-man'!BX$29="ST&gt;4",BX236&gt;=100))))),'5-man'!BX$24,0)</f>
        <v/>
      </c>
      <c r="BY235">
        <f>IF(OR('5-man'!BY$28="P",OR('5-man'!BY$28="R",'5-man'!BY$24=$R$234),AND('5-man'!BY$24&lt;=IF('5-man'!$BF$4="",999,'5-man'!$BF$4),OR('5-man'!BY$28="D",LEFT('5-man'!BY$28,3)="ST&gt;",OR(AND('5-man'!BY$25="ST&gt;4",BY204&gt;=100),AND('5-man'!BY$26="ST&gt;4",BY212&gt;=100),AND('5-man'!BY$27="ST&gt;4",BY220&gt;=100),AND('5-man'!BY$29="ST&gt;4",BY236&gt;=100))))),'5-man'!BY$24,0)</f>
        <v/>
      </c>
      <c r="BZ235">
        <f>IF(OR('5-man'!BZ$28="P",OR('5-man'!BZ$28="R",'5-man'!BZ$24=$R$234),AND('5-man'!BZ$24&lt;=IF('5-man'!$BF$4="",999,'5-man'!$BF$4),OR('5-man'!BZ$28="D",LEFT('5-man'!BZ$28,3)="ST&gt;",OR(AND('5-man'!BZ$25="ST&gt;4",BZ204&gt;=100),AND('5-man'!BZ$26="ST&gt;4",BZ212&gt;=100),AND('5-man'!BZ$27="ST&gt;4",BZ220&gt;=100),AND('5-man'!BZ$29="ST&gt;4",BZ236&gt;=100))))),'5-man'!BZ$24,0)</f>
        <v/>
      </c>
      <c r="CA235">
        <f>IF(OR('5-man'!CA$28="P",OR('5-man'!CA$28="R",'5-man'!CA$24=$R$234),AND('5-man'!CA$24&lt;=IF('5-man'!$BF$4="",999,'5-man'!$BF$4),OR('5-man'!CA$28="D",LEFT('5-man'!CA$28,3)="ST&gt;",OR(AND('5-man'!CA$25="ST&gt;4",CA204&gt;=100),AND('5-man'!CA$26="ST&gt;4",CA212&gt;=100),AND('5-man'!CA$27="ST&gt;4",CA220&gt;=100),AND('5-man'!CA$29="ST&gt;4",CA236&gt;=100))))),'5-man'!CA$24,0)</f>
        <v/>
      </c>
      <c r="CB235">
        <f>IF(OR('5-man'!CB$28="P",OR('5-man'!CB$28="R",'5-man'!CB$24=$R$234),AND('5-man'!CB$24&lt;=IF('5-man'!$BF$4="",999,'5-man'!$BF$4),OR('5-man'!CB$28="D",LEFT('5-man'!CB$28,3)="ST&gt;",OR(AND('5-man'!CB$25="ST&gt;4",CB204&gt;=100),AND('5-man'!CB$26="ST&gt;4",CB212&gt;=100),AND('5-man'!CB$27="ST&gt;4",CB220&gt;=100),AND('5-man'!CB$29="ST&gt;4",CB236&gt;=100))))),'5-man'!CB$24,0)</f>
        <v/>
      </c>
      <c r="CC235">
        <f>IF(OR('5-man'!CC$28="P",OR('5-man'!CC$28="R",'5-man'!CC$24=$R$234),AND('5-man'!CC$24&lt;=IF('5-man'!$BF$4="",999,'5-man'!$BF$4),OR('5-man'!CC$28="D",LEFT('5-man'!CC$28,3)="ST&gt;",OR(AND('5-man'!CC$25="ST&gt;4",CC204&gt;=100),AND('5-man'!CC$26="ST&gt;4",CC212&gt;=100),AND('5-man'!CC$27="ST&gt;4",CC220&gt;=100),AND('5-man'!CC$29="ST&gt;4",CC236&gt;=100))))),'5-man'!CC$24,0)</f>
        <v/>
      </c>
      <c r="CD235">
        <f>IF(OR('5-man'!CD$28="P",OR('5-man'!CD$28="R",'5-man'!CD$24=$R$234),AND('5-man'!CD$24&lt;=IF('5-man'!$BF$4="",999,'5-man'!$BF$4),OR('5-man'!CD$28="D",LEFT('5-man'!CD$28,3)="ST&gt;",OR(AND('5-man'!CD$25="ST&gt;4",CD204&gt;=100),AND('5-man'!CD$26="ST&gt;4",CD212&gt;=100),AND('5-man'!CD$27="ST&gt;4",CD220&gt;=100),AND('5-man'!CD$29="ST&gt;4",CD236&gt;=100))))),'5-man'!CD$24,0)</f>
        <v/>
      </c>
    </row>
    <row r="236">
      <c r="A236" t="inlineStr">
        <is>
          <t>P5 s1</t>
        </is>
      </c>
      <c r="C236">
        <f>MIN(100,B237+IF(AND(OR(NOT(ISNUMBER($R$242)),'5-man'!C$24&gt;$R$242),B237&lt;100,B238+1&gt;=IF(OR('5-man'!$F$8=TRUE,'5-man'!$F$8="TRUE",'5-man'!$F$8="Yes"),25,50)),10,0)+IF('5-man'!C$24=$Q$242,25,0))</f>
        <v/>
      </c>
      <c r="D236">
        <f>MIN(100,C237+IF(AND(OR(NOT(ISNUMBER($R$242)),'5-man'!D$24&gt;$R$242),C237&lt;100,C238+1&gt;=IF(OR('5-man'!$F$8=TRUE,'5-man'!$F$8="TRUE",'5-man'!$F$8="Yes"),25,50)),10,0)+IF('5-man'!D$24=$Q$242,25,0))</f>
        <v/>
      </c>
      <c r="E236">
        <f>MIN(100,D237+IF(AND(OR(NOT(ISNUMBER($R$242)),'5-man'!E$24&gt;$R$242),D237&lt;100,D238+1&gt;=IF(OR('5-man'!$F$8=TRUE,'5-man'!$F$8="TRUE",'5-man'!$F$8="Yes"),25,50)),10,0)+IF('5-man'!E$24=$Q$242,25,0))</f>
        <v/>
      </c>
      <c r="F236">
        <f>MIN(100,E237+IF(AND(OR(NOT(ISNUMBER($R$242)),'5-man'!F$24&gt;$R$242),E237&lt;100,E238+1&gt;=IF(OR('5-man'!$F$8=TRUE,'5-man'!$F$8="TRUE",'5-man'!$F$8="Yes"),25,50)),10,0)+IF('5-man'!F$24=$Q$242,25,0))</f>
        <v/>
      </c>
      <c r="G236">
        <f>MIN(100,F237+IF(AND(OR(NOT(ISNUMBER($R$242)),'5-man'!G$24&gt;$R$242),F237&lt;100,F238+1&gt;=IF(OR('5-man'!$F$8=TRUE,'5-man'!$F$8="TRUE",'5-man'!$F$8="Yes"),25,50)),10,0)+IF('5-man'!G$24=$Q$242,25,0))</f>
        <v/>
      </c>
      <c r="H236">
        <f>MIN(100,G237+IF(AND(OR(NOT(ISNUMBER($R$242)),'5-man'!H$24&gt;$R$242),G237&lt;100,G238+1&gt;=IF(OR('5-man'!$F$8=TRUE,'5-man'!$F$8="TRUE",'5-man'!$F$8="Yes"),25,50)),10,0)+IF('5-man'!H$24=$Q$242,25,0))</f>
        <v/>
      </c>
      <c r="I236">
        <f>MIN(100,H237+IF(AND(OR(NOT(ISNUMBER($R$242)),'5-man'!I$24&gt;$R$242),H237&lt;100,H238+1&gt;=IF(OR('5-man'!$F$8=TRUE,'5-man'!$F$8="TRUE",'5-man'!$F$8="Yes"),25,50)),10,0)+IF('5-man'!I$24=$Q$242,25,0))</f>
        <v/>
      </c>
      <c r="J236">
        <f>MIN(100,I237+IF(AND(OR(NOT(ISNUMBER($R$242)),'5-man'!J$24&gt;$R$242),I237&lt;100,I238+1&gt;=IF(OR('5-man'!$F$8=TRUE,'5-man'!$F$8="TRUE",'5-man'!$F$8="Yes"),25,50)),10,0)+IF('5-man'!J$24=$Q$242,25,0))</f>
        <v/>
      </c>
      <c r="K236">
        <f>MIN(100,J237+IF(AND(OR(NOT(ISNUMBER($R$242)),'5-man'!K$24&gt;$R$242),J237&lt;100,J238+1&gt;=IF(OR('5-man'!$F$8=TRUE,'5-man'!$F$8="TRUE",'5-man'!$F$8="Yes"),25,50)),10,0)+IF('5-man'!K$24=$Q$242,25,0))</f>
        <v/>
      </c>
      <c r="L236">
        <f>MIN(100,K237+IF(AND(OR(NOT(ISNUMBER($R$242)),'5-man'!L$24&gt;$R$242),K237&lt;100,K238+1&gt;=IF(OR('5-man'!$F$8=TRUE,'5-man'!$F$8="TRUE",'5-man'!$F$8="Yes"),25,50)),10,0)+IF('5-man'!L$24=$Q$242,25,0))</f>
        <v/>
      </c>
      <c r="M236">
        <f>MIN(100,L237+IF(AND(OR(NOT(ISNUMBER($R$242)),'5-man'!M$24&gt;$R$242),L237&lt;100,L238+1&gt;=IF(OR('5-man'!$F$8=TRUE,'5-man'!$F$8="TRUE",'5-man'!$F$8="Yes"),25,50)),10,0)+IF('5-man'!M$24=$Q$242,25,0))</f>
        <v/>
      </c>
      <c r="N236">
        <f>MIN(100,M237+IF(AND(OR(NOT(ISNUMBER($R$242)),'5-man'!N$24&gt;$R$242),M237&lt;100,M238+1&gt;=IF(OR('5-man'!$F$8=TRUE,'5-man'!$F$8="TRUE",'5-man'!$F$8="Yes"),25,50)),10,0)+IF('5-man'!N$24=$Q$242,25,0))</f>
        <v/>
      </c>
      <c r="O236">
        <f>MIN(100,N237+IF(AND(OR(NOT(ISNUMBER($R$242)),'5-man'!O$24&gt;$R$242),N237&lt;100,N238+1&gt;=IF(OR('5-man'!$F$8=TRUE,'5-man'!$F$8="TRUE",'5-man'!$F$8="Yes"),25,50)),10,0)+IF('5-man'!O$24=$Q$242,25,0))</f>
        <v/>
      </c>
      <c r="P236">
        <f>MIN(100,O237+IF(AND(OR(NOT(ISNUMBER($R$242)),'5-man'!P$24&gt;$R$242),O237&lt;100,O238+1&gt;=IF(OR('5-man'!$F$8=TRUE,'5-man'!$F$8="TRUE",'5-man'!$F$8="Yes"),25,50)),10,0)+IF('5-man'!P$24=$Q$242,25,0))</f>
        <v/>
      </c>
      <c r="Q236">
        <f>MIN(100,P237+IF(AND(OR(NOT(ISNUMBER($R$242)),'5-man'!Q$24&gt;$R$242),P237&lt;100,P238+1&gt;=IF(OR('5-man'!$F$8=TRUE,'5-man'!$F$8="TRUE",'5-man'!$F$8="Yes"),25,50)),10,0)+IF('5-man'!Q$24=$Q$242,25,0))</f>
        <v/>
      </c>
      <c r="R236">
        <f>MIN(100,Q237+IF(AND(OR(NOT(ISNUMBER($R$242)),'5-man'!R$24&gt;$R$242),Q237&lt;100,Q238+1&gt;=IF(OR('5-man'!$F$8=TRUE,'5-man'!$F$8="TRUE",'5-man'!$F$8="Yes"),25,50)),10,0)+IF('5-man'!R$24=$Q$242,25,0))</f>
        <v/>
      </c>
      <c r="S236">
        <f>MIN(100,R237+IF(AND(OR(NOT(ISNUMBER($R$242)),'5-man'!S$24&gt;$R$242),R237&lt;100,R238+1&gt;=IF(OR('5-man'!$F$8=TRUE,'5-man'!$F$8="TRUE",'5-man'!$F$8="Yes"),25,50)),10,0)+IF('5-man'!S$24=$Q$242,25,0))</f>
        <v/>
      </c>
      <c r="T236">
        <f>MIN(100,S237+IF(AND(OR(NOT(ISNUMBER($R$242)),'5-man'!T$24&gt;$R$242),S237&lt;100,S238+1&gt;=IF(OR('5-man'!$F$8=TRUE,'5-man'!$F$8="TRUE",'5-man'!$F$8="Yes"),25,50)),10,0)+IF('5-man'!T$24=$Q$242,25,0))</f>
        <v/>
      </c>
      <c r="U236">
        <f>MIN(100,T237+IF(AND(OR(NOT(ISNUMBER($R$242)),'5-man'!U$24&gt;$R$242),T237&lt;100,T238+1&gt;=IF(OR('5-man'!$F$8=TRUE,'5-man'!$F$8="TRUE",'5-man'!$F$8="Yes"),25,50)),10,0)+IF('5-man'!U$24=$Q$242,25,0))</f>
        <v/>
      </c>
      <c r="V236">
        <f>MIN(100,U237+IF(AND(OR(NOT(ISNUMBER($R$242)),'5-man'!V$24&gt;$R$242),U237&lt;100,U238+1&gt;=IF(OR('5-man'!$F$8=TRUE,'5-man'!$F$8="TRUE",'5-man'!$F$8="Yes"),25,50)),10,0)+IF('5-man'!V$24=$Q$242,25,0))</f>
        <v/>
      </c>
      <c r="W236">
        <f>MIN(100,V237+IF(AND(OR(NOT(ISNUMBER($R$242)),'5-man'!W$24&gt;$R$242),V237&lt;100,V238+1&gt;=IF(OR('5-man'!$F$8=TRUE,'5-man'!$F$8="TRUE",'5-man'!$F$8="Yes"),25,50)),10,0)+IF('5-man'!W$24=$Q$242,25,0))</f>
        <v/>
      </c>
      <c r="X236">
        <f>MIN(100,W237+IF(AND(OR(NOT(ISNUMBER($R$242)),'5-man'!X$24&gt;$R$242),W237&lt;100,W238+1&gt;=IF(OR('5-man'!$F$8=TRUE,'5-man'!$F$8="TRUE",'5-man'!$F$8="Yes"),25,50)),10,0)+IF('5-man'!X$24=$Q$242,25,0))</f>
        <v/>
      </c>
      <c r="Y236">
        <f>MIN(100,X237+IF(AND(OR(NOT(ISNUMBER($R$242)),'5-man'!Y$24&gt;$R$242),X237&lt;100,X238+1&gt;=IF(OR('5-man'!$F$8=TRUE,'5-man'!$F$8="TRUE",'5-man'!$F$8="Yes"),25,50)),10,0)+IF('5-man'!Y$24=$Q$242,25,0))</f>
        <v/>
      </c>
      <c r="Z236">
        <f>MIN(100,Y237+IF(AND(OR(NOT(ISNUMBER($R$242)),'5-man'!Z$24&gt;$R$242),Y237&lt;100,Y238+1&gt;=IF(OR('5-man'!$F$8=TRUE,'5-man'!$F$8="TRUE",'5-man'!$F$8="Yes"),25,50)),10,0)+IF('5-man'!Z$24=$Q$242,25,0))</f>
        <v/>
      </c>
      <c r="AA236">
        <f>MIN(100,Z237+IF(AND(OR(NOT(ISNUMBER($R$242)),'5-man'!AA$24&gt;$R$242),Z237&lt;100,Z238+1&gt;=IF(OR('5-man'!$F$8=TRUE,'5-man'!$F$8="TRUE",'5-man'!$F$8="Yes"),25,50)),10,0)+IF('5-man'!AA$24=$Q$242,25,0))</f>
        <v/>
      </c>
      <c r="AB236">
        <f>MIN(100,AA237+IF(AND(OR(NOT(ISNUMBER($R$242)),'5-man'!AB$24&gt;$R$242),AA237&lt;100,AA238+1&gt;=IF(OR('5-man'!$F$8=TRUE,'5-man'!$F$8="TRUE",'5-man'!$F$8="Yes"),25,50)),10,0)+IF('5-man'!AB$24=$Q$242,25,0))</f>
        <v/>
      </c>
      <c r="AC236">
        <f>MIN(100,AB237+IF(AND(OR(NOT(ISNUMBER($R$242)),'5-man'!AC$24&gt;$R$242),AB237&lt;100,AB238+1&gt;=IF(OR('5-man'!$F$8=TRUE,'5-man'!$F$8="TRUE",'5-man'!$F$8="Yes"),25,50)),10,0)+IF('5-man'!AC$24=$Q$242,25,0))</f>
        <v/>
      </c>
      <c r="AD236">
        <f>MIN(100,AC237+IF(AND(OR(NOT(ISNUMBER($R$242)),'5-man'!AD$24&gt;$R$242),AC237&lt;100,AC238+1&gt;=IF(OR('5-man'!$F$8=TRUE,'5-man'!$F$8="TRUE",'5-man'!$F$8="Yes"),25,50)),10,0)+IF('5-man'!AD$24=$Q$242,25,0))</f>
        <v/>
      </c>
      <c r="AE236">
        <f>MIN(100,AD237+IF(AND(OR(NOT(ISNUMBER($R$242)),'5-man'!AE$24&gt;$R$242),AD237&lt;100,AD238+1&gt;=IF(OR('5-man'!$F$8=TRUE,'5-man'!$F$8="TRUE",'5-man'!$F$8="Yes"),25,50)),10,0)+IF('5-man'!AE$24=$Q$242,25,0))</f>
        <v/>
      </c>
      <c r="AF236">
        <f>MIN(100,AE237+IF(AND(OR(NOT(ISNUMBER($R$242)),'5-man'!AF$24&gt;$R$242),AE237&lt;100,AE238+1&gt;=IF(OR('5-man'!$F$8=TRUE,'5-man'!$F$8="TRUE",'5-man'!$F$8="Yes"),25,50)),10,0)+IF('5-man'!AF$24=$Q$242,25,0))</f>
        <v/>
      </c>
      <c r="AG236">
        <f>MIN(100,AF237+IF(AND(OR(NOT(ISNUMBER($R$242)),'5-man'!AG$24&gt;$R$242),AF237&lt;100,AF238+1&gt;=IF(OR('5-man'!$F$8=TRUE,'5-man'!$F$8="TRUE",'5-man'!$F$8="Yes"),25,50)),10,0)+IF('5-man'!AG$24=$Q$242,25,0))</f>
        <v/>
      </c>
      <c r="AH236">
        <f>MIN(100,AG237+IF(AND(OR(NOT(ISNUMBER($R$242)),'5-man'!AH$24&gt;$R$242),AG237&lt;100,AG238+1&gt;=IF(OR('5-man'!$F$8=TRUE,'5-man'!$F$8="TRUE",'5-man'!$F$8="Yes"),25,50)),10,0)+IF('5-man'!AH$24=$Q$242,25,0))</f>
        <v/>
      </c>
      <c r="AI236">
        <f>MIN(100,AH237+IF(AND(OR(NOT(ISNUMBER($R$242)),'5-man'!AI$24&gt;$R$242),AH237&lt;100,AH238+1&gt;=IF(OR('5-man'!$F$8=TRUE,'5-man'!$F$8="TRUE",'5-man'!$F$8="Yes"),25,50)),10,0)+IF('5-man'!AI$24=$Q$242,25,0))</f>
        <v/>
      </c>
      <c r="AJ236">
        <f>MIN(100,AI237+IF(AND(OR(NOT(ISNUMBER($R$242)),'5-man'!AJ$24&gt;$R$242),AI237&lt;100,AI238+1&gt;=IF(OR('5-man'!$F$8=TRUE,'5-man'!$F$8="TRUE",'5-man'!$F$8="Yes"),25,50)),10,0)+IF('5-man'!AJ$24=$Q$242,25,0))</f>
        <v/>
      </c>
      <c r="AK236">
        <f>MIN(100,AJ237+IF(AND(OR(NOT(ISNUMBER($R$242)),'5-man'!AK$24&gt;$R$242),AJ237&lt;100,AJ238+1&gt;=IF(OR('5-man'!$F$8=TRUE,'5-man'!$F$8="TRUE",'5-man'!$F$8="Yes"),25,50)),10,0)+IF('5-man'!AK$24=$Q$242,25,0))</f>
        <v/>
      </c>
      <c r="AL236">
        <f>MIN(100,AK237+IF(AND(OR(NOT(ISNUMBER($R$242)),'5-man'!AL$24&gt;$R$242),AK237&lt;100,AK238+1&gt;=IF(OR('5-man'!$F$8=TRUE,'5-man'!$F$8="TRUE",'5-man'!$F$8="Yes"),25,50)),10,0)+IF('5-man'!AL$24=$Q$242,25,0))</f>
        <v/>
      </c>
      <c r="AM236">
        <f>MIN(100,AL237+IF(AND(OR(NOT(ISNUMBER($R$242)),'5-man'!AM$24&gt;$R$242),AL237&lt;100,AL238+1&gt;=IF(OR('5-man'!$F$8=TRUE,'5-man'!$F$8="TRUE",'5-man'!$F$8="Yes"),25,50)),10,0)+IF('5-man'!AM$24=$Q$242,25,0))</f>
        <v/>
      </c>
      <c r="AN236">
        <f>MIN(100,AM237+IF(AND(OR(NOT(ISNUMBER($R$242)),'5-man'!AN$24&gt;$R$242),AM237&lt;100,AM238+1&gt;=IF(OR('5-man'!$F$8=TRUE,'5-man'!$F$8="TRUE",'5-man'!$F$8="Yes"),25,50)),10,0)+IF('5-man'!AN$24=$Q$242,25,0))</f>
        <v/>
      </c>
      <c r="AO236">
        <f>MIN(100,AN237+IF(AND(OR(NOT(ISNUMBER($R$242)),'5-man'!AO$24&gt;$R$242),AN237&lt;100,AN238+1&gt;=IF(OR('5-man'!$F$8=TRUE,'5-man'!$F$8="TRUE",'5-man'!$F$8="Yes"),25,50)),10,0)+IF('5-man'!AO$24=$Q$242,25,0))</f>
        <v/>
      </c>
      <c r="AP236">
        <f>MIN(100,AO237+IF(AND(OR(NOT(ISNUMBER($R$242)),'5-man'!AP$24&gt;$R$242),AO237&lt;100,AO238+1&gt;=IF(OR('5-man'!$F$8=TRUE,'5-man'!$F$8="TRUE",'5-man'!$F$8="Yes"),25,50)),10,0)+IF('5-man'!AP$24=$Q$242,25,0))</f>
        <v/>
      </c>
      <c r="AQ236">
        <f>MIN(100,AP237+IF(AND(OR(NOT(ISNUMBER($R$242)),'5-man'!AQ$24&gt;$R$242),AP237&lt;100,AP238+1&gt;=IF(OR('5-man'!$F$8=TRUE,'5-man'!$F$8="TRUE",'5-man'!$F$8="Yes"),25,50)),10,0)+IF('5-man'!AQ$24=$Q$242,25,0))</f>
        <v/>
      </c>
      <c r="AR236">
        <f>MIN(100,AQ237+IF(AND(OR(NOT(ISNUMBER($R$242)),'5-man'!AR$24&gt;$R$242),AQ237&lt;100,AQ238+1&gt;=IF(OR('5-man'!$F$8=TRUE,'5-man'!$F$8="TRUE",'5-man'!$F$8="Yes"),25,50)),10,0)+IF('5-man'!AR$24=$Q$242,25,0))</f>
        <v/>
      </c>
      <c r="AS236">
        <f>MIN(100,AR237+IF(AND(OR(NOT(ISNUMBER($R$242)),'5-man'!AS$24&gt;$R$242),AR237&lt;100,AR238+1&gt;=IF(OR('5-man'!$F$8=TRUE,'5-man'!$F$8="TRUE",'5-man'!$F$8="Yes"),25,50)),10,0)+IF('5-man'!AS$24=$Q$242,25,0))</f>
        <v/>
      </c>
      <c r="AT236">
        <f>MIN(100,AS237+IF(AND(OR(NOT(ISNUMBER($R$242)),'5-man'!AT$24&gt;$R$242),AS237&lt;100,AS238+1&gt;=IF(OR('5-man'!$F$8=TRUE,'5-man'!$F$8="TRUE",'5-man'!$F$8="Yes"),25,50)),10,0)+IF('5-man'!AT$24=$Q$242,25,0))</f>
        <v/>
      </c>
      <c r="AU236">
        <f>MIN(100,AT237+IF(AND(OR(NOT(ISNUMBER($R$242)),'5-man'!AU$24&gt;$R$242),AT237&lt;100,AT238+1&gt;=IF(OR('5-man'!$F$8=TRUE,'5-man'!$F$8="TRUE",'5-man'!$F$8="Yes"),25,50)),10,0)+IF('5-man'!AU$24=$Q$242,25,0))</f>
        <v/>
      </c>
      <c r="AV236">
        <f>MIN(100,AU237+IF(AND(OR(NOT(ISNUMBER($R$242)),'5-man'!AV$24&gt;$R$242),AU237&lt;100,AU238+1&gt;=IF(OR('5-man'!$F$8=TRUE,'5-man'!$F$8="TRUE",'5-man'!$F$8="Yes"),25,50)),10,0)+IF('5-man'!AV$24=$Q$242,25,0))</f>
        <v/>
      </c>
      <c r="AW236">
        <f>MIN(100,AV237+IF(AND(OR(NOT(ISNUMBER($R$242)),'5-man'!AW$24&gt;$R$242),AV237&lt;100,AV238+1&gt;=IF(OR('5-man'!$F$8=TRUE,'5-man'!$F$8="TRUE",'5-man'!$F$8="Yes"),25,50)),10,0)+IF('5-man'!AW$24=$Q$242,25,0))</f>
        <v/>
      </c>
      <c r="AX236">
        <f>MIN(100,AW237+IF(AND(OR(NOT(ISNUMBER($R$242)),'5-man'!AX$24&gt;$R$242),AW237&lt;100,AW238+1&gt;=IF(OR('5-man'!$F$8=TRUE,'5-man'!$F$8="TRUE",'5-man'!$F$8="Yes"),25,50)),10,0)+IF('5-man'!AX$24=$Q$242,25,0))</f>
        <v/>
      </c>
      <c r="AY236">
        <f>MIN(100,AX237+IF(AND(OR(NOT(ISNUMBER($R$242)),'5-man'!AY$24&gt;$R$242),AX237&lt;100,AX238+1&gt;=IF(OR('5-man'!$F$8=TRUE,'5-man'!$F$8="TRUE",'5-man'!$F$8="Yes"),25,50)),10,0)+IF('5-man'!AY$24=$Q$242,25,0))</f>
        <v/>
      </c>
      <c r="AZ236">
        <f>MIN(100,AY237+IF(AND(OR(NOT(ISNUMBER($R$242)),'5-man'!AZ$24&gt;$R$242),AY237&lt;100,AY238+1&gt;=IF(OR('5-man'!$F$8=TRUE,'5-man'!$F$8="TRUE",'5-man'!$F$8="Yes"),25,50)),10,0)+IF('5-man'!AZ$24=$Q$242,25,0))</f>
        <v/>
      </c>
      <c r="BA236">
        <f>MIN(100,AZ237+IF(AND(OR(NOT(ISNUMBER($R$242)),'5-man'!BA$24&gt;$R$242),AZ237&lt;100,AZ238+1&gt;=IF(OR('5-man'!$F$8=TRUE,'5-man'!$F$8="TRUE",'5-man'!$F$8="Yes"),25,50)),10,0)+IF('5-man'!BA$24=$Q$242,25,0))</f>
        <v/>
      </c>
      <c r="BB236">
        <f>MIN(100,BA237+IF(AND(OR(NOT(ISNUMBER($R$242)),'5-man'!BB$24&gt;$R$242),BA237&lt;100,BA238+1&gt;=IF(OR('5-man'!$F$8=TRUE,'5-man'!$F$8="TRUE",'5-man'!$F$8="Yes"),25,50)),10,0)+IF('5-man'!BB$24=$Q$242,25,0))</f>
        <v/>
      </c>
      <c r="BC236">
        <f>MIN(100,BB237+IF(AND(OR(NOT(ISNUMBER($R$242)),'5-man'!BC$24&gt;$R$242),BB237&lt;100,BB238+1&gt;=IF(OR('5-man'!$F$8=TRUE,'5-man'!$F$8="TRUE",'5-man'!$F$8="Yes"),25,50)),10,0)+IF('5-man'!BC$24=$Q$242,25,0))</f>
        <v/>
      </c>
      <c r="BD236">
        <f>MIN(100,BC237+IF(AND(OR(NOT(ISNUMBER($R$242)),'5-man'!BD$24&gt;$R$242),BC237&lt;100,BC238+1&gt;=IF(OR('5-man'!$F$8=TRUE,'5-man'!$F$8="TRUE",'5-man'!$F$8="Yes"),25,50)),10,0)+IF('5-man'!BD$24=$Q$242,25,0))</f>
        <v/>
      </c>
      <c r="BE236">
        <f>MIN(100,BD237+IF(AND(OR(NOT(ISNUMBER($R$242)),'5-man'!BE$24&gt;$R$242),BD237&lt;100,BD238+1&gt;=IF(OR('5-man'!$F$8=TRUE,'5-man'!$F$8="TRUE",'5-man'!$F$8="Yes"),25,50)),10,0)+IF('5-man'!BE$24=$Q$242,25,0))</f>
        <v/>
      </c>
      <c r="BF236">
        <f>MIN(100,BE237+IF(AND(OR(NOT(ISNUMBER($R$242)),'5-man'!BF$24&gt;$R$242),BE237&lt;100,BE238+1&gt;=IF(OR('5-man'!$F$8=TRUE,'5-man'!$F$8="TRUE",'5-man'!$F$8="Yes"),25,50)),10,0)+IF('5-man'!BF$24=$Q$242,25,0))</f>
        <v/>
      </c>
      <c r="BG236">
        <f>MIN(100,BF237+IF(AND(OR(NOT(ISNUMBER($R$242)),'5-man'!BG$24&gt;$R$242),BF237&lt;100,BF238+1&gt;=IF(OR('5-man'!$F$8=TRUE,'5-man'!$F$8="TRUE",'5-man'!$F$8="Yes"),25,50)),10,0)+IF('5-man'!BG$24=$Q$242,25,0))</f>
        <v/>
      </c>
      <c r="BH236">
        <f>MIN(100,BG237+IF(AND(OR(NOT(ISNUMBER($R$242)),'5-man'!BH$24&gt;$R$242),BG237&lt;100,BG238+1&gt;=IF(OR('5-man'!$F$8=TRUE,'5-man'!$F$8="TRUE",'5-man'!$F$8="Yes"),25,50)),10,0)+IF('5-man'!BH$24=$Q$242,25,0))</f>
        <v/>
      </c>
      <c r="BI236">
        <f>MIN(100,BH237+IF(AND(OR(NOT(ISNUMBER($R$242)),'5-man'!BI$24&gt;$R$242),BH237&lt;100,BH238+1&gt;=IF(OR('5-man'!$F$8=TRUE,'5-man'!$F$8="TRUE",'5-man'!$F$8="Yes"),25,50)),10,0)+IF('5-man'!BI$24=$Q$242,25,0))</f>
        <v/>
      </c>
      <c r="BJ236">
        <f>MIN(100,BI237+IF(AND(OR(NOT(ISNUMBER($R$242)),'5-man'!BJ$24&gt;$R$242),BI237&lt;100,BI238+1&gt;=IF(OR('5-man'!$F$8=TRUE,'5-man'!$F$8="TRUE",'5-man'!$F$8="Yes"),25,50)),10,0)+IF('5-man'!BJ$24=$Q$242,25,0))</f>
        <v/>
      </c>
      <c r="BK236">
        <f>MIN(100,BJ237+IF(AND(OR(NOT(ISNUMBER($R$242)),'5-man'!BK$24&gt;$R$242),BJ237&lt;100,BJ238+1&gt;=IF(OR('5-man'!$F$8=TRUE,'5-man'!$F$8="TRUE",'5-man'!$F$8="Yes"),25,50)),10,0)+IF('5-man'!BK$24=$Q$242,25,0))</f>
        <v/>
      </c>
      <c r="BL236">
        <f>MIN(100,BK237+IF(AND(OR(NOT(ISNUMBER($R$242)),'5-man'!BL$24&gt;$R$242),BK237&lt;100,BK238+1&gt;=IF(OR('5-man'!$F$8=TRUE,'5-man'!$F$8="TRUE",'5-man'!$F$8="Yes"),25,50)),10,0)+IF('5-man'!BL$24=$Q$242,25,0))</f>
        <v/>
      </c>
      <c r="BM236">
        <f>MIN(100,BL237+IF(AND(OR(NOT(ISNUMBER($R$242)),'5-man'!BM$24&gt;$R$242),BL237&lt;100,BL238+1&gt;=IF(OR('5-man'!$F$8=TRUE,'5-man'!$F$8="TRUE",'5-man'!$F$8="Yes"),25,50)),10,0)+IF('5-man'!BM$24=$Q$242,25,0))</f>
        <v/>
      </c>
      <c r="BN236">
        <f>MIN(100,BM237+IF(AND(OR(NOT(ISNUMBER($R$242)),'5-man'!BN$24&gt;$R$242),BM237&lt;100,BM238+1&gt;=IF(OR('5-man'!$F$8=TRUE,'5-man'!$F$8="TRUE",'5-man'!$F$8="Yes"),25,50)),10,0)+IF('5-man'!BN$24=$Q$242,25,0))</f>
        <v/>
      </c>
      <c r="BO236">
        <f>MIN(100,BN237+IF(AND(OR(NOT(ISNUMBER($R$242)),'5-man'!BO$24&gt;$R$242),BN237&lt;100,BN238+1&gt;=IF(OR('5-man'!$F$8=TRUE,'5-man'!$F$8="TRUE",'5-man'!$F$8="Yes"),25,50)),10,0)+IF('5-man'!BO$24=$Q$242,25,0))</f>
        <v/>
      </c>
      <c r="BP236">
        <f>MIN(100,BO237+IF(AND(OR(NOT(ISNUMBER($R$242)),'5-man'!BP$24&gt;$R$242),BO237&lt;100,BO238+1&gt;=IF(OR('5-man'!$F$8=TRUE,'5-man'!$F$8="TRUE",'5-man'!$F$8="Yes"),25,50)),10,0)+IF('5-man'!BP$24=$Q$242,25,0))</f>
        <v/>
      </c>
      <c r="BQ236">
        <f>MIN(100,BP237+IF(AND(OR(NOT(ISNUMBER($R$242)),'5-man'!BQ$24&gt;$R$242),BP237&lt;100,BP238+1&gt;=IF(OR('5-man'!$F$8=TRUE,'5-man'!$F$8="TRUE",'5-man'!$F$8="Yes"),25,50)),10,0)+IF('5-man'!BQ$24=$Q$242,25,0))</f>
        <v/>
      </c>
      <c r="BR236">
        <f>MIN(100,BQ237+IF(AND(OR(NOT(ISNUMBER($R$242)),'5-man'!BR$24&gt;$R$242),BQ237&lt;100,BQ238+1&gt;=IF(OR('5-man'!$F$8=TRUE,'5-man'!$F$8="TRUE",'5-man'!$F$8="Yes"),25,50)),10,0)+IF('5-man'!BR$24=$Q$242,25,0))</f>
        <v/>
      </c>
      <c r="BS236">
        <f>MIN(100,BR237+IF(AND(OR(NOT(ISNUMBER($R$242)),'5-man'!BS$24&gt;$R$242),BR237&lt;100,BR238+1&gt;=IF(OR('5-man'!$F$8=TRUE,'5-man'!$F$8="TRUE",'5-man'!$F$8="Yes"),25,50)),10,0)+IF('5-man'!BS$24=$Q$242,25,0))</f>
        <v/>
      </c>
      <c r="BT236">
        <f>MIN(100,BS237+IF(AND(OR(NOT(ISNUMBER($R$242)),'5-man'!BT$24&gt;$R$242),BS237&lt;100,BS238+1&gt;=IF(OR('5-man'!$F$8=TRUE,'5-man'!$F$8="TRUE",'5-man'!$F$8="Yes"),25,50)),10,0)+IF('5-man'!BT$24=$Q$242,25,0))</f>
        <v/>
      </c>
      <c r="BU236">
        <f>MIN(100,BT237+IF(AND(OR(NOT(ISNUMBER($R$242)),'5-man'!BU$24&gt;$R$242),BT237&lt;100,BT238+1&gt;=IF(OR('5-man'!$F$8=TRUE,'5-man'!$F$8="TRUE",'5-man'!$F$8="Yes"),25,50)),10,0)+IF('5-man'!BU$24=$Q$242,25,0))</f>
        <v/>
      </c>
      <c r="BV236">
        <f>MIN(100,BU237+IF(AND(OR(NOT(ISNUMBER($R$242)),'5-man'!BV$24&gt;$R$242),BU237&lt;100,BU238+1&gt;=IF(OR('5-man'!$F$8=TRUE,'5-man'!$F$8="TRUE",'5-man'!$F$8="Yes"),25,50)),10,0)+IF('5-man'!BV$24=$Q$242,25,0))</f>
        <v/>
      </c>
      <c r="BW236">
        <f>MIN(100,BV237+IF(AND(OR(NOT(ISNUMBER($R$242)),'5-man'!BW$24&gt;$R$242),BV237&lt;100,BV238+1&gt;=IF(OR('5-man'!$F$8=TRUE,'5-man'!$F$8="TRUE",'5-man'!$F$8="Yes"),25,50)),10,0)+IF('5-man'!BW$24=$Q$242,25,0))</f>
        <v/>
      </c>
      <c r="BX236">
        <f>MIN(100,BW237+IF(AND(OR(NOT(ISNUMBER($R$242)),'5-man'!BX$24&gt;$R$242),BW237&lt;100,BW238+1&gt;=IF(OR('5-man'!$F$8=TRUE,'5-man'!$F$8="TRUE",'5-man'!$F$8="Yes"),25,50)),10,0)+IF('5-man'!BX$24=$Q$242,25,0))</f>
        <v/>
      </c>
      <c r="BY236">
        <f>MIN(100,BX237+IF(AND(OR(NOT(ISNUMBER($R$242)),'5-man'!BY$24&gt;$R$242),BX237&lt;100,BX238+1&gt;=IF(OR('5-man'!$F$8=TRUE,'5-man'!$F$8="TRUE",'5-man'!$F$8="Yes"),25,50)),10,0)+IF('5-man'!BY$24=$Q$242,25,0))</f>
        <v/>
      </c>
      <c r="BZ236">
        <f>MIN(100,BY237+IF(AND(OR(NOT(ISNUMBER($R$242)),'5-man'!BZ$24&gt;$R$242),BY237&lt;100,BY238+1&gt;=IF(OR('5-man'!$F$8=TRUE,'5-man'!$F$8="TRUE",'5-man'!$F$8="Yes"),25,50)),10,0)+IF('5-man'!BZ$24=$Q$242,25,0))</f>
        <v/>
      </c>
      <c r="CA236">
        <f>MIN(100,BZ237+IF(AND(OR(NOT(ISNUMBER($R$242)),'5-man'!CA$24&gt;$R$242),BZ237&lt;100,BZ238+1&gt;=IF(OR('5-man'!$F$8=TRUE,'5-man'!$F$8="TRUE",'5-man'!$F$8="Yes"),25,50)),10,0)+IF('5-man'!CA$24=$Q$242,25,0))</f>
        <v/>
      </c>
      <c r="CB236">
        <f>MIN(100,CA237+IF(AND(OR(NOT(ISNUMBER($R$242)),'5-man'!CB$24&gt;$R$242),CA237&lt;100,CA238+1&gt;=IF(OR('5-man'!$F$8=TRUE,'5-man'!$F$8="TRUE",'5-man'!$F$8="Yes"),25,50)),10,0)+IF('5-man'!CB$24=$Q$242,25,0))</f>
        <v/>
      </c>
      <c r="CC236">
        <f>MIN(100,CB237+IF(AND(OR(NOT(ISNUMBER($R$242)),'5-man'!CC$24&gt;$R$242),CB237&lt;100,CB238+1&gt;=IF(OR('5-man'!$F$8=TRUE,'5-man'!$F$8="TRUE",'5-man'!$F$8="Yes"),25,50)),10,0)+IF('5-man'!CC$24=$Q$242,25,0))</f>
        <v/>
      </c>
      <c r="CD236">
        <f>MIN(100,CC237+IF(AND(OR(NOT(ISNUMBER($R$242)),'5-man'!CD$24&gt;$R$242),CC237&lt;100,CC238+1&gt;=IF(OR('5-man'!$F$8=TRUE,'5-man'!$F$8="TRUE",'5-man'!$F$8="Yes"),25,50)),10,0)+IF('5-man'!CD$24=$Q$242,25,0))</f>
        <v/>
      </c>
    </row>
    <row r="237">
      <c r="A237" t="inlineStr">
        <is>
          <t>P5 spec</t>
        </is>
      </c>
      <c r="B237">
        <f>IF('5-man'!$C$8="",100,'5-man'!$C$8)</f>
        <v/>
      </c>
      <c r="C237">
        <f>IF(OR('5-man'!C$29="R",'5-man'!C$24=$R$242),MIN(100,C236+10),IF('5-man'!C$29="P",MIN(100,C236+25),IF(AND('5-man'!C$29="D",C236&gt;=35,'5-man'!C$24&lt;=IF('5-man'!$BF$4="",999,'5-man'!$BF$4)),C236-35,IF(AND(LEFT('5-man'!C$29,3)="ST&gt;",C236&gt;=100,'5-man'!C$24&lt;=IF('5-man'!$BF$4="",999,'5-man'!$BF$4)),0,IF(AND(OR(AND('5-man'!C$25="ST&gt;5",C204&gt;=100),AND('5-man'!C$26="ST&gt;5",C212&gt;=100),AND('5-man'!C$27="ST&gt;5",C220&gt;=100),AND('5-man'!C$28="ST&gt;5",C228&gt;=100)),'5-man'!C$24&lt;=IF('5-man'!$BF$4="",999,'5-man'!$BF$4)),100,C236)))))</f>
        <v/>
      </c>
      <c r="D237">
        <f>IF(OR('5-man'!D$29="R",'5-man'!D$24=$R$242),MIN(100,D236+10),IF('5-man'!D$29="P",MIN(100,D236+25),IF(AND('5-man'!D$29="D",D236&gt;=35,'5-man'!D$24&lt;=IF('5-man'!$BF$4="",999,'5-man'!$BF$4)),D236-35,IF(AND(LEFT('5-man'!D$29,3)="ST&gt;",D236&gt;=100,'5-man'!D$24&lt;=IF('5-man'!$BF$4="",999,'5-man'!$BF$4)),0,IF(AND(OR(AND('5-man'!D$25="ST&gt;5",D204&gt;=100),AND('5-man'!D$26="ST&gt;5",D212&gt;=100),AND('5-man'!D$27="ST&gt;5",D220&gt;=100),AND('5-man'!D$28="ST&gt;5",D228&gt;=100)),'5-man'!D$24&lt;=IF('5-man'!$BF$4="",999,'5-man'!$BF$4)),100,D236)))))</f>
        <v/>
      </c>
      <c r="E237">
        <f>IF(OR('5-man'!E$29="R",'5-man'!E$24=$R$242),MIN(100,E236+10),IF('5-man'!E$29="P",MIN(100,E236+25),IF(AND('5-man'!E$29="D",E236&gt;=35,'5-man'!E$24&lt;=IF('5-man'!$BF$4="",999,'5-man'!$BF$4)),E236-35,IF(AND(LEFT('5-man'!E$29,3)="ST&gt;",E236&gt;=100,'5-man'!E$24&lt;=IF('5-man'!$BF$4="",999,'5-man'!$BF$4)),0,IF(AND(OR(AND('5-man'!E$25="ST&gt;5",E204&gt;=100),AND('5-man'!E$26="ST&gt;5",E212&gt;=100),AND('5-man'!E$27="ST&gt;5",E220&gt;=100),AND('5-man'!E$28="ST&gt;5",E228&gt;=100)),'5-man'!E$24&lt;=IF('5-man'!$BF$4="",999,'5-man'!$BF$4)),100,E236)))))</f>
        <v/>
      </c>
      <c r="F237">
        <f>IF(OR('5-man'!F$29="R",'5-man'!F$24=$R$242),MIN(100,F236+10),IF('5-man'!F$29="P",MIN(100,F236+25),IF(AND('5-man'!F$29="D",F236&gt;=35,'5-man'!F$24&lt;=IF('5-man'!$BF$4="",999,'5-man'!$BF$4)),F236-35,IF(AND(LEFT('5-man'!F$29,3)="ST&gt;",F236&gt;=100,'5-man'!F$24&lt;=IF('5-man'!$BF$4="",999,'5-man'!$BF$4)),0,IF(AND(OR(AND('5-man'!F$25="ST&gt;5",F204&gt;=100),AND('5-man'!F$26="ST&gt;5",F212&gt;=100),AND('5-man'!F$27="ST&gt;5",F220&gt;=100),AND('5-man'!F$28="ST&gt;5",F228&gt;=100)),'5-man'!F$24&lt;=IF('5-man'!$BF$4="",999,'5-man'!$BF$4)),100,F236)))))</f>
        <v/>
      </c>
      <c r="G237">
        <f>IF(OR('5-man'!G$29="R",'5-man'!G$24=$R$242),MIN(100,G236+10),IF('5-man'!G$29="P",MIN(100,G236+25),IF(AND('5-man'!G$29="D",G236&gt;=35,'5-man'!G$24&lt;=IF('5-man'!$BF$4="",999,'5-man'!$BF$4)),G236-35,IF(AND(LEFT('5-man'!G$29,3)="ST&gt;",G236&gt;=100,'5-man'!G$24&lt;=IF('5-man'!$BF$4="",999,'5-man'!$BF$4)),0,IF(AND(OR(AND('5-man'!G$25="ST&gt;5",G204&gt;=100),AND('5-man'!G$26="ST&gt;5",G212&gt;=100),AND('5-man'!G$27="ST&gt;5",G220&gt;=100),AND('5-man'!G$28="ST&gt;5",G228&gt;=100)),'5-man'!G$24&lt;=IF('5-man'!$BF$4="",999,'5-man'!$BF$4)),100,G236)))))</f>
        <v/>
      </c>
      <c r="H237">
        <f>IF(OR('5-man'!H$29="R",'5-man'!H$24=$R$242),MIN(100,H236+10),IF('5-man'!H$29="P",MIN(100,H236+25),IF(AND('5-man'!H$29="D",H236&gt;=35,'5-man'!H$24&lt;=IF('5-man'!$BF$4="",999,'5-man'!$BF$4)),H236-35,IF(AND(LEFT('5-man'!H$29,3)="ST&gt;",H236&gt;=100,'5-man'!H$24&lt;=IF('5-man'!$BF$4="",999,'5-man'!$BF$4)),0,IF(AND(OR(AND('5-man'!H$25="ST&gt;5",H204&gt;=100),AND('5-man'!H$26="ST&gt;5",H212&gt;=100),AND('5-man'!H$27="ST&gt;5",H220&gt;=100),AND('5-man'!H$28="ST&gt;5",H228&gt;=100)),'5-man'!H$24&lt;=IF('5-man'!$BF$4="",999,'5-man'!$BF$4)),100,H236)))))</f>
        <v/>
      </c>
      <c r="I237">
        <f>IF(OR('5-man'!I$29="R",'5-man'!I$24=$R$242),MIN(100,I236+10),IF('5-man'!I$29="P",MIN(100,I236+25),IF(AND('5-man'!I$29="D",I236&gt;=35,'5-man'!I$24&lt;=IF('5-man'!$BF$4="",999,'5-man'!$BF$4)),I236-35,IF(AND(LEFT('5-man'!I$29,3)="ST&gt;",I236&gt;=100,'5-man'!I$24&lt;=IF('5-man'!$BF$4="",999,'5-man'!$BF$4)),0,IF(AND(OR(AND('5-man'!I$25="ST&gt;5",I204&gt;=100),AND('5-man'!I$26="ST&gt;5",I212&gt;=100),AND('5-man'!I$27="ST&gt;5",I220&gt;=100),AND('5-man'!I$28="ST&gt;5",I228&gt;=100)),'5-man'!I$24&lt;=IF('5-man'!$BF$4="",999,'5-man'!$BF$4)),100,I236)))))</f>
        <v/>
      </c>
      <c r="J237">
        <f>IF(OR('5-man'!J$29="R",'5-man'!J$24=$R$242),MIN(100,J236+10),IF('5-man'!J$29="P",MIN(100,J236+25),IF(AND('5-man'!J$29="D",J236&gt;=35,'5-man'!J$24&lt;=IF('5-man'!$BF$4="",999,'5-man'!$BF$4)),J236-35,IF(AND(LEFT('5-man'!J$29,3)="ST&gt;",J236&gt;=100,'5-man'!J$24&lt;=IF('5-man'!$BF$4="",999,'5-man'!$BF$4)),0,IF(AND(OR(AND('5-man'!J$25="ST&gt;5",J204&gt;=100),AND('5-man'!J$26="ST&gt;5",J212&gt;=100),AND('5-man'!J$27="ST&gt;5",J220&gt;=100),AND('5-man'!J$28="ST&gt;5",J228&gt;=100)),'5-man'!J$24&lt;=IF('5-man'!$BF$4="",999,'5-man'!$BF$4)),100,J236)))))</f>
        <v/>
      </c>
      <c r="K237">
        <f>IF(OR('5-man'!K$29="R",'5-man'!K$24=$R$242),MIN(100,K236+10),IF('5-man'!K$29="P",MIN(100,K236+25),IF(AND('5-man'!K$29="D",K236&gt;=35,'5-man'!K$24&lt;=IF('5-man'!$BF$4="",999,'5-man'!$BF$4)),K236-35,IF(AND(LEFT('5-man'!K$29,3)="ST&gt;",K236&gt;=100,'5-man'!K$24&lt;=IF('5-man'!$BF$4="",999,'5-man'!$BF$4)),0,IF(AND(OR(AND('5-man'!K$25="ST&gt;5",K204&gt;=100),AND('5-man'!K$26="ST&gt;5",K212&gt;=100),AND('5-man'!K$27="ST&gt;5",K220&gt;=100),AND('5-man'!K$28="ST&gt;5",K228&gt;=100)),'5-man'!K$24&lt;=IF('5-man'!$BF$4="",999,'5-man'!$BF$4)),100,K236)))))</f>
        <v/>
      </c>
      <c r="L237">
        <f>IF(OR('5-man'!L$29="R",'5-man'!L$24=$R$242),MIN(100,L236+10),IF('5-man'!L$29="P",MIN(100,L236+25),IF(AND('5-man'!L$29="D",L236&gt;=35,'5-man'!L$24&lt;=IF('5-man'!$BF$4="",999,'5-man'!$BF$4)),L236-35,IF(AND(LEFT('5-man'!L$29,3)="ST&gt;",L236&gt;=100,'5-man'!L$24&lt;=IF('5-man'!$BF$4="",999,'5-man'!$BF$4)),0,IF(AND(OR(AND('5-man'!L$25="ST&gt;5",L204&gt;=100),AND('5-man'!L$26="ST&gt;5",L212&gt;=100),AND('5-man'!L$27="ST&gt;5",L220&gt;=100),AND('5-man'!L$28="ST&gt;5",L228&gt;=100)),'5-man'!L$24&lt;=IF('5-man'!$BF$4="",999,'5-man'!$BF$4)),100,L236)))))</f>
        <v/>
      </c>
      <c r="M237">
        <f>IF(OR('5-man'!M$29="R",'5-man'!M$24=$R$242),MIN(100,M236+10),IF('5-man'!M$29="P",MIN(100,M236+25),IF(AND('5-man'!M$29="D",M236&gt;=35,'5-man'!M$24&lt;=IF('5-man'!$BF$4="",999,'5-man'!$BF$4)),M236-35,IF(AND(LEFT('5-man'!M$29,3)="ST&gt;",M236&gt;=100,'5-man'!M$24&lt;=IF('5-man'!$BF$4="",999,'5-man'!$BF$4)),0,IF(AND(OR(AND('5-man'!M$25="ST&gt;5",M204&gt;=100),AND('5-man'!M$26="ST&gt;5",M212&gt;=100),AND('5-man'!M$27="ST&gt;5",M220&gt;=100),AND('5-man'!M$28="ST&gt;5",M228&gt;=100)),'5-man'!M$24&lt;=IF('5-man'!$BF$4="",999,'5-man'!$BF$4)),100,M236)))))</f>
        <v/>
      </c>
      <c r="N237">
        <f>IF(OR('5-man'!N$29="R",'5-man'!N$24=$R$242),MIN(100,N236+10),IF('5-man'!N$29="P",MIN(100,N236+25),IF(AND('5-man'!N$29="D",N236&gt;=35,'5-man'!N$24&lt;=IF('5-man'!$BF$4="",999,'5-man'!$BF$4)),N236-35,IF(AND(LEFT('5-man'!N$29,3)="ST&gt;",N236&gt;=100,'5-man'!N$24&lt;=IF('5-man'!$BF$4="",999,'5-man'!$BF$4)),0,IF(AND(OR(AND('5-man'!N$25="ST&gt;5",N204&gt;=100),AND('5-man'!N$26="ST&gt;5",N212&gt;=100),AND('5-man'!N$27="ST&gt;5",N220&gt;=100),AND('5-man'!N$28="ST&gt;5",N228&gt;=100)),'5-man'!N$24&lt;=IF('5-man'!$BF$4="",999,'5-man'!$BF$4)),100,N236)))))</f>
        <v/>
      </c>
      <c r="O237">
        <f>IF(OR('5-man'!O$29="R",'5-man'!O$24=$R$242),MIN(100,O236+10),IF('5-man'!O$29="P",MIN(100,O236+25),IF(AND('5-man'!O$29="D",O236&gt;=35,'5-man'!O$24&lt;=IF('5-man'!$BF$4="",999,'5-man'!$BF$4)),O236-35,IF(AND(LEFT('5-man'!O$29,3)="ST&gt;",O236&gt;=100,'5-man'!O$24&lt;=IF('5-man'!$BF$4="",999,'5-man'!$BF$4)),0,IF(AND(OR(AND('5-man'!O$25="ST&gt;5",O204&gt;=100),AND('5-man'!O$26="ST&gt;5",O212&gt;=100),AND('5-man'!O$27="ST&gt;5",O220&gt;=100),AND('5-man'!O$28="ST&gt;5",O228&gt;=100)),'5-man'!O$24&lt;=IF('5-man'!$BF$4="",999,'5-man'!$BF$4)),100,O236)))))</f>
        <v/>
      </c>
      <c r="P237">
        <f>IF(OR('5-man'!P$29="R",'5-man'!P$24=$R$242),MIN(100,P236+10),IF('5-man'!P$29="P",MIN(100,P236+25),IF(AND('5-man'!P$29="D",P236&gt;=35,'5-man'!P$24&lt;=IF('5-man'!$BF$4="",999,'5-man'!$BF$4)),P236-35,IF(AND(LEFT('5-man'!P$29,3)="ST&gt;",P236&gt;=100,'5-man'!P$24&lt;=IF('5-man'!$BF$4="",999,'5-man'!$BF$4)),0,IF(AND(OR(AND('5-man'!P$25="ST&gt;5",P204&gt;=100),AND('5-man'!P$26="ST&gt;5",P212&gt;=100),AND('5-man'!P$27="ST&gt;5",P220&gt;=100),AND('5-man'!P$28="ST&gt;5",P228&gt;=100)),'5-man'!P$24&lt;=IF('5-man'!$BF$4="",999,'5-man'!$BF$4)),100,P236)))))</f>
        <v/>
      </c>
      <c r="Q237">
        <f>IF(OR('5-man'!Q$29="R",'5-man'!Q$24=$R$242),MIN(100,Q236+10),IF('5-man'!Q$29="P",MIN(100,Q236+25),IF(AND('5-man'!Q$29="D",Q236&gt;=35,'5-man'!Q$24&lt;=IF('5-man'!$BF$4="",999,'5-man'!$BF$4)),Q236-35,IF(AND(LEFT('5-man'!Q$29,3)="ST&gt;",Q236&gt;=100,'5-man'!Q$24&lt;=IF('5-man'!$BF$4="",999,'5-man'!$BF$4)),0,IF(AND(OR(AND('5-man'!Q$25="ST&gt;5",Q204&gt;=100),AND('5-man'!Q$26="ST&gt;5",Q212&gt;=100),AND('5-man'!Q$27="ST&gt;5",Q220&gt;=100),AND('5-man'!Q$28="ST&gt;5",Q228&gt;=100)),'5-man'!Q$24&lt;=IF('5-man'!$BF$4="",999,'5-man'!$BF$4)),100,Q236)))))</f>
        <v/>
      </c>
      <c r="R237">
        <f>IF(OR('5-man'!R$29="R",'5-man'!R$24=$R$242),MIN(100,R236+10),IF('5-man'!R$29="P",MIN(100,R236+25),IF(AND('5-man'!R$29="D",R236&gt;=35,'5-man'!R$24&lt;=IF('5-man'!$BF$4="",999,'5-man'!$BF$4)),R236-35,IF(AND(LEFT('5-man'!R$29,3)="ST&gt;",R236&gt;=100,'5-man'!R$24&lt;=IF('5-man'!$BF$4="",999,'5-man'!$BF$4)),0,IF(AND(OR(AND('5-man'!R$25="ST&gt;5",R204&gt;=100),AND('5-man'!R$26="ST&gt;5",R212&gt;=100),AND('5-man'!R$27="ST&gt;5",R220&gt;=100),AND('5-man'!R$28="ST&gt;5",R228&gt;=100)),'5-man'!R$24&lt;=IF('5-man'!$BF$4="",999,'5-man'!$BF$4)),100,R236)))))</f>
        <v/>
      </c>
      <c r="S237">
        <f>IF(OR('5-man'!S$29="R",'5-man'!S$24=$R$242),MIN(100,S236+10),IF('5-man'!S$29="P",MIN(100,S236+25),IF(AND('5-man'!S$29="D",S236&gt;=35,'5-man'!S$24&lt;=IF('5-man'!$BF$4="",999,'5-man'!$BF$4)),S236-35,IF(AND(LEFT('5-man'!S$29,3)="ST&gt;",S236&gt;=100,'5-man'!S$24&lt;=IF('5-man'!$BF$4="",999,'5-man'!$BF$4)),0,IF(AND(OR(AND('5-man'!S$25="ST&gt;5",S204&gt;=100),AND('5-man'!S$26="ST&gt;5",S212&gt;=100),AND('5-man'!S$27="ST&gt;5",S220&gt;=100),AND('5-man'!S$28="ST&gt;5",S228&gt;=100)),'5-man'!S$24&lt;=IF('5-man'!$BF$4="",999,'5-man'!$BF$4)),100,S236)))))</f>
        <v/>
      </c>
      <c r="T237">
        <f>IF(OR('5-man'!T$29="R",'5-man'!T$24=$R$242),MIN(100,T236+10),IF('5-man'!T$29="P",MIN(100,T236+25),IF(AND('5-man'!T$29="D",T236&gt;=35,'5-man'!T$24&lt;=IF('5-man'!$BF$4="",999,'5-man'!$BF$4)),T236-35,IF(AND(LEFT('5-man'!T$29,3)="ST&gt;",T236&gt;=100,'5-man'!T$24&lt;=IF('5-man'!$BF$4="",999,'5-man'!$BF$4)),0,IF(AND(OR(AND('5-man'!T$25="ST&gt;5",T204&gt;=100),AND('5-man'!T$26="ST&gt;5",T212&gt;=100),AND('5-man'!T$27="ST&gt;5",T220&gt;=100),AND('5-man'!T$28="ST&gt;5",T228&gt;=100)),'5-man'!T$24&lt;=IF('5-man'!$BF$4="",999,'5-man'!$BF$4)),100,T236)))))</f>
        <v/>
      </c>
      <c r="U237">
        <f>IF(OR('5-man'!U$29="R",'5-man'!U$24=$R$242),MIN(100,U236+10),IF('5-man'!U$29="P",MIN(100,U236+25),IF(AND('5-man'!U$29="D",U236&gt;=35,'5-man'!U$24&lt;=IF('5-man'!$BF$4="",999,'5-man'!$BF$4)),U236-35,IF(AND(LEFT('5-man'!U$29,3)="ST&gt;",U236&gt;=100,'5-man'!U$24&lt;=IF('5-man'!$BF$4="",999,'5-man'!$BF$4)),0,IF(AND(OR(AND('5-man'!U$25="ST&gt;5",U204&gt;=100),AND('5-man'!U$26="ST&gt;5",U212&gt;=100),AND('5-man'!U$27="ST&gt;5",U220&gt;=100),AND('5-man'!U$28="ST&gt;5",U228&gt;=100)),'5-man'!U$24&lt;=IF('5-man'!$BF$4="",999,'5-man'!$BF$4)),100,U236)))))</f>
        <v/>
      </c>
      <c r="V237">
        <f>IF(OR('5-man'!V$29="R",'5-man'!V$24=$R$242),MIN(100,V236+10),IF('5-man'!V$29="P",MIN(100,V236+25),IF(AND('5-man'!V$29="D",V236&gt;=35,'5-man'!V$24&lt;=IF('5-man'!$BF$4="",999,'5-man'!$BF$4)),V236-35,IF(AND(LEFT('5-man'!V$29,3)="ST&gt;",V236&gt;=100,'5-man'!V$24&lt;=IF('5-man'!$BF$4="",999,'5-man'!$BF$4)),0,IF(AND(OR(AND('5-man'!V$25="ST&gt;5",V204&gt;=100),AND('5-man'!V$26="ST&gt;5",V212&gt;=100),AND('5-man'!V$27="ST&gt;5",V220&gt;=100),AND('5-man'!V$28="ST&gt;5",V228&gt;=100)),'5-man'!V$24&lt;=IF('5-man'!$BF$4="",999,'5-man'!$BF$4)),100,V236)))))</f>
        <v/>
      </c>
      <c r="W237">
        <f>IF(OR('5-man'!W$29="R",'5-man'!W$24=$R$242),MIN(100,W236+10),IF('5-man'!W$29="P",MIN(100,W236+25),IF(AND('5-man'!W$29="D",W236&gt;=35,'5-man'!W$24&lt;=IF('5-man'!$BF$4="",999,'5-man'!$BF$4)),W236-35,IF(AND(LEFT('5-man'!W$29,3)="ST&gt;",W236&gt;=100,'5-man'!W$24&lt;=IF('5-man'!$BF$4="",999,'5-man'!$BF$4)),0,IF(AND(OR(AND('5-man'!W$25="ST&gt;5",W204&gt;=100),AND('5-man'!W$26="ST&gt;5",W212&gt;=100),AND('5-man'!W$27="ST&gt;5",W220&gt;=100),AND('5-man'!W$28="ST&gt;5",W228&gt;=100)),'5-man'!W$24&lt;=IF('5-man'!$BF$4="",999,'5-man'!$BF$4)),100,W236)))))</f>
        <v/>
      </c>
      <c r="X237">
        <f>IF(OR('5-man'!X$29="R",'5-man'!X$24=$R$242),MIN(100,X236+10),IF('5-man'!X$29="P",MIN(100,X236+25),IF(AND('5-man'!X$29="D",X236&gt;=35,'5-man'!X$24&lt;=IF('5-man'!$BF$4="",999,'5-man'!$BF$4)),X236-35,IF(AND(LEFT('5-man'!X$29,3)="ST&gt;",X236&gt;=100,'5-man'!X$24&lt;=IF('5-man'!$BF$4="",999,'5-man'!$BF$4)),0,IF(AND(OR(AND('5-man'!X$25="ST&gt;5",X204&gt;=100),AND('5-man'!X$26="ST&gt;5",X212&gt;=100),AND('5-man'!X$27="ST&gt;5",X220&gt;=100),AND('5-man'!X$28="ST&gt;5",X228&gt;=100)),'5-man'!X$24&lt;=IF('5-man'!$BF$4="",999,'5-man'!$BF$4)),100,X236)))))</f>
        <v/>
      </c>
      <c r="Y237">
        <f>IF(OR('5-man'!Y$29="R",'5-man'!Y$24=$R$242),MIN(100,Y236+10),IF('5-man'!Y$29="P",MIN(100,Y236+25),IF(AND('5-man'!Y$29="D",Y236&gt;=35,'5-man'!Y$24&lt;=IF('5-man'!$BF$4="",999,'5-man'!$BF$4)),Y236-35,IF(AND(LEFT('5-man'!Y$29,3)="ST&gt;",Y236&gt;=100,'5-man'!Y$24&lt;=IF('5-man'!$BF$4="",999,'5-man'!$BF$4)),0,IF(AND(OR(AND('5-man'!Y$25="ST&gt;5",Y204&gt;=100),AND('5-man'!Y$26="ST&gt;5",Y212&gt;=100),AND('5-man'!Y$27="ST&gt;5",Y220&gt;=100),AND('5-man'!Y$28="ST&gt;5",Y228&gt;=100)),'5-man'!Y$24&lt;=IF('5-man'!$BF$4="",999,'5-man'!$BF$4)),100,Y236)))))</f>
        <v/>
      </c>
      <c r="Z237">
        <f>IF(OR('5-man'!Z$29="R",'5-man'!Z$24=$R$242),MIN(100,Z236+10),IF('5-man'!Z$29="P",MIN(100,Z236+25),IF(AND('5-man'!Z$29="D",Z236&gt;=35,'5-man'!Z$24&lt;=IF('5-man'!$BF$4="",999,'5-man'!$BF$4)),Z236-35,IF(AND(LEFT('5-man'!Z$29,3)="ST&gt;",Z236&gt;=100,'5-man'!Z$24&lt;=IF('5-man'!$BF$4="",999,'5-man'!$BF$4)),0,IF(AND(OR(AND('5-man'!Z$25="ST&gt;5",Z204&gt;=100),AND('5-man'!Z$26="ST&gt;5",Z212&gt;=100),AND('5-man'!Z$27="ST&gt;5",Z220&gt;=100),AND('5-man'!Z$28="ST&gt;5",Z228&gt;=100)),'5-man'!Z$24&lt;=IF('5-man'!$BF$4="",999,'5-man'!$BF$4)),100,Z236)))))</f>
        <v/>
      </c>
      <c r="AA237">
        <f>IF(OR('5-man'!AA$29="R",'5-man'!AA$24=$R$242),MIN(100,AA236+10),IF('5-man'!AA$29="P",MIN(100,AA236+25),IF(AND('5-man'!AA$29="D",AA236&gt;=35,'5-man'!AA$24&lt;=IF('5-man'!$BF$4="",999,'5-man'!$BF$4)),AA236-35,IF(AND(LEFT('5-man'!AA$29,3)="ST&gt;",AA236&gt;=100,'5-man'!AA$24&lt;=IF('5-man'!$BF$4="",999,'5-man'!$BF$4)),0,IF(AND(OR(AND('5-man'!AA$25="ST&gt;5",AA204&gt;=100),AND('5-man'!AA$26="ST&gt;5",AA212&gt;=100),AND('5-man'!AA$27="ST&gt;5",AA220&gt;=100),AND('5-man'!AA$28="ST&gt;5",AA228&gt;=100)),'5-man'!AA$24&lt;=IF('5-man'!$BF$4="",999,'5-man'!$BF$4)),100,AA236)))))</f>
        <v/>
      </c>
      <c r="AB237">
        <f>IF(OR('5-man'!AB$29="R",'5-man'!AB$24=$R$242),MIN(100,AB236+10),IF('5-man'!AB$29="P",MIN(100,AB236+25),IF(AND('5-man'!AB$29="D",AB236&gt;=35,'5-man'!AB$24&lt;=IF('5-man'!$BF$4="",999,'5-man'!$BF$4)),AB236-35,IF(AND(LEFT('5-man'!AB$29,3)="ST&gt;",AB236&gt;=100,'5-man'!AB$24&lt;=IF('5-man'!$BF$4="",999,'5-man'!$BF$4)),0,IF(AND(OR(AND('5-man'!AB$25="ST&gt;5",AB204&gt;=100),AND('5-man'!AB$26="ST&gt;5",AB212&gt;=100),AND('5-man'!AB$27="ST&gt;5",AB220&gt;=100),AND('5-man'!AB$28="ST&gt;5",AB228&gt;=100)),'5-man'!AB$24&lt;=IF('5-man'!$BF$4="",999,'5-man'!$BF$4)),100,AB236)))))</f>
        <v/>
      </c>
      <c r="AC237">
        <f>IF(OR('5-man'!AC$29="R",'5-man'!AC$24=$R$242),MIN(100,AC236+10),IF('5-man'!AC$29="P",MIN(100,AC236+25),IF(AND('5-man'!AC$29="D",AC236&gt;=35,'5-man'!AC$24&lt;=IF('5-man'!$BF$4="",999,'5-man'!$BF$4)),AC236-35,IF(AND(LEFT('5-man'!AC$29,3)="ST&gt;",AC236&gt;=100,'5-man'!AC$24&lt;=IF('5-man'!$BF$4="",999,'5-man'!$BF$4)),0,IF(AND(OR(AND('5-man'!AC$25="ST&gt;5",AC204&gt;=100),AND('5-man'!AC$26="ST&gt;5",AC212&gt;=100),AND('5-man'!AC$27="ST&gt;5",AC220&gt;=100),AND('5-man'!AC$28="ST&gt;5",AC228&gt;=100)),'5-man'!AC$24&lt;=IF('5-man'!$BF$4="",999,'5-man'!$BF$4)),100,AC236)))))</f>
        <v/>
      </c>
      <c r="AD237">
        <f>IF(OR('5-man'!AD$29="R",'5-man'!AD$24=$R$242),MIN(100,AD236+10),IF('5-man'!AD$29="P",MIN(100,AD236+25),IF(AND('5-man'!AD$29="D",AD236&gt;=35,'5-man'!AD$24&lt;=IF('5-man'!$BF$4="",999,'5-man'!$BF$4)),AD236-35,IF(AND(LEFT('5-man'!AD$29,3)="ST&gt;",AD236&gt;=100,'5-man'!AD$24&lt;=IF('5-man'!$BF$4="",999,'5-man'!$BF$4)),0,IF(AND(OR(AND('5-man'!AD$25="ST&gt;5",AD204&gt;=100),AND('5-man'!AD$26="ST&gt;5",AD212&gt;=100),AND('5-man'!AD$27="ST&gt;5",AD220&gt;=100),AND('5-man'!AD$28="ST&gt;5",AD228&gt;=100)),'5-man'!AD$24&lt;=IF('5-man'!$BF$4="",999,'5-man'!$BF$4)),100,AD236)))))</f>
        <v/>
      </c>
      <c r="AE237">
        <f>IF(OR('5-man'!AE$29="R",'5-man'!AE$24=$R$242),MIN(100,AE236+10),IF('5-man'!AE$29="P",MIN(100,AE236+25),IF(AND('5-man'!AE$29="D",AE236&gt;=35,'5-man'!AE$24&lt;=IF('5-man'!$BF$4="",999,'5-man'!$BF$4)),AE236-35,IF(AND(LEFT('5-man'!AE$29,3)="ST&gt;",AE236&gt;=100,'5-man'!AE$24&lt;=IF('5-man'!$BF$4="",999,'5-man'!$BF$4)),0,IF(AND(OR(AND('5-man'!AE$25="ST&gt;5",AE204&gt;=100),AND('5-man'!AE$26="ST&gt;5",AE212&gt;=100),AND('5-man'!AE$27="ST&gt;5",AE220&gt;=100),AND('5-man'!AE$28="ST&gt;5",AE228&gt;=100)),'5-man'!AE$24&lt;=IF('5-man'!$BF$4="",999,'5-man'!$BF$4)),100,AE236)))))</f>
        <v/>
      </c>
      <c r="AF237">
        <f>IF(OR('5-man'!AF$29="R",'5-man'!AF$24=$R$242),MIN(100,AF236+10),IF('5-man'!AF$29="P",MIN(100,AF236+25),IF(AND('5-man'!AF$29="D",AF236&gt;=35,'5-man'!AF$24&lt;=IF('5-man'!$BF$4="",999,'5-man'!$BF$4)),AF236-35,IF(AND(LEFT('5-man'!AF$29,3)="ST&gt;",AF236&gt;=100,'5-man'!AF$24&lt;=IF('5-man'!$BF$4="",999,'5-man'!$BF$4)),0,IF(AND(OR(AND('5-man'!AF$25="ST&gt;5",AF204&gt;=100),AND('5-man'!AF$26="ST&gt;5",AF212&gt;=100),AND('5-man'!AF$27="ST&gt;5",AF220&gt;=100),AND('5-man'!AF$28="ST&gt;5",AF228&gt;=100)),'5-man'!AF$24&lt;=IF('5-man'!$BF$4="",999,'5-man'!$BF$4)),100,AF236)))))</f>
        <v/>
      </c>
      <c r="AG237">
        <f>IF(OR('5-man'!AG$29="R",'5-man'!AG$24=$R$242),MIN(100,AG236+10),IF('5-man'!AG$29="P",MIN(100,AG236+25),IF(AND('5-man'!AG$29="D",AG236&gt;=35,'5-man'!AG$24&lt;=IF('5-man'!$BF$4="",999,'5-man'!$BF$4)),AG236-35,IF(AND(LEFT('5-man'!AG$29,3)="ST&gt;",AG236&gt;=100,'5-man'!AG$24&lt;=IF('5-man'!$BF$4="",999,'5-man'!$BF$4)),0,IF(AND(OR(AND('5-man'!AG$25="ST&gt;5",AG204&gt;=100),AND('5-man'!AG$26="ST&gt;5",AG212&gt;=100),AND('5-man'!AG$27="ST&gt;5",AG220&gt;=100),AND('5-man'!AG$28="ST&gt;5",AG228&gt;=100)),'5-man'!AG$24&lt;=IF('5-man'!$BF$4="",999,'5-man'!$BF$4)),100,AG236)))))</f>
        <v/>
      </c>
      <c r="AH237">
        <f>IF(OR('5-man'!AH$29="R",'5-man'!AH$24=$R$242),MIN(100,AH236+10),IF('5-man'!AH$29="P",MIN(100,AH236+25),IF(AND('5-man'!AH$29="D",AH236&gt;=35,'5-man'!AH$24&lt;=IF('5-man'!$BF$4="",999,'5-man'!$BF$4)),AH236-35,IF(AND(LEFT('5-man'!AH$29,3)="ST&gt;",AH236&gt;=100,'5-man'!AH$24&lt;=IF('5-man'!$BF$4="",999,'5-man'!$BF$4)),0,IF(AND(OR(AND('5-man'!AH$25="ST&gt;5",AH204&gt;=100),AND('5-man'!AH$26="ST&gt;5",AH212&gt;=100),AND('5-man'!AH$27="ST&gt;5",AH220&gt;=100),AND('5-man'!AH$28="ST&gt;5",AH228&gt;=100)),'5-man'!AH$24&lt;=IF('5-man'!$BF$4="",999,'5-man'!$BF$4)),100,AH236)))))</f>
        <v/>
      </c>
      <c r="AI237">
        <f>IF(OR('5-man'!AI$29="R",'5-man'!AI$24=$R$242),MIN(100,AI236+10),IF('5-man'!AI$29="P",MIN(100,AI236+25),IF(AND('5-man'!AI$29="D",AI236&gt;=35,'5-man'!AI$24&lt;=IF('5-man'!$BF$4="",999,'5-man'!$BF$4)),AI236-35,IF(AND(LEFT('5-man'!AI$29,3)="ST&gt;",AI236&gt;=100,'5-man'!AI$24&lt;=IF('5-man'!$BF$4="",999,'5-man'!$BF$4)),0,IF(AND(OR(AND('5-man'!AI$25="ST&gt;5",AI204&gt;=100),AND('5-man'!AI$26="ST&gt;5",AI212&gt;=100),AND('5-man'!AI$27="ST&gt;5",AI220&gt;=100),AND('5-man'!AI$28="ST&gt;5",AI228&gt;=100)),'5-man'!AI$24&lt;=IF('5-man'!$BF$4="",999,'5-man'!$BF$4)),100,AI236)))))</f>
        <v/>
      </c>
      <c r="AJ237">
        <f>IF(OR('5-man'!AJ$29="R",'5-man'!AJ$24=$R$242),MIN(100,AJ236+10),IF('5-man'!AJ$29="P",MIN(100,AJ236+25),IF(AND('5-man'!AJ$29="D",AJ236&gt;=35,'5-man'!AJ$24&lt;=IF('5-man'!$BF$4="",999,'5-man'!$BF$4)),AJ236-35,IF(AND(LEFT('5-man'!AJ$29,3)="ST&gt;",AJ236&gt;=100,'5-man'!AJ$24&lt;=IF('5-man'!$BF$4="",999,'5-man'!$BF$4)),0,IF(AND(OR(AND('5-man'!AJ$25="ST&gt;5",AJ204&gt;=100),AND('5-man'!AJ$26="ST&gt;5",AJ212&gt;=100),AND('5-man'!AJ$27="ST&gt;5",AJ220&gt;=100),AND('5-man'!AJ$28="ST&gt;5",AJ228&gt;=100)),'5-man'!AJ$24&lt;=IF('5-man'!$BF$4="",999,'5-man'!$BF$4)),100,AJ236)))))</f>
        <v/>
      </c>
      <c r="AK237">
        <f>IF(OR('5-man'!AK$29="R",'5-man'!AK$24=$R$242),MIN(100,AK236+10),IF('5-man'!AK$29="P",MIN(100,AK236+25),IF(AND('5-man'!AK$29="D",AK236&gt;=35,'5-man'!AK$24&lt;=IF('5-man'!$BF$4="",999,'5-man'!$BF$4)),AK236-35,IF(AND(LEFT('5-man'!AK$29,3)="ST&gt;",AK236&gt;=100,'5-man'!AK$24&lt;=IF('5-man'!$BF$4="",999,'5-man'!$BF$4)),0,IF(AND(OR(AND('5-man'!AK$25="ST&gt;5",AK204&gt;=100),AND('5-man'!AK$26="ST&gt;5",AK212&gt;=100),AND('5-man'!AK$27="ST&gt;5",AK220&gt;=100),AND('5-man'!AK$28="ST&gt;5",AK228&gt;=100)),'5-man'!AK$24&lt;=IF('5-man'!$BF$4="",999,'5-man'!$BF$4)),100,AK236)))))</f>
        <v/>
      </c>
      <c r="AL237">
        <f>IF(OR('5-man'!AL$29="R",'5-man'!AL$24=$R$242),MIN(100,AL236+10),IF('5-man'!AL$29="P",MIN(100,AL236+25),IF(AND('5-man'!AL$29="D",AL236&gt;=35,'5-man'!AL$24&lt;=IF('5-man'!$BF$4="",999,'5-man'!$BF$4)),AL236-35,IF(AND(LEFT('5-man'!AL$29,3)="ST&gt;",AL236&gt;=100,'5-man'!AL$24&lt;=IF('5-man'!$BF$4="",999,'5-man'!$BF$4)),0,IF(AND(OR(AND('5-man'!AL$25="ST&gt;5",AL204&gt;=100),AND('5-man'!AL$26="ST&gt;5",AL212&gt;=100),AND('5-man'!AL$27="ST&gt;5",AL220&gt;=100),AND('5-man'!AL$28="ST&gt;5",AL228&gt;=100)),'5-man'!AL$24&lt;=IF('5-man'!$BF$4="",999,'5-man'!$BF$4)),100,AL236)))))</f>
        <v/>
      </c>
      <c r="AM237">
        <f>IF(OR('5-man'!AM$29="R",'5-man'!AM$24=$R$242),MIN(100,AM236+10),IF('5-man'!AM$29="P",MIN(100,AM236+25),IF(AND('5-man'!AM$29="D",AM236&gt;=35,'5-man'!AM$24&lt;=IF('5-man'!$BF$4="",999,'5-man'!$BF$4)),AM236-35,IF(AND(LEFT('5-man'!AM$29,3)="ST&gt;",AM236&gt;=100,'5-man'!AM$24&lt;=IF('5-man'!$BF$4="",999,'5-man'!$BF$4)),0,IF(AND(OR(AND('5-man'!AM$25="ST&gt;5",AM204&gt;=100),AND('5-man'!AM$26="ST&gt;5",AM212&gt;=100),AND('5-man'!AM$27="ST&gt;5",AM220&gt;=100),AND('5-man'!AM$28="ST&gt;5",AM228&gt;=100)),'5-man'!AM$24&lt;=IF('5-man'!$BF$4="",999,'5-man'!$BF$4)),100,AM236)))))</f>
        <v/>
      </c>
      <c r="AN237">
        <f>IF(OR('5-man'!AN$29="R",'5-man'!AN$24=$R$242),MIN(100,AN236+10),IF('5-man'!AN$29="P",MIN(100,AN236+25),IF(AND('5-man'!AN$29="D",AN236&gt;=35,'5-man'!AN$24&lt;=IF('5-man'!$BF$4="",999,'5-man'!$BF$4)),AN236-35,IF(AND(LEFT('5-man'!AN$29,3)="ST&gt;",AN236&gt;=100,'5-man'!AN$24&lt;=IF('5-man'!$BF$4="",999,'5-man'!$BF$4)),0,IF(AND(OR(AND('5-man'!AN$25="ST&gt;5",AN204&gt;=100),AND('5-man'!AN$26="ST&gt;5",AN212&gt;=100),AND('5-man'!AN$27="ST&gt;5",AN220&gt;=100),AND('5-man'!AN$28="ST&gt;5",AN228&gt;=100)),'5-man'!AN$24&lt;=IF('5-man'!$BF$4="",999,'5-man'!$BF$4)),100,AN236)))))</f>
        <v/>
      </c>
      <c r="AO237">
        <f>IF(OR('5-man'!AO$29="R",'5-man'!AO$24=$R$242),MIN(100,AO236+10),IF('5-man'!AO$29="P",MIN(100,AO236+25),IF(AND('5-man'!AO$29="D",AO236&gt;=35,'5-man'!AO$24&lt;=IF('5-man'!$BF$4="",999,'5-man'!$BF$4)),AO236-35,IF(AND(LEFT('5-man'!AO$29,3)="ST&gt;",AO236&gt;=100,'5-man'!AO$24&lt;=IF('5-man'!$BF$4="",999,'5-man'!$BF$4)),0,IF(AND(OR(AND('5-man'!AO$25="ST&gt;5",AO204&gt;=100),AND('5-man'!AO$26="ST&gt;5",AO212&gt;=100),AND('5-man'!AO$27="ST&gt;5",AO220&gt;=100),AND('5-man'!AO$28="ST&gt;5",AO228&gt;=100)),'5-man'!AO$24&lt;=IF('5-man'!$BF$4="",999,'5-man'!$BF$4)),100,AO236)))))</f>
        <v/>
      </c>
      <c r="AP237">
        <f>IF(OR('5-man'!AP$29="R",'5-man'!AP$24=$R$242),MIN(100,AP236+10),IF('5-man'!AP$29="P",MIN(100,AP236+25),IF(AND('5-man'!AP$29="D",AP236&gt;=35,'5-man'!AP$24&lt;=IF('5-man'!$BF$4="",999,'5-man'!$BF$4)),AP236-35,IF(AND(LEFT('5-man'!AP$29,3)="ST&gt;",AP236&gt;=100,'5-man'!AP$24&lt;=IF('5-man'!$BF$4="",999,'5-man'!$BF$4)),0,IF(AND(OR(AND('5-man'!AP$25="ST&gt;5",AP204&gt;=100),AND('5-man'!AP$26="ST&gt;5",AP212&gt;=100),AND('5-man'!AP$27="ST&gt;5",AP220&gt;=100),AND('5-man'!AP$28="ST&gt;5",AP228&gt;=100)),'5-man'!AP$24&lt;=IF('5-man'!$BF$4="",999,'5-man'!$BF$4)),100,AP236)))))</f>
        <v/>
      </c>
      <c r="AQ237">
        <f>IF(OR('5-man'!AQ$29="R",'5-man'!AQ$24=$R$242),MIN(100,AQ236+10),IF('5-man'!AQ$29="P",MIN(100,AQ236+25),IF(AND('5-man'!AQ$29="D",AQ236&gt;=35,'5-man'!AQ$24&lt;=IF('5-man'!$BF$4="",999,'5-man'!$BF$4)),AQ236-35,IF(AND(LEFT('5-man'!AQ$29,3)="ST&gt;",AQ236&gt;=100,'5-man'!AQ$24&lt;=IF('5-man'!$BF$4="",999,'5-man'!$BF$4)),0,IF(AND(OR(AND('5-man'!AQ$25="ST&gt;5",AQ204&gt;=100),AND('5-man'!AQ$26="ST&gt;5",AQ212&gt;=100),AND('5-man'!AQ$27="ST&gt;5",AQ220&gt;=100),AND('5-man'!AQ$28="ST&gt;5",AQ228&gt;=100)),'5-man'!AQ$24&lt;=IF('5-man'!$BF$4="",999,'5-man'!$BF$4)),100,AQ236)))))</f>
        <v/>
      </c>
      <c r="AR237">
        <f>IF(OR('5-man'!AR$29="R",'5-man'!AR$24=$R$242),MIN(100,AR236+10),IF('5-man'!AR$29="P",MIN(100,AR236+25),IF(AND('5-man'!AR$29="D",AR236&gt;=35,'5-man'!AR$24&lt;=IF('5-man'!$BF$4="",999,'5-man'!$BF$4)),AR236-35,IF(AND(LEFT('5-man'!AR$29,3)="ST&gt;",AR236&gt;=100,'5-man'!AR$24&lt;=IF('5-man'!$BF$4="",999,'5-man'!$BF$4)),0,IF(AND(OR(AND('5-man'!AR$25="ST&gt;5",AR204&gt;=100),AND('5-man'!AR$26="ST&gt;5",AR212&gt;=100),AND('5-man'!AR$27="ST&gt;5",AR220&gt;=100),AND('5-man'!AR$28="ST&gt;5",AR228&gt;=100)),'5-man'!AR$24&lt;=IF('5-man'!$BF$4="",999,'5-man'!$BF$4)),100,AR236)))))</f>
        <v/>
      </c>
      <c r="AS237">
        <f>IF(OR('5-man'!AS$29="R",'5-man'!AS$24=$R$242),MIN(100,AS236+10),IF('5-man'!AS$29="P",MIN(100,AS236+25),IF(AND('5-man'!AS$29="D",AS236&gt;=35,'5-man'!AS$24&lt;=IF('5-man'!$BF$4="",999,'5-man'!$BF$4)),AS236-35,IF(AND(LEFT('5-man'!AS$29,3)="ST&gt;",AS236&gt;=100,'5-man'!AS$24&lt;=IF('5-man'!$BF$4="",999,'5-man'!$BF$4)),0,IF(AND(OR(AND('5-man'!AS$25="ST&gt;5",AS204&gt;=100),AND('5-man'!AS$26="ST&gt;5",AS212&gt;=100),AND('5-man'!AS$27="ST&gt;5",AS220&gt;=100),AND('5-man'!AS$28="ST&gt;5",AS228&gt;=100)),'5-man'!AS$24&lt;=IF('5-man'!$BF$4="",999,'5-man'!$BF$4)),100,AS236)))))</f>
        <v/>
      </c>
      <c r="AT237">
        <f>IF(OR('5-man'!AT$29="R",'5-man'!AT$24=$R$242),MIN(100,AT236+10),IF('5-man'!AT$29="P",MIN(100,AT236+25),IF(AND('5-man'!AT$29="D",AT236&gt;=35,'5-man'!AT$24&lt;=IF('5-man'!$BF$4="",999,'5-man'!$BF$4)),AT236-35,IF(AND(LEFT('5-man'!AT$29,3)="ST&gt;",AT236&gt;=100,'5-man'!AT$24&lt;=IF('5-man'!$BF$4="",999,'5-man'!$BF$4)),0,IF(AND(OR(AND('5-man'!AT$25="ST&gt;5",AT204&gt;=100),AND('5-man'!AT$26="ST&gt;5",AT212&gt;=100),AND('5-man'!AT$27="ST&gt;5",AT220&gt;=100),AND('5-man'!AT$28="ST&gt;5",AT228&gt;=100)),'5-man'!AT$24&lt;=IF('5-man'!$BF$4="",999,'5-man'!$BF$4)),100,AT236)))))</f>
        <v/>
      </c>
      <c r="AU237">
        <f>IF(OR('5-man'!AU$29="R",'5-man'!AU$24=$R$242),MIN(100,AU236+10),IF('5-man'!AU$29="P",MIN(100,AU236+25),IF(AND('5-man'!AU$29="D",AU236&gt;=35,'5-man'!AU$24&lt;=IF('5-man'!$BF$4="",999,'5-man'!$BF$4)),AU236-35,IF(AND(LEFT('5-man'!AU$29,3)="ST&gt;",AU236&gt;=100,'5-man'!AU$24&lt;=IF('5-man'!$BF$4="",999,'5-man'!$BF$4)),0,IF(AND(OR(AND('5-man'!AU$25="ST&gt;5",AU204&gt;=100),AND('5-man'!AU$26="ST&gt;5",AU212&gt;=100),AND('5-man'!AU$27="ST&gt;5",AU220&gt;=100),AND('5-man'!AU$28="ST&gt;5",AU228&gt;=100)),'5-man'!AU$24&lt;=IF('5-man'!$BF$4="",999,'5-man'!$BF$4)),100,AU236)))))</f>
        <v/>
      </c>
      <c r="AV237">
        <f>IF(OR('5-man'!AV$29="R",'5-man'!AV$24=$R$242),MIN(100,AV236+10),IF('5-man'!AV$29="P",MIN(100,AV236+25),IF(AND('5-man'!AV$29="D",AV236&gt;=35,'5-man'!AV$24&lt;=IF('5-man'!$BF$4="",999,'5-man'!$BF$4)),AV236-35,IF(AND(LEFT('5-man'!AV$29,3)="ST&gt;",AV236&gt;=100,'5-man'!AV$24&lt;=IF('5-man'!$BF$4="",999,'5-man'!$BF$4)),0,IF(AND(OR(AND('5-man'!AV$25="ST&gt;5",AV204&gt;=100),AND('5-man'!AV$26="ST&gt;5",AV212&gt;=100),AND('5-man'!AV$27="ST&gt;5",AV220&gt;=100),AND('5-man'!AV$28="ST&gt;5",AV228&gt;=100)),'5-man'!AV$24&lt;=IF('5-man'!$BF$4="",999,'5-man'!$BF$4)),100,AV236)))))</f>
        <v/>
      </c>
      <c r="AW237">
        <f>IF(OR('5-man'!AW$29="R",'5-man'!AW$24=$R$242),MIN(100,AW236+10),IF('5-man'!AW$29="P",MIN(100,AW236+25),IF(AND('5-man'!AW$29="D",AW236&gt;=35,'5-man'!AW$24&lt;=IF('5-man'!$BF$4="",999,'5-man'!$BF$4)),AW236-35,IF(AND(LEFT('5-man'!AW$29,3)="ST&gt;",AW236&gt;=100,'5-man'!AW$24&lt;=IF('5-man'!$BF$4="",999,'5-man'!$BF$4)),0,IF(AND(OR(AND('5-man'!AW$25="ST&gt;5",AW204&gt;=100),AND('5-man'!AW$26="ST&gt;5",AW212&gt;=100),AND('5-man'!AW$27="ST&gt;5",AW220&gt;=100),AND('5-man'!AW$28="ST&gt;5",AW228&gt;=100)),'5-man'!AW$24&lt;=IF('5-man'!$BF$4="",999,'5-man'!$BF$4)),100,AW236)))))</f>
        <v/>
      </c>
      <c r="AX237">
        <f>IF(OR('5-man'!AX$29="R",'5-man'!AX$24=$R$242),MIN(100,AX236+10),IF('5-man'!AX$29="P",MIN(100,AX236+25),IF(AND('5-man'!AX$29="D",AX236&gt;=35,'5-man'!AX$24&lt;=IF('5-man'!$BF$4="",999,'5-man'!$BF$4)),AX236-35,IF(AND(LEFT('5-man'!AX$29,3)="ST&gt;",AX236&gt;=100,'5-man'!AX$24&lt;=IF('5-man'!$BF$4="",999,'5-man'!$BF$4)),0,IF(AND(OR(AND('5-man'!AX$25="ST&gt;5",AX204&gt;=100),AND('5-man'!AX$26="ST&gt;5",AX212&gt;=100),AND('5-man'!AX$27="ST&gt;5",AX220&gt;=100),AND('5-man'!AX$28="ST&gt;5",AX228&gt;=100)),'5-man'!AX$24&lt;=IF('5-man'!$BF$4="",999,'5-man'!$BF$4)),100,AX236)))))</f>
        <v/>
      </c>
      <c r="AY237">
        <f>IF(OR('5-man'!AY$29="R",'5-man'!AY$24=$R$242),MIN(100,AY236+10),IF('5-man'!AY$29="P",MIN(100,AY236+25),IF(AND('5-man'!AY$29="D",AY236&gt;=35,'5-man'!AY$24&lt;=IF('5-man'!$BF$4="",999,'5-man'!$BF$4)),AY236-35,IF(AND(LEFT('5-man'!AY$29,3)="ST&gt;",AY236&gt;=100,'5-man'!AY$24&lt;=IF('5-man'!$BF$4="",999,'5-man'!$BF$4)),0,IF(AND(OR(AND('5-man'!AY$25="ST&gt;5",AY204&gt;=100),AND('5-man'!AY$26="ST&gt;5",AY212&gt;=100),AND('5-man'!AY$27="ST&gt;5",AY220&gt;=100),AND('5-man'!AY$28="ST&gt;5",AY228&gt;=100)),'5-man'!AY$24&lt;=IF('5-man'!$BF$4="",999,'5-man'!$BF$4)),100,AY236)))))</f>
        <v/>
      </c>
      <c r="AZ237">
        <f>IF(OR('5-man'!AZ$29="R",'5-man'!AZ$24=$R$242),MIN(100,AZ236+10),IF('5-man'!AZ$29="P",MIN(100,AZ236+25),IF(AND('5-man'!AZ$29="D",AZ236&gt;=35,'5-man'!AZ$24&lt;=IF('5-man'!$BF$4="",999,'5-man'!$BF$4)),AZ236-35,IF(AND(LEFT('5-man'!AZ$29,3)="ST&gt;",AZ236&gt;=100,'5-man'!AZ$24&lt;=IF('5-man'!$BF$4="",999,'5-man'!$BF$4)),0,IF(AND(OR(AND('5-man'!AZ$25="ST&gt;5",AZ204&gt;=100),AND('5-man'!AZ$26="ST&gt;5",AZ212&gt;=100),AND('5-man'!AZ$27="ST&gt;5",AZ220&gt;=100),AND('5-man'!AZ$28="ST&gt;5",AZ228&gt;=100)),'5-man'!AZ$24&lt;=IF('5-man'!$BF$4="",999,'5-man'!$BF$4)),100,AZ236)))))</f>
        <v/>
      </c>
      <c r="BA237">
        <f>IF(OR('5-man'!BA$29="R",'5-man'!BA$24=$R$242),MIN(100,BA236+10),IF('5-man'!BA$29="P",MIN(100,BA236+25),IF(AND('5-man'!BA$29="D",BA236&gt;=35,'5-man'!BA$24&lt;=IF('5-man'!$BF$4="",999,'5-man'!$BF$4)),BA236-35,IF(AND(LEFT('5-man'!BA$29,3)="ST&gt;",BA236&gt;=100,'5-man'!BA$24&lt;=IF('5-man'!$BF$4="",999,'5-man'!$BF$4)),0,IF(AND(OR(AND('5-man'!BA$25="ST&gt;5",BA204&gt;=100),AND('5-man'!BA$26="ST&gt;5",BA212&gt;=100),AND('5-man'!BA$27="ST&gt;5",BA220&gt;=100),AND('5-man'!BA$28="ST&gt;5",BA228&gt;=100)),'5-man'!BA$24&lt;=IF('5-man'!$BF$4="",999,'5-man'!$BF$4)),100,BA236)))))</f>
        <v/>
      </c>
      <c r="BB237">
        <f>IF(OR('5-man'!BB$29="R",'5-man'!BB$24=$R$242),MIN(100,BB236+10),IF('5-man'!BB$29="P",MIN(100,BB236+25),IF(AND('5-man'!BB$29="D",BB236&gt;=35,'5-man'!BB$24&lt;=IF('5-man'!$BF$4="",999,'5-man'!$BF$4)),BB236-35,IF(AND(LEFT('5-man'!BB$29,3)="ST&gt;",BB236&gt;=100,'5-man'!BB$24&lt;=IF('5-man'!$BF$4="",999,'5-man'!$BF$4)),0,IF(AND(OR(AND('5-man'!BB$25="ST&gt;5",BB204&gt;=100),AND('5-man'!BB$26="ST&gt;5",BB212&gt;=100),AND('5-man'!BB$27="ST&gt;5",BB220&gt;=100),AND('5-man'!BB$28="ST&gt;5",BB228&gt;=100)),'5-man'!BB$24&lt;=IF('5-man'!$BF$4="",999,'5-man'!$BF$4)),100,BB236)))))</f>
        <v/>
      </c>
      <c r="BC237">
        <f>IF(OR('5-man'!BC$29="R",'5-man'!BC$24=$R$242),MIN(100,BC236+10),IF('5-man'!BC$29="P",MIN(100,BC236+25),IF(AND('5-man'!BC$29="D",BC236&gt;=35,'5-man'!BC$24&lt;=IF('5-man'!$BF$4="",999,'5-man'!$BF$4)),BC236-35,IF(AND(LEFT('5-man'!BC$29,3)="ST&gt;",BC236&gt;=100,'5-man'!BC$24&lt;=IF('5-man'!$BF$4="",999,'5-man'!$BF$4)),0,IF(AND(OR(AND('5-man'!BC$25="ST&gt;5",BC204&gt;=100),AND('5-man'!BC$26="ST&gt;5",BC212&gt;=100),AND('5-man'!BC$27="ST&gt;5",BC220&gt;=100),AND('5-man'!BC$28="ST&gt;5",BC228&gt;=100)),'5-man'!BC$24&lt;=IF('5-man'!$BF$4="",999,'5-man'!$BF$4)),100,BC236)))))</f>
        <v/>
      </c>
      <c r="BD237">
        <f>IF(OR('5-man'!BD$29="R",'5-man'!BD$24=$R$242),MIN(100,BD236+10),IF('5-man'!BD$29="P",MIN(100,BD236+25),IF(AND('5-man'!BD$29="D",BD236&gt;=35,'5-man'!BD$24&lt;=IF('5-man'!$BF$4="",999,'5-man'!$BF$4)),BD236-35,IF(AND(LEFT('5-man'!BD$29,3)="ST&gt;",BD236&gt;=100,'5-man'!BD$24&lt;=IF('5-man'!$BF$4="",999,'5-man'!$BF$4)),0,IF(AND(OR(AND('5-man'!BD$25="ST&gt;5",BD204&gt;=100),AND('5-man'!BD$26="ST&gt;5",BD212&gt;=100),AND('5-man'!BD$27="ST&gt;5",BD220&gt;=100),AND('5-man'!BD$28="ST&gt;5",BD228&gt;=100)),'5-man'!BD$24&lt;=IF('5-man'!$BF$4="",999,'5-man'!$BF$4)),100,BD236)))))</f>
        <v/>
      </c>
      <c r="BE237">
        <f>IF(OR('5-man'!BE$29="R",'5-man'!BE$24=$R$242),MIN(100,BE236+10),IF('5-man'!BE$29="P",MIN(100,BE236+25),IF(AND('5-man'!BE$29="D",BE236&gt;=35,'5-man'!BE$24&lt;=IF('5-man'!$BF$4="",999,'5-man'!$BF$4)),BE236-35,IF(AND(LEFT('5-man'!BE$29,3)="ST&gt;",BE236&gt;=100,'5-man'!BE$24&lt;=IF('5-man'!$BF$4="",999,'5-man'!$BF$4)),0,IF(AND(OR(AND('5-man'!BE$25="ST&gt;5",BE204&gt;=100),AND('5-man'!BE$26="ST&gt;5",BE212&gt;=100),AND('5-man'!BE$27="ST&gt;5",BE220&gt;=100),AND('5-man'!BE$28="ST&gt;5",BE228&gt;=100)),'5-man'!BE$24&lt;=IF('5-man'!$BF$4="",999,'5-man'!$BF$4)),100,BE236)))))</f>
        <v/>
      </c>
      <c r="BF237">
        <f>IF(OR('5-man'!BF$29="R",'5-man'!BF$24=$R$242),MIN(100,BF236+10),IF('5-man'!BF$29="P",MIN(100,BF236+25),IF(AND('5-man'!BF$29="D",BF236&gt;=35,'5-man'!BF$24&lt;=IF('5-man'!$BF$4="",999,'5-man'!$BF$4)),BF236-35,IF(AND(LEFT('5-man'!BF$29,3)="ST&gt;",BF236&gt;=100,'5-man'!BF$24&lt;=IF('5-man'!$BF$4="",999,'5-man'!$BF$4)),0,IF(AND(OR(AND('5-man'!BF$25="ST&gt;5",BF204&gt;=100),AND('5-man'!BF$26="ST&gt;5",BF212&gt;=100),AND('5-man'!BF$27="ST&gt;5",BF220&gt;=100),AND('5-man'!BF$28="ST&gt;5",BF228&gt;=100)),'5-man'!BF$24&lt;=IF('5-man'!$BF$4="",999,'5-man'!$BF$4)),100,BF236)))))</f>
        <v/>
      </c>
      <c r="BG237">
        <f>IF(OR('5-man'!BG$29="R",'5-man'!BG$24=$R$242),MIN(100,BG236+10),IF('5-man'!BG$29="P",MIN(100,BG236+25),IF(AND('5-man'!BG$29="D",BG236&gt;=35,'5-man'!BG$24&lt;=IF('5-man'!$BF$4="",999,'5-man'!$BF$4)),BG236-35,IF(AND(LEFT('5-man'!BG$29,3)="ST&gt;",BG236&gt;=100,'5-man'!BG$24&lt;=IF('5-man'!$BF$4="",999,'5-man'!$BF$4)),0,IF(AND(OR(AND('5-man'!BG$25="ST&gt;5",BG204&gt;=100),AND('5-man'!BG$26="ST&gt;5",BG212&gt;=100),AND('5-man'!BG$27="ST&gt;5",BG220&gt;=100),AND('5-man'!BG$28="ST&gt;5",BG228&gt;=100)),'5-man'!BG$24&lt;=IF('5-man'!$BF$4="",999,'5-man'!$BF$4)),100,BG236)))))</f>
        <v/>
      </c>
      <c r="BH237">
        <f>IF(OR('5-man'!BH$29="R",'5-man'!BH$24=$R$242),MIN(100,BH236+10),IF('5-man'!BH$29="P",MIN(100,BH236+25),IF(AND('5-man'!BH$29="D",BH236&gt;=35,'5-man'!BH$24&lt;=IF('5-man'!$BF$4="",999,'5-man'!$BF$4)),BH236-35,IF(AND(LEFT('5-man'!BH$29,3)="ST&gt;",BH236&gt;=100,'5-man'!BH$24&lt;=IF('5-man'!$BF$4="",999,'5-man'!$BF$4)),0,IF(AND(OR(AND('5-man'!BH$25="ST&gt;5",BH204&gt;=100),AND('5-man'!BH$26="ST&gt;5",BH212&gt;=100),AND('5-man'!BH$27="ST&gt;5",BH220&gt;=100),AND('5-man'!BH$28="ST&gt;5",BH228&gt;=100)),'5-man'!BH$24&lt;=IF('5-man'!$BF$4="",999,'5-man'!$BF$4)),100,BH236)))))</f>
        <v/>
      </c>
      <c r="BI237">
        <f>IF(OR('5-man'!BI$29="R",'5-man'!BI$24=$R$242),MIN(100,BI236+10),IF('5-man'!BI$29="P",MIN(100,BI236+25),IF(AND('5-man'!BI$29="D",BI236&gt;=35,'5-man'!BI$24&lt;=IF('5-man'!$BF$4="",999,'5-man'!$BF$4)),BI236-35,IF(AND(LEFT('5-man'!BI$29,3)="ST&gt;",BI236&gt;=100,'5-man'!BI$24&lt;=IF('5-man'!$BF$4="",999,'5-man'!$BF$4)),0,IF(AND(OR(AND('5-man'!BI$25="ST&gt;5",BI204&gt;=100),AND('5-man'!BI$26="ST&gt;5",BI212&gt;=100),AND('5-man'!BI$27="ST&gt;5",BI220&gt;=100),AND('5-man'!BI$28="ST&gt;5",BI228&gt;=100)),'5-man'!BI$24&lt;=IF('5-man'!$BF$4="",999,'5-man'!$BF$4)),100,BI236)))))</f>
        <v/>
      </c>
      <c r="BJ237">
        <f>IF(OR('5-man'!BJ$29="R",'5-man'!BJ$24=$R$242),MIN(100,BJ236+10),IF('5-man'!BJ$29="P",MIN(100,BJ236+25),IF(AND('5-man'!BJ$29="D",BJ236&gt;=35,'5-man'!BJ$24&lt;=IF('5-man'!$BF$4="",999,'5-man'!$BF$4)),BJ236-35,IF(AND(LEFT('5-man'!BJ$29,3)="ST&gt;",BJ236&gt;=100,'5-man'!BJ$24&lt;=IF('5-man'!$BF$4="",999,'5-man'!$BF$4)),0,IF(AND(OR(AND('5-man'!BJ$25="ST&gt;5",BJ204&gt;=100),AND('5-man'!BJ$26="ST&gt;5",BJ212&gt;=100),AND('5-man'!BJ$27="ST&gt;5",BJ220&gt;=100),AND('5-man'!BJ$28="ST&gt;5",BJ228&gt;=100)),'5-man'!BJ$24&lt;=IF('5-man'!$BF$4="",999,'5-man'!$BF$4)),100,BJ236)))))</f>
        <v/>
      </c>
      <c r="BK237">
        <f>IF(OR('5-man'!BK$29="R",'5-man'!BK$24=$R$242),MIN(100,BK236+10),IF('5-man'!BK$29="P",MIN(100,BK236+25),IF(AND('5-man'!BK$29="D",BK236&gt;=35,'5-man'!BK$24&lt;=IF('5-man'!$BF$4="",999,'5-man'!$BF$4)),BK236-35,IF(AND(LEFT('5-man'!BK$29,3)="ST&gt;",BK236&gt;=100,'5-man'!BK$24&lt;=IF('5-man'!$BF$4="",999,'5-man'!$BF$4)),0,IF(AND(OR(AND('5-man'!BK$25="ST&gt;5",BK204&gt;=100),AND('5-man'!BK$26="ST&gt;5",BK212&gt;=100),AND('5-man'!BK$27="ST&gt;5",BK220&gt;=100),AND('5-man'!BK$28="ST&gt;5",BK228&gt;=100)),'5-man'!BK$24&lt;=IF('5-man'!$BF$4="",999,'5-man'!$BF$4)),100,BK236)))))</f>
        <v/>
      </c>
      <c r="BL237">
        <f>IF(OR('5-man'!BL$29="R",'5-man'!BL$24=$R$242),MIN(100,BL236+10),IF('5-man'!BL$29="P",MIN(100,BL236+25),IF(AND('5-man'!BL$29="D",BL236&gt;=35,'5-man'!BL$24&lt;=IF('5-man'!$BF$4="",999,'5-man'!$BF$4)),BL236-35,IF(AND(LEFT('5-man'!BL$29,3)="ST&gt;",BL236&gt;=100,'5-man'!BL$24&lt;=IF('5-man'!$BF$4="",999,'5-man'!$BF$4)),0,IF(AND(OR(AND('5-man'!BL$25="ST&gt;5",BL204&gt;=100),AND('5-man'!BL$26="ST&gt;5",BL212&gt;=100),AND('5-man'!BL$27="ST&gt;5",BL220&gt;=100),AND('5-man'!BL$28="ST&gt;5",BL228&gt;=100)),'5-man'!BL$24&lt;=IF('5-man'!$BF$4="",999,'5-man'!$BF$4)),100,BL236)))))</f>
        <v/>
      </c>
      <c r="BM237">
        <f>IF(OR('5-man'!BM$29="R",'5-man'!BM$24=$R$242),MIN(100,BM236+10),IF('5-man'!BM$29="P",MIN(100,BM236+25),IF(AND('5-man'!BM$29="D",BM236&gt;=35,'5-man'!BM$24&lt;=IF('5-man'!$BF$4="",999,'5-man'!$BF$4)),BM236-35,IF(AND(LEFT('5-man'!BM$29,3)="ST&gt;",BM236&gt;=100,'5-man'!BM$24&lt;=IF('5-man'!$BF$4="",999,'5-man'!$BF$4)),0,IF(AND(OR(AND('5-man'!BM$25="ST&gt;5",BM204&gt;=100),AND('5-man'!BM$26="ST&gt;5",BM212&gt;=100),AND('5-man'!BM$27="ST&gt;5",BM220&gt;=100),AND('5-man'!BM$28="ST&gt;5",BM228&gt;=100)),'5-man'!BM$24&lt;=IF('5-man'!$BF$4="",999,'5-man'!$BF$4)),100,BM236)))))</f>
        <v/>
      </c>
      <c r="BN237">
        <f>IF(OR('5-man'!BN$29="R",'5-man'!BN$24=$R$242),MIN(100,BN236+10),IF('5-man'!BN$29="P",MIN(100,BN236+25),IF(AND('5-man'!BN$29="D",BN236&gt;=35,'5-man'!BN$24&lt;=IF('5-man'!$BF$4="",999,'5-man'!$BF$4)),BN236-35,IF(AND(LEFT('5-man'!BN$29,3)="ST&gt;",BN236&gt;=100,'5-man'!BN$24&lt;=IF('5-man'!$BF$4="",999,'5-man'!$BF$4)),0,IF(AND(OR(AND('5-man'!BN$25="ST&gt;5",BN204&gt;=100),AND('5-man'!BN$26="ST&gt;5",BN212&gt;=100),AND('5-man'!BN$27="ST&gt;5",BN220&gt;=100),AND('5-man'!BN$28="ST&gt;5",BN228&gt;=100)),'5-man'!BN$24&lt;=IF('5-man'!$BF$4="",999,'5-man'!$BF$4)),100,BN236)))))</f>
        <v/>
      </c>
      <c r="BO237">
        <f>IF(OR('5-man'!BO$29="R",'5-man'!BO$24=$R$242),MIN(100,BO236+10),IF('5-man'!BO$29="P",MIN(100,BO236+25),IF(AND('5-man'!BO$29="D",BO236&gt;=35,'5-man'!BO$24&lt;=IF('5-man'!$BF$4="",999,'5-man'!$BF$4)),BO236-35,IF(AND(LEFT('5-man'!BO$29,3)="ST&gt;",BO236&gt;=100,'5-man'!BO$24&lt;=IF('5-man'!$BF$4="",999,'5-man'!$BF$4)),0,IF(AND(OR(AND('5-man'!BO$25="ST&gt;5",BO204&gt;=100),AND('5-man'!BO$26="ST&gt;5",BO212&gt;=100),AND('5-man'!BO$27="ST&gt;5",BO220&gt;=100),AND('5-man'!BO$28="ST&gt;5",BO228&gt;=100)),'5-man'!BO$24&lt;=IF('5-man'!$BF$4="",999,'5-man'!$BF$4)),100,BO236)))))</f>
        <v/>
      </c>
      <c r="BP237">
        <f>IF(OR('5-man'!BP$29="R",'5-man'!BP$24=$R$242),MIN(100,BP236+10),IF('5-man'!BP$29="P",MIN(100,BP236+25),IF(AND('5-man'!BP$29="D",BP236&gt;=35,'5-man'!BP$24&lt;=IF('5-man'!$BF$4="",999,'5-man'!$BF$4)),BP236-35,IF(AND(LEFT('5-man'!BP$29,3)="ST&gt;",BP236&gt;=100,'5-man'!BP$24&lt;=IF('5-man'!$BF$4="",999,'5-man'!$BF$4)),0,IF(AND(OR(AND('5-man'!BP$25="ST&gt;5",BP204&gt;=100),AND('5-man'!BP$26="ST&gt;5",BP212&gt;=100),AND('5-man'!BP$27="ST&gt;5",BP220&gt;=100),AND('5-man'!BP$28="ST&gt;5",BP228&gt;=100)),'5-man'!BP$24&lt;=IF('5-man'!$BF$4="",999,'5-man'!$BF$4)),100,BP236)))))</f>
        <v/>
      </c>
      <c r="BQ237">
        <f>IF(OR('5-man'!BQ$29="R",'5-man'!BQ$24=$R$242),MIN(100,BQ236+10),IF('5-man'!BQ$29="P",MIN(100,BQ236+25),IF(AND('5-man'!BQ$29="D",BQ236&gt;=35,'5-man'!BQ$24&lt;=IF('5-man'!$BF$4="",999,'5-man'!$BF$4)),BQ236-35,IF(AND(LEFT('5-man'!BQ$29,3)="ST&gt;",BQ236&gt;=100,'5-man'!BQ$24&lt;=IF('5-man'!$BF$4="",999,'5-man'!$BF$4)),0,IF(AND(OR(AND('5-man'!BQ$25="ST&gt;5",BQ204&gt;=100),AND('5-man'!BQ$26="ST&gt;5",BQ212&gt;=100),AND('5-man'!BQ$27="ST&gt;5",BQ220&gt;=100),AND('5-man'!BQ$28="ST&gt;5",BQ228&gt;=100)),'5-man'!BQ$24&lt;=IF('5-man'!$BF$4="",999,'5-man'!$BF$4)),100,BQ236)))))</f>
        <v/>
      </c>
      <c r="BR237">
        <f>IF(OR('5-man'!BR$29="R",'5-man'!BR$24=$R$242),MIN(100,BR236+10),IF('5-man'!BR$29="P",MIN(100,BR236+25),IF(AND('5-man'!BR$29="D",BR236&gt;=35,'5-man'!BR$24&lt;=IF('5-man'!$BF$4="",999,'5-man'!$BF$4)),BR236-35,IF(AND(LEFT('5-man'!BR$29,3)="ST&gt;",BR236&gt;=100,'5-man'!BR$24&lt;=IF('5-man'!$BF$4="",999,'5-man'!$BF$4)),0,IF(AND(OR(AND('5-man'!BR$25="ST&gt;5",BR204&gt;=100),AND('5-man'!BR$26="ST&gt;5",BR212&gt;=100),AND('5-man'!BR$27="ST&gt;5",BR220&gt;=100),AND('5-man'!BR$28="ST&gt;5",BR228&gt;=100)),'5-man'!BR$24&lt;=IF('5-man'!$BF$4="",999,'5-man'!$BF$4)),100,BR236)))))</f>
        <v/>
      </c>
      <c r="BS237">
        <f>IF(OR('5-man'!BS$29="R",'5-man'!BS$24=$R$242),MIN(100,BS236+10),IF('5-man'!BS$29="P",MIN(100,BS236+25),IF(AND('5-man'!BS$29="D",BS236&gt;=35,'5-man'!BS$24&lt;=IF('5-man'!$BF$4="",999,'5-man'!$BF$4)),BS236-35,IF(AND(LEFT('5-man'!BS$29,3)="ST&gt;",BS236&gt;=100,'5-man'!BS$24&lt;=IF('5-man'!$BF$4="",999,'5-man'!$BF$4)),0,IF(AND(OR(AND('5-man'!BS$25="ST&gt;5",BS204&gt;=100),AND('5-man'!BS$26="ST&gt;5",BS212&gt;=100),AND('5-man'!BS$27="ST&gt;5",BS220&gt;=100),AND('5-man'!BS$28="ST&gt;5",BS228&gt;=100)),'5-man'!BS$24&lt;=IF('5-man'!$BF$4="",999,'5-man'!$BF$4)),100,BS236)))))</f>
        <v/>
      </c>
      <c r="BT237">
        <f>IF(OR('5-man'!BT$29="R",'5-man'!BT$24=$R$242),MIN(100,BT236+10),IF('5-man'!BT$29="P",MIN(100,BT236+25),IF(AND('5-man'!BT$29="D",BT236&gt;=35,'5-man'!BT$24&lt;=IF('5-man'!$BF$4="",999,'5-man'!$BF$4)),BT236-35,IF(AND(LEFT('5-man'!BT$29,3)="ST&gt;",BT236&gt;=100,'5-man'!BT$24&lt;=IF('5-man'!$BF$4="",999,'5-man'!$BF$4)),0,IF(AND(OR(AND('5-man'!BT$25="ST&gt;5",BT204&gt;=100),AND('5-man'!BT$26="ST&gt;5",BT212&gt;=100),AND('5-man'!BT$27="ST&gt;5",BT220&gt;=100),AND('5-man'!BT$28="ST&gt;5",BT228&gt;=100)),'5-man'!BT$24&lt;=IF('5-man'!$BF$4="",999,'5-man'!$BF$4)),100,BT236)))))</f>
        <v/>
      </c>
      <c r="BU237">
        <f>IF(OR('5-man'!BU$29="R",'5-man'!BU$24=$R$242),MIN(100,BU236+10),IF('5-man'!BU$29="P",MIN(100,BU236+25),IF(AND('5-man'!BU$29="D",BU236&gt;=35,'5-man'!BU$24&lt;=IF('5-man'!$BF$4="",999,'5-man'!$BF$4)),BU236-35,IF(AND(LEFT('5-man'!BU$29,3)="ST&gt;",BU236&gt;=100,'5-man'!BU$24&lt;=IF('5-man'!$BF$4="",999,'5-man'!$BF$4)),0,IF(AND(OR(AND('5-man'!BU$25="ST&gt;5",BU204&gt;=100),AND('5-man'!BU$26="ST&gt;5",BU212&gt;=100),AND('5-man'!BU$27="ST&gt;5",BU220&gt;=100),AND('5-man'!BU$28="ST&gt;5",BU228&gt;=100)),'5-man'!BU$24&lt;=IF('5-man'!$BF$4="",999,'5-man'!$BF$4)),100,BU236)))))</f>
        <v/>
      </c>
      <c r="BV237">
        <f>IF(OR('5-man'!BV$29="R",'5-man'!BV$24=$R$242),MIN(100,BV236+10),IF('5-man'!BV$29="P",MIN(100,BV236+25),IF(AND('5-man'!BV$29="D",BV236&gt;=35,'5-man'!BV$24&lt;=IF('5-man'!$BF$4="",999,'5-man'!$BF$4)),BV236-35,IF(AND(LEFT('5-man'!BV$29,3)="ST&gt;",BV236&gt;=100,'5-man'!BV$24&lt;=IF('5-man'!$BF$4="",999,'5-man'!$BF$4)),0,IF(AND(OR(AND('5-man'!BV$25="ST&gt;5",BV204&gt;=100),AND('5-man'!BV$26="ST&gt;5",BV212&gt;=100),AND('5-man'!BV$27="ST&gt;5",BV220&gt;=100),AND('5-man'!BV$28="ST&gt;5",BV228&gt;=100)),'5-man'!BV$24&lt;=IF('5-man'!$BF$4="",999,'5-man'!$BF$4)),100,BV236)))))</f>
        <v/>
      </c>
      <c r="BW237">
        <f>IF(OR('5-man'!BW$29="R",'5-man'!BW$24=$R$242),MIN(100,BW236+10),IF('5-man'!BW$29="P",MIN(100,BW236+25),IF(AND('5-man'!BW$29="D",BW236&gt;=35,'5-man'!BW$24&lt;=IF('5-man'!$BF$4="",999,'5-man'!$BF$4)),BW236-35,IF(AND(LEFT('5-man'!BW$29,3)="ST&gt;",BW236&gt;=100,'5-man'!BW$24&lt;=IF('5-man'!$BF$4="",999,'5-man'!$BF$4)),0,IF(AND(OR(AND('5-man'!BW$25="ST&gt;5",BW204&gt;=100),AND('5-man'!BW$26="ST&gt;5",BW212&gt;=100),AND('5-man'!BW$27="ST&gt;5",BW220&gt;=100),AND('5-man'!BW$28="ST&gt;5",BW228&gt;=100)),'5-man'!BW$24&lt;=IF('5-man'!$BF$4="",999,'5-man'!$BF$4)),100,BW236)))))</f>
        <v/>
      </c>
      <c r="BX237">
        <f>IF(OR('5-man'!BX$29="R",'5-man'!BX$24=$R$242),MIN(100,BX236+10),IF('5-man'!BX$29="P",MIN(100,BX236+25),IF(AND('5-man'!BX$29="D",BX236&gt;=35,'5-man'!BX$24&lt;=IF('5-man'!$BF$4="",999,'5-man'!$BF$4)),BX236-35,IF(AND(LEFT('5-man'!BX$29,3)="ST&gt;",BX236&gt;=100,'5-man'!BX$24&lt;=IF('5-man'!$BF$4="",999,'5-man'!$BF$4)),0,IF(AND(OR(AND('5-man'!BX$25="ST&gt;5",BX204&gt;=100),AND('5-man'!BX$26="ST&gt;5",BX212&gt;=100),AND('5-man'!BX$27="ST&gt;5",BX220&gt;=100),AND('5-man'!BX$28="ST&gt;5",BX228&gt;=100)),'5-man'!BX$24&lt;=IF('5-man'!$BF$4="",999,'5-man'!$BF$4)),100,BX236)))))</f>
        <v/>
      </c>
      <c r="BY237">
        <f>IF(OR('5-man'!BY$29="R",'5-man'!BY$24=$R$242),MIN(100,BY236+10),IF('5-man'!BY$29="P",MIN(100,BY236+25),IF(AND('5-man'!BY$29="D",BY236&gt;=35,'5-man'!BY$24&lt;=IF('5-man'!$BF$4="",999,'5-man'!$BF$4)),BY236-35,IF(AND(LEFT('5-man'!BY$29,3)="ST&gt;",BY236&gt;=100,'5-man'!BY$24&lt;=IF('5-man'!$BF$4="",999,'5-man'!$BF$4)),0,IF(AND(OR(AND('5-man'!BY$25="ST&gt;5",BY204&gt;=100),AND('5-man'!BY$26="ST&gt;5",BY212&gt;=100),AND('5-man'!BY$27="ST&gt;5",BY220&gt;=100),AND('5-man'!BY$28="ST&gt;5",BY228&gt;=100)),'5-man'!BY$24&lt;=IF('5-man'!$BF$4="",999,'5-man'!$BF$4)),100,BY236)))))</f>
        <v/>
      </c>
      <c r="BZ237">
        <f>IF(OR('5-man'!BZ$29="R",'5-man'!BZ$24=$R$242),MIN(100,BZ236+10),IF('5-man'!BZ$29="P",MIN(100,BZ236+25),IF(AND('5-man'!BZ$29="D",BZ236&gt;=35,'5-man'!BZ$24&lt;=IF('5-man'!$BF$4="",999,'5-man'!$BF$4)),BZ236-35,IF(AND(LEFT('5-man'!BZ$29,3)="ST&gt;",BZ236&gt;=100,'5-man'!BZ$24&lt;=IF('5-man'!$BF$4="",999,'5-man'!$BF$4)),0,IF(AND(OR(AND('5-man'!BZ$25="ST&gt;5",BZ204&gt;=100),AND('5-man'!BZ$26="ST&gt;5",BZ212&gt;=100),AND('5-man'!BZ$27="ST&gt;5",BZ220&gt;=100),AND('5-man'!BZ$28="ST&gt;5",BZ228&gt;=100)),'5-man'!BZ$24&lt;=IF('5-man'!$BF$4="",999,'5-man'!$BF$4)),100,BZ236)))))</f>
        <v/>
      </c>
      <c r="CA237">
        <f>IF(OR('5-man'!CA$29="R",'5-man'!CA$24=$R$242),MIN(100,CA236+10),IF('5-man'!CA$29="P",MIN(100,CA236+25),IF(AND('5-man'!CA$29="D",CA236&gt;=35,'5-man'!CA$24&lt;=IF('5-man'!$BF$4="",999,'5-man'!$BF$4)),CA236-35,IF(AND(LEFT('5-man'!CA$29,3)="ST&gt;",CA236&gt;=100,'5-man'!CA$24&lt;=IF('5-man'!$BF$4="",999,'5-man'!$BF$4)),0,IF(AND(OR(AND('5-man'!CA$25="ST&gt;5",CA204&gt;=100),AND('5-man'!CA$26="ST&gt;5",CA212&gt;=100),AND('5-man'!CA$27="ST&gt;5",CA220&gt;=100),AND('5-man'!CA$28="ST&gt;5",CA228&gt;=100)),'5-man'!CA$24&lt;=IF('5-man'!$BF$4="",999,'5-man'!$BF$4)),100,CA236)))))</f>
        <v/>
      </c>
      <c r="CB237">
        <f>IF(OR('5-man'!CB$29="R",'5-man'!CB$24=$R$242),MIN(100,CB236+10),IF('5-man'!CB$29="P",MIN(100,CB236+25),IF(AND('5-man'!CB$29="D",CB236&gt;=35,'5-man'!CB$24&lt;=IF('5-man'!$BF$4="",999,'5-man'!$BF$4)),CB236-35,IF(AND(LEFT('5-man'!CB$29,3)="ST&gt;",CB236&gt;=100,'5-man'!CB$24&lt;=IF('5-man'!$BF$4="",999,'5-man'!$BF$4)),0,IF(AND(OR(AND('5-man'!CB$25="ST&gt;5",CB204&gt;=100),AND('5-man'!CB$26="ST&gt;5",CB212&gt;=100),AND('5-man'!CB$27="ST&gt;5",CB220&gt;=100),AND('5-man'!CB$28="ST&gt;5",CB228&gt;=100)),'5-man'!CB$24&lt;=IF('5-man'!$BF$4="",999,'5-man'!$BF$4)),100,CB236)))))</f>
        <v/>
      </c>
      <c r="CC237">
        <f>IF(OR('5-man'!CC$29="R",'5-man'!CC$24=$R$242),MIN(100,CC236+10),IF('5-man'!CC$29="P",MIN(100,CC236+25),IF(AND('5-man'!CC$29="D",CC236&gt;=35,'5-man'!CC$24&lt;=IF('5-man'!$BF$4="",999,'5-man'!$BF$4)),CC236-35,IF(AND(LEFT('5-man'!CC$29,3)="ST&gt;",CC236&gt;=100,'5-man'!CC$24&lt;=IF('5-man'!$BF$4="",999,'5-man'!$BF$4)),0,IF(AND(OR(AND('5-man'!CC$25="ST&gt;5",CC204&gt;=100),AND('5-man'!CC$26="ST&gt;5",CC212&gt;=100),AND('5-man'!CC$27="ST&gt;5",CC220&gt;=100),AND('5-man'!CC$28="ST&gt;5",CC228&gt;=100)),'5-man'!CC$24&lt;=IF('5-man'!$BF$4="",999,'5-man'!$BF$4)),100,CC236)))))</f>
        <v/>
      </c>
      <c r="CD237">
        <f>IF(OR('5-man'!CD$29="R",'5-man'!CD$24=$R$242),MIN(100,CD236+10),IF('5-man'!CD$29="P",MIN(100,CD236+25),IF(AND('5-man'!CD$29="D",CD236&gt;=35,'5-man'!CD$24&lt;=IF('5-man'!$BF$4="",999,'5-man'!$BF$4)),CD236-35,IF(AND(LEFT('5-man'!CD$29,3)="ST&gt;",CD236&gt;=100,'5-man'!CD$24&lt;=IF('5-man'!$BF$4="",999,'5-man'!$BF$4)),0,IF(AND(OR(AND('5-man'!CD$25="ST&gt;5",CD204&gt;=100),AND('5-man'!CD$26="ST&gt;5",CD212&gt;=100),AND('5-man'!CD$27="ST&gt;5",CD220&gt;=100),AND('5-man'!CD$28="ST&gt;5",CD228&gt;=100)),'5-man'!CD$24&lt;=IF('5-man'!$BF$4="",999,'5-man'!$BF$4)),100,CD236)))))</f>
        <v/>
      </c>
    </row>
    <row r="238">
      <c r="A238" t="inlineStr">
        <is>
          <t>P5 timer</t>
        </is>
      </c>
      <c r="B238" t="n">
        <v>0</v>
      </c>
      <c r="C238">
        <f>IF(OR('5-man'!C$29="R",'5-man'!C$24=$R$242,AND(ISNUMBER($R$242),'5-man'!C$24&lt;$R$242)),0,IF(B237&gt;=100,0,IF(B238+1&gt;=IF(OR('5-man'!$F$8=TRUE,'5-man'!$F$8="TRUE",'5-man'!$F$8="Yes"),25,50),0,B238+1)))</f>
        <v/>
      </c>
      <c r="D238">
        <f>IF(OR('5-man'!D$29="R",'5-man'!D$24=$R$242,AND(ISNUMBER($R$242),'5-man'!D$24&lt;$R$242)),0,IF(C237&gt;=100,0,IF(C238+1&gt;=IF(OR('5-man'!$F$8=TRUE,'5-man'!$F$8="TRUE",'5-man'!$F$8="Yes"),25,50),0,C238+1)))</f>
        <v/>
      </c>
      <c r="E238">
        <f>IF(OR('5-man'!E$29="R",'5-man'!E$24=$R$242,AND(ISNUMBER($R$242),'5-man'!E$24&lt;$R$242)),0,IF(D237&gt;=100,0,IF(D238+1&gt;=IF(OR('5-man'!$F$8=TRUE,'5-man'!$F$8="TRUE",'5-man'!$F$8="Yes"),25,50),0,D238+1)))</f>
        <v/>
      </c>
      <c r="F238">
        <f>IF(OR('5-man'!F$29="R",'5-man'!F$24=$R$242,AND(ISNUMBER($R$242),'5-man'!F$24&lt;$R$242)),0,IF(E237&gt;=100,0,IF(E238+1&gt;=IF(OR('5-man'!$F$8=TRUE,'5-man'!$F$8="TRUE",'5-man'!$F$8="Yes"),25,50),0,E238+1)))</f>
        <v/>
      </c>
      <c r="G238">
        <f>IF(OR('5-man'!G$29="R",'5-man'!G$24=$R$242,AND(ISNUMBER($R$242),'5-man'!G$24&lt;$R$242)),0,IF(F237&gt;=100,0,IF(F238+1&gt;=IF(OR('5-man'!$F$8=TRUE,'5-man'!$F$8="TRUE",'5-man'!$F$8="Yes"),25,50),0,F238+1)))</f>
        <v/>
      </c>
      <c r="H238">
        <f>IF(OR('5-man'!H$29="R",'5-man'!H$24=$R$242,AND(ISNUMBER($R$242),'5-man'!H$24&lt;$R$242)),0,IF(G237&gt;=100,0,IF(G238+1&gt;=IF(OR('5-man'!$F$8=TRUE,'5-man'!$F$8="TRUE",'5-man'!$F$8="Yes"),25,50),0,G238+1)))</f>
        <v/>
      </c>
      <c r="I238">
        <f>IF(OR('5-man'!I$29="R",'5-man'!I$24=$R$242,AND(ISNUMBER($R$242),'5-man'!I$24&lt;$R$242)),0,IF(H237&gt;=100,0,IF(H238+1&gt;=IF(OR('5-man'!$F$8=TRUE,'5-man'!$F$8="TRUE",'5-man'!$F$8="Yes"),25,50),0,H238+1)))</f>
        <v/>
      </c>
      <c r="J238">
        <f>IF(OR('5-man'!J$29="R",'5-man'!J$24=$R$242,AND(ISNUMBER($R$242),'5-man'!J$24&lt;$R$242)),0,IF(I237&gt;=100,0,IF(I238+1&gt;=IF(OR('5-man'!$F$8=TRUE,'5-man'!$F$8="TRUE",'5-man'!$F$8="Yes"),25,50),0,I238+1)))</f>
        <v/>
      </c>
      <c r="K238">
        <f>IF(OR('5-man'!K$29="R",'5-man'!K$24=$R$242,AND(ISNUMBER($R$242),'5-man'!K$24&lt;$R$242)),0,IF(J237&gt;=100,0,IF(J238+1&gt;=IF(OR('5-man'!$F$8=TRUE,'5-man'!$F$8="TRUE",'5-man'!$F$8="Yes"),25,50),0,J238+1)))</f>
        <v/>
      </c>
      <c r="L238">
        <f>IF(OR('5-man'!L$29="R",'5-man'!L$24=$R$242,AND(ISNUMBER($R$242),'5-man'!L$24&lt;$R$242)),0,IF(K237&gt;=100,0,IF(K238+1&gt;=IF(OR('5-man'!$F$8=TRUE,'5-man'!$F$8="TRUE",'5-man'!$F$8="Yes"),25,50),0,K238+1)))</f>
        <v/>
      </c>
      <c r="M238">
        <f>IF(OR('5-man'!M$29="R",'5-man'!M$24=$R$242,AND(ISNUMBER($R$242),'5-man'!M$24&lt;$R$242)),0,IF(L237&gt;=100,0,IF(L238+1&gt;=IF(OR('5-man'!$F$8=TRUE,'5-man'!$F$8="TRUE",'5-man'!$F$8="Yes"),25,50),0,L238+1)))</f>
        <v/>
      </c>
      <c r="N238">
        <f>IF(OR('5-man'!N$29="R",'5-man'!N$24=$R$242,AND(ISNUMBER($R$242),'5-man'!N$24&lt;$R$242)),0,IF(M237&gt;=100,0,IF(M238+1&gt;=IF(OR('5-man'!$F$8=TRUE,'5-man'!$F$8="TRUE",'5-man'!$F$8="Yes"),25,50),0,M238+1)))</f>
        <v/>
      </c>
      <c r="O238">
        <f>IF(OR('5-man'!O$29="R",'5-man'!O$24=$R$242,AND(ISNUMBER($R$242),'5-man'!O$24&lt;$R$242)),0,IF(N237&gt;=100,0,IF(N238+1&gt;=IF(OR('5-man'!$F$8=TRUE,'5-man'!$F$8="TRUE",'5-man'!$F$8="Yes"),25,50),0,N238+1)))</f>
        <v/>
      </c>
      <c r="P238">
        <f>IF(OR('5-man'!P$29="R",'5-man'!P$24=$R$242,AND(ISNUMBER($R$242),'5-man'!P$24&lt;$R$242)),0,IF(O237&gt;=100,0,IF(O238+1&gt;=IF(OR('5-man'!$F$8=TRUE,'5-man'!$F$8="TRUE",'5-man'!$F$8="Yes"),25,50),0,O238+1)))</f>
        <v/>
      </c>
      <c r="Q238">
        <f>IF(OR('5-man'!Q$29="R",'5-man'!Q$24=$R$242,AND(ISNUMBER($R$242),'5-man'!Q$24&lt;$R$242)),0,IF(P237&gt;=100,0,IF(P238+1&gt;=IF(OR('5-man'!$F$8=TRUE,'5-man'!$F$8="TRUE",'5-man'!$F$8="Yes"),25,50),0,P238+1)))</f>
        <v/>
      </c>
      <c r="R238">
        <f>IF(OR('5-man'!R$29="R",'5-man'!R$24=$R$242,AND(ISNUMBER($R$242),'5-man'!R$24&lt;$R$242)),0,IF(Q237&gt;=100,0,IF(Q238+1&gt;=IF(OR('5-man'!$F$8=TRUE,'5-man'!$F$8="TRUE",'5-man'!$F$8="Yes"),25,50),0,Q238+1)))</f>
        <v/>
      </c>
      <c r="S238">
        <f>IF(OR('5-man'!S$29="R",'5-man'!S$24=$R$242,AND(ISNUMBER($R$242),'5-man'!S$24&lt;$R$242)),0,IF(R237&gt;=100,0,IF(R238+1&gt;=IF(OR('5-man'!$F$8=TRUE,'5-man'!$F$8="TRUE",'5-man'!$F$8="Yes"),25,50),0,R238+1)))</f>
        <v/>
      </c>
      <c r="T238">
        <f>IF(OR('5-man'!T$29="R",'5-man'!T$24=$R$242,AND(ISNUMBER($R$242),'5-man'!T$24&lt;$R$242)),0,IF(S237&gt;=100,0,IF(S238+1&gt;=IF(OR('5-man'!$F$8=TRUE,'5-man'!$F$8="TRUE",'5-man'!$F$8="Yes"),25,50),0,S238+1)))</f>
        <v/>
      </c>
      <c r="U238">
        <f>IF(OR('5-man'!U$29="R",'5-man'!U$24=$R$242,AND(ISNUMBER($R$242),'5-man'!U$24&lt;$R$242)),0,IF(T237&gt;=100,0,IF(T238+1&gt;=IF(OR('5-man'!$F$8=TRUE,'5-man'!$F$8="TRUE",'5-man'!$F$8="Yes"),25,50),0,T238+1)))</f>
        <v/>
      </c>
      <c r="V238">
        <f>IF(OR('5-man'!V$29="R",'5-man'!V$24=$R$242,AND(ISNUMBER($R$242),'5-man'!V$24&lt;$R$242)),0,IF(U237&gt;=100,0,IF(U238+1&gt;=IF(OR('5-man'!$F$8=TRUE,'5-man'!$F$8="TRUE",'5-man'!$F$8="Yes"),25,50),0,U238+1)))</f>
        <v/>
      </c>
      <c r="W238">
        <f>IF(OR('5-man'!W$29="R",'5-man'!W$24=$R$242,AND(ISNUMBER($R$242),'5-man'!W$24&lt;$R$242)),0,IF(V237&gt;=100,0,IF(V238+1&gt;=IF(OR('5-man'!$F$8=TRUE,'5-man'!$F$8="TRUE",'5-man'!$F$8="Yes"),25,50),0,V238+1)))</f>
        <v/>
      </c>
      <c r="X238">
        <f>IF(OR('5-man'!X$29="R",'5-man'!X$24=$R$242,AND(ISNUMBER($R$242),'5-man'!X$24&lt;$R$242)),0,IF(W237&gt;=100,0,IF(W238+1&gt;=IF(OR('5-man'!$F$8=TRUE,'5-man'!$F$8="TRUE",'5-man'!$F$8="Yes"),25,50),0,W238+1)))</f>
        <v/>
      </c>
      <c r="Y238">
        <f>IF(OR('5-man'!Y$29="R",'5-man'!Y$24=$R$242,AND(ISNUMBER($R$242),'5-man'!Y$24&lt;$R$242)),0,IF(X237&gt;=100,0,IF(X238+1&gt;=IF(OR('5-man'!$F$8=TRUE,'5-man'!$F$8="TRUE",'5-man'!$F$8="Yes"),25,50),0,X238+1)))</f>
        <v/>
      </c>
      <c r="Z238">
        <f>IF(OR('5-man'!Z$29="R",'5-man'!Z$24=$R$242,AND(ISNUMBER($R$242),'5-man'!Z$24&lt;$R$242)),0,IF(Y237&gt;=100,0,IF(Y238+1&gt;=IF(OR('5-man'!$F$8=TRUE,'5-man'!$F$8="TRUE",'5-man'!$F$8="Yes"),25,50),0,Y238+1)))</f>
        <v/>
      </c>
      <c r="AA238">
        <f>IF(OR('5-man'!AA$29="R",'5-man'!AA$24=$R$242,AND(ISNUMBER($R$242),'5-man'!AA$24&lt;$R$242)),0,IF(Z237&gt;=100,0,IF(Z238+1&gt;=IF(OR('5-man'!$F$8=TRUE,'5-man'!$F$8="TRUE",'5-man'!$F$8="Yes"),25,50),0,Z238+1)))</f>
        <v/>
      </c>
      <c r="AB238">
        <f>IF(OR('5-man'!AB$29="R",'5-man'!AB$24=$R$242,AND(ISNUMBER($R$242),'5-man'!AB$24&lt;$R$242)),0,IF(AA237&gt;=100,0,IF(AA238+1&gt;=IF(OR('5-man'!$F$8=TRUE,'5-man'!$F$8="TRUE",'5-man'!$F$8="Yes"),25,50),0,AA238+1)))</f>
        <v/>
      </c>
      <c r="AC238">
        <f>IF(OR('5-man'!AC$29="R",'5-man'!AC$24=$R$242,AND(ISNUMBER($R$242),'5-man'!AC$24&lt;$R$242)),0,IF(AB237&gt;=100,0,IF(AB238+1&gt;=IF(OR('5-man'!$F$8=TRUE,'5-man'!$F$8="TRUE",'5-man'!$F$8="Yes"),25,50),0,AB238+1)))</f>
        <v/>
      </c>
      <c r="AD238">
        <f>IF(OR('5-man'!AD$29="R",'5-man'!AD$24=$R$242,AND(ISNUMBER($R$242),'5-man'!AD$24&lt;$R$242)),0,IF(AC237&gt;=100,0,IF(AC238+1&gt;=IF(OR('5-man'!$F$8=TRUE,'5-man'!$F$8="TRUE",'5-man'!$F$8="Yes"),25,50),0,AC238+1)))</f>
        <v/>
      </c>
      <c r="AE238">
        <f>IF(OR('5-man'!AE$29="R",'5-man'!AE$24=$R$242,AND(ISNUMBER($R$242),'5-man'!AE$24&lt;$R$242)),0,IF(AD237&gt;=100,0,IF(AD238+1&gt;=IF(OR('5-man'!$F$8=TRUE,'5-man'!$F$8="TRUE",'5-man'!$F$8="Yes"),25,50),0,AD238+1)))</f>
        <v/>
      </c>
      <c r="AF238">
        <f>IF(OR('5-man'!AF$29="R",'5-man'!AF$24=$R$242,AND(ISNUMBER($R$242),'5-man'!AF$24&lt;$R$242)),0,IF(AE237&gt;=100,0,IF(AE238+1&gt;=IF(OR('5-man'!$F$8=TRUE,'5-man'!$F$8="TRUE",'5-man'!$F$8="Yes"),25,50),0,AE238+1)))</f>
        <v/>
      </c>
      <c r="AG238">
        <f>IF(OR('5-man'!AG$29="R",'5-man'!AG$24=$R$242,AND(ISNUMBER($R$242),'5-man'!AG$24&lt;$R$242)),0,IF(AF237&gt;=100,0,IF(AF238+1&gt;=IF(OR('5-man'!$F$8=TRUE,'5-man'!$F$8="TRUE",'5-man'!$F$8="Yes"),25,50),0,AF238+1)))</f>
        <v/>
      </c>
      <c r="AH238">
        <f>IF(OR('5-man'!AH$29="R",'5-man'!AH$24=$R$242,AND(ISNUMBER($R$242),'5-man'!AH$24&lt;$R$242)),0,IF(AG237&gt;=100,0,IF(AG238+1&gt;=IF(OR('5-man'!$F$8=TRUE,'5-man'!$F$8="TRUE",'5-man'!$F$8="Yes"),25,50),0,AG238+1)))</f>
        <v/>
      </c>
      <c r="AI238">
        <f>IF(OR('5-man'!AI$29="R",'5-man'!AI$24=$R$242,AND(ISNUMBER($R$242),'5-man'!AI$24&lt;$R$242)),0,IF(AH237&gt;=100,0,IF(AH238+1&gt;=IF(OR('5-man'!$F$8=TRUE,'5-man'!$F$8="TRUE",'5-man'!$F$8="Yes"),25,50),0,AH238+1)))</f>
        <v/>
      </c>
      <c r="AJ238">
        <f>IF(OR('5-man'!AJ$29="R",'5-man'!AJ$24=$R$242,AND(ISNUMBER($R$242),'5-man'!AJ$24&lt;$R$242)),0,IF(AI237&gt;=100,0,IF(AI238+1&gt;=IF(OR('5-man'!$F$8=TRUE,'5-man'!$F$8="TRUE",'5-man'!$F$8="Yes"),25,50),0,AI238+1)))</f>
        <v/>
      </c>
      <c r="AK238">
        <f>IF(OR('5-man'!AK$29="R",'5-man'!AK$24=$R$242,AND(ISNUMBER($R$242),'5-man'!AK$24&lt;$R$242)),0,IF(AJ237&gt;=100,0,IF(AJ238+1&gt;=IF(OR('5-man'!$F$8=TRUE,'5-man'!$F$8="TRUE",'5-man'!$F$8="Yes"),25,50),0,AJ238+1)))</f>
        <v/>
      </c>
      <c r="AL238">
        <f>IF(OR('5-man'!AL$29="R",'5-man'!AL$24=$R$242,AND(ISNUMBER($R$242),'5-man'!AL$24&lt;$R$242)),0,IF(AK237&gt;=100,0,IF(AK238+1&gt;=IF(OR('5-man'!$F$8=TRUE,'5-man'!$F$8="TRUE",'5-man'!$F$8="Yes"),25,50),0,AK238+1)))</f>
        <v/>
      </c>
      <c r="AM238">
        <f>IF(OR('5-man'!AM$29="R",'5-man'!AM$24=$R$242,AND(ISNUMBER($R$242),'5-man'!AM$24&lt;$R$242)),0,IF(AL237&gt;=100,0,IF(AL238+1&gt;=IF(OR('5-man'!$F$8=TRUE,'5-man'!$F$8="TRUE",'5-man'!$F$8="Yes"),25,50),0,AL238+1)))</f>
        <v/>
      </c>
      <c r="AN238">
        <f>IF(OR('5-man'!AN$29="R",'5-man'!AN$24=$R$242,AND(ISNUMBER($R$242),'5-man'!AN$24&lt;$R$242)),0,IF(AM237&gt;=100,0,IF(AM238+1&gt;=IF(OR('5-man'!$F$8=TRUE,'5-man'!$F$8="TRUE",'5-man'!$F$8="Yes"),25,50),0,AM238+1)))</f>
        <v/>
      </c>
      <c r="AO238">
        <f>IF(OR('5-man'!AO$29="R",'5-man'!AO$24=$R$242,AND(ISNUMBER($R$242),'5-man'!AO$24&lt;$R$242)),0,IF(AN237&gt;=100,0,IF(AN238+1&gt;=IF(OR('5-man'!$F$8=TRUE,'5-man'!$F$8="TRUE",'5-man'!$F$8="Yes"),25,50),0,AN238+1)))</f>
        <v/>
      </c>
      <c r="AP238">
        <f>IF(OR('5-man'!AP$29="R",'5-man'!AP$24=$R$242,AND(ISNUMBER($R$242),'5-man'!AP$24&lt;$R$242)),0,IF(AO237&gt;=100,0,IF(AO238+1&gt;=IF(OR('5-man'!$F$8=TRUE,'5-man'!$F$8="TRUE",'5-man'!$F$8="Yes"),25,50),0,AO238+1)))</f>
        <v/>
      </c>
      <c r="AQ238">
        <f>IF(OR('5-man'!AQ$29="R",'5-man'!AQ$24=$R$242,AND(ISNUMBER($R$242),'5-man'!AQ$24&lt;$R$242)),0,IF(AP237&gt;=100,0,IF(AP238+1&gt;=IF(OR('5-man'!$F$8=TRUE,'5-man'!$F$8="TRUE",'5-man'!$F$8="Yes"),25,50),0,AP238+1)))</f>
        <v/>
      </c>
      <c r="AR238">
        <f>IF(OR('5-man'!AR$29="R",'5-man'!AR$24=$R$242,AND(ISNUMBER($R$242),'5-man'!AR$24&lt;$R$242)),0,IF(AQ237&gt;=100,0,IF(AQ238+1&gt;=IF(OR('5-man'!$F$8=TRUE,'5-man'!$F$8="TRUE",'5-man'!$F$8="Yes"),25,50),0,AQ238+1)))</f>
        <v/>
      </c>
      <c r="AS238">
        <f>IF(OR('5-man'!AS$29="R",'5-man'!AS$24=$R$242,AND(ISNUMBER($R$242),'5-man'!AS$24&lt;$R$242)),0,IF(AR237&gt;=100,0,IF(AR238+1&gt;=IF(OR('5-man'!$F$8=TRUE,'5-man'!$F$8="TRUE",'5-man'!$F$8="Yes"),25,50),0,AR238+1)))</f>
        <v/>
      </c>
      <c r="AT238">
        <f>IF(OR('5-man'!AT$29="R",'5-man'!AT$24=$R$242,AND(ISNUMBER($R$242),'5-man'!AT$24&lt;$R$242)),0,IF(AS237&gt;=100,0,IF(AS238+1&gt;=IF(OR('5-man'!$F$8=TRUE,'5-man'!$F$8="TRUE",'5-man'!$F$8="Yes"),25,50),0,AS238+1)))</f>
        <v/>
      </c>
      <c r="AU238">
        <f>IF(OR('5-man'!AU$29="R",'5-man'!AU$24=$R$242,AND(ISNUMBER($R$242),'5-man'!AU$24&lt;$R$242)),0,IF(AT237&gt;=100,0,IF(AT238+1&gt;=IF(OR('5-man'!$F$8=TRUE,'5-man'!$F$8="TRUE",'5-man'!$F$8="Yes"),25,50),0,AT238+1)))</f>
        <v/>
      </c>
      <c r="AV238">
        <f>IF(OR('5-man'!AV$29="R",'5-man'!AV$24=$R$242,AND(ISNUMBER($R$242),'5-man'!AV$24&lt;$R$242)),0,IF(AU237&gt;=100,0,IF(AU238+1&gt;=IF(OR('5-man'!$F$8=TRUE,'5-man'!$F$8="TRUE",'5-man'!$F$8="Yes"),25,50),0,AU238+1)))</f>
        <v/>
      </c>
      <c r="AW238">
        <f>IF(OR('5-man'!AW$29="R",'5-man'!AW$24=$R$242,AND(ISNUMBER($R$242),'5-man'!AW$24&lt;$R$242)),0,IF(AV237&gt;=100,0,IF(AV238+1&gt;=IF(OR('5-man'!$F$8=TRUE,'5-man'!$F$8="TRUE",'5-man'!$F$8="Yes"),25,50),0,AV238+1)))</f>
        <v/>
      </c>
      <c r="AX238">
        <f>IF(OR('5-man'!AX$29="R",'5-man'!AX$24=$R$242,AND(ISNUMBER($R$242),'5-man'!AX$24&lt;$R$242)),0,IF(AW237&gt;=100,0,IF(AW238+1&gt;=IF(OR('5-man'!$F$8=TRUE,'5-man'!$F$8="TRUE",'5-man'!$F$8="Yes"),25,50),0,AW238+1)))</f>
        <v/>
      </c>
      <c r="AY238">
        <f>IF(OR('5-man'!AY$29="R",'5-man'!AY$24=$R$242,AND(ISNUMBER($R$242),'5-man'!AY$24&lt;$R$242)),0,IF(AX237&gt;=100,0,IF(AX238+1&gt;=IF(OR('5-man'!$F$8=TRUE,'5-man'!$F$8="TRUE",'5-man'!$F$8="Yes"),25,50),0,AX238+1)))</f>
        <v/>
      </c>
      <c r="AZ238">
        <f>IF(OR('5-man'!AZ$29="R",'5-man'!AZ$24=$R$242,AND(ISNUMBER($R$242),'5-man'!AZ$24&lt;$R$242)),0,IF(AY237&gt;=100,0,IF(AY238+1&gt;=IF(OR('5-man'!$F$8=TRUE,'5-man'!$F$8="TRUE",'5-man'!$F$8="Yes"),25,50),0,AY238+1)))</f>
        <v/>
      </c>
      <c r="BA238">
        <f>IF(OR('5-man'!BA$29="R",'5-man'!BA$24=$R$242,AND(ISNUMBER($R$242),'5-man'!BA$24&lt;$R$242)),0,IF(AZ237&gt;=100,0,IF(AZ238+1&gt;=IF(OR('5-man'!$F$8=TRUE,'5-man'!$F$8="TRUE",'5-man'!$F$8="Yes"),25,50),0,AZ238+1)))</f>
        <v/>
      </c>
      <c r="BB238">
        <f>IF(OR('5-man'!BB$29="R",'5-man'!BB$24=$R$242,AND(ISNUMBER($R$242),'5-man'!BB$24&lt;$R$242)),0,IF(BA237&gt;=100,0,IF(BA238+1&gt;=IF(OR('5-man'!$F$8=TRUE,'5-man'!$F$8="TRUE",'5-man'!$F$8="Yes"),25,50),0,BA238+1)))</f>
        <v/>
      </c>
      <c r="BC238">
        <f>IF(OR('5-man'!BC$29="R",'5-man'!BC$24=$R$242,AND(ISNUMBER($R$242),'5-man'!BC$24&lt;$R$242)),0,IF(BB237&gt;=100,0,IF(BB238+1&gt;=IF(OR('5-man'!$F$8=TRUE,'5-man'!$F$8="TRUE",'5-man'!$F$8="Yes"),25,50),0,BB238+1)))</f>
        <v/>
      </c>
      <c r="BD238">
        <f>IF(OR('5-man'!BD$29="R",'5-man'!BD$24=$R$242,AND(ISNUMBER($R$242),'5-man'!BD$24&lt;$R$242)),0,IF(BC237&gt;=100,0,IF(BC238+1&gt;=IF(OR('5-man'!$F$8=TRUE,'5-man'!$F$8="TRUE",'5-man'!$F$8="Yes"),25,50),0,BC238+1)))</f>
        <v/>
      </c>
      <c r="BE238">
        <f>IF(OR('5-man'!BE$29="R",'5-man'!BE$24=$R$242,AND(ISNUMBER($R$242),'5-man'!BE$24&lt;$R$242)),0,IF(BD237&gt;=100,0,IF(BD238+1&gt;=IF(OR('5-man'!$F$8=TRUE,'5-man'!$F$8="TRUE",'5-man'!$F$8="Yes"),25,50),0,BD238+1)))</f>
        <v/>
      </c>
      <c r="BF238">
        <f>IF(OR('5-man'!BF$29="R",'5-man'!BF$24=$R$242,AND(ISNUMBER($R$242),'5-man'!BF$24&lt;$R$242)),0,IF(BE237&gt;=100,0,IF(BE238+1&gt;=IF(OR('5-man'!$F$8=TRUE,'5-man'!$F$8="TRUE",'5-man'!$F$8="Yes"),25,50),0,BE238+1)))</f>
        <v/>
      </c>
      <c r="BG238">
        <f>IF(OR('5-man'!BG$29="R",'5-man'!BG$24=$R$242,AND(ISNUMBER($R$242),'5-man'!BG$24&lt;$R$242)),0,IF(BF237&gt;=100,0,IF(BF238+1&gt;=IF(OR('5-man'!$F$8=TRUE,'5-man'!$F$8="TRUE",'5-man'!$F$8="Yes"),25,50),0,BF238+1)))</f>
        <v/>
      </c>
      <c r="BH238">
        <f>IF(OR('5-man'!BH$29="R",'5-man'!BH$24=$R$242,AND(ISNUMBER($R$242),'5-man'!BH$24&lt;$R$242)),0,IF(BG237&gt;=100,0,IF(BG238+1&gt;=IF(OR('5-man'!$F$8=TRUE,'5-man'!$F$8="TRUE",'5-man'!$F$8="Yes"),25,50),0,BG238+1)))</f>
        <v/>
      </c>
      <c r="BI238">
        <f>IF(OR('5-man'!BI$29="R",'5-man'!BI$24=$R$242,AND(ISNUMBER($R$242),'5-man'!BI$24&lt;$R$242)),0,IF(BH237&gt;=100,0,IF(BH238+1&gt;=IF(OR('5-man'!$F$8=TRUE,'5-man'!$F$8="TRUE",'5-man'!$F$8="Yes"),25,50),0,BH238+1)))</f>
        <v/>
      </c>
      <c r="BJ238">
        <f>IF(OR('5-man'!BJ$29="R",'5-man'!BJ$24=$R$242,AND(ISNUMBER($R$242),'5-man'!BJ$24&lt;$R$242)),0,IF(BI237&gt;=100,0,IF(BI238+1&gt;=IF(OR('5-man'!$F$8=TRUE,'5-man'!$F$8="TRUE",'5-man'!$F$8="Yes"),25,50),0,BI238+1)))</f>
        <v/>
      </c>
      <c r="BK238">
        <f>IF(OR('5-man'!BK$29="R",'5-man'!BK$24=$R$242,AND(ISNUMBER($R$242),'5-man'!BK$24&lt;$R$242)),0,IF(BJ237&gt;=100,0,IF(BJ238+1&gt;=IF(OR('5-man'!$F$8=TRUE,'5-man'!$F$8="TRUE",'5-man'!$F$8="Yes"),25,50),0,BJ238+1)))</f>
        <v/>
      </c>
      <c r="BL238">
        <f>IF(OR('5-man'!BL$29="R",'5-man'!BL$24=$R$242,AND(ISNUMBER($R$242),'5-man'!BL$24&lt;$R$242)),0,IF(BK237&gt;=100,0,IF(BK238+1&gt;=IF(OR('5-man'!$F$8=TRUE,'5-man'!$F$8="TRUE",'5-man'!$F$8="Yes"),25,50),0,BK238+1)))</f>
        <v/>
      </c>
      <c r="BM238">
        <f>IF(OR('5-man'!BM$29="R",'5-man'!BM$24=$R$242,AND(ISNUMBER($R$242),'5-man'!BM$24&lt;$R$242)),0,IF(BL237&gt;=100,0,IF(BL238+1&gt;=IF(OR('5-man'!$F$8=TRUE,'5-man'!$F$8="TRUE",'5-man'!$F$8="Yes"),25,50),0,BL238+1)))</f>
        <v/>
      </c>
      <c r="BN238">
        <f>IF(OR('5-man'!BN$29="R",'5-man'!BN$24=$R$242,AND(ISNUMBER($R$242),'5-man'!BN$24&lt;$R$242)),0,IF(BM237&gt;=100,0,IF(BM238+1&gt;=IF(OR('5-man'!$F$8=TRUE,'5-man'!$F$8="TRUE",'5-man'!$F$8="Yes"),25,50),0,BM238+1)))</f>
        <v/>
      </c>
      <c r="BO238">
        <f>IF(OR('5-man'!BO$29="R",'5-man'!BO$24=$R$242,AND(ISNUMBER($R$242),'5-man'!BO$24&lt;$R$242)),0,IF(BN237&gt;=100,0,IF(BN238+1&gt;=IF(OR('5-man'!$F$8=TRUE,'5-man'!$F$8="TRUE",'5-man'!$F$8="Yes"),25,50),0,BN238+1)))</f>
        <v/>
      </c>
      <c r="BP238">
        <f>IF(OR('5-man'!BP$29="R",'5-man'!BP$24=$R$242,AND(ISNUMBER($R$242),'5-man'!BP$24&lt;$R$242)),0,IF(BO237&gt;=100,0,IF(BO238+1&gt;=IF(OR('5-man'!$F$8=TRUE,'5-man'!$F$8="TRUE",'5-man'!$F$8="Yes"),25,50),0,BO238+1)))</f>
        <v/>
      </c>
      <c r="BQ238">
        <f>IF(OR('5-man'!BQ$29="R",'5-man'!BQ$24=$R$242,AND(ISNUMBER($R$242),'5-man'!BQ$24&lt;$R$242)),0,IF(BP237&gt;=100,0,IF(BP238+1&gt;=IF(OR('5-man'!$F$8=TRUE,'5-man'!$F$8="TRUE",'5-man'!$F$8="Yes"),25,50),0,BP238+1)))</f>
        <v/>
      </c>
      <c r="BR238">
        <f>IF(OR('5-man'!BR$29="R",'5-man'!BR$24=$R$242,AND(ISNUMBER($R$242),'5-man'!BR$24&lt;$R$242)),0,IF(BQ237&gt;=100,0,IF(BQ238+1&gt;=IF(OR('5-man'!$F$8=TRUE,'5-man'!$F$8="TRUE",'5-man'!$F$8="Yes"),25,50),0,BQ238+1)))</f>
        <v/>
      </c>
      <c r="BS238">
        <f>IF(OR('5-man'!BS$29="R",'5-man'!BS$24=$R$242,AND(ISNUMBER($R$242),'5-man'!BS$24&lt;$R$242)),0,IF(BR237&gt;=100,0,IF(BR238+1&gt;=IF(OR('5-man'!$F$8=TRUE,'5-man'!$F$8="TRUE",'5-man'!$F$8="Yes"),25,50),0,BR238+1)))</f>
        <v/>
      </c>
      <c r="BT238">
        <f>IF(OR('5-man'!BT$29="R",'5-man'!BT$24=$R$242,AND(ISNUMBER($R$242),'5-man'!BT$24&lt;$R$242)),0,IF(BS237&gt;=100,0,IF(BS238+1&gt;=IF(OR('5-man'!$F$8=TRUE,'5-man'!$F$8="TRUE",'5-man'!$F$8="Yes"),25,50),0,BS238+1)))</f>
        <v/>
      </c>
      <c r="BU238">
        <f>IF(OR('5-man'!BU$29="R",'5-man'!BU$24=$R$242,AND(ISNUMBER($R$242),'5-man'!BU$24&lt;$R$242)),0,IF(BT237&gt;=100,0,IF(BT238+1&gt;=IF(OR('5-man'!$F$8=TRUE,'5-man'!$F$8="TRUE",'5-man'!$F$8="Yes"),25,50),0,BT238+1)))</f>
        <v/>
      </c>
      <c r="BV238">
        <f>IF(OR('5-man'!BV$29="R",'5-man'!BV$24=$R$242,AND(ISNUMBER($R$242),'5-man'!BV$24&lt;$R$242)),0,IF(BU237&gt;=100,0,IF(BU238+1&gt;=IF(OR('5-man'!$F$8=TRUE,'5-man'!$F$8="TRUE",'5-man'!$F$8="Yes"),25,50),0,BU238+1)))</f>
        <v/>
      </c>
      <c r="BW238">
        <f>IF(OR('5-man'!BW$29="R",'5-man'!BW$24=$R$242,AND(ISNUMBER($R$242),'5-man'!BW$24&lt;$R$242)),0,IF(BV237&gt;=100,0,IF(BV238+1&gt;=IF(OR('5-man'!$F$8=TRUE,'5-man'!$F$8="TRUE",'5-man'!$F$8="Yes"),25,50),0,BV238+1)))</f>
        <v/>
      </c>
      <c r="BX238">
        <f>IF(OR('5-man'!BX$29="R",'5-man'!BX$24=$R$242,AND(ISNUMBER($R$242),'5-man'!BX$24&lt;$R$242)),0,IF(BW237&gt;=100,0,IF(BW238+1&gt;=IF(OR('5-man'!$F$8=TRUE,'5-man'!$F$8="TRUE",'5-man'!$F$8="Yes"),25,50),0,BW238+1)))</f>
        <v/>
      </c>
      <c r="BY238">
        <f>IF(OR('5-man'!BY$29="R",'5-man'!BY$24=$R$242,AND(ISNUMBER($R$242),'5-man'!BY$24&lt;$R$242)),0,IF(BX237&gt;=100,0,IF(BX238+1&gt;=IF(OR('5-man'!$F$8=TRUE,'5-man'!$F$8="TRUE",'5-man'!$F$8="Yes"),25,50),0,BX238+1)))</f>
        <v/>
      </c>
      <c r="BZ238">
        <f>IF(OR('5-man'!BZ$29="R",'5-man'!BZ$24=$R$242,AND(ISNUMBER($R$242),'5-man'!BZ$24&lt;$R$242)),0,IF(BY237&gt;=100,0,IF(BY238+1&gt;=IF(OR('5-man'!$F$8=TRUE,'5-man'!$F$8="TRUE",'5-man'!$F$8="Yes"),25,50),0,BY238+1)))</f>
        <v/>
      </c>
      <c r="CA238">
        <f>IF(OR('5-man'!CA$29="R",'5-man'!CA$24=$R$242,AND(ISNUMBER($R$242),'5-man'!CA$24&lt;$R$242)),0,IF(BZ237&gt;=100,0,IF(BZ238+1&gt;=IF(OR('5-man'!$F$8=TRUE,'5-man'!$F$8="TRUE",'5-man'!$F$8="Yes"),25,50),0,BZ238+1)))</f>
        <v/>
      </c>
      <c r="CB238">
        <f>IF(OR('5-man'!CB$29="R",'5-man'!CB$24=$R$242,AND(ISNUMBER($R$242),'5-man'!CB$24&lt;$R$242)),0,IF(CA237&gt;=100,0,IF(CA238+1&gt;=IF(OR('5-man'!$F$8=TRUE,'5-man'!$F$8="TRUE",'5-man'!$F$8="Yes"),25,50),0,CA238+1)))</f>
        <v/>
      </c>
      <c r="CC238">
        <f>IF(OR('5-man'!CC$29="R",'5-man'!CC$24=$R$242,AND(ISNUMBER($R$242),'5-man'!CC$24&lt;$R$242)),0,IF(CB237&gt;=100,0,IF(CB238+1&gt;=IF(OR('5-man'!$F$8=TRUE,'5-man'!$F$8="TRUE",'5-man'!$F$8="Yes"),25,50),0,CB238+1)))</f>
        <v/>
      </c>
      <c r="CD238">
        <f>IF(OR('5-man'!CD$29="R",'5-man'!CD$24=$R$242,AND(ISNUMBER($R$242),'5-man'!CD$24&lt;$R$242)),0,IF(CC237&gt;=100,0,IF(CC238+1&gt;=IF(OR('5-man'!$F$8=TRUE,'5-man'!$F$8="TRUE",'5-man'!$F$8="Yes"),25,50),0,CC238+1)))</f>
        <v/>
      </c>
    </row>
    <row r="239">
      <c r="A239" t="inlineStr">
        <is>
          <t>P5 flag</t>
        </is>
      </c>
      <c r="B239" t="n">
        <v>0</v>
      </c>
      <c r="C239">
        <f>IF(OR(B239=1,OR('5-man'!C$29="D",'5-man'!C$29="A",'5-man'!C$29="S",'5-man'!C$29="C",'5-man'!C$29="H",'5-man'!C$29="B",'5-man'!C$29="T",'5-man'!C$29="E",'5-man'!C$29="SB")),1,0)</f>
        <v/>
      </c>
      <c r="D239">
        <f>IF(OR(C239=1,OR('5-man'!D$29="D",'5-man'!D$29="A",'5-man'!D$29="S",'5-man'!D$29="C",'5-man'!D$29="H",'5-man'!D$29="B",'5-man'!D$29="T",'5-man'!D$29="E",'5-man'!D$29="SB")),1,0)</f>
        <v/>
      </c>
      <c r="E239">
        <f>IF(OR(D239=1,OR('5-man'!E$29="D",'5-man'!E$29="A",'5-man'!E$29="S",'5-man'!E$29="C",'5-man'!E$29="H",'5-man'!E$29="B",'5-man'!E$29="T",'5-man'!E$29="E",'5-man'!E$29="SB")),1,0)</f>
        <v/>
      </c>
      <c r="F239">
        <f>IF(OR(E239=1,OR('5-man'!F$29="D",'5-man'!F$29="A",'5-man'!F$29="S",'5-man'!F$29="C",'5-man'!F$29="H",'5-man'!F$29="B",'5-man'!F$29="T",'5-man'!F$29="E",'5-man'!F$29="SB")),1,0)</f>
        <v/>
      </c>
      <c r="G239">
        <f>IF(OR(F239=1,OR('5-man'!G$29="D",'5-man'!G$29="A",'5-man'!G$29="S",'5-man'!G$29="C",'5-man'!G$29="H",'5-man'!G$29="B",'5-man'!G$29="T",'5-man'!G$29="E",'5-man'!G$29="SB")),1,0)</f>
        <v/>
      </c>
      <c r="H239">
        <f>IF(OR(G239=1,OR('5-man'!H$29="D",'5-man'!H$29="A",'5-man'!H$29="S",'5-man'!H$29="C",'5-man'!H$29="H",'5-man'!H$29="B",'5-man'!H$29="T",'5-man'!H$29="E",'5-man'!H$29="SB")),1,0)</f>
        <v/>
      </c>
      <c r="I239">
        <f>IF(OR(H239=1,OR('5-man'!I$29="D",'5-man'!I$29="A",'5-man'!I$29="S",'5-man'!I$29="C",'5-man'!I$29="H",'5-man'!I$29="B",'5-man'!I$29="T",'5-man'!I$29="E",'5-man'!I$29="SB")),1,0)</f>
        <v/>
      </c>
      <c r="J239">
        <f>IF(OR(I239=1,OR('5-man'!J$29="D",'5-man'!J$29="A",'5-man'!J$29="S",'5-man'!J$29="C",'5-man'!J$29="H",'5-man'!J$29="B",'5-man'!J$29="T",'5-man'!J$29="E",'5-man'!J$29="SB")),1,0)</f>
        <v/>
      </c>
      <c r="K239">
        <f>IF(OR(J239=1,OR('5-man'!K$29="D",'5-man'!K$29="A",'5-man'!K$29="S",'5-man'!K$29="C",'5-man'!K$29="H",'5-man'!K$29="B",'5-man'!K$29="T",'5-man'!K$29="E",'5-man'!K$29="SB")),1,0)</f>
        <v/>
      </c>
      <c r="L239">
        <f>IF(OR(K239=1,OR('5-man'!L$29="D",'5-man'!L$29="A",'5-man'!L$29="S",'5-man'!L$29="C",'5-man'!L$29="H",'5-man'!L$29="B",'5-man'!L$29="T",'5-man'!L$29="E",'5-man'!L$29="SB")),1,0)</f>
        <v/>
      </c>
      <c r="M239">
        <f>IF(OR(L239=1,OR('5-man'!M$29="D",'5-man'!M$29="A",'5-man'!M$29="S",'5-man'!M$29="C",'5-man'!M$29="H",'5-man'!M$29="B",'5-man'!M$29="T",'5-man'!M$29="E",'5-man'!M$29="SB")),1,0)</f>
        <v/>
      </c>
      <c r="N239">
        <f>IF(OR(M239=1,OR('5-man'!N$29="D",'5-man'!N$29="A",'5-man'!N$29="S",'5-man'!N$29="C",'5-man'!N$29="H",'5-man'!N$29="B",'5-man'!N$29="T",'5-man'!N$29="E",'5-man'!N$29="SB")),1,0)</f>
        <v/>
      </c>
      <c r="O239">
        <f>IF(OR(N239=1,OR('5-man'!O$29="D",'5-man'!O$29="A",'5-man'!O$29="S",'5-man'!O$29="C",'5-man'!O$29="H",'5-man'!O$29="B",'5-man'!O$29="T",'5-man'!O$29="E",'5-man'!O$29="SB")),1,0)</f>
        <v/>
      </c>
      <c r="P239">
        <f>IF(OR(O239=1,OR('5-man'!P$29="D",'5-man'!P$29="A",'5-man'!P$29="S",'5-man'!P$29="C",'5-man'!P$29="H",'5-man'!P$29="B",'5-man'!P$29="T",'5-man'!P$29="E",'5-man'!P$29="SB")),1,0)</f>
        <v/>
      </c>
      <c r="Q239">
        <f>IF(OR(P239=1,OR('5-man'!Q$29="D",'5-man'!Q$29="A",'5-man'!Q$29="S",'5-man'!Q$29="C",'5-man'!Q$29="H",'5-man'!Q$29="B",'5-man'!Q$29="T",'5-man'!Q$29="E",'5-man'!Q$29="SB")),1,0)</f>
        <v/>
      </c>
      <c r="R239">
        <f>IF(OR(Q239=1,OR('5-man'!R$29="D",'5-man'!R$29="A",'5-man'!R$29="S",'5-man'!R$29="C",'5-man'!R$29="H",'5-man'!R$29="B",'5-man'!R$29="T",'5-man'!R$29="E",'5-man'!R$29="SB")),1,0)</f>
        <v/>
      </c>
      <c r="S239">
        <f>IF(OR(R239=1,OR('5-man'!S$29="D",'5-man'!S$29="A",'5-man'!S$29="S",'5-man'!S$29="C",'5-man'!S$29="H",'5-man'!S$29="B",'5-man'!S$29="T",'5-man'!S$29="E",'5-man'!S$29="SB")),1,0)</f>
        <v/>
      </c>
      <c r="T239">
        <f>IF(OR(S239=1,OR('5-man'!T$29="D",'5-man'!T$29="A",'5-man'!T$29="S",'5-man'!T$29="C",'5-man'!T$29="H",'5-man'!T$29="B",'5-man'!T$29="T",'5-man'!T$29="E",'5-man'!T$29="SB")),1,0)</f>
        <v/>
      </c>
      <c r="U239">
        <f>IF(OR(T239=1,OR('5-man'!U$29="D",'5-man'!U$29="A",'5-man'!U$29="S",'5-man'!U$29="C",'5-man'!U$29="H",'5-man'!U$29="B",'5-man'!U$29="T",'5-man'!U$29="E",'5-man'!U$29="SB")),1,0)</f>
        <v/>
      </c>
      <c r="V239">
        <f>IF(OR(U239=1,OR('5-man'!V$29="D",'5-man'!V$29="A",'5-man'!V$29="S",'5-man'!V$29="C",'5-man'!V$29="H",'5-man'!V$29="B",'5-man'!V$29="T",'5-man'!V$29="E",'5-man'!V$29="SB")),1,0)</f>
        <v/>
      </c>
      <c r="W239">
        <f>IF(OR(V239=1,OR('5-man'!W$29="D",'5-man'!W$29="A",'5-man'!W$29="S",'5-man'!W$29="C",'5-man'!W$29="H",'5-man'!W$29="B",'5-man'!W$29="T",'5-man'!W$29="E",'5-man'!W$29="SB")),1,0)</f>
        <v/>
      </c>
      <c r="X239">
        <f>IF(OR(W239=1,OR('5-man'!X$29="D",'5-man'!X$29="A",'5-man'!X$29="S",'5-man'!X$29="C",'5-man'!X$29="H",'5-man'!X$29="B",'5-man'!X$29="T",'5-man'!X$29="E",'5-man'!X$29="SB")),1,0)</f>
        <v/>
      </c>
      <c r="Y239">
        <f>IF(OR(X239=1,OR('5-man'!Y$29="D",'5-man'!Y$29="A",'5-man'!Y$29="S",'5-man'!Y$29="C",'5-man'!Y$29="H",'5-man'!Y$29="B",'5-man'!Y$29="T",'5-man'!Y$29="E",'5-man'!Y$29="SB")),1,0)</f>
        <v/>
      </c>
      <c r="Z239">
        <f>IF(OR(Y239=1,OR('5-man'!Z$29="D",'5-man'!Z$29="A",'5-man'!Z$29="S",'5-man'!Z$29="C",'5-man'!Z$29="H",'5-man'!Z$29="B",'5-man'!Z$29="T",'5-man'!Z$29="E",'5-man'!Z$29="SB")),1,0)</f>
        <v/>
      </c>
      <c r="AA239">
        <f>IF(OR(Z239=1,OR('5-man'!AA$29="D",'5-man'!AA$29="A",'5-man'!AA$29="S",'5-man'!AA$29="C",'5-man'!AA$29="H",'5-man'!AA$29="B",'5-man'!AA$29="T",'5-man'!AA$29="E",'5-man'!AA$29="SB")),1,0)</f>
        <v/>
      </c>
      <c r="AB239">
        <f>IF(OR(AA239=1,OR('5-man'!AB$29="D",'5-man'!AB$29="A",'5-man'!AB$29="S",'5-man'!AB$29="C",'5-man'!AB$29="H",'5-man'!AB$29="B",'5-man'!AB$29="T",'5-man'!AB$29="E",'5-man'!AB$29="SB")),1,0)</f>
        <v/>
      </c>
      <c r="AC239">
        <f>IF(OR(AB239=1,OR('5-man'!AC$29="D",'5-man'!AC$29="A",'5-man'!AC$29="S",'5-man'!AC$29="C",'5-man'!AC$29="H",'5-man'!AC$29="B",'5-man'!AC$29="T",'5-man'!AC$29="E",'5-man'!AC$29="SB")),1,0)</f>
        <v/>
      </c>
      <c r="AD239">
        <f>IF(OR(AC239=1,OR('5-man'!AD$29="D",'5-man'!AD$29="A",'5-man'!AD$29="S",'5-man'!AD$29="C",'5-man'!AD$29="H",'5-man'!AD$29="B",'5-man'!AD$29="T",'5-man'!AD$29="E",'5-man'!AD$29="SB")),1,0)</f>
        <v/>
      </c>
      <c r="AE239">
        <f>IF(OR(AD239=1,OR('5-man'!AE$29="D",'5-man'!AE$29="A",'5-man'!AE$29="S",'5-man'!AE$29="C",'5-man'!AE$29="H",'5-man'!AE$29="B",'5-man'!AE$29="T",'5-man'!AE$29="E",'5-man'!AE$29="SB")),1,0)</f>
        <v/>
      </c>
      <c r="AF239">
        <f>IF(OR(AE239=1,OR('5-man'!AF$29="D",'5-man'!AF$29="A",'5-man'!AF$29="S",'5-man'!AF$29="C",'5-man'!AF$29="H",'5-man'!AF$29="B",'5-man'!AF$29="T",'5-man'!AF$29="E",'5-man'!AF$29="SB")),1,0)</f>
        <v/>
      </c>
      <c r="AG239">
        <f>IF(OR(AF239=1,OR('5-man'!AG$29="D",'5-man'!AG$29="A",'5-man'!AG$29="S",'5-man'!AG$29="C",'5-man'!AG$29="H",'5-man'!AG$29="B",'5-man'!AG$29="T",'5-man'!AG$29="E",'5-man'!AG$29="SB")),1,0)</f>
        <v/>
      </c>
      <c r="AH239">
        <f>IF(OR(AG239=1,OR('5-man'!AH$29="D",'5-man'!AH$29="A",'5-man'!AH$29="S",'5-man'!AH$29="C",'5-man'!AH$29="H",'5-man'!AH$29="B",'5-man'!AH$29="T",'5-man'!AH$29="E",'5-man'!AH$29="SB")),1,0)</f>
        <v/>
      </c>
      <c r="AI239">
        <f>IF(OR(AH239=1,OR('5-man'!AI$29="D",'5-man'!AI$29="A",'5-man'!AI$29="S",'5-man'!AI$29="C",'5-man'!AI$29="H",'5-man'!AI$29="B",'5-man'!AI$29="T",'5-man'!AI$29="E",'5-man'!AI$29="SB")),1,0)</f>
        <v/>
      </c>
      <c r="AJ239">
        <f>IF(OR(AI239=1,OR('5-man'!AJ$29="D",'5-man'!AJ$29="A",'5-man'!AJ$29="S",'5-man'!AJ$29="C",'5-man'!AJ$29="H",'5-man'!AJ$29="B",'5-man'!AJ$29="T",'5-man'!AJ$29="E",'5-man'!AJ$29="SB")),1,0)</f>
        <v/>
      </c>
      <c r="AK239">
        <f>IF(OR(AJ239=1,OR('5-man'!AK$29="D",'5-man'!AK$29="A",'5-man'!AK$29="S",'5-man'!AK$29="C",'5-man'!AK$29="H",'5-man'!AK$29="B",'5-man'!AK$29="T",'5-man'!AK$29="E",'5-man'!AK$29="SB")),1,0)</f>
        <v/>
      </c>
      <c r="AL239">
        <f>IF(OR(AK239=1,OR('5-man'!AL$29="D",'5-man'!AL$29="A",'5-man'!AL$29="S",'5-man'!AL$29="C",'5-man'!AL$29="H",'5-man'!AL$29="B",'5-man'!AL$29="T",'5-man'!AL$29="E",'5-man'!AL$29="SB")),1,0)</f>
        <v/>
      </c>
      <c r="AM239">
        <f>IF(OR(AL239=1,OR('5-man'!AM$29="D",'5-man'!AM$29="A",'5-man'!AM$29="S",'5-man'!AM$29="C",'5-man'!AM$29="H",'5-man'!AM$29="B",'5-man'!AM$29="T",'5-man'!AM$29="E",'5-man'!AM$29="SB")),1,0)</f>
        <v/>
      </c>
      <c r="AN239">
        <f>IF(OR(AM239=1,OR('5-man'!AN$29="D",'5-man'!AN$29="A",'5-man'!AN$29="S",'5-man'!AN$29="C",'5-man'!AN$29="H",'5-man'!AN$29="B",'5-man'!AN$29="T",'5-man'!AN$29="E",'5-man'!AN$29="SB")),1,0)</f>
        <v/>
      </c>
      <c r="AO239">
        <f>IF(OR(AN239=1,OR('5-man'!AO$29="D",'5-man'!AO$29="A",'5-man'!AO$29="S",'5-man'!AO$29="C",'5-man'!AO$29="H",'5-man'!AO$29="B",'5-man'!AO$29="T",'5-man'!AO$29="E",'5-man'!AO$29="SB")),1,0)</f>
        <v/>
      </c>
      <c r="AP239">
        <f>IF(OR(AO239=1,OR('5-man'!AP$29="D",'5-man'!AP$29="A",'5-man'!AP$29="S",'5-man'!AP$29="C",'5-man'!AP$29="H",'5-man'!AP$29="B",'5-man'!AP$29="T",'5-man'!AP$29="E",'5-man'!AP$29="SB")),1,0)</f>
        <v/>
      </c>
      <c r="AQ239">
        <f>IF(OR(AP239=1,OR('5-man'!AQ$29="D",'5-man'!AQ$29="A",'5-man'!AQ$29="S",'5-man'!AQ$29="C",'5-man'!AQ$29="H",'5-man'!AQ$29="B",'5-man'!AQ$29="T",'5-man'!AQ$29="E",'5-man'!AQ$29="SB")),1,0)</f>
        <v/>
      </c>
      <c r="AR239">
        <f>IF(OR(AQ239=1,OR('5-man'!AR$29="D",'5-man'!AR$29="A",'5-man'!AR$29="S",'5-man'!AR$29="C",'5-man'!AR$29="H",'5-man'!AR$29="B",'5-man'!AR$29="T",'5-man'!AR$29="E",'5-man'!AR$29="SB")),1,0)</f>
        <v/>
      </c>
      <c r="AS239">
        <f>IF(OR(AR239=1,OR('5-man'!AS$29="D",'5-man'!AS$29="A",'5-man'!AS$29="S",'5-man'!AS$29="C",'5-man'!AS$29="H",'5-man'!AS$29="B",'5-man'!AS$29="T",'5-man'!AS$29="E",'5-man'!AS$29="SB")),1,0)</f>
        <v/>
      </c>
      <c r="AT239">
        <f>IF(OR(AS239=1,OR('5-man'!AT$29="D",'5-man'!AT$29="A",'5-man'!AT$29="S",'5-man'!AT$29="C",'5-man'!AT$29="H",'5-man'!AT$29="B",'5-man'!AT$29="T",'5-man'!AT$29="E",'5-man'!AT$29="SB")),1,0)</f>
        <v/>
      </c>
      <c r="AU239">
        <f>IF(OR(AT239=1,OR('5-man'!AU$29="D",'5-man'!AU$29="A",'5-man'!AU$29="S",'5-man'!AU$29="C",'5-man'!AU$29="H",'5-man'!AU$29="B",'5-man'!AU$29="T",'5-man'!AU$29="E",'5-man'!AU$29="SB")),1,0)</f>
        <v/>
      </c>
      <c r="AV239">
        <f>IF(OR(AU239=1,OR('5-man'!AV$29="D",'5-man'!AV$29="A",'5-man'!AV$29="S",'5-man'!AV$29="C",'5-man'!AV$29="H",'5-man'!AV$29="B",'5-man'!AV$29="T",'5-man'!AV$29="E",'5-man'!AV$29="SB")),1,0)</f>
        <v/>
      </c>
      <c r="AW239">
        <f>IF(OR(AV239=1,OR('5-man'!AW$29="D",'5-man'!AW$29="A",'5-man'!AW$29="S",'5-man'!AW$29="C",'5-man'!AW$29="H",'5-man'!AW$29="B",'5-man'!AW$29="T",'5-man'!AW$29="E",'5-man'!AW$29="SB")),1,0)</f>
        <v/>
      </c>
      <c r="AX239">
        <f>IF(OR(AW239=1,OR('5-man'!AX$29="D",'5-man'!AX$29="A",'5-man'!AX$29="S",'5-man'!AX$29="C",'5-man'!AX$29="H",'5-man'!AX$29="B",'5-man'!AX$29="T",'5-man'!AX$29="E",'5-man'!AX$29="SB")),1,0)</f>
        <v/>
      </c>
      <c r="AY239">
        <f>IF(OR(AX239=1,OR('5-man'!AY$29="D",'5-man'!AY$29="A",'5-man'!AY$29="S",'5-man'!AY$29="C",'5-man'!AY$29="H",'5-man'!AY$29="B",'5-man'!AY$29="T",'5-man'!AY$29="E",'5-man'!AY$29="SB")),1,0)</f>
        <v/>
      </c>
      <c r="AZ239">
        <f>IF(OR(AY239=1,OR('5-man'!AZ$29="D",'5-man'!AZ$29="A",'5-man'!AZ$29="S",'5-man'!AZ$29="C",'5-man'!AZ$29="H",'5-man'!AZ$29="B",'5-man'!AZ$29="T",'5-man'!AZ$29="E",'5-man'!AZ$29="SB")),1,0)</f>
        <v/>
      </c>
      <c r="BA239">
        <f>IF(OR(AZ239=1,OR('5-man'!BA$29="D",'5-man'!BA$29="A",'5-man'!BA$29="S",'5-man'!BA$29="C",'5-man'!BA$29="H",'5-man'!BA$29="B",'5-man'!BA$29="T",'5-man'!BA$29="E",'5-man'!BA$29="SB")),1,0)</f>
        <v/>
      </c>
      <c r="BB239">
        <f>IF(OR(BA239=1,OR('5-man'!BB$29="D",'5-man'!BB$29="A",'5-man'!BB$29="S",'5-man'!BB$29="C",'5-man'!BB$29="H",'5-man'!BB$29="B",'5-man'!BB$29="T",'5-man'!BB$29="E",'5-man'!BB$29="SB")),1,0)</f>
        <v/>
      </c>
      <c r="BC239">
        <f>IF(OR(BB239=1,OR('5-man'!BC$29="D",'5-man'!BC$29="A",'5-man'!BC$29="S",'5-man'!BC$29="C",'5-man'!BC$29="H",'5-man'!BC$29="B",'5-man'!BC$29="T",'5-man'!BC$29="E",'5-man'!BC$29="SB")),1,0)</f>
        <v/>
      </c>
      <c r="BD239">
        <f>IF(OR(BC239=1,OR('5-man'!BD$29="D",'5-man'!BD$29="A",'5-man'!BD$29="S",'5-man'!BD$29="C",'5-man'!BD$29="H",'5-man'!BD$29="B",'5-man'!BD$29="T",'5-man'!BD$29="E",'5-man'!BD$29="SB")),1,0)</f>
        <v/>
      </c>
      <c r="BE239">
        <f>IF(OR(BD239=1,OR('5-man'!BE$29="D",'5-man'!BE$29="A",'5-man'!BE$29="S",'5-man'!BE$29="C",'5-man'!BE$29="H",'5-man'!BE$29="B",'5-man'!BE$29="T",'5-man'!BE$29="E",'5-man'!BE$29="SB")),1,0)</f>
        <v/>
      </c>
      <c r="BF239">
        <f>IF(OR(BE239=1,OR('5-man'!BF$29="D",'5-man'!BF$29="A",'5-man'!BF$29="S",'5-man'!BF$29="C",'5-man'!BF$29="H",'5-man'!BF$29="B",'5-man'!BF$29="T",'5-man'!BF$29="E",'5-man'!BF$29="SB")),1,0)</f>
        <v/>
      </c>
      <c r="BG239">
        <f>IF(OR(BF239=1,OR('5-man'!BG$29="D",'5-man'!BG$29="A",'5-man'!BG$29="S",'5-man'!BG$29="C",'5-man'!BG$29="H",'5-man'!BG$29="B",'5-man'!BG$29="T",'5-man'!BG$29="E",'5-man'!BG$29="SB")),1,0)</f>
        <v/>
      </c>
      <c r="BH239">
        <f>IF(OR(BG239=1,OR('5-man'!BH$29="D",'5-man'!BH$29="A",'5-man'!BH$29="S",'5-man'!BH$29="C",'5-man'!BH$29="H",'5-man'!BH$29="B",'5-man'!BH$29="T",'5-man'!BH$29="E",'5-man'!BH$29="SB")),1,0)</f>
        <v/>
      </c>
      <c r="BI239">
        <f>IF(OR(BH239=1,OR('5-man'!BI$29="D",'5-man'!BI$29="A",'5-man'!BI$29="S",'5-man'!BI$29="C",'5-man'!BI$29="H",'5-man'!BI$29="B",'5-man'!BI$29="T",'5-man'!BI$29="E",'5-man'!BI$29="SB")),1,0)</f>
        <v/>
      </c>
      <c r="BJ239">
        <f>IF(OR(BI239=1,OR('5-man'!BJ$29="D",'5-man'!BJ$29="A",'5-man'!BJ$29="S",'5-man'!BJ$29="C",'5-man'!BJ$29="H",'5-man'!BJ$29="B",'5-man'!BJ$29="T",'5-man'!BJ$29="E",'5-man'!BJ$29="SB")),1,0)</f>
        <v/>
      </c>
      <c r="BK239">
        <f>IF(OR(BJ239=1,OR('5-man'!BK$29="D",'5-man'!BK$29="A",'5-man'!BK$29="S",'5-man'!BK$29="C",'5-man'!BK$29="H",'5-man'!BK$29="B",'5-man'!BK$29="T",'5-man'!BK$29="E",'5-man'!BK$29="SB")),1,0)</f>
        <v/>
      </c>
      <c r="BL239">
        <f>IF(OR(BK239=1,OR('5-man'!BL$29="D",'5-man'!BL$29="A",'5-man'!BL$29="S",'5-man'!BL$29="C",'5-man'!BL$29="H",'5-man'!BL$29="B",'5-man'!BL$29="T",'5-man'!BL$29="E",'5-man'!BL$29="SB")),1,0)</f>
        <v/>
      </c>
      <c r="BM239">
        <f>IF(OR(BL239=1,OR('5-man'!BM$29="D",'5-man'!BM$29="A",'5-man'!BM$29="S",'5-man'!BM$29="C",'5-man'!BM$29="H",'5-man'!BM$29="B",'5-man'!BM$29="T",'5-man'!BM$29="E",'5-man'!BM$29="SB")),1,0)</f>
        <v/>
      </c>
      <c r="BN239">
        <f>IF(OR(BM239=1,OR('5-man'!BN$29="D",'5-man'!BN$29="A",'5-man'!BN$29="S",'5-man'!BN$29="C",'5-man'!BN$29="H",'5-man'!BN$29="B",'5-man'!BN$29="T",'5-man'!BN$29="E",'5-man'!BN$29="SB")),1,0)</f>
        <v/>
      </c>
      <c r="BO239">
        <f>IF(OR(BN239=1,OR('5-man'!BO$29="D",'5-man'!BO$29="A",'5-man'!BO$29="S",'5-man'!BO$29="C",'5-man'!BO$29="H",'5-man'!BO$29="B",'5-man'!BO$29="T",'5-man'!BO$29="E",'5-man'!BO$29="SB")),1,0)</f>
        <v/>
      </c>
      <c r="BP239">
        <f>IF(OR(BO239=1,OR('5-man'!BP$29="D",'5-man'!BP$29="A",'5-man'!BP$29="S",'5-man'!BP$29="C",'5-man'!BP$29="H",'5-man'!BP$29="B",'5-man'!BP$29="T",'5-man'!BP$29="E",'5-man'!BP$29="SB")),1,0)</f>
        <v/>
      </c>
      <c r="BQ239">
        <f>IF(OR(BP239=1,OR('5-man'!BQ$29="D",'5-man'!BQ$29="A",'5-man'!BQ$29="S",'5-man'!BQ$29="C",'5-man'!BQ$29="H",'5-man'!BQ$29="B",'5-man'!BQ$29="T",'5-man'!BQ$29="E",'5-man'!BQ$29="SB")),1,0)</f>
        <v/>
      </c>
      <c r="BR239">
        <f>IF(OR(BQ239=1,OR('5-man'!BR$29="D",'5-man'!BR$29="A",'5-man'!BR$29="S",'5-man'!BR$29="C",'5-man'!BR$29="H",'5-man'!BR$29="B",'5-man'!BR$29="T",'5-man'!BR$29="E",'5-man'!BR$29="SB")),1,0)</f>
        <v/>
      </c>
      <c r="BS239">
        <f>IF(OR(BR239=1,OR('5-man'!BS$29="D",'5-man'!BS$29="A",'5-man'!BS$29="S",'5-man'!BS$29="C",'5-man'!BS$29="H",'5-man'!BS$29="B",'5-man'!BS$29="T",'5-man'!BS$29="E",'5-man'!BS$29="SB")),1,0)</f>
        <v/>
      </c>
      <c r="BT239">
        <f>IF(OR(BS239=1,OR('5-man'!BT$29="D",'5-man'!BT$29="A",'5-man'!BT$29="S",'5-man'!BT$29="C",'5-man'!BT$29="H",'5-man'!BT$29="B",'5-man'!BT$29="T",'5-man'!BT$29="E",'5-man'!BT$29="SB")),1,0)</f>
        <v/>
      </c>
      <c r="BU239">
        <f>IF(OR(BT239=1,OR('5-man'!BU$29="D",'5-man'!BU$29="A",'5-man'!BU$29="S",'5-man'!BU$29="C",'5-man'!BU$29="H",'5-man'!BU$29="B",'5-man'!BU$29="T",'5-man'!BU$29="E",'5-man'!BU$29="SB")),1,0)</f>
        <v/>
      </c>
      <c r="BV239">
        <f>IF(OR(BU239=1,OR('5-man'!BV$29="D",'5-man'!BV$29="A",'5-man'!BV$29="S",'5-man'!BV$29="C",'5-man'!BV$29="H",'5-man'!BV$29="B",'5-man'!BV$29="T",'5-man'!BV$29="E",'5-man'!BV$29="SB")),1,0)</f>
        <v/>
      </c>
      <c r="BW239">
        <f>IF(OR(BV239=1,OR('5-man'!BW$29="D",'5-man'!BW$29="A",'5-man'!BW$29="S",'5-man'!BW$29="C",'5-man'!BW$29="H",'5-man'!BW$29="B",'5-man'!BW$29="T",'5-man'!BW$29="E",'5-man'!BW$29="SB")),1,0)</f>
        <v/>
      </c>
      <c r="BX239">
        <f>IF(OR(BW239=1,OR('5-man'!BX$29="D",'5-man'!BX$29="A",'5-man'!BX$29="S",'5-man'!BX$29="C",'5-man'!BX$29="H",'5-man'!BX$29="B",'5-man'!BX$29="T",'5-man'!BX$29="E",'5-man'!BX$29="SB")),1,0)</f>
        <v/>
      </c>
      <c r="BY239">
        <f>IF(OR(BX239=1,OR('5-man'!BY$29="D",'5-man'!BY$29="A",'5-man'!BY$29="S",'5-man'!BY$29="C",'5-man'!BY$29="H",'5-man'!BY$29="B",'5-man'!BY$29="T",'5-man'!BY$29="E",'5-man'!BY$29="SB")),1,0)</f>
        <v/>
      </c>
      <c r="BZ239">
        <f>IF(OR(BY239=1,OR('5-man'!BZ$29="D",'5-man'!BZ$29="A",'5-man'!BZ$29="S",'5-man'!BZ$29="C",'5-man'!BZ$29="H",'5-man'!BZ$29="B",'5-man'!BZ$29="T",'5-man'!BZ$29="E",'5-man'!BZ$29="SB")),1,0)</f>
        <v/>
      </c>
      <c r="CA239">
        <f>IF(OR(BZ239=1,OR('5-man'!CA$29="D",'5-man'!CA$29="A",'5-man'!CA$29="S",'5-man'!CA$29="C",'5-man'!CA$29="H",'5-man'!CA$29="B",'5-man'!CA$29="T",'5-man'!CA$29="E",'5-man'!CA$29="SB")),1,0)</f>
        <v/>
      </c>
      <c r="CB239">
        <f>IF(OR(CA239=1,OR('5-man'!CB$29="D",'5-man'!CB$29="A",'5-man'!CB$29="S",'5-man'!CB$29="C",'5-man'!CB$29="H",'5-man'!CB$29="B",'5-man'!CB$29="T",'5-man'!CB$29="E",'5-man'!CB$29="SB")),1,0)</f>
        <v/>
      </c>
      <c r="CC239">
        <f>IF(OR(CB239=1,OR('5-man'!CC$29="D",'5-man'!CC$29="A",'5-man'!CC$29="S",'5-man'!CC$29="C",'5-man'!CC$29="H",'5-man'!CC$29="B",'5-man'!CC$29="T",'5-man'!CC$29="E",'5-man'!CC$29="SB")),1,0)</f>
        <v/>
      </c>
      <c r="CD239">
        <f>IF(OR(CC239=1,OR('5-man'!CD$29="D",'5-man'!CD$29="A",'5-man'!CD$29="S",'5-man'!CD$29="C",'5-man'!CD$29="H",'5-man'!CD$29="B",'5-man'!CD$29="T",'5-man'!CD$29="E",'5-man'!CD$29="SB")),1,0)</f>
        <v/>
      </c>
    </row>
    <row r="240">
      <c r="A240" t="inlineStr">
        <is>
          <t>P5 mean</t>
        </is>
      </c>
      <c r="C240">
        <f>0</f>
        <v/>
      </c>
      <c r="D240">
        <f>IF('5-man'!C$29="S",12.021,0)+IF('5-man'!C$29="C",4.395,0)+IF('5-man'!C$29="H",IF('5-man'!$Z$15="Ayak",0,IF('5-man'!$Z$15="Swift blade",4.141,4.382)),0)+IF('5-man'!C$29="SB",8.187,0)</f>
        <v/>
      </c>
      <c r="E240">
        <f>IF('5-man'!D$29="S",12.021,0)+IF('5-man'!D$29="C",4.395,0)+IF('5-man'!D$29="H",IF('5-man'!$Z$15="Ayak",0,IF('5-man'!$Z$15="Swift blade",4.141,4.382)),0)+IF('5-man'!C$29="D",112.5,0)+IF('5-man'!C$29="B",1.087,0)+IF('5-man'!C$29="A",8.5,0)+IF('5-man'!C$29="E",1.254,0)+IF('5-man'!D$29="SB",8.187,0)+IF('5-man'!C$29="H",IF('5-man'!$Z$15="Ayak",1.255,0),0)</f>
        <v/>
      </c>
      <c r="F240">
        <f>IF('5-man'!E$29="S",12.021,0)+IF('5-man'!E$29="C",4.395,0)+IF('5-man'!E$29="H",IF('5-man'!$Z$15="Ayak",0,IF('5-man'!$Z$15="Swift blade",4.141,4.382)),0)+IF('5-man'!D$29="D",112.5,0)+IF('5-man'!D$29="B",1.087,0)+IF('5-man'!D$29="A",8.5,0)+IF('5-man'!C$29="T",1.252,0)+IF('5-man'!D$29="E",1.254,0)+IF('5-man'!E$29="SB",8.187,0)+IF('5-man'!D$29="H",IF('5-man'!$Z$15="Ayak",1.255,0),0)</f>
        <v/>
      </c>
      <c r="G240">
        <f>IF('5-man'!F$29="S",12.021,0)+IF('5-man'!F$29="C",4.395,0)+IF('5-man'!F$29="H",IF('5-man'!$Z$15="Ayak",0,IF('5-man'!$Z$15="Swift blade",4.141,4.382)),0)+IF('5-man'!E$29="D",112.5,0)+IF('5-man'!E$29="B",1.087,0)+IF('5-man'!E$29="A",8.5,0)+IF('5-man'!D$29="T",1.252,0)+IF('5-man'!E$29="E",1.254,0)+IF('5-man'!F$29="SB",8.187,0)+IF('5-man'!E$29="H",IF('5-man'!$Z$15="Ayak",1.255,0),0)</f>
        <v/>
      </c>
      <c r="H240">
        <f>IF('5-man'!G$29="S",12.021,0)+IF('5-man'!G$29="C",4.395,0)+IF('5-man'!G$29="H",IF('5-man'!$Z$15="Ayak",0,IF('5-man'!$Z$15="Swift blade",4.141,4.382)),0)+IF('5-man'!F$29="D",112.5,0)+IF('5-man'!F$29="B",1.087,0)+IF('5-man'!F$29="A",8.5,0)+IF('5-man'!E$29="T",1.252,0)+IF('5-man'!F$29="E",1.254,0)+IF('5-man'!G$29="SB",8.187,0)+IF('5-man'!F$29="H",IF('5-man'!$Z$15="Ayak",1.255,0),0)</f>
        <v/>
      </c>
      <c r="I240">
        <f>IF('5-man'!H$29="S",12.021,0)+IF('5-man'!H$29="C",4.395,0)+IF('5-man'!H$29="H",IF('5-man'!$Z$15="Ayak",0,IF('5-man'!$Z$15="Swift blade",4.141,4.382)),0)+IF('5-man'!G$29="D",112.5,0)+IF('5-man'!G$29="B",1.087,0)+IF('5-man'!G$29="A",8.5,0)+IF('5-man'!F$29="T",1.252,0)+IF('5-man'!G$29="E",1.254,0)+IF('5-man'!H$29="SB",8.187,0)+IF('5-man'!G$29="H",IF('5-man'!$Z$15="Ayak",1.255,0),0)</f>
        <v/>
      </c>
      <c r="J240">
        <f>IF('5-man'!I$29="S",12.021,0)+IF('5-man'!I$29="C",4.395,0)+IF('5-man'!I$29="H",IF('5-man'!$Z$15="Ayak",0,IF('5-man'!$Z$15="Swift blade",4.141,4.382)),0)+IF('5-man'!H$29="D",112.5,0)+IF('5-man'!H$29="B",1.087,0)+IF('5-man'!H$29="A",8.5,0)+IF('5-man'!G$29="T",1.252,0)+IF('5-man'!H$29="E",1.254,0)+IF('5-man'!I$29="SB",8.187,0)+IF('5-man'!H$29="H",IF('5-man'!$Z$15="Ayak",1.255,0),0)</f>
        <v/>
      </c>
      <c r="K240">
        <f>IF('5-man'!J$29="S",12.021,0)+IF('5-man'!J$29="C",4.395,0)+IF('5-man'!J$29="H",IF('5-man'!$Z$15="Ayak",0,IF('5-man'!$Z$15="Swift blade",4.141,4.382)),0)+IF('5-man'!I$29="D",112.5,0)+IF('5-man'!I$29="B",1.087,0)+IF('5-man'!I$29="A",8.5,0)+IF('5-man'!H$29="T",1.252,0)+IF('5-man'!I$29="E",1.254,0)+IF('5-man'!J$29="SB",8.187,0)+IF('5-man'!I$29="H",IF('5-man'!$Z$15="Ayak",1.255,0),0)</f>
        <v/>
      </c>
      <c r="L240">
        <f>IF('5-man'!K$29="S",12.021,0)+IF('5-man'!K$29="C",4.395,0)+IF('5-man'!K$29="H",IF('5-man'!$Z$15="Ayak",0,IF('5-man'!$Z$15="Swift blade",4.141,4.382)),0)+IF('5-man'!J$29="D",112.5,0)+IF('5-man'!J$29="B",1.087,0)+IF('5-man'!J$29="A",8.5,0)+IF('5-man'!I$29="T",1.252,0)+IF('5-man'!J$29="E",1.254,0)+IF('5-man'!K$29="SB",8.187,0)+IF('5-man'!J$29="H",IF('5-man'!$Z$15="Ayak",1.255,0),0)</f>
        <v/>
      </c>
      <c r="M240">
        <f>IF('5-man'!L$29="S",12.021,0)+IF('5-man'!L$29="C",4.395,0)+IF('5-man'!L$29="H",IF('5-man'!$Z$15="Ayak",0,IF('5-man'!$Z$15="Swift blade",4.141,4.382)),0)+IF('5-man'!K$29="D",112.5,0)+IF('5-man'!K$29="B",1.087,0)+IF('5-man'!K$29="A",8.5,0)+IF('5-man'!J$29="T",1.252,0)+IF('5-man'!K$29="E",1.254,0)+IF('5-man'!L$29="SB",8.187,0)+IF('5-man'!K$29="H",IF('5-man'!$Z$15="Ayak",1.255,0),0)</f>
        <v/>
      </c>
      <c r="N240">
        <f>IF('5-man'!M$29="S",12.021,0)+IF('5-man'!M$29="C",4.395,0)+IF('5-man'!M$29="H",IF('5-man'!$Z$15="Ayak",0,IF('5-man'!$Z$15="Swift blade",4.141,4.382)),0)+IF('5-man'!L$29="D",112.5,0)+IF('5-man'!L$29="B",1.087,0)+IF('5-man'!L$29="A",8.5,0)+IF('5-man'!K$29="T",1.252,0)+IF('5-man'!L$29="E",1.254,0)+IF('5-man'!M$29="SB",8.187,0)+IF('5-man'!L$29="H",IF('5-man'!$Z$15="Ayak",1.255,0),0)</f>
        <v/>
      </c>
      <c r="O240">
        <f>IF('5-man'!N$29="S",12.021,0)+IF('5-man'!N$29="C",4.395,0)+IF('5-man'!N$29="H",IF('5-man'!$Z$15="Ayak",0,IF('5-man'!$Z$15="Swift blade",4.141,4.382)),0)+IF('5-man'!M$29="D",112.5,0)+IF('5-man'!M$29="B",1.087,0)+IF('5-man'!M$29="A",8.5,0)+IF('5-man'!L$29="T",1.252,0)+IF('5-man'!M$29="E",1.254,0)+IF('5-man'!N$29="SB",8.187,0)+IF('5-man'!M$29="H",IF('5-man'!$Z$15="Ayak",1.255,0),0)</f>
        <v/>
      </c>
      <c r="P240">
        <f>IF('5-man'!O$29="S",12.021,0)+IF('5-man'!O$29="C",4.395,0)+IF('5-man'!O$29="H",IF('5-man'!$Z$15="Ayak",0,IF('5-man'!$Z$15="Swift blade",4.141,4.382)),0)+IF('5-man'!N$29="D",112.5,0)+IF('5-man'!N$29="B",1.087,0)+IF('5-man'!N$29="A",8.5,0)+IF('5-man'!M$29="T",1.252,0)+IF('5-man'!N$29="E",1.254,0)+IF('5-man'!O$29="SB",8.187,0)+IF('5-man'!N$29="H",IF('5-man'!$Z$15="Ayak",1.255,0),0)</f>
        <v/>
      </c>
      <c r="Q240">
        <f>IF('5-man'!P$29="S",12.021,0)+IF('5-man'!P$29="C",4.395,0)+IF('5-man'!P$29="H",IF('5-man'!$Z$15="Ayak",0,IF('5-man'!$Z$15="Swift blade",4.141,4.382)),0)+IF('5-man'!O$29="D",112.5,0)+IF('5-man'!O$29="B",1.087,0)+IF('5-man'!O$29="A",8.5,0)+IF('5-man'!N$29="T",1.252,0)+IF('5-man'!O$29="E",1.254,0)+IF('5-man'!P$29="SB",8.187,0)+IF('5-man'!O$29="H",IF('5-man'!$Z$15="Ayak",1.255,0),0)</f>
        <v/>
      </c>
      <c r="R240">
        <f>IF('5-man'!Q$29="S",12.021,0)+IF('5-man'!Q$29="C",4.395,0)+IF('5-man'!Q$29="H",IF('5-man'!$Z$15="Ayak",0,IF('5-man'!$Z$15="Swift blade",4.141,4.382)),0)+IF('5-man'!P$29="D",112.5,0)+IF('5-man'!P$29="B",1.087,0)+IF('5-man'!P$29="A",8.5,0)+IF('5-man'!O$29="T",1.252,0)+IF('5-man'!P$29="E",1.254,0)+IF('5-man'!Q$29="SB",8.187,0)+IF('5-man'!P$29="H",IF('5-man'!$Z$15="Ayak",1.255,0),0)</f>
        <v/>
      </c>
      <c r="S240">
        <f>IF('5-man'!R$29="S",12.021,0)+IF('5-man'!R$29="C",4.395,0)+IF('5-man'!R$29="H",IF('5-man'!$Z$15="Ayak",0,IF('5-man'!$Z$15="Swift blade",4.141,4.382)),0)+IF('5-man'!Q$29="D",112.5,0)+IF('5-man'!Q$29="B",1.087,0)+IF('5-man'!Q$29="A",8.5,0)+IF('5-man'!P$29="T",1.252,0)+IF('5-man'!Q$29="E",1.254,0)+IF('5-man'!R$29="SB",8.187,0)+IF('5-man'!Q$29="H",IF('5-man'!$Z$15="Ayak",1.255,0),0)</f>
        <v/>
      </c>
      <c r="T240">
        <f>IF('5-man'!S$29="S",12.021,0)+IF('5-man'!S$29="C",4.395,0)+IF('5-man'!S$29="H",IF('5-man'!$Z$15="Ayak",0,IF('5-man'!$Z$15="Swift blade",4.141,4.382)),0)+IF('5-man'!R$29="D",112.5,0)+IF('5-man'!R$29="B",1.087,0)+IF('5-man'!R$29="A",8.5,0)+IF('5-man'!Q$29="T",1.252,0)+IF('5-man'!R$29="E",1.254,0)+IF('5-man'!S$29="SB",8.187,0)+IF('5-man'!R$29="H",IF('5-man'!$Z$15="Ayak",1.255,0),0)</f>
        <v/>
      </c>
      <c r="U240">
        <f>IF('5-man'!T$29="S",12.021,0)+IF('5-man'!T$29="C",4.395,0)+IF('5-man'!T$29="H",IF('5-man'!$Z$15="Ayak",0,IF('5-man'!$Z$15="Swift blade",4.141,4.382)),0)+IF('5-man'!S$29="D",112.5,0)+IF('5-man'!S$29="B",1.087,0)+IF('5-man'!S$29="A",8.5,0)+IF('5-man'!R$29="T",1.252,0)+IF('5-man'!S$29="E",1.254,0)+IF('5-man'!T$29="SB",8.187,0)+IF('5-man'!S$29="H",IF('5-man'!$Z$15="Ayak",1.255,0),0)</f>
        <v/>
      </c>
      <c r="V240">
        <f>IF('5-man'!U$29="S",12.021,0)+IF('5-man'!U$29="C",4.395,0)+IF('5-man'!U$29="H",IF('5-man'!$Z$15="Ayak",0,IF('5-man'!$Z$15="Swift blade",4.141,4.382)),0)+IF('5-man'!T$29="D",112.5,0)+IF('5-man'!T$29="B",1.087,0)+IF('5-man'!T$29="A",8.5,0)+IF('5-man'!S$29="T",1.252,0)+IF('5-man'!T$29="E",1.254,0)+IF('5-man'!U$29="SB",8.187,0)+IF('5-man'!T$29="H",IF('5-man'!$Z$15="Ayak",1.255,0),0)</f>
        <v/>
      </c>
      <c r="W240">
        <f>IF('5-man'!V$29="S",12.021,0)+IF('5-man'!V$29="C",4.395,0)+IF('5-man'!V$29="H",IF('5-man'!$Z$15="Ayak",0,IF('5-man'!$Z$15="Swift blade",4.141,4.382)),0)+IF('5-man'!U$29="D",112.5,0)+IF('5-man'!U$29="B",1.087,0)+IF('5-man'!U$29="A",8.5,0)+IF('5-man'!T$29="T",1.252,0)+IF('5-man'!U$29="E",1.254,0)+IF('5-man'!V$29="SB",8.187,0)+IF('5-man'!U$29="H",IF('5-man'!$Z$15="Ayak",1.255,0),0)</f>
        <v/>
      </c>
      <c r="X240">
        <f>IF('5-man'!W$29="S",12.021,0)+IF('5-man'!W$29="C",4.395,0)+IF('5-man'!W$29="H",IF('5-man'!$Z$15="Ayak",0,IF('5-man'!$Z$15="Swift blade",4.141,4.382)),0)+IF('5-man'!V$29="D",112.5,0)+IF('5-man'!V$29="B",1.087,0)+IF('5-man'!V$29="A",8.5,0)+IF('5-man'!U$29="T",1.252,0)+IF('5-man'!V$29="E",1.254,0)+IF('5-man'!W$29="SB",8.187,0)+IF('5-man'!V$29="H",IF('5-man'!$Z$15="Ayak",1.255,0),0)</f>
        <v/>
      </c>
      <c r="Y240">
        <f>IF('5-man'!X$29="S",12.021,0)+IF('5-man'!X$29="C",4.395,0)+IF('5-man'!X$29="H",IF('5-man'!$Z$15="Ayak",0,IF('5-man'!$Z$15="Swift blade",4.141,4.382)),0)+IF('5-man'!W$29="D",112.5,0)+IF('5-man'!W$29="B",1.087,0)+IF('5-man'!W$29="A",8.5,0)+IF('5-man'!V$29="T",1.252,0)+IF('5-man'!W$29="E",1.254,0)+IF('5-man'!X$29="SB",8.187,0)+IF('5-man'!W$29="H",IF('5-man'!$Z$15="Ayak",1.255,0),0)</f>
        <v/>
      </c>
      <c r="Z240">
        <f>IF('5-man'!Y$29="S",12.021,0)+IF('5-man'!Y$29="C",4.395,0)+IF('5-man'!Y$29="H",IF('5-man'!$Z$15="Ayak",0,IF('5-man'!$Z$15="Swift blade",4.141,4.382)),0)+IF('5-man'!X$29="D",112.5,0)+IF('5-man'!X$29="B",1.087,0)+IF('5-man'!X$29="A",8.5,0)+IF('5-man'!W$29="T",1.252,0)+IF('5-man'!X$29="E",1.254,0)+IF('5-man'!Y$29="SB",8.187,0)+IF('5-man'!X$29="H",IF('5-man'!$Z$15="Ayak",1.255,0),0)</f>
        <v/>
      </c>
      <c r="AA240">
        <f>IF('5-man'!Z$29="S",12.021,0)+IF('5-man'!Z$29="C",4.395,0)+IF('5-man'!Z$29="H",IF('5-man'!$Z$15="Ayak",0,IF('5-man'!$Z$15="Swift blade",4.141,4.382)),0)+IF('5-man'!Y$29="D",112.5,0)+IF('5-man'!Y$29="B",1.087,0)+IF('5-man'!Y$29="A",8.5,0)+IF('5-man'!X$29="T",1.252,0)+IF('5-man'!Y$29="E",1.254,0)+IF('5-man'!Z$29="SB",8.187,0)+IF('5-man'!Y$29="H",IF('5-man'!$Z$15="Ayak",1.255,0),0)</f>
        <v/>
      </c>
      <c r="AB240">
        <f>IF('5-man'!AA$29="S",12.021,0)+IF('5-man'!AA$29="C",4.395,0)+IF('5-man'!AA$29="H",IF('5-man'!$Z$15="Ayak",0,IF('5-man'!$Z$15="Swift blade",4.141,4.382)),0)+IF('5-man'!Z$29="D",112.5,0)+IF('5-man'!Z$29="B",1.087,0)+IF('5-man'!Z$29="A",8.5,0)+IF('5-man'!Y$29="T",1.252,0)+IF('5-man'!Z$29="E",1.254,0)+IF('5-man'!AA$29="SB",8.187,0)+IF('5-man'!Z$29="H",IF('5-man'!$Z$15="Ayak",1.255,0),0)</f>
        <v/>
      </c>
      <c r="AC240">
        <f>IF('5-man'!AB$29="S",12.021,0)+IF('5-man'!AB$29="C",4.395,0)+IF('5-man'!AB$29="H",IF('5-man'!$Z$15="Ayak",0,IF('5-man'!$Z$15="Swift blade",4.141,4.382)),0)+IF('5-man'!AA$29="D",112.5,0)+IF('5-man'!AA$29="B",1.087,0)+IF('5-man'!AA$29="A",8.5,0)+IF('5-man'!Z$29="T",1.252,0)+IF('5-man'!AA$29="E",1.254,0)+IF('5-man'!AB$29="SB",8.187,0)+IF('5-man'!AA$29="H",IF('5-man'!$Z$15="Ayak",1.255,0),0)</f>
        <v/>
      </c>
      <c r="AD240">
        <f>IF('5-man'!AC$29="S",12.021,0)+IF('5-man'!AC$29="C",4.395,0)+IF('5-man'!AC$29="H",IF('5-man'!$Z$15="Ayak",0,IF('5-man'!$Z$15="Swift blade",4.141,4.382)),0)+IF('5-man'!AB$29="D",112.5,0)+IF('5-man'!AB$29="B",1.087,0)+IF('5-man'!AB$29="A",8.5,0)+IF('5-man'!AA$29="T",1.252,0)+IF('5-man'!AB$29="E",1.254,0)+IF('5-man'!AC$29="SB",8.187,0)+IF('5-man'!AB$29="H",IF('5-man'!$Z$15="Ayak",1.255,0),0)</f>
        <v/>
      </c>
      <c r="AE240">
        <f>IF('5-man'!AD$29="S",12.021,0)+IF('5-man'!AD$29="C",4.395,0)+IF('5-man'!AD$29="H",IF('5-man'!$Z$15="Ayak",0,IF('5-man'!$Z$15="Swift blade",4.141,4.382)),0)+IF('5-man'!AC$29="D",112.5,0)+IF('5-man'!AC$29="B",1.087,0)+IF('5-man'!AC$29="A",8.5,0)+IF('5-man'!AB$29="T",1.252,0)+IF('5-man'!AC$29="E",1.254,0)+IF('5-man'!AD$29="SB",8.187,0)+IF('5-man'!AC$29="H",IF('5-man'!$Z$15="Ayak",1.255,0),0)</f>
        <v/>
      </c>
      <c r="AF240">
        <f>IF('5-man'!AE$29="S",12.021,0)+IF('5-man'!AE$29="C",4.395,0)+IF('5-man'!AE$29="H",IF('5-man'!$Z$15="Ayak",0,IF('5-man'!$Z$15="Swift blade",4.141,4.382)),0)+IF('5-man'!AD$29="D",112.5,0)+IF('5-man'!AD$29="B",1.087,0)+IF('5-man'!AD$29="A",8.5,0)+IF('5-man'!AC$29="T",1.252,0)+IF('5-man'!AD$29="E",1.254,0)+IF('5-man'!AE$29="SB",8.187,0)+IF('5-man'!AD$29="H",IF('5-man'!$Z$15="Ayak",1.255,0),0)</f>
        <v/>
      </c>
      <c r="AG240">
        <f>IF('5-man'!AF$29="S",12.021,0)+IF('5-man'!AF$29="C",4.395,0)+IF('5-man'!AF$29="H",IF('5-man'!$Z$15="Ayak",0,IF('5-man'!$Z$15="Swift blade",4.141,4.382)),0)+IF('5-man'!AE$29="D",112.5,0)+IF('5-man'!AE$29="B",1.087,0)+IF('5-man'!AE$29="A",8.5,0)+IF('5-man'!AD$29="T",1.252,0)+IF('5-man'!AE$29="E",1.254,0)+IF('5-man'!AF$29="SB",8.187,0)+IF('5-man'!AE$29="H",IF('5-man'!$Z$15="Ayak",1.255,0),0)</f>
        <v/>
      </c>
      <c r="AH240">
        <f>IF('5-man'!AG$29="S",12.021,0)+IF('5-man'!AG$29="C",4.395,0)+IF('5-man'!AG$29="H",IF('5-man'!$Z$15="Ayak",0,IF('5-man'!$Z$15="Swift blade",4.141,4.382)),0)+IF('5-man'!AF$29="D",112.5,0)+IF('5-man'!AF$29="B",1.087,0)+IF('5-man'!AF$29="A",8.5,0)+IF('5-man'!AE$29="T",1.252,0)+IF('5-man'!AF$29="E",1.254,0)+IF('5-man'!AG$29="SB",8.187,0)+IF('5-man'!AF$29="H",IF('5-man'!$Z$15="Ayak",1.255,0),0)</f>
        <v/>
      </c>
      <c r="AI240">
        <f>IF('5-man'!AH$29="S",12.021,0)+IF('5-man'!AH$29="C",4.395,0)+IF('5-man'!AH$29="H",IF('5-man'!$Z$15="Ayak",0,IF('5-man'!$Z$15="Swift blade",4.141,4.382)),0)+IF('5-man'!AG$29="D",112.5,0)+IF('5-man'!AG$29="B",1.087,0)+IF('5-man'!AG$29="A",8.5,0)+IF('5-man'!AF$29="T",1.252,0)+IF('5-man'!AG$29="E",1.254,0)+IF('5-man'!AH$29="SB",8.187,0)+IF('5-man'!AG$29="H",IF('5-man'!$Z$15="Ayak",1.255,0),0)</f>
        <v/>
      </c>
      <c r="AJ240">
        <f>IF('5-man'!AI$29="S",12.021,0)+IF('5-man'!AI$29="C",4.395,0)+IF('5-man'!AI$29="H",IF('5-man'!$Z$15="Ayak",0,IF('5-man'!$Z$15="Swift blade",4.141,4.382)),0)+IF('5-man'!AH$29="D",112.5,0)+IF('5-man'!AH$29="B",1.087,0)+IF('5-man'!AH$29="A",8.5,0)+IF('5-man'!AG$29="T",1.252,0)+IF('5-man'!AH$29="E",1.254,0)+IF('5-man'!AI$29="SB",8.187,0)+IF('5-man'!AH$29="H",IF('5-man'!$Z$15="Ayak",1.255,0),0)</f>
        <v/>
      </c>
      <c r="AK240">
        <f>IF('5-man'!AJ$29="S",12.021,0)+IF('5-man'!AJ$29="C",4.395,0)+IF('5-man'!AJ$29="H",IF('5-man'!$Z$15="Ayak",0,IF('5-man'!$Z$15="Swift blade",4.141,4.382)),0)+IF('5-man'!AI$29="D",112.5,0)+IF('5-man'!AI$29="B",1.087,0)+IF('5-man'!AI$29="A",8.5,0)+IF('5-man'!AH$29="T",1.252,0)+IF('5-man'!AI$29="E",1.254,0)+IF('5-man'!AJ$29="SB",8.187,0)+IF('5-man'!AI$29="H",IF('5-man'!$Z$15="Ayak",1.255,0),0)</f>
        <v/>
      </c>
      <c r="AL240">
        <f>IF('5-man'!AK$29="S",12.021,0)+IF('5-man'!AK$29="C",4.395,0)+IF('5-man'!AK$29="H",IF('5-man'!$Z$15="Ayak",0,IF('5-man'!$Z$15="Swift blade",4.141,4.382)),0)+IF('5-man'!AJ$29="D",112.5,0)+IF('5-man'!AJ$29="B",1.087,0)+IF('5-man'!AJ$29="A",8.5,0)+IF('5-man'!AI$29="T",1.252,0)+IF('5-man'!AJ$29="E",1.254,0)+IF('5-man'!AK$29="SB",8.187,0)+IF('5-man'!AJ$29="H",IF('5-man'!$Z$15="Ayak",1.255,0),0)</f>
        <v/>
      </c>
      <c r="AM240">
        <f>IF('5-man'!AL$29="S",12.021,0)+IF('5-man'!AL$29="C",4.395,0)+IF('5-man'!AL$29="H",IF('5-man'!$Z$15="Ayak",0,IF('5-man'!$Z$15="Swift blade",4.141,4.382)),0)+IF('5-man'!AK$29="D",112.5,0)+IF('5-man'!AK$29="B",1.087,0)+IF('5-man'!AK$29="A",8.5,0)+IF('5-man'!AJ$29="T",1.252,0)+IF('5-man'!AK$29="E",1.254,0)+IF('5-man'!AL$29="SB",8.187,0)+IF('5-man'!AK$29="H",IF('5-man'!$Z$15="Ayak",1.255,0),0)</f>
        <v/>
      </c>
      <c r="AN240">
        <f>IF('5-man'!AM$29="S",12.021,0)+IF('5-man'!AM$29="C",4.395,0)+IF('5-man'!AM$29="H",IF('5-man'!$Z$15="Ayak",0,IF('5-man'!$Z$15="Swift blade",4.141,4.382)),0)+IF('5-man'!AL$29="D",112.5,0)+IF('5-man'!AL$29="B",1.087,0)+IF('5-man'!AL$29="A",8.5,0)+IF('5-man'!AK$29="T",1.252,0)+IF('5-man'!AL$29="E",1.254,0)+IF('5-man'!AM$29="SB",8.187,0)+IF('5-man'!AL$29="H",IF('5-man'!$Z$15="Ayak",1.255,0),0)</f>
        <v/>
      </c>
      <c r="AO240">
        <f>IF('5-man'!AN$29="S",12.021,0)+IF('5-man'!AN$29="C",4.395,0)+IF('5-man'!AN$29="H",IF('5-man'!$Z$15="Ayak",0,IF('5-man'!$Z$15="Swift blade",4.141,4.382)),0)+IF('5-man'!AM$29="D",112.5,0)+IF('5-man'!AM$29="B",1.087,0)+IF('5-man'!AM$29="A",8.5,0)+IF('5-man'!AL$29="T",1.252,0)+IF('5-man'!AM$29="E",1.254,0)+IF('5-man'!AN$29="SB",8.187,0)+IF('5-man'!AM$29="H",IF('5-man'!$Z$15="Ayak",1.255,0),0)</f>
        <v/>
      </c>
      <c r="AP240">
        <f>IF('5-man'!AO$29="S",12.021,0)+IF('5-man'!AO$29="C",4.395,0)+IF('5-man'!AO$29="H",IF('5-man'!$Z$15="Ayak",0,IF('5-man'!$Z$15="Swift blade",4.141,4.382)),0)+IF('5-man'!AN$29="D",112.5,0)+IF('5-man'!AN$29="B",1.087,0)+IF('5-man'!AN$29="A",8.5,0)+IF('5-man'!AM$29="T",1.252,0)+IF('5-man'!AN$29="E",1.254,0)+IF('5-man'!AO$29="SB",8.187,0)+IF('5-man'!AN$29="H",IF('5-man'!$Z$15="Ayak",1.255,0),0)</f>
        <v/>
      </c>
      <c r="AQ240">
        <f>IF('5-man'!AP$29="S",12.021,0)+IF('5-man'!AP$29="C",4.395,0)+IF('5-man'!AP$29="H",IF('5-man'!$Z$15="Ayak",0,IF('5-man'!$Z$15="Swift blade",4.141,4.382)),0)+IF('5-man'!AO$29="D",112.5,0)+IF('5-man'!AO$29="B",1.087,0)+IF('5-man'!AO$29="A",8.5,0)+IF('5-man'!AN$29="T",1.252,0)+IF('5-man'!AO$29="E",1.254,0)+IF('5-man'!AP$29="SB",8.187,0)+IF('5-man'!AO$29="H",IF('5-man'!$Z$15="Ayak",1.255,0),0)</f>
        <v/>
      </c>
      <c r="AR240">
        <f>IF('5-man'!AQ$29="S",12.021,0)+IF('5-man'!AQ$29="C",4.395,0)+IF('5-man'!AQ$29="H",IF('5-man'!$Z$15="Ayak",0,IF('5-man'!$Z$15="Swift blade",4.141,4.382)),0)+IF('5-man'!AP$29="D",112.5,0)+IF('5-man'!AP$29="B",1.087,0)+IF('5-man'!AP$29="A",8.5,0)+IF('5-man'!AO$29="T",1.252,0)+IF('5-man'!AP$29="E",1.254,0)+IF('5-man'!AQ$29="SB",8.187,0)+IF('5-man'!AP$29="H",IF('5-man'!$Z$15="Ayak",1.255,0),0)</f>
        <v/>
      </c>
      <c r="AS240">
        <f>IF('5-man'!AR$29="S",12.021,0)+IF('5-man'!AR$29="C",4.395,0)+IF('5-man'!AR$29="H",IF('5-man'!$Z$15="Ayak",0,IF('5-man'!$Z$15="Swift blade",4.141,4.382)),0)+IF('5-man'!AQ$29="D",112.5,0)+IF('5-man'!AQ$29="B",1.087,0)+IF('5-man'!AQ$29="A",8.5,0)+IF('5-man'!AP$29="T",1.252,0)+IF('5-man'!AQ$29="E",1.254,0)+IF('5-man'!AR$29="SB",8.187,0)+IF('5-man'!AQ$29="H",IF('5-man'!$Z$15="Ayak",1.255,0),0)</f>
        <v/>
      </c>
      <c r="AT240">
        <f>IF('5-man'!AS$29="S",12.021,0)+IF('5-man'!AS$29="C",4.395,0)+IF('5-man'!AS$29="H",IF('5-man'!$Z$15="Ayak",0,IF('5-man'!$Z$15="Swift blade",4.141,4.382)),0)+IF('5-man'!AR$29="D",112.5,0)+IF('5-man'!AR$29="B",1.087,0)+IF('5-man'!AR$29="A",8.5,0)+IF('5-man'!AQ$29="T",1.252,0)+IF('5-man'!AR$29="E",1.254,0)+IF('5-man'!AS$29="SB",8.187,0)+IF('5-man'!AR$29="H",IF('5-man'!$Z$15="Ayak",1.255,0),0)</f>
        <v/>
      </c>
      <c r="AU240">
        <f>IF('5-man'!AT$29="S",12.021,0)+IF('5-man'!AT$29="C",4.395,0)+IF('5-man'!AT$29="H",IF('5-man'!$Z$15="Ayak",0,IF('5-man'!$Z$15="Swift blade",4.141,4.382)),0)+IF('5-man'!AS$29="D",112.5,0)+IF('5-man'!AS$29="B",1.087,0)+IF('5-man'!AS$29="A",8.5,0)+IF('5-man'!AR$29="T",1.252,0)+IF('5-man'!AS$29="E",1.254,0)+IF('5-man'!AT$29="SB",8.187,0)+IF('5-man'!AS$29="H",IF('5-man'!$Z$15="Ayak",1.255,0),0)</f>
        <v/>
      </c>
      <c r="AV240">
        <f>IF('5-man'!AU$29="S",12.021,0)+IF('5-man'!AU$29="C",4.395,0)+IF('5-man'!AU$29="H",IF('5-man'!$Z$15="Ayak",0,IF('5-man'!$Z$15="Swift blade",4.141,4.382)),0)+IF('5-man'!AT$29="D",112.5,0)+IF('5-man'!AT$29="B",1.087,0)+IF('5-man'!AT$29="A",8.5,0)+IF('5-man'!AS$29="T",1.252,0)+IF('5-man'!AT$29="E",1.254,0)+IF('5-man'!AU$29="SB",8.187,0)+IF('5-man'!AT$29="H",IF('5-man'!$Z$15="Ayak",1.255,0),0)</f>
        <v/>
      </c>
      <c r="AW240">
        <f>IF('5-man'!AV$29="S",12.021,0)+IF('5-man'!AV$29="C",4.395,0)+IF('5-man'!AV$29="H",IF('5-man'!$Z$15="Ayak",0,IF('5-man'!$Z$15="Swift blade",4.141,4.382)),0)+IF('5-man'!AU$29="D",112.5,0)+IF('5-man'!AU$29="B",1.087,0)+IF('5-man'!AU$29="A",8.5,0)+IF('5-man'!AT$29="T",1.252,0)+IF('5-man'!AU$29="E",1.254,0)+IF('5-man'!AV$29="SB",8.187,0)+IF('5-man'!AU$29="H",IF('5-man'!$Z$15="Ayak",1.255,0),0)</f>
        <v/>
      </c>
      <c r="AX240">
        <f>IF('5-man'!AW$29="S",12.021,0)+IF('5-man'!AW$29="C",4.395,0)+IF('5-man'!AW$29="H",IF('5-man'!$Z$15="Ayak",0,IF('5-man'!$Z$15="Swift blade",4.141,4.382)),0)+IF('5-man'!AV$29="D",112.5,0)+IF('5-man'!AV$29="B",1.087,0)+IF('5-man'!AV$29="A",8.5,0)+IF('5-man'!AU$29="T",1.252,0)+IF('5-man'!AV$29="E",1.254,0)+IF('5-man'!AW$29="SB",8.187,0)+IF('5-man'!AV$29="H",IF('5-man'!$Z$15="Ayak",1.255,0),0)</f>
        <v/>
      </c>
      <c r="AY240">
        <f>IF('5-man'!AX$29="S",12.021,0)+IF('5-man'!AX$29="C",4.395,0)+IF('5-man'!AX$29="H",IF('5-man'!$Z$15="Ayak",0,IF('5-man'!$Z$15="Swift blade",4.141,4.382)),0)+IF('5-man'!AW$29="D",112.5,0)+IF('5-man'!AW$29="B",1.087,0)+IF('5-man'!AW$29="A",8.5,0)+IF('5-man'!AV$29="T",1.252,0)+IF('5-man'!AW$29="E",1.254,0)+IF('5-man'!AX$29="SB",8.187,0)+IF('5-man'!AW$29="H",IF('5-man'!$Z$15="Ayak",1.255,0),0)</f>
        <v/>
      </c>
      <c r="AZ240">
        <f>IF('5-man'!AY$29="S",12.021,0)+IF('5-man'!AY$29="C",4.395,0)+IF('5-man'!AY$29="H",IF('5-man'!$Z$15="Ayak",0,IF('5-man'!$Z$15="Swift blade",4.141,4.382)),0)+IF('5-man'!AX$29="D",112.5,0)+IF('5-man'!AX$29="B",1.087,0)+IF('5-man'!AX$29="A",8.5,0)+IF('5-man'!AW$29="T",1.252,0)+IF('5-man'!AX$29="E",1.254,0)+IF('5-man'!AY$29="SB",8.187,0)+IF('5-man'!AX$29="H",IF('5-man'!$Z$15="Ayak",1.255,0),0)</f>
        <v/>
      </c>
      <c r="BA240">
        <f>IF('5-man'!AZ$29="S",12.021,0)+IF('5-man'!AZ$29="C",4.395,0)+IF('5-man'!AZ$29="H",IF('5-man'!$Z$15="Ayak",0,IF('5-man'!$Z$15="Swift blade",4.141,4.382)),0)+IF('5-man'!AY$29="D",112.5,0)+IF('5-man'!AY$29="B",1.087,0)+IF('5-man'!AY$29="A",8.5,0)+IF('5-man'!AX$29="T",1.252,0)+IF('5-man'!AY$29="E",1.254,0)+IF('5-man'!AZ$29="SB",8.187,0)+IF('5-man'!AY$29="H",IF('5-man'!$Z$15="Ayak",1.255,0),0)</f>
        <v/>
      </c>
      <c r="BB240">
        <f>IF('5-man'!BA$29="S",12.021,0)+IF('5-man'!BA$29="C",4.395,0)+IF('5-man'!BA$29="H",IF('5-man'!$Z$15="Ayak",0,IF('5-man'!$Z$15="Swift blade",4.141,4.382)),0)+IF('5-man'!AZ$29="D",112.5,0)+IF('5-man'!AZ$29="B",1.087,0)+IF('5-man'!AZ$29="A",8.5,0)+IF('5-man'!AY$29="T",1.252,0)+IF('5-man'!AZ$29="E",1.254,0)+IF('5-man'!BA$29="SB",8.187,0)+IF('5-man'!AZ$29="H",IF('5-man'!$Z$15="Ayak",1.255,0),0)</f>
        <v/>
      </c>
      <c r="BC240">
        <f>IF('5-man'!BB$29="S",12.021,0)+IF('5-man'!BB$29="C",4.395,0)+IF('5-man'!BB$29="H",IF('5-man'!$Z$15="Ayak",0,IF('5-man'!$Z$15="Swift blade",4.141,4.382)),0)+IF('5-man'!BA$29="D",112.5,0)+IF('5-man'!BA$29="B",1.087,0)+IF('5-man'!BA$29="A",8.5,0)+IF('5-man'!AZ$29="T",1.252,0)+IF('5-man'!BA$29="E",1.254,0)+IF('5-man'!BB$29="SB",8.187,0)+IF('5-man'!BA$29="H",IF('5-man'!$Z$15="Ayak",1.255,0),0)</f>
        <v/>
      </c>
      <c r="BD240">
        <f>IF('5-man'!BC$29="S",12.021,0)+IF('5-man'!BC$29="C",4.395,0)+IF('5-man'!BC$29="H",IF('5-man'!$Z$15="Ayak",0,IF('5-man'!$Z$15="Swift blade",4.141,4.382)),0)+IF('5-man'!BB$29="D",112.5,0)+IF('5-man'!BB$29="B",1.087,0)+IF('5-man'!BB$29="A",8.5,0)+IF('5-man'!BA$29="T",1.252,0)+IF('5-man'!BB$29="E",1.254,0)+IF('5-man'!BC$29="SB",8.187,0)+IF('5-man'!BB$29="H",IF('5-man'!$Z$15="Ayak",1.255,0),0)</f>
        <v/>
      </c>
      <c r="BE240">
        <f>IF('5-man'!BD$29="S",12.021,0)+IF('5-man'!BD$29="C",4.395,0)+IF('5-man'!BD$29="H",IF('5-man'!$Z$15="Ayak",0,IF('5-man'!$Z$15="Swift blade",4.141,4.382)),0)+IF('5-man'!BC$29="D",112.5,0)+IF('5-man'!BC$29="B",1.087,0)+IF('5-man'!BC$29="A",8.5,0)+IF('5-man'!BB$29="T",1.252,0)+IF('5-man'!BC$29="E",1.254,0)+IF('5-man'!BD$29="SB",8.187,0)+IF('5-man'!BC$29="H",IF('5-man'!$Z$15="Ayak",1.255,0),0)</f>
        <v/>
      </c>
      <c r="BF240">
        <f>IF('5-man'!BE$29="S",12.021,0)+IF('5-man'!BE$29="C",4.395,0)+IF('5-man'!BE$29="H",IF('5-man'!$Z$15="Ayak",0,IF('5-man'!$Z$15="Swift blade",4.141,4.382)),0)+IF('5-man'!BD$29="D",112.5,0)+IF('5-man'!BD$29="B",1.087,0)+IF('5-man'!BD$29="A",8.5,0)+IF('5-man'!BC$29="T",1.252,0)+IF('5-man'!BD$29="E",1.254,0)+IF('5-man'!BE$29="SB",8.187,0)+IF('5-man'!BD$29="H",IF('5-man'!$Z$15="Ayak",1.255,0),0)</f>
        <v/>
      </c>
      <c r="BG240">
        <f>IF('5-man'!BF$29="S",12.021,0)+IF('5-man'!BF$29="C",4.395,0)+IF('5-man'!BF$29="H",IF('5-man'!$Z$15="Ayak",0,IF('5-man'!$Z$15="Swift blade",4.141,4.382)),0)+IF('5-man'!BE$29="D",112.5,0)+IF('5-man'!BE$29="B",1.087,0)+IF('5-man'!BE$29="A",8.5,0)+IF('5-man'!BD$29="T",1.252,0)+IF('5-man'!BE$29="E",1.254,0)+IF('5-man'!BF$29="SB",8.187,0)+IF('5-man'!BE$29="H",IF('5-man'!$Z$15="Ayak",1.255,0),0)</f>
        <v/>
      </c>
      <c r="BH240">
        <f>IF('5-man'!BG$29="S",12.021,0)+IF('5-man'!BG$29="C",4.395,0)+IF('5-man'!BG$29="H",IF('5-man'!$Z$15="Ayak",0,IF('5-man'!$Z$15="Swift blade",4.141,4.382)),0)+IF('5-man'!BF$29="D",112.5,0)+IF('5-man'!BF$29="B",1.087,0)+IF('5-man'!BF$29="A",8.5,0)+IF('5-man'!BE$29="T",1.252,0)+IF('5-man'!BF$29="E",1.254,0)+IF('5-man'!BG$29="SB",8.187,0)+IF('5-man'!BF$29="H",IF('5-man'!$Z$15="Ayak",1.255,0),0)</f>
        <v/>
      </c>
      <c r="BI240">
        <f>IF('5-man'!BH$29="S",12.021,0)+IF('5-man'!BH$29="C",4.395,0)+IF('5-man'!BH$29="H",IF('5-man'!$Z$15="Ayak",0,IF('5-man'!$Z$15="Swift blade",4.141,4.382)),0)+IF('5-man'!BG$29="D",112.5,0)+IF('5-man'!BG$29="B",1.087,0)+IF('5-man'!BG$29="A",8.5,0)+IF('5-man'!BF$29="T",1.252,0)+IF('5-man'!BG$29="E",1.254,0)+IF('5-man'!BH$29="SB",8.187,0)+IF('5-man'!BG$29="H",IF('5-man'!$Z$15="Ayak",1.255,0),0)</f>
        <v/>
      </c>
      <c r="BJ240">
        <f>IF('5-man'!BI$29="S",12.021,0)+IF('5-man'!BI$29="C",4.395,0)+IF('5-man'!BI$29="H",IF('5-man'!$Z$15="Ayak",0,IF('5-man'!$Z$15="Swift blade",4.141,4.382)),0)+IF('5-man'!BH$29="D",112.5,0)+IF('5-man'!BH$29="B",1.087,0)+IF('5-man'!BH$29="A",8.5,0)+IF('5-man'!BG$29="T",1.252,0)+IF('5-man'!BH$29="E",1.254,0)+IF('5-man'!BI$29="SB",8.187,0)+IF('5-man'!BH$29="H",IF('5-man'!$Z$15="Ayak",1.255,0),0)</f>
        <v/>
      </c>
      <c r="BK240">
        <f>IF('5-man'!BJ$29="S",12.021,0)+IF('5-man'!BJ$29="C",4.395,0)+IF('5-man'!BJ$29="H",IF('5-man'!$Z$15="Ayak",0,IF('5-man'!$Z$15="Swift blade",4.141,4.382)),0)+IF('5-man'!BI$29="D",112.5,0)+IF('5-man'!BI$29="B",1.087,0)+IF('5-man'!BI$29="A",8.5,0)+IF('5-man'!BH$29="T",1.252,0)+IF('5-man'!BI$29="E",1.254,0)+IF('5-man'!BJ$29="SB",8.187,0)+IF('5-man'!BI$29="H",IF('5-man'!$Z$15="Ayak",1.255,0),0)</f>
        <v/>
      </c>
      <c r="BL240">
        <f>IF('5-man'!BK$29="S",12.021,0)+IF('5-man'!BK$29="C",4.395,0)+IF('5-man'!BK$29="H",IF('5-man'!$Z$15="Ayak",0,IF('5-man'!$Z$15="Swift blade",4.141,4.382)),0)+IF('5-man'!BJ$29="D",112.5,0)+IF('5-man'!BJ$29="B",1.087,0)+IF('5-man'!BJ$29="A",8.5,0)+IF('5-man'!BI$29="T",1.252,0)+IF('5-man'!BJ$29="E",1.254,0)+IF('5-man'!BK$29="SB",8.187,0)+IF('5-man'!BJ$29="H",IF('5-man'!$Z$15="Ayak",1.255,0),0)</f>
        <v/>
      </c>
      <c r="BM240">
        <f>IF('5-man'!BL$29="S",12.021,0)+IF('5-man'!BL$29="C",4.395,0)+IF('5-man'!BL$29="H",IF('5-man'!$Z$15="Ayak",0,IF('5-man'!$Z$15="Swift blade",4.141,4.382)),0)+IF('5-man'!BK$29="D",112.5,0)+IF('5-man'!BK$29="B",1.087,0)+IF('5-man'!BK$29="A",8.5,0)+IF('5-man'!BJ$29="T",1.252,0)+IF('5-man'!BK$29="E",1.254,0)+IF('5-man'!BL$29="SB",8.187,0)+IF('5-man'!BK$29="H",IF('5-man'!$Z$15="Ayak",1.255,0),0)</f>
        <v/>
      </c>
      <c r="BN240">
        <f>IF('5-man'!BM$29="S",12.021,0)+IF('5-man'!BM$29="C",4.395,0)+IF('5-man'!BM$29="H",IF('5-man'!$Z$15="Ayak",0,IF('5-man'!$Z$15="Swift blade",4.141,4.382)),0)+IF('5-man'!BL$29="D",112.5,0)+IF('5-man'!BL$29="B",1.087,0)+IF('5-man'!BL$29="A",8.5,0)+IF('5-man'!BK$29="T",1.252,0)+IF('5-man'!BL$29="E",1.254,0)+IF('5-man'!BM$29="SB",8.187,0)+IF('5-man'!BL$29="H",IF('5-man'!$Z$15="Ayak",1.255,0),0)</f>
        <v/>
      </c>
      <c r="BO240">
        <f>IF('5-man'!BN$29="S",12.021,0)+IF('5-man'!BN$29="C",4.395,0)+IF('5-man'!BN$29="H",IF('5-man'!$Z$15="Ayak",0,IF('5-man'!$Z$15="Swift blade",4.141,4.382)),0)+IF('5-man'!BM$29="D",112.5,0)+IF('5-man'!BM$29="B",1.087,0)+IF('5-man'!BM$29="A",8.5,0)+IF('5-man'!BL$29="T",1.252,0)+IF('5-man'!BM$29="E",1.254,0)+IF('5-man'!BN$29="SB",8.187,0)+IF('5-man'!BM$29="H",IF('5-man'!$Z$15="Ayak",1.255,0),0)</f>
        <v/>
      </c>
      <c r="BP240">
        <f>IF('5-man'!BO$29="S",12.021,0)+IF('5-man'!BO$29="C",4.395,0)+IF('5-man'!BO$29="H",IF('5-man'!$Z$15="Ayak",0,IF('5-man'!$Z$15="Swift blade",4.141,4.382)),0)+IF('5-man'!BN$29="D",112.5,0)+IF('5-man'!BN$29="B",1.087,0)+IF('5-man'!BN$29="A",8.5,0)+IF('5-man'!BM$29="T",1.252,0)+IF('5-man'!BN$29="E",1.254,0)+IF('5-man'!BO$29="SB",8.187,0)+IF('5-man'!BN$29="H",IF('5-man'!$Z$15="Ayak",1.255,0),0)</f>
        <v/>
      </c>
      <c r="BQ240">
        <f>IF('5-man'!BP$29="S",12.021,0)+IF('5-man'!BP$29="C",4.395,0)+IF('5-man'!BP$29="H",IF('5-man'!$Z$15="Ayak",0,IF('5-man'!$Z$15="Swift blade",4.141,4.382)),0)+IF('5-man'!BO$29="D",112.5,0)+IF('5-man'!BO$29="B",1.087,0)+IF('5-man'!BO$29="A",8.5,0)+IF('5-man'!BN$29="T",1.252,0)+IF('5-man'!BO$29="E",1.254,0)+IF('5-man'!BP$29="SB",8.187,0)+IF('5-man'!BO$29="H",IF('5-man'!$Z$15="Ayak",1.255,0),0)</f>
        <v/>
      </c>
      <c r="BR240">
        <f>IF('5-man'!BQ$29="S",12.021,0)+IF('5-man'!BQ$29="C",4.395,0)+IF('5-man'!BQ$29="H",IF('5-man'!$Z$15="Ayak",0,IF('5-man'!$Z$15="Swift blade",4.141,4.382)),0)+IF('5-man'!BP$29="D",112.5,0)+IF('5-man'!BP$29="B",1.087,0)+IF('5-man'!BP$29="A",8.5,0)+IF('5-man'!BO$29="T",1.252,0)+IF('5-man'!BP$29="E",1.254,0)+IF('5-man'!BQ$29="SB",8.187,0)+IF('5-man'!BP$29="H",IF('5-man'!$Z$15="Ayak",1.255,0),0)</f>
        <v/>
      </c>
      <c r="BS240">
        <f>IF('5-man'!BR$29="S",12.021,0)+IF('5-man'!BR$29="C",4.395,0)+IF('5-man'!BR$29="H",IF('5-man'!$Z$15="Ayak",0,IF('5-man'!$Z$15="Swift blade",4.141,4.382)),0)+IF('5-man'!BQ$29="D",112.5,0)+IF('5-man'!BQ$29="B",1.087,0)+IF('5-man'!BQ$29="A",8.5,0)+IF('5-man'!BP$29="T",1.252,0)+IF('5-man'!BQ$29="E",1.254,0)+IF('5-man'!BR$29="SB",8.187,0)+IF('5-man'!BQ$29="H",IF('5-man'!$Z$15="Ayak",1.255,0),0)</f>
        <v/>
      </c>
      <c r="BT240">
        <f>IF('5-man'!BS$29="S",12.021,0)+IF('5-man'!BS$29="C",4.395,0)+IF('5-man'!BS$29="H",IF('5-man'!$Z$15="Ayak",0,IF('5-man'!$Z$15="Swift blade",4.141,4.382)),0)+IF('5-man'!BR$29="D",112.5,0)+IF('5-man'!BR$29="B",1.087,0)+IF('5-man'!BR$29="A",8.5,0)+IF('5-man'!BQ$29="T",1.252,0)+IF('5-man'!BR$29="E",1.254,0)+IF('5-man'!BS$29="SB",8.187,0)+IF('5-man'!BR$29="H",IF('5-man'!$Z$15="Ayak",1.255,0),0)</f>
        <v/>
      </c>
      <c r="BU240">
        <f>IF('5-man'!BT$29="S",12.021,0)+IF('5-man'!BT$29="C",4.395,0)+IF('5-man'!BT$29="H",IF('5-man'!$Z$15="Ayak",0,IF('5-man'!$Z$15="Swift blade",4.141,4.382)),0)+IF('5-man'!BS$29="D",112.5,0)+IF('5-man'!BS$29="B",1.087,0)+IF('5-man'!BS$29="A",8.5,0)+IF('5-man'!BR$29="T",1.252,0)+IF('5-man'!BS$29="E",1.254,0)+IF('5-man'!BT$29="SB",8.187,0)+IF('5-man'!BS$29="H",IF('5-man'!$Z$15="Ayak",1.255,0),0)</f>
        <v/>
      </c>
      <c r="BV240">
        <f>IF('5-man'!BU$29="S",12.021,0)+IF('5-man'!BU$29="C",4.395,0)+IF('5-man'!BU$29="H",IF('5-man'!$Z$15="Ayak",0,IF('5-man'!$Z$15="Swift blade",4.141,4.382)),0)+IF('5-man'!BT$29="D",112.5,0)+IF('5-man'!BT$29="B",1.087,0)+IF('5-man'!BT$29="A",8.5,0)+IF('5-man'!BS$29="T",1.252,0)+IF('5-man'!BT$29="E",1.254,0)+IF('5-man'!BU$29="SB",8.187,0)+IF('5-man'!BT$29="H",IF('5-man'!$Z$15="Ayak",1.255,0),0)</f>
        <v/>
      </c>
      <c r="BW240">
        <f>IF('5-man'!BV$29="S",12.021,0)+IF('5-man'!BV$29="C",4.395,0)+IF('5-man'!BV$29="H",IF('5-man'!$Z$15="Ayak",0,IF('5-man'!$Z$15="Swift blade",4.141,4.382)),0)+IF('5-man'!BU$29="D",112.5,0)+IF('5-man'!BU$29="B",1.087,0)+IF('5-man'!BU$29="A",8.5,0)+IF('5-man'!BT$29="T",1.252,0)+IF('5-man'!BU$29="E",1.254,0)+IF('5-man'!BV$29="SB",8.187,0)+IF('5-man'!BU$29="H",IF('5-man'!$Z$15="Ayak",1.255,0),0)</f>
        <v/>
      </c>
      <c r="BX240">
        <f>IF('5-man'!BW$29="S",12.021,0)+IF('5-man'!BW$29="C",4.395,0)+IF('5-man'!BW$29="H",IF('5-man'!$Z$15="Ayak",0,IF('5-man'!$Z$15="Swift blade",4.141,4.382)),0)+IF('5-man'!BV$29="D",112.5,0)+IF('5-man'!BV$29="B",1.087,0)+IF('5-man'!BV$29="A",8.5,0)+IF('5-man'!BU$29="T",1.252,0)+IF('5-man'!BV$29="E",1.254,0)+IF('5-man'!BW$29="SB",8.187,0)+IF('5-man'!BV$29="H",IF('5-man'!$Z$15="Ayak",1.255,0),0)</f>
        <v/>
      </c>
      <c r="BY240">
        <f>IF('5-man'!BX$29="S",12.021,0)+IF('5-man'!BX$29="C",4.395,0)+IF('5-man'!BX$29="H",IF('5-man'!$Z$15="Ayak",0,IF('5-man'!$Z$15="Swift blade",4.141,4.382)),0)+IF('5-man'!BW$29="D",112.5,0)+IF('5-man'!BW$29="B",1.087,0)+IF('5-man'!BW$29="A",8.5,0)+IF('5-man'!BV$29="T",1.252,0)+IF('5-man'!BW$29="E",1.254,0)+IF('5-man'!BX$29="SB",8.187,0)+IF('5-man'!BW$29="H",IF('5-man'!$Z$15="Ayak",1.255,0),0)</f>
        <v/>
      </c>
      <c r="BZ240">
        <f>IF('5-man'!BY$29="S",12.021,0)+IF('5-man'!BY$29="C",4.395,0)+IF('5-man'!BY$29="H",IF('5-man'!$Z$15="Ayak",0,IF('5-man'!$Z$15="Swift blade",4.141,4.382)),0)+IF('5-man'!BX$29="D",112.5,0)+IF('5-man'!BX$29="B",1.087,0)+IF('5-man'!BX$29="A",8.5,0)+IF('5-man'!BW$29="T",1.252,0)+IF('5-man'!BX$29="E",1.254,0)+IF('5-man'!BY$29="SB",8.187,0)+IF('5-man'!BX$29="H",IF('5-man'!$Z$15="Ayak",1.255,0),0)</f>
        <v/>
      </c>
      <c r="CA240">
        <f>IF('5-man'!BZ$29="S",12.021,0)+IF('5-man'!BZ$29="C",4.395,0)+IF('5-man'!BZ$29="H",IF('5-man'!$Z$15="Ayak",0,IF('5-man'!$Z$15="Swift blade",4.141,4.382)),0)+IF('5-man'!BY$29="D",112.5,0)+IF('5-man'!BY$29="B",1.087,0)+IF('5-man'!BY$29="A",8.5,0)+IF('5-man'!BX$29="T",1.252,0)+IF('5-man'!BY$29="E",1.254,0)+IF('5-man'!BZ$29="SB",8.187,0)+IF('5-man'!BY$29="H",IF('5-man'!$Z$15="Ayak",1.255,0),0)</f>
        <v/>
      </c>
      <c r="CB240">
        <f>IF('5-man'!CA$29="S",12.021,0)+IF('5-man'!CA$29="C",4.395,0)+IF('5-man'!CA$29="H",IF('5-man'!$Z$15="Ayak",0,IF('5-man'!$Z$15="Swift blade",4.141,4.382)),0)+IF('5-man'!BZ$29="D",112.5,0)+IF('5-man'!BZ$29="B",1.087,0)+IF('5-man'!BZ$29="A",8.5,0)+IF('5-man'!BY$29="T",1.252,0)+IF('5-man'!BZ$29="E",1.254,0)+IF('5-man'!CA$29="SB",8.187,0)+IF('5-man'!BZ$29="H",IF('5-man'!$Z$15="Ayak",1.255,0),0)</f>
        <v/>
      </c>
      <c r="CC240">
        <f>IF('5-man'!CB$29="S",12.021,0)+IF('5-man'!CB$29="C",4.395,0)+IF('5-man'!CB$29="H",IF('5-man'!$Z$15="Ayak",0,IF('5-man'!$Z$15="Swift blade",4.141,4.382)),0)+IF('5-man'!CA$29="D",112.5,0)+IF('5-man'!CA$29="B",1.087,0)+IF('5-man'!CA$29="A",8.5,0)+IF('5-man'!BZ$29="T",1.252,0)+IF('5-man'!CA$29="E",1.254,0)+IF('5-man'!CB$29="SB",8.187,0)+IF('5-man'!CA$29="H",IF('5-man'!$Z$15="Ayak",1.255,0),0)</f>
        <v/>
      </c>
      <c r="CD240">
        <f>IF('5-man'!CC$29="S",12.021,0)+IF('5-man'!CC$29="C",4.395,0)+IF('5-man'!CC$29="H",IF('5-man'!$Z$15="Ayak",0,IF('5-man'!$Z$15="Swift blade",4.141,4.382)),0)+IF('5-man'!CB$29="D",112.5,0)+IF('5-man'!CB$29="B",1.087,0)+IF('5-man'!CB$29="A",8.5,0)+IF('5-man'!CA$29="T",1.252,0)+IF('5-man'!CB$29="E",1.254,0)+IF('5-man'!CC$29="SB",8.187,0)+IF('5-man'!CB$29="H",IF('5-man'!$Z$15="Ayak",1.255,0),0)</f>
        <v/>
      </c>
    </row>
    <row r="241">
      <c r="A241" t="inlineStr">
        <is>
          <t>P5 var</t>
        </is>
      </c>
      <c r="C241">
        <f>0</f>
        <v/>
      </c>
      <c r="D241">
        <f>IF('5-man'!C$29="S",26.708,0)+IF('5-man'!C$29="C",10.052,0)+IF('5-man'!C$29="H",IF('5-man'!$Z$15="Ayak",0,IF('5-man'!$Z$15="Swift blade",9.844,9.929)),0)+IF('5-man'!C$29="SB",18.815,0)</f>
        <v/>
      </c>
      <c r="E241">
        <f>IF('5-man'!D$29="S",26.708,0)+IF('5-man'!D$29="C",10.052,0)+IF('5-man'!D$29="H",IF('5-man'!$Z$15="Ayak",0,IF('5-man'!$Z$15="Swift blade",9.844,9.929)),0)+IF('5-man'!C$29="D",481.25,0)+IF('5-man'!C$29="B",1.257,0)+IF('5-man'!C$29="A",26.917,0)+IF('5-man'!C$29="E",1.275,0)+IF('5-man'!D$29="SB",18.815,0)+IF('5-man'!C$29="H",IF('5-man'!$Z$15="Ayak",1.276,0),0)</f>
        <v/>
      </c>
      <c r="F241">
        <f>IF('5-man'!E$29="S",26.708,0)+IF('5-man'!E$29="C",10.052,0)+IF('5-man'!E$29="H",IF('5-man'!$Z$15="Ayak",0,IF('5-man'!$Z$15="Swift blade",9.844,9.929)),0)+IF('5-man'!D$29="D",481.25,0)+IF('5-man'!D$29="B",1.257,0)+IF('5-man'!D$29="A",26.917,0)+IF('5-man'!C$29="T",1.29,0)+IF('5-man'!D$29="E",1.275,0)+IF('5-man'!E$29="SB",18.815,0)+IF('5-man'!D$29="H",IF('5-man'!$Z$15="Ayak",1.276,0),0)</f>
        <v/>
      </c>
      <c r="G241">
        <f>IF('5-man'!F$29="S",26.708,0)+IF('5-man'!F$29="C",10.052,0)+IF('5-man'!F$29="H",IF('5-man'!$Z$15="Ayak",0,IF('5-man'!$Z$15="Swift blade",9.844,9.929)),0)+IF('5-man'!E$29="D",481.25,0)+IF('5-man'!E$29="B",1.257,0)+IF('5-man'!E$29="A",26.917,0)+IF('5-man'!D$29="T",1.29,0)+IF('5-man'!E$29="E",1.275,0)+IF('5-man'!F$29="SB",18.815,0)+IF('5-man'!E$29="H",IF('5-man'!$Z$15="Ayak",1.276,0),0)</f>
        <v/>
      </c>
      <c r="H241">
        <f>IF('5-man'!G$29="S",26.708,0)+IF('5-man'!G$29="C",10.052,0)+IF('5-man'!G$29="H",IF('5-man'!$Z$15="Ayak",0,IF('5-man'!$Z$15="Swift blade",9.844,9.929)),0)+IF('5-man'!F$29="D",481.25,0)+IF('5-man'!F$29="B",1.257,0)+IF('5-man'!F$29="A",26.917,0)+IF('5-man'!E$29="T",1.29,0)+IF('5-man'!F$29="E",1.275,0)+IF('5-man'!G$29="SB",18.815,0)+IF('5-man'!F$29="H",IF('5-man'!$Z$15="Ayak",1.276,0),0)</f>
        <v/>
      </c>
      <c r="I241">
        <f>IF('5-man'!H$29="S",26.708,0)+IF('5-man'!H$29="C",10.052,0)+IF('5-man'!H$29="H",IF('5-man'!$Z$15="Ayak",0,IF('5-man'!$Z$15="Swift blade",9.844,9.929)),0)+IF('5-man'!G$29="D",481.25,0)+IF('5-man'!G$29="B",1.257,0)+IF('5-man'!G$29="A",26.917,0)+IF('5-man'!F$29="T",1.29,0)+IF('5-man'!G$29="E",1.275,0)+IF('5-man'!H$29="SB",18.815,0)+IF('5-man'!G$29="H",IF('5-man'!$Z$15="Ayak",1.276,0),0)</f>
        <v/>
      </c>
      <c r="J241">
        <f>IF('5-man'!I$29="S",26.708,0)+IF('5-man'!I$29="C",10.052,0)+IF('5-man'!I$29="H",IF('5-man'!$Z$15="Ayak",0,IF('5-man'!$Z$15="Swift blade",9.844,9.929)),0)+IF('5-man'!H$29="D",481.25,0)+IF('5-man'!H$29="B",1.257,0)+IF('5-man'!H$29="A",26.917,0)+IF('5-man'!G$29="T",1.29,0)+IF('5-man'!H$29="E",1.275,0)+IF('5-man'!I$29="SB",18.815,0)+IF('5-man'!H$29="H",IF('5-man'!$Z$15="Ayak",1.276,0),0)</f>
        <v/>
      </c>
      <c r="K241">
        <f>IF('5-man'!J$29="S",26.708,0)+IF('5-man'!J$29="C",10.052,0)+IF('5-man'!J$29="H",IF('5-man'!$Z$15="Ayak",0,IF('5-man'!$Z$15="Swift blade",9.844,9.929)),0)+IF('5-man'!I$29="D",481.25,0)+IF('5-man'!I$29="B",1.257,0)+IF('5-man'!I$29="A",26.917,0)+IF('5-man'!H$29="T",1.29,0)+IF('5-man'!I$29="E",1.275,0)+IF('5-man'!J$29="SB",18.815,0)+IF('5-man'!I$29="H",IF('5-man'!$Z$15="Ayak",1.276,0),0)</f>
        <v/>
      </c>
      <c r="L241">
        <f>IF('5-man'!K$29="S",26.708,0)+IF('5-man'!K$29="C",10.052,0)+IF('5-man'!K$29="H",IF('5-man'!$Z$15="Ayak",0,IF('5-man'!$Z$15="Swift blade",9.844,9.929)),0)+IF('5-man'!J$29="D",481.25,0)+IF('5-man'!J$29="B",1.257,0)+IF('5-man'!J$29="A",26.917,0)+IF('5-man'!I$29="T",1.29,0)+IF('5-man'!J$29="E",1.275,0)+IF('5-man'!K$29="SB",18.815,0)+IF('5-man'!J$29="H",IF('5-man'!$Z$15="Ayak",1.276,0),0)</f>
        <v/>
      </c>
      <c r="M241">
        <f>IF('5-man'!L$29="S",26.708,0)+IF('5-man'!L$29="C",10.052,0)+IF('5-man'!L$29="H",IF('5-man'!$Z$15="Ayak",0,IF('5-man'!$Z$15="Swift blade",9.844,9.929)),0)+IF('5-man'!K$29="D",481.25,0)+IF('5-man'!K$29="B",1.257,0)+IF('5-man'!K$29="A",26.917,0)+IF('5-man'!J$29="T",1.29,0)+IF('5-man'!K$29="E",1.275,0)+IF('5-man'!L$29="SB",18.815,0)+IF('5-man'!K$29="H",IF('5-man'!$Z$15="Ayak",1.276,0),0)</f>
        <v/>
      </c>
      <c r="N241">
        <f>IF('5-man'!M$29="S",26.708,0)+IF('5-man'!M$29="C",10.052,0)+IF('5-man'!M$29="H",IF('5-man'!$Z$15="Ayak",0,IF('5-man'!$Z$15="Swift blade",9.844,9.929)),0)+IF('5-man'!L$29="D",481.25,0)+IF('5-man'!L$29="B",1.257,0)+IF('5-man'!L$29="A",26.917,0)+IF('5-man'!K$29="T",1.29,0)+IF('5-man'!L$29="E",1.275,0)+IF('5-man'!M$29="SB",18.815,0)+IF('5-man'!L$29="H",IF('5-man'!$Z$15="Ayak",1.276,0),0)</f>
        <v/>
      </c>
      <c r="O241">
        <f>IF('5-man'!N$29="S",26.708,0)+IF('5-man'!N$29="C",10.052,0)+IF('5-man'!N$29="H",IF('5-man'!$Z$15="Ayak",0,IF('5-man'!$Z$15="Swift blade",9.844,9.929)),0)+IF('5-man'!M$29="D",481.25,0)+IF('5-man'!M$29="B",1.257,0)+IF('5-man'!M$29="A",26.917,0)+IF('5-man'!L$29="T",1.29,0)+IF('5-man'!M$29="E",1.275,0)+IF('5-man'!N$29="SB",18.815,0)+IF('5-man'!M$29="H",IF('5-man'!$Z$15="Ayak",1.276,0),0)</f>
        <v/>
      </c>
      <c r="P241">
        <f>IF('5-man'!O$29="S",26.708,0)+IF('5-man'!O$29="C",10.052,0)+IF('5-man'!O$29="H",IF('5-man'!$Z$15="Ayak",0,IF('5-man'!$Z$15="Swift blade",9.844,9.929)),0)+IF('5-man'!N$29="D",481.25,0)+IF('5-man'!N$29="B",1.257,0)+IF('5-man'!N$29="A",26.917,0)+IF('5-man'!M$29="T",1.29,0)+IF('5-man'!N$29="E",1.275,0)+IF('5-man'!O$29="SB",18.815,0)+IF('5-man'!N$29="H",IF('5-man'!$Z$15="Ayak",1.276,0),0)</f>
        <v/>
      </c>
      <c r="Q241">
        <f>IF('5-man'!P$29="S",26.708,0)+IF('5-man'!P$29="C",10.052,0)+IF('5-man'!P$29="H",IF('5-man'!$Z$15="Ayak",0,IF('5-man'!$Z$15="Swift blade",9.844,9.929)),0)+IF('5-man'!O$29="D",481.25,0)+IF('5-man'!O$29="B",1.257,0)+IF('5-man'!O$29="A",26.917,0)+IF('5-man'!N$29="T",1.29,0)+IF('5-man'!O$29="E",1.275,0)+IF('5-man'!P$29="SB",18.815,0)+IF('5-man'!O$29="H",IF('5-man'!$Z$15="Ayak",1.276,0),0)</f>
        <v/>
      </c>
      <c r="R241">
        <f>IF('5-man'!Q$29="S",26.708,0)+IF('5-man'!Q$29="C",10.052,0)+IF('5-man'!Q$29="H",IF('5-man'!$Z$15="Ayak",0,IF('5-man'!$Z$15="Swift blade",9.844,9.929)),0)+IF('5-man'!P$29="D",481.25,0)+IF('5-man'!P$29="B",1.257,0)+IF('5-man'!P$29="A",26.917,0)+IF('5-man'!O$29="T",1.29,0)+IF('5-man'!P$29="E",1.275,0)+IF('5-man'!Q$29="SB",18.815,0)+IF('5-man'!P$29="H",IF('5-man'!$Z$15="Ayak",1.276,0),0)</f>
        <v/>
      </c>
      <c r="S241">
        <f>IF('5-man'!R$29="S",26.708,0)+IF('5-man'!R$29="C",10.052,0)+IF('5-man'!R$29="H",IF('5-man'!$Z$15="Ayak",0,IF('5-man'!$Z$15="Swift blade",9.844,9.929)),0)+IF('5-man'!Q$29="D",481.25,0)+IF('5-man'!Q$29="B",1.257,0)+IF('5-man'!Q$29="A",26.917,0)+IF('5-man'!P$29="T",1.29,0)+IF('5-man'!Q$29="E",1.275,0)+IF('5-man'!R$29="SB",18.815,0)+IF('5-man'!Q$29="H",IF('5-man'!$Z$15="Ayak",1.276,0),0)</f>
        <v/>
      </c>
      <c r="T241">
        <f>IF('5-man'!S$29="S",26.708,0)+IF('5-man'!S$29="C",10.052,0)+IF('5-man'!S$29="H",IF('5-man'!$Z$15="Ayak",0,IF('5-man'!$Z$15="Swift blade",9.844,9.929)),0)+IF('5-man'!R$29="D",481.25,0)+IF('5-man'!R$29="B",1.257,0)+IF('5-man'!R$29="A",26.917,0)+IF('5-man'!Q$29="T",1.29,0)+IF('5-man'!R$29="E",1.275,0)+IF('5-man'!S$29="SB",18.815,0)+IF('5-man'!R$29="H",IF('5-man'!$Z$15="Ayak",1.276,0),0)</f>
        <v/>
      </c>
      <c r="U241">
        <f>IF('5-man'!T$29="S",26.708,0)+IF('5-man'!T$29="C",10.052,0)+IF('5-man'!T$29="H",IF('5-man'!$Z$15="Ayak",0,IF('5-man'!$Z$15="Swift blade",9.844,9.929)),0)+IF('5-man'!S$29="D",481.25,0)+IF('5-man'!S$29="B",1.257,0)+IF('5-man'!S$29="A",26.917,0)+IF('5-man'!R$29="T",1.29,0)+IF('5-man'!S$29="E",1.275,0)+IF('5-man'!T$29="SB",18.815,0)+IF('5-man'!S$29="H",IF('5-man'!$Z$15="Ayak",1.276,0),0)</f>
        <v/>
      </c>
      <c r="V241">
        <f>IF('5-man'!U$29="S",26.708,0)+IF('5-man'!U$29="C",10.052,0)+IF('5-man'!U$29="H",IF('5-man'!$Z$15="Ayak",0,IF('5-man'!$Z$15="Swift blade",9.844,9.929)),0)+IF('5-man'!T$29="D",481.25,0)+IF('5-man'!T$29="B",1.257,0)+IF('5-man'!T$29="A",26.917,0)+IF('5-man'!S$29="T",1.29,0)+IF('5-man'!T$29="E",1.275,0)+IF('5-man'!U$29="SB",18.815,0)+IF('5-man'!T$29="H",IF('5-man'!$Z$15="Ayak",1.276,0),0)</f>
        <v/>
      </c>
      <c r="W241">
        <f>IF('5-man'!V$29="S",26.708,0)+IF('5-man'!V$29="C",10.052,0)+IF('5-man'!V$29="H",IF('5-man'!$Z$15="Ayak",0,IF('5-man'!$Z$15="Swift blade",9.844,9.929)),0)+IF('5-man'!U$29="D",481.25,0)+IF('5-man'!U$29="B",1.257,0)+IF('5-man'!U$29="A",26.917,0)+IF('5-man'!T$29="T",1.29,0)+IF('5-man'!U$29="E",1.275,0)+IF('5-man'!V$29="SB",18.815,0)+IF('5-man'!U$29="H",IF('5-man'!$Z$15="Ayak",1.276,0),0)</f>
        <v/>
      </c>
      <c r="X241">
        <f>IF('5-man'!W$29="S",26.708,0)+IF('5-man'!W$29="C",10.052,0)+IF('5-man'!W$29="H",IF('5-man'!$Z$15="Ayak",0,IF('5-man'!$Z$15="Swift blade",9.844,9.929)),0)+IF('5-man'!V$29="D",481.25,0)+IF('5-man'!V$29="B",1.257,0)+IF('5-man'!V$29="A",26.917,0)+IF('5-man'!U$29="T",1.29,0)+IF('5-man'!V$29="E",1.275,0)+IF('5-man'!W$29="SB",18.815,0)+IF('5-man'!V$29="H",IF('5-man'!$Z$15="Ayak",1.276,0),0)</f>
        <v/>
      </c>
      <c r="Y241">
        <f>IF('5-man'!X$29="S",26.708,0)+IF('5-man'!X$29="C",10.052,0)+IF('5-man'!X$29="H",IF('5-man'!$Z$15="Ayak",0,IF('5-man'!$Z$15="Swift blade",9.844,9.929)),0)+IF('5-man'!W$29="D",481.25,0)+IF('5-man'!W$29="B",1.257,0)+IF('5-man'!W$29="A",26.917,0)+IF('5-man'!V$29="T",1.29,0)+IF('5-man'!W$29="E",1.275,0)+IF('5-man'!X$29="SB",18.815,0)+IF('5-man'!W$29="H",IF('5-man'!$Z$15="Ayak",1.276,0),0)</f>
        <v/>
      </c>
      <c r="Z241">
        <f>IF('5-man'!Y$29="S",26.708,0)+IF('5-man'!Y$29="C",10.052,0)+IF('5-man'!Y$29="H",IF('5-man'!$Z$15="Ayak",0,IF('5-man'!$Z$15="Swift blade",9.844,9.929)),0)+IF('5-man'!X$29="D",481.25,0)+IF('5-man'!X$29="B",1.257,0)+IF('5-man'!X$29="A",26.917,0)+IF('5-man'!W$29="T",1.29,0)+IF('5-man'!X$29="E",1.275,0)+IF('5-man'!Y$29="SB",18.815,0)+IF('5-man'!X$29="H",IF('5-man'!$Z$15="Ayak",1.276,0),0)</f>
        <v/>
      </c>
      <c r="AA241">
        <f>IF('5-man'!Z$29="S",26.708,0)+IF('5-man'!Z$29="C",10.052,0)+IF('5-man'!Z$29="H",IF('5-man'!$Z$15="Ayak",0,IF('5-man'!$Z$15="Swift blade",9.844,9.929)),0)+IF('5-man'!Y$29="D",481.25,0)+IF('5-man'!Y$29="B",1.257,0)+IF('5-man'!Y$29="A",26.917,0)+IF('5-man'!X$29="T",1.29,0)+IF('5-man'!Y$29="E",1.275,0)+IF('5-man'!Z$29="SB",18.815,0)+IF('5-man'!Y$29="H",IF('5-man'!$Z$15="Ayak",1.276,0),0)</f>
        <v/>
      </c>
      <c r="AB241">
        <f>IF('5-man'!AA$29="S",26.708,0)+IF('5-man'!AA$29="C",10.052,0)+IF('5-man'!AA$29="H",IF('5-man'!$Z$15="Ayak",0,IF('5-man'!$Z$15="Swift blade",9.844,9.929)),0)+IF('5-man'!Z$29="D",481.25,0)+IF('5-man'!Z$29="B",1.257,0)+IF('5-man'!Z$29="A",26.917,0)+IF('5-man'!Y$29="T",1.29,0)+IF('5-man'!Z$29="E",1.275,0)+IF('5-man'!AA$29="SB",18.815,0)+IF('5-man'!Z$29="H",IF('5-man'!$Z$15="Ayak",1.276,0),0)</f>
        <v/>
      </c>
      <c r="AC241">
        <f>IF('5-man'!AB$29="S",26.708,0)+IF('5-man'!AB$29="C",10.052,0)+IF('5-man'!AB$29="H",IF('5-man'!$Z$15="Ayak",0,IF('5-man'!$Z$15="Swift blade",9.844,9.929)),0)+IF('5-man'!AA$29="D",481.25,0)+IF('5-man'!AA$29="B",1.257,0)+IF('5-man'!AA$29="A",26.917,0)+IF('5-man'!Z$29="T",1.29,0)+IF('5-man'!AA$29="E",1.275,0)+IF('5-man'!AB$29="SB",18.815,0)+IF('5-man'!AA$29="H",IF('5-man'!$Z$15="Ayak",1.276,0),0)</f>
        <v/>
      </c>
      <c r="AD241">
        <f>IF('5-man'!AC$29="S",26.708,0)+IF('5-man'!AC$29="C",10.052,0)+IF('5-man'!AC$29="H",IF('5-man'!$Z$15="Ayak",0,IF('5-man'!$Z$15="Swift blade",9.844,9.929)),0)+IF('5-man'!AB$29="D",481.25,0)+IF('5-man'!AB$29="B",1.257,0)+IF('5-man'!AB$29="A",26.917,0)+IF('5-man'!AA$29="T",1.29,0)+IF('5-man'!AB$29="E",1.275,0)+IF('5-man'!AC$29="SB",18.815,0)+IF('5-man'!AB$29="H",IF('5-man'!$Z$15="Ayak",1.276,0),0)</f>
        <v/>
      </c>
      <c r="AE241">
        <f>IF('5-man'!AD$29="S",26.708,0)+IF('5-man'!AD$29="C",10.052,0)+IF('5-man'!AD$29="H",IF('5-man'!$Z$15="Ayak",0,IF('5-man'!$Z$15="Swift blade",9.844,9.929)),0)+IF('5-man'!AC$29="D",481.25,0)+IF('5-man'!AC$29="B",1.257,0)+IF('5-man'!AC$29="A",26.917,0)+IF('5-man'!AB$29="T",1.29,0)+IF('5-man'!AC$29="E",1.275,0)+IF('5-man'!AD$29="SB",18.815,0)+IF('5-man'!AC$29="H",IF('5-man'!$Z$15="Ayak",1.276,0),0)</f>
        <v/>
      </c>
      <c r="AF241">
        <f>IF('5-man'!AE$29="S",26.708,0)+IF('5-man'!AE$29="C",10.052,0)+IF('5-man'!AE$29="H",IF('5-man'!$Z$15="Ayak",0,IF('5-man'!$Z$15="Swift blade",9.844,9.929)),0)+IF('5-man'!AD$29="D",481.25,0)+IF('5-man'!AD$29="B",1.257,0)+IF('5-man'!AD$29="A",26.917,0)+IF('5-man'!AC$29="T",1.29,0)+IF('5-man'!AD$29="E",1.275,0)+IF('5-man'!AE$29="SB",18.815,0)+IF('5-man'!AD$29="H",IF('5-man'!$Z$15="Ayak",1.276,0),0)</f>
        <v/>
      </c>
      <c r="AG241">
        <f>IF('5-man'!AF$29="S",26.708,0)+IF('5-man'!AF$29="C",10.052,0)+IF('5-man'!AF$29="H",IF('5-man'!$Z$15="Ayak",0,IF('5-man'!$Z$15="Swift blade",9.844,9.929)),0)+IF('5-man'!AE$29="D",481.25,0)+IF('5-man'!AE$29="B",1.257,0)+IF('5-man'!AE$29="A",26.917,0)+IF('5-man'!AD$29="T",1.29,0)+IF('5-man'!AE$29="E",1.275,0)+IF('5-man'!AF$29="SB",18.815,0)+IF('5-man'!AE$29="H",IF('5-man'!$Z$15="Ayak",1.276,0),0)</f>
        <v/>
      </c>
      <c r="AH241">
        <f>IF('5-man'!AG$29="S",26.708,0)+IF('5-man'!AG$29="C",10.052,0)+IF('5-man'!AG$29="H",IF('5-man'!$Z$15="Ayak",0,IF('5-man'!$Z$15="Swift blade",9.844,9.929)),0)+IF('5-man'!AF$29="D",481.25,0)+IF('5-man'!AF$29="B",1.257,0)+IF('5-man'!AF$29="A",26.917,0)+IF('5-man'!AE$29="T",1.29,0)+IF('5-man'!AF$29="E",1.275,0)+IF('5-man'!AG$29="SB",18.815,0)+IF('5-man'!AF$29="H",IF('5-man'!$Z$15="Ayak",1.276,0),0)</f>
        <v/>
      </c>
      <c r="AI241">
        <f>IF('5-man'!AH$29="S",26.708,0)+IF('5-man'!AH$29="C",10.052,0)+IF('5-man'!AH$29="H",IF('5-man'!$Z$15="Ayak",0,IF('5-man'!$Z$15="Swift blade",9.844,9.929)),0)+IF('5-man'!AG$29="D",481.25,0)+IF('5-man'!AG$29="B",1.257,0)+IF('5-man'!AG$29="A",26.917,0)+IF('5-man'!AF$29="T",1.29,0)+IF('5-man'!AG$29="E",1.275,0)+IF('5-man'!AH$29="SB",18.815,0)+IF('5-man'!AG$29="H",IF('5-man'!$Z$15="Ayak",1.276,0),0)</f>
        <v/>
      </c>
      <c r="AJ241">
        <f>IF('5-man'!AI$29="S",26.708,0)+IF('5-man'!AI$29="C",10.052,0)+IF('5-man'!AI$29="H",IF('5-man'!$Z$15="Ayak",0,IF('5-man'!$Z$15="Swift blade",9.844,9.929)),0)+IF('5-man'!AH$29="D",481.25,0)+IF('5-man'!AH$29="B",1.257,0)+IF('5-man'!AH$29="A",26.917,0)+IF('5-man'!AG$29="T",1.29,0)+IF('5-man'!AH$29="E",1.275,0)+IF('5-man'!AI$29="SB",18.815,0)+IF('5-man'!AH$29="H",IF('5-man'!$Z$15="Ayak",1.276,0),0)</f>
        <v/>
      </c>
      <c r="AK241">
        <f>IF('5-man'!AJ$29="S",26.708,0)+IF('5-man'!AJ$29="C",10.052,0)+IF('5-man'!AJ$29="H",IF('5-man'!$Z$15="Ayak",0,IF('5-man'!$Z$15="Swift blade",9.844,9.929)),0)+IF('5-man'!AI$29="D",481.25,0)+IF('5-man'!AI$29="B",1.257,0)+IF('5-man'!AI$29="A",26.917,0)+IF('5-man'!AH$29="T",1.29,0)+IF('5-man'!AI$29="E",1.275,0)+IF('5-man'!AJ$29="SB",18.815,0)+IF('5-man'!AI$29="H",IF('5-man'!$Z$15="Ayak",1.276,0),0)</f>
        <v/>
      </c>
      <c r="AL241">
        <f>IF('5-man'!AK$29="S",26.708,0)+IF('5-man'!AK$29="C",10.052,0)+IF('5-man'!AK$29="H",IF('5-man'!$Z$15="Ayak",0,IF('5-man'!$Z$15="Swift blade",9.844,9.929)),0)+IF('5-man'!AJ$29="D",481.25,0)+IF('5-man'!AJ$29="B",1.257,0)+IF('5-man'!AJ$29="A",26.917,0)+IF('5-man'!AI$29="T",1.29,0)+IF('5-man'!AJ$29="E",1.275,0)+IF('5-man'!AK$29="SB",18.815,0)+IF('5-man'!AJ$29="H",IF('5-man'!$Z$15="Ayak",1.276,0),0)</f>
        <v/>
      </c>
      <c r="AM241">
        <f>IF('5-man'!AL$29="S",26.708,0)+IF('5-man'!AL$29="C",10.052,0)+IF('5-man'!AL$29="H",IF('5-man'!$Z$15="Ayak",0,IF('5-man'!$Z$15="Swift blade",9.844,9.929)),0)+IF('5-man'!AK$29="D",481.25,0)+IF('5-man'!AK$29="B",1.257,0)+IF('5-man'!AK$29="A",26.917,0)+IF('5-man'!AJ$29="T",1.29,0)+IF('5-man'!AK$29="E",1.275,0)+IF('5-man'!AL$29="SB",18.815,0)+IF('5-man'!AK$29="H",IF('5-man'!$Z$15="Ayak",1.276,0),0)</f>
        <v/>
      </c>
      <c r="AN241">
        <f>IF('5-man'!AM$29="S",26.708,0)+IF('5-man'!AM$29="C",10.052,0)+IF('5-man'!AM$29="H",IF('5-man'!$Z$15="Ayak",0,IF('5-man'!$Z$15="Swift blade",9.844,9.929)),0)+IF('5-man'!AL$29="D",481.25,0)+IF('5-man'!AL$29="B",1.257,0)+IF('5-man'!AL$29="A",26.917,0)+IF('5-man'!AK$29="T",1.29,0)+IF('5-man'!AL$29="E",1.275,0)+IF('5-man'!AM$29="SB",18.815,0)+IF('5-man'!AL$29="H",IF('5-man'!$Z$15="Ayak",1.276,0),0)</f>
        <v/>
      </c>
      <c r="AO241">
        <f>IF('5-man'!AN$29="S",26.708,0)+IF('5-man'!AN$29="C",10.052,0)+IF('5-man'!AN$29="H",IF('5-man'!$Z$15="Ayak",0,IF('5-man'!$Z$15="Swift blade",9.844,9.929)),0)+IF('5-man'!AM$29="D",481.25,0)+IF('5-man'!AM$29="B",1.257,0)+IF('5-man'!AM$29="A",26.917,0)+IF('5-man'!AL$29="T",1.29,0)+IF('5-man'!AM$29="E",1.275,0)+IF('5-man'!AN$29="SB",18.815,0)+IF('5-man'!AM$29="H",IF('5-man'!$Z$15="Ayak",1.276,0),0)</f>
        <v/>
      </c>
      <c r="AP241">
        <f>IF('5-man'!AO$29="S",26.708,0)+IF('5-man'!AO$29="C",10.052,0)+IF('5-man'!AO$29="H",IF('5-man'!$Z$15="Ayak",0,IF('5-man'!$Z$15="Swift blade",9.844,9.929)),0)+IF('5-man'!AN$29="D",481.25,0)+IF('5-man'!AN$29="B",1.257,0)+IF('5-man'!AN$29="A",26.917,0)+IF('5-man'!AM$29="T",1.29,0)+IF('5-man'!AN$29="E",1.275,0)+IF('5-man'!AO$29="SB",18.815,0)+IF('5-man'!AN$29="H",IF('5-man'!$Z$15="Ayak",1.276,0),0)</f>
        <v/>
      </c>
      <c r="AQ241">
        <f>IF('5-man'!AP$29="S",26.708,0)+IF('5-man'!AP$29="C",10.052,0)+IF('5-man'!AP$29="H",IF('5-man'!$Z$15="Ayak",0,IF('5-man'!$Z$15="Swift blade",9.844,9.929)),0)+IF('5-man'!AO$29="D",481.25,0)+IF('5-man'!AO$29="B",1.257,0)+IF('5-man'!AO$29="A",26.917,0)+IF('5-man'!AN$29="T",1.29,0)+IF('5-man'!AO$29="E",1.275,0)+IF('5-man'!AP$29="SB",18.815,0)+IF('5-man'!AO$29="H",IF('5-man'!$Z$15="Ayak",1.276,0),0)</f>
        <v/>
      </c>
      <c r="AR241">
        <f>IF('5-man'!AQ$29="S",26.708,0)+IF('5-man'!AQ$29="C",10.052,0)+IF('5-man'!AQ$29="H",IF('5-man'!$Z$15="Ayak",0,IF('5-man'!$Z$15="Swift blade",9.844,9.929)),0)+IF('5-man'!AP$29="D",481.25,0)+IF('5-man'!AP$29="B",1.257,0)+IF('5-man'!AP$29="A",26.917,0)+IF('5-man'!AO$29="T",1.29,0)+IF('5-man'!AP$29="E",1.275,0)+IF('5-man'!AQ$29="SB",18.815,0)+IF('5-man'!AP$29="H",IF('5-man'!$Z$15="Ayak",1.276,0),0)</f>
        <v/>
      </c>
      <c r="AS241">
        <f>IF('5-man'!AR$29="S",26.708,0)+IF('5-man'!AR$29="C",10.052,0)+IF('5-man'!AR$29="H",IF('5-man'!$Z$15="Ayak",0,IF('5-man'!$Z$15="Swift blade",9.844,9.929)),0)+IF('5-man'!AQ$29="D",481.25,0)+IF('5-man'!AQ$29="B",1.257,0)+IF('5-man'!AQ$29="A",26.917,0)+IF('5-man'!AP$29="T",1.29,0)+IF('5-man'!AQ$29="E",1.275,0)+IF('5-man'!AR$29="SB",18.815,0)+IF('5-man'!AQ$29="H",IF('5-man'!$Z$15="Ayak",1.276,0),0)</f>
        <v/>
      </c>
      <c r="AT241">
        <f>IF('5-man'!AS$29="S",26.708,0)+IF('5-man'!AS$29="C",10.052,0)+IF('5-man'!AS$29="H",IF('5-man'!$Z$15="Ayak",0,IF('5-man'!$Z$15="Swift blade",9.844,9.929)),0)+IF('5-man'!AR$29="D",481.25,0)+IF('5-man'!AR$29="B",1.257,0)+IF('5-man'!AR$29="A",26.917,0)+IF('5-man'!AQ$29="T",1.29,0)+IF('5-man'!AR$29="E",1.275,0)+IF('5-man'!AS$29="SB",18.815,0)+IF('5-man'!AR$29="H",IF('5-man'!$Z$15="Ayak",1.276,0),0)</f>
        <v/>
      </c>
      <c r="AU241">
        <f>IF('5-man'!AT$29="S",26.708,0)+IF('5-man'!AT$29="C",10.052,0)+IF('5-man'!AT$29="H",IF('5-man'!$Z$15="Ayak",0,IF('5-man'!$Z$15="Swift blade",9.844,9.929)),0)+IF('5-man'!AS$29="D",481.25,0)+IF('5-man'!AS$29="B",1.257,0)+IF('5-man'!AS$29="A",26.917,0)+IF('5-man'!AR$29="T",1.29,0)+IF('5-man'!AS$29="E",1.275,0)+IF('5-man'!AT$29="SB",18.815,0)+IF('5-man'!AS$29="H",IF('5-man'!$Z$15="Ayak",1.276,0),0)</f>
        <v/>
      </c>
      <c r="AV241">
        <f>IF('5-man'!AU$29="S",26.708,0)+IF('5-man'!AU$29="C",10.052,0)+IF('5-man'!AU$29="H",IF('5-man'!$Z$15="Ayak",0,IF('5-man'!$Z$15="Swift blade",9.844,9.929)),0)+IF('5-man'!AT$29="D",481.25,0)+IF('5-man'!AT$29="B",1.257,0)+IF('5-man'!AT$29="A",26.917,0)+IF('5-man'!AS$29="T",1.29,0)+IF('5-man'!AT$29="E",1.275,0)+IF('5-man'!AU$29="SB",18.815,0)+IF('5-man'!AT$29="H",IF('5-man'!$Z$15="Ayak",1.276,0),0)</f>
        <v/>
      </c>
      <c r="AW241">
        <f>IF('5-man'!AV$29="S",26.708,0)+IF('5-man'!AV$29="C",10.052,0)+IF('5-man'!AV$29="H",IF('5-man'!$Z$15="Ayak",0,IF('5-man'!$Z$15="Swift blade",9.844,9.929)),0)+IF('5-man'!AU$29="D",481.25,0)+IF('5-man'!AU$29="B",1.257,0)+IF('5-man'!AU$29="A",26.917,0)+IF('5-man'!AT$29="T",1.29,0)+IF('5-man'!AU$29="E",1.275,0)+IF('5-man'!AV$29="SB",18.815,0)+IF('5-man'!AU$29="H",IF('5-man'!$Z$15="Ayak",1.276,0),0)</f>
        <v/>
      </c>
      <c r="AX241">
        <f>IF('5-man'!AW$29="S",26.708,0)+IF('5-man'!AW$29="C",10.052,0)+IF('5-man'!AW$29="H",IF('5-man'!$Z$15="Ayak",0,IF('5-man'!$Z$15="Swift blade",9.844,9.929)),0)+IF('5-man'!AV$29="D",481.25,0)+IF('5-man'!AV$29="B",1.257,0)+IF('5-man'!AV$29="A",26.917,0)+IF('5-man'!AU$29="T",1.29,0)+IF('5-man'!AV$29="E",1.275,0)+IF('5-man'!AW$29="SB",18.815,0)+IF('5-man'!AV$29="H",IF('5-man'!$Z$15="Ayak",1.276,0),0)</f>
        <v/>
      </c>
      <c r="AY241">
        <f>IF('5-man'!AX$29="S",26.708,0)+IF('5-man'!AX$29="C",10.052,0)+IF('5-man'!AX$29="H",IF('5-man'!$Z$15="Ayak",0,IF('5-man'!$Z$15="Swift blade",9.844,9.929)),0)+IF('5-man'!AW$29="D",481.25,0)+IF('5-man'!AW$29="B",1.257,0)+IF('5-man'!AW$29="A",26.917,0)+IF('5-man'!AV$29="T",1.29,0)+IF('5-man'!AW$29="E",1.275,0)+IF('5-man'!AX$29="SB",18.815,0)+IF('5-man'!AW$29="H",IF('5-man'!$Z$15="Ayak",1.276,0),0)</f>
        <v/>
      </c>
      <c r="AZ241">
        <f>IF('5-man'!AY$29="S",26.708,0)+IF('5-man'!AY$29="C",10.052,0)+IF('5-man'!AY$29="H",IF('5-man'!$Z$15="Ayak",0,IF('5-man'!$Z$15="Swift blade",9.844,9.929)),0)+IF('5-man'!AX$29="D",481.25,0)+IF('5-man'!AX$29="B",1.257,0)+IF('5-man'!AX$29="A",26.917,0)+IF('5-man'!AW$29="T",1.29,0)+IF('5-man'!AX$29="E",1.275,0)+IF('5-man'!AY$29="SB",18.815,0)+IF('5-man'!AX$29="H",IF('5-man'!$Z$15="Ayak",1.276,0),0)</f>
        <v/>
      </c>
      <c r="BA241">
        <f>IF('5-man'!AZ$29="S",26.708,0)+IF('5-man'!AZ$29="C",10.052,0)+IF('5-man'!AZ$29="H",IF('5-man'!$Z$15="Ayak",0,IF('5-man'!$Z$15="Swift blade",9.844,9.929)),0)+IF('5-man'!AY$29="D",481.25,0)+IF('5-man'!AY$29="B",1.257,0)+IF('5-man'!AY$29="A",26.917,0)+IF('5-man'!AX$29="T",1.29,0)+IF('5-man'!AY$29="E",1.275,0)+IF('5-man'!AZ$29="SB",18.815,0)+IF('5-man'!AY$29="H",IF('5-man'!$Z$15="Ayak",1.276,0),0)</f>
        <v/>
      </c>
      <c r="BB241">
        <f>IF('5-man'!BA$29="S",26.708,0)+IF('5-man'!BA$29="C",10.052,0)+IF('5-man'!BA$29="H",IF('5-man'!$Z$15="Ayak",0,IF('5-man'!$Z$15="Swift blade",9.844,9.929)),0)+IF('5-man'!AZ$29="D",481.25,0)+IF('5-man'!AZ$29="B",1.257,0)+IF('5-man'!AZ$29="A",26.917,0)+IF('5-man'!AY$29="T",1.29,0)+IF('5-man'!AZ$29="E",1.275,0)+IF('5-man'!BA$29="SB",18.815,0)+IF('5-man'!AZ$29="H",IF('5-man'!$Z$15="Ayak",1.276,0),0)</f>
        <v/>
      </c>
      <c r="BC241">
        <f>IF('5-man'!BB$29="S",26.708,0)+IF('5-man'!BB$29="C",10.052,0)+IF('5-man'!BB$29="H",IF('5-man'!$Z$15="Ayak",0,IF('5-man'!$Z$15="Swift blade",9.844,9.929)),0)+IF('5-man'!BA$29="D",481.25,0)+IF('5-man'!BA$29="B",1.257,0)+IF('5-man'!BA$29="A",26.917,0)+IF('5-man'!AZ$29="T",1.29,0)+IF('5-man'!BA$29="E",1.275,0)+IF('5-man'!BB$29="SB",18.815,0)+IF('5-man'!BA$29="H",IF('5-man'!$Z$15="Ayak",1.276,0),0)</f>
        <v/>
      </c>
      <c r="BD241">
        <f>IF('5-man'!BC$29="S",26.708,0)+IF('5-man'!BC$29="C",10.052,0)+IF('5-man'!BC$29="H",IF('5-man'!$Z$15="Ayak",0,IF('5-man'!$Z$15="Swift blade",9.844,9.929)),0)+IF('5-man'!BB$29="D",481.25,0)+IF('5-man'!BB$29="B",1.257,0)+IF('5-man'!BB$29="A",26.917,0)+IF('5-man'!BA$29="T",1.29,0)+IF('5-man'!BB$29="E",1.275,0)+IF('5-man'!BC$29="SB",18.815,0)+IF('5-man'!BB$29="H",IF('5-man'!$Z$15="Ayak",1.276,0),0)</f>
        <v/>
      </c>
      <c r="BE241">
        <f>IF('5-man'!BD$29="S",26.708,0)+IF('5-man'!BD$29="C",10.052,0)+IF('5-man'!BD$29="H",IF('5-man'!$Z$15="Ayak",0,IF('5-man'!$Z$15="Swift blade",9.844,9.929)),0)+IF('5-man'!BC$29="D",481.25,0)+IF('5-man'!BC$29="B",1.257,0)+IF('5-man'!BC$29="A",26.917,0)+IF('5-man'!BB$29="T",1.29,0)+IF('5-man'!BC$29="E",1.275,0)+IF('5-man'!BD$29="SB",18.815,0)+IF('5-man'!BC$29="H",IF('5-man'!$Z$15="Ayak",1.276,0),0)</f>
        <v/>
      </c>
      <c r="BF241">
        <f>IF('5-man'!BE$29="S",26.708,0)+IF('5-man'!BE$29="C",10.052,0)+IF('5-man'!BE$29="H",IF('5-man'!$Z$15="Ayak",0,IF('5-man'!$Z$15="Swift blade",9.844,9.929)),0)+IF('5-man'!BD$29="D",481.25,0)+IF('5-man'!BD$29="B",1.257,0)+IF('5-man'!BD$29="A",26.917,0)+IF('5-man'!BC$29="T",1.29,0)+IF('5-man'!BD$29="E",1.275,0)+IF('5-man'!BE$29="SB",18.815,0)+IF('5-man'!BD$29="H",IF('5-man'!$Z$15="Ayak",1.276,0),0)</f>
        <v/>
      </c>
      <c r="BG241">
        <f>IF('5-man'!BF$29="S",26.708,0)+IF('5-man'!BF$29="C",10.052,0)+IF('5-man'!BF$29="H",IF('5-man'!$Z$15="Ayak",0,IF('5-man'!$Z$15="Swift blade",9.844,9.929)),0)+IF('5-man'!BE$29="D",481.25,0)+IF('5-man'!BE$29="B",1.257,0)+IF('5-man'!BE$29="A",26.917,0)+IF('5-man'!BD$29="T",1.29,0)+IF('5-man'!BE$29="E",1.275,0)+IF('5-man'!BF$29="SB",18.815,0)+IF('5-man'!BE$29="H",IF('5-man'!$Z$15="Ayak",1.276,0),0)</f>
        <v/>
      </c>
      <c r="BH241">
        <f>IF('5-man'!BG$29="S",26.708,0)+IF('5-man'!BG$29="C",10.052,0)+IF('5-man'!BG$29="H",IF('5-man'!$Z$15="Ayak",0,IF('5-man'!$Z$15="Swift blade",9.844,9.929)),0)+IF('5-man'!BF$29="D",481.25,0)+IF('5-man'!BF$29="B",1.257,0)+IF('5-man'!BF$29="A",26.917,0)+IF('5-man'!BE$29="T",1.29,0)+IF('5-man'!BF$29="E",1.275,0)+IF('5-man'!BG$29="SB",18.815,0)+IF('5-man'!BF$29="H",IF('5-man'!$Z$15="Ayak",1.276,0),0)</f>
        <v/>
      </c>
      <c r="BI241">
        <f>IF('5-man'!BH$29="S",26.708,0)+IF('5-man'!BH$29="C",10.052,0)+IF('5-man'!BH$29="H",IF('5-man'!$Z$15="Ayak",0,IF('5-man'!$Z$15="Swift blade",9.844,9.929)),0)+IF('5-man'!BG$29="D",481.25,0)+IF('5-man'!BG$29="B",1.257,0)+IF('5-man'!BG$29="A",26.917,0)+IF('5-man'!BF$29="T",1.29,0)+IF('5-man'!BG$29="E",1.275,0)+IF('5-man'!BH$29="SB",18.815,0)+IF('5-man'!BG$29="H",IF('5-man'!$Z$15="Ayak",1.276,0),0)</f>
        <v/>
      </c>
      <c r="BJ241">
        <f>IF('5-man'!BI$29="S",26.708,0)+IF('5-man'!BI$29="C",10.052,0)+IF('5-man'!BI$29="H",IF('5-man'!$Z$15="Ayak",0,IF('5-man'!$Z$15="Swift blade",9.844,9.929)),0)+IF('5-man'!BH$29="D",481.25,0)+IF('5-man'!BH$29="B",1.257,0)+IF('5-man'!BH$29="A",26.917,0)+IF('5-man'!BG$29="T",1.29,0)+IF('5-man'!BH$29="E",1.275,0)+IF('5-man'!BI$29="SB",18.815,0)+IF('5-man'!BH$29="H",IF('5-man'!$Z$15="Ayak",1.276,0),0)</f>
        <v/>
      </c>
      <c r="BK241">
        <f>IF('5-man'!BJ$29="S",26.708,0)+IF('5-man'!BJ$29="C",10.052,0)+IF('5-man'!BJ$29="H",IF('5-man'!$Z$15="Ayak",0,IF('5-man'!$Z$15="Swift blade",9.844,9.929)),0)+IF('5-man'!BI$29="D",481.25,0)+IF('5-man'!BI$29="B",1.257,0)+IF('5-man'!BI$29="A",26.917,0)+IF('5-man'!BH$29="T",1.29,0)+IF('5-man'!BI$29="E",1.275,0)+IF('5-man'!BJ$29="SB",18.815,0)+IF('5-man'!BI$29="H",IF('5-man'!$Z$15="Ayak",1.276,0),0)</f>
        <v/>
      </c>
      <c r="BL241">
        <f>IF('5-man'!BK$29="S",26.708,0)+IF('5-man'!BK$29="C",10.052,0)+IF('5-man'!BK$29="H",IF('5-man'!$Z$15="Ayak",0,IF('5-man'!$Z$15="Swift blade",9.844,9.929)),0)+IF('5-man'!BJ$29="D",481.25,0)+IF('5-man'!BJ$29="B",1.257,0)+IF('5-man'!BJ$29="A",26.917,0)+IF('5-man'!BI$29="T",1.29,0)+IF('5-man'!BJ$29="E",1.275,0)+IF('5-man'!BK$29="SB",18.815,0)+IF('5-man'!BJ$29="H",IF('5-man'!$Z$15="Ayak",1.276,0),0)</f>
        <v/>
      </c>
      <c r="BM241">
        <f>IF('5-man'!BL$29="S",26.708,0)+IF('5-man'!BL$29="C",10.052,0)+IF('5-man'!BL$29="H",IF('5-man'!$Z$15="Ayak",0,IF('5-man'!$Z$15="Swift blade",9.844,9.929)),0)+IF('5-man'!BK$29="D",481.25,0)+IF('5-man'!BK$29="B",1.257,0)+IF('5-man'!BK$29="A",26.917,0)+IF('5-man'!BJ$29="T",1.29,0)+IF('5-man'!BK$29="E",1.275,0)+IF('5-man'!BL$29="SB",18.815,0)+IF('5-man'!BK$29="H",IF('5-man'!$Z$15="Ayak",1.276,0),0)</f>
        <v/>
      </c>
      <c r="BN241">
        <f>IF('5-man'!BM$29="S",26.708,0)+IF('5-man'!BM$29="C",10.052,0)+IF('5-man'!BM$29="H",IF('5-man'!$Z$15="Ayak",0,IF('5-man'!$Z$15="Swift blade",9.844,9.929)),0)+IF('5-man'!BL$29="D",481.25,0)+IF('5-man'!BL$29="B",1.257,0)+IF('5-man'!BL$29="A",26.917,0)+IF('5-man'!BK$29="T",1.29,0)+IF('5-man'!BL$29="E",1.275,0)+IF('5-man'!BM$29="SB",18.815,0)+IF('5-man'!BL$29="H",IF('5-man'!$Z$15="Ayak",1.276,0),0)</f>
        <v/>
      </c>
      <c r="BO241">
        <f>IF('5-man'!BN$29="S",26.708,0)+IF('5-man'!BN$29="C",10.052,0)+IF('5-man'!BN$29="H",IF('5-man'!$Z$15="Ayak",0,IF('5-man'!$Z$15="Swift blade",9.844,9.929)),0)+IF('5-man'!BM$29="D",481.25,0)+IF('5-man'!BM$29="B",1.257,0)+IF('5-man'!BM$29="A",26.917,0)+IF('5-man'!BL$29="T",1.29,0)+IF('5-man'!BM$29="E",1.275,0)+IF('5-man'!BN$29="SB",18.815,0)+IF('5-man'!BM$29="H",IF('5-man'!$Z$15="Ayak",1.276,0),0)</f>
        <v/>
      </c>
      <c r="BP241">
        <f>IF('5-man'!BO$29="S",26.708,0)+IF('5-man'!BO$29="C",10.052,0)+IF('5-man'!BO$29="H",IF('5-man'!$Z$15="Ayak",0,IF('5-man'!$Z$15="Swift blade",9.844,9.929)),0)+IF('5-man'!BN$29="D",481.25,0)+IF('5-man'!BN$29="B",1.257,0)+IF('5-man'!BN$29="A",26.917,0)+IF('5-man'!BM$29="T",1.29,0)+IF('5-man'!BN$29="E",1.275,0)+IF('5-man'!BO$29="SB",18.815,0)+IF('5-man'!BN$29="H",IF('5-man'!$Z$15="Ayak",1.276,0),0)</f>
        <v/>
      </c>
      <c r="BQ241">
        <f>IF('5-man'!BP$29="S",26.708,0)+IF('5-man'!BP$29="C",10.052,0)+IF('5-man'!BP$29="H",IF('5-man'!$Z$15="Ayak",0,IF('5-man'!$Z$15="Swift blade",9.844,9.929)),0)+IF('5-man'!BO$29="D",481.25,0)+IF('5-man'!BO$29="B",1.257,0)+IF('5-man'!BO$29="A",26.917,0)+IF('5-man'!BN$29="T",1.29,0)+IF('5-man'!BO$29="E",1.275,0)+IF('5-man'!BP$29="SB",18.815,0)+IF('5-man'!BO$29="H",IF('5-man'!$Z$15="Ayak",1.276,0),0)</f>
        <v/>
      </c>
      <c r="BR241">
        <f>IF('5-man'!BQ$29="S",26.708,0)+IF('5-man'!BQ$29="C",10.052,0)+IF('5-man'!BQ$29="H",IF('5-man'!$Z$15="Ayak",0,IF('5-man'!$Z$15="Swift blade",9.844,9.929)),0)+IF('5-man'!BP$29="D",481.25,0)+IF('5-man'!BP$29="B",1.257,0)+IF('5-man'!BP$29="A",26.917,0)+IF('5-man'!BO$29="T",1.29,0)+IF('5-man'!BP$29="E",1.275,0)+IF('5-man'!BQ$29="SB",18.815,0)+IF('5-man'!BP$29="H",IF('5-man'!$Z$15="Ayak",1.276,0),0)</f>
        <v/>
      </c>
      <c r="BS241">
        <f>IF('5-man'!BR$29="S",26.708,0)+IF('5-man'!BR$29="C",10.052,0)+IF('5-man'!BR$29="H",IF('5-man'!$Z$15="Ayak",0,IF('5-man'!$Z$15="Swift blade",9.844,9.929)),0)+IF('5-man'!BQ$29="D",481.25,0)+IF('5-man'!BQ$29="B",1.257,0)+IF('5-man'!BQ$29="A",26.917,0)+IF('5-man'!BP$29="T",1.29,0)+IF('5-man'!BQ$29="E",1.275,0)+IF('5-man'!BR$29="SB",18.815,0)+IF('5-man'!BQ$29="H",IF('5-man'!$Z$15="Ayak",1.276,0),0)</f>
        <v/>
      </c>
      <c r="BT241">
        <f>IF('5-man'!BS$29="S",26.708,0)+IF('5-man'!BS$29="C",10.052,0)+IF('5-man'!BS$29="H",IF('5-man'!$Z$15="Ayak",0,IF('5-man'!$Z$15="Swift blade",9.844,9.929)),0)+IF('5-man'!BR$29="D",481.25,0)+IF('5-man'!BR$29="B",1.257,0)+IF('5-man'!BR$29="A",26.917,0)+IF('5-man'!BQ$29="T",1.29,0)+IF('5-man'!BR$29="E",1.275,0)+IF('5-man'!BS$29="SB",18.815,0)+IF('5-man'!BR$29="H",IF('5-man'!$Z$15="Ayak",1.276,0),0)</f>
        <v/>
      </c>
      <c r="BU241">
        <f>IF('5-man'!BT$29="S",26.708,0)+IF('5-man'!BT$29="C",10.052,0)+IF('5-man'!BT$29="H",IF('5-man'!$Z$15="Ayak",0,IF('5-man'!$Z$15="Swift blade",9.844,9.929)),0)+IF('5-man'!BS$29="D",481.25,0)+IF('5-man'!BS$29="B",1.257,0)+IF('5-man'!BS$29="A",26.917,0)+IF('5-man'!BR$29="T",1.29,0)+IF('5-man'!BS$29="E",1.275,0)+IF('5-man'!BT$29="SB",18.815,0)+IF('5-man'!BS$29="H",IF('5-man'!$Z$15="Ayak",1.276,0),0)</f>
        <v/>
      </c>
      <c r="BV241">
        <f>IF('5-man'!BU$29="S",26.708,0)+IF('5-man'!BU$29="C",10.052,0)+IF('5-man'!BU$29="H",IF('5-man'!$Z$15="Ayak",0,IF('5-man'!$Z$15="Swift blade",9.844,9.929)),0)+IF('5-man'!BT$29="D",481.25,0)+IF('5-man'!BT$29="B",1.257,0)+IF('5-man'!BT$29="A",26.917,0)+IF('5-man'!BS$29="T",1.29,0)+IF('5-man'!BT$29="E",1.275,0)+IF('5-man'!BU$29="SB",18.815,0)+IF('5-man'!BT$29="H",IF('5-man'!$Z$15="Ayak",1.276,0),0)</f>
        <v/>
      </c>
      <c r="BW241">
        <f>IF('5-man'!BV$29="S",26.708,0)+IF('5-man'!BV$29="C",10.052,0)+IF('5-man'!BV$29="H",IF('5-man'!$Z$15="Ayak",0,IF('5-man'!$Z$15="Swift blade",9.844,9.929)),0)+IF('5-man'!BU$29="D",481.25,0)+IF('5-man'!BU$29="B",1.257,0)+IF('5-man'!BU$29="A",26.917,0)+IF('5-man'!BT$29="T",1.29,0)+IF('5-man'!BU$29="E",1.275,0)+IF('5-man'!BV$29="SB",18.815,0)+IF('5-man'!BU$29="H",IF('5-man'!$Z$15="Ayak",1.276,0),0)</f>
        <v/>
      </c>
      <c r="BX241">
        <f>IF('5-man'!BW$29="S",26.708,0)+IF('5-man'!BW$29="C",10.052,0)+IF('5-man'!BW$29="H",IF('5-man'!$Z$15="Ayak",0,IF('5-man'!$Z$15="Swift blade",9.844,9.929)),0)+IF('5-man'!BV$29="D",481.25,0)+IF('5-man'!BV$29="B",1.257,0)+IF('5-man'!BV$29="A",26.917,0)+IF('5-man'!BU$29="T",1.29,0)+IF('5-man'!BV$29="E",1.275,0)+IF('5-man'!BW$29="SB",18.815,0)+IF('5-man'!BV$29="H",IF('5-man'!$Z$15="Ayak",1.276,0),0)</f>
        <v/>
      </c>
      <c r="BY241">
        <f>IF('5-man'!BX$29="S",26.708,0)+IF('5-man'!BX$29="C",10.052,0)+IF('5-man'!BX$29="H",IF('5-man'!$Z$15="Ayak",0,IF('5-man'!$Z$15="Swift blade",9.844,9.929)),0)+IF('5-man'!BW$29="D",481.25,0)+IF('5-man'!BW$29="B",1.257,0)+IF('5-man'!BW$29="A",26.917,0)+IF('5-man'!BV$29="T",1.29,0)+IF('5-man'!BW$29="E",1.275,0)+IF('5-man'!BX$29="SB",18.815,0)+IF('5-man'!BW$29="H",IF('5-man'!$Z$15="Ayak",1.276,0),0)</f>
        <v/>
      </c>
      <c r="BZ241">
        <f>IF('5-man'!BY$29="S",26.708,0)+IF('5-man'!BY$29="C",10.052,0)+IF('5-man'!BY$29="H",IF('5-man'!$Z$15="Ayak",0,IF('5-man'!$Z$15="Swift blade",9.844,9.929)),0)+IF('5-man'!BX$29="D",481.25,0)+IF('5-man'!BX$29="B",1.257,0)+IF('5-man'!BX$29="A",26.917,0)+IF('5-man'!BW$29="T",1.29,0)+IF('5-man'!BX$29="E",1.275,0)+IF('5-man'!BY$29="SB",18.815,0)+IF('5-man'!BX$29="H",IF('5-man'!$Z$15="Ayak",1.276,0),0)</f>
        <v/>
      </c>
      <c r="CA241">
        <f>IF('5-man'!BZ$29="S",26.708,0)+IF('5-man'!BZ$29="C",10.052,0)+IF('5-man'!BZ$29="H",IF('5-man'!$Z$15="Ayak",0,IF('5-man'!$Z$15="Swift blade",9.844,9.929)),0)+IF('5-man'!BY$29="D",481.25,0)+IF('5-man'!BY$29="B",1.257,0)+IF('5-man'!BY$29="A",26.917,0)+IF('5-man'!BX$29="T",1.29,0)+IF('5-man'!BY$29="E",1.275,0)+IF('5-man'!BZ$29="SB",18.815,0)+IF('5-man'!BY$29="H",IF('5-man'!$Z$15="Ayak",1.276,0),0)</f>
        <v/>
      </c>
      <c r="CB241">
        <f>IF('5-man'!CA$29="S",26.708,0)+IF('5-man'!CA$29="C",10.052,0)+IF('5-man'!CA$29="H",IF('5-man'!$Z$15="Ayak",0,IF('5-man'!$Z$15="Swift blade",9.844,9.929)),0)+IF('5-man'!BZ$29="D",481.25,0)+IF('5-man'!BZ$29="B",1.257,0)+IF('5-man'!BZ$29="A",26.917,0)+IF('5-man'!BY$29="T",1.29,0)+IF('5-man'!BZ$29="E",1.275,0)+IF('5-man'!CA$29="SB",18.815,0)+IF('5-man'!BZ$29="H",IF('5-man'!$Z$15="Ayak",1.276,0),0)</f>
        <v/>
      </c>
      <c r="CC241">
        <f>IF('5-man'!CB$29="S",26.708,0)+IF('5-man'!CB$29="C",10.052,0)+IF('5-man'!CB$29="H",IF('5-man'!$Z$15="Ayak",0,IF('5-man'!$Z$15="Swift blade",9.844,9.929)),0)+IF('5-man'!CA$29="D",481.25,0)+IF('5-man'!CA$29="B",1.257,0)+IF('5-man'!CA$29="A",26.917,0)+IF('5-man'!BZ$29="T",1.29,0)+IF('5-man'!CA$29="E",1.275,0)+IF('5-man'!CB$29="SB",18.815,0)+IF('5-man'!CA$29="H",IF('5-man'!$Z$15="Ayak",1.276,0),0)</f>
        <v/>
      </c>
      <c r="CD241">
        <f>IF('5-man'!CC$29="S",26.708,0)+IF('5-man'!CC$29="C",10.052,0)+IF('5-man'!CC$29="H",IF('5-man'!$Z$15="Ayak",0,IF('5-man'!$Z$15="Swift blade",9.844,9.929)),0)+IF('5-man'!CB$29="D",481.25,0)+IF('5-man'!CB$29="B",1.257,0)+IF('5-man'!CB$29="A",26.917,0)+IF('5-man'!CA$29="T",1.29,0)+IF('5-man'!CB$29="E",1.275,0)+IF('5-man'!CC$29="SB",18.815,0)+IF('5-man'!CB$29="H",IF('5-man'!$Z$15="Ayak",1.276,0),0)</f>
        <v/>
      </c>
    </row>
    <row r="242">
      <c r="A242" t="inlineStr">
        <is>
          <t>P5 misc</t>
        </is>
      </c>
      <c r="B242">
        <f>IF('5-man'!$BF$4="",MIN($C$248:$CD$248),'5-man'!$BF$4)</f>
        <v/>
      </c>
      <c r="C242">
        <f>MIN(100,INDEX($B$237:$CD$237,1,N242+1)+IF(AND(ISNUMBER(Q242),Q242&gt;N242),25,0))</f>
        <v/>
      </c>
      <c r="D242">
        <f>INDEX($B$238:$CD$238,1,N242+1)</f>
        <v/>
      </c>
      <c r="E242">
        <f>MIN(100,C242+IF(OR('5-man'!$L$8=TRUE,'5-man'!$L$8="TRUE",'5-man'!$L$8="Yes"),15,0))</f>
        <v/>
      </c>
      <c r="F242">
        <f>MAX(0,ROUNDUP((IF('5-man'!$AH$8="",IF('5-man'!$AE$8="",0,'5-man'!$AE$8),'5-man'!$AH$8)-E242)/10,0))</f>
        <v/>
      </c>
      <c r="G242">
        <f>IF(F242=0,I242,MAX(I242,N242+(IF(OR('5-man'!$F$8=TRUE,'5-man'!$F$8="TRUE",'5-man'!$F$8="Yes"),25,50)-D242)+IF(OR('5-man'!$F$8=TRUE,'5-man'!$F$8="TRUE",'5-man'!$F$8="Yes"),25,50)*(F242-1)))</f>
        <v/>
      </c>
      <c r="H242">
        <f>MIN(100,E242+10*F242)</f>
        <v/>
      </c>
      <c r="I242">
        <f>B242+IF('5-man'!$BF$4="",19,21)</f>
        <v/>
      </c>
      <c r="J242">
        <f>IF(G242-I242&lt;=0,0,4*INT((G242-I242)/21)+(MOD(G242-I242,21)&gt;0)+(MOD(G242-I242,21)&gt;6)+(MOD(G242-I242,21)&gt;11)+(MOD(G242-I242,21)&gt;16))</f>
        <v/>
      </c>
      <c r="K242">
        <f>IF(OR('5-man'!$F$8=TRUE,'5-man'!$F$8="TRUE",'5-man'!$F$8="Yes"),H242,E242)-IF('5-man'!$AE$8="",0,'5-man'!$AE$8)+15*(OR('5-man'!$O$8=TRUE,'5-man'!$O$8="TRUE",'5-man'!$O$8="Yes"))+15*(OR('5-man'!$R$8=TRUE,'5-man'!$R$8="TRUE",'5-man'!$R$8="Yes"))</f>
        <v/>
      </c>
      <c r="L242">
        <f>MAX(0,ROUNDUP((IF('5-man'!$AX$8="",30,'5-man'!$AX$8)-K242)/10,0))</f>
        <v/>
      </c>
      <c r="M242">
        <f>IF(OR('5-man'!$F$8=TRUE,'5-man'!$F$8="TRUE",'5-man'!$F$8="Yes"),G242+50*L242,IF(L242=0,N242,N242+(50-D242)+50*(L242-1)))</f>
        <v/>
      </c>
      <c r="N242">
        <f>MAX($C$243:$CD$243)</f>
        <v/>
      </c>
      <c r="O242">
        <f>MAX(0,ROUNDUP((IF('5-man'!$AE$8="",0,'5-man'!$AE$8)-H242)/10,0))</f>
        <v/>
      </c>
      <c r="P242">
        <f>G242+50*O242</f>
        <v/>
      </c>
      <c r="Q242">
        <f>IF(OR('5-man'!$V$8="",COUNTIF('5-man'!$C$29:'5-man'!$CD$29,"P")&gt;0),"",IFERROR(INT(IF(ISNUMBER('5-man'!$V$8),IF('5-man'!$V$8&lt;1,'5-man'!$V$8*86400,'5-man'!$V$8),VALUE(LEFT('5-man'!$V$8,FIND(":",'5-man'!$V$8)-1))*60+VALUE(MID('5-man'!$V$8,FIND(":",'5-man'!$V$8)+1,20)))/0.6+0.000001),""))</f>
        <v/>
      </c>
      <c r="R242">
        <f>IF(AND(IF('5-man'!$C$8="",100,'5-man'!$C$8)=95,COUNTIF('5-man'!$C$29:$CD$29,"R")=0,COUNTIF('5-man'!$C$29:$CD$29,"D")&gt;0),INDEX('5-man'!$C$24:$CD$24,1,MATCH("D",'5-man'!$C$29:$CD$29,0))+1,"")</f>
      </c>
    </row>
    <row r="243">
      <c r="A243" t="inlineStr">
        <is>
          <t>P5 act</t>
        </is>
      </c>
      <c r="C243">
        <f>IF(OR('5-man'!C$29="P",OR('5-man'!C$29="R",'5-man'!C$24=$R$242),AND('5-man'!C$24&lt;=IF('5-man'!$BF$4="",999,'5-man'!$BF$4),OR('5-man'!C$29="D",LEFT('5-man'!C$29,3)="ST&gt;",OR(AND('5-man'!C$25="ST&gt;5",C204&gt;=100),AND('5-man'!C$26="ST&gt;5",C212&gt;=100),AND('5-man'!C$27="ST&gt;5",C220&gt;=100),AND('5-man'!C$28="ST&gt;5",C228&gt;=100))))),'5-man'!C$24,0)</f>
        <v/>
      </c>
      <c r="D243">
        <f>IF(OR('5-man'!D$29="P",OR('5-man'!D$29="R",'5-man'!D$24=$R$242),AND('5-man'!D$24&lt;=IF('5-man'!$BF$4="",999,'5-man'!$BF$4),OR('5-man'!D$29="D",LEFT('5-man'!D$29,3)="ST&gt;",OR(AND('5-man'!D$25="ST&gt;5",D204&gt;=100),AND('5-man'!D$26="ST&gt;5",D212&gt;=100),AND('5-man'!D$27="ST&gt;5",D220&gt;=100),AND('5-man'!D$28="ST&gt;5",D228&gt;=100))))),'5-man'!D$24,0)</f>
        <v/>
      </c>
      <c r="E243">
        <f>IF(OR('5-man'!E$29="P",OR('5-man'!E$29="R",'5-man'!E$24=$R$242),AND('5-man'!E$24&lt;=IF('5-man'!$BF$4="",999,'5-man'!$BF$4),OR('5-man'!E$29="D",LEFT('5-man'!E$29,3)="ST&gt;",OR(AND('5-man'!E$25="ST&gt;5",E204&gt;=100),AND('5-man'!E$26="ST&gt;5",E212&gt;=100),AND('5-man'!E$27="ST&gt;5",E220&gt;=100),AND('5-man'!E$28="ST&gt;5",E228&gt;=100))))),'5-man'!E$24,0)</f>
        <v/>
      </c>
      <c r="F243">
        <f>IF(OR('5-man'!F$29="P",OR('5-man'!F$29="R",'5-man'!F$24=$R$242),AND('5-man'!F$24&lt;=IF('5-man'!$BF$4="",999,'5-man'!$BF$4),OR('5-man'!F$29="D",LEFT('5-man'!F$29,3)="ST&gt;",OR(AND('5-man'!F$25="ST&gt;5",F204&gt;=100),AND('5-man'!F$26="ST&gt;5",F212&gt;=100),AND('5-man'!F$27="ST&gt;5",F220&gt;=100),AND('5-man'!F$28="ST&gt;5",F228&gt;=100))))),'5-man'!F$24,0)</f>
        <v/>
      </c>
      <c r="G243">
        <f>IF(OR('5-man'!G$29="P",OR('5-man'!G$29="R",'5-man'!G$24=$R$242),AND('5-man'!G$24&lt;=IF('5-man'!$BF$4="",999,'5-man'!$BF$4),OR('5-man'!G$29="D",LEFT('5-man'!G$29,3)="ST&gt;",OR(AND('5-man'!G$25="ST&gt;5",G204&gt;=100),AND('5-man'!G$26="ST&gt;5",G212&gt;=100),AND('5-man'!G$27="ST&gt;5",G220&gt;=100),AND('5-man'!G$28="ST&gt;5",G228&gt;=100))))),'5-man'!G$24,0)</f>
        <v/>
      </c>
      <c r="H243">
        <f>IF(OR('5-man'!H$29="P",OR('5-man'!H$29="R",'5-man'!H$24=$R$242),AND('5-man'!H$24&lt;=IF('5-man'!$BF$4="",999,'5-man'!$BF$4),OR('5-man'!H$29="D",LEFT('5-man'!H$29,3)="ST&gt;",OR(AND('5-man'!H$25="ST&gt;5",H204&gt;=100),AND('5-man'!H$26="ST&gt;5",H212&gt;=100),AND('5-man'!H$27="ST&gt;5",H220&gt;=100),AND('5-man'!H$28="ST&gt;5",H228&gt;=100))))),'5-man'!H$24,0)</f>
        <v/>
      </c>
      <c r="I243">
        <f>IF(OR('5-man'!I$29="P",OR('5-man'!I$29="R",'5-man'!I$24=$R$242),AND('5-man'!I$24&lt;=IF('5-man'!$BF$4="",999,'5-man'!$BF$4),OR('5-man'!I$29="D",LEFT('5-man'!I$29,3)="ST&gt;",OR(AND('5-man'!I$25="ST&gt;5",I204&gt;=100),AND('5-man'!I$26="ST&gt;5",I212&gt;=100),AND('5-man'!I$27="ST&gt;5",I220&gt;=100),AND('5-man'!I$28="ST&gt;5",I228&gt;=100))))),'5-man'!I$24,0)</f>
        <v/>
      </c>
      <c r="J243">
        <f>IF(OR('5-man'!J$29="P",OR('5-man'!J$29="R",'5-man'!J$24=$R$242),AND('5-man'!J$24&lt;=IF('5-man'!$BF$4="",999,'5-man'!$BF$4),OR('5-man'!J$29="D",LEFT('5-man'!J$29,3)="ST&gt;",OR(AND('5-man'!J$25="ST&gt;5",J204&gt;=100),AND('5-man'!J$26="ST&gt;5",J212&gt;=100),AND('5-man'!J$27="ST&gt;5",J220&gt;=100),AND('5-man'!J$28="ST&gt;5",J228&gt;=100))))),'5-man'!J$24,0)</f>
        <v/>
      </c>
      <c r="K243">
        <f>IF(OR('5-man'!K$29="P",OR('5-man'!K$29="R",'5-man'!K$24=$R$242),AND('5-man'!K$24&lt;=IF('5-man'!$BF$4="",999,'5-man'!$BF$4),OR('5-man'!K$29="D",LEFT('5-man'!K$29,3)="ST&gt;",OR(AND('5-man'!K$25="ST&gt;5",K204&gt;=100),AND('5-man'!K$26="ST&gt;5",K212&gt;=100),AND('5-man'!K$27="ST&gt;5",K220&gt;=100),AND('5-man'!K$28="ST&gt;5",K228&gt;=100))))),'5-man'!K$24,0)</f>
        <v/>
      </c>
      <c r="L243">
        <f>IF(OR('5-man'!L$29="P",OR('5-man'!L$29="R",'5-man'!L$24=$R$242),AND('5-man'!L$24&lt;=IF('5-man'!$BF$4="",999,'5-man'!$BF$4),OR('5-man'!L$29="D",LEFT('5-man'!L$29,3)="ST&gt;",OR(AND('5-man'!L$25="ST&gt;5",L204&gt;=100),AND('5-man'!L$26="ST&gt;5",L212&gt;=100),AND('5-man'!L$27="ST&gt;5",L220&gt;=100),AND('5-man'!L$28="ST&gt;5",L228&gt;=100))))),'5-man'!L$24,0)</f>
        <v/>
      </c>
      <c r="M243">
        <f>IF(OR('5-man'!M$29="P",OR('5-man'!M$29="R",'5-man'!M$24=$R$242),AND('5-man'!M$24&lt;=IF('5-man'!$BF$4="",999,'5-man'!$BF$4),OR('5-man'!M$29="D",LEFT('5-man'!M$29,3)="ST&gt;",OR(AND('5-man'!M$25="ST&gt;5",M204&gt;=100),AND('5-man'!M$26="ST&gt;5",M212&gt;=100),AND('5-man'!M$27="ST&gt;5",M220&gt;=100),AND('5-man'!M$28="ST&gt;5",M228&gt;=100))))),'5-man'!M$24,0)</f>
        <v/>
      </c>
      <c r="N243">
        <f>IF(OR('5-man'!N$29="P",OR('5-man'!N$29="R",'5-man'!N$24=$R$242),AND('5-man'!N$24&lt;=IF('5-man'!$BF$4="",999,'5-man'!$BF$4),OR('5-man'!N$29="D",LEFT('5-man'!N$29,3)="ST&gt;",OR(AND('5-man'!N$25="ST&gt;5",N204&gt;=100),AND('5-man'!N$26="ST&gt;5",N212&gt;=100),AND('5-man'!N$27="ST&gt;5",N220&gt;=100),AND('5-man'!N$28="ST&gt;5",N228&gt;=100))))),'5-man'!N$24,0)</f>
        <v/>
      </c>
      <c r="O243">
        <f>IF(OR('5-man'!O$29="P",OR('5-man'!O$29="R",'5-man'!O$24=$R$242),AND('5-man'!O$24&lt;=IF('5-man'!$BF$4="",999,'5-man'!$BF$4),OR('5-man'!O$29="D",LEFT('5-man'!O$29,3)="ST&gt;",OR(AND('5-man'!O$25="ST&gt;5",O204&gt;=100),AND('5-man'!O$26="ST&gt;5",O212&gt;=100),AND('5-man'!O$27="ST&gt;5",O220&gt;=100),AND('5-man'!O$28="ST&gt;5",O228&gt;=100))))),'5-man'!O$24,0)</f>
        <v/>
      </c>
      <c r="P243">
        <f>IF(OR('5-man'!P$29="P",OR('5-man'!P$29="R",'5-man'!P$24=$R$242),AND('5-man'!P$24&lt;=IF('5-man'!$BF$4="",999,'5-man'!$BF$4),OR('5-man'!P$29="D",LEFT('5-man'!P$29,3)="ST&gt;",OR(AND('5-man'!P$25="ST&gt;5",P204&gt;=100),AND('5-man'!P$26="ST&gt;5",P212&gt;=100),AND('5-man'!P$27="ST&gt;5",P220&gt;=100),AND('5-man'!P$28="ST&gt;5",P228&gt;=100))))),'5-man'!P$24,0)</f>
        <v/>
      </c>
      <c r="Q243">
        <f>IF(OR('5-man'!Q$29="P",OR('5-man'!Q$29="R",'5-man'!Q$24=$R$242),AND('5-man'!Q$24&lt;=IF('5-man'!$BF$4="",999,'5-man'!$BF$4),OR('5-man'!Q$29="D",LEFT('5-man'!Q$29,3)="ST&gt;",OR(AND('5-man'!Q$25="ST&gt;5",Q204&gt;=100),AND('5-man'!Q$26="ST&gt;5",Q212&gt;=100),AND('5-man'!Q$27="ST&gt;5",Q220&gt;=100),AND('5-man'!Q$28="ST&gt;5",Q228&gt;=100))))),'5-man'!Q$24,0)</f>
        <v/>
      </c>
      <c r="R243">
        <f>IF(OR('5-man'!R$29="P",OR('5-man'!R$29="R",'5-man'!R$24=$R$242),AND('5-man'!R$24&lt;=IF('5-man'!$BF$4="",999,'5-man'!$BF$4),OR('5-man'!R$29="D",LEFT('5-man'!R$29,3)="ST&gt;",OR(AND('5-man'!R$25="ST&gt;5",R204&gt;=100),AND('5-man'!R$26="ST&gt;5",R212&gt;=100),AND('5-man'!R$27="ST&gt;5",R220&gt;=100),AND('5-man'!R$28="ST&gt;5",R228&gt;=100))))),'5-man'!R$24,0)</f>
        <v/>
      </c>
      <c r="S243">
        <f>IF(OR('5-man'!S$29="P",OR('5-man'!S$29="R",'5-man'!S$24=$R$242),AND('5-man'!S$24&lt;=IF('5-man'!$BF$4="",999,'5-man'!$BF$4),OR('5-man'!S$29="D",LEFT('5-man'!S$29,3)="ST&gt;",OR(AND('5-man'!S$25="ST&gt;5",S204&gt;=100),AND('5-man'!S$26="ST&gt;5",S212&gt;=100),AND('5-man'!S$27="ST&gt;5",S220&gt;=100),AND('5-man'!S$28="ST&gt;5",S228&gt;=100))))),'5-man'!S$24,0)</f>
        <v/>
      </c>
      <c r="T243">
        <f>IF(OR('5-man'!T$29="P",OR('5-man'!T$29="R",'5-man'!T$24=$R$242),AND('5-man'!T$24&lt;=IF('5-man'!$BF$4="",999,'5-man'!$BF$4),OR('5-man'!T$29="D",LEFT('5-man'!T$29,3)="ST&gt;",OR(AND('5-man'!T$25="ST&gt;5",T204&gt;=100),AND('5-man'!T$26="ST&gt;5",T212&gt;=100),AND('5-man'!T$27="ST&gt;5",T220&gt;=100),AND('5-man'!T$28="ST&gt;5",T228&gt;=100))))),'5-man'!T$24,0)</f>
        <v/>
      </c>
      <c r="U243">
        <f>IF(OR('5-man'!U$29="P",OR('5-man'!U$29="R",'5-man'!U$24=$R$242),AND('5-man'!U$24&lt;=IF('5-man'!$BF$4="",999,'5-man'!$BF$4),OR('5-man'!U$29="D",LEFT('5-man'!U$29,3)="ST&gt;",OR(AND('5-man'!U$25="ST&gt;5",U204&gt;=100),AND('5-man'!U$26="ST&gt;5",U212&gt;=100),AND('5-man'!U$27="ST&gt;5",U220&gt;=100),AND('5-man'!U$28="ST&gt;5",U228&gt;=100))))),'5-man'!U$24,0)</f>
        <v/>
      </c>
      <c r="V243">
        <f>IF(OR('5-man'!V$29="P",OR('5-man'!V$29="R",'5-man'!V$24=$R$242),AND('5-man'!V$24&lt;=IF('5-man'!$BF$4="",999,'5-man'!$BF$4),OR('5-man'!V$29="D",LEFT('5-man'!V$29,3)="ST&gt;",OR(AND('5-man'!V$25="ST&gt;5",V204&gt;=100),AND('5-man'!V$26="ST&gt;5",V212&gt;=100),AND('5-man'!V$27="ST&gt;5",V220&gt;=100),AND('5-man'!V$28="ST&gt;5",V228&gt;=100))))),'5-man'!V$24,0)</f>
        <v/>
      </c>
      <c r="W243">
        <f>IF(OR('5-man'!W$29="P",OR('5-man'!W$29="R",'5-man'!W$24=$R$242),AND('5-man'!W$24&lt;=IF('5-man'!$BF$4="",999,'5-man'!$BF$4),OR('5-man'!W$29="D",LEFT('5-man'!W$29,3)="ST&gt;",OR(AND('5-man'!W$25="ST&gt;5",W204&gt;=100),AND('5-man'!W$26="ST&gt;5",W212&gt;=100),AND('5-man'!W$27="ST&gt;5",W220&gt;=100),AND('5-man'!W$28="ST&gt;5",W228&gt;=100))))),'5-man'!W$24,0)</f>
        <v/>
      </c>
      <c r="X243">
        <f>IF(OR('5-man'!X$29="P",OR('5-man'!X$29="R",'5-man'!X$24=$R$242),AND('5-man'!X$24&lt;=IF('5-man'!$BF$4="",999,'5-man'!$BF$4),OR('5-man'!X$29="D",LEFT('5-man'!X$29,3)="ST&gt;",OR(AND('5-man'!X$25="ST&gt;5",X204&gt;=100),AND('5-man'!X$26="ST&gt;5",X212&gt;=100),AND('5-man'!X$27="ST&gt;5",X220&gt;=100),AND('5-man'!X$28="ST&gt;5",X228&gt;=100))))),'5-man'!X$24,0)</f>
        <v/>
      </c>
      <c r="Y243">
        <f>IF(OR('5-man'!Y$29="P",OR('5-man'!Y$29="R",'5-man'!Y$24=$R$242),AND('5-man'!Y$24&lt;=IF('5-man'!$BF$4="",999,'5-man'!$BF$4),OR('5-man'!Y$29="D",LEFT('5-man'!Y$29,3)="ST&gt;",OR(AND('5-man'!Y$25="ST&gt;5",Y204&gt;=100),AND('5-man'!Y$26="ST&gt;5",Y212&gt;=100),AND('5-man'!Y$27="ST&gt;5",Y220&gt;=100),AND('5-man'!Y$28="ST&gt;5",Y228&gt;=100))))),'5-man'!Y$24,0)</f>
        <v/>
      </c>
      <c r="Z243">
        <f>IF(OR('5-man'!Z$29="P",OR('5-man'!Z$29="R",'5-man'!Z$24=$R$242),AND('5-man'!Z$24&lt;=IF('5-man'!$BF$4="",999,'5-man'!$BF$4),OR('5-man'!Z$29="D",LEFT('5-man'!Z$29,3)="ST&gt;",OR(AND('5-man'!Z$25="ST&gt;5",Z204&gt;=100),AND('5-man'!Z$26="ST&gt;5",Z212&gt;=100),AND('5-man'!Z$27="ST&gt;5",Z220&gt;=100),AND('5-man'!Z$28="ST&gt;5",Z228&gt;=100))))),'5-man'!Z$24,0)</f>
        <v/>
      </c>
      <c r="AA243">
        <f>IF(OR('5-man'!AA$29="P",OR('5-man'!AA$29="R",'5-man'!AA$24=$R$242),AND('5-man'!AA$24&lt;=IF('5-man'!$BF$4="",999,'5-man'!$BF$4),OR('5-man'!AA$29="D",LEFT('5-man'!AA$29,3)="ST&gt;",OR(AND('5-man'!AA$25="ST&gt;5",AA204&gt;=100),AND('5-man'!AA$26="ST&gt;5",AA212&gt;=100),AND('5-man'!AA$27="ST&gt;5",AA220&gt;=100),AND('5-man'!AA$28="ST&gt;5",AA228&gt;=100))))),'5-man'!AA$24,0)</f>
        <v/>
      </c>
      <c r="AB243">
        <f>IF(OR('5-man'!AB$29="P",OR('5-man'!AB$29="R",'5-man'!AB$24=$R$242),AND('5-man'!AB$24&lt;=IF('5-man'!$BF$4="",999,'5-man'!$BF$4),OR('5-man'!AB$29="D",LEFT('5-man'!AB$29,3)="ST&gt;",OR(AND('5-man'!AB$25="ST&gt;5",AB204&gt;=100),AND('5-man'!AB$26="ST&gt;5",AB212&gt;=100),AND('5-man'!AB$27="ST&gt;5",AB220&gt;=100),AND('5-man'!AB$28="ST&gt;5",AB228&gt;=100))))),'5-man'!AB$24,0)</f>
        <v/>
      </c>
      <c r="AC243">
        <f>IF(OR('5-man'!AC$29="P",OR('5-man'!AC$29="R",'5-man'!AC$24=$R$242),AND('5-man'!AC$24&lt;=IF('5-man'!$BF$4="",999,'5-man'!$BF$4),OR('5-man'!AC$29="D",LEFT('5-man'!AC$29,3)="ST&gt;",OR(AND('5-man'!AC$25="ST&gt;5",AC204&gt;=100),AND('5-man'!AC$26="ST&gt;5",AC212&gt;=100),AND('5-man'!AC$27="ST&gt;5",AC220&gt;=100),AND('5-man'!AC$28="ST&gt;5",AC228&gt;=100))))),'5-man'!AC$24,0)</f>
        <v/>
      </c>
      <c r="AD243">
        <f>IF(OR('5-man'!AD$29="P",OR('5-man'!AD$29="R",'5-man'!AD$24=$R$242),AND('5-man'!AD$24&lt;=IF('5-man'!$BF$4="",999,'5-man'!$BF$4),OR('5-man'!AD$29="D",LEFT('5-man'!AD$29,3)="ST&gt;",OR(AND('5-man'!AD$25="ST&gt;5",AD204&gt;=100),AND('5-man'!AD$26="ST&gt;5",AD212&gt;=100),AND('5-man'!AD$27="ST&gt;5",AD220&gt;=100),AND('5-man'!AD$28="ST&gt;5",AD228&gt;=100))))),'5-man'!AD$24,0)</f>
        <v/>
      </c>
      <c r="AE243">
        <f>IF(OR('5-man'!AE$29="P",OR('5-man'!AE$29="R",'5-man'!AE$24=$R$242),AND('5-man'!AE$24&lt;=IF('5-man'!$BF$4="",999,'5-man'!$BF$4),OR('5-man'!AE$29="D",LEFT('5-man'!AE$29,3)="ST&gt;",OR(AND('5-man'!AE$25="ST&gt;5",AE204&gt;=100),AND('5-man'!AE$26="ST&gt;5",AE212&gt;=100),AND('5-man'!AE$27="ST&gt;5",AE220&gt;=100),AND('5-man'!AE$28="ST&gt;5",AE228&gt;=100))))),'5-man'!AE$24,0)</f>
        <v/>
      </c>
      <c r="AF243">
        <f>IF(OR('5-man'!AF$29="P",OR('5-man'!AF$29="R",'5-man'!AF$24=$R$242),AND('5-man'!AF$24&lt;=IF('5-man'!$BF$4="",999,'5-man'!$BF$4),OR('5-man'!AF$29="D",LEFT('5-man'!AF$29,3)="ST&gt;",OR(AND('5-man'!AF$25="ST&gt;5",AF204&gt;=100),AND('5-man'!AF$26="ST&gt;5",AF212&gt;=100),AND('5-man'!AF$27="ST&gt;5",AF220&gt;=100),AND('5-man'!AF$28="ST&gt;5",AF228&gt;=100))))),'5-man'!AF$24,0)</f>
        <v/>
      </c>
      <c r="AG243">
        <f>IF(OR('5-man'!AG$29="P",OR('5-man'!AG$29="R",'5-man'!AG$24=$R$242),AND('5-man'!AG$24&lt;=IF('5-man'!$BF$4="",999,'5-man'!$BF$4),OR('5-man'!AG$29="D",LEFT('5-man'!AG$29,3)="ST&gt;",OR(AND('5-man'!AG$25="ST&gt;5",AG204&gt;=100),AND('5-man'!AG$26="ST&gt;5",AG212&gt;=100),AND('5-man'!AG$27="ST&gt;5",AG220&gt;=100),AND('5-man'!AG$28="ST&gt;5",AG228&gt;=100))))),'5-man'!AG$24,0)</f>
        <v/>
      </c>
      <c r="AH243">
        <f>IF(OR('5-man'!AH$29="P",OR('5-man'!AH$29="R",'5-man'!AH$24=$R$242),AND('5-man'!AH$24&lt;=IF('5-man'!$BF$4="",999,'5-man'!$BF$4),OR('5-man'!AH$29="D",LEFT('5-man'!AH$29,3)="ST&gt;",OR(AND('5-man'!AH$25="ST&gt;5",AH204&gt;=100),AND('5-man'!AH$26="ST&gt;5",AH212&gt;=100),AND('5-man'!AH$27="ST&gt;5",AH220&gt;=100),AND('5-man'!AH$28="ST&gt;5",AH228&gt;=100))))),'5-man'!AH$24,0)</f>
        <v/>
      </c>
      <c r="AI243">
        <f>IF(OR('5-man'!AI$29="P",OR('5-man'!AI$29="R",'5-man'!AI$24=$R$242),AND('5-man'!AI$24&lt;=IF('5-man'!$BF$4="",999,'5-man'!$BF$4),OR('5-man'!AI$29="D",LEFT('5-man'!AI$29,3)="ST&gt;",OR(AND('5-man'!AI$25="ST&gt;5",AI204&gt;=100),AND('5-man'!AI$26="ST&gt;5",AI212&gt;=100),AND('5-man'!AI$27="ST&gt;5",AI220&gt;=100),AND('5-man'!AI$28="ST&gt;5",AI228&gt;=100))))),'5-man'!AI$24,0)</f>
        <v/>
      </c>
      <c r="AJ243">
        <f>IF(OR('5-man'!AJ$29="P",OR('5-man'!AJ$29="R",'5-man'!AJ$24=$R$242),AND('5-man'!AJ$24&lt;=IF('5-man'!$BF$4="",999,'5-man'!$BF$4),OR('5-man'!AJ$29="D",LEFT('5-man'!AJ$29,3)="ST&gt;",OR(AND('5-man'!AJ$25="ST&gt;5",AJ204&gt;=100),AND('5-man'!AJ$26="ST&gt;5",AJ212&gt;=100),AND('5-man'!AJ$27="ST&gt;5",AJ220&gt;=100),AND('5-man'!AJ$28="ST&gt;5",AJ228&gt;=100))))),'5-man'!AJ$24,0)</f>
        <v/>
      </c>
      <c r="AK243">
        <f>IF(OR('5-man'!AK$29="P",OR('5-man'!AK$29="R",'5-man'!AK$24=$R$242),AND('5-man'!AK$24&lt;=IF('5-man'!$BF$4="",999,'5-man'!$BF$4),OR('5-man'!AK$29="D",LEFT('5-man'!AK$29,3)="ST&gt;",OR(AND('5-man'!AK$25="ST&gt;5",AK204&gt;=100),AND('5-man'!AK$26="ST&gt;5",AK212&gt;=100),AND('5-man'!AK$27="ST&gt;5",AK220&gt;=100),AND('5-man'!AK$28="ST&gt;5",AK228&gt;=100))))),'5-man'!AK$24,0)</f>
        <v/>
      </c>
      <c r="AL243">
        <f>IF(OR('5-man'!AL$29="P",OR('5-man'!AL$29="R",'5-man'!AL$24=$R$242),AND('5-man'!AL$24&lt;=IF('5-man'!$BF$4="",999,'5-man'!$BF$4),OR('5-man'!AL$29="D",LEFT('5-man'!AL$29,3)="ST&gt;",OR(AND('5-man'!AL$25="ST&gt;5",AL204&gt;=100),AND('5-man'!AL$26="ST&gt;5",AL212&gt;=100),AND('5-man'!AL$27="ST&gt;5",AL220&gt;=100),AND('5-man'!AL$28="ST&gt;5",AL228&gt;=100))))),'5-man'!AL$24,0)</f>
        <v/>
      </c>
      <c r="AM243">
        <f>IF(OR('5-man'!AM$29="P",OR('5-man'!AM$29="R",'5-man'!AM$24=$R$242),AND('5-man'!AM$24&lt;=IF('5-man'!$BF$4="",999,'5-man'!$BF$4),OR('5-man'!AM$29="D",LEFT('5-man'!AM$29,3)="ST&gt;",OR(AND('5-man'!AM$25="ST&gt;5",AM204&gt;=100),AND('5-man'!AM$26="ST&gt;5",AM212&gt;=100),AND('5-man'!AM$27="ST&gt;5",AM220&gt;=100),AND('5-man'!AM$28="ST&gt;5",AM228&gt;=100))))),'5-man'!AM$24,0)</f>
        <v/>
      </c>
      <c r="AN243">
        <f>IF(OR('5-man'!AN$29="P",OR('5-man'!AN$29="R",'5-man'!AN$24=$R$242),AND('5-man'!AN$24&lt;=IF('5-man'!$BF$4="",999,'5-man'!$BF$4),OR('5-man'!AN$29="D",LEFT('5-man'!AN$29,3)="ST&gt;",OR(AND('5-man'!AN$25="ST&gt;5",AN204&gt;=100),AND('5-man'!AN$26="ST&gt;5",AN212&gt;=100),AND('5-man'!AN$27="ST&gt;5",AN220&gt;=100),AND('5-man'!AN$28="ST&gt;5",AN228&gt;=100))))),'5-man'!AN$24,0)</f>
        <v/>
      </c>
      <c r="AO243">
        <f>IF(OR('5-man'!AO$29="P",OR('5-man'!AO$29="R",'5-man'!AO$24=$R$242),AND('5-man'!AO$24&lt;=IF('5-man'!$BF$4="",999,'5-man'!$BF$4),OR('5-man'!AO$29="D",LEFT('5-man'!AO$29,3)="ST&gt;",OR(AND('5-man'!AO$25="ST&gt;5",AO204&gt;=100),AND('5-man'!AO$26="ST&gt;5",AO212&gt;=100),AND('5-man'!AO$27="ST&gt;5",AO220&gt;=100),AND('5-man'!AO$28="ST&gt;5",AO228&gt;=100))))),'5-man'!AO$24,0)</f>
        <v/>
      </c>
      <c r="AP243">
        <f>IF(OR('5-man'!AP$29="P",OR('5-man'!AP$29="R",'5-man'!AP$24=$R$242),AND('5-man'!AP$24&lt;=IF('5-man'!$BF$4="",999,'5-man'!$BF$4),OR('5-man'!AP$29="D",LEFT('5-man'!AP$29,3)="ST&gt;",OR(AND('5-man'!AP$25="ST&gt;5",AP204&gt;=100),AND('5-man'!AP$26="ST&gt;5",AP212&gt;=100),AND('5-man'!AP$27="ST&gt;5",AP220&gt;=100),AND('5-man'!AP$28="ST&gt;5",AP228&gt;=100))))),'5-man'!AP$24,0)</f>
        <v/>
      </c>
      <c r="AQ243">
        <f>IF(OR('5-man'!AQ$29="P",OR('5-man'!AQ$29="R",'5-man'!AQ$24=$R$242),AND('5-man'!AQ$24&lt;=IF('5-man'!$BF$4="",999,'5-man'!$BF$4),OR('5-man'!AQ$29="D",LEFT('5-man'!AQ$29,3)="ST&gt;",OR(AND('5-man'!AQ$25="ST&gt;5",AQ204&gt;=100),AND('5-man'!AQ$26="ST&gt;5",AQ212&gt;=100),AND('5-man'!AQ$27="ST&gt;5",AQ220&gt;=100),AND('5-man'!AQ$28="ST&gt;5",AQ228&gt;=100))))),'5-man'!AQ$24,0)</f>
        <v/>
      </c>
      <c r="AR243">
        <f>IF(OR('5-man'!AR$29="P",OR('5-man'!AR$29="R",'5-man'!AR$24=$R$242),AND('5-man'!AR$24&lt;=IF('5-man'!$BF$4="",999,'5-man'!$BF$4),OR('5-man'!AR$29="D",LEFT('5-man'!AR$29,3)="ST&gt;",OR(AND('5-man'!AR$25="ST&gt;5",AR204&gt;=100),AND('5-man'!AR$26="ST&gt;5",AR212&gt;=100),AND('5-man'!AR$27="ST&gt;5",AR220&gt;=100),AND('5-man'!AR$28="ST&gt;5",AR228&gt;=100))))),'5-man'!AR$24,0)</f>
        <v/>
      </c>
      <c r="AS243">
        <f>IF(OR('5-man'!AS$29="P",OR('5-man'!AS$29="R",'5-man'!AS$24=$R$242),AND('5-man'!AS$24&lt;=IF('5-man'!$BF$4="",999,'5-man'!$BF$4),OR('5-man'!AS$29="D",LEFT('5-man'!AS$29,3)="ST&gt;",OR(AND('5-man'!AS$25="ST&gt;5",AS204&gt;=100),AND('5-man'!AS$26="ST&gt;5",AS212&gt;=100),AND('5-man'!AS$27="ST&gt;5",AS220&gt;=100),AND('5-man'!AS$28="ST&gt;5",AS228&gt;=100))))),'5-man'!AS$24,0)</f>
        <v/>
      </c>
      <c r="AT243">
        <f>IF(OR('5-man'!AT$29="P",OR('5-man'!AT$29="R",'5-man'!AT$24=$R$242),AND('5-man'!AT$24&lt;=IF('5-man'!$BF$4="",999,'5-man'!$BF$4),OR('5-man'!AT$29="D",LEFT('5-man'!AT$29,3)="ST&gt;",OR(AND('5-man'!AT$25="ST&gt;5",AT204&gt;=100),AND('5-man'!AT$26="ST&gt;5",AT212&gt;=100),AND('5-man'!AT$27="ST&gt;5",AT220&gt;=100),AND('5-man'!AT$28="ST&gt;5",AT228&gt;=100))))),'5-man'!AT$24,0)</f>
        <v/>
      </c>
      <c r="AU243">
        <f>IF(OR('5-man'!AU$29="P",OR('5-man'!AU$29="R",'5-man'!AU$24=$R$242),AND('5-man'!AU$24&lt;=IF('5-man'!$BF$4="",999,'5-man'!$BF$4),OR('5-man'!AU$29="D",LEFT('5-man'!AU$29,3)="ST&gt;",OR(AND('5-man'!AU$25="ST&gt;5",AU204&gt;=100),AND('5-man'!AU$26="ST&gt;5",AU212&gt;=100),AND('5-man'!AU$27="ST&gt;5",AU220&gt;=100),AND('5-man'!AU$28="ST&gt;5",AU228&gt;=100))))),'5-man'!AU$24,0)</f>
        <v/>
      </c>
      <c r="AV243">
        <f>IF(OR('5-man'!AV$29="P",OR('5-man'!AV$29="R",'5-man'!AV$24=$R$242),AND('5-man'!AV$24&lt;=IF('5-man'!$BF$4="",999,'5-man'!$BF$4),OR('5-man'!AV$29="D",LEFT('5-man'!AV$29,3)="ST&gt;",OR(AND('5-man'!AV$25="ST&gt;5",AV204&gt;=100),AND('5-man'!AV$26="ST&gt;5",AV212&gt;=100),AND('5-man'!AV$27="ST&gt;5",AV220&gt;=100),AND('5-man'!AV$28="ST&gt;5",AV228&gt;=100))))),'5-man'!AV$24,0)</f>
        <v/>
      </c>
      <c r="AW243">
        <f>IF(OR('5-man'!AW$29="P",OR('5-man'!AW$29="R",'5-man'!AW$24=$R$242),AND('5-man'!AW$24&lt;=IF('5-man'!$BF$4="",999,'5-man'!$BF$4),OR('5-man'!AW$29="D",LEFT('5-man'!AW$29,3)="ST&gt;",OR(AND('5-man'!AW$25="ST&gt;5",AW204&gt;=100),AND('5-man'!AW$26="ST&gt;5",AW212&gt;=100),AND('5-man'!AW$27="ST&gt;5",AW220&gt;=100),AND('5-man'!AW$28="ST&gt;5",AW228&gt;=100))))),'5-man'!AW$24,0)</f>
        <v/>
      </c>
      <c r="AX243">
        <f>IF(OR('5-man'!AX$29="P",OR('5-man'!AX$29="R",'5-man'!AX$24=$R$242),AND('5-man'!AX$24&lt;=IF('5-man'!$BF$4="",999,'5-man'!$BF$4),OR('5-man'!AX$29="D",LEFT('5-man'!AX$29,3)="ST&gt;",OR(AND('5-man'!AX$25="ST&gt;5",AX204&gt;=100),AND('5-man'!AX$26="ST&gt;5",AX212&gt;=100),AND('5-man'!AX$27="ST&gt;5",AX220&gt;=100),AND('5-man'!AX$28="ST&gt;5",AX228&gt;=100))))),'5-man'!AX$24,0)</f>
        <v/>
      </c>
      <c r="AY243">
        <f>IF(OR('5-man'!AY$29="P",OR('5-man'!AY$29="R",'5-man'!AY$24=$R$242),AND('5-man'!AY$24&lt;=IF('5-man'!$BF$4="",999,'5-man'!$BF$4),OR('5-man'!AY$29="D",LEFT('5-man'!AY$29,3)="ST&gt;",OR(AND('5-man'!AY$25="ST&gt;5",AY204&gt;=100),AND('5-man'!AY$26="ST&gt;5",AY212&gt;=100),AND('5-man'!AY$27="ST&gt;5",AY220&gt;=100),AND('5-man'!AY$28="ST&gt;5",AY228&gt;=100))))),'5-man'!AY$24,0)</f>
        <v/>
      </c>
      <c r="AZ243">
        <f>IF(OR('5-man'!AZ$29="P",OR('5-man'!AZ$29="R",'5-man'!AZ$24=$R$242),AND('5-man'!AZ$24&lt;=IF('5-man'!$BF$4="",999,'5-man'!$BF$4),OR('5-man'!AZ$29="D",LEFT('5-man'!AZ$29,3)="ST&gt;",OR(AND('5-man'!AZ$25="ST&gt;5",AZ204&gt;=100),AND('5-man'!AZ$26="ST&gt;5",AZ212&gt;=100),AND('5-man'!AZ$27="ST&gt;5",AZ220&gt;=100),AND('5-man'!AZ$28="ST&gt;5",AZ228&gt;=100))))),'5-man'!AZ$24,0)</f>
        <v/>
      </c>
      <c r="BA243">
        <f>IF(OR('5-man'!BA$29="P",OR('5-man'!BA$29="R",'5-man'!BA$24=$R$242),AND('5-man'!BA$24&lt;=IF('5-man'!$BF$4="",999,'5-man'!$BF$4),OR('5-man'!BA$29="D",LEFT('5-man'!BA$29,3)="ST&gt;",OR(AND('5-man'!BA$25="ST&gt;5",BA204&gt;=100),AND('5-man'!BA$26="ST&gt;5",BA212&gt;=100),AND('5-man'!BA$27="ST&gt;5",BA220&gt;=100),AND('5-man'!BA$28="ST&gt;5",BA228&gt;=100))))),'5-man'!BA$24,0)</f>
        <v/>
      </c>
      <c r="BB243">
        <f>IF(OR('5-man'!BB$29="P",OR('5-man'!BB$29="R",'5-man'!BB$24=$R$242),AND('5-man'!BB$24&lt;=IF('5-man'!$BF$4="",999,'5-man'!$BF$4),OR('5-man'!BB$29="D",LEFT('5-man'!BB$29,3)="ST&gt;",OR(AND('5-man'!BB$25="ST&gt;5",BB204&gt;=100),AND('5-man'!BB$26="ST&gt;5",BB212&gt;=100),AND('5-man'!BB$27="ST&gt;5",BB220&gt;=100),AND('5-man'!BB$28="ST&gt;5",BB228&gt;=100))))),'5-man'!BB$24,0)</f>
        <v/>
      </c>
      <c r="BC243">
        <f>IF(OR('5-man'!BC$29="P",OR('5-man'!BC$29="R",'5-man'!BC$24=$R$242),AND('5-man'!BC$24&lt;=IF('5-man'!$BF$4="",999,'5-man'!$BF$4),OR('5-man'!BC$29="D",LEFT('5-man'!BC$29,3)="ST&gt;",OR(AND('5-man'!BC$25="ST&gt;5",BC204&gt;=100),AND('5-man'!BC$26="ST&gt;5",BC212&gt;=100),AND('5-man'!BC$27="ST&gt;5",BC220&gt;=100),AND('5-man'!BC$28="ST&gt;5",BC228&gt;=100))))),'5-man'!BC$24,0)</f>
        <v/>
      </c>
      <c r="BD243">
        <f>IF(OR('5-man'!BD$29="P",OR('5-man'!BD$29="R",'5-man'!BD$24=$R$242),AND('5-man'!BD$24&lt;=IF('5-man'!$BF$4="",999,'5-man'!$BF$4),OR('5-man'!BD$29="D",LEFT('5-man'!BD$29,3)="ST&gt;",OR(AND('5-man'!BD$25="ST&gt;5",BD204&gt;=100),AND('5-man'!BD$26="ST&gt;5",BD212&gt;=100),AND('5-man'!BD$27="ST&gt;5",BD220&gt;=100),AND('5-man'!BD$28="ST&gt;5",BD228&gt;=100))))),'5-man'!BD$24,0)</f>
        <v/>
      </c>
      <c r="BE243">
        <f>IF(OR('5-man'!BE$29="P",OR('5-man'!BE$29="R",'5-man'!BE$24=$R$242),AND('5-man'!BE$24&lt;=IF('5-man'!$BF$4="",999,'5-man'!$BF$4),OR('5-man'!BE$29="D",LEFT('5-man'!BE$29,3)="ST&gt;",OR(AND('5-man'!BE$25="ST&gt;5",BE204&gt;=100),AND('5-man'!BE$26="ST&gt;5",BE212&gt;=100),AND('5-man'!BE$27="ST&gt;5",BE220&gt;=100),AND('5-man'!BE$28="ST&gt;5",BE228&gt;=100))))),'5-man'!BE$24,0)</f>
        <v/>
      </c>
      <c r="BF243">
        <f>IF(OR('5-man'!BF$29="P",OR('5-man'!BF$29="R",'5-man'!BF$24=$R$242),AND('5-man'!BF$24&lt;=IF('5-man'!$BF$4="",999,'5-man'!$BF$4),OR('5-man'!BF$29="D",LEFT('5-man'!BF$29,3)="ST&gt;",OR(AND('5-man'!BF$25="ST&gt;5",BF204&gt;=100),AND('5-man'!BF$26="ST&gt;5",BF212&gt;=100),AND('5-man'!BF$27="ST&gt;5",BF220&gt;=100),AND('5-man'!BF$28="ST&gt;5",BF228&gt;=100))))),'5-man'!BF$24,0)</f>
        <v/>
      </c>
      <c r="BG243">
        <f>IF(OR('5-man'!BG$29="P",OR('5-man'!BG$29="R",'5-man'!BG$24=$R$242),AND('5-man'!BG$24&lt;=IF('5-man'!$BF$4="",999,'5-man'!$BF$4),OR('5-man'!BG$29="D",LEFT('5-man'!BG$29,3)="ST&gt;",OR(AND('5-man'!BG$25="ST&gt;5",BG204&gt;=100),AND('5-man'!BG$26="ST&gt;5",BG212&gt;=100),AND('5-man'!BG$27="ST&gt;5",BG220&gt;=100),AND('5-man'!BG$28="ST&gt;5",BG228&gt;=100))))),'5-man'!BG$24,0)</f>
        <v/>
      </c>
      <c r="BH243">
        <f>IF(OR('5-man'!BH$29="P",OR('5-man'!BH$29="R",'5-man'!BH$24=$R$242),AND('5-man'!BH$24&lt;=IF('5-man'!$BF$4="",999,'5-man'!$BF$4),OR('5-man'!BH$29="D",LEFT('5-man'!BH$29,3)="ST&gt;",OR(AND('5-man'!BH$25="ST&gt;5",BH204&gt;=100),AND('5-man'!BH$26="ST&gt;5",BH212&gt;=100),AND('5-man'!BH$27="ST&gt;5",BH220&gt;=100),AND('5-man'!BH$28="ST&gt;5",BH228&gt;=100))))),'5-man'!BH$24,0)</f>
        <v/>
      </c>
      <c r="BI243">
        <f>IF(OR('5-man'!BI$29="P",OR('5-man'!BI$29="R",'5-man'!BI$24=$R$242),AND('5-man'!BI$24&lt;=IF('5-man'!$BF$4="",999,'5-man'!$BF$4),OR('5-man'!BI$29="D",LEFT('5-man'!BI$29,3)="ST&gt;",OR(AND('5-man'!BI$25="ST&gt;5",BI204&gt;=100),AND('5-man'!BI$26="ST&gt;5",BI212&gt;=100),AND('5-man'!BI$27="ST&gt;5",BI220&gt;=100),AND('5-man'!BI$28="ST&gt;5",BI228&gt;=100))))),'5-man'!BI$24,0)</f>
        <v/>
      </c>
      <c r="BJ243">
        <f>IF(OR('5-man'!BJ$29="P",OR('5-man'!BJ$29="R",'5-man'!BJ$24=$R$242),AND('5-man'!BJ$24&lt;=IF('5-man'!$BF$4="",999,'5-man'!$BF$4),OR('5-man'!BJ$29="D",LEFT('5-man'!BJ$29,3)="ST&gt;",OR(AND('5-man'!BJ$25="ST&gt;5",BJ204&gt;=100),AND('5-man'!BJ$26="ST&gt;5",BJ212&gt;=100),AND('5-man'!BJ$27="ST&gt;5",BJ220&gt;=100),AND('5-man'!BJ$28="ST&gt;5",BJ228&gt;=100))))),'5-man'!BJ$24,0)</f>
        <v/>
      </c>
      <c r="BK243">
        <f>IF(OR('5-man'!BK$29="P",OR('5-man'!BK$29="R",'5-man'!BK$24=$R$242),AND('5-man'!BK$24&lt;=IF('5-man'!$BF$4="",999,'5-man'!$BF$4),OR('5-man'!BK$29="D",LEFT('5-man'!BK$29,3)="ST&gt;",OR(AND('5-man'!BK$25="ST&gt;5",BK204&gt;=100),AND('5-man'!BK$26="ST&gt;5",BK212&gt;=100),AND('5-man'!BK$27="ST&gt;5",BK220&gt;=100),AND('5-man'!BK$28="ST&gt;5",BK228&gt;=100))))),'5-man'!BK$24,0)</f>
        <v/>
      </c>
      <c r="BL243">
        <f>IF(OR('5-man'!BL$29="P",OR('5-man'!BL$29="R",'5-man'!BL$24=$R$242),AND('5-man'!BL$24&lt;=IF('5-man'!$BF$4="",999,'5-man'!$BF$4),OR('5-man'!BL$29="D",LEFT('5-man'!BL$29,3)="ST&gt;",OR(AND('5-man'!BL$25="ST&gt;5",BL204&gt;=100),AND('5-man'!BL$26="ST&gt;5",BL212&gt;=100),AND('5-man'!BL$27="ST&gt;5",BL220&gt;=100),AND('5-man'!BL$28="ST&gt;5",BL228&gt;=100))))),'5-man'!BL$24,0)</f>
        <v/>
      </c>
      <c r="BM243">
        <f>IF(OR('5-man'!BM$29="P",OR('5-man'!BM$29="R",'5-man'!BM$24=$R$242),AND('5-man'!BM$24&lt;=IF('5-man'!$BF$4="",999,'5-man'!$BF$4),OR('5-man'!BM$29="D",LEFT('5-man'!BM$29,3)="ST&gt;",OR(AND('5-man'!BM$25="ST&gt;5",BM204&gt;=100),AND('5-man'!BM$26="ST&gt;5",BM212&gt;=100),AND('5-man'!BM$27="ST&gt;5",BM220&gt;=100),AND('5-man'!BM$28="ST&gt;5",BM228&gt;=100))))),'5-man'!BM$24,0)</f>
        <v/>
      </c>
      <c r="BN243">
        <f>IF(OR('5-man'!BN$29="P",OR('5-man'!BN$29="R",'5-man'!BN$24=$R$242),AND('5-man'!BN$24&lt;=IF('5-man'!$BF$4="",999,'5-man'!$BF$4),OR('5-man'!BN$29="D",LEFT('5-man'!BN$29,3)="ST&gt;",OR(AND('5-man'!BN$25="ST&gt;5",BN204&gt;=100),AND('5-man'!BN$26="ST&gt;5",BN212&gt;=100),AND('5-man'!BN$27="ST&gt;5",BN220&gt;=100),AND('5-man'!BN$28="ST&gt;5",BN228&gt;=100))))),'5-man'!BN$24,0)</f>
        <v/>
      </c>
      <c r="BO243">
        <f>IF(OR('5-man'!BO$29="P",OR('5-man'!BO$29="R",'5-man'!BO$24=$R$242),AND('5-man'!BO$24&lt;=IF('5-man'!$BF$4="",999,'5-man'!$BF$4),OR('5-man'!BO$29="D",LEFT('5-man'!BO$29,3)="ST&gt;",OR(AND('5-man'!BO$25="ST&gt;5",BO204&gt;=100),AND('5-man'!BO$26="ST&gt;5",BO212&gt;=100),AND('5-man'!BO$27="ST&gt;5",BO220&gt;=100),AND('5-man'!BO$28="ST&gt;5",BO228&gt;=100))))),'5-man'!BO$24,0)</f>
        <v/>
      </c>
      <c r="BP243">
        <f>IF(OR('5-man'!BP$29="P",OR('5-man'!BP$29="R",'5-man'!BP$24=$R$242),AND('5-man'!BP$24&lt;=IF('5-man'!$BF$4="",999,'5-man'!$BF$4),OR('5-man'!BP$29="D",LEFT('5-man'!BP$29,3)="ST&gt;",OR(AND('5-man'!BP$25="ST&gt;5",BP204&gt;=100),AND('5-man'!BP$26="ST&gt;5",BP212&gt;=100),AND('5-man'!BP$27="ST&gt;5",BP220&gt;=100),AND('5-man'!BP$28="ST&gt;5",BP228&gt;=100))))),'5-man'!BP$24,0)</f>
        <v/>
      </c>
      <c r="BQ243">
        <f>IF(OR('5-man'!BQ$29="P",OR('5-man'!BQ$29="R",'5-man'!BQ$24=$R$242),AND('5-man'!BQ$24&lt;=IF('5-man'!$BF$4="",999,'5-man'!$BF$4),OR('5-man'!BQ$29="D",LEFT('5-man'!BQ$29,3)="ST&gt;",OR(AND('5-man'!BQ$25="ST&gt;5",BQ204&gt;=100),AND('5-man'!BQ$26="ST&gt;5",BQ212&gt;=100),AND('5-man'!BQ$27="ST&gt;5",BQ220&gt;=100),AND('5-man'!BQ$28="ST&gt;5",BQ228&gt;=100))))),'5-man'!BQ$24,0)</f>
        <v/>
      </c>
      <c r="BR243">
        <f>IF(OR('5-man'!BR$29="P",OR('5-man'!BR$29="R",'5-man'!BR$24=$R$242),AND('5-man'!BR$24&lt;=IF('5-man'!$BF$4="",999,'5-man'!$BF$4),OR('5-man'!BR$29="D",LEFT('5-man'!BR$29,3)="ST&gt;",OR(AND('5-man'!BR$25="ST&gt;5",BR204&gt;=100),AND('5-man'!BR$26="ST&gt;5",BR212&gt;=100),AND('5-man'!BR$27="ST&gt;5",BR220&gt;=100),AND('5-man'!BR$28="ST&gt;5",BR228&gt;=100))))),'5-man'!BR$24,0)</f>
        <v/>
      </c>
      <c r="BS243">
        <f>IF(OR('5-man'!BS$29="P",OR('5-man'!BS$29="R",'5-man'!BS$24=$R$242),AND('5-man'!BS$24&lt;=IF('5-man'!$BF$4="",999,'5-man'!$BF$4),OR('5-man'!BS$29="D",LEFT('5-man'!BS$29,3)="ST&gt;",OR(AND('5-man'!BS$25="ST&gt;5",BS204&gt;=100),AND('5-man'!BS$26="ST&gt;5",BS212&gt;=100),AND('5-man'!BS$27="ST&gt;5",BS220&gt;=100),AND('5-man'!BS$28="ST&gt;5",BS228&gt;=100))))),'5-man'!BS$24,0)</f>
        <v/>
      </c>
      <c r="BT243">
        <f>IF(OR('5-man'!BT$29="P",OR('5-man'!BT$29="R",'5-man'!BT$24=$R$242),AND('5-man'!BT$24&lt;=IF('5-man'!$BF$4="",999,'5-man'!$BF$4),OR('5-man'!BT$29="D",LEFT('5-man'!BT$29,3)="ST&gt;",OR(AND('5-man'!BT$25="ST&gt;5",BT204&gt;=100),AND('5-man'!BT$26="ST&gt;5",BT212&gt;=100),AND('5-man'!BT$27="ST&gt;5",BT220&gt;=100),AND('5-man'!BT$28="ST&gt;5",BT228&gt;=100))))),'5-man'!BT$24,0)</f>
        <v/>
      </c>
      <c r="BU243">
        <f>IF(OR('5-man'!BU$29="P",OR('5-man'!BU$29="R",'5-man'!BU$24=$R$242),AND('5-man'!BU$24&lt;=IF('5-man'!$BF$4="",999,'5-man'!$BF$4),OR('5-man'!BU$29="D",LEFT('5-man'!BU$29,3)="ST&gt;",OR(AND('5-man'!BU$25="ST&gt;5",BU204&gt;=100),AND('5-man'!BU$26="ST&gt;5",BU212&gt;=100),AND('5-man'!BU$27="ST&gt;5",BU220&gt;=100),AND('5-man'!BU$28="ST&gt;5",BU228&gt;=100))))),'5-man'!BU$24,0)</f>
        <v/>
      </c>
      <c r="BV243">
        <f>IF(OR('5-man'!BV$29="P",OR('5-man'!BV$29="R",'5-man'!BV$24=$R$242),AND('5-man'!BV$24&lt;=IF('5-man'!$BF$4="",999,'5-man'!$BF$4),OR('5-man'!BV$29="D",LEFT('5-man'!BV$29,3)="ST&gt;",OR(AND('5-man'!BV$25="ST&gt;5",BV204&gt;=100),AND('5-man'!BV$26="ST&gt;5",BV212&gt;=100),AND('5-man'!BV$27="ST&gt;5",BV220&gt;=100),AND('5-man'!BV$28="ST&gt;5",BV228&gt;=100))))),'5-man'!BV$24,0)</f>
        <v/>
      </c>
      <c r="BW243">
        <f>IF(OR('5-man'!BW$29="P",OR('5-man'!BW$29="R",'5-man'!BW$24=$R$242),AND('5-man'!BW$24&lt;=IF('5-man'!$BF$4="",999,'5-man'!$BF$4),OR('5-man'!BW$29="D",LEFT('5-man'!BW$29,3)="ST&gt;",OR(AND('5-man'!BW$25="ST&gt;5",BW204&gt;=100),AND('5-man'!BW$26="ST&gt;5",BW212&gt;=100),AND('5-man'!BW$27="ST&gt;5",BW220&gt;=100),AND('5-man'!BW$28="ST&gt;5",BW228&gt;=100))))),'5-man'!BW$24,0)</f>
        <v/>
      </c>
      <c r="BX243">
        <f>IF(OR('5-man'!BX$29="P",OR('5-man'!BX$29="R",'5-man'!BX$24=$R$242),AND('5-man'!BX$24&lt;=IF('5-man'!$BF$4="",999,'5-man'!$BF$4),OR('5-man'!BX$29="D",LEFT('5-man'!BX$29,3)="ST&gt;",OR(AND('5-man'!BX$25="ST&gt;5",BX204&gt;=100),AND('5-man'!BX$26="ST&gt;5",BX212&gt;=100),AND('5-man'!BX$27="ST&gt;5",BX220&gt;=100),AND('5-man'!BX$28="ST&gt;5",BX228&gt;=100))))),'5-man'!BX$24,0)</f>
        <v/>
      </c>
      <c r="BY243">
        <f>IF(OR('5-man'!BY$29="P",OR('5-man'!BY$29="R",'5-man'!BY$24=$R$242),AND('5-man'!BY$24&lt;=IF('5-man'!$BF$4="",999,'5-man'!$BF$4),OR('5-man'!BY$29="D",LEFT('5-man'!BY$29,3)="ST&gt;",OR(AND('5-man'!BY$25="ST&gt;5",BY204&gt;=100),AND('5-man'!BY$26="ST&gt;5",BY212&gt;=100),AND('5-man'!BY$27="ST&gt;5",BY220&gt;=100),AND('5-man'!BY$28="ST&gt;5",BY228&gt;=100))))),'5-man'!BY$24,0)</f>
        <v/>
      </c>
      <c r="BZ243">
        <f>IF(OR('5-man'!BZ$29="P",OR('5-man'!BZ$29="R",'5-man'!BZ$24=$R$242),AND('5-man'!BZ$24&lt;=IF('5-man'!$BF$4="",999,'5-man'!$BF$4),OR('5-man'!BZ$29="D",LEFT('5-man'!BZ$29,3)="ST&gt;",OR(AND('5-man'!BZ$25="ST&gt;5",BZ204&gt;=100),AND('5-man'!BZ$26="ST&gt;5",BZ212&gt;=100),AND('5-man'!BZ$27="ST&gt;5",BZ220&gt;=100),AND('5-man'!BZ$28="ST&gt;5",BZ228&gt;=100))))),'5-man'!BZ$24,0)</f>
        <v/>
      </c>
      <c r="CA243">
        <f>IF(OR('5-man'!CA$29="P",OR('5-man'!CA$29="R",'5-man'!CA$24=$R$242),AND('5-man'!CA$24&lt;=IF('5-man'!$BF$4="",999,'5-man'!$BF$4),OR('5-man'!CA$29="D",LEFT('5-man'!CA$29,3)="ST&gt;",OR(AND('5-man'!CA$25="ST&gt;5",CA204&gt;=100),AND('5-man'!CA$26="ST&gt;5",CA212&gt;=100),AND('5-man'!CA$27="ST&gt;5",CA220&gt;=100),AND('5-man'!CA$28="ST&gt;5",CA228&gt;=100))))),'5-man'!CA$24,0)</f>
        <v/>
      </c>
      <c r="CB243">
        <f>IF(OR('5-man'!CB$29="P",OR('5-man'!CB$29="R",'5-man'!CB$24=$R$242),AND('5-man'!CB$24&lt;=IF('5-man'!$BF$4="",999,'5-man'!$BF$4),OR('5-man'!CB$29="D",LEFT('5-man'!CB$29,3)="ST&gt;",OR(AND('5-man'!CB$25="ST&gt;5",CB204&gt;=100),AND('5-man'!CB$26="ST&gt;5",CB212&gt;=100),AND('5-man'!CB$27="ST&gt;5",CB220&gt;=100),AND('5-man'!CB$28="ST&gt;5",CB228&gt;=100))))),'5-man'!CB$24,0)</f>
        <v/>
      </c>
      <c r="CC243">
        <f>IF(OR('5-man'!CC$29="P",OR('5-man'!CC$29="R",'5-man'!CC$24=$R$242),AND('5-man'!CC$24&lt;=IF('5-man'!$BF$4="",999,'5-man'!$BF$4),OR('5-man'!CC$29="D",LEFT('5-man'!CC$29,3)="ST&gt;",OR(AND('5-man'!CC$25="ST&gt;5",CC204&gt;=100),AND('5-man'!CC$26="ST&gt;5",CC212&gt;=100),AND('5-man'!CC$27="ST&gt;5",CC220&gt;=100),AND('5-man'!CC$28="ST&gt;5",CC228&gt;=100))))),'5-man'!CC$24,0)</f>
        <v/>
      </c>
      <c r="CD243">
        <f>IF(OR('5-man'!CD$29="P",OR('5-man'!CD$29="R",'5-man'!CD$24=$R$242),AND('5-man'!CD$24&lt;=IF('5-man'!$BF$4="",999,'5-man'!$BF$4),OR('5-man'!CD$29="D",LEFT('5-man'!CD$29,3)="ST&gt;",OR(AND('5-man'!CD$25="ST&gt;5",CD204&gt;=100),AND('5-man'!CD$26="ST&gt;5",CD212&gt;=100),AND('5-man'!CD$27="ST&gt;5",CD220&gt;=100),AND('5-man'!CD$28="ST&gt;5",CD228&gt;=100))))),'5-man'!CD$24,0)</f>
        <v/>
      </c>
    </row>
    <row r="244">
      <c r="A244" t="inlineStr">
        <is>
          <t>cum mean</t>
        </is>
      </c>
      <c r="B244" t="n">
        <v>0</v>
      </c>
      <c r="C244">
        <f>B244+C208+C216+C224+C232+C240+(0)*1.2727/4</f>
        <v/>
      </c>
      <c r="D244">
        <f>C244+D208+D216+D224+D232+D240+(B207+B215+B223+B231+B239)*1.2727/4</f>
        <v/>
      </c>
      <c r="E244">
        <f>D244+E208+E216+E224+E232+E240+(C207+C215+C223+C231+C239)*1.2727/4</f>
        <v/>
      </c>
      <c r="F244">
        <f>E244+F208+F216+F224+F232+F240+(D207+D215+D223+D231+D239)*1.2727/4</f>
        <v/>
      </c>
      <c r="G244">
        <f>F244+G208+G216+G224+G232+G240+(E207+E215+E223+E231+E239)*1.2727/4</f>
        <v/>
      </c>
      <c r="H244">
        <f>G244+H208+H216+H224+H232+H240+(F207+F215+F223+F231+F239)*1.2727/4</f>
        <v/>
      </c>
      <c r="I244">
        <f>H244+I208+I216+I224+I232+I240+(G207+G215+G223+G231+G239)*1.2727/4</f>
        <v/>
      </c>
      <c r="J244">
        <f>I244+J208+J216+J224+J232+J240+(H207+H215+H223+H231+H239)*1.2727/4</f>
        <v/>
      </c>
      <c r="K244">
        <f>J244+K208+K216+K224+K232+K240+(I207+I215+I223+I231+I239)*1.2727/4</f>
        <v/>
      </c>
      <c r="L244">
        <f>K244+L208+L216+L224+L232+L240+(J207+J215+J223+J231+J239)*1.2727/4</f>
        <v/>
      </c>
      <c r="M244">
        <f>L244+M208+M216+M224+M232+M240+(K207+K215+K223+K231+K239)*1.2727/4</f>
        <v/>
      </c>
      <c r="N244">
        <f>M244+N208+N216+N224+N232+N240+(L207+L215+L223+L231+L239)*1.2727/4</f>
        <v/>
      </c>
      <c r="O244">
        <f>N244+O208+O216+O224+O232+O240+(M207+M215+M223+M231+M239)*1.2727/4</f>
        <v/>
      </c>
      <c r="P244">
        <f>O244+P208+P216+P224+P232+P240+(N207+N215+N223+N231+N239)*1.2727/4</f>
        <v/>
      </c>
      <c r="Q244">
        <f>P244+Q208+Q216+Q224+Q232+Q240+(O207+O215+O223+O231+O239)*1.2727/4</f>
        <v/>
      </c>
      <c r="R244">
        <f>Q244+R208+R216+R224+R232+R240+(P207+P215+P223+P231+P239)*1.2727/4</f>
        <v/>
      </c>
      <c r="S244">
        <f>R244+S208+S216+S224+S232+S240+(Q207+Q215+Q223+Q231+Q239)*1.2727/4</f>
        <v/>
      </c>
      <c r="T244">
        <f>S244+T208+T216+T224+T232+T240+(R207+R215+R223+R231+R239)*1.2727/4</f>
        <v/>
      </c>
      <c r="U244">
        <f>T244+U208+U216+U224+U232+U240+(S207+S215+S223+S231+S239)*1.2727/4</f>
        <v/>
      </c>
      <c r="V244">
        <f>U244+V208+V216+V224+V232+V240+(T207+T215+T223+T231+T239)*1.2727/4</f>
        <v/>
      </c>
      <c r="W244">
        <f>V244+W208+W216+W224+W232+W240+(U207+U215+U223+U231+U239)*1.2727/4</f>
        <v/>
      </c>
      <c r="X244">
        <f>W244+X208+X216+X224+X232+X240+(V207+V215+V223+V231+V239)*1.2727/4</f>
        <v/>
      </c>
      <c r="Y244">
        <f>X244+Y208+Y216+Y224+Y232+Y240+(W207+W215+W223+W231+W239)*1.2727/4</f>
        <v/>
      </c>
      <c r="Z244">
        <f>Y244+Z208+Z216+Z224+Z232+Z240+(X207+X215+X223+X231+X239)*1.2727/4</f>
        <v/>
      </c>
      <c r="AA244">
        <f>Z244+AA208+AA216+AA224+AA232+AA240+(Y207+Y215+Y223+Y231+Y239)*1.2727/4</f>
        <v/>
      </c>
      <c r="AB244">
        <f>AA244+AB208+AB216+AB224+AB232+AB240+(Z207+Z215+Z223+Z231+Z239)*1.2727/4</f>
        <v/>
      </c>
      <c r="AC244">
        <f>AB244+AC208+AC216+AC224+AC232+AC240+(AA207+AA215+AA223+AA231+AA239)*1.2727/4</f>
        <v/>
      </c>
      <c r="AD244">
        <f>AC244+AD208+AD216+AD224+AD232+AD240+(AB207+AB215+AB223+AB231+AB239)*1.2727/4</f>
        <v/>
      </c>
      <c r="AE244">
        <f>AD244+AE208+AE216+AE224+AE232+AE240+(AC207+AC215+AC223+AC231+AC239)*1.2727/4</f>
        <v/>
      </c>
      <c r="AF244">
        <f>AE244+AF208+AF216+AF224+AF232+AF240+(AD207+AD215+AD223+AD231+AD239)*1.2727/4</f>
        <v/>
      </c>
      <c r="AG244">
        <f>AF244+AG208+AG216+AG224+AG232+AG240+(AE207+AE215+AE223+AE231+AE239)*1.2727/4</f>
        <v/>
      </c>
      <c r="AH244">
        <f>AG244+AH208+AH216+AH224+AH232+AH240+(AF207+AF215+AF223+AF231+AF239)*1.2727/4</f>
        <v/>
      </c>
      <c r="AI244">
        <f>AH244+AI208+AI216+AI224+AI232+AI240+(AG207+AG215+AG223+AG231+AG239)*1.2727/4</f>
        <v/>
      </c>
      <c r="AJ244">
        <f>AI244+AJ208+AJ216+AJ224+AJ232+AJ240+(AH207+AH215+AH223+AH231+AH239)*1.2727/4</f>
        <v/>
      </c>
      <c r="AK244">
        <f>AJ244+AK208+AK216+AK224+AK232+AK240+(AI207+AI215+AI223+AI231+AI239)*1.2727/4</f>
        <v/>
      </c>
      <c r="AL244">
        <f>AK244+AL208+AL216+AL224+AL232+AL240+(AJ207+AJ215+AJ223+AJ231+AJ239)*1.2727/4</f>
        <v/>
      </c>
      <c r="AM244">
        <f>AL244+AM208+AM216+AM224+AM232+AM240+(AK207+AK215+AK223+AK231+AK239)*1.2727/4</f>
        <v/>
      </c>
      <c r="AN244">
        <f>AM244+AN208+AN216+AN224+AN232+AN240+(AL207+AL215+AL223+AL231+AL239)*1.2727/4</f>
        <v/>
      </c>
      <c r="AO244">
        <f>AN244+AO208+AO216+AO224+AO232+AO240+(AM207+AM215+AM223+AM231+AM239)*1.2727/4</f>
        <v/>
      </c>
      <c r="AP244">
        <f>AO244+AP208+AP216+AP224+AP232+AP240+(AN207+AN215+AN223+AN231+AN239)*1.2727/4</f>
        <v/>
      </c>
      <c r="AQ244">
        <f>AP244+AQ208+AQ216+AQ224+AQ232+AQ240+(AO207+AO215+AO223+AO231+AO239)*1.2727/4</f>
        <v/>
      </c>
      <c r="AR244">
        <f>AQ244+AR208+AR216+AR224+AR232+AR240+(AP207+AP215+AP223+AP231+AP239)*1.2727/4</f>
        <v/>
      </c>
      <c r="AS244">
        <f>AR244+AS208+AS216+AS224+AS232+AS240+(AQ207+AQ215+AQ223+AQ231+AQ239)*1.2727/4</f>
        <v/>
      </c>
      <c r="AT244">
        <f>AS244+AT208+AT216+AT224+AT232+AT240+(AR207+AR215+AR223+AR231+AR239)*1.2727/4</f>
        <v/>
      </c>
      <c r="AU244">
        <f>AT244+AU208+AU216+AU224+AU232+AU240+(AS207+AS215+AS223+AS231+AS239)*1.2727/4</f>
        <v/>
      </c>
      <c r="AV244">
        <f>AU244+AV208+AV216+AV224+AV232+AV240+(AT207+AT215+AT223+AT231+AT239)*1.2727/4</f>
        <v/>
      </c>
      <c r="AW244">
        <f>AV244+AW208+AW216+AW224+AW232+AW240+(AU207+AU215+AU223+AU231+AU239)*1.2727/4</f>
        <v/>
      </c>
      <c r="AX244">
        <f>AW244+AX208+AX216+AX224+AX232+AX240+(AV207+AV215+AV223+AV231+AV239)*1.2727/4</f>
        <v/>
      </c>
      <c r="AY244">
        <f>AX244+AY208+AY216+AY224+AY232+AY240+(AW207+AW215+AW223+AW231+AW239)*1.2727/4</f>
        <v/>
      </c>
      <c r="AZ244">
        <f>AY244+AZ208+AZ216+AZ224+AZ232+AZ240+(AX207+AX215+AX223+AX231+AX239)*1.2727/4</f>
        <v/>
      </c>
      <c r="BA244">
        <f>AZ244+BA208+BA216+BA224+BA232+BA240+(AY207+AY215+AY223+AY231+AY239)*1.2727/4</f>
        <v/>
      </c>
      <c r="BB244">
        <f>BA244+BB208+BB216+BB224+BB232+BB240+(AZ207+AZ215+AZ223+AZ231+AZ239)*1.2727/4</f>
        <v/>
      </c>
      <c r="BC244">
        <f>BB244+BC208+BC216+BC224+BC232+BC240+(BA207+BA215+BA223+BA231+BA239)*1.2727/4</f>
        <v/>
      </c>
      <c r="BD244">
        <f>BC244+BD208+BD216+BD224+BD232+BD240+(BB207+BB215+BB223+BB231+BB239)*1.2727/4</f>
        <v/>
      </c>
      <c r="BE244">
        <f>BD244+BE208+BE216+BE224+BE232+BE240+(BC207+BC215+BC223+BC231+BC239)*1.2727/4</f>
        <v/>
      </c>
      <c r="BF244">
        <f>BE244+BF208+BF216+BF224+BF232+BF240+(BD207+BD215+BD223+BD231+BD239)*1.2727/4</f>
        <v/>
      </c>
      <c r="BG244">
        <f>BF244+BG208+BG216+BG224+BG232+BG240+(BE207+BE215+BE223+BE231+BE239)*1.2727/4</f>
        <v/>
      </c>
      <c r="BH244">
        <f>BG244+BH208+BH216+BH224+BH232+BH240+(BF207+BF215+BF223+BF231+BF239)*1.2727/4</f>
        <v/>
      </c>
      <c r="BI244">
        <f>BH244+BI208+BI216+BI224+BI232+BI240+(BG207+BG215+BG223+BG231+BG239)*1.2727/4</f>
        <v/>
      </c>
      <c r="BJ244">
        <f>BI244+BJ208+BJ216+BJ224+BJ232+BJ240+(BH207+BH215+BH223+BH231+BH239)*1.2727/4</f>
        <v/>
      </c>
      <c r="BK244">
        <f>BJ244+BK208+BK216+BK224+BK232+BK240+(BI207+BI215+BI223+BI231+BI239)*1.2727/4</f>
        <v/>
      </c>
      <c r="BL244">
        <f>BK244+BL208+BL216+BL224+BL232+BL240+(BJ207+BJ215+BJ223+BJ231+BJ239)*1.2727/4</f>
        <v/>
      </c>
      <c r="BM244">
        <f>BL244+BM208+BM216+BM224+BM232+BM240+(BK207+BK215+BK223+BK231+BK239)*1.2727/4</f>
        <v/>
      </c>
      <c r="BN244">
        <f>BM244+BN208+BN216+BN224+BN232+BN240+(BL207+BL215+BL223+BL231+BL239)*1.2727/4</f>
        <v/>
      </c>
      <c r="BO244">
        <f>BN244+BO208+BO216+BO224+BO232+BO240+(BM207+BM215+BM223+BM231+BM239)*1.2727/4</f>
        <v/>
      </c>
      <c r="BP244">
        <f>BO244+BP208+BP216+BP224+BP232+BP240+(BN207+BN215+BN223+BN231+BN239)*1.2727/4</f>
        <v/>
      </c>
      <c r="BQ244">
        <f>BP244+BQ208+BQ216+BQ224+BQ232+BQ240+(BO207+BO215+BO223+BO231+BO239)*1.2727/4</f>
        <v/>
      </c>
      <c r="BR244">
        <f>BQ244+BR208+BR216+BR224+BR232+BR240+(BP207+BP215+BP223+BP231+BP239)*1.2727/4</f>
        <v/>
      </c>
      <c r="BS244">
        <f>BR244+BS208+BS216+BS224+BS232+BS240+(BQ207+BQ215+BQ223+BQ231+BQ239)*1.2727/4</f>
        <v/>
      </c>
      <c r="BT244">
        <f>BS244+BT208+BT216+BT224+BT232+BT240+(BR207+BR215+BR223+BR231+BR239)*1.2727/4</f>
        <v/>
      </c>
      <c r="BU244">
        <f>BT244+BU208+BU216+BU224+BU232+BU240+(BS207+BS215+BS223+BS231+BS239)*1.2727/4</f>
        <v/>
      </c>
      <c r="BV244">
        <f>BU244+BV208+BV216+BV224+BV232+BV240+(BT207+BT215+BT223+BT231+BT239)*1.2727/4</f>
        <v/>
      </c>
      <c r="BW244">
        <f>BV244+BW208+BW216+BW224+BW232+BW240+(BU207+BU215+BU223+BU231+BU239)*1.2727/4</f>
        <v/>
      </c>
      <c r="BX244">
        <f>BW244+BX208+BX216+BX224+BX232+BX240+(BV207+BV215+BV223+BV231+BV239)*1.2727/4</f>
        <v/>
      </c>
      <c r="BY244">
        <f>BX244+BY208+BY216+BY224+BY232+BY240+(BW207+BW215+BW223+BW231+BW239)*1.2727/4</f>
        <v/>
      </c>
      <c r="BZ244">
        <f>BY244+BZ208+BZ216+BZ224+BZ232+BZ240+(BX207+BX215+BX223+BX231+BX239)*1.2727/4</f>
        <v/>
      </c>
      <c r="CA244">
        <f>BZ244+CA208+CA216+CA224+CA232+CA240+(BY207+BY215+BY223+BY231+BY239)*1.2727/4</f>
        <v/>
      </c>
      <c r="CB244">
        <f>CA244+CB208+CB216+CB224+CB232+CB240+(BZ207+BZ215+BZ223+BZ231+BZ239)*1.2727/4</f>
        <v/>
      </c>
      <c r="CC244">
        <f>CB244+CC208+CC216+CC224+CC232+CC240+(CA207+CA215+CA223+CA231+CA239)*1.2727/4</f>
        <v/>
      </c>
      <c r="CD244">
        <f>CC244+CD208+CD216+CD224+CD232+CD240+(CB207+CB215+CB223+CB231+CB239)*1.2727/4</f>
        <v/>
      </c>
    </row>
    <row r="245">
      <c r="A245" t="inlineStr">
        <is>
          <t>cum var</t>
        </is>
      </c>
      <c r="B245" t="n">
        <v>0</v>
      </c>
      <c r="C245">
        <f>B245+C209+C217+C225+C233+C241+(0)*1.1983/4</f>
        <v/>
      </c>
      <c r="D245">
        <f>C245+D209+D217+D225+D233+D241+(B207+B215+B223+B231+B239)*1.1983/4</f>
        <v/>
      </c>
      <c r="E245">
        <f>D245+E209+E217+E225+E233+E241+(C207+C215+C223+C231+C239)*1.1983/4</f>
        <v/>
      </c>
      <c r="F245">
        <f>E245+F209+F217+F225+F233+F241+(D207+D215+D223+D231+D239)*1.1983/4</f>
        <v/>
      </c>
      <c r="G245">
        <f>F245+G209+G217+G225+G233+G241+(E207+E215+E223+E231+E239)*1.1983/4</f>
        <v/>
      </c>
      <c r="H245">
        <f>G245+H209+H217+H225+H233+H241+(F207+F215+F223+F231+F239)*1.1983/4</f>
        <v/>
      </c>
      <c r="I245">
        <f>H245+I209+I217+I225+I233+I241+(G207+G215+G223+G231+G239)*1.1983/4</f>
        <v/>
      </c>
      <c r="J245">
        <f>I245+J209+J217+J225+J233+J241+(H207+H215+H223+H231+H239)*1.1983/4</f>
        <v/>
      </c>
      <c r="K245">
        <f>J245+K209+K217+K225+K233+K241+(I207+I215+I223+I231+I239)*1.1983/4</f>
        <v/>
      </c>
      <c r="L245">
        <f>K245+L209+L217+L225+L233+L241+(J207+J215+J223+J231+J239)*1.1983/4</f>
        <v/>
      </c>
      <c r="M245">
        <f>L245+M209+M217+M225+M233+M241+(K207+K215+K223+K231+K239)*1.1983/4</f>
        <v/>
      </c>
      <c r="N245">
        <f>M245+N209+N217+N225+N233+N241+(L207+L215+L223+L231+L239)*1.1983/4</f>
        <v/>
      </c>
      <c r="O245">
        <f>N245+O209+O217+O225+O233+O241+(M207+M215+M223+M231+M239)*1.1983/4</f>
        <v/>
      </c>
      <c r="P245">
        <f>O245+P209+P217+P225+P233+P241+(N207+N215+N223+N231+N239)*1.1983/4</f>
        <v/>
      </c>
      <c r="Q245">
        <f>P245+Q209+Q217+Q225+Q233+Q241+(O207+O215+O223+O231+O239)*1.1983/4</f>
        <v/>
      </c>
      <c r="R245">
        <f>Q245+R209+R217+R225+R233+R241+(P207+P215+P223+P231+P239)*1.1983/4</f>
        <v/>
      </c>
      <c r="S245">
        <f>R245+S209+S217+S225+S233+S241+(Q207+Q215+Q223+Q231+Q239)*1.1983/4</f>
        <v/>
      </c>
      <c r="T245">
        <f>S245+T209+T217+T225+T233+T241+(R207+R215+R223+R231+R239)*1.1983/4</f>
        <v/>
      </c>
      <c r="U245">
        <f>T245+U209+U217+U225+U233+U241+(S207+S215+S223+S231+S239)*1.1983/4</f>
        <v/>
      </c>
      <c r="V245">
        <f>U245+V209+V217+V225+V233+V241+(T207+T215+T223+T231+T239)*1.1983/4</f>
        <v/>
      </c>
      <c r="W245">
        <f>V245+W209+W217+W225+W233+W241+(U207+U215+U223+U231+U239)*1.1983/4</f>
        <v/>
      </c>
      <c r="X245">
        <f>W245+X209+X217+X225+X233+X241+(V207+V215+V223+V231+V239)*1.1983/4</f>
        <v/>
      </c>
      <c r="Y245">
        <f>X245+Y209+Y217+Y225+Y233+Y241+(W207+W215+W223+W231+W239)*1.1983/4</f>
        <v/>
      </c>
      <c r="Z245">
        <f>Y245+Z209+Z217+Z225+Z233+Z241+(X207+X215+X223+X231+X239)*1.1983/4</f>
        <v/>
      </c>
      <c r="AA245">
        <f>Z245+AA209+AA217+AA225+AA233+AA241+(Y207+Y215+Y223+Y231+Y239)*1.1983/4</f>
        <v/>
      </c>
      <c r="AB245">
        <f>AA245+AB209+AB217+AB225+AB233+AB241+(Z207+Z215+Z223+Z231+Z239)*1.1983/4</f>
        <v/>
      </c>
      <c r="AC245">
        <f>AB245+AC209+AC217+AC225+AC233+AC241+(AA207+AA215+AA223+AA231+AA239)*1.1983/4</f>
        <v/>
      </c>
      <c r="AD245">
        <f>AC245+AD209+AD217+AD225+AD233+AD241+(AB207+AB215+AB223+AB231+AB239)*1.1983/4</f>
        <v/>
      </c>
      <c r="AE245">
        <f>AD245+AE209+AE217+AE225+AE233+AE241+(AC207+AC215+AC223+AC231+AC239)*1.1983/4</f>
        <v/>
      </c>
      <c r="AF245">
        <f>AE245+AF209+AF217+AF225+AF233+AF241+(AD207+AD215+AD223+AD231+AD239)*1.1983/4</f>
        <v/>
      </c>
      <c r="AG245">
        <f>AF245+AG209+AG217+AG225+AG233+AG241+(AE207+AE215+AE223+AE231+AE239)*1.1983/4</f>
        <v/>
      </c>
      <c r="AH245">
        <f>AG245+AH209+AH217+AH225+AH233+AH241+(AF207+AF215+AF223+AF231+AF239)*1.1983/4</f>
        <v/>
      </c>
      <c r="AI245">
        <f>AH245+AI209+AI217+AI225+AI233+AI241+(AG207+AG215+AG223+AG231+AG239)*1.1983/4</f>
        <v/>
      </c>
      <c r="AJ245">
        <f>AI245+AJ209+AJ217+AJ225+AJ233+AJ241+(AH207+AH215+AH223+AH231+AH239)*1.1983/4</f>
        <v/>
      </c>
      <c r="AK245">
        <f>AJ245+AK209+AK217+AK225+AK233+AK241+(AI207+AI215+AI223+AI231+AI239)*1.1983/4</f>
        <v/>
      </c>
      <c r="AL245">
        <f>AK245+AL209+AL217+AL225+AL233+AL241+(AJ207+AJ215+AJ223+AJ231+AJ239)*1.1983/4</f>
        <v/>
      </c>
      <c r="AM245">
        <f>AL245+AM209+AM217+AM225+AM233+AM241+(AK207+AK215+AK223+AK231+AK239)*1.1983/4</f>
        <v/>
      </c>
      <c r="AN245">
        <f>AM245+AN209+AN217+AN225+AN233+AN241+(AL207+AL215+AL223+AL231+AL239)*1.1983/4</f>
        <v/>
      </c>
      <c r="AO245">
        <f>AN245+AO209+AO217+AO225+AO233+AO241+(AM207+AM215+AM223+AM231+AM239)*1.1983/4</f>
        <v/>
      </c>
      <c r="AP245">
        <f>AO245+AP209+AP217+AP225+AP233+AP241+(AN207+AN215+AN223+AN231+AN239)*1.1983/4</f>
        <v/>
      </c>
      <c r="AQ245">
        <f>AP245+AQ209+AQ217+AQ225+AQ233+AQ241+(AO207+AO215+AO223+AO231+AO239)*1.1983/4</f>
        <v/>
      </c>
      <c r="AR245">
        <f>AQ245+AR209+AR217+AR225+AR233+AR241+(AP207+AP215+AP223+AP231+AP239)*1.1983/4</f>
        <v/>
      </c>
      <c r="AS245">
        <f>AR245+AS209+AS217+AS225+AS233+AS241+(AQ207+AQ215+AQ223+AQ231+AQ239)*1.1983/4</f>
        <v/>
      </c>
      <c r="AT245">
        <f>AS245+AT209+AT217+AT225+AT233+AT241+(AR207+AR215+AR223+AR231+AR239)*1.1983/4</f>
        <v/>
      </c>
      <c r="AU245">
        <f>AT245+AU209+AU217+AU225+AU233+AU241+(AS207+AS215+AS223+AS231+AS239)*1.1983/4</f>
        <v/>
      </c>
      <c r="AV245">
        <f>AU245+AV209+AV217+AV225+AV233+AV241+(AT207+AT215+AT223+AT231+AT239)*1.1983/4</f>
        <v/>
      </c>
      <c r="AW245">
        <f>AV245+AW209+AW217+AW225+AW233+AW241+(AU207+AU215+AU223+AU231+AU239)*1.1983/4</f>
        <v/>
      </c>
      <c r="AX245">
        <f>AW245+AX209+AX217+AX225+AX233+AX241+(AV207+AV215+AV223+AV231+AV239)*1.1983/4</f>
        <v/>
      </c>
      <c r="AY245">
        <f>AX245+AY209+AY217+AY225+AY233+AY241+(AW207+AW215+AW223+AW231+AW239)*1.1983/4</f>
        <v/>
      </c>
      <c r="AZ245">
        <f>AY245+AZ209+AZ217+AZ225+AZ233+AZ241+(AX207+AX215+AX223+AX231+AX239)*1.1983/4</f>
        <v/>
      </c>
      <c r="BA245">
        <f>AZ245+BA209+BA217+BA225+BA233+BA241+(AY207+AY215+AY223+AY231+AY239)*1.1983/4</f>
        <v/>
      </c>
      <c r="BB245">
        <f>BA245+BB209+BB217+BB225+BB233+BB241+(AZ207+AZ215+AZ223+AZ231+AZ239)*1.1983/4</f>
        <v/>
      </c>
      <c r="BC245">
        <f>BB245+BC209+BC217+BC225+BC233+BC241+(BA207+BA215+BA223+BA231+BA239)*1.1983/4</f>
        <v/>
      </c>
      <c r="BD245">
        <f>BC245+BD209+BD217+BD225+BD233+BD241+(BB207+BB215+BB223+BB231+BB239)*1.1983/4</f>
        <v/>
      </c>
      <c r="BE245">
        <f>BD245+BE209+BE217+BE225+BE233+BE241+(BC207+BC215+BC223+BC231+BC239)*1.1983/4</f>
        <v/>
      </c>
      <c r="BF245">
        <f>BE245+BF209+BF217+BF225+BF233+BF241+(BD207+BD215+BD223+BD231+BD239)*1.1983/4</f>
        <v/>
      </c>
      <c r="BG245">
        <f>BF245+BG209+BG217+BG225+BG233+BG241+(BE207+BE215+BE223+BE231+BE239)*1.1983/4</f>
        <v/>
      </c>
      <c r="BH245">
        <f>BG245+BH209+BH217+BH225+BH233+BH241+(BF207+BF215+BF223+BF231+BF239)*1.1983/4</f>
        <v/>
      </c>
      <c r="BI245">
        <f>BH245+BI209+BI217+BI225+BI233+BI241+(BG207+BG215+BG223+BG231+BG239)*1.1983/4</f>
        <v/>
      </c>
      <c r="BJ245">
        <f>BI245+BJ209+BJ217+BJ225+BJ233+BJ241+(BH207+BH215+BH223+BH231+BH239)*1.1983/4</f>
        <v/>
      </c>
      <c r="BK245">
        <f>BJ245+BK209+BK217+BK225+BK233+BK241+(BI207+BI215+BI223+BI231+BI239)*1.1983/4</f>
        <v/>
      </c>
      <c r="BL245">
        <f>BK245+BL209+BL217+BL225+BL233+BL241+(BJ207+BJ215+BJ223+BJ231+BJ239)*1.1983/4</f>
        <v/>
      </c>
      <c r="BM245">
        <f>BL245+BM209+BM217+BM225+BM233+BM241+(BK207+BK215+BK223+BK231+BK239)*1.1983/4</f>
        <v/>
      </c>
      <c r="BN245">
        <f>BM245+BN209+BN217+BN225+BN233+BN241+(BL207+BL215+BL223+BL231+BL239)*1.1983/4</f>
        <v/>
      </c>
      <c r="BO245">
        <f>BN245+BO209+BO217+BO225+BO233+BO241+(BM207+BM215+BM223+BM231+BM239)*1.1983/4</f>
        <v/>
      </c>
      <c r="BP245">
        <f>BO245+BP209+BP217+BP225+BP233+BP241+(BN207+BN215+BN223+BN231+BN239)*1.1983/4</f>
        <v/>
      </c>
      <c r="BQ245">
        <f>BP245+BQ209+BQ217+BQ225+BQ233+BQ241+(BO207+BO215+BO223+BO231+BO239)*1.1983/4</f>
        <v/>
      </c>
      <c r="BR245">
        <f>BQ245+BR209+BR217+BR225+BR233+BR241+(BP207+BP215+BP223+BP231+BP239)*1.1983/4</f>
        <v/>
      </c>
      <c r="BS245">
        <f>BR245+BS209+BS217+BS225+BS233+BS241+(BQ207+BQ215+BQ223+BQ231+BQ239)*1.1983/4</f>
        <v/>
      </c>
      <c r="BT245">
        <f>BS245+BT209+BT217+BT225+BT233+BT241+(BR207+BR215+BR223+BR231+BR239)*1.1983/4</f>
        <v/>
      </c>
      <c r="BU245">
        <f>BT245+BU209+BU217+BU225+BU233+BU241+(BS207+BS215+BS223+BS231+BS239)*1.1983/4</f>
        <v/>
      </c>
      <c r="BV245">
        <f>BU245+BV209+BV217+BV225+BV233+BV241+(BT207+BT215+BT223+BT231+BT239)*1.1983/4</f>
        <v/>
      </c>
      <c r="BW245">
        <f>BV245+BW209+BW217+BW225+BW233+BW241+(BU207+BU215+BU223+BU231+BU239)*1.1983/4</f>
        <v/>
      </c>
      <c r="BX245">
        <f>BW245+BX209+BX217+BX225+BX233+BX241+(BV207+BV215+BV223+BV231+BV239)*1.1983/4</f>
        <v/>
      </c>
      <c r="BY245">
        <f>BX245+BY209+BY217+BY225+BY233+BY241+(BW207+BW215+BW223+BW231+BW239)*1.1983/4</f>
        <v/>
      </c>
      <c r="BZ245">
        <f>BY245+BZ209+BZ217+BZ225+BZ233+BZ241+(BX207+BX215+BX223+BX231+BX239)*1.1983/4</f>
        <v/>
      </c>
      <c r="CA245">
        <f>BZ245+CA209+CA217+CA225+CA233+CA241+(BY207+BY215+BY223+BY231+BY239)*1.1983/4</f>
        <v/>
      </c>
      <c r="CB245">
        <f>CA245+CB209+CB217+CB225+CB233+CB241+(BZ207+BZ215+BZ223+BZ231+BZ239)*1.1983/4</f>
        <v/>
      </c>
      <c r="CC245">
        <f>CB245+CC209+CC217+CC225+CC233+CC241+(CA207+CA215+CA223+CA231+CA239)*1.1983/4</f>
        <v/>
      </c>
      <c r="CD245">
        <f>CC245+CD209+CD217+CD225+CD233+CD241+(CB207+CB215+CB223+CB231+CB239)*1.1983/4</f>
        <v/>
      </c>
    </row>
    <row r="246">
      <c r="A246" t="inlineStr">
        <is>
          <t>kill chance</t>
        </is>
      </c>
      <c r="C246">
        <f>IF(C245&lt;=0,IF(C244&gt;=2000,1,0),1-NORMDIST(2000-0.5,C244,SQRT(C245),TRUE))</f>
        <v/>
      </c>
      <c r="D246">
        <f>IF(D245&lt;=0,IF(D244&gt;=2000,1,0),1-NORMDIST(2000-0.5,D244,SQRT(D245),TRUE))</f>
        <v/>
      </c>
      <c r="E246">
        <f>IF(E245&lt;=0,IF(E244&gt;=2000,1,0),1-NORMDIST(2000-0.5,E244,SQRT(E245),TRUE))</f>
        <v/>
      </c>
      <c r="F246">
        <f>IF(F245&lt;=0,IF(F244&gt;=2000,1,0),1-NORMDIST(2000-0.5,F244,SQRT(F245),TRUE))</f>
        <v/>
      </c>
      <c r="G246">
        <f>IF(G245&lt;=0,IF(G244&gt;=2000,1,0),1-NORMDIST(2000-0.5,G244,SQRT(G245),TRUE))</f>
        <v/>
      </c>
      <c r="H246">
        <f>IF(H245&lt;=0,IF(H244&gt;=2000,1,0),1-NORMDIST(2000-0.5,H244,SQRT(H245),TRUE))</f>
        <v/>
      </c>
      <c r="I246">
        <f>IF(I245&lt;=0,IF(I244&gt;=2000,1,0),1-NORMDIST(2000-0.5,I244,SQRT(I245),TRUE))</f>
        <v/>
      </c>
      <c r="J246">
        <f>IF(J245&lt;=0,IF(J244&gt;=2000,1,0),1-NORMDIST(2000-0.5,J244,SQRT(J245),TRUE))</f>
        <v/>
      </c>
      <c r="K246">
        <f>IF(K245&lt;=0,IF(K244&gt;=2000,1,0),1-NORMDIST(2000-0.5,K244,SQRT(K245),TRUE))</f>
        <v/>
      </c>
      <c r="L246">
        <f>IF(L245&lt;=0,IF(L244&gt;=2000,1,0),1-NORMDIST(2000-0.5,L244,SQRT(L245),TRUE))</f>
        <v/>
      </c>
      <c r="M246">
        <f>IF(M245&lt;=0,IF(M244&gt;=2000,1,0),1-NORMDIST(2000-0.5,M244,SQRT(M245),TRUE))</f>
        <v/>
      </c>
      <c r="N246">
        <f>IF(N245&lt;=0,IF(N244&gt;=2000,1,0),1-NORMDIST(2000-0.5,N244,SQRT(N245),TRUE))</f>
        <v/>
      </c>
      <c r="O246">
        <f>IF(O245&lt;=0,IF(O244&gt;=2000,1,0),1-NORMDIST(2000-0.5,O244,SQRT(O245),TRUE))</f>
        <v/>
      </c>
      <c r="P246">
        <f>IF(P245&lt;=0,IF(P244&gt;=2000,1,0),1-NORMDIST(2000-0.5,P244,SQRT(P245),TRUE))</f>
        <v/>
      </c>
      <c r="Q246">
        <f>IF(Q245&lt;=0,IF(Q244&gt;=2000,1,0),1-NORMDIST(2000-0.5,Q244,SQRT(Q245),TRUE))</f>
        <v/>
      </c>
      <c r="R246">
        <f>IF(R245&lt;=0,IF(R244&gt;=2000,1,0),1-NORMDIST(2000-0.5,R244,SQRT(R245),TRUE))</f>
        <v/>
      </c>
      <c r="S246">
        <f>IF(S245&lt;=0,IF(S244&gt;=2000,1,0),1-NORMDIST(2000-0.5,S244,SQRT(S245),TRUE))</f>
        <v/>
      </c>
      <c r="T246">
        <f>IF(T245&lt;=0,IF(T244&gt;=2000,1,0),1-NORMDIST(2000-0.5,T244,SQRT(T245),TRUE))</f>
        <v/>
      </c>
      <c r="U246">
        <f>IF(U245&lt;=0,IF(U244&gt;=2000,1,0),1-NORMDIST(2000-0.5,U244,SQRT(U245),TRUE))</f>
        <v/>
      </c>
      <c r="V246">
        <f>IF(V245&lt;=0,IF(V244&gt;=2000,1,0),1-NORMDIST(2000-0.5,V244,SQRT(V245),TRUE))</f>
        <v/>
      </c>
      <c r="W246">
        <f>IF(W245&lt;=0,IF(W244&gt;=2000,1,0),1-NORMDIST(2000-0.5,W244,SQRT(W245),TRUE))</f>
        <v/>
      </c>
      <c r="X246">
        <f>IF(X245&lt;=0,IF(X244&gt;=2000,1,0),1-NORMDIST(2000-0.5,X244,SQRT(X245),TRUE))</f>
        <v/>
      </c>
      <c r="Y246">
        <f>IF(Y245&lt;=0,IF(Y244&gt;=2000,1,0),1-NORMDIST(2000-0.5,Y244,SQRT(Y245),TRUE))</f>
        <v/>
      </c>
      <c r="Z246">
        <f>IF(Z245&lt;=0,IF(Z244&gt;=2000,1,0),1-NORMDIST(2000-0.5,Z244,SQRT(Z245),TRUE))</f>
        <v/>
      </c>
      <c r="AA246">
        <f>IF(AA245&lt;=0,IF(AA244&gt;=2000,1,0),1-NORMDIST(2000-0.5,AA244,SQRT(AA245),TRUE))</f>
        <v/>
      </c>
      <c r="AB246">
        <f>IF(AB245&lt;=0,IF(AB244&gt;=2000,1,0),1-NORMDIST(2000-0.5,AB244,SQRT(AB245),TRUE))</f>
        <v/>
      </c>
      <c r="AC246">
        <f>IF(AC245&lt;=0,IF(AC244&gt;=2000,1,0),1-NORMDIST(2000-0.5,AC244,SQRT(AC245),TRUE))</f>
        <v/>
      </c>
      <c r="AD246">
        <f>IF(AD245&lt;=0,IF(AD244&gt;=2000,1,0),1-NORMDIST(2000-0.5,AD244,SQRT(AD245),TRUE))</f>
        <v/>
      </c>
      <c r="AE246">
        <f>IF(AE245&lt;=0,IF(AE244&gt;=2000,1,0),1-NORMDIST(2000-0.5,AE244,SQRT(AE245),TRUE))</f>
        <v/>
      </c>
      <c r="AF246">
        <f>IF(AF245&lt;=0,IF(AF244&gt;=2000,1,0),1-NORMDIST(2000-0.5,AF244,SQRT(AF245),TRUE))</f>
        <v/>
      </c>
      <c r="AG246">
        <f>IF(AG245&lt;=0,IF(AG244&gt;=2000,1,0),1-NORMDIST(2000-0.5,AG244,SQRT(AG245),TRUE))</f>
        <v/>
      </c>
      <c r="AH246">
        <f>IF(AH245&lt;=0,IF(AH244&gt;=2000,1,0),1-NORMDIST(2000-0.5,AH244,SQRT(AH245),TRUE))</f>
        <v/>
      </c>
      <c r="AI246">
        <f>IF(AI245&lt;=0,IF(AI244&gt;=2000,1,0),1-NORMDIST(2000-0.5,AI244,SQRT(AI245),TRUE))</f>
        <v/>
      </c>
      <c r="AJ246">
        <f>IF(AJ245&lt;=0,IF(AJ244&gt;=2000,1,0),1-NORMDIST(2000-0.5,AJ244,SQRT(AJ245),TRUE))</f>
        <v/>
      </c>
      <c r="AK246">
        <f>IF(AK245&lt;=0,IF(AK244&gt;=2000,1,0),1-NORMDIST(2000-0.5,AK244,SQRT(AK245),TRUE))</f>
        <v/>
      </c>
      <c r="AL246">
        <f>IF(AL245&lt;=0,IF(AL244&gt;=2000,1,0),1-NORMDIST(2000-0.5,AL244,SQRT(AL245),TRUE))</f>
        <v/>
      </c>
      <c r="AM246">
        <f>IF(AM245&lt;=0,IF(AM244&gt;=2000,1,0),1-NORMDIST(2000-0.5,AM244,SQRT(AM245),TRUE))</f>
        <v/>
      </c>
      <c r="AN246">
        <f>IF(AN245&lt;=0,IF(AN244&gt;=2000,1,0),1-NORMDIST(2000-0.5,AN244,SQRT(AN245),TRUE))</f>
        <v/>
      </c>
      <c r="AO246">
        <f>IF(AO245&lt;=0,IF(AO244&gt;=2000,1,0),1-NORMDIST(2000-0.5,AO244,SQRT(AO245),TRUE))</f>
        <v/>
      </c>
      <c r="AP246">
        <f>IF(AP245&lt;=0,IF(AP244&gt;=2000,1,0),1-NORMDIST(2000-0.5,AP244,SQRT(AP245),TRUE))</f>
        <v/>
      </c>
      <c r="AQ246">
        <f>IF(AQ245&lt;=0,IF(AQ244&gt;=2000,1,0),1-NORMDIST(2000-0.5,AQ244,SQRT(AQ245),TRUE))</f>
        <v/>
      </c>
      <c r="AR246">
        <f>IF(AR245&lt;=0,IF(AR244&gt;=2000,1,0),1-NORMDIST(2000-0.5,AR244,SQRT(AR245),TRUE))</f>
        <v/>
      </c>
      <c r="AS246">
        <f>IF(AS245&lt;=0,IF(AS244&gt;=2000,1,0),1-NORMDIST(2000-0.5,AS244,SQRT(AS245),TRUE))</f>
        <v/>
      </c>
      <c r="AT246">
        <f>IF(AT245&lt;=0,IF(AT244&gt;=2000,1,0),1-NORMDIST(2000-0.5,AT244,SQRT(AT245),TRUE))</f>
        <v/>
      </c>
      <c r="AU246">
        <f>IF(AU245&lt;=0,IF(AU244&gt;=2000,1,0),1-NORMDIST(2000-0.5,AU244,SQRT(AU245),TRUE))</f>
        <v/>
      </c>
      <c r="AV246">
        <f>IF(AV245&lt;=0,IF(AV244&gt;=2000,1,0),1-NORMDIST(2000-0.5,AV244,SQRT(AV245),TRUE))</f>
        <v/>
      </c>
      <c r="AW246">
        <f>IF(AW245&lt;=0,IF(AW244&gt;=2000,1,0),1-NORMDIST(2000-0.5,AW244,SQRT(AW245),TRUE))</f>
        <v/>
      </c>
      <c r="AX246">
        <f>IF(AX245&lt;=0,IF(AX244&gt;=2000,1,0),1-NORMDIST(2000-0.5,AX244,SQRT(AX245),TRUE))</f>
        <v/>
      </c>
      <c r="AY246">
        <f>IF(AY245&lt;=0,IF(AY244&gt;=2000,1,0),1-NORMDIST(2000-0.5,AY244,SQRT(AY245),TRUE))</f>
        <v/>
      </c>
      <c r="AZ246">
        <f>IF(AZ245&lt;=0,IF(AZ244&gt;=2000,1,0),1-NORMDIST(2000-0.5,AZ244,SQRT(AZ245),TRUE))</f>
        <v/>
      </c>
      <c r="BA246">
        <f>IF(BA245&lt;=0,IF(BA244&gt;=2000,1,0),1-NORMDIST(2000-0.5,BA244,SQRT(BA245),TRUE))</f>
        <v/>
      </c>
      <c r="BB246">
        <f>IF(BB245&lt;=0,IF(BB244&gt;=2000,1,0),1-NORMDIST(2000-0.5,BB244,SQRT(BB245),TRUE))</f>
        <v/>
      </c>
      <c r="BC246">
        <f>IF(BC245&lt;=0,IF(BC244&gt;=2000,1,0),1-NORMDIST(2000-0.5,BC244,SQRT(BC245),TRUE))</f>
        <v/>
      </c>
      <c r="BD246">
        <f>IF(BD245&lt;=0,IF(BD244&gt;=2000,1,0),1-NORMDIST(2000-0.5,BD244,SQRT(BD245),TRUE))</f>
        <v/>
      </c>
      <c r="BE246">
        <f>IF(BE245&lt;=0,IF(BE244&gt;=2000,1,0),1-NORMDIST(2000-0.5,BE244,SQRT(BE245),TRUE))</f>
        <v/>
      </c>
      <c r="BF246">
        <f>IF(BF245&lt;=0,IF(BF244&gt;=2000,1,0),1-NORMDIST(2000-0.5,BF244,SQRT(BF245),TRUE))</f>
        <v/>
      </c>
      <c r="BG246">
        <f>IF(BG245&lt;=0,IF(BG244&gt;=2000,1,0),1-NORMDIST(2000-0.5,BG244,SQRT(BG245),TRUE))</f>
        <v/>
      </c>
      <c r="BH246">
        <f>IF(BH245&lt;=0,IF(BH244&gt;=2000,1,0),1-NORMDIST(2000-0.5,BH244,SQRT(BH245),TRUE))</f>
        <v/>
      </c>
      <c r="BI246">
        <f>IF(BI245&lt;=0,IF(BI244&gt;=2000,1,0),1-NORMDIST(2000-0.5,BI244,SQRT(BI245),TRUE))</f>
        <v/>
      </c>
      <c r="BJ246">
        <f>IF(BJ245&lt;=0,IF(BJ244&gt;=2000,1,0),1-NORMDIST(2000-0.5,BJ244,SQRT(BJ245),TRUE))</f>
        <v/>
      </c>
      <c r="BK246">
        <f>IF(BK245&lt;=0,IF(BK244&gt;=2000,1,0),1-NORMDIST(2000-0.5,BK244,SQRT(BK245),TRUE))</f>
        <v/>
      </c>
      <c r="BL246">
        <f>IF(BL245&lt;=0,IF(BL244&gt;=2000,1,0),1-NORMDIST(2000-0.5,BL244,SQRT(BL245),TRUE))</f>
        <v/>
      </c>
      <c r="BM246">
        <f>IF(BM245&lt;=0,IF(BM244&gt;=2000,1,0),1-NORMDIST(2000-0.5,BM244,SQRT(BM245),TRUE))</f>
        <v/>
      </c>
      <c r="BN246">
        <f>IF(BN245&lt;=0,IF(BN244&gt;=2000,1,0),1-NORMDIST(2000-0.5,BN244,SQRT(BN245),TRUE))</f>
        <v/>
      </c>
      <c r="BO246">
        <f>IF(BO245&lt;=0,IF(BO244&gt;=2000,1,0),1-NORMDIST(2000-0.5,BO244,SQRT(BO245),TRUE))</f>
        <v/>
      </c>
      <c r="BP246">
        <f>IF(BP245&lt;=0,IF(BP244&gt;=2000,1,0),1-NORMDIST(2000-0.5,BP244,SQRT(BP245),TRUE))</f>
        <v/>
      </c>
      <c r="BQ246">
        <f>IF(BQ245&lt;=0,IF(BQ244&gt;=2000,1,0),1-NORMDIST(2000-0.5,BQ244,SQRT(BQ245),TRUE))</f>
        <v/>
      </c>
      <c r="BR246">
        <f>IF(BR245&lt;=0,IF(BR244&gt;=2000,1,0),1-NORMDIST(2000-0.5,BR244,SQRT(BR245),TRUE))</f>
        <v/>
      </c>
      <c r="BS246">
        <f>IF(BS245&lt;=0,IF(BS244&gt;=2000,1,0),1-NORMDIST(2000-0.5,BS244,SQRT(BS245),TRUE))</f>
        <v/>
      </c>
      <c r="BT246">
        <f>IF(BT245&lt;=0,IF(BT244&gt;=2000,1,0),1-NORMDIST(2000-0.5,BT244,SQRT(BT245),TRUE))</f>
        <v/>
      </c>
      <c r="BU246">
        <f>IF(BU245&lt;=0,IF(BU244&gt;=2000,1,0),1-NORMDIST(2000-0.5,BU244,SQRT(BU245),TRUE))</f>
        <v/>
      </c>
      <c r="BV246">
        <f>IF(BV245&lt;=0,IF(BV244&gt;=2000,1,0),1-NORMDIST(2000-0.5,BV244,SQRT(BV245),TRUE))</f>
        <v/>
      </c>
      <c r="BW246">
        <f>IF(BW245&lt;=0,IF(BW244&gt;=2000,1,0),1-NORMDIST(2000-0.5,BW244,SQRT(BW245),TRUE))</f>
        <v/>
      </c>
      <c r="BX246">
        <f>IF(BX245&lt;=0,IF(BX244&gt;=2000,1,0),1-NORMDIST(2000-0.5,BX244,SQRT(BX245),TRUE))</f>
        <v/>
      </c>
      <c r="BY246">
        <f>IF(BY245&lt;=0,IF(BY244&gt;=2000,1,0),1-NORMDIST(2000-0.5,BY244,SQRT(BY245),TRUE))</f>
        <v/>
      </c>
      <c r="BZ246">
        <f>IF(BZ245&lt;=0,IF(BZ244&gt;=2000,1,0),1-NORMDIST(2000-0.5,BZ244,SQRT(BZ245),TRUE))</f>
        <v/>
      </c>
      <c r="CA246">
        <f>IF(CA245&lt;=0,IF(CA244&gt;=2000,1,0),1-NORMDIST(2000-0.5,CA244,SQRT(CA245),TRUE))</f>
        <v/>
      </c>
      <c r="CB246">
        <f>IF(CB245&lt;=0,IF(CB244&gt;=2000,1,0),1-NORMDIST(2000-0.5,CB244,SQRT(CB245),TRUE))</f>
        <v/>
      </c>
      <c r="CC246">
        <f>IF(CC245&lt;=0,IF(CC244&gt;=2000,1,0),1-NORMDIST(2000-0.5,CC244,SQRT(CC245),TRUE))</f>
        <v/>
      </c>
      <c r="CD246">
        <f>IF(CD245&lt;=0,IF(CD244&gt;=2000,1,0),1-NORMDIST(2000-0.5,CD244,SQRT(CD245),TRUE))</f>
        <v/>
      </c>
    </row>
    <row r="247">
      <c r="A247" t="inlineStr">
        <is>
          <t>kill tick cand</t>
        </is>
      </c>
      <c r="C247">
        <f>IF(C246&gt;=0.05,'5-man'!C$24,999)</f>
        <v/>
      </c>
      <c r="D247">
        <f>IF(D246&gt;=0.05,'5-man'!D$24,999)</f>
        <v/>
      </c>
      <c r="E247">
        <f>IF(E246&gt;=0.05,'5-man'!E$24,999)</f>
        <v/>
      </c>
      <c r="F247">
        <f>IF(F246&gt;=0.05,'5-man'!F$24,999)</f>
        <v/>
      </c>
      <c r="G247">
        <f>IF(G246&gt;=0.05,'5-man'!G$24,999)</f>
        <v/>
      </c>
      <c r="H247">
        <f>IF(H246&gt;=0.05,'5-man'!H$24,999)</f>
        <v/>
      </c>
      <c r="I247">
        <f>IF(I246&gt;=0.05,'5-man'!I$24,999)</f>
        <v/>
      </c>
      <c r="J247">
        <f>IF(J246&gt;=0.05,'5-man'!J$24,999)</f>
        <v/>
      </c>
      <c r="K247">
        <f>IF(K246&gt;=0.05,'5-man'!K$24,999)</f>
        <v/>
      </c>
      <c r="L247">
        <f>IF(L246&gt;=0.05,'5-man'!L$24,999)</f>
        <v/>
      </c>
      <c r="M247">
        <f>IF(M246&gt;=0.05,'5-man'!M$24,999)</f>
        <v/>
      </c>
      <c r="N247">
        <f>IF(N246&gt;=0.05,'5-man'!N$24,999)</f>
        <v/>
      </c>
      <c r="O247">
        <f>IF(O246&gt;=0.05,'5-man'!O$24,999)</f>
        <v/>
      </c>
      <c r="P247">
        <f>IF(P246&gt;=0.05,'5-man'!P$24,999)</f>
        <v/>
      </c>
      <c r="Q247">
        <f>IF(Q246&gt;=0.05,'5-man'!Q$24,999)</f>
        <v/>
      </c>
      <c r="R247">
        <f>IF(R246&gt;=0.05,'5-man'!R$24,999)</f>
        <v/>
      </c>
      <c r="S247">
        <f>IF(S246&gt;=0.05,'5-man'!S$24,999)</f>
        <v/>
      </c>
      <c r="T247">
        <f>IF(T246&gt;=0.05,'5-man'!T$24,999)</f>
        <v/>
      </c>
      <c r="U247">
        <f>IF(U246&gt;=0.05,'5-man'!U$24,999)</f>
        <v/>
      </c>
      <c r="V247">
        <f>IF(V246&gt;=0.05,'5-man'!V$24,999)</f>
        <v/>
      </c>
      <c r="W247">
        <f>IF(W246&gt;=0.05,'5-man'!W$24,999)</f>
        <v/>
      </c>
      <c r="X247">
        <f>IF(X246&gt;=0.05,'5-man'!X$24,999)</f>
        <v/>
      </c>
      <c r="Y247">
        <f>IF(Y246&gt;=0.05,'5-man'!Y$24,999)</f>
        <v/>
      </c>
      <c r="Z247">
        <f>IF(Z246&gt;=0.05,'5-man'!Z$24,999)</f>
        <v/>
      </c>
      <c r="AA247">
        <f>IF(AA246&gt;=0.05,'5-man'!AA$24,999)</f>
        <v/>
      </c>
      <c r="AB247">
        <f>IF(AB246&gt;=0.05,'5-man'!AB$24,999)</f>
        <v/>
      </c>
      <c r="AC247">
        <f>IF(AC246&gt;=0.05,'5-man'!AC$24,999)</f>
        <v/>
      </c>
      <c r="AD247">
        <f>IF(AD246&gt;=0.05,'5-man'!AD$24,999)</f>
        <v/>
      </c>
      <c r="AE247">
        <f>IF(AE246&gt;=0.05,'5-man'!AE$24,999)</f>
        <v/>
      </c>
      <c r="AF247">
        <f>IF(AF246&gt;=0.05,'5-man'!AF$24,999)</f>
        <v/>
      </c>
      <c r="AG247">
        <f>IF(AG246&gt;=0.05,'5-man'!AG$24,999)</f>
        <v/>
      </c>
      <c r="AH247">
        <f>IF(AH246&gt;=0.05,'5-man'!AH$24,999)</f>
        <v/>
      </c>
      <c r="AI247">
        <f>IF(AI246&gt;=0.05,'5-man'!AI$24,999)</f>
        <v/>
      </c>
      <c r="AJ247">
        <f>IF(AJ246&gt;=0.05,'5-man'!AJ$24,999)</f>
        <v/>
      </c>
      <c r="AK247">
        <f>IF(AK246&gt;=0.05,'5-man'!AK$24,999)</f>
        <v/>
      </c>
      <c r="AL247">
        <f>IF(AL246&gt;=0.05,'5-man'!AL$24,999)</f>
        <v/>
      </c>
      <c r="AM247">
        <f>IF(AM246&gt;=0.05,'5-man'!AM$24,999)</f>
        <v/>
      </c>
      <c r="AN247">
        <f>IF(AN246&gt;=0.05,'5-man'!AN$24,999)</f>
        <v/>
      </c>
      <c r="AO247">
        <f>IF(AO246&gt;=0.05,'5-man'!AO$24,999)</f>
        <v/>
      </c>
      <c r="AP247">
        <f>IF(AP246&gt;=0.05,'5-man'!AP$24,999)</f>
        <v/>
      </c>
      <c r="AQ247">
        <f>IF(AQ246&gt;=0.05,'5-man'!AQ$24,999)</f>
        <v/>
      </c>
      <c r="AR247">
        <f>IF(AR246&gt;=0.05,'5-man'!AR$24,999)</f>
        <v/>
      </c>
      <c r="AS247">
        <f>IF(AS246&gt;=0.05,'5-man'!AS$24,999)</f>
        <v/>
      </c>
      <c r="AT247">
        <f>IF(AT246&gt;=0.05,'5-man'!AT$24,999)</f>
        <v/>
      </c>
      <c r="AU247">
        <f>IF(AU246&gt;=0.05,'5-man'!AU$24,999)</f>
        <v/>
      </c>
      <c r="AV247">
        <f>IF(AV246&gt;=0.05,'5-man'!AV$24,999)</f>
        <v/>
      </c>
      <c r="AW247">
        <f>IF(AW246&gt;=0.05,'5-man'!AW$24,999)</f>
        <v/>
      </c>
      <c r="AX247">
        <f>IF(AX246&gt;=0.05,'5-man'!AX$24,999)</f>
        <v/>
      </c>
      <c r="AY247">
        <f>IF(AY246&gt;=0.05,'5-man'!AY$24,999)</f>
        <v/>
      </c>
      <c r="AZ247">
        <f>IF(AZ246&gt;=0.05,'5-man'!AZ$24,999)</f>
        <v/>
      </c>
      <c r="BA247">
        <f>IF(BA246&gt;=0.05,'5-man'!BA$24,999)</f>
        <v/>
      </c>
      <c r="BB247">
        <f>IF(BB246&gt;=0.05,'5-man'!BB$24,999)</f>
        <v/>
      </c>
      <c r="BC247">
        <f>IF(BC246&gt;=0.05,'5-man'!BC$24,999)</f>
        <v/>
      </c>
      <c r="BD247">
        <f>IF(BD246&gt;=0.05,'5-man'!BD$24,999)</f>
        <v/>
      </c>
      <c r="BE247">
        <f>IF(BE246&gt;=0.05,'5-man'!BE$24,999)</f>
        <v/>
      </c>
      <c r="BF247">
        <f>IF(BF246&gt;=0.05,'5-man'!BF$24,999)</f>
        <v/>
      </c>
      <c r="BG247">
        <f>IF(BG246&gt;=0.05,'5-man'!BG$24,999)</f>
        <v/>
      </c>
      <c r="BH247">
        <f>IF(BH246&gt;=0.05,'5-man'!BH$24,999)</f>
        <v/>
      </c>
      <c r="BI247">
        <f>IF(BI246&gt;=0.05,'5-man'!BI$24,999)</f>
        <v/>
      </c>
      <c r="BJ247">
        <f>IF(BJ246&gt;=0.05,'5-man'!BJ$24,999)</f>
        <v/>
      </c>
      <c r="BK247">
        <f>IF(BK246&gt;=0.05,'5-man'!BK$24,999)</f>
        <v/>
      </c>
      <c r="BL247">
        <f>IF(BL246&gt;=0.05,'5-man'!BL$24,999)</f>
        <v/>
      </c>
      <c r="BM247">
        <f>IF(BM246&gt;=0.05,'5-man'!BM$24,999)</f>
        <v/>
      </c>
      <c r="BN247">
        <f>IF(BN246&gt;=0.05,'5-man'!BN$24,999)</f>
        <v/>
      </c>
      <c r="BO247">
        <f>IF(BO246&gt;=0.05,'5-man'!BO$24,999)</f>
        <v/>
      </c>
      <c r="BP247">
        <f>IF(BP246&gt;=0.05,'5-man'!BP$24,999)</f>
        <v/>
      </c>
      <c r="BQ247">
        <f>IF(BQ246&gt;=0.05,'5-man'!BQ$24,999)</f>
        <v/>
      </c>
      <c r="BR247">
        <f>IF(BR246&gt;=0.05,'5-man'!BR$24,999)</f>
        <v/>
      </c>
      <c r="BS247">
        <f>IF(BS246&gt;=0.05,'5-man'!BS$24,999)</f>
        <v/>
      </c>
      <c r="BT247">
        <f>IF(BT246&gt;=0.05,'5-man'!BT$24,999)</f>
        <v/>
      </c>
      <c r="BU247">
        <f>IF(BU246&gt;=0.05,'5-man'!BU$24,999)</f>
        <v/>
      </c>
      <c r="BV247">
        <f>IF(BV246&gt;=0.05,'5-man'!BV$24,999)</f>
        <v/>
      </c>
      <c r="BW247">
        <f>IF(BW246&gt;=0.05,'5-man'!BW$24,999)</f>
        <v/>
      </c>
      <c r="BX247">
        <f>IF(BX246&gt;=0.05,'5-man'!BX$24,999)</f>
        <v/>
      </c>
      <c r="BY247">
        <f>IF(BY246&gt;=0.05,'5-man'!BY$24,999)</f>
        <v/>
      </c>
      <c r="BZ247">
        <f>IF(BZ246&gt;=0.05,'5-man'!BZ$24,999)</f>
        <v/>
      </c>
      <c r="CA247">
        <f>IF(CA246&gt;=0.05,'5-man'!CA$24,999)</f>
        <v/>
      </c>
      <c r="CB247">
        <f>IF(CB246&gt;=0.05,'5-man'!CB$24,999)</f>
        <v/>
      </c>
      <c r="CC247">
        <f>IF(CC246&gt;=0.05,'5-man'!CC$24,999)</f>
        <v/>
      </c>
      <c r="CD247">
        <f>IF(CD246&gt;=0.05,'5-man'!CD$24,999)</f>
        <v/>
      </c>
    </row>
    <row r="248">
      <c r="A248" t="inlineStr">
        <is>
          <t>kill tick 50%</t>
        </is>
      </c>
      <c r="C248">
        <f>IF(C246&gt;=0.5,'5-man'!C$24,999)</f>
        <v/>
      </c>
      <c r="D248">
        <f>IF(D246&gt;=0.5,'5-man'!D$24,999)</f>
        <v/>
      </c>
      <c r="E248">
        <f>IF(E246&gt;=0.5,'5-man'!E$24,999)</f>
        <v/>
      </c>
      <c r="F248">
        <f>IF(F246&gt;=0.5,'5-man'!F$24,999)</f>
        <v/>
      </c>
      <c r="G248">
        <f>IF(G246&gt;=0.5,'5-man'!G$24,999)</f>
        <v/>
      </c>
      <c r="H248">
        <f>IF(H246&gt;=0.5,'5-man'!H$24,999)</f>
        <v/>
      </c>
      <c r="I248">
        <f>IF(I246&gt;=0.5,'5-man'!I$24,999)</f>
        <v/>
      </c>
      <c r="J248">
        <f>IF(J246&gt;=0.5,'5-man'!J$24,999)</f>
        <v/>
      </c>
      <c r="K248">
        <f>IF(K246&gt;=0.5,'5-man'!K$24,999)</f>
        <v/>
      </c>
      <c r="L248">
        <f>IF(L246&gt;=0.5,'5-man'!L$24,999)</f>
        <v/>
      </c>
      <c r="M248">
        <f>IF(M246&gt;=0.5,'5-man'!M$24,999)</f>
        <v/>
      </c>
      <c r="N248">
        <f>IF(N246&gt;=0.5,'5-man'!N$24,999)</f>
        <v/>
      </c>
      <c r="O248">
        <f>IF(O246&gt;=0.5,'5-man'!O$24,999)</f>
        <v/>
      </c>
      <c r="P248">
        <f>IF(P246&gt;=0.5,'5-man'!P$24,999)</f>
        <v/>
      </c>
      <c r="Q248">
        <f>IF(Q246&gt;=0.5,'5-man'!Q$24,999)</f>
        <v/>
      </c>
      <c r="R248">
        <f>IF(R246&gt;=0.5,'5-man'!R$24,999)</f>
        <v/>
      </c>
      <c r="S248">
        <f>IF(S246&gt;=0.5,'5-man'!S$24,999)</f>
        <v/>
      </c>
      <c r="T248">
        <f>IF(T246&gt;=0.5,'5-man'!T$24,999)</f>
        <v/>
      </c>
      <c r="U248">
        <f>IF(U246&gt;=0.5,'5-man'!U$24,999)</f>
        <v/>
      </c>
      <c r="V248">
        <f>IF(V246&gt;=0.5,'5-man'!V$24,999)</f>
        <v/>
      </c>
      <c r="W248">
        <f>IF(W246&gt;=0.5,'5-man'!W$24,999)</f>
        <v/>
      </c>
      <c r="X248">
        <f>IF(X246&gt;=0.5,'5-man'!X$24,999)</f>
        <v/>
      </c>
      <c r="Y248">
        <f>IF(Y246&gt;=0.5,'5-man'!Y$24,999)</f>
        <v/>
      </c>
      <c r="Z248">
        <f>IF(Z246&gt;=0.5,'5-man'!Z$24,999)</f>
        <v/>
      </c>
      <c r="AA248">
        <f>IF(AA246&gt;=0.5,'5-man'!AA$24,999)</f>
        <v/>
      </c>
      <c r="AB248">
        <f>IF(AB246&gt;=0.5,'5-man'!AB$24,999)</f>
        <v/>
      </c>
      <c r="AC248">
        <f>IF(AC246&gt;=0.5,'5-man'!AC$24,999)</f>
        <v/>
      </c>
      <c r="AD248">
        <f>IF(AD246&gt;=0.5,'5-man'!AD$24,999)</f>
        <v/>
      </c>
      <c r="AE248">
        <f>IF(AE246&gt;=0.5,'5-man'!AE$24,999)</f>
        <v/>
      </c>
      <c r="AF248">
        <f>IF(AF246&gt;=0.5,'5-man'!AF$24,999)</f>
        <v/>
      </c>
      <c r="AG248">
        <f>IF(AG246&gt;=0.5,'5-man'!AG$24,999)</f>
        <v/>
      </c>
      <c r="AH248">
        <f>IF(AH246&gt;=0.5,'5-man'!AH$24,999)</f>
        <v/>
      </c>
      <c r="AI248">
        <f>IF(AI246&gt;=0.5,'5-man'!AI$24,999)</f>
        <v/>
      </c>
      <c r="AJ248">
        <f>IF(AJ246&gt;=0.5,'5-man'!AJ$24,999)</f>
        <v/>
      </c>
      <c r="AK248">
        <f>IF(AK246&gt;=0.5,'5-man'!AK$24,999)</f>
        <v/>
      </c>
      <c r="AL248">
        <f>IF(AL246&gt;=0.5,'5-man'!AL$24,999)</f>
        <v/>
      </c>
      <c r="AM248">
        <f>IF(AM246&gt;=0.5,'5-man'!AM$24,999)</f>
        <v/>
      </c>
      <c r="AN248">
        <f>IF(AN246&gt;=0.5,'5-man'!AN$24,999)</f>
        <v/>
      </c>
      <c r="AO248">
        <f>IF(AO246&gt;=0.5,'5-man'!AO$24,999)</f>
        <v/>
      </c>
      <c r="AP248">
        <f>IF(AP246&gt;=0.5,'5-man'!AP$24,999)</f>
        <v/>
      </c>
      <c r="AQ248">
        <f>IF(AQ246&gt;=0.5,'5-man'!AQ$24,999)</f>
        <v/>
      </c>
      <c r="AR248">
        <f>IF(AR246&gt;=0.5,'5-man'!AR$24,999)</f>
        <v/>
      </c>
      <c r="AS248">
        <f>IF(AS246&gt;=0.5,'5-man'!AS$24,999)</f>
        <v/>
      </c>
      <c r="AT248">
        <f>IF(AT246&gt;=0.5,'5-man'!AT$24,999)</f>
        <v/>
      </c>
      <c r="AU248">
        <f>IF(AU246&gt;=0.5,'5-man'!AU$24,999)</f>
        <v/>
      </c>
      <c r="AV248">
        <f>IF(AV246&gt;=0.5,'5-man'!AV$24,999)</f>
        <v/>
      </c>
      <c r="AW248">
        <f>IF(AW246&gt;=0.5,'5-man'!AW$24,999)</f>
        <v/>
      </c>
      <c r="AX248">
        <f>IF(AX246&gt;=0.5,'5-man'!AX$24,999)</f>
        <v/>
      </c>
      <c r="AY248">
        <f>IF(AY246&gt;=0.5,'5-man'!AY$24,999)</f>
        <v/>
      </c>
      <c r="AZ248">
        <f>IF(AZ246&gt;=0.5,'5-man'!AZ$24,999)</f>
        <v/>
      </c>
      <c r="BA248">
        <f>IF(BA246&gt;=0.5,'5-man'!BA$24,999)</f>
        <v/>
      </c>
      <c r="BB248">
        <f>IF(BB246&gt;=0.5,'5-man'!BB$24,999)</f>
        <v/>
      </c>
      <c r="BC248">
        <f>IF(BC246&gt;=0.5,'5-man'!BC$24,999)</f>
        <v/>
      </c>
      <c r="BD248">
        <f>IF(BD246&gt;=0.5,'5-man'!BD$24,999)</f>
        <v/>
      </c>
      <c r="BE248">
        <f>IF(BE246&gt;=0.5,'5-man'!BE$24,999)</f>
        <v/>
      </c>
      <c r="BF248">
        <f>IF(BF246&gt;=0.5,'5-man'!BF$24,999)</f>
        <v/>
      </c>
      <c r="BG248">
        <f>IF(BG246&gt;=0.5,'5-man'!BG$24,999)</f>
        <v/>
      </c>
      <c r="BH248">
        <f>IF(BH246&gt;=0.5,'5-man'!BH$24,999)</f>
        <v/>
      </c>
      <c r="BI248">
        <f>IF(BI246&gt;=0.5,'5-man'!BI$24,999)</f>
        <v/>
      </c>
      <c r="BJ248">
        <f>IF(BJ246&gt;=0.5,'5-man'!BJ$24,999)</f>
        <v/>
      </c>
      <c r="BK248">
        <f>IF(BK246&gt;=0.5,'5-man'!BK$24,999)</f>
        <v/>
      </c>
      <c r="BL248">
        <f>IF(BL246&gt;=0.5,'5-man'!BL$24,999)</f>
        <v/>
      </c>
      <c r="BM248">
        <f>IF(BM246&gt;=0.5,'5-man'!BM$24,999)</f>
        <v/>
      </c>
      <c r="BN248">
        <f>IF(BN246&gt;=0.5,'5-man'!BN$24,999)</f>
        <v/>
      </c>
      <c r="BO248">
        <f>IF(BO246&gt;=0.5,'5-man'!BO$24,999)</f>
        <v/>
      </c>
      <c r="BP248">
        <f>IF(BP246&gt;=0.5,'5-man'!BP$24,999)</f>
        <v/>
      </c>
      <c r="BQ248">
        <f>IF(BQ246&gt;=0.5,'5-man'!BQ$24,999)</f>
        <v/>
      </c>
      <c r="BR248">
        <f>IF(BR246&gt;=0.5,'5-man'!BR$24,999)</f>
        <v/>
      </c>
      <c r="BS248">
        <f>IF(BS246&gt;=0.5,'5-man'!BS$24,999)</f>
        <v/>
      </c>
      <c r="BT248">
        <f>IF(BT246&gt;=0.5,'5-man'!BT$24,999)</f>
        <v/>
      </c>
      <c r="BU248">
        <f>IF(BU246&gt;=0.5,'5-man'!BU$24,999)</f>
        <v/>
      </c>
      <c r="BV248">
        <f>IF(BV246&gt;=0.5,'5-man'!BV$24,999)</f>
        <v/>
      </c>
      <c r="BW248">
        <f>IF(BW246&gt;=0.5,'5-man'!BW$24,999)</f>
        <v/>
      </c>
      <c r="BX248">
        <f>IF(BX246&gt;=0.5,'5-man'!BX$24,999)</f>
        <v/>
      </c>
      <c r="BY248">
        <f>IF(BY246&gt;=0.5,'5-man'!BY$24,999)</f>
        <v/>
      </c>
      <c r="BZ248">
        <f>IF(BZ246&gt;=0.5,'5-man'!BZ$24,999)</f>
        <v/>
      </c>
      <c r="CA248">
        <f>IF(CA246&gt;=0.5,'5-man'!CA$24,999)</f>
        <v/>
      </c>
      <c r="CB248">
        <f>IF(CB246&gt;=0.5,'5-man'!CB$24,999)</f>
        <v/>
      </c>
      <c r="CC248">
        <f>IF(CC246&gt;=0.5,'5-man'!CC$24,999)</f>
        <v/>
      </c>
      <c r="CD248">
        <f>IF(CD246&gt;=0.5,'5-man'!CD$24,999)</f>
        <v/>
      </c>
    </row>
    <row r="249">
      <c r="A249" t="inlineStr">
        <is>
          <t>kill tick 100%</t>
        </is>
      </c>
      <c r="C249">
        <f>IF(C246&gt;=0.9985,'5-man'!C$24,999)</f>
        <v/>
      </c>
      <c r="D249">
        <f>IF(D246&gt;=0.9985,'5-man'!D$24,999)</f>
        <v/>
      </c>
      <c r="E249">
        <f>IF(E246&gt;=0.9985,'5-man'!E$24,999)</f>
        <v/>
      </c>
      <c r="F249">
        <f>IF(F246&gt;=0.9985,'5-man'!F$24,999)</f>
        <v/>
      </c>
      <c r="G249">
        <f>IF(G246&gt;=0.9985,'5-man'!G$24,999)</f>
        <v/>
      </c>
      <c r="H249">
        <f>IF(H246&gt;=0.9985,'5-man'!H$24,999)</f>
        <v/>
      </c>
      <c r="I249">
        <f>IF(I246&gt;=0.9985,'5-man'!I$24,999)</f>
        <v/>
      </c>
      <c r="J249">
        <f>IF(J246&gt;=0.9985,'5-man'!J$24,999)</f>
        <v/>
      </c>
      <c r="K249">
        <f>IF(K246&gt;=0.9985,'5-man'!K$24,999)</f>
        <v/>
      </c>
      <c r="L249">
        <f>IF(L246&gt;=0.9985,'5-man'!L$24,999)</f>
        <v/>
      </c>
      <c r="M249">
        <f>IF(M246&gt;=0.9985,'5-man'!M$24,999)</f>
        <v/>
      </c>
      <c r="N249">
        <f>IF(N246&gt;=0.9985,'5-man'!N$24,999)</f>
        <v/>
      </c>
      <c r="O249">
        <f>IF(O246&gt;=0.9985,'5-man'!O$24,999)</f>
        <v/>
      </c>
      <c r="P249">
        <f>IF(P246&gt;=0.9985,'5-man'!P$24,999)</f>
        <v/>
      </c>
      <c r="Q249">
        <f>IF(Q246&gt;=0.9985,'5-man'!Q$24,999)</f>
        <v/>
      </c>
      <c r="R249">
        <f>IF(R246&gt;=0.9985,'5-man'!R$24,999)</f>
        <v/>
      </c>
      <c r="S249">
        <f>IF(S246&gt;=0.9985,'5-man'!S$24,999)</f>
        <v/>
      </c>
      <c r="T249">
        <f>IF(T246&gt;=0.9985,'5-man'!T$24,999)</f>
        <v/>
      </c>
      <c r="U249">
        <f>IF(U246&gt;=0.9985,'5-man'!U$24,999)</f>
        <v/>
      </c>
      <c r="V249">
        <f>IF(V246&gt;=0.9985,'5-man'!V$24,999)</f>
        <v/>
      </c>
      <c r="W249">
        <f>IF(W246&gt;=0.9985,'5-man'!W$24,999)</f>
        <v/>
      </c>
      <c r="X249">
        <f>IF(X246&gt;=0.9985,'5-man'!X$24,999)</f>
        <v/>
      </c>
      <c r="Y249">
        <f>IF(Y246&gt;=0.9985,'5-man'!Y$24,999)</f>
        <v/>
      </c>
      <c r="Z249">
        <f>IF(Z246&gt;=0.9985,'5-man'!Z$24,999)</f>
        <v/>
      </c>
      <c r="AA249">
        <f>IF(AA246&gt;=0.9985,'5-man'!AA$24,999)</f>
        <v/>
      </c>
      <c r="AB249">
        <f>IF(AB246&gt;=0.9985,'5-man'!AB$24,999)</f>
        <v/>
      </c>
      <c r="AC249">
        <f>IF(AC246&gt;=0.9985,'5-man'!AC$24,999)</f>
        <v/>
      </c>
      <c r="AD249">
        <f>IF(AD246&gt;=0.9985,'5-man'!AD$24,999)</f>
        <v/>
      </c>
      <c r="AE249">
        <f>IF(AE246&gt;=0.9985,'5-man'!AE$24,999)</f>
        <v/>
      </c>
      <c r="AF249">
        <f>IF(AF246&gt;=0.9985,'5-man'!AF$24,999)</f>
        <v/>
      </c>
      <c r="AG249">
        <f>IF(AG246&gt;=0.9985,'5-man'!AG$24,999)</f>
        <v/>
      </c>
      <c r="AH249">
        <f>IF(AH246&gt;=0.9985,'5-man'!AH$24,999)</f>
        <v/>
      </c>
      <c r="AI249">
        <f>IF(AI246&gt;=0.9985,'5-man'!AI$24,999)</f>
        <v/>
      </c>
      <c r="AJ249">
        <f>IF(AJ246&gt;=0.9985,'5-man'!AJ$24,999)</f>
        <v/>
      </c>
      <c r="AK249">
        <f>IF(AK246&gt;=0.9985,'5-man'!AK$24,999)</f>
        <v/>
      </c>
      <c r="AL249">
        <f>IF(AL246&gt;=0.9985,'5-man'!AL$24,999)</f>
        <v/>
      </c>
      <c r="AM249">
        <f>IF(AM246&gt;=0.9985,'5-man'!AM$24,999)</f>
        <v/>
      </c>
      <c r="AN249">
        <f>IF(AN246&gt;=0.9985,'5-man'!AN$24,999)</f>
        <v/>
      </c>
      <c r="AO249">
        <f>IF(AO246&gt;=0.9985,'5-man'!AO$24,999)</f>
        <v/>
      </c>
      <c r="AP249">
        <f>IF(AP246&gt;=0.9985,'5-man'!AP$24,999)</f>
        <v/>
      </c>
      <c r="AQ249">
        <f>IF(AQ246&gt;=0.9985,'5-man'!AQ$24,999)</f>
        <v/>
      </c>
      <c r="AR249">
        <f>IF(AR246&gt;=0.9985,'5-man'!AR$24,999)</f>
        <v/>
      </c>
      <c r="AS249">
        <f>IF(AS246&gt;=0.9985,'5-man'!AS$24,999)</f>
        <v/>
      </c>
      <c r="AT249">
        <f>IF(AT246&gt;=0.9985,'5-man'!AT$24,999)</f>
        <v/>
      </c>
      <c r="AU249">
        <f>IF(AU246&gt;=0.9985,'5-man'!AU$24,999)</f>
        <v/>
      </c>
      <c r="AV249">
        <f>IF(AV246&gt;=0.9985,'5-man'!AV$24,999)</f>
        <v/>
      </c>
      <c r="AW249">
        <f>IF(AW246&gt;=0.9985,'5-man'!AW$24,999)</f>
        <v/>
      </c>
      <c r="AX249">
        <f>IF(AX246&gt;=0.9985,'5-man'!AX$24,999)</f>
        <v/>
      </c>
      <c r="AY249">
        <f>IF(AY246&gt;=0.9985,'5-man'!AY$24,999)</f>
        <v/>
      </c>
      <c r="AZ249">
        <f>IF(AZ246&gt;=0.9985,'5-man'!AZ$24,999)</f>
        <v/>
      </c>
      <c r="BA249">
        <f>IF(BA246&gt;=0.9985,'5-man'!BA$24,999)</f>
        <v/>
      </c>
      <c r="BB249">
        <f>IF(BB246&gt;=0.9985,'5-man'!BB$24,999)</f>
        <v/>
      </c>
      <c r="BC249">
        <f>IF(BC246&gt;=0.9985,'5-man'!BC$24,999)</f>
        <v/>
      </c>
      <c r="BD249">
        <f>IF(BD246&gt;=0.9985,'5-man'!BD$24,999)</f>
        <v/>
      </c>
      <c r="BE249">
        <f>IF(BE246&gt;=0.9985,'5-man'!BE$24,999)</f>
        <v/>
      </c>
      <c r="BF249">
        <f>IF(BF246&gt;=0.9985,'5-man'!BF$24,999)</f>
        <v/>
      </c>
      <c r="BG249">
        <f>IF(BG246&gt;=0.9985,'5-man'!BG$24,999)</f>
        <v/>
      </c>
      <c r="BH249">
        <f>IF(BH246&gt;=0.9985,'5-man'!BH$24,999)</f>
        <v/>
      </c>
      <c r="BI249">
        <f>IF(BI246&gt;=0.9985,'5-man'!BI$24,999)</f>
        <v/>
      </c>
      <c r="BJ249">
        <f>IF(BJ246&gt;=0.9985,'5-man'!BJ$24,999)</f>
        <v/>
      </c>
      <c r="BK249">
        <f>IF(BK246&gt;=0.9985,'5-man'!BK$24,999)</f>
        <v/>
      </c>
      <c r="BL249">
        <f>IF(BL246&gt;=0.9985,'5-man'!BL$24,999)</f>
        <v/>
      </c>
      <c r="BM249">
        <f>IF(BM246&gt;=0.9985,'5-man'!BM$24,999)</f>
        <v/>
      </c>
      <c r="BN249">
        <f>IF(BN246&gt;=0.9985,'5-man'!BN$24,999)</f>
        <v/>
      </c>
      <c r="BO249">
        <f>IF(BO246&gt;=0.9985,'5-man'!BO$24,999)</f>
        <v/>
      </c>
      <c r="BP249">
        <f>IF(BP246&gt;=0.9985,'5-man'!BP$24,999)</f>
        <v/>
      </c>
      <c r="BQ249">
        <f>IF(BQ246&gt;=0.9985,'5-man'!BQ$24,999)</f>
        <v/>
      </c>
      <c r="BR249">
        <f>IF(BR246&gt;=0.9985,'5-man'!BR$24,999)</f>
        <v/>
      </c>
      <c r="BS249">
        <f>IF(BS246&gt;=0.9985,'5-man'!BS$24,999)</f>
        <v/>
      </c>
      <c r="BT249">
        <f>IF(BT246&gt;=0.9985,'5-man'!BT$24,999)</f>
        <v/>
      </c>
      <c r="BU249">
        <f>IF(BU246&gt;=0.9985,'5-man'!BU$24,999)</f>
        <v/>
      </c>
      <c r="BV249">
        <f>IF(BV246&gt;=0.9985,'5-man'!BV$24,999)</f>
        <v/>
      </c>
      <c r="BW249">
        <f>IF(BW246&gt;=0.9985,'5-man'!BW$24,999)</f>
        <v/>
      </c>
      <c r="BX249">
        <f>IF(BX246&gt;=0.9985,'5-man'!BX$24,999)</f>
        <v/>
      </c>
      <c r="BY249">
        <f>IF(BY246&gt;=0.9985,'5-man'!BY$24,999)</f>
        <v/>
      </c>
      <c r="BZ249">
        <f>IF(BZ246&gt;=0.9985,'5-man'!BZ$24,999)</f>
        <v/>
      </c>
      <c r="CA249">
        <f>IF(CA246&gt;=0.9985,'5-man'!CA$24,999)</f>
        <v/>
      </c>
      <c r="CB249">
        <f>IF(CB246&gt;=0.9985,'5-man'!CB$24,999)</f>
        <v/>
      </c>
      <c r="CC249">
        <f>IF(CC246&gt;=0.9985,'5-man'!CC$24,999)</f>
        <v/>
      </c>
      <c r="CD249">
        <f>IF(CD246&gt;=0.9985,'5-man'!CD$24,999)</f>
        <v/>
      </c>
    </row>
    <row r="252">
      <c r="A252" t="inlineStr">
        <is>
          <t>P1 s1</t>
        </is>
      </c>
      <c r="C252">
        <f>MIN(100,B253+IF(AND(OR(NOT(ISNUMBER($R$258)),'5-man'!C$62&gt;$R$258),B253&lt;100,B254+1&gt;=IF(OR('5-man'!$F$42=TRUE,'5-man'!$F$42="TRUE",'5-man'!$F$42="Yes"),25,50)),10,0)+IF('5-man'!C$62=$Q$258,25,0))</f>
        <v/>
      </c>
      <c r="D252">
        <f>MIN(100,C253+IF(AND(OR(NOT(ISNUMBER($R$258)),'5-man'!D$62&gt;$R$258),C253&lt;100,C254+1&gt;=IF(OR('5-man'!$F$42=TRUE,'5-man'!$F$42="TRUE",'5-man'!$F$42="Yes"),25,50)),10,0)+IF('5-man'!D$62=$Q$258,25,0))</f>
        <v/>
      </c>
      <c r="E252">
        <f>MIN(100,D253+IF(AND(OR(NOT(ISNUMBER($R$258)),'5-man'!E$62&gt;$R$258),D253&lt;100,D254+1&gt;=IF(OR('5-man'!$F$42=TRUE,'5-man'!$F$42="TRUE",'5-man'!$F$42="Yes"),25,50)),10,0)+IF('5-man'!E$62=$Q$258,25,0))</f>
        <v/>
      </c>
      <c r="F252">
        <f>MIN(100,E253+IF(AND(OR(NOT(ISNUMBER($R$258)),'5-man'!F$62&gt;$R$258),E253&lt;100,E254+1&gt;=IF(OR('5-man'!$F$42=TRUE,'5-man'!$F$42="TRUE",'5-man'!$F$42="Yes"),25,50)),10,0)+IF('5-man'!F$62=$Q$258,25,0))</f>
        <v/>
      </c>
      <c r="G252">
        <f>MIN(100,F253+IF(AND(OR(NOT(ISNUMBER($R$258)),'5-man'!G$62&gt;$R$258),F253&lt;100,F254+1&gt;=IF(OR('5-man'!$F$42=TRUE,'5-man'!$F$42="TRUE",'5-man'!$F$42="Yes"),25,50)),10,0)+IF('5-man'!G$62=$Q$258,25,0))</f>
        <v/>
      </c>
      <c r="H252">
        <f>MIN(100,G253+IF(AND(OR(NOT(ISNUMBER($R$258)),'5-man'!H$62&gt;$R$258),G253&lt;100,G254+1&gt;=IF(OR('5-man'!$F$42=TRUE,'5-man'!$F$42="TRUE",'5-man'!$F$42="Yes"),25,50)),10,0)+IF('5-man'!H$62=$Q$258,25,0))</f>
        <v/>
      </c>
      <c r="I252">
        <f>MIN(100,H253+IF(AND(OR(NOT(ISNUMBER($R$258)),'5-man'!I$62&gt;$R$258),H253&lt;100,H254+1&gt;=IF(OR('5-man'!$F$42=TRUE,'5-man'!$F$42="TRUE",'5-man'!$F$42="Yes"),25,50)),10,0)+IF('5-man'!I$62=$Q$258,25,0))</f>
        <v/>
      </c>
      <c r="J252">
        <f>MIN(100,I253+IF(AND(OR(NOT(ISNUMBER($R$258)),'5-man'!J$62&gt;$R$258),I253&lt;100,I254+1&gt;=IF(OR('5-man'!$F$42=TRUE,'5-man'!$F$42="TRUE",'5-man'!$F$42="Yes"),25,50)),10,0)+IF('5-man'!J$62=$Q$258,25,0))</f>
        <v/>
      </c>
      <c r="K252">
        <f>MIN(100,J253+IF(AND(OR(NOT(ISNUMBER($R$258)),'5-man'!K$62&gt;$R$258),J253&lt;100,J254+1&gt;=IF(OR('5-man'!$F$42=TRUE,'5-man'!$F$42="TRUE",'5-man'!$F$42="Yes"),25,50)),10,0)+IF('5-man'!K$62=$Q$258,25,0))</f>
        <v/>
      </c>
      <c r="L252">
        <f>MIN(100,K253+IF(AND(OR(NOT(ISNUMBER($R$258)),'5-man'!L$62&gt;$R$258),K253&lt;100,K254+1&gt;=IF(OR('5-man'!$F$42=TRUE,'5-man'!$F$42="TRUE",'5-man'!$F$42="Yes"),25,50)),10,0)+IF('5-man'!L$62=$Q$258,25,0))</f>
        <v/>
      </c>
      <c r="M252">
        <f>MIN(100,L253+IF(AND(OR(NOT(ISNUMBER($R$258)),'5-man'!M$62&gt;$R$258),L253&lt;100,L254+1&gt;=IF(OR('5-man'!$F$42=TRUE,'5-man'!$F$42="TRUE",'5-man'!$F$42="Yes"),25,50)),10,0)+IF('5-man'!M$62=$Q$258,25,0))</f>
        <v/>
      </c>
      <c r="N252">
        <f>MIN(100,M253+IF(AND(OR(NOT(ISNUMBER($R$258)),'5-man'!N$62&gt;$R$258),M253&lt;100,M254+1&gt;=IF(OR('5-man'!$F$42=TRUE,'5-man'!$F$42="TRUE",'5-man'!$F$42="Yes"),25,50)),10,0)+IF('5-man'!N$62=$Q$258,25,0))</f>
        <v/>
      </c>
      <c r="O252">
        <f>MIN(100,N253+IF(AND(OR(NOT(ISNUMBER($R$258)),'5-man'!O$62&gt;$R$258),N253&lt;100,N254+1&gt;=IF(OR('5-man'!$F$42=TRUE,'5-man'!$F$42="TRUE",'5-man'!$F$42="Yes"),25,50)),10,0)+IF('5-man'!O$62=$Q$258,25,0))</f>
        <v/>
      </c>
      <c r="P252">
        <f>MIN(100,O253+IF(AND(OR(NOT(ISNUMBER($R$258)),'5-man'!P$62&gt;$R$258),O253&lt;100,O254+1&gt;=IF(OR('5-man'!$F$42=TRUE,'5-man'!$F$42="TRUE",'5-man'!$F$42="Yes"),25,50)),10,0)+IF('5-man'!P$62=$Q$258,25,0))</f>
        <v/>
      </c>
      <c r="Q252">
        <f>MIN(100,P253+IF(AND(OR(NOT(ISNUMBER($R$258)),'5-man'!Q$62&gt;$R$258),P253&lt;100,P254+1&gt;=IF(OR('5-man'!$F$42=TRUE,'5-man'!$F$42="TRUE",'5-man'!$F$42="Yes"),25,50)),10,0)+IF('5-man'!Q$62=$Q$258,25,0))</f>
        <v/>
      </c>
      <c r="R252">
        <f>MIN(100,Q253+IF(AND(OR(NOT(ISNUMBER($R$258)),'5-man'!R$62&gt;$R$258),Q253&lt;100,Q254+1&gt;=IF(OR('5-man'!$F$42=TRUE,'5-man'!$F$42="TRUE",'5-man'!$F$42="Yes"),25,50)),10,0)+IF('5-man'!R$62=$Q$258,25,0))</f>
        <v/>
      </c>
      <c r="S252">
        <f>MIN(100,R253+IF(AND(OR(NOT(ISNUMBER($R$258)),'5-man'!S$62&gt;$R$258),R253&lt;100,R254+1&gt;=IF(OR('5-man'!$F$42=TRUE,'5-man'!$F$42="TRUE",'5-man'!$F$42="Yes"),25,50)),10,0)+IF('5-man'!S$62=$Q$258,25,0))</f>
        <v/>
      </c>
      <c r="T252">
        <f>MIN(100,S253+IF(AND(OR(NOT(ISNUMBER($R$258)),'5-man'!T$62&gt;$R$258),S253&lt;100,S254+1&gt;=IF(OR('5-man'!$F$42=TRUE,'5-man'!$F$42="TRUE",'5-man'!$F$42="Yes"),25,50)),10,0)+IF('5-man'!T$62=$Q$258,25,0))</f>
        <v/>
      </c>
      <c r="U252">
        <f>MIN(100,T253+IF(AND(OR(NOT(ISNUMBER($R$258)),'5-man'!U$62&gt;$R$258),T253&lt;100,T254+1&gt;=IF(OR('5-man'!$F$42=TRUE,'5-man'!$F$42="TRUE",'5-man'!$F$42="Yes"),25,50)),10,0)+IF('5-man'!U$62=$Q$258,25,0))</f>
        <v/>
      </c>
      <c r="V252">
        <f>MIN(100,U253+IF(AND(OR(NOT(ISNUMBER($R$258)),'5-man'!V$62&gt;$R$258),U253&lt;100,U254+1&gt;=IF(OR('5-man'!$F$42=TRUE,'5-man'!$F$42="TRUE",'5-man'!$F$42="Yes"),25,50)),10,0)+IF('5-man'!V$62=$Q$258,25,0))</f>
        <v/>
      </c>
      <c r="W252">
        <f>MIN(100,V253+IF(AND(OR(NOT(ISNUMBER($R$258)),'5-man'!W$62&gt;$R$258),V253&lt;100,V254+1&gt;=IF(OR('5-man'!$F$42=TRUE,'5-man'!$F$42="TRUE",'5-man'!$F$42="Yes"),25,50)),10,0)+IF('5-man'!W$62=$Q$258,25,0))</f>
        <v/>
      </c>
      <c r="X252">
        <f>MIN(100,W253+IF(AND(OR(NOT(ISNUMBER($R$258)),'5-man'!X$62&gt;$R$258),W253&lt;100,W254+1&gt;=IF(OR('5-man'!$F$42=TRUE,'5-man'!$F$42="TRUE",'5-man'!$F$42="Yes"),25,50)),10,0)+IF('5-man'!X$62=$Q$258,25,0))</f>
        <v/>
      </c>
      <c r="Y252">
        <f>MIN(100,X253+IF(AND(OR(NOT(ISNUMBER($R$258)),'5-man'!Y$62&gt;$R$258),X253&lt;100,X254+1&gt;=IF(OR('5-man'!$F$42=TRUE,'5-man'!$F$42="TRUE",'5-man'!$F$42="Yes"),25,50)),10,0)+IF('5-man'!Y$62=$Q$258,25,0))</f>
        <v/>
      </c>
      <c r="Z252">
        <f>MIN(100,Y253+IF(AND(OR(NOT(ISNUMBER($R$258)),'5-man'!Z$62&gt;$R$258),Y253&lt;100,Y254+1&gt;=IF(OR('5-man'!$F$42=TRUE,'5-man'!$F$42="TRUE",'5-man'!$F$42="Yes"),25,50)),10,0)+IF('5-man'!Z$62=$Q$258,25,0))</f>
        <v/>
      </c>
      <c r="AA252">
        <f>MIN(100,Z253+IF(AND(OR(NOT(ISNUMBER($R$258)),'5-man'!AA$62&gt;$R$258),Z253&lt;100,Z254+1&gt;=IF(OR('5-man'!$F$42=TRUE,'5-man'!$F$42="TRUE",'5-man'!$F$42="Yes"),25,50)),10,0)+IF('5-man'!AA$62=$Q$258,25,0))</f>
        <v/>
      </c>
      <c r="AB252">
        <f>MIN(100,AA253+IF(AND(OR(NOT(ISNUMBER($R$258)),'5-man'!AB$62&gt;$R$258),AA253&lt;100,AA254+1&gt;=IF(OR('5-man'!$F$42=TRUE,'5-man'!$F$42="TRUE",'5-man'!$F$42="Yes"),25,50)),10,0)+IF('5-man'!AB$62=$Q$258,25,0))</f>
        <v/>
      </c>
      <c r="AC252">
        <f>MIN(100,AB253+IF(AND(OR(NOT(ISNUMBER($R$258)),'5-man'!AC$62&gt;$R$258),AB253&lt;100,AB254+1&gt;=IF(OR('5-man'!$F$42=TRUE,'5-man'!$F$42="TRUE",'5-man'!$F$42="Yes"),25,50)),10,0)+IF('5-man'!AC$62=$Q$258,25,0))</f>
        <v/>
      </c>
      <c r="AD252">
        <f>MIN(100,AC253+IF(AND(OR(NOT(ISNUMBER($R$258)),'5-man'!AD$62&gt;$R$258),AC253&lt;100,AC254+1&gt;=IF(OR('5-man'!$F$42=TRUE,'5-man'!$F$42="TRUE",'5-man'!$F$42="Yes"),25,50)),10,0)+IF('5-man'!AD$62=$Q$258,25,0))</f>
        <v/>
      </c>
      <c r="AE252">
        <f>MIN(100,AD253+IF(AND(OR(NOT(ISNUMBER($R$258)),'5-man'!AE$62&gt;$R$258),AD253&lt;100,AD254+1&gt;=IF(OR('5-man'!$F$42=TRUE,'5-man'!$F$42="TRUE",'5-man'!$F$42="Yes"),25,50)),10,0)+IF('5-man'!AE$62=$Q$258,25,0))</f>
        <v/>
      </c>
      <c r="AF252">
        <f>MIN(100,AE253+IF(AND(OR(NOT(ISNUMBER($R$258)),'5-man'!AF$62&gt;$R$258),AE253&lt;100,AE254+1&gt;=IF(OR('5-man'!$F$42=TRUE,'5-man'!$F$42="TRUE",'5-man'!$F$42="Yes"),25,50)),10,0)+IF('5-man'!AF$62=$Q$258,25,0))</f>
        <v/>
      </c>
      <c r="AG252">
        <f>MIN(100,AF253+IF(AND(OR(NOT(ISNUMBER($R$258)),'5-man'!AG$62&gt;$R$258),AF253&lt;100,AF254+1&gt;=IF(OR('5-man'!$F$42=TRUE,'5-man'!$F$42="TRUE",'5-man'!$F$42="Yes"),25,50)),10,0)+IF('5-man'!AG$62=$Q$258,25,0))</f>
        <v/>
      </c>
      <c r="AH252">
        <f>MIN(100,AG253+IF(AND(OR(NOT(ISNUMBER($R$258)),'5-man'!AH$62&gt;$R$258),AG253&lt;100,AG254+1&gt;=IF(OR('5-man'!$F$42=TRUE,'5-man'!$F$42="TRUE",'5-man'!$F$42="Yes"),25,50)),10,0)+IF('5-man'!AH$62=$Q$258,25,0))</f>
        <v/>
      </c>
      <c r="AI252">
        <f>MIN(100,AH253+IF(AND(OR(NOT(ISNUMBER($R$258)),'5-man'!AI$62&gt;$R$258),AH253&lt;100,AH254+1&gt;=IF(OR('5-man'!$F$42=TRUE,'5-man'!$F$42="TRUE",'5-man'!$F$42="Yes"),25,50)),10,0)+IF('5-man'!AI$62=$Q$258,25,0))</f>
        <v/>
      </c>
      <c r="AJ252">
        <f>MIN(100,AI253+IF(AND(OR(NOT(ISNUMBER($R$258)),'5-man'!AJ$62&gt;$R$258),AI253&lt;100,AI254+1&gt;=IF(OR('5-man'!$F$42=TRUE,'5-man'!$F$42="TRUE",'5-man'!$F$42="Yes"),25,50)),10,0)+IF('5-man'!AJ$62=$Q$258,25,0))</f>
        <v/>
      </c>
      <c r="AK252">
        <f>MIN(100,AJ253+IF(AND(OR(NOT(ISNUMBER($R$258)),'5-man'!AK$62&gt;$R$258),AJ253&lt;100,AJ254+1&gt;=IF(OR('5-man'!$F$42=TRUE,'5-man'!$F$42="TRUE",'5-man'!$F$42="Yes"),25,50)),10,0)+IF('5-man'!AK$62=$Q$258,25,0))</f>
        <v/>
      </c>
      <c r="AL252">
        <f>MIN(100,AK253+IF(AND(OR(NOT(ISNUMBER($R$258)),'5-man'!AL$62&gt;$R$258),AK253&lt;100,AK254+1&gt;=IF(OR('5-man'!$F$42=TRUE,'5-man'!$F$42="TRUE",'5-man'!$F$42="Yes"),25,50)),10,0)+IF('5-man'!AL$62=$Q$258,25,0))</f>
        <v/>
      </c>
      <c r="AM252">
        <f>MIN(100,AL253+IF(AND(OR(NOT(ISNUMBER($R$258)),'5-man'!AM$62&gt;$R$258),AL253&lt;100,AL254+1&gt;=IF(OR('5-man'!$F$42=TRUE,'5-man'!$F$42="TRUE",'5-man'!$F$42="Yes"),25,50)),10,0)+IF('5-man'!AM$62=$Q$258,25,0))</f>
        <v/>
      </c>
      <c r="AN252">
        <f>MIN(100,AM253+IF(AND(OR(NOT(ISNUMBER($R$258)),'5-man'!AN$62&gt;$R$258),AM253&lt;100,AM254+1&gt;=IF(OR('5-man'!$F$42=TRUE,'5-man'!$F$42="TRUE",'5-man'!$F$42="Yes"),25,50)),10,0)+IF('5-man'!AN$62=$Q$258,25,0))</f>
        <v/>
      </c>
      <c r="AO252">
        <f>MIN(100,AN253+IF(AND(OR(NOT(ISNUMBER($R$258)),'5-man'!AO$62&gt;$R$258),AN253&lt;100,AN254+1&gt;=IF(OR('5-man'!$F$42=TRUE,'5-man'!$F$42="TRUE",'5-man'!$F$42="Yes"),25,50)),10,0)+IF('5-man'!AO$62=$Q$258,25,0))</f>
        <v/>
      </c>
      <c r="AP252">
        <f>MIN(100,AO253+IF(AND(OR(NOT(ISNUMBER($R$258)),'5-man'!AP$62&gt;$R$258),AO253&lt;100,AO254+1&gt;=IF(OR('5-man'!$F$42=TRUE,'5-man'!$F$42="TRUE",'5-man'!$F$42="Yes"),25,50)),10,0)+IF('5-man'!AP$62=$Q$258,25,0))</f>
        <v/>
      </c>
      <c r="AQ252">
        <f>MIN(100,AP253+IF(AND(OR(NOT(ISNUMBER($R$258)),'5-man'!AQ$62&gt;$R$258),AP253&lt;100,AP254+1&gt;=IF(OR('5-man'!$F$42=TRUE,'5-man'!$F$42="TRUE",'5-man'!$F$42="Yes"),25,50)),10,0)+IF('5-man'!AQ$62=$Q$258,25,0))</f>
        <v/>
      </c>
      <c r="AR252">
        <f>MIN(100,AQ253+IF(AND(OR(NOT(ISNUMBER($R$258)),'5-man'!AR$62&gt;$R$258),AQ253&lt;100,AQ254+1&gt;=IF(OR('5-man'!$F$42=TRUE,'5-man'!$F$42="TRUE",'5-man'!$F$42="Yes"),25,50)),10,0)+IF('5-man'!AR$62=$Q$258,25,0))</f>
        <v/>
      </c>
      <c r="AS252">
        <f>MIN(100,AR253+IF(AND(OR(NOT(ISNUMBER($R$258)),'5-man'!AS$62&gt;$R$258),AR253&lt;100,AR254+1&gt;=IF(OR('5-man'!$F$42=TRUE,'5-man'!$F$42="TRUE",'5-man'!$F$42="Yes"),25,50)),10,0)+IF('5-man'!AS$62=$Q$258,25,0))</f>
        <v/>
      </c>
      <c r="AT252">
        <f>MIN(100,AS253+IF(AND(OR(NOT(ISNUMBER($R$258)),'5-man'!AT$62&gt;$R$258),AS253&lt;100,AS254+1&gt;=IF(OR('5-man'!$F$42=TRUE,'5-man'!$F$42="TRUE",'5-man'!$F$42="Yes"),25,50)),10,0)+IF('5-man'!AT$62=$Q$258,25,0))</f>
        <v/>
      </c>
      <c r="AU252">
        <f>MIN(100,AT253+IF(AND(OR(NOT(ISNUMBER($R$258)),'5-man'!AU$62&gt;$R$258),AT253&lt;100,AT254+1&gt;=IF(OR('5-man'!$F$42=TRUE,'5-man'!$F$42="TRUE",'5-man'!$F$42="Yes"),25,50)),10,0)+IF('5-man'!AU$62=$Q$258,25,0))</f>
        <v/>
      </c>
      <c r="AV252">
        <f>MIN(100,AU253+IF(AND(OR(NOT(ISNUMBER($R$258)),'5-man'!AV$62&gt;$R$258),AU253&lt;100,AU254+1&gt;=IF(OR('5-man'!$F$42=TRUE,'5-man'!$F$42="TRUE",'5-man'!$F$42="Yes"),25,50)),10,0)+IF('5-man'!AV$62=$Q$258,25,0))</f>
        <v/>
      </c>
      <c r="AW252">
        <f>MIN(100,AV253+IF(AND(OR(NOT(ISNUMBER($R$258)),'5-man'!AW$62&gt;$R$258),AV253&lt;100,AV254+1&gt;=IF(OR('5-man'!$F$42=TRUE,'5-man'!$F$42="TRUE",'5-man'!$F$42="Yes"),25,50)),10,0)+IF('5-man'!AW$62=$Q$258,25,0))</f>
        <v/>
      </c>
      <c r="AX252">
        <f>MIN(100,AW253+IF(AND(OR(NOT(ISNUMBER($R$258)),'5-man'!AX$62&gt;$R$258),AW253&lt;100,AW254+1&gt;=IF(OR('5-man'!$F$42=TRUE,'5-man'!$F$42="TRUE",'5-man'!$F$42="Yes"),25,50)),10,0)+IF('5-man'!AX$62=$Q$258,25,0))</f>
        <v/>
      </c>
      <c r="AY252">
        <f>MIN(100,AX253+IF(AND(OR(NOT(ISNUMBER($R$258)),'5-man'!AY$62&gt;$R$258),AX253&lt;100,AX254+1&gt;=IF(OR('5-man'!$F$42=TRUE,'5-man'!$F$42="TRUE",'5-man'!$F$42="Yes"),25,50)),10,0)+IF('5-man'!AY$62=$Q$258,25,0))</f>
        <v/>
      </c>
      <c r="AZ252">
        <f>MIN(100,AY253+IF(AND(OR(NOT(ISNUMBER($R$258)),'5-man'!AZ$62&gt;$R$258),AY253&lt;100,AY254+1&gt;=IF(OR('5-man'!$F$42=TRUE,'5-man'!$F$42="TRUE",'5-man'!$F$42="Yes"),25,50)),10,0)+IF('5-man'!AZ$62=$Q$258,25,0))</f>
        <v/>
      </c>
      <c r="BA252">
        <f>MIN(100,AZ253+IF(AND(OR(NOT(ISNUMBER($R$258)),'5-man'!BA$62&gt;$R$258),AZ253&lt;100,AZ254+1&gt;=IF(OR('5-man'!$F$42=TRUE,'5-man'!$F$42="TRUE",'5-man'!$F$42="Yes"),25,50)),10,0)+IF('5-man'!BA$62=$Q$258,25,0))</f>
        <v/>
      </c>
      <c r="BB252">
        <f>MIN(100,BA253+IF(AND(OR(NOT(ISNUMBER($R$258)),'5-man'!BB$62&gt;$R$258),BA253&lt;100,BA254+1&gt;=IF(OR('5-man'!$F$42=TRUE,'5-man'!$F$42="TRUE",'5-man'!$F$42="Yes"),25,50)),10,0)+IF('5-man'!BB$62=$Q$258,25,0))</f>
        <v/>
      </c>
      <c r="BC252">
        <f>MIN(100,BB253+IF(AND(OR(NOT(ISNUMBER($R$258)),'5-man'!BC$62&gt;$R$258),BB253&lt;100,BB254+1&gt;=IF(OR('5-man'!$F$42=TRUE,'5-man'!$F$42="TRUE",'5-man'!$F$42="Yes"),25,50)),10,0)+IF('5-man'!BC$62=$Q$258,25,0))</f>
        <v/>
      </c>
      <c r="BD252">
        <f>MIN(100,BC253+IF(AND(OR(NOT(ISNUMBER($R$258)),'5-man'!BD$62&gt;$R$258),BC253&lt;100,BC254+1&gt;=IF(OR('5-man'!$F$42=TRUE,'5-man'!$F$42="TRUE",'5-man'!$F$42="Yes"),25,50)),10,0)+IF('5-man'!BD$62=$Q$258,25,0))</f>
        <v/>
      </c>
      <c r="BE252">
        <f>MIN(100,BD253+IF(AND(OR(NOT(ISNUMBER($R$258)),'5-man'!BE$62&gt;$R$258),BD253&lt;100,BD254+1&gt;=IF(OR('5-man'!$F$42=TRUE,'5-man'!$F$42="TRUE",'5-man'!$F$42="Yes"),25,50)),10,0)+IF('5-man'!BE$62=$Q$258,25,0))</f>
        <v/>
      </c>
      <c r="BF252">
        <f>MIN(100,BE253+IF(AND(OR(NOT(ISNUMBER($R$258)),'5-man'!BF$62&gt;$R$258),BE253&lt;100,BE254+1&gt;=IF(OR('5-man'!$F$42=TRUE,'5-man'!$F$42="TRUE",'5-man'!$F$42="Yes"),25,50)),10,0)+IF('5-man'!BF$62=$Q$258,25,0))</f>
        <v/>
      </c>
      <c r="BG252">
        <f>MIN(100,BF253+IF(AND(OR(NOT(ISNUMBER($R$258)),'5-man'!BG$62&gt;$R$258),BF253&lt;100,BF254+1&gt;=IF(OR('5-man'!$F$42=TRUE,'5-man'!$F$42="TRUE",'5-man'!$F$42="Yes"),25,50)),10,0)+IF('5-man'!BG$62=$Q$258,25,0))</f>
        <v/>
      </c>
      <c r="BH252">
        <f>MIN(100,BG253+IF(AND(OR(NOT(ISNUMBER($R$258)),'5-man'!BH$62&gt;$R$258),BG253&lt;100,BG254+1&gt;=IF(OR('5-man'!$F$42=TRUE,'5-man'!$F$42="TRUE",'5-man'!$F$42="Yes"),25,50)),10,0)+IF('5-man'!BH$62=$Q$258,25,0))</f>
        <v/>
      </c>
      <c r="BI252">
        <f>MIN(100,BH253+IF(AND(OR(NOT(ISNUMBER($R$258)),'5-man'!BI$62&gt;$R$258),BH253&lt;100,BH254+1&gt;=IF(OR('5-man'!$F$42=TRUE,'5-man'!$F$42="TRUE",'5-man'!$F$42="Yes"),25,50)),10,0)+IF('5-man'!BI$62=$Q$258,25,0))</f>
        <v/>
      </c>
      <c r="BJ252">
        <f>MIN(100,BI253+IF(AND(OR(NOT(ISNUMBER($R$258)),'5-man'!BJ$62&gt;$R$258),BI253&lt;100,BI254+1&gt;=IF(OR('5-man'!$F$42=TRUE,'5-man'!$F$42="TRUE",'5-man'!$F$42="Yes"),25,50)),10,0)+IF('5-man'!BJ$62=$Q$258,25,0))</f>
        <v/>
      </c>
      <c r="BK252">
        <f>MIN(100,BJ253+IF(AND(OR(NOT(ISNUMBER($R$258)),'5-man'!BK$62&gt;$R$258),BJ253&lt;100,BJ254+1&gt;=IF(OR('5-man'!$F$42=TRUE,'5-man'!$F$42="TRUE",'5-man'!$F$42="Yes"),25,50)),10,0)+IF('5-man'!BK$62=$Q$258,25,0))</f>
        <v/>
      </c>
      <c r="BL252">
        <f>MIN(100,BK253+IF(AND(OR(NOT(ISNUMBER($R$258)),'5-man'!BL$62&gt;$R$258),BK253&lt;100,BK254+1&gt;=IF(OR('5-man'!$F$42=TRUE,'5-man'!$F$42="TRUE",'5-man'!$F$42="Yes"),25,50)),10,0)+IF('5-man'!BL$62=$Q$258,25,0))</f>
        <v/>
      </c>
      <c r="BM252">
        <f>MIN(100,BL253+IF(AND(OR(NOT(ISNUMBER($R$258)),'5-man'!BM$62&gt;$R$258),BL253&lt;100,BL254+1&gt;=IF(OR('5-man'!$F$42=TRUE,'5-man'!$F$42="TRUE",'5-man'!$F$42="Yes"),25,50)),10,0)+IF('5-man'!BM$62=$Q$258,25,0))</f>
        <v/>
      </c>
      <c r="BN252">
        <f>MIN(100,BM253+IF(AND(OR(NOT(ISNUMBER($R$258)),'5-man'!BN$62&gt;$R$258),BM253&lt;100,BM254+1&gt;=IF(OR('5-man'!$F$42=TRUE,'5-man'!$F$42="TRUE",'5-man'!$F$42="Yes"),25,50)),10,0)+IF('5-man'!BN$62=$Q$258,25,0))</f>
        <v/>
      </c>
      <c r="BO252">
        <f>MIN(100,BN253+IF(AND(OR(NOT(ISNUMBER($R$258)),'5-man'!BO$62&gt;$R$258),BN253&lt;100,BN254+1&gt;=IF(OR('5-man'!$F$42=TRUE,'5-man'!$F$42="TRUE",'5-man'!$F$42="Yes"),25,50)),10,0)+IF('5-man'!BO$62=$Q$258,25,0))</f>
        <v/>
      </c>
      <c r="BP252">
        <f>MIN(100,BO253+IF(AND(OR(NOT(ISNUMBER($R$258)),'5-man'!BP$62&gt;$R$258),BO253&lt;100,BO254+1&gt;=IF(OR('5-man'!$F$42=TRUE,'5-man'!$F$42="TRUE",'5-man'!$F$42="Yes"),25,50)),10,0)+IF('5-man'!BP$62=$Q$258,25,0))</f>
        <v/>
      </c>
      <c r="BQ252">
        <f>MIN(100,BP253+IF(AND(OR(NOT(ISNUMBER($R$258)),'5-man'!BQ$62&gt;$R$258),BP253&lt;100,BP254+1&gt;=IF(OR('5-man'!$F$42=TRUE,'5-man'!$F$42="TRUE",'5-man'!$F$42="Yes"),25,50)),10,0)+IF('5-man'!BQ$62=$Q$258,25,0))</f>
        <v/>
      </c>
      <c r="BR252">
        <f>MIN(100,BQ253+IF(AND(OR(NOT(ISNUMBER($R$258)),'5-man'!BR$62&gt;$R$258),BQ253&lt;100,BQ254+1&gt;=IF(OR('5-man'!$F$42=TRUE,'5-man'!$F$42="TRUE",'5-man'!$F$42="Yes"),25,50)),10,0)+IF('5-man'!BR$62=$Q$258,25,0))</f>
        <v/>
      </c>
      <c r="BS252">
        <f>MIN(100,BR253+IF(AND(OR(NOT(ISNUMBER($R$258)),'5-man'!BS$62&gt;$R$258),BR253&lt;100,BR254+1&gt;=IF(OR('5-man'!$F$42=TRUE,'5-man'!$F$42="TRUE",'5-man'!$F$42="Yes"),25,50)),10,0)+IF('5-man'!BS$62=$Q$258,25,0))</f>
        <v/>
      </c>
      <c r="BT252">
        <f>MIN(100,BS253+IF(AND(OR(NOT(ISNUMBER($R$258)),'5-man'!BT$62&gt;$R$258),BS253&lt;100,BS254+1&gt;=IF(OR('5-man'!$F$42=TRUE,'5-man'!$F$42="TRUE",'5-man'!$F$42="Yes"),25,50)),10,0)+IF('5-man'!BT$62=$Q$258,25,0))</f>
        <v/>
      </c>
      <c r="BU252">
        <f>MIN(100,BT253+IF(AND(OR(NOT(ISNUMBER($R$258)),'5-man'!BU$62&gt;$R$258),BT253&lt;100,BT254+1&gt;=IF(OR('5-man'!$F$42=TRUE,'5-man'!$F$42="TRUE",'5-man'!$F$42="Yes"),25,50)),10,0)+IF('5-man'!BU$62=$Q$258,25,0))</f>
        <v/>
      </c>
      <c r="BV252">
        <f>MIN(100,BU253+IF(AND(OR(NOT(ISNUMBER($R$258)),'5-man'!BV$62&gt;$R$258),BU253&lt;100,BU254+1&gt;=IF(OR('5-man'!$F$42=TRUE,'5-man'!$F$42="TRUE",'5-man'!$F$42="Yes"),25,50)),10,0)+IF('5-man'!BV$62=$Q$258,25,0))</f>
        <v/>
      </c>
      <c r="BW252">
        <f>MIN(100,BV253+IF(AND(OR(NOT(ISNUMBER($R$258)),'5-man'!BW$62&gt;$R$258),BV253&lt;100,BV254+1&gt;=IF(OR('5-man'!$F$42=TRUE,'5-man'!$F$42="TRUE",'5-man'!$F$42="Yes"),25,50)),10,0)+IF('5-man'!BW$62=$Q$258,25,0))</f>
        <v/>
      </c>
      <c r="BX252">
        <f>MIN(100,BW253+IF(AND(OR(NOT(ISNUMBER($R$258)),'5-man'!BX$62&gt;$R$258),BW253&lt;100,BW254+1&gt;=IF(OR('5-man'!$F$42=TRUE,'5-man'!$F$42="TRUE",'5-man'!$F$42="Yes"),25,50)),10,0)+IF('5-man'!BX$62=$Q$258,25,0))</f>
        <v/>
      </c>
      <c r="BY252">
        <f>MIN(100,BX253+IF(AND(OR(NOT(ISNUMBER($R$258)),'5-man'!BY$62&gt;$R$258),BX253&lt;100,BX254+1&gt;=IF(OR('5-man'!$F$42=TRUE,'5-man'!$F$42="TRUE",'5-man'!$F$42="Yes"),25,50)),10,0)+IF('5-man'!BY$62=$Q$258,25,0))</f>
        <v/>
      </c>
      <c r="BZ252">
        <f>MIN(100,BY253+IF(AND(OR(NOT(ISNUMBER($R$258)),'5-man'!BZ$62&gt;$R$258),BY253&lt;100,BY254+1&gt;=IF(OR('5-man'!$F$42=TRUE,'5-man'!$F$42="TRUE",'5-man'!$F$42="Yes"),25,50)),10,0)+IF('5-man'!BZ$62=$Q$258,25,0))</f>
        <v/>
      </c>
      <c r="CA252">
        <f>MIN(100,BZ253+IF(AND(OR(NOT(ISNUMBER($R$258)),'5-man'!CA$62&gt;$R$258),BZ253&lt;100,BZ254+1&gt;=IF(OR('5-man'!$F$42=TRUE,'5-man'!$F$42="TRUE",'5-man'!$F$42="Yes"),25,50)),10,0)+IF('5-man'!CA$62=$Q$258,25,0))</f>
        <v/>
      </c>
      <c r="CB252">
        <f>MIN(100,CA253+IF(AND(OR(NOT(ISNUMBER($R$258)),'5-man'!CB$62&gt;$R$258),CA253&lt;100,CA254+1&gt;=IF(OR('5-man'!$F$42=TRUE,'5-man'!$F$42="TRUE",'5-man'!$F$42="Yes"),25,50)),10,0)+IF('5-man'!CB$62=$Q$258,25,0))</f>
        <v/>
      </c>
      <c r="CC252">
        <f>MIN(100,CB253+IF(AND(OR(NOT(ISNUMBER($R$258)),'5-man'!CC$62&gt;$R$258),CB253&lt;100,CB254+1&gt;=IF(OR('5-man'!$F$42=TRUE,'5-man'!$F$42="TRUE",'5-man'!$F$42="Yes"),25,50)),10,0)+IF('5-man'!CC$62=$Q$258,25,0))</f>
        <v/>
      </c>
      <c r="CD252">
        <f>MIN(100,CC253+IF(AND(OR(NOT(ISNUMBER($R$258)),'5-man'!CD$62&gt;$R$258),CC253&lt;100,CC254+1&gt;=IF(OR('5-man'!$F$42=TRUE,'5-man'!$F$42="TRUE",'5-man'!$F$42="Yes"),25,50)),10,0)+IF('5-man'!CD$62=$Q$258,25,0))</f>
        <v/>
      </c>
    </row>
    <row r="253">
      <c r="A253" t="inlineStr">
        <is>
          <t>P1 spec</t>
        </is>
      </c>
      <c r="B253">
        <f>IF('5-man'!$C$42="",100,'5-man'!$C$42)</f>
        <v/>
      </c>
      <c r="C253">
        <f>IF(OR('5-man'!C$63="R",'5-man'!C$62=$R$258),MIN(100,C252+10),IF('5-man'!C$63="P",MIN(100,C252+25),IF(AND('5-man'!C$63="D",C252&gt;=35,'5-man'!C$62&lt;=IF('5-man'!$BF$42="",999,'5-man'!$BF$42)),C252-35,IF(AND(LEFT('5-man'!C$63,3)="ST&gt;",C252&gt;=100,'5-man'!C$62&lt;=IF('5-man'!$BF$42="",999,'5-man'!$BF$42)),0,IF(AND(OR(AND('5-man'!C$64="ST&gt;1",C260&gt;=100),AND('5-man'!C$65="ST&gt;1",C268&gt;=100),AND('5-man'!C$66="ST&gt;1",C276&gt;=100),AND('5-man'!C$67="ST&gt;1",C284&gt;=100)),'5-man'!C$62&lt;=IF('5-man'!$BF$42="",999,'5-man'!$BF$42)),100,C252)))))</f>
        <v/>
      </c>
      <c r="D253">
        <f>IF(OR('5-man'!D$63="R",'5-man'!D$62=$R$258),MIN(100,D252+10),IF('5-man'!D$63="P",MIN(100,D252+25),IF(AND('5-man'!D$63="D",D252&gt;=35,'5-man'!D$62&lt;=IF('5-man'!$BF$42="",999,'5-man'!$BF$42)),D252-35,IF(AND(LEFT('5-man'!D$63,3)="ST&gt;",D252&gt;=100,'5-man'!D$62&lt;=IF('5-man'!$BF$42="",999,'5-man'!$BF$42)),0,IF(AND(OR(AND('5-man'!D$64="ST&gt;1",D260&gt;=100),AND('5-man'!D$65="ST&gt;1",D268&gt;=100),AND('5-man'!D$66="ST&gt;1",D276&gt;=100),AND('5-man'!D$67="ST&gt;1",D284&gt;=100)),'5-man'!D$62&lt;=IF('5-man'!$BF$42="",999,'5-man'!$BF$42)),100,D252)))))</f>
        <v/>
      </c>
      <c r="E253">
        <f>IF(OR('5-man'!E$63="R",'5-man'!E$62=$R$258),MIN(100,E252+10),IF('5-man'!E$63="P",MIN(100,E252+25),IF(AND('5-man'!E$63="D",E252&gt;=35,'5-man'!E$62&lt;=IF('5-man'!$BF$42="",999,'5-man'!$BF$42)),E252-35,IF(AND(LEFT('5-man'!E$63,3)="ST&gt;",E252&gt;=100,'5-man'!E$62&lt;=IF('5-man'!$BF$42="",999,'5-man'!$BF$42)),0,IF(AND(OR(AND('5-man'!E$64="ST&gt;1",E260&gt;=100),AND('5-man'!E$65="ST&gt;1",E268&gt;=100),AND('5-man'!E$66="ST&gt;1",E276&gt;=100),AND('5-man'!E$67="ST&gt;1",E284&gt;=100)),'5-man'!E$62&lt;=IF('5-man'!$BF$42="",999,'5-man'!$BF$42)),100,E252)))))</f>
        <v/>
      </c>
      <c r="F253">
        <f>IF(OR('5-man'!F$63="R",'5-man'!F$62=$R$258),MIN(100,F252+10),IF('5-man'!F$63="P",MIN(100,F252+25),IF(AND('5-man'!F$63="D",F252&gt;=35,'5-man'!F$62&lt;=IF('5-man'!$BF$42="",999,'5-man'!$BF$42)),F252-35,IF(AND(LEFT('5-man'!F$63,3)="ST&gt;",F252&gt;=100,'5-man'!F$62&lt;=IF('5-man'!$BF$42="",999,'5-man'!$BF$42)),0,IF(AND(OR(AND('5-man'!F$64="ST&gt;1",F260&gt;=100),AND('5-man'!F$65="ST&gt;1",F268&gt;=100),AND('5-man'!F$66="ST&gt;1",F276&gt;=100),AND('5-man'!F$67="ST&gt;1",F284&gt;=100)),'5-man'!F$62&lt;=IF('5-man'!$BF$42="",999,'5-man'!$BF$42)),100,F252)))))</f>
        <v/>
      </c>
      <c r="G253">
        <f>IF(OR('5-man'!G$63="R",'5-man'!G$62=$R$258),MIN(100,G252+10),IF('5-man'!G$63="P",MIN(100,G252+25),IF(AND('5-man'!G$63="D",G252&gt;=35,'5-man'!G$62&lt;=IF('5-man'!$BF$42="",999,'5-man'!$BF$42)),G252-35,IF(AND(LEFT('5-man'!G$63,3)="ST&gt;",G252&gt;=100,'5-man'!G$62&lt;=IF('5-man'!$BF$42="",999,'5-man'!$BF$42)),0,IF(AND(OR(AND('5-man'!G$64="ST&gt;1",G260&gt;=100),AND('5-man'!G$65="ST&gt;1",G268&gt;=100),AND('5-man'!G$66="ST&gt;1",G276&gt;=100),AND('5-man'!G$67="ST&gt;1",G284&gt;=100)),'5-man'!G$62&lt;=IF('5-man'!$BF$42="",999,'5-man'!$BF$42)),100,G252)))))</f>
        <v/>
      </c>
      <c r="H253">
        <f>IF(OR('5-man'!H$63="R",'5-man'!H$62=$R$258),MIN(100,H252+10),IF('5-man'!H$63="P",MIN(100,H252+25),IF(AND('5-man'!H$63="D",H252&gt;=35,'5-man'!H$62&lt;=IF('5-man'!$BF$42="",999,'5-man'!$BF$42)),H252-35,IF(AND(LEFT('5-man'!H$63,3)="ST&gt;",H252&gt;=100,'5-man'!H$62&lt;=IF('5-man'!$BF$42="",999,'5-man'!$BF$42)),0,IF(AND(OR(AND('5-man'!H$64="ST&gt;1",H260&gt;=100),AND('5-man'!H$65="ST&gt;1",H268&gt;=100),AND('5-man'!H$66="ST&gt;1",H276&gt;=100),AND('5-man'!H$67="ST&gt;1",H284&gt;=100)),'5-man'!H$62&lt;=IF('5-man'!$BF$42="",999,'5-man'!$BF$42)),100,H252)))))</f>
        <v/>
      </c>
      <c r="I253">
        <f>IF(OR('5-man'!I$63="R",'5-man'!I$62=$R$258),MIN(100,I252+10),IF('5-man'!I$63="P",MIN(100,I252+25),IF(AND('5-man'!I$63="D",I252&gt;=35,'5-man'!I$62&lt;=IF('5-man'!$BF$42="",999,'5-man'!$BF$42)),I252-35,IF(AND(LEFT('5-man'!I$63,3)="ST&gt;",I252&gt;=100,'5-man'!I$62&lt;=IF('5-man'!$BF$42="",999,'5-man'!$BF$42)),0,IF(AND(OR(AND('5-man'!I$64="ST&gt;1",I260&gt;=100),AND('5-man'!I$65="ST&gt;1",I268&gt;=100),AND('5-man'!I$66="ST&gt;1",I276&gt;=100),AND('5-man'!I$67="ST&gt;1",I284&gt;=100)),'5-man'!I$62&lt;=IF('5-man'!$BF$42="",999,'5-man'!$BF$42)),100,I252)))))</f>
        <v/>
      </c>
      <c r="J253">
        <f>IF(OR('5-man'!J$63="R",'5-man'!J$62=$R$258),MIN(100,J252+10),IF('5-man'!J$63="P",MIN(100,J252+25),IF(AND('5-man'!J$63="D",J252&gt;=35,'5-man'!J$62&lt;=IF('5-man'!$BF$42="",999,'5-man'!$BF$42)),J252-35,IF(AND(LEFT('5-man'!J$63,3)="ST&gt;",J252&gt;=100,'5-man'!J$62&lt;=IF('5-man'!$BF$42="",999,'5-man'!$BF$42)),0,IF(AND(OR(AND('5-man'!J$64="ST&gt;1",J260&gt;=100),AND('5-man'!J$65="ST&gt;1",J268&gt;=100),AND('5-man'!J$66="ST&gt;1",J276&gt;=100),AND('5-man'!J$67="ST&gt;1",J284&gt;=100)),'5-man'!J$62&lt;=IF('5-man'!$BF$42="",999,'5-man'!$BF$42)),100,J252)))))</f>
        <v/>
      </c>
      <c r="K253">
        <f>IF(OR('5-man'!K$63="R",'5-man'!K$62=$R$258),MIN(100,K252+10),IF('5-man'!K$63="P",MIN(100,K252+25),IF(AND('5-man'!K$63="D",K252&gt;=35,'5-man'!K$62&lt;=IF('5-man'!$BF$42="",999,'5-man'!$BF$42)),K252-35,IF(AND(LEFT('5-man'!K$63,3)="ST&gt;",K252&gt;=100,'5-man'!K$62&lt;=IF('5-man'!$BF$42="",999,'5-man'!$BF$42)),0,IF(AND(OR(AND('5-man'!K$64="ST&gt;1",K260&gt;=100),AND('5-man'!K$65="ST&gt;1",K268&gt;=100),AND('5-man'!K$66="ST&gt;1",K276&gt;=100),AND('5-man'!K$67="ST&gt;1",K284&gt;=100)),'5-man'!K$62&lt;=IF('5-man'!$BF$42="",999,'5-man'!$BF$42)),100,K252)))))</f>
        <v/>
      </c>
      <c r="L253">
        <f>IF(OR('5-man'!L$63="R",'5-man'!L$62=$R$258),MIN(100,L252+10),IF('5-man'!L$63="P",MIN(100,L252+25),IF(AND('5-man'!L$63="D",L252&gt;=35,'5-man'!L$62&lt;=IF('5-man'!$BF$42="",999,'5-man'!$BF$42)),L252-35,IF(AND(LEFT('5-man'!L$63,3)="ST&gt;",L252&gt;=100,'5-man'!L$62&lt;=IF('5-man'!$BF$42="",999,'5-man'!$BF$42)),0,IF(AND(OR(AND('5-man'!L$64="ST&gt;1",L260&gt;=100),AND('5-man'!L$65="ST&gt;1",L268&gt;=100),AND('5-man'!L$66="ST&gt;1",L276&gt;=100),AND('5-man'!L$67="ST&gt;1",L284&gt;=100)),'5-man'!L$62&lt;=IF('5-man'!$BF$42="",999,'5-man'!$BF$42)),100,L252)))))</f>
        <v/>
      </c>
      <c r="M253">
        <f>IF(OR('5-man'!M$63="R",'5-man'!M$62=$R$258),MIN(100,M252+10),IF('5-man'!M$63="P",MIN(100,M252+25),IF(AND('5-man'!M$63="D",M252&gt;=35,'5-man'!M$62&lt;=IF('5-man'!$BF$42="",999,'5-man'!$BF$42)),M252-35,IF(AND(LEFT('5-man'!M$63,3)="ST&gt;",M252&gt;=100,'5-man'!M$62&lt;=IF('5-man'!$BF$42="",999,'5-man'!$BF$42)),0,IF(AND(OR(AND('5-man'!M$64="ST&gt;1",M260&gt;=100),AND('5-man'!M$65="ST&gt;1",M268&gt;=100),AND('5-man'!M$66="ST&gt;1",M276&gt;=100),AND('5-man'!M$67="ST&gt;1",M284&gt;=100)),'5-man'!M$62&lt;=IF('5-man'!$BF$42="",999,'5-man'!$BF$42)),100,M252)))))</f>
        <v/>
      </c>
      <c r="N253">
        <f>IF(OR('5-man'!N$63="R",'5-man'!N$62=$R$258),MIN(100,N252+10),IF('5-man'!N$63="P",MIN(100,N252+25),IF(AND('5-man'!N$63="D",N252&gt;=35,'5-man'!N$62&lt;=IF('5-man'!$BF$42="",999,'5-man'!$BF$42)),N252-35,IF(AND(LEFT('5-man'!N$63,3)="ST&gt;",N252&gt;=100,'5-man'!N$62&lt;=IF('5-man'!$BF$42="",999,'5-man'!$BF$42)),0,IF(AND(OR(AND('5-man'!N$64="ST&gt;1",N260&gt;=100),AND('5-man'!N$65="ST&gt;1",N268&gt;=100),AND('5-man'!N$66="ST&gt;1",N276&gt;=100),AND('5-man'!N$67="ST&gt;1",N284&gt;=100)),'5-man'!N$62&lt;=IF('5-man'!$BF$42="",999,'5-man'!$BF$42)),100,N252)))))</f>
        <v/>
      </c>
      <c r="O253">
        <f>IF(OR('5-man'!O$63="R",'5-man'!O$62=$R$258),MIN(100,O252+10),IF('5-man'!O$63="P",MIN(100,O252+25),IF(AND('5-man'!O$63="D",O252&gt;=35,'5-man'!O$62&lt;=IF('5-man'!$BF$42="",999,'5-man'!$BF$42)),O252-35,IF(AND(LEFT('5-man'!O$63,3)="ST&gt;",O252&gt;=100,'5-man'!O$62&lt;=IF('5-man'!$BF$42="",999,'5-man'!$BF$42)),0,IF(AND(OR(AND('5-man'!O$64="ST&gt;1",O260&gt;=100),AND('5-man'!O$65="ST&gt;1",O268&gt;=100),AND('5-man'!O$66="ST&gt;1",O276&gt;=100),AND('5-man'!O$67="ST&gt;1",O284&gt;=100)),'5-man'!O$62&lt;=IF('5-man'!$BF$42="",999,'5-man'!$BF$42)),100,O252)))))</f>
        <v/>
      </c>
      <c r="P253">
        <f>IF(OR('5-man'!P$63="R",'5-man'!P$62=$R$258),MIN(100,P252+10),IF('5-man'!P$63="P",MIN(100,P252+25),IF(AND('5-man'!P$63="D",P252&gt;=35,'5-man'!P$62&lt;=IF('5-man'!$BF$42="",999,'5-man'!$BF$42)),P252-35,IF(AND(LEFT('5-man'!P$63,3)="ST&gt;",P252&gt;=100,'5-man'!P$62&lt;=IF('5-man'!$BF$42="",999,'5-man'!$BF$42)),0,IF(AND(OR(AND('5-man'!P$64="ST&gt;1",P260&gt;=100),AND('5-man'!P$65="ST&gt;1",P268&gt;=100),AND('5-man'!P$66="ST&gt;1",P276&gt;=100),AND('5-man'!P$67="ST&gt;1",P284&gt;=100)),'5-man'!P$62&lt;=IF('5-man'!$BF$42="",999,'5-man'!$BF$42)),100,P252)))))</f>
        <v/>
      </c>
      <c r="Q253">
        <f>IF(OR('5-man'!Q$63="R",'5-man'!Q$62=$R$258),MIN(100,Q252+10),IF('5-man'!Q$63="P",MIN(100,Q252+25),IF(AND('5-man'!Q$63="D",Q252&gt;=35,'5-man'!Q$62&lt;=IF('5-man'!$BF$42="",999,'5-man'!$BF$42)),Q252-35,IF(AND(LEFT('5-man'!Q$63,3)="ST&gt;",Q252&gt;=100,'5-man'!Q$62&lt;=IF('5-man'!$BF$42="",999,'5-man'!$BF$42)),0,IF(AND(OR(AND('5-man'!Q$64="ST&gt;1",Q260&gt;=100),AND('5-man'!Q$65="ST&gt;1",Q268&gt;=100),AND('5-man'!Q$66="ST&gt;1",Q276&gt;=100),AND('5-man'!Q$67="ST&gt;1",Q284&gt;=100)),'5-man'!Q$62&lt;=IF('5-man'!$BF$42="",999,'5-man'!$BF$42)),100,Q252)))))</f>
        <v/>
      </c>
      <c r="R253">
        <f>IF(OR('5-man'!R$63="R",'5-man'!R$62=$R$258),MIN(100,R252+10),IF('5-man'!R$63="P",MIN(100,R252+25),IF(AND('5-man'!R$63="D",R252&gt;=35,'5-man'!R$62&lt;=IF('5-man'!$BF$42="",999,'5-man'!$BF$42)),R252-35,IF(AND(LEFT('5-man'!R$63,3)="ST&gt;",R252&gt;=100,'5-man'!R$62&lt;=IF('5-man'!$BF$42="",999,'5-man'!$BF$42)),0,IF(AND(OR(AND('5-man'!R$64="ST&gt;1",R260&gt;=100),AND('5-man'!R$65="ST&gt;1",R268&gt;=100),AND('5-man'!R$66="ST&gt;1",R276&gt;=100),AND('5-man'!R$67="ST&gt;1",R284&gt;=100)),'5-man'!R$62&lt;=IF('5-man'!$BF$42="",999,'5-man'!$BF$42)),100,R252)))))</f>
        <v/>
      </c>
      <c r="S253">
        <f>IF(OR('5-man'!S$63="R",'5-man'!S$62=$R$258),MIN(100,S252+10),IF('5-man'!S$63="P",MIN(100,S252+25),IF(AND('5-man'!S$63="D",S252&gt;=35,'5-man'!S$62&lt;=IF('5-man'!$BF$42="",999,'5-man'!$BF$42)),S252-35,IF(AND(LEFT('5-man'!S$63,3)="ST&gt;",S252&gt;=100,'5-man'!S$62&lt;=IF('5-man'!$BF$42="",999,'5-man'!$BF$42)),0,IF(AND(OR(AND('5-man'!S$64="ST&gt;1",S260&gt;=100),AND('5-man'!S$65="ST&gt;1",S268&gt;=100),AND('5-man'!S$66="ST&gt;1",S276&gt;=100),AND('5-man'!S$67="ST&gt;1",S284&gt;=100)),'5-man'!S$62&lt;=IF('5-man'!$BF$42="",999,'5-man'!$BF$42)),100,S252)))))</f>
        <v/>
      </c>
      <c r="T253">
        <f>IF(OR('5-man'!T$63="R",'5-man'!T$62=$R$258),MIN(100,T252+10),IF('5-man'!T$63="P",MIN(100,T252+25),IF(AND('5-man'!T$63="D",T252&gt;=35,'5-man'!T$62&lt;=IF('5-man'!$BF$42="",999,'5-man'!$BF$42)),T252-35,IF(AND(LEFT('5-man'!T$63,3)="ST&gt;",T252&gt;=100,'5-man'!T$62&lt;=IF('5-man'!$BF$42="",999,'5-man'!$BF$42)),0,IF(AND(OR(AND('5-man'!T$64="ST&gt;1",T260&gt;=100),AND('5-man'!T$65="ST&gt;1",T268&gt;=100),AND('5-man'!T$66="ST&gt;1",T276&gt;=100),AND('5-man'!T$67="ST&gt;1",T284&gt;=100)),'5-man'!T$62&lt;=IF('5-man'!$BF$42="",999,'5-man'!$BF$42)),100,T252)))))</f>
        <v/>
      </c>
      <c r="U253">
        <f>IF(OR('5-man'!U$63="R",'5-man'!U$62=$R$258),MIN(100,U252+10),IF('5-man'!U$63="P",MIN(100,U252+25),IF(AND('5-man'!U$63="D",U252&gt;=35,'5-man'!U$62&lt;=IF('5-man'!$BF$42="",999,'5-man'!$BF$42)),U252-35,IF(AND(LEFT('5-man'!U$63,3)="ST&gt;",U252&gt;=100,'5-man'!U$62&lt;=IF('5-man'!$BF$42="",999,'5-man'!$BF$42)),0,IF(AND(OR(AND('5-man'!U$64="ST&gt;1",U260&gt;=100),AND('5-man'!U$65="ST&gt;1",U268&gt;=100),AND('5-man'!U$66="ST&gt;1",U276&gt;=100),AND('5-man'!U$67="ST&gt;1",U284&gt;=100)),'5-man'!U$62&lt;=IF('5-man'!$BF$42="",999,'5-man'!$BF$42)),100,U252)))))</f>
        <v/>
      </c>
      <c r="V253">
        <f>IF(OR('5-man'!V$63="R",'5-man'!V$62=$R$258),MIN(100,V252+10),IF('5-man'!V$63="P",MIN(100,V252+25),IF(AND('5-man'!V$63="D",V252&gt;=35,'5-man'!V$62&lt;=IF('5-man'!$BF$42="",999,'5-man'!$BF$42)),V252-35,IF(AND(LEFT('5-man'!V$63,3)="ST&gt;",V252&gt;=100,'5-man'!V$62&lt;=IF('5-man'!$BF$42="",999,'5-man'!$BF$42)),0,IF(AND(OR(AND('5-man'!V$64="ST&gt;1",V260&gt;=100),AND('5-man'!V$65="ST&gt;1",V268&gt;=100),AND('5-man'!V$66="ST&gt;1",V276&gt;=100),AND('5-man'!V$67="ST&gt;1",V284&gt;=100)),'5-man'!V$62&lt;=IF('5-man'!$BF$42="",999,'5-man'!$BF$42)),100,V252)))))</f>
        <v/>
      </c>
      <c r="W253">
        <f>IF(OR('5-man'!W$63="R",'5-man'!W$62=$R$258),MIN(100,W252+10),IF('5-man'!W$63="P",MIN(100,W252+25),IF(AND('5-man'!W$63="D",W252&gt;=35,'5-man'!W$62&lt;=IF('5-man'!$BF$42="",999,'5-man'!$BF$42)),W252-35,IF(AND(LEFT('5-man'!W$63,3)="ST&gt;",W252&gt;=100,'5-man'!W$62&lt;=IF('5-man'!$BF$42="",999,'5-man'!$BF$42)),0,IF(AND(OR(AND('5-man'!W$64="ST&gt;1",W260&gt;=100),AND('5-man'!W$65="ST&gt;1",W268&gt;=100),AND('5-man'!W$66="ST&gt;1",W276&gt;=100),AND('5-man'!W$67="ST&gt;1",W284&gt;=100)),'5-man'!W$62&lt;=IF('5-man'!$BF$42="",999,'5-man'!$BF$42)),100,W252)))))</f>
        <v/>
      </c>
      <c r="X253">
        <f>IF(OR('5-man'!X$63="R",'5-man'!X$62=$R$258),MIN(100,X252+10),IF('5-man'!X$63="P",MIN(100,X252+25),IF(AND('5-man'!X$63="D",X252&gt;=35,'5-man'!X$62&lt;=IF('5-man'!$BF$42="",999,'5-man'!$BF$42)),X252-35,IF(AND(LEFT('5-man'!X$63,3)="ST&gt;",X252&gt;=100,'5-man'!X$62&lt;=IF('5-man'!$BF$42="",999,'5-man'!$BF$42)),0,IF(AND(OR(AND('5-man'!X$64="ST&gt;1",X260&gt;=100),AND('5-man'!X$65="ST&gt;1",X268&gt;=100),AND('5-man'!X$66="ST&gt;1",X276&gt;=100),AND('5-man'!X$67="ST&gt;1",X284&gt;=100)),'5-man'!X$62&lt;=IF('5-man'!$BF$42="",999,'5-man'!$BF$42)),100,X252)))))</f>
        <v/>
      </c>
      <c r="Y253">
        <f>IF(OR('5-man'!Y$63="R",'5-man'!Y$62=$R$258),MIN(100,Y252+10),IF('5-man'!Y$63="P",MIN(100,Y252+25),IF(AND('5-man'!Y$63="D",Y252&gt;=35,'5-man'!Y$62&lt;=IF('5-man'!$BF$42="",999,'5-man'!$BF$42)),Y252-35,IF(AND(LEFT('5-man'!Y$63,3)="ST&gt;",Y252&gt;=100,'5-man'!Y$62&lt;=IF('5-man'!$BF$42="",999,'5-man'!$BF$42)),0,IF(AND(OR(AND('5-man'!Y$64="ST&gt;1",Y260&gt;=100),AND('5-man'!Y$65="ST&gt;1",Y268&gt;=100),AND('5-man'!Y$66="ST&gt;1",Y276&gt;=100),AND('5-man'!Y$67="ST&gt;1",Y284&gt;=100)),'5-man'!Y$62&lt;=IF('5-man'!$BF$42="",999,'5-man'!$BF$42)),100,Y252)))))</f>
        <v/>
      </c>
      <c r="Z253">
        <f>IF(OR('5-man'!Z$63="R",'5-man'!Z$62=$R$258),MIN(100,Z252+10),IF('5-man'!Z$63="P",MIN(100,Z252+25),IF(AND('5-man'!Z$63="D",Z252&gt;=35,'5-man'!Z$62&lt;=IF('5-man'!$BF$42="",999,'5-man'!$BF$42)),Z252-35,IF(AND(LEFT('5-man'!Z$63,3)="ST&gt;",Z252&gt;=100,'5-man'!Z$62&lt;=IF('5-man'!$BF$42="",999,'5-man'!$BF$42)),0,IF(AND(OR(AND('5-man'!Z$64="ST&gt;1",Z260&gt;=100),AND('5-man'!Z$65="ST&gt;1",Z268&gt;=100),AND('5-man'!Z$66="ST&gt;1",Z276&gt;=100),AND('5-man'!Z$67="ST&gt;1",Z284&gt;=100)),'5-man'!Z$62&lt;=IF('5-man'!$BF$42="",999,'5-man'!$BF$42)),100,Z252)))))</f>
        <v/>
      </c>
      <c r="AA253">
        <f>IF(OR('5-man'!AA$63="R",'5-man'!AA$62=$R$258),MIN(100,AA252+10),IF('5-man'!AA$63="P",MIN(100,AA252+25),IF(AND('5-man'!AA$63="D",AA252&gt;=35,'5-man'!AA$62&lt;=IF('5-man'!$BF$42="",999,'5-man'!$BF$42)),AA252-35,IF(AND(LEFT('5-man'!AA$63,3)="ST&gt;",AA252&gt;=100,'5-man'!AA$62&lt;=IF('5-man'!$BF$42="",999,'5-man'!$BF$42)),0,IF(AND(OR(AND('5-man'!AA$64="ST&gt;1",AA260&gt;=100),AND('5-man'!AA$65="ST&gt;1",AA268&gt;=100),AND('5-man'!AA$66="ST&gt;1",AA276&gt;=100),AND('5-man'!AA$67="ST&gt;1",AA284&gt;=100)),'5-man'!AA$62&lt;=IF('5-man'!$BF$42="",999,'5-man'!$BF$42)),100,AA252)))))</f>
        <v/>
      </c>
      <c r="AB253">
        <f>IF(OR('5-man'!AB$63="R",'5-man'!AB$62=$R$258),MIN(100,AB252+10),IF('5-man'!AB$63="P",MIN(100,AB252+25),IF(AND('5-man'!AB$63="D",AB252&gt;=35,'5-man'!AB$62&lt;=IF('5-man'!$BF$42="",999,'5-man'!$BF$42)),AB252-35,IF(AND(LEFT('5-man'!AB$63,3)="ST&gt;",AB252&gt;=100,'5-man'!AB$62&lt;=IF('5-man'!$BF$42="",999,'5-man'!$BF$42)),0,IF(AND(OR(AND('5-man'!AB$64="ST&gt;1",AB260&gt;=100),AND('5-man'!AB$65="ST&gt;1",AB268&gt;=100),AND('5-man'!AB$66="ST&gt;1",AB276&gt;=100),AND('5-man'!AB$67="ST&gt;1",AB284&gt;=100)),'5-man'!AB$62&lt;=IF('5-man'!$BF$42="",999,'5-man'!$BF$42)),100,AB252)))))</f>
        <v/>
      </c>
      <c r="AC253">
        <f>IF(OR('5-man'!AC$63="R",'5-man'!AC$62=$R$258),MIN(100,AC252+10),IF('5-man'!AC$63="P",MIN(100,AC252+25),IF(AND('5-man'!AC$63="D",AC252&gt;=35,'5-man'!AC$62&lt;=IF('5-man'!$BF$42="",999,'5-man'!$BF$42)),AC252-35,IF(AND(LEFT('5-man'!AC$63,3)="ST&gt;",AC252&gt;=100,'5-man'!AC$62&lt;=IF('5-man'!$BF$42="",999,'5-man'!$BF$42)),0,IF(AND(OR(AND('5-man'!AC$64="ST&gt;1",AC260&gt;=100),AND('5-man'!AC$65="ST&gt;1",AC268&gt;=100),AND('5-man'!AC$66="ST&gt;1",AC276&gt;=100),AND('5-man'!AC$67="ST&gt;1",AC284&gt;=100)),'5-man'!AC$62&lt;=IF('5-man'!$BF$42="",999,'5-man'!$BF$42)),100,AC252)))))</f>
        <v/>
      </c>
      <c r="AD253">
        <f>IF(OR('5-man'!AD$63="R",'5-man'!AD$62=$R$258),MIN(100,AD252+10),IF('5-man'!AD$63="P",MIN(100,AD252+25),IF(AND('5-man'!AD$63="D",AD252&gt;=35,'5-man'!AD$62&lt;=IF('5-man'!$BF$42="",999,'5-man'!$BF$42)),AD252-35,IF(AND(LEFT('5-man'!AD$63,3)="ST&gt;",AD252&gt;=100,'5-man'!AD$62&lt;=IF('5-man'!$BF$42="",999,'5-man'!$BF$42)),0,IF(AND(OR(AND('5-man'!AD$64="ST&gt;1",AD260&gt;=100),AND('5-man'!AD$65="ST&gt;1",AD268&gt;=100),AND('5-man'!AD$66="ST&gt;1",AD276&gt;=100),AND('5-man'!AD$67="ST&gt;1",AD284&gt;=100)),'5-man'!AD$62&lt;=IF('5-man'!$BF$42="",999,'5-man'!$BF$42)),100,AD252)))))</f>
        <v/>
      </c>
      <c r="AE253">
        <f>IF(OR('5-man'!AE$63="R",'5-man'!AE$62=$R$258),MIN(100,AE252+10),IF('5-man'!AE$63="P",MIN(100,AE252+25),IF(AND('5-man'!AE$63="D",AE252&gt;=35,'5-man'!AE$62&lt;=IF('5-man'!$BF$42="",999,'5-man'!$BF$42)),AE252-35,IF(AND(LEFT('5-man'!AE$63,3)="ST&gt;",AE252&gt;=100,'5-man'!AE$62&lt;=IF('5-man'!$BF$42="",999,'5-man'!$BF$42)),0,IF(AND(OR(AND('5-man'!AE$64="ST&gt;1",AE260&gt;=100),AND('5-man'!AE$65="ST&gt;1",AE268&gt;=100),AND('5-man'!AE$66="ST&gt;1",AE276&gt;=100),AND('5-man'!AE$67="ST&gt;1",AE284&gt;=100)),'5-man'!AE$62&lt;=IF('5-man'!$BF$42="",999,'5-man'!$BF$42)),100,AE252)))))</f>
        <v/>
      </c>
      <c r="AF253">
        <f>IF(OR('5-man'!AF$63="R",'5-man'!AF$62=$R$258),MIN(100,AF252+10),IF('5-man'!AF$63="P",MIN(100,AF252+25),IF(AND('5-man'!AF$63="D",AF252&gt;=35,'5-man'!AF$62&lt;=IF('5-man'!$BF$42="",999,'5-man'!$BF$42)),AF252-35,IF(AND(LEFT('5-man'!AF$63,3)="ST&gt;",AF252&gt;=100,'5-man'!AF$62&lt;=IF('5-man'!$BF$42="",999,'5-man'!$BF$42)),0,IF(AND(OR(AND('5-man'!AF$64="ST&gt;1",AF260&gt;=100),AND('5-man'!AF$65="ST&gt;1",AF268&gt;=100),AND('5-man'!AF$66="ST&gt;1",AF276&gt;=100),AND('5-man'!AF$67="ST&gt;1",AF284&gt;=100)),'5-man'!AF$62&lt;=IF('5-man'!$BF$42="",999,'5-man'!$BF$42)),100,AF252)))))</f>
        <v/>
      </c>
      <c r="AG253">
        <f>IF(OR('5-man'!AG$63="R",'5-man'!AG$62=$R$258),MIN(100,AG252+10),IF('5-man'!AG$63="P",MIN(100,AG252+25),IF(AND('5-man'!AG$63="D",AG252&gt;=35,'5-man'!AG$62&lt;=IF('5-man'!$BF$42="",999,'5-man'!$BF$42)),AG252-35,IF(AND(LEFT('5-man'!AG$63,3)="ST&gt;",AG252&gt;=100,'5-man'!AG$62&lt;=IF('5-man'!$BF$42="",999,'5-man'!$BF$42)),0,IF(AND(OR(AND('5-man'!AG$64="ST&gt;1",AG260&gt;=100),AND('5-man'!AG$65="ST&gt;1",AG268&gt;=100),AND('5-man'!AG$66="ST&gt;1",AG276&gt;=100),AND('5-man'!AG$67="ST&gt;1",AG284&gt;=100)),'5-man'!AG$62&lt;=IF('5-man'!$BF$42="",999,'5-man'!$BF$42)),100,AG252)))))</f>
        <v/>
      </c>
      <c r="AH253">
        <f>IF(OR('5-man'!AH$63="R",'5-man'!AH$62=$R$258),MIN(100,AH252+10),IF('5-man'!AH$63="P",MIN(100,AH252+25),IF(AND('5-man'!AH$63="D",AH252&gt;=35,'5-man'!AH$62&lt;=IF('5-man'!$BF$42="",999,'5-man'!$BF$42)),AH252-35,IF(AND(LEFT('5-man'!AH$63,3)="ST&gt;",AH252&gt;=100,'5-man'!AH$62&lt;=IF('5-man'!$BF$42="",999,'5-man'!$BF$42)),0,IF(AND(OR(AND('5-man'!AH$64="ST&gt;1",AH260&gt;=100),AND('5-man'!AH$65="ST&gt;1",AH268&gt;=100),AND('5-man'!AH$66="ST&gt;1",AH276&gt;=100),AND('5-man'!AH$67="ST&gt;1",AH284&gt;=100)),'5-man'!AH$62&lt;=IF('5-man'!$BF$42="",999,'5-man'!$BF$42)),100,AH252)))))</f>
        <v/>
      </c>
      <c r="AI253">
        <f>IF(OR('5-man'!AI$63="R",'5-man'!AI$62=$R$258),MIN(100,AI252+10),IF('5-man'!AI$63="P",MIN(100,AI252+25),IF(AND('5-man'!AI$63="D",AI252&gt;=35,'5-man'!AI$62&lt;=IF('5-man'!$BF$42="",999,'5-man'!$BF$42)),AI252-35,IF(AND(LEFT('5-man'!AI$63,3)="ST&gt;",AI252&gt;=100,'5-man'!AI$62&lt;=IF('5-man'!$BF$42="",999,'5-man'!$BF$42)),0,IF(AND(OR(AND('5-man'!AI$64="ST&gt;1",AI260&gt;=100),AND('5-man'!AI$65="ST&gt;1",AI268&gt;=100),AND('5-man'!AI$66="ST&gt;1",AI276&gt;=100),AND('5-man'!AI$67="ST&gt;1",AI284&gt;=100)),'5-man'!AI$62&lt;=IF('5-man'!$BF$42="",999,'5-man'!$BF$42)),100,AI252)))))</f>
        <v/>
      </c>
      <c r="AJ253">
        <f>IF(OR('5-man'!AJ$63="R",'5-man'!AJ$62=$R$258),MIN(100,AJ252+10),IF('5-man'!AJ$63="P",MIN(100,AJ252+25),IF(AND('5-man'!AJ$63="D",AJ252&gt;=35,'5-man'!AJ$62&lt;=IF('5-man'!$BF$42="",999,'5-man'!$BF$42)),AJ252-35,IF(AND(LEFT('5-man'!AJ$63,3)="ST&gt;",AJ252&gt;=100,'5-man'!AJ$62&lt;=IF('5-man'!$BF$42="",999,'5-man'!$BF$42)),0,IF(AND(OR(AND('5-man'!AJ$64="ST&gt;1",AJ260&gt;=100),AND('5-man'!AJ$65="ST&gt;1",AJ268&gt;=100),AND('5-man'!AJ$66="ST&gt;1",AJ276&gt;=100),AND('5-man'!AJ$67="ST&gt;1",AJ284&gt;=100)),'5-man'!AJ$62&lt;=IF('5-man'!$BF$42="",999,'5-man'!$BF$42)),100,AJ252)))))</f>
        <v/>
      </c>
      <c r="AK253">
        <f>IF(OR('5-man'!AK$63="R",'5-man'!AK$62=$R$258),MIN(100,AK252+10),IF('5-man'!AK$63="P",MIN(100,AK252+25),IF(AND('5-man'!AK$63="D",AK252&gt;=35,'5-man'!AK$62&lt;=IF('5-man'!$BF$42="",999,'5-man'!$BF$42)),AK252-35,IF(AND(LEFT('5-man'!AK$63,3)="ST&gt;",AK252&gt;=100,'5-man'!AK$62&lt;=IF('5-man'!$BF$42="",999,'5-man'!$BF$42)),0,IF(AND(OR(AND('5-man'!AK$64="ST&gt;1",AK260&gt;=100),AND('5-man'!AK$65="ST&gt;1",AK268&gt;=100),AND('5-man'!AK$66="ST&gt;1",AK276&gt;=100),AND('5-man'!AK$67="ST&gt;1",AK284&gt;=100)),'5-man'!AK$62&lt;=IF('5-man'!$BF$42="",999,'5-man'!$BF$42)),100,AK252)))))</f>
        <v/>
      </c>
      <c r="AL253">
        <f>IF(OR('5-man'!AL$63="R",'5-man'!AL$62=$R$258),MIN(100,AL252+10),IF('5-man'!AL$63="P",MIN(100,AL252+25),IF(AND('5-man'!AL$63="D",AL252&gt;=35,'5-man'!AL$62&lt;=IF('5-man'!$BF$42="",999,'5-man'!$BF$42)),AL252-35,IF(AND(LEFT('5-man'!AL$63,3)="ST&gt;",AL252&gt;=100,'5-man'!AL$62&lt;=IF('5-man'!$BF$42="",999,'5-man'!$BF$42)),0,IF(AND(OR(AND('5-man'!AL$64="ST&gt;1",AL260&gt;=100),AND('5-man'!AL$65="ST&gt;1",AL268&gt;=100),AND('5-man'!AL$66="ST&gt;1",AL276&gt;=100),AND('5-man'!AL$67="ST&gt;1",AL284&gt;=100)),'5-man'!AL$62&lt;=IF('5-man'!$BF$42="",999,'5-man'!$BF$42)),100,AL252)))))</f>
        <v/>
      </c>
      <c r="AM253">
        <f>IF(OR('5-man'!AM$63="R",'5-man'!AM$62=$R$258),MIN(100,AM252+10),IF('5-man'!AM$63="P",MIN(100,AM252+25),IF(AND('5-man'!AM$63="D",AM252&gt;=35,'5-man'!AM$62&lt;=IF('5-man'!$BF$42="",999,'5-man'!$BF$42)),AM252-35,IF(AND(LEFT('5-man'!AM$63,3)="ST&gt;",AM252&gt;=100,'5-man'!AM$62&lt;=IF('5-man'!$BF$42="",999,'5-man'!$BF$42)),0,IF(AND(OR(AND('5-man'!AM$64="ST&gt;1",AM260&gt;=100),AND('5-man'!AM$65="ST&gt;1",AM268&gt;=100),AND('5-man'!AM$66="ST&gt;1",AM276&gt;=100),AND('5-man'!AM$67="ST&gt;1",AM284&gt;=100)),'5-man'!AM$62&lt;=IF('5-man'!$BF$42="",999,'5-man'!$BF$42)),100,AM252)))))</f>
        <v/>
      </c>
      <c r="AN253">
        <f>IF(OR('5-man'!AN$63="R",'5-man'!AN$62=$R$258),MIN(100,AN252+10),IF('5-man'!AN$63="P",MIN(100,AN252+25),IF(AND('5-man'!AN$63="D",AN252&gt;=35,'5-man'!AN$62&lt;=IF('5-man'!$BF$42="",999,'5-man'!$BF$42)),AN252-35,IF(AND(LEFT('5-man'!AN$63,3)="ST&gt;",AN252&gt;=100,'5-man'!AN$62&lt;=IF('5-man'!$BF$42="",999,'5-man'!$BF$42)),0,IF(AND(OR(AND('5-man'!AN$64="ST&gt;1",AN260&gt;=100),AND('5-man'!AN$65="ST&gt;1",AN268&gt;=100),AND('5-man'!AN$66="ST&gt;1",AN276&gt;=100),AND('5-man'!AN$67="ST&gt;1",AN284&gt;=100)),'5-man'!AN$62&lt;=IF('5-man'!$BF$42="",999,'5-man'!$BF$42)),100,AN252)))))</f>
        <v/>
      </c>
      <c r="AO253">
        <f>IF(OR('5-man'!AO$63="R",'5-man'!AO$62=$R$258),MIN(100,AO252+10),IF('5-man'!AO$63="P",MIN(100,AO252+25),IF(AND('5-man'!AO$63="D",AO252&gt;=35,'5-man'!AO$62&lt;=IF('5-man'!$BF$42="",999,'5-man'!$BF$42)),AO252-35,IF(AND(LEFT('5-man'!AO$63,3)="ST&gt;",AO252&gt;=100,'5-man'!AO$62&lt;=IF('5-man'!$BF$42="",999,'5-man'!$BF$42)),0,IF(AND(OR(AND('5-man'!AO$64="ST&gt;1",AO260&gt;=100),AND('5-man'!AO$65="ST&gt;1",AO268&gt;=100),AND('5-man'!AO$66="ST&gt;1",AO276&gt;=100),AND('5-man'!AO$67="ST&gt;1",AO284&gt;=100)),'5-man'!AO$62&lt;=IF('5-man'!$BF$42="",999,'5-man'!$BF$42)),100,AO252)))))</f>
        <v/>
      </c>
      <c r="AP253">
        <f>IF(OR('5-man'!AP$63="R",'5-man'!AP$62=$R$258),MIN(100,AP252+10),IF('5-man'!AP$63="P",MIN(100,AP252+25),IF(AND('5-man'!AP$63="D",AP252&gt;=35,'5-man'!AP$62&lt;=IF('5-man'!$BF$42="",999,'5-man'!$BF$42)),AP252-35,IF(AND(LEFT('5-man'!AP$63,3)="ST&gt;",AP252&gt;=100,'5-man'!AP$62&lt;=IF('5-man'!$BF$42="",999,'5-man'!$BF$42)),0,IF(AND(OR(AND('5-man'!AP$64="ST&gt;1",AP260&gt;=100),AND('5-man'!AP$65="ST&gt;1",AP268&gt;=100),AND('5-man'!AP$66="ST&gt;1",AP276&gt;=100),AND('5-man'!AP$67="ST&gt;1",AP284&gt;=100)),'5-man'!AP$62&lt;=IF('5-man'!$BF$42="",999,'5-man'!$BF$42)),100,AP252)))))</f>
        <v/>
      </c>
      <c r="AQ253">
        <f>IF(OR('5-man'!AQ$63="R",'5-man'!AQ$62=$R$258),MIN(100,AQ252+10),IF('5-man'!AQ$63="P",MIN(100,AQ252+25),IF(AND('5-man'!AQ$63="D",AQ252&gt;=35,'5-man'!AQ$62&lt;=IF('5-man'!$BF$42="",999,'5-man'!$BF$42)),AQ252-35,IF(AND(LEFT('5-man'!AQ$63,3)="ST&gt;",AQ252&gt;=100,'5-man'!AQ$62&lt;=IF('5-man'!$BF$42="",999,'5-man'!$BF$42)),0,IF(AND(OR(AND('5-man'!AQ$64="ST&gt;1",AQ260&gt;=100),AND('5-man'!AQ$65="ST&gt;1",AQ268&gt;=100),AND('5-man'!AQ$66="ST&gt;1",AQ276&gt;=100),AND('5-man'!AQ$67="ST&gt;1",AQ284&gt;=100)),'5-man'!AQ$62&lt;=IF('5-man'!$BF$42="",999,'5-man'!$BF$42)),100,AQ252)))))</f>
        <v/>
      </c>
      <c r="AR253">
        <f>IF(OR('5-man'!AR$63="R",'5-man'!AR$62=$R$258),MIN(100,AR252+10),IF('5-man'!AR$63="P",MIN(100,AR252+25),IF(AND('5-man'!AR$63="D",AR252&gt;=35,'5-man'!AR$62&lt;=IF('5-man'!$BF$42="",999,'5-man'!$BF$42)),AR252-35,IF(AND(LEFT('5-man'!AR$63,3)="ST&gt;",AR252&gt;=100,'5-man'!AR$62&lt;=IF('5-man'!$BF$42="",999,'5-man'!$BF$42)),0,IF(AND(OR(AND('5-man'!AR$64="ST&gt;1",AR260&gt;=100),AND('5-man'!AR$65="ST&gt;1",AR268&gt;=100),AND('5-man'!AR$66="ST&gt;1",AR276&gt;=100),AND('5-man'!AR$67="ST&gt;1",AR284&gt;=100)),'5-man'!AR$62&lt;=IF('5-man'!$BF$42="",999,'5-man'!$BF$42)),100,AR252)))))</f>
        <v/>
      </c>
      <c r="AS253">
        <f>IF(OR('5-man'!AS$63="R",'5-man'!AS$62=$R$258),MIN(100,AS252+10),IF('5-man'!AS$63="P",MIN(100,AS252+25),IF(AND('5-man'!AS$63="D",AS252&gt;=35,'5-man'!AS$62&lt;=IF('5-man'!$BF$42="",999,'5-man'!$BF$42)),AS252-35,IF(AND(LEFT('5-man'!AS$63,3)="ST&gt;",AS252&gt;=100,'5-man'!AS$62&lt;=IF('5-man'!$BF$42="",999,'5-man'!$BF$42)),0,IF(AND(OR(AND('5-man'!AS$64="ST&gt;1",AS260&gt;=100),AND('5-man'!AS$65="ST&gt;1",AS268&gt;=100),AND('5-man'!AS$66="ST&gt;1",AS276&gt;=100),AND('5-man'!AS$67="ST&gt;1",AS284&gt;=100)),'5-man'!AS$62&lt;=IF('5-man'!$BF$42="",999,'5-man'!$BF$42)),100,AS252)))))</f>
        <v/>
      </c>
      <c r="AT253">
        <f>IF(OR('5-man'!AT$63="R",'5-man'!AT$62=$R$258),MIN(100,AT252+10),IF('5-man'!AT$63="P",MIN(100,AT252+25),IF(AND('5-man'!AT$63="D",AT252&gt;=35,'5-man'!AT$62&lt;=IF('5-man'!$BF$42="",999,'5-man'!$BF$42)),AT252-35,IF(AND(LEFT('5-man'!AT$63,3)="ST&gt;",AT252&gt;=100,'5-man'!AT$62&lt;=IF('5-man'!$BF$42="",999,'5-man'!$BF$42)),0,IF(AND(OR(AND('5-man'!AT$64="ST&gt;1",AT260&gt;=100),AND('5-man'!AT$65="ST&gt;1",AT268&gt;=100),AND('5-man'!AT$66="ST&gt;1",AT276&gt;=100),AND('5-man'!AT$67="ST&gt;1",AT284&gt;=100)),'5-man'!AT$62&lt;=IF('5-man'!$BF$42="",999,'5-man'!$BF$42)),100,AT252)))))</f>
        <v/>
      </c>
      <c r="AU253">
        <f>IF(OR('5-man'!AU$63="R",'5-man'!AU$62=$R$258),MIN(100,AU252+10),IF('5-man'!AU$63="P",MIN(100,AU252+25),IF(AND('5-man'!AU$63="D",AU252&gt;=35,'5-man'!AU$62&lt;=IF('5-man'!$BF$42="",999,'5-man'!$BF$42)),AU252-35,IF(AND(LEFT('5-man'!AU$63,3)="ST&gt;",AU252&gt;=100,'5-man'!AU$62&lt;=IF('5-man'!$BF$42="",999,'5-man'!$BF$42)),0,IF(AND(OR(AND('5-man'!AU$64="ST&gt;1",AU260&gt;=100),AND('5-man'!AU$65="ST&gt;1",AU268&gt;=100),AND('5-man'!AU$66="ST&gt;1",AU276&gt;=100),AND('5-man'!AU$67="ST&gt;1",AU284&gt;=100)),'5-man'!AU$62&lt;=IF('5-man'!$BF$42="",999,'5-man'!$BF$42)),100,AU252)))))</f>
        <v/>
      </c>
      <c r="AV253">
        <f>IF(OR('5-man'!AV$63="R",'5-man'!AV$62=$R$258),MIN(100,AV252+10),IF('5-man'!AV$63="P",MIN(100,AV252+25),IF(AND('5-man'!AV$63="D",AV252&gt;=35,'5-man'!AV$62&lt;=IF('5-man'!$BF$42="",999,'5-man'!$BF$42)),AV252-35,IF(AND(LEFT('5-man'!AV$63,3)="ST&gt;",AV252&gt;=100,'5-man'!AV$62&lt;=IF('5-man'!$BF$42="",999,'5-man'!$BF$42)),0,IF(AND(OR(AND('5-man'!AV$64="ST&gt;1",AV260&gt;=100),AND('5-man'!AV$65="ST&gt;1",AV268&gt;=100),AND('5-man'!AV$66="ST&gt;1",AV276&gt;=100),AND('5-man'!AV$67="ST&gt;1",AV284&gt;=100)),'5-man'!AV$62&lt;=IF('5-man'!$BF$42="",999,'5-man'!$BF$42)),100,AV252)))))</f>
        <v/>
      </c>
      <c r="AW253">
        <f>IF(OR('5-man'!AW$63="R",'5-man'!AW$62=$R$258),MIN(100,AW252+10),IF('5-man'!AW$63="P",MIN(100,AW252+25),IF(AND('5-man'!AW$63="D",AW252&gt;=35,'5-man'!AW$62&lt;=IF('5-man'!$BF$42="",999,'5-man'!$BF$42)),AW252-35,IF(AND(LEFT('5-man'!AW$63,3)="ST&gt;",AW252&gt;=100,'5-man'!AW$62&lt;=IF('5-man'!$BF$42="",999,'5-man'!$BF$42)),0,IF(AND(OR(AND('5-man'!AW$64="ST&gt;1",AW260&gt;=100),AND('5-man'!AW$65="ST&gt;1",AW268&gt;=100),AND('5-man'!AW$66="ST&gt;1",AW276&gt;=100),AND('5-man'!AW$67="ST&gt;1",AW284&gt;=100)),'5-man'!AW$62&lt;=IF('5-man'!$BF$42="",999,'5-man'!$BF$42)),100,AW252)))))</f>
        <v/>
      </c>
      <c r="AX253">
        <f>IF(OR('5-man'!AX$63="R",'5-man'!AX$62=$R$258),MIN(100,AX252+10),IF('5-man'!AX$63="P",MIN(100,AX252+25),IF(AND('5-man'!AX$63="D",AX252&gt;=35,'5-man'!AX$62&lt;=IF('5-man'!$BF$42="",999,'5-man'!$BF$42)),AX252-35,IF(AND(LEFT('5-man'!AX$63,3)="ST&gt;",AX252&gt;=100,'5-man'!AX$62&lt;=IF('5-man'!$BF$42="",999,'5-man'!$BF$42)),0,IF(AND(OR(AND('5-man'!AX$64="ST&gt;1",AX260&gt;=100),AND('5-man'!AX$65="ST&gt;1",AX268&gt;=100),AND('5-man'!AX$66="ST&gt;1",AX276&gt;=100),AND('5-man'!AX$67="ST&gt;1",AX284&gt;=100)),'5-man'!AX$62&lt;=IF('5-man'!$BF$42="",999,'5-man'!$BF$42)),100,AX252)))))</f>
        <v/>
      </c>
      <c r="AY253">
        <f>IF(OR('5-man'!AY$63="R",'5-man'!AY$62=$R$258),MIN(100,AY252+10),IF('5-man'!AY$63="P",MIN(100,AY252+25),IF(AND('5-man'!AY$63="D",AY252&gt;=35,'5-man'!AY$62&lt;=IF('5-man'!$BF$42="",999,'5-man'!$BF$42)),AY252-35,IF(AND(LEFT('5-man'!AY$63,3)="ST&gt;",AY252&gt;=100,'5-man'!AY$62&lt;=IF('5-man'!$BF$42="",999,'5-man'!$BF$42)),0,IF(AND(OR(AND('5-man'!AY$64="ST&gt;1",AY260&gt;=100),AND('5-man'!AY$65="ST&gt;1",AY268&gt;=100),AND('5-man'!AY$66="ST&gt;1",AY276&gt;=100),AND('5-man'!AY$67="ST&gt;1",AY284&gt;=100)),'5-man'!AY$62&lt;=IF('5-man'!$BF$42="",999,'5-man'!$BF$42)),100,AY252)))))</f>
        <v/>
      </c>
      <c r="AZ253">
        <f>IF(OR('5-man'!AZ$63="R",'5-man'!AZ$62=$R$258),MIN(100,AZ252+10),IF('5-man'!AZ$63="P",MIN(100,AZ252+25),IF(AND('5-man'!AZ$63="D",AZ252&gt;=35,'5-man'!AZ$62&lt;=IF('5-man'!$BF$42="",999,'5-man'!$BF$42)),AZ252-35,IF(AND(LEFT('5-man'!AZ$63,3)="ST&gt;",AZ252&gt;=100,'5-man'!AZ$62&lt;=IF('5-man'!$BF$42="",999,'5-man'!$BF$42)),0,IF(AND(OR(AND('5-man'!AZ$64="ST&gt;1",AZ260&gt;=100),AND('5-man'!AZ$65="ST&gt;1",AZ268&gt;=100),AND('5-man'!AZ$66="ST&gt;1",AZ276&gt;=100),AND('5-man'!AZ$67="ST&gt;1",AZ284&gt;=100)),'5-man'!AZ$62&lt;=IF('5-man'!$BF$42="",999,'5-man'!$BF$42)),100,AZ252)))))</f>
        <v/>
      </c>
      <c r="BA253">
        <f>IF(OR('5-man'!BA$63="R",'5-man'!BA$62=$R$258),MIN(100,BA252+10),IF('5-man'!BA$63="P",MIN(100,BA252+25),IF(AND('5-man'!BA$63="D",BA252&gt;=35,'5-man'!BA$62&lt;=IF('5-man'!$BF$42="",999,'5-man'!$BF$42)),BA252-35,IF(AND(LEFT('5-man'!BA$63,3)="ST&gt;",BA252&gt;=100,'5-man'!BA$62&lt;=IF('5-man'!$BF$42="",999,'5-man'!$BF$42)),0,IF(AND(OR(AND('5-man'!BA$64="ST&gt;1",BA260&gt;=100),AND('5-man'!BA$65="ST&gt;1",BA268&gt;=100),AND('5-man'!BA$66="ST&gt;1",BA276&gt;=100),AND('5-man'!BA$67="ST&gt;1",BA284&gt;=100)),'5-man'!BA$62&lt;=IF('5-man'!$BF$42="",999,'5-man'!$BF$42)),100,BA252)))))</f>
        <v/>
      </c>
      <c r="BB253">
        <f>IF(OR('5-man'!BB$63="R",'5-man'!BB$62=$R$258),MIN(100,BB252+10),IF('5-man'!BB$63="P",MIN(100,BB252+25),IF(AND('5-man'!BB$63="D",BB252&gt;=35,'5-man'!BB$62&lt;=IF('5-man'!$BF$42="",999,'5-man'!$BF$42)),BB252-35,IF(AND(LEFT('5-man'!BB$63,3)="ST&gt;",BB252&gt;=100,'5-man'!BB$62&lt;=IF('5-man'!$BF$42="",999,'5-man'!$BF$42)),0,IF(AND(OR(AND('5-man'!BB$64="ST&gt;1",BB260&gt;=100),AND('5-man'!BB$65="ST&gt;1",BB268&gt;=100),AND('5-man'!BB$66="ST&gt;1",BB276&gt;=100),AND('5-man'!BB$67="ST&gt;1",BB284&gt;=100)),'5-man'!BB$62&lt;=IF('5-man'!$BF$42="",999,'5-man'!$BF$42)),100,BB252)))))</f>
        <v/>
      </c>
      <c r="BC253">
        <f>IF(OR('5-man'!BC$63="R",'5-man'!BC$62=$R$258),MIN(100,BC252+10),IF('5-man'!BC$63="P",MIN(100,BC252+25),IF(AND('5-man'!BC$63="D",BC252&gt;=35,'5-man'!BC$62&lt;=IF('5-man'!$BF$42="",999,'5-man'!$BF$42)),BC252-35,IF(AND(LEFT('5-man'!BC$63,3)="ST&gt;",BC252&gt;=100,'5-man'!BC$62&lt;=IF('5-man'!$BF$42="",999,'5-man'!$BF$42)),0,IF(AND(OR(AND('5-man'!BC$64="ST&gt;1",BC260&gt;=100),AND('5-man'!BC$65="ST&gt;1",BC268&gt;=100),AND('5-man'!BC$66="ST&gt;1",BC276&gt;=100),AND('5-man'!BC$67="ST&gt;1",BC284&gt;=100)),'5-man'!BC$62&lt;=IF('5-man'!$BF$42="",999,'5-man'!$BF$42)),100,BC252)))))</f>
        <v/>
      </c>
      <c r="BD253">
        <f>IF(OR('5-man'!BD$63="R",'5-man'!BD$62=$R$258),MIN(100,BD252+10),IF('5-man'!BD$63="P",MIN(100,BD252+25),IF(AND('5-man'!BD$63="D",BD252&gt;=35,'5-man'!BD$62&lt;=IF('5-man'!$BF$42="",999,'5-man'!$BF$42)),BD252-35,IF(AND(LEFT('5-man'!BD$63,3)="ST&gt;",BD252&gt;=100,'5-man'!BD$62&lt;=IF('5-man'!$BF$42="",999,'5-man'!$BF$42)),0,IF(AND(OR(AND('5-man'!BD$64="ST&gt;1",BD260&gt;=100),AND('5-man'!BD$65="ST&gt;1",BD268&gt;=100),AND('5-man'!BD$66="ST&gt;1",BD276&gt;=100),AND('5-man'!BD$67="ST&gt;1",BD284&gt;=100)),'5-man'!BD$62&lt;=IF('5-man'!$BF$42="",999,'5-man'!$BF$42)),100,BD252)))))</f>
        <v/>
      </c>
      <c r="BE253">
        <f>IF(OR('5-man'!BE$63="R",'5-man'!BE$62=$R$258),MIN(100,BE252+10),IF('5-man'!BE$63="P",MIN(100,BE252+25),IF(AND('5-man'!BE$63="D",BE252&gt;=35,'5-man'!BE$62&lt;=IF('5-man'!$BF$42="",999,'5-man'!$BF$42)),BE252-35,IF(AND(LEFT('5-man'!BE$63,3)="ST&gt;",BE252&gt;=100,'5-man'!BE$62&lt;=IF('5-man'!$BF$42="",999,'5-man'!$BF$42)),0,IF(AND(OR(AND('5-man'!BE$64="ST&gt;1",BE260&gt;=100),AND('5-man'!BE$65="ST&gt;1",BE268&gt;=100),AND('5-man'!BE$66="ST&gt;1",BE276&gt;=100),AND('5-man'!BE$67="ST&gt;1",BE284&gt;=100)),'5-man'!BE$62&lt;=IF('5-man'!$BF$42="",999,'5-man'!$BF$42)),100,BE252)))))</f>
        <v/>
      </c>
      <c r="BF253">
        <f>IF(OR('5-man'!BF$63="R",'5-man'!BF$62=$R$258),MIN(100,BF252+10),IF('5-man'!BF$63="P",MIN(100,BF252+25),IF(AND('5-man'!BF$63="D",BF252&gt;=35,'5-man'!BF$62&lt;=IF('5-man'!$BF$42="",999,'5-man'!$BF$42)),BF252-35,IF(AND(LEFT('5-man'!BF$63,3)="ST&gt;",BF252&gt;=100,'5-man'!BF$62&lt;=IF('5-man'!$BF$42="",999,'5-man'!$BF$42)),0,IF(AND(OR(AND('5-man'!BF$64="ST&gt;1",BF260&gt;=100),AND('5-man'!BF$65="ST&gt;1",BF268&gt;=100),AND('5-man'!BF$66="ST&gt;1",BF276&gt;=100),AND('5-man'!BF$67="ST&gt;1",BF284&gt;=100)),'5-man'!BF$62&lt;=IF('5-man'!$BF$42="",999,'5-man'!$BF$42)),100,BF252)))))</f>
        <v/>
      </c>
      <c r="BG253">
        <f>IF(OR('5-man'!BG$63="R",'5-man'!BG$62=$R$258),MIN(100,BG252+10),IF('5-man'!BG$63="P",MIN(100,BG252+25),IF(AND('5-man'!BG$63="D",BG252&gt;=35,'5-man'!BG$62&lt;=IF('5-man'!$BF$42="",999,'5-man'!$BF$42)),BG252-35,IF(AND(LEFT('5-man'!BG$63,3)="ST&gt;",BG252&gt;=100,'5-man'!BG$62&lt;=IF('5-man'!$BF$42="",999,'5-man'!$BF$42)),0,IF(AND(OR(AND('5-man'!BG$64="ST&gt;1",BG260&gt;=100),AND('5-man'!BG$65="ST&gt;1",BG268&gt;=100),AND('5-man'!BG$66="ST&gt;1",BG276&gt;=100),AND('5-man'!BG$67="ST&gt;1",BG284&gt;=100)),'5-man'!BG$62&lt;=IF('5-man'!$BF$42="",999,'5-man'!$BF$42)),100,BG252)))))</f>
        <v/>
      </c>
      <c r="BH253">
        <f>IF(OR('5-man'!BH$63="R",'5-man'!BH$62=$R$258),MIN(100,BH252+10),IF('5-man'!BH$63="P",MIN(100,BH252+25),IF(AND('5-man'!BH$63="D",BH252&gt;=35,'5-man'!BH$62&lt;=IF('5-man'!$BF$42="",999,'5-man'!$BF$42)),BH252-35,IF(AND(LEFT('5-man'!BH$63,3)="ST&gt;",BH252&gt;=100,'5-man'!BH$62&lt;=IF('5-man'!$BF$42="",999,'5-man'!$BF$42)),0,IF(AND(OR(AND('5-man'!BH$64="ST&gt;1",BH260&gt;=100),AND('5-man'!BH$65="ST&gt;1",BH268&gt;=100),AND('5-man'!BH$66="ST&gt;1",BH276&gt;=100),AND('5-man'!BH$67="ST&gt;1",BH284&gt;=100)),'5-man'!BH$62&lt;=IF('5-man'!$BF$42="",999,'5-man'!$BF$42)),100,BH252)))))</f>
        <v/>
      </c>
      <c r="BI253">
        <f>IF(OR('5-man'!BI$63="R",'5-man'!BI$62=$R$258),MIN(100,BI252+10),IF('5-man'!BI$63="P",MIN(100,BI252+25),IF(AND('5-man'!BI$63="D",BI252&gt;=35,'5-man'!BI$62&lt;=IF('5-man'!$BF$42="",999,'5-man'!$BF$42)),BI252-35,IF(AND(LEFT('5-man'!BI$63,3)="ST&gt;",BI252&gt;=100,'5-man'!BI$62&lt;=IF('5-man'!$BF$42="",999,'5-man'!$BF$42)),0,IF(AND(OR(AND('5-man'!BI$64="ST&gt;1",BI260&gt;=100),AND('5-man'!BI$65="ST&gt;1",BI268&gt;=100),AND('5-man'!BI$66="ST&gt;1",BI276&gt;=100),AND('5-man'!BI$67="ST&gt;1",BI284&gt;=100)),'5-man'!BI$62&lt;=IF('5-man'!$BF$42="",999,'5-man'!$BF$42)),100,BI252)))))</f>
        <v/>
      </c>
      <c r="BJ253">
        <f>IF(OR('5-man'!BJ$63="R",'5-man'!BJ$62=$R$258),MIN(100,BJ252+10),IF('5-man'!BJ$63="P",MIN(100,BJ252+25),IF(AND('5-man'!BJ$63="D",BJ252&gt;=35,'5-man'!BJ$62&lt;=IF('5-man'!$BF$42="",999,'5-man'!$BF$42)),BJ252-35,IF(AND(LEFT('5-man'!BJ$63,3)="ST&gt;",BJ252&gt;=100,'5-man'!BJ$62&lt;=IF('5-man'!$BF$42="",999,'5-man'!$BF$42)),0,IF(AND(OR(AND('5-man'!BJ$64="ST&gt;1",BJ260&gt;=100),AND('5-man'!BJ$65="ST&gt;1",BJ268&gt;=100),AND('5-man'!BJ$66="ST&gt;1",BJ276&gt;=100),AND('5-man'!BJ$67="ST&gt;1",BJ284&gt;=100)),'5-man'!BJ$62&lt;=IF('5-man'!$BF$42="",999,'5-man'!$BF$42)),100,BJ252)))))</f>
        <v/>
      </c>
      <c r="BK253">
        <f>IF(OR('5-man'!BK$63="R",'5-man'!BK$62=$R$258),MIN(100,BK252+10),IF('5-man'!BK$63="P",MIN(100,BK252+25),IF(AND('5-man'!BK$63="D",BK252&gt;=35,'5-man'!BK$62&lt;=IF('5-man'!$BF$42="",999,'5-man'!$BF$42)),BK252-35,IF(AND(LEFT('5-man'!BK$63,3)="ST&gt;",BK252&gt;=100,'5-man'!BK$62&lt;=IF('5-man'!$BF$42="",999,'5-man'!$BF$42)),0,IF(AND(OR(AND('5-man'!BK$64="ST&gt;1",BK260&gt;=100),AND('5-man'!BK$65="ST&gt;1",BK268&gt;=100),AND('5-man'!BK$66="ST&gt;1",BK276&gt;=100),AND('5-man'!BK$67="ST&gt;1",BK284&gt;=100)),'5-man'!BK$62&lt;=IF('5-man'!$BF$42="",999,'5-man'!$BF$42)),100,BK252)))))</f>
        <v/>
      </c>
      <c r="BL253">
        <f>IF(OR('5-man'!BL$63="R",'5-man'!BL$62=$R$258),MIN(100,BL252+10),IF('5-man'!BL$63="P",MIN(100,BL252+25),IF(AND('5-man'!BL$63="D",BL252&gt;=35,'5-man'!BL$62&lt;=IF('5-man'!$BF$42="",999,'5-man'!$BF$42)),BL252-35,IF(AND(LEFT('5-man'!BL$63,3)="ST&gt;",BL252&gt;=100,'5-man'!BL$62&lt;=IF('5-man'!$BF$42="",999,'5-man'!$BF$42)),0,IF(AND(OR(AND('5-man'!BL$64="ST&gt;1",BL260&gt;=100),AND('5-man'!BL$65="ST&gt;1",BL268&gt;=100),AND('5-man'!BL$66="ST&gt;1",BL276&gt;=100),AND('5-man'!BL$67="ST&gt;1",BL284&gt;=100)),'5-man'!BL$62&lt;=IF('5-man'!$BF$42="",999,'5-man'!$BF$42)),100,BL252)))))</f>
        <v/>
      </c>
      <c r="BM253">
        <f>IF(OR('5-man'!BM$63="R",'5-man'!BM$62=$R$258),MIN(100,BM252+10),IF('5-man'!BM$63="P",MIN(100,BM252+25),IF(AND('5-man'!BM$63="D",BM252&gt;=35,'5-man'!BM$62&lt;=IF('5-man'!$BF$42="",999,'5-man'!$BF$42)),BM252-35,IF(AND(LEFT('5-man'!BM$63,3)="ST&gt;",BM252&gt;=100,'5-man'!BM$62&lt;=IF('5-man'!$BF$42="",999,'5-man'!$BF$42)),0,IF(AND(OR(AND('5-man'!BM$64="ST&gt;1",BM260&gt;=100),AND('5-man'!BM$65="ST&gt;1",BM268&gt;=100),AND('5-man'!BM$66="ST&gt;1",BM276&gt;=100),AND('5-man'!BM$67="ST&gt;1",BM284&gt;=100)),'5-man'!BM$62&lt;=IF('5-man'!$BF$42="",999,'5-man'!$BF$42)),100,BM252)))))</f>
        <v/>
      </c>
      <c r="BN253">
        <f>IF(OR('5-man'!BN$63="R",'5-man'!BN$62=$R$258),MIN(100,BN252+10),IF('5-man'!BN$63="P",MIN(100,BN252+25),IF(AND('5-man'!BN$63="D",BN252&gt;=35,'5-man'!BN$62&lt;=IF('5-man'!$BF$42="",999,'5-man'!$BF$42)),BN252-35,IF(AND(LEFT('5-man'!BN$63,3)="ST&gt;",BN252&gt;=100,'5-man'!BN$62&lt;=IF('5-man'!$BF$42="",999,'5-man'!$BF$42)),0,IF(AND(OR(AND('5-man'!BN$64="ST&gt;1",BN260&gt;=100),AND('5-man'!BN$65="ST&gt;1",BN268&gt;=100),AND('5-man'!BN$66="ST&gt;1",BN276&gt;=100),AND('5-man'!BN$67="ST&gt;1",BN284&gt;=100)),'5-man'!BN$62&lt;=IF('5-man'!$BF$42="",999,'5-man'!$BF$42)),100,BN252)))))</f>
        <v/>
      </c>
      <c r="BO253">
        <f>IF(OR('5-man'!BO$63="R",'5-man'!BO$62=$R$258),MIN(100,BO252+10),IF('5-man'!BO$63="P",MIN(100,BO252+25),IF(AND('5-man'!BO$63="D",BO252&gt;=35,'5-man'!BO$62&lt;=IF('5-man'!$BF$42="",999,'5-man'!$BF$42)),BO252-35,IF(AND(LEFT('5-man'!BO$63,3)="ST&gt;",BO252&gt;=100,'5-man'!BO$62&lt;=IF('5-man'!$BF$42="",999,'5-man'!$BF$42)),0,IF(AND(OR(AND('5-man'!BO$64="ST&gt;1",BO260&gt;=100),AND('5-man'!BO$65="ST&gt;1",BO268&gt;=100),AND('5-man'!BO$66="ST&gt;1",BO276&gt;=100),AND('5-man'!BO$67="ST&gt;1",BO284&gt;=100)),'5-man'!BO$62&lt;=IF('5-man'!$BF$42="",999,'5-man'!$BF$42)),100,BO252)))))</f>
        <v/>
      </c>
      <c r="BP253">
        <f>IF(OR('5-man'!BP$63="R",'5-man'!BP$62=$R$258),MIN(100,BP252+10),IF('5-man'!BP$63="P",MIN(100,BP252+25),IF(AND('5-man'!BP$63="D",BP252&gt;=35,'5-man'!BP$62&lt;=IF('5-man'!$BF$42="",999,'5-man'!$BF$42)),BP252-35,IF(AND(LEFT('5-man'!BP$63,3)="ST&gt;",BP252&gt;=100,'5-man'!BP$62&lt;=IF('5-man'!$BF$42="",999,'5-man'!$BF$42)),0,IF(AND(OR(AND('5-man'!BP$64="ST&gt;1",BP260&gt;=100),AND('5-man'!BP$65="ST&gt;1",BP268&gt;=100),AND('5-man'!BP$66="ST&gt;1",BP276&gt;=100),AND('5-man'!BP$67="ST&gt;1",BP284&gt;=100)),'5-man'!BP$62&lt;=IF('5-man'!$BF$42="",999,'5-man'!$BF$42)),100,BP252)))))</f>
        <v/>
      </c>
      <c r="BQ253">
        <f>IF(OR('5-man'!BQ$63="R",'5-man'!BQ$62=$R$258),MIN(100,BQ252+10),IF('5-man'!BQ$63="P",MIN(100,BQ252+25),IF(AND('5-man'!BQ$63="D",BQ252&gt;=35,'5-man'!BQ$62&lt;=IF('5-man'!$BF$42="",999,'5-man'!$BF$42)),BQ252-35,IF(AND(LEFT('5-man'!BQ$63,3)="ST&gt;",BQ252&gt;=100,'5-man'!BQ$62&lt;=IF('5-man'!$BF$42="",999,'5-man'!$BF$42)),0,IF(AND(OR(AND('5-man'!BQ$64="ST&gt;1",BQ260&gt;=100),AND('5-man'!BQ$65="ST&gt;1",BQ268&gt;=100),AND('5-man'!BQ$66="ST&gt;1",BQ276&gt;=100),AND('5-man'!BQ$67="ST&gt;1",BQ284&gt;=100)),'5-man'!BQ$62&lt;=IF('5-man'!$BF$42="",999,'5-man'!$BF$42)),100,BQ252)))))</f>
        <v/>
      </c>
      <c r="BR253">
        <f>IF(OR('5-man'!BR$63="R",'5-man'!BR$62=$R$258),MIN(100,BR252+10),IF('5-man'!BR$63="P",MIN(100,BR252+25),IF(AND('5-man'!BR$63="D",BR252&gt;=35,'5-man'!BR$62&lt;=IF('5-man'!$BF$42="",999,'5-man'!$BF$42)),BR252-35,IF(AND(LEFT('5-man'!BR$63,3)="ST&gt;",BR252&gt;=100,'5-man'!BR$62&lt;=IF('5-man'!$BF$42="",999,'5-man'!$BF$42)),0,IF(AND(OR(AND('5-man'!BR$64="ST&gt;1",BR260&gt;=100),AND('5-man'!BR$65="ST&gt;1",BR268&gt;=100),AND('5-man'!BR$66="ST&gt;1",BR276&gt;=100),AND('5-man'!BR$67="ST&gt;1",BR284&gt;=100)),'5-man'!BR$62&lt;=IF('5-man'!$BF$42="",999,'5-man'!$BF$42)),100,BR252)))))</f>
        <v/>
      </c>
      <c r="BS253">
        <f>IF(OR('5-man'!BS$63="R",'5-man'!BS$62=$R$258),MIN(100,BS252+10),IF('5-man'!BS$63="P",MIN(100,BS252+25),IF(AND('5-man'!BS$63="D",BS252&gt;=35,'5-man'!BS$62&lt;=IF('5-man'!$BF$42="",999,'5-man'!$BF$42)),BS252-35,IF(AND(LEFT('5-man'!BS$63,3)="ST&gt;",BS252&gt;=100,'5-man'!BS$62&lt;=IF('5-man'!$BF$42="",999,'5-man'!$BF$42)),0,IF(AND(OR(AND('5-man'!BS$64="ST&gt;1",BS260&gt;=100),AND('5-man'!BS$65="ST&gt;1",BS268&gt;=100),AND('5-man'!BS$66="ST&gt;1",BS276&gt;=100),AND('5-man'!BS$67="ST&gt;1",BS284&gt;=100)),'5-man'!BS$62&lt;=IF('5-man'!$BF$42="",999,'5-man'!$BF$42)),100,BS252)))))</f>
        <v/>
      </c>
      <c r="BT253">
        <f>IF(OR('5-man'!BT$63="R",'5-man'!BT$62=$R$258),MIN(100,BT252+10),IF('5-man'!BT$63="P",MIN(100,BT252+25),IF(AND('5-man'!BT$63="D",BT252&gt;=35,'5-man'!BT$62&lt;=IF('5-man'!$BF$42="",999,'5-man'!$BF$42)),BT252-35,IF(AND(LEFT('5-man'!BT$63,3)="ST&gt;",BT252&gt;=100,'5-man'!BT$62&lt;=IF('5-man'!$BF$42="",999,'5-man'!$BF$42)),0,IF(AND(OR(AND('5-man'!BT$64="ST&gt;1",BT260&gt;=100),AND('5-man'!BT$65="ST&gt;1",BT268&gt;=100),AND('5-man'!BT$66="ST&gt;1",BT276&gt;=100),AND('5-man'!BT$67="ST&gt;1",BT284&gt;=100)),'5-man'!BT$62&lt;=IF('5-man'!$BF$42="",999,'5-man'!$BF$42)),100,BT252)))))</f>
        <v/>
      </c>
      <c r="BU253">
        <f>IF(OR('5-man'!BU$63="R",'5-man'!BU$62=$R$258),MIN(100,BU252+10),IF('5-man'!BU$63="P",MIN(100,BU252+25),IF(AND('5-man'!BU$63="D",BU252&gt;=35,'5-man'!BU$62&lt;=IF('5-man'!$BF$42="",999,'5-man'!$BF$42)),BU252-35,IF(AND(LEFT('5-man'!BU$63,3)="ST&gt;",BU252&gt;=100,'5-man'!BU$62&lt;=IF('5-man'!$BF$42="",999,'5-man'!$BF$42)),0,IF(AND(OR(AND('5-man'!BU$64="ST&gt;1",BU260&gt;=100),AND('5-man'!BU$65="ST&gt;1",BU268&gt;=100),AND('5-man'!BU$66="ST&gt;1",BU276&gt;=100),AND('5-man'!BU$67="ST&gt;1",BU284&gt;=100)),'5-man'!BU$62&lt;=IF('5-man'!$BF$42="",999,'5-man'!$BF$42)),100,BU252)))))</f>
        <v/>
      </c>
      <c r="BV253">
        <f>IF(OR('5-man'!BV$63="R",'5-man'!BV$62=$R$258),MIN(100,BV252+10),IF('5-man'!BV$63="P",MIN(100,BV252+25),IF(AND('5-man'!BV$63="D",BV252&gt;=35,'5-man'!BV$62&lt;=IF('5-man'!$BF$42="",999,'5-man'!$BF$42)),BV252-35,IF(AND(LEFT('5-man'!BV$63,3)="ST&gt;",BV252&gt;=100,'5-man'!BV$62&lt;=IF('5-man'!$BF$42="",999,'5-man'!$BF$42)),0,IF(AND(OR(AND('5-man'!BV$64="ST&gt;1",BV260&gt;=100),AND('5-man'!BV$65="ST&gt;1",BV268&gt;=100),AND('5-man'!BV$66="ST&gt;1",BV276&gt;=100),AND('5-man'!BV$67="ST&gt;1",BV284&gt;=100)),'5-man'!BV$62&lt;=IF('5-man'!$BF$42="",999,'5-man'!$BF$42)),100,BV252)))))</f>
        <v/>
      </c>
      <c r="BW253">
        <f>IF(OR('5-man'!BW$63="R",'5-man'!BW$62=$R$258),MIN(100,BW252+10),IF('5-man'!BW$63="P",MIN(100,BW252+25),IF(AND('5-man'!BW$63="D",BW252&gt;=35,'5-man'!BW$62&lt;=IF('5-man'!$BF$42="",999,'5-man'!$BF$42)),BW252-35,IF(AND(LEFT('5-man'!BW$63,3)="ST&gt;",BW252&gt;=100,'5-man'!BW$62&lt;=IF('5-man'!$BF$42="",999,'5-man'!$BF$42)),0,IF(AND(OR(AND('5-man'!BW$64="ST&gt;1",BW260&gt;=100),AND('5-man'!BW$65="ST&gt;1",BW268&gt;=100),AND('5-man'!BW$66="ST&gt;1",BW276&gt;=100),AND('5-man'!BW$67="ST&gt;1",BW284&gt;=100)),'5-man'!BW$62&lt;=IF('5-man'!$BF$42="",999,'5-man'!$BF$42)),100,BW252)))))</f>
        <v/>
      </c>
      <c r="BX253">
        <f>IF(OR('5-man'!BX$63="R",'5-man'!BX$62=$R$258),MIN(100,BX252+10),IF('5-man'!BX$63="P",MIN(100,BX252+25),IF(AND('5-man'!BX$63="D",BX252&gt;=35,'5-man'!BX$62&lt;=IF('5-man'!$BF$42="",999,'5-man'!$BF$42)),BX252-35,IF(AND(LEFT('5-man'!BX$63,3)="ST&gt;",BX252&gt;=100,'5-man'!BX$62&lt;=IF('5-man'!$BF$42="",999,'5-man'!$BF$42)),0,IF(AND(OR(AND('5-man'!BX$64="ST&gt;1",BX260&gt;=100),AND('5-man'!BX$65="ST&gt;1",BX268&gt;=100),AND('5-man'!BX$66="ST&gt;1",BX276&gt;=100),AND('5-man'!BX$67="ST&gt;1",BX284&gt;=100)),'5-man'!BX$62&lt;=IF('5-man'!$BF$42="",999,'5-man'!$BF$42)),100,BX252)))))</f>
        <v/>
      </c>
      <c r="BY253">
        <f>IF(OR('5-man'!BY$63="R",'5-man'!BY$62=$R$258),MIN(100,BY252+10),IF('5-man'!BY$63="P",MIN(100,BY252+25),IF(AND('5-man'!BY$63="D",BY252&gt;=35,'5-man'!BY$62&lt;=IF('5-man'!$BF$42="",999,'5-man'!$BF$42)),BY252-35,IF(AND(LEFT('5-man'!BY$63,3)="ST&gt;",BY252&gt;=100,'5-man'!BY$62&lt;=IF('5-man'!$BF$42="",999,'5-man'!$BF$42)),0,IF(AND(OR(AND('5-man'!BY$64="ST&gt;1",BY260&gt;=100),AND('5-man'!BY$65="ST&gt;1",BY268&gt;=100),AND('5-man'!BY$66="ST&gt;1",BY276&gt;=100),AND('5-man'!BY$67="ST&gt;1",BY284&gt;=100)),'5-man'!BY$62&lt;=IF('5-man'!$BF$42="",999,'5-man'!$BF$42)),100,BY252)))))</f>
        <v/>
      </c>
      <c r="BZ253">
        <f>IF(OR('5-man'!BZ$63="R",'5-man'!BZ$62=$R$258),MIN(100,BZ252+10),IF('5-man'!BZ$63="P",MIN(100,BZ252+25),IF(AND('5-man'!BZ$63="D",BZ252&gt;=35,'5-man'!BZ$62&lt;=IF('5-man'!$BF$42="",999,'5-man'!$BF$42)),BZ252-35,IF(AND(LEFT('5-man'!BZ$63,3)="ST&gt;",BZ252&gt;=100,'5-man'!BZ$62&lt;=IF('5-man'!$BF$42="",999,'5-man'!$BF$42)),0,IF(AND(OR(AND('5-man'!BZ$64="ST&gt;1",BZ260&gt;=100),AND('5-man'!BZ$65="ST&gt;1",BZ268&gt;=100),AND('5-man'!BZ$66="ST&gt;1",BZ276&gt;=100),AND('5-man'!BZ$67="ST&gt;1",BZ284&gt;=100)),'5-man'!BZ$62&lt;=IF('5-man'!$BF$42="",999,'5-man'!$BF$42)),100,BZ252)))))</f>
        <v/>
      </c>
      <c r="CA253">
        <f>IF(OR('5-man'!CA$63="R",'5-man'!CA$62=$R$258),MIN(100,CA252+10),IF('5-man'!CA$63="P",MIN(100,CA252+25),IF(AND('5-man'!CA$63="D",CA252&gt;=35,'5-man'!CA$62&lt;=IF('5-man'!$BF$42="",999,'5-man'!$BF$42)),CA252-35,IF(AND(LEFT('5-man'!CA$63,3)="ST&gt;",CA252&gt;=100,'5-man'!CA$62&lt;=IF('5-man'!$BF$42="",999,'5-man'!$BF$42)),0,IF(AND(OR(AND('5-man'!CA$64="ST&gt;1",CA260&gt;=100),AND('5-man'!CA$65="ST&gt;1",CA268&gt;=100),AND('5-man'!CA$66="ST&gt;1",CA276&gt;=100),AND('5-man'!CA$67="ST&gt;1",CA284&gt;=100)),'5-man'!CA$62&lt;=IF('5-man'!$BF$42="",999,'5-man'!$BF$42)),100,CA252)))))</f>
        <v/>
      </c>
      <c r="CB253">
        <f>IF(OR('5-man'!CB$63="R",'5-man'!CB$62=$R$258),MIN(100,CB252+10),IF('5-man'!CB$63="P",MIN(100,CB252+25),IF(AND('5-man'!CB$63="D",CB252&gt;=35,'5-man'!CB$62&lt;=IF('5-man'!$BF$42="",999,'5-man'!$BF$42)),CB252-35,IF(AND(LEFT('5-man'!CB$63,3)="ST&gt;",CB252&gt;=100,'5-man'!CB$62&lt;=IF('5-man'!$BF$42="",999,'5-man'!$BF$42)),0,IF(AND(OR(AND('5-man'!CB$64="ST&gt;1",CB260&gt;=100),AND('5-man'!CB$65="ST&gt;1",CB268&gt;=100),AND('5-man'!CB$66="ST&gt;1",CB276&gt;=100),AND('5-man'!CB$67="ST&gt;1",CB284&gt;=100)),'5-man'!CB$62&lt;=IF('5-man'!$BF$42="",999,'5-man'!$BF$42)),100,CB252)))))</f>
        <v/>
      </c>
      <c r="CC253">
        <f>IF(OR('5-man'!CC$63="R",'5-man'!CC$62=$R$258),MIN(100,CC252+10),IF('5-man'!CC$63="P",MIN(100,CC252+25),IF(AND('5-man'!CC$63="D",CC252&gt;=35,'5-man'!CC$62&lt;=IF('5-man'!$BF$42="",999,'5-man'!$BF$42)),CC252-35,IF(AND(LEFT('5-man'!CC$63,3)="ST&gt;",CC252&gt;=100,'5-man'!CC$62&lt;=IF('5-man'!$BF$42="",999,'5-man'!$BF$42)),0,IF(AND(OR(AND('5-man'!CC$64="ST&gt;1",CC260&gt;=100),AND('5-man'!CC$65="ST&gt;1",CC268&gt;=100),AND('5-man'!CC$66="ST&gt;1",CC276&gt;=100),AND('5-man'!CC$67="ST&gt;1",CC284&gt;=100)),'5-man'!CC$62&lt;=IF('5-man'!$BF$42="",999,'5-man'!$BF$42)),100,CC252)))))</f>
        <v/>
      </c>
      <c r="CD253">
        <f>IF(OR('5-man'!CD$63="R",'5-man'!CD$62=$R$258),MIN(100,CD252+10),IF('5-man'!CD$63="P",MIN(100,CD252+25),IF(AND('5-man'!CD$63="D",CD252&gt;=35,'5-man'!CD$62&lt;=IF('5-man'!$BF$42="",999,'5-man'!$BF$42)),CD252-35,IF(AND(LEFT('5-man'!CD$63,3)="ST&gt;",CD252&gt;=100,'5-man'!CD$62&lt;=IF('5-man'!$BF$42="",999,'5-man'!$BF$42)),0,IF(AND(OR(AND('5-man'!CD$64="ST&gt;1",CD260&gt;=100),AND('5-man'!CD$65="ST&gt;1",CD268&gt;=100),AND('5-man'!CD$66="ST&gt;1",CD276&gt;=100),AND('5-man'!CD$67="ST&gt;1",CD284&gt;=100)),'5-man'!CD$62&lt;=IF('5-man'!$BF$42="",999,'5-man'!$BF$42)),100,CD252)))))</f>
        <v/>
      </c>
    </row>
    <row r="254">
      <c r="A254" t="inlineStr">
        <is>
          <t>P1 timer</t>
        </is>
      </c>
      <c r="B254" t="n">
        <v>0</v>
      </c>
      <c r="C254">
        <f>IF(OR('5-man'!C$63="R",'5-man'!C$62=$R$258,AND(ISNUMBER($R$258),'5-man'!C$62&lt;$R$258)),0,IF(B253&gt;=100,0,IF(B254+1&gt;=IF(OR('5-man'!$F$42=TRUE,'5-man'!$F$42="TRUE",'5-man'!$F$42="Yes"),25,50),0,B254+1)))</f>
        <v/>
      </c>
      <c r="D254">
        <f>IF(OR('5-man'!D$63="R",'5-man'!D$62=$R$258,AND(ISNUMBER($R$258),'5-man'!D$62&lt;$R$258)),0,IF(C253&gt;=100,0,IF(C254+1&gt;=IF(OR('5-man'!$F$42=TRUE,'5-man'!$F$42="TRUE",'5-man'!$F$42="Yes"),25,50),0,C254+1)))</f>
        <v/>
      </c>
      <c r="E254">
        <f>IF(OR('5-man'!E$63="R",'5-man'!E$62=$R$258,AND(ISNUMBER($R$258),'5-man'!E$62&lt;$R$258)),0,IF(D253&gt;=100,0,IF(D254+1&gt;=IF(OR('5-man'!$F$42=TRUE,'5-man'!$F$42="TRUE",'5-man'!$F$42="Yes"),25,50),0,D254+1)))</f>
        <v/>
      </c>
      <c r="F254">
        <f>IF(OR('5-man'!F$63="R",'5-man'!F$62=$R$258,AND(ISNUMBER($R$258),'5-man'!F$62&lt;$R$258)),0,IF(E253&gt;=100,0,IF(E254+1&gt;=IF(OR('5-man'!$F$42=TRUE,'5-man'!$F$42="TRUE",'5-man'!$F$42="Yes"),25,50),0,E254+1)))</f>
        <v/>
      </c>
      <c r="G254">
        <f>IF(OR('5-man'!G$63="R",'5-man'!G$62=$R$258,AND(ISNUMBER($R$258),'5-man'!G$62&lt;$R$258)),0,IF(F253&gt;=100,0,IF(F254+1&gt;=IF(OR('5-man'!$F$42=TRUE,'5-man'!$F$42="TRUE",'5-man'!$F$42="Yes"),25,50),0,F254+1)))</f>
        <v/>
      </c>
      <c r="H254">
        <f>IF(OR('5-man'!H$63="R",'5-man'!H$62=$R$258,AND(ISNUMBER($R$258),'5-man'!H$62&lt;$R$258)),0,IF(G253&gt;=100,0,IF(G254+1&gt;=IF(OR('5-man'!$F$42=TRUE,'5-man'!$F$42="TRUE",'5-man'!$F$42="Yes"),25,50),0,G254+1)))</f>
        <v/>
      </c>
      <c r="I254">
        <f>IF(OR('5-man'!I$63="R",'5-man'!I$62=$R$258,AND(ISNUMBER($R$258),'5-man'!I$62&lt;$R$258)),0,IF(H253&gt;=100,0,IF(H254+1&gt;=IF(OR('5-man'!$F$42=TRUE,'5-man'!$F$42="TRUE",'5-man'!$F$42="Yes"),25,50),0,H254+1)))</f>
        <v/>
      </c>
      <c r="J254">
        <f>IF(OR('5-man'!J$63="R",'5-man'!J$62=$R$258,AND(ISNUMBER($R$258),'5-man'!J$62&lt;$R$258)),0,IF(I253&gt;=100,0,IF(I254+1&gt;=IF(OR('5-man'!$F$42=TRUE,'5-man'!$F$42="TRUE",'5-man'!$F$42="Yes"),25,50),0,I254+1)))</f>
        <v/>
      </c>
      <c r="K254">
        <f>IF(OR('5-man'!K$63="R",'5-man'!K$62=$R$258,AND(ISNUMBER($R$258),'5-man'!K$62&lt;$R$258)),0,IF(J253&gt;=100,0,IF(J254+1&gt;=IF(OR('5-man'!$F$42=TRUE,'5-man'!$F$42="TRUE",'5-man'!$F$42="Yes"),25,50),0,J254+1)))</f>
        <v/>
      </c>
      <c r="L254">
        <f>IF(OR('5-man'!L$63="R",'5-man'!L$62=$R$258,AND(ISNUMBER($R$258),'5-man'!L$62&lt;$R$258)),0,IF(K253&gt;=100,0,IF(K254+1&gt;=IF(OR('5-man'!$F$42=TRUE,'5-man'!$F$42="TRUE",'5-man'!$F$42="Yes"),25,50),0,K254+1)))</f>
        <v/>
      </c>
      <c r="M254">
        <f>IF(OR('5-man'!M$63="R",'5-man'!M$62=$R$258,AND(ISNUMBER($R$258),'5-man'!M$62&lt;$R$258)),0,IF(L253&gt;=100,0,IF(L254+1&gt;=IF(OR('5-man'!$F$42=TRUE,'5-man'!$F$42="TRUE",'5-man'!$F$42="Yes"),25,50),0,L254+1)))</f>
        <v/>
      </c>
      <c r="N254">
        <f>IF(OR('5-man'!N$63="R",'5-man'!N$62=$R$258,AND(ISNUMBER($R$258),'5-man'!N$62&lt;$R$258)),0,IF(M253&gt;=100,0,IF(M254+1&gt;=IF(OR('5-man'!$F$42=TRUE,'5-man'!$F$42="TRUE",'5-man'!$F$42="Yes"),25,50),0,M254+1)))</f>
        <v/>
      </c>
      <c r="O254">
        <f>IF(OR('5-man'!O$63="R",'5-man'!O$62=$R$258,AND(ISNUMBER($R$258),'5-man'!O$62&lt;$R$258)),0,IF(N253&gt;=100,0,IF(N254+1&gt;=IF(OR('5-man'!$F$42=TRUE,'5-man'!$F$42="TRUE",'5-man'!$F$42="Yes"),25,50),0,N254+1)))</f>
        <v/>
      </c>
      <c r="P254">
        <f>IF(OR('5-man'!P$63="R",'5-man'!P$62=$R$258,AND(ISNUMBER($R$258),'5-man'!P$62&lt;$R$258)),0,IF(O253&gt;=100,0,IF(O254+1&gt;=IF(OR('5-man'!$F$42=TRUE,'5-man'!$F$42="TRUE",'5-man'!$F$42="Yes"),25,50),0,O254+1)))</f>
        <v/>
      </c>
      <c r="Q254">
        <f>IF(OR('5-man'!Q$63="R",'5-man'!Q$62=$R$258,AND(ISNUMBER($R$258),'5-man'!Q$62&lt;$R$258)),0,IF(P253&gt;=100,0,IF(P254+1&gt;=IF(OR('5-man'!$F$42=TRUE,'5-man'!$F$42="TRUE",'5-man'!$F$42="Yes"),25,50),0,P254+1)))</f>
        <v/>
      </c>
      <c r="R254">
        <f>IF(OR('5-man'!R$63="R",'5-man'!R$62=$R$258,AND(ISNUMBER($R$258),'5-man'!R$62&lt;$R$258)),0,IF(Q253&gt;=100,0,IF(Q254+1&gt;=IF(OR('5-man'!$F$42=TRUE,'5-man'!$F$42="TRUE",'5-man'!$F$42="Yes"),25,50),0,Q254+1)))</f>
        <v/>
      </c>
      <c r="S254">
        <f>IF(OR('5-man'!S$63="R",'5-man'!S$62=$R$258,AND(ISNUMBER($R$258),'5-man'!S$62&lt;$R$258)),0,IF(R253&gt;=100,0,IF(R254+1&gt;=IF(OR('5-man'!$F$42=TRUE,'5-man'!$F$42="TRUE",'5-man'!$F$42="Yes"),25,50),0,R254+1)))</f>
        <v/>
      </c>
      <c r="T254">
        <f>IF(OR('5-man'!T$63="R",'5-man'!T$62=$R$258,AND(ISNUMBER($R$258),'5-man'!T$62&lt;$R$258)),0,IF(S253&gt;=100,0,IF(S254+1&gt;=IF(OR('5-man'!$F$42=TRUE,'5-man'!$F$42="TRUE",'5-man'!$F$42="Yes"),25,50),0,S254+1)))</f>
        <v/>
      </c>
      <c r="U254">
        <f>IF(OR('5-man'!U$63="R",'5-man'!U$62=$R$258,AND(ISNUMBER($R$258),'5-man'!U$62&lt;$R$258)),0,IF(T253&gt;=100,0,IF(T254+1&gt;=IF(OR('5-man'!$F$42=TRUE,'5-man'!$F$42="TRUE",'5-man'!$F$42="Yes"),25,50),0,T254+1)))</f>
        <v/>
      </c>
      <c r="V254">
        <f>IF(OR('5-man'!V$63="R",'5-man'!V$62=$R$258,AND(ISNUMBER($R$258),'5-man'!V$62&lt;$R$258)),0,IF(U253&gt;=100,0,IF(U254+1&gt;=IF(OR('5-man'!$F$42=TRUE,'5-man'!$F$42="TRUE",'5-man'!$F$42="Yes"),25,50),0,U254+1)))</f>
        <v/>
      </c>
      <c r="W254">
        <f>IF(OR('5-man'!W$63="R",'5-man'!W$62=$R$258,AND(ISNUMBER($R$258),'5-man'!W$62&lt;$R$258)),0,IF(V253&gt;=100,0,IF(V254+1&gt;=IF(OR('5-man'!$F$42=TRUE,'5-man'!$F$42="TRUE",'5-man'!$F$42="Yes"),25,50),0,V254+1)))</f>
        <v/>
      </c>
      <c r="X254">
        <f>IF(OR('5-man'!X$63="R",'5-man'!X$62=$R$258,AND(ISNUMBER($R$258),'5-man'!X$62&lt;$R$258)),0,IF(W253&gt;=100,0,IF(W254+1&gt;=IF(OR('5-man'!$F$42=TRUE,'5-man'!$F$42="TRUE",'5-man'!$F$42="Yes"),25,50),0,W254+1)))</f>
        <v/>
      </c>
      <c r="Y254">
        <f>IF(OR('5-man'!Y$63="R",'5-man'!Y$62=$R$258,AND(ISNUMBER($R$258),'5-man'!Y$62&lt;$R$258)),0,IF(X253&gt;=100,0,IF(X254+1&gt;=IF(OR('5-man'!$F$42=TRUE,'5-man'!$F$42="TRUE",'5-man'!$F$42="Yes"),25,50),0,X254+1)))</f>
        <v/>
      </c>
      <c r="Z254">
        <f>IF(OR('5-man'!Z$63="R",'5-man'!Z$62=$R$258,AND(ISNUMBER($R$258),'5-man'!Z$62&lt;$R$258)),0,IF(Y253&gt;=100,0,IF(Y254+1&gt;=IF(OR('5-man'!$F$42=TRUE,'5-man'!$F$42="TRUE",'5-man'!$F$42="Yes"),25,50),0,Y254+1)))</f>
        <v/>
      </c>
      <c r="AA254">
        <f>IF(OR('5-man'!AA$63="R",'5-man'!AA$62=$R$258,AND(ISNUMBER($R$258),'5-man'!AA$62&lt;$R$258)),0,IF(Z253&gt;=100,0,IF(Z254+1&gt;=IF(OR('5-man'!$F$42=TRUE,'5-man'!$F$42="TRUE",'5-man'!$F$42="Yes"),25,50),0,Z254+1)))</f>
        <v/>
      </c>
      <c r="AB254">
        <f>IF(OR('5-man'!AB$63="R",'5-man'!AB$62=$R$258,AND(ISNUMBER($R$258),'5-man'!AB$62&lt;$R$258)),0,IF(AA253&gt;=100,0,IF(AA254+1&gt;=IF(OR('5-man'!$F$42=TRUE,'5-man'!$F$42="TRUE",'5-man'!$F$42="Yes"),25,50),0,AA254+1)))</f>
        <v/>
      </c>
      <c r="AC254">
        <f>IF(OR('5-man'!AC$63="R",'5-man'!AC$62=$R$258,AND(ISNUMBER($R$258),'5-man'!AC$62&lt;$R$258)),0,IF(AB253&gt;=100,0,IF(AB254+1&gt;=IF(OR('5-man'!$F$42=TRUE,'5-man'!$F$42="TRUE",'5-man'!$F$42="Yes"),25,50),0,AB254+1)))</f>
        <v/>
      </c>
      <c r="AD254">
        <f>IF(OR('5-man'!AD$63="R",'5-man'!AD$62=$R$258,AND(ISNUMBER($R$258),'5-man'!AD$62&lt;$R$258)),0,IF(AC253&gt;=100,0,IF(AC254+1&gt;=IF(OR('5-man'!$F$42=TRUE,'5-man'!$F$42="TRUE",'5-man'!$F$42="Yes"),25,50),0,AC254+1)))</f>
        <v/>
      </c>
      <c r="AE254">
        <f>IF(OR('5-man'!AE$63="R",'5-man'!AE$62=$R$258,AND(ISNUMBER($R$258),'5-man'!AE$62&lt;$R$258)),0,IF(AD253&gt;=100,0,IF(AD254+1&gt;=IF(OR('5-man'!$F$42=TRUE,'5-man'!$F$42="TRUE",'5-man'!$F$42="Yes"),25,50),0,AD254+1)))</f>
        <v/>
      </c>
      <c r="AF254">
        <f>IF(OR('5-man'!AF$63="R",'5-man'!AF$62=$R$258,AND(ISNUMBER($R$258),'5-man'!AF$62&lt;$R$258)),0,IF(AE253&gt;=100,0,IF(AE254+1&gt;=IF(OR('5-man'!$F$42=TRUE,'5-man'!$F$42="TRUE",'5-man'!$F$42="Yes"),25,50),0,AE254+1)))</f>
        <v/>
      </c>
      <c r="AG254">
        <f>IF(OR('5-man'!AG$63="R",'5-man'!AG$62=$R$258,AND(ISNUMBER($R$258),'5-man'!AG$62&lt;$R$258)),0,IF(AF253&gt;=100,0,IF(AF254+1&gt;=IF(OR('5-man'!$F$42=TRUE,'5-man'!$F$42="TRUE",'5-man'!$F$42="Yes"),25,50),0,AF254+1)))</f>
        <v/>
      </c>
      <c r="AH254">
        <f>IF(OR('5-man'!AH$63="R",'5-man'!AH$62=$R$258,AND(ISNUMBER($R$258),'5-man'!AH$62&lt;$R$258)),0,IF(AG253&gt;=100,0,IF(AG254+1&gt;=IF(OR('5-man'!$F$42=TRUE,'5-man'!$F$42="TRUE",'5-man'!$F$42="Yes"),25,50),0,AG254+1)))</f>
        <v/>
      </c>
      <c r="AI254">
        <f>IF(OR('5-man'!AI$63="R",'5-man'!AI$62=$R$258,AND(ISNUMBER($R$258),'5-man'!AI$62&lt;$R$258)),0,IF(AH253&gt;=100,0,IF(AH254+1&gt;=IF(OR('5-man'!$F$42=TRUE,'5-man'!$F$42="TRUE",'5-man'!$F$42="Yes"),25,50),0,AH254+1)))</f>
        <v/>
      </c>
      <c r="AJ254">
        <f>IF(OR('5-man'!AJ$63="R",'5-man'!AJ$62=$R$258,AND(ISNUMBER($R$258),'5-man'!AJ$62&lt;$R$258)),0,IF(AI253&gt;=100,0,IF(AI254+1&gt;=IF(OR('5-man'!$F$42=TRUE,'5-man'!$F$42="TRUE",'5-man'!$F$42="Yes"),25,50),0,AI254+1)))</f>
        <v/>
      </c>
      <c r="AK254">
        <f>IF(OR('5-man'!AK$63="R",'5-man'!AK$62=$R$258,AND(ISNUMBER($R$258),'5-man'!AK$62&lt;$R$258)),0,IF(AJ253&gt;=100,0,IF(AJ254+1&gt;=IF(OR('5-man'!$F$42=TRUE,'5-man'!$F$42="TRUE",'5-man'!$F$42="Yes"),25,50),0,AJ254+1)))</f>
        <v/>
      </c>
      <c r="AL254">
        <f>IF(OR('5-man'!AL$63="R",'5-man'!AL$62=$R$258,AND(ISNUMBER($R$258),'5-man'!AL$62&lt;$R$258)),0,IF(AK253&gt;=100,0,IF(AK254+1&gt;=IF(OR('5-man'!$F$42=TRUE,'5-man'!$F$42="TRUE",'5-man'!$F$42="Yes"),25,50),0,AK254+1)))</f>
        <v/>
      </c>
      <c r="AM254">
        <f>IF(OR('5-man'!AM$63="R",'5-man'!AM$62=$R$258,AND(ISNUMBER($R$258),'5-man'!AM$62&lt;$R$258)),0,IF(AL253&gt;=100,0,IF(AL254+1&gt;=IF(OR('5-man'!$F$42=TRUE,'5-man'!$F$42="TRUE",'5-man'!$F$42="Yes"),25,50),0,AL254+1)))</f>
        <v/>
      </c>
      <c r="AN254">
        <f>IF(OR('5-man'!AN$63="R",'5-man'!AN$62=$R$258,AND(ISNUMBER($R$258),'5-man'!AN$62&lt;$R$258)),0,IF(AM253&gt;=100,0,IF(AM254+1&gt;=IF(OR('5-man'!$F$42=TRUE,'5-man'!$F$42="TRUE",'5-man'!$F$42="Yes"),25,50),0,AM254+1)))</f>
        <v/>
      </c>
      <c r="AO254">
        <f>IF(OR('5-man'!AO$63="R",'5-man'!AO$62=$R$258,AND(ISNUMBER($R$258),'5-man'!AO$62&lt;$R$258)),0,IF(AN253&gt;=100,0,IF(AN254+1&gt;=IF(OR('5-man'!$F$42=TRUE,'5-man'!$F$42="TRUE",'5-man'!$F$42="Yes"),25,50),0,AN254+1)))</f>
        <v/>
      </c>
      <c r="AP254">
        <f>IF(OR('5-man'!AP$63="R",'5-man'!AP$62=$R$258,AND(ISNUMBER($R$258),'5-man'!AP$62&lt;$R$258)),0,IF(AO253&gt;=100,0,IF(AO254+1&gt;=IF(OR('5-man'!$F$42=TRUE,'5-man'!$F$42="TRUE",'5-man'!$F$42="Yes"),25,50),0,AO254+1)))</f>
        <v/>
      </c>
      <c r="AQ254">
        <f>IF(OR('5-man'!AQ$63="R",'5-man'!AQ$62=$R$258,AND(ISNUMBER($R$258),'5-man'!AQ$62&lt;$R$258)),0,IF(AP253&gt;=100,0,IF(AP254+1&gt;=IF(OR('5-man'!$F$42=TRUE,'5-man'!$F$42="TRUE",'5-man'!$F$42="Yes"),25,50),0,AP254+1)))</f>
        <v/>
      </c>
      <c r="AR254">
        <f>IF(OR('5-man'!AR$63="R",'5-man'!AR$62=$R$258,AND(ISNUMBER($R$258),'5-man'!AR$62&lt;$R$258)),0,IF(AQ253&gt;=100,0,IF(AQ254+1&gt;=IF(OR('5-man'!$F$42=TRUE,'5-man'!$F$42="TRUE",'5-man'!$F$42="Yes"),25,50),0,AQ254+1)))</f>
        <v/>
      </c>
      <c r="AS254">
        <f>IF(OR('5-man'!AS$63="R",'5-man'!AS$62=$R$258,AND(ISNUMBER($R$258),'5-man'!AS$62&lt;$R$258)),0,IF(AR253&gt;=100,0,IF(AR254+1&gt;=IF(OR('5-man'!$F$42=TRUE,'5-man'!$F$42="TRUE",'5-man'!$F$42="Yes"),25,50),0,AR254+1)))</f>
        <v/>
      </c>
      <c r="AT254">
        <f>IF(OR('5-man'!AT$63="R",'5-man'!AT$62=$R$258,AND(ISNUMBER($R$258),'5-man'!AT$62&lt;$R$258)),0,IF(AS253&gt;=100,0,IF(AS254+1&gt;=IF(OR('5-man'!$F$42=TRUE,'5-man'!$F$42="TRUE",'5-man'!$F$42="Yes"),25,50),0,AS254+1)))</f>
        <v/>
      </c>
      <c r="AU254">
        <f>IF(OR('5-man'!AU$63="R",'5-man'!AU$62=$R$258,AND(ISNUMBER($R$258),'5-man'!AU$62&lt;$R$258)),0,IF(AT253&gt;=100,0,IF(AT254+1&gt;=IF(OR('5-man'!$F$42=TRUE,'5-man'!$F$42="TRUE",'5-man'!$F$42="Yes"),25,50),0,AT254+1)))</f>
        <v/>
      </c>
      <c r="AV254">
        <f>IF(OR('5-man'!AV$63="R",'5-man'!AV$62=$R$258,AND(ISNUMBER($R$258),'5-man'!AV$62&lt;$R$258)),0,IF(AU253&gt;=100,0,IF(AU254+1&gt;=IF(OR('5-man'!$F$42=TRUE,'5-man'!$F$42="TRUE",'5-man'!$F$42="Yes"),25,50),0,AU254+1)))</f>
        <v/>
      </c>
      <c r="AW254">
        <f>IF(OR('5-man'!AW$63="R",'5-man'!AW$62=$R$258,AND(ISNUMBER($R$258),'5-man'!AW$62&lt;$R$258)),0,IF(AV253&gt;=100,0,IF(AV254+1&gt;=IF(OR('5-man'!$F$42=TRUE,'5-man'!$F$42="TRUE",'5-man'!$F$42="Yes"),25,50),0,AV254+1)))</f>
        <v/>
      </c>
      <c r="AX254">
        <f>IF(OR('5-man'!AX$63="R",'5-man'!AX$62=$R$258,AND(ISNUMBER($R$258),'5-man'!AX$62&lt;$R$258)),0,IF(AW253&gt;=100,0,IF(AW254+1&gt;=IF(OR('5-man'!$F$42=TRUE,'5-man'!$F$42="TRUE",'5-man'!$F$42="Yes"),25,50),0,AW254+1)))</f>
        <v/>
      </c>
      <c r="AY254">
        <f>IF(OR('5-man'!AY$63="R",'5-man'!AY$62=$R$258,AND(ISNUMBER($R$258),'5-man'!AY$62&lt;$R$258)),0,IF(AX253&gt;=100,0,IF(AX254+1&gt;=IF(OR('5-man'!$F$42=TRUE,'5-man'!$F$42="TRUE",'5-man'!$F$42="Yes"),25,50),0,AX254+1)))</f>
        <v/>
      </c>
      <c r="AZ254">
        <f>IF(OR('5-man'!AZ$63="R",'5-man'!AZ$62=$R$258,AND(ISNUMBER($R$258),'5-man'!AZ$62&lt;$R$258)),0,IF(AY253&gt;=100,0,IF(AY254+1&gt;=IF(OR('5-man'!$F$42=TRUE,'5-man'!$F$42="TRUE",'5-man'!$F$42="Yes"),25,50),0,AY254+1)))</f>
        <v/>
      </c>
      <c r="BA254">
        <f>IF(OR('5-man'!BA$63="R",'5-man'!BA$62=$R$258,AND(ISNUMBER($R$258),'5-man'!BA$62&lt;$R$258)),0,IF(AZ253&gt;=100,0,IF(AZ254+1&gt;=IF(OR('5-man'!$F$42=TRUE,'5-man'!$F$42="TRUE",'5-man'!$F$42="Yes"),25,50),0,AZ254+1)))</f>
        <v/>
      </c>
      <c r="BB254">
        <f>IF(OR('5-man'!BB$63="R",'5-man'!BB$62=$R$258,AND(ISNUMBER($R$258),'5-man'!BB$62&lt;$R$258)),0,IF(BA253&gt;=100,0,IF(BA254+1&gt;=IF(OR('5-man'!$F$42=TRUE,'5-man'!$F$42="TRUE",'5-man'!$F$42="Yes"),25,50),0,BA254+1)))</f>
        <v/>
      </c>
      <c r="BC254">
        <f>IF(OR('5-man'!BC$63="R",'5-man'!BC$62=$R$258,AND(ISNUMBER($R$258),'5-man'!BC$62&lt;$R$258)),0,IF(BB253&gt;=100,0,IF(BB254+1&gt;=IF(OR('5-man'!$F$42=TRUE,'5-man'!$F$42="TRUE",'5-man'!$F$42="Yes"),25,50),0,BB254+1)))</f>
        <v/>
      </c>
      <c r="BD254">
        <f>IF(OR('5-man'!BD$63="R",'5-man'!BD$62=$R$258,AND(ISNUMBER($R$258),'5-man'!BD$62&lt;$R$258)),0,IF(BC253&gt;=100,0,IF(BC254+1&gt;=IF(OR('5-man'!$F$42=TRUE,'5-man'!$F$42="TRUE",'5-man'!$F$42="Yes"),25,50),0,BC254+1)))</f>
        <v/>
      </c>
      <c r="BE254">
        <f>IF(OR('5-man'!BE$63="R",'5-man'!BE$62=$R$258,AND(ISNUMBER($R$258),'5-man'!BE$62&lt;$R$258)),0,IF(BD253&gt;=100,0,IF(BD254+1&gt;=IF(OR('5-man'!$F$42=TRUE,'5-man'!$F$42="TRUE",'5-man'!$F$42="Yes"),25,50),0,BD254+1)))</f>
        <v/>
      </c>
      <c r="BF254">
        <f>IF(OR('5-man'!BF$63="R",'5-man'!BF$62=$R$258,AND(ISNUMBER($R$258),'5-man'!BF$62&lt;$R$258)),0,IF(BE253&gt;=100,0,IF(BE254+1&gt;=IF(OR('5-man'!$F$42=TRUE,'5-man'!$F$42="TRUE",'5-man'!$F$42="Yes"),25,50),0,BE254+1)))</f>
        <v/>
      </c>
      <c r="BG254">
        <f>IF(OR('5-man'!BG$63="R",'5-man'!BG$62=$R$258,AND(ISNUMBER($R$258),'5-man'!BG$62&lt;$R$258)),0,IF(BF253&gt;=100,0,IF(BF254+1&gt;=IF(OR('5-man'!$F$42=TRUE,'5-man'!$F$42="TRUE",'5-man'!$F$42="Yes"),25,50),0,BF254+1)))</f>
        <v/>
      </c>
      <c r="BH254">
        <f>IF(OR('5-man'!BH$63="R",'5-man'!BH$62=$R$258,AND(ISNUMBER($R$258),'5-man'!BH$62&lt;$R$258)),0,IF(BG253&gt;=100,0,IF(BG254+1&gt;=IF(OR('5-man'!$F$42=TRUE,'5-man'!$F$42="TRUE",'5-man'!$F$42="Yes"),25,50),0,BG254+1)))</f>
        <v/>
      </c>
      <c r="BI254">
        <f>IF(OR('5-man'!BI$63="R",'5-man'!BI$62=$R$258,AND(ISNUMBER($R$258),'5-man'!BI$62&lt;$R$258)),0,IF(BH253&gt;=100,0,IF(BH254+1&gt;=IF(OR('5-man'!$F$42=TRUE,'5-man'!$F$42="TRUE",'5-man'!$F$42="Yes"),25,50),0,BH254+1)))</f>
        <v/>
      </c>
      <c r="BJ254">
        <f>IF(OR('5-man'!BJ$63="R",'5-man'!BJ$62=$R$258,AND(ISNUMBER($R$258),'5-man'!BJ$62&lt;$R$258)),0,IF(BI253&gt;=100,0,IF(BI254+1&gt;=IF(OR('5-man'!$F$42=TRUE,'5-man'!$F$42="TRUE",'5-man'!$F$42="Yes"),25,50),0,BI254+1)))</f>
        <v/>
      </c>
      <c r="BK254">
        <f>IF(OR('5-man'!BK$63="R",'5-man'!BK$62=$R$258,AND(ISNUMBER($R$258),'5-man'!BK$62&lt;$R$258)),0,IF(BJ253&gt;=100,0,IF(BJ254+1&gt;=IF(OR('5-man'!$F$42=TRUE,'5-man'!$F$42="TRUE",'5-man'!$F$42="Yes"),25,50),0,BJ254+1)))</f>
        <v/>
      </c>
      <c r="BL254">
        <f>IF(OR('5-man'!BL$63="R",'5-man'!BL$62=$R$258,AND(ISNUMBER($R$258),'5-man'!BL$62&lt;$R$258)),0,IF(BK253&gt;=100,0,IF(BK254+1&gt;=IF(OR('5-man'!$F$42=TRUE,'5-man'!$F$42="TRUE",'5-man'!$F$42="Yes"),25,50),0,BK254+1)))</f>
        <v/>
      </c>
      <c r="BM254">
        <f>IF(OR('5-man'!BM$63="R",'5-man'!BM$62=$R$258,AND(ISNUMBER($R$258),'5-man'!BM$62&lt;$R$258)),0,IF(BL253&gt;=100,0,IF(BL254+1&gt;=IF(OR('5-man'!$F$42=TRUE,'5-man'!$F$42="TRUE",'5-man'!$F$42="Yes"),25,50),0,BL254+1)))</f>
        <v/>
      </c>
      <c r="BN254">
        <f>IF(OR('5-man'!BN$63="R",'5-man'!BN$62=$R$258,AND(ISNUMBER($R$258),'5-man'!BN$62&lt;$R$258)),0,IF(BM253&gt;=100,0,IF(BM254+1&gt;=IF(OR('5-man'!$F$42=TRUE,'5-man'!$F$42="TRUE",'5-man'!$F$42="Yes"),25,50),0,BM254+1)))</f>
        <v/>
      </c>
      <c r="BO254">
        <f>IF(OR('5-man'!BO$63="R",'5-man'!BO$62=$R$258,AND(ISNUMBER($R$258),'5-man'!BO$62&lt;$R$258)),0,IF(BN253&gt;=100,0,IF(BN254+1&gt;=IF(OR('5-man'!$F$42=TRUE,'5-man'!$F$42="TRUE",'5-man'!$F$42="Yes"),25,50),0,BN254+1)))</f>
        <v/>
      </c>
      <c r="BP254">
        <f>IF(OR('5-man'!BP$63="R",'5-man'!BP$62=$R$258,AND(ISNUMBER($R$258),'5-man'!BP$62&lt;$R$258)),0,IF(BO253&gt;=100,0,IF(BO254+1&gt;=IF(OR('5-man'!$F$42=TRUE,'5-man'!$F$42="TRUE",'5-man'!$F$42="Yes"),25,50),0,BO254+1)))</f>
        <v/>
      </c>
      <c r="BQ254">
        <f>IF(OR('5-man'!BQ$63="R",'5-man'!BQ$62=$R$258,AND(ISNUMBER($R$258),'5-man'!BQ$62&lt;$R$258)),0,IF(BP253&gt;=100,0,IF(BP254+1&gt;=IF(OR('5-man'!$F$42=TRUE,'5-man'!$F$42="TRUE",'5-man'!$F$42="Yes"),25,50),0,BP254+1)))</f>
        <v/>
      </c>
      <c r="BR254">
        <f>IF(OR('5-man'!BR$63="R",'5-man'!BR$62=$R$258,AND(ISNUMBER($R$258),'5-man'!BR$62&lt;$R$258)),0,IF(BQ253&gt;=100,0,IF(BQ254+1&gt;=IF(OR('5-man'!$F$42=TRUE,'5-man'!$F$42="TRUE",'5-man'!$F$42="Yes"),25,50),0,BQ254+1)))</f>
        <v/>
      </c>
      <c r="BS254">
        <f>IF(OR('5-man'!BS$63="R",'5-man'!BS$62=$R$258,AND(ISNUMBER($R$258),'5-man'!BS$62&lt;$R$258)),0,IF(BR253&gt;=100,0,IF(BR254+1&gt;=IF(OR('5-man'!$F$42=TRUE,'5-man'!$F$42="TRUE",'5-man'!$F$42="Yes"),25,50),0,BR254+1)))</f>
        <v/>
      </c>
      <c r="BT254">
        <f>IF(OR('5-man'!BT$63="R",'5-man'!BT$62=$R$258,AND(ISNUMBER($R$258),'5-man'!BT$62&lt;$R$258)),0,IF(BS253&gt;=100,0,IF(BS254+1&gt;=IF(OR('5-man'!$F$42=TRUE,'5-man'!$F$42="TRUE",'5-man'!$F$42="Yes"),25,50),0,BS254+1)))</f>
        <v/>
      </c>
      <c r="BU254">
        <f>IF(OR('5-man'!BU$63="R",'5-man'!BU$62=$R$258,AND(ISNUMBER($R$258),'5-man'!BU$62&lt;$R$258)),0,IF(BT253&gt;=100,0,IF(BT254+1&gt;=IF(OR('5-man'!$F$42=TRUE,'5-man'!$F$42="TRUE",'5-man'!$F$42="Yes"),25,50),0,BT254+1)))</f>
        <v/>
      </c>
      <c r="BV254">
        <f>IF(OR('5-man'!BV$63="R",'5-man'!BV$62=$R$258,AND(ISNUMBER($R$258),'5-man'!BV$62&lt;$R$258)),0,IF(BU253&gt;=100,0,IF(BU254+1&gt;=IF(OR('5-man'!$F$42=TRUE,'5-man'!$F$42="TRUE",'5-man'!$F$42="Yes"),25,50),0,BU254+1)))</f>
        <v/>
      </c>
      <c r="BW254">
        <f>IF(OR('5-man'!BW$63="R",'5-man'!BW$62=$R$258,AND(ISNUMBER($R$258),'5-man'!BW$62&lt;$R$258)),0,IF(BV253&gt;=100,0,IF(BV254+1&gt;=IF(OR('5-man'!$F$42=TRUE,'5-man'!$F$42="TRUE",'5-man'!$F$42="Yes"),25,50),0,BV254+1)))</f>
        <v/>
      </c>
      <c r="BX254">
        <f>IF(OR('5-man'!BX$63="R",'5-man'!BX$62=$R$258,AND(ISNUMBER($R$258),'5-man'!BX$62&lt;$R$258)),0,IF(BW253&gt;=100,0,IF(BW254+1&gt;=IF(OR('5-man'!$F$42=TRUE,'5-man'!$F$42="TRUE",'5-man'!$F$42="Yes"),25,50),0,BW254+1)))</f>
        <v/>
      </c>
      <c r="BY254">
        <f>IF(OR('5-man'!BY$63="R",'5-man'!BY$62=$R$258,AND(ISNUMBER($R$258),'5-man'!BY$62&lt;$R$258)),0,IF(BX253&gt;=100,0,IF(BX254+1&gt;=IF(OR('5-man'!$F$42=TRUE,'5-man'!$F$42="TRUE",'5-man'!$F$42="Yes"),25,50),0,BX254+1)))</f>
        <v/>
      </c>
      <c r="BZ254">
        <f>IF(OR('5-man'!BZ$63="R",'5-man'!BZ$62=$R$258,AND(ISNUMBER($R$258),'5-man'!BZ$62&lt;$R$258)),0,IF(BY253&gt;=100,0,IF(BY254+1&gt;=IF(OR('5-man'!$F$42=TRUE,'5-man'!$F$42="TRUE",'5-man'!$F$42="Yes"),25,50),0,BY254+1)))</f>
        <v/>
      </c>
      <c r="CA254">
        <f>IF(OR('5-man'!CA$63="R",'5-man'!CA$62=$R$258,AND(ISNUMBER($R$258),'5-man'!CA$62&lt;$R$258)),0,IF(BZ253&gt;=100,0,IF(BZ254+1&gt;=IF(OR('5-man'!$F$42=TRUE,'5-man'!$F$42="TRUE",'5-man'!$F$42="Yes"),25,50),0,BZ254+1)))</f>
        <v/>
      </c>
      <c r="CB254">
        <f>IF(OR('5-man'!CB$63="R",'5-man'!CB$62=$R$258,AND(ISNUMBER($R$258),'5-man'!CB$62&lt;$R$258)),0,IF(CA253&gt;=100,0,IF(CA254+1&gt;=IF(OR('5-man'!$F$42=TRUE,'5-man'!$F$42="TRUE",'5-man'!$F$42="Yes"),25,50),0,CA254+1)))</f>
        <v/>
      </c>
      <c r="CC254">
        <f>IF(OR('5-man'!CC$63="R",'5-man'!CC$62=$R$258,AND(ISNUMBER($R$258),'5-man'!CC$62&lt;$R$258)),0,IF(CB253&gt;=100,0,IF(CB254+1&gt;=IF(OR('5-man'!$F$42=TRUE,'5-man'!$F$42="TRUE",'5-man'!$F$42="Yes"),25,50),0,CB254+1)))</f>
        <v/>
      </c>
      <c r="CD254">
        <f>IF(OR('5-man'!CD$63="R",'5-man'!CD$62=$R$258,AND(ISNUMBER($R$258),'5-man'!CD$62&lt;$R$258)),0,IF(CC253&gt;=100,0,IF(CC254+1&gt;=IF(OR('5-man'!$F$42=TRUE,'5-man'!$F$42="TRUE",'5-man'!$F$42="Yes"),25,50),0,CC254+1)))</f>
        <v/>
      </c>
    </row>
    <row r="255">
      <c r="A255" t="inlineStr">
        <is>
          <t>P1 flag</t>
        </is>
      </c>
      <c r="B255" t="n">
        <v>0</v>
      </c>
      <c r="C255">
        <f>IF(OR(B255=1,OR('5-man'!C$63="D",'5-man'!C$63="A",'5-man'!C$63="S",'5-man'!C$63="C",'5-man'!C$63="H",'5-man'!C$63="B",'5-man'!C$63="T",'5-man'!C$63="E",'5-man'!C$63="SB")),1,0)</f>
        <v/>
      </c>
      <c r="D255">
        <f>IF(OR(C255=1,OR('5-man'!D$63="D",'5-man'!D$63="A",'5-man'!D$63="S",'5-man'!D$63="C",'5-man'!D$63="H",'5-man'!D$63="B",'5-man'!D$63="T",'5-man'!D$63="E",'5-man'!D$63="SB")),1,0)</f>
        <v/>
      </c>
      <c r="E255">
        <f>IF(OR(D255=1,OR('5-man'!E$63="D",'5-man'!E$63="A",'5-man'!E$63="S",'5-man'!E$63="C",'5-man'!E$63="H",'5-man'!E$63="B",'5-man'!E$63="T",'5-man'!E$63="E",'5-man'!E$63="SB")),1,0)</f>
        <v/>
      </c>
      <c r="F255">
        <f>IF(OR(E255=1,OR('5-man'!F$63="D",'5-man'!F$63="A",'5-man'!F$63="S",'5-man'!F$63="C",'5-man'!F$63="H",'5-man'!F$63="B",'5-man'!F$63="T",'5-man'!F$63="E",'5-man'!F$63="SB")),1,0)</f>
        <v/>
      </c>
      <c r="G255">
        <f>IF(OR(F255=1,OR('5-man'!G$63="D",'5-man'!G$63="A",'5-man'!G$63="S",'5-man'!G$63="C",'5-man'!G$63="H",'5-man'!G$63="B",'5-man'!G$63="T",'5-man'!G$63="E",'5-man'!G$63="SB")),1,0)</f>
        <v/>
      </c>
      <c r="H255">
        <f>IF(OR(G255=1,OR('5-man'!H$63="D",'5-man'!H$63="A",'5-man'!H$63="S",'5-man'!H$63="C",'5-man'!H$63="H",'5-man'!H$63="B",'5-man'!H$63="T",'5-man'!H$63="E",'5-man'!H$63="SB")),1,0)</f>
        <v/>
      </c>
      <c r="I255">
        <f>IF(OR(H255=1,OR('5-man'!I$63="D",'5-man'!I$63="A",'5-man'!I$63="S",'5-man'!I$63="C",'5-man'!I$63="H",'5-man'!I$63="B",'5-man'!I$63="T",'5-man'!I$63="E",'5-man'!I$63="SB")),1,0)</f>
        <v/>
      </c>
      <c r="J255">
        <f>IF(OR(I255=1,OR('5-man'!J$63="D",'5-man'!J$63="A",'5-man'!J$63="S",'5-man'!J$63="C",'5-man'!J$63="H",'5-man'!J$63="B",'5-man'!J$63="T",'5-man'!J$63="E",'5-man'!J$63="SB")),1,0)</f>
        <v/>
      </c>
      <c r="K255">
        <f>IF(OR(J255=1,OR('5-man'!K$63="D",'5-man'!K$63="A",'5-man'!K$63="S",'5-man'!K$63="C",'5-man'!K$63="H",'5-man'!K$63="B",'5-man'!K$63="T",'5-man'!K$63="E",'5-man'!K$63="SB")),1,0)</f>
        <v/>
      </c>
      <c r="L255">
        <f>IF(OR(K255=1,OR('5-man'!L$63="D",'5-man'!L$63="A",'5-man'!L$63="S",'5-man'!L$63="C",'5-man'!L$63="H",'5-man'!L$63="B",'5-man'!L$63="T",'5-man'!L$63="E",'5-man'!L$63="SB")),1,0)</f>
        <v/>
      </c>
      <c r="M255">
        <f>IF(OR(L255=1,OR('5-man'!M$63="D",'5-man'!M$63="A",'5-man'!M$63="S",'5-man'!M$63="C",'5-man'!M$63="H",'5-man'!M$63="B",'5-man'!M$63="T",'5-man'!M$63="E",'5-man'!M$63="SB")),1,0)</f>
        <v/>
      </c>
      <c r="N255">
        <f>IF(OR(M255=1,OR('5-man'!N$63="D",'5-man'!N$63="A",'5-man'!N$63="S",'5-man'!N$63="C",'5-man'!N$63="H",'5-man'!N$63="B",'5-man'!N$63="T",'5-man'!N$63="E",'5-man'!N$63="SB")),1,0)</f>
        <v/>
      </c>
      <c r="O255">
        <f>IF(OR(N255=1,OR('5-man'!O$63="D",'5-man'!O$63="A",'5-man'!O$63="S",'5-man'!O$63="C",'5-man'!O$63="H",'5-man'!O$63="B",'5-man'!O$63="T",'5-man'!O$63="E",'5-man'!O$63="SB")),1,0)</f>
        <v/>
      </c>
      <c r="P255">
        <f>IF(OR(O255=1,OR('5-man'!P$63="D",'5-man'!P$63="A",'5-man'!P$63="S",'5-man'!P$63="C",'5-man'!P$63="H",'5-man'!P$63="B",'5-man'!P$63="T",'5-man'!P$63="E",'5-man'!P$63="SB")),1,0)</f>
        <v/>
      </c>
      <c r="Q255">
        <f>IF(OR(P255=1,OR('5-man'!Q$63="D",'5-man'!Q$63="A",'5-man'!Q$63="S",'5-man'!Q$63="C",'5-man'!Q$63="H",'5-man'!Q$63="B",'5-man'!Q$63="T",'5-man'!Q$63="E",'5-man'!Q$63="SB")),1,0)</f>
        <v/>
      </c>
      <c r="R255">
        <f>IF(OR(Q255=1,OR('5-man'!R$63="D",'5-man'!R$63="A",'5-man'!R$63="S",'5-man'!R$63="C",'5-man'!R$63="H",'5-man'!R$63="B",'5-man'!R$63="T",'5-man'!R$63="E",'5-man'!R$63="SB")),1,0)</f>
        <v/>
      </c>
      <c r="S255">
        <f>IF(OR(R255=1,OR('5-man'!S$63="D",'5-man'!S$63="A",'5-man'!S$63="S",'5-man'!S$63="C",'5-man'!S$63="H",'5-man'!S$63="B",'5-man'!S$63="T",'5-man'!S$63="E",'5-man'!S$63="SB")),1,0)</f>
        <v/>
      </c>
      <c r="T255">
        <f>IF(OR(S255=1,OR('5-man'!T$63="D",'5-man'!T$63="A",'5-man'!T$63="S",'5-man'!T$63="C",'5-man'!T$63="H",'5-man'!T$63="B",'5-man'!T$63="T",'5-man'!T$63="E",'5-man'!T$63="SB")),1,0)</f>
        <v/>
      </c>
      <c r="U255">
        <f>IF(OR(T255=1,OR('5-man'!U$63="D",'5-man'!U$63="A",'5-man'!U$63="S",'5-man'!U$63="C",'5-man'!U$63="H",'5-man'!U$63="B",'5-man'!U$63="T",'5-man'!U$63="E",'5-man'!U$63="SB")),1,0)</f>
        <v/>
      </c>
      <c r="V255">
        <f>IF(OR(U255=1,OR('5-man'!V$63="D",'5-man'!V$63="A",'5-man'!V$63="S",'5-man'!V$63="C",'5-man'!V$63="H",'5-man'!V$63="B",'5-man'!V$63="T",'5-man'!V$63="E",'5-man'!V$63="SB")),1,0)</f>
        <v/>
      </c>
      <c r="W255">
        <f>IF(OR(V255=1,OR('5-man'!W$63="D",'5-man'!W$63="A",'5-man'!W$63="S",'5-man'!W$63="C",'5-man'!W$63="H",'5-man'!W$63="B",'5-man'!W$63="T",'5-man'!W$63="E",'5-man'!W$63="SB")),1,0)</f>
        <v/>
      </c>
      <c r="X255">
        <f>IF(OR(W255=1,OR('5-man'!X$63="D",'5-man'!X$63="A",'5-man'!X$63="S",'5-man'!X$63="C",'5-man'!X$63="H",'5-man'!X$63="B",'5-man'!X$63="T",'5-man'!X$63="E",'5-man'!X$63="SB")),1,0)</f>
        <v/>
      </c>
      <c r="Y255">
        <f>IF(OR(X255=1,OR('5-man'!Y$63="D",'5-man'!Y$63="A",'5-man'!Y$63="S",'5-man'!Y$63="C",'5-man'!Y$63="H",'5-man'!Y$63="B",'5-man'!Y$63="T",'5-man'!Y$63="E",'5-man'!Y$63="SB")),1,0)</f>
        <v/>
      </c>
      <c r="Z255">
        <f>IF(OR(Y255=1,OR('5-man'!Z$63="D",'5-man'!Z$63="A",'5-man'!Z$63="S",'5-man'!Z$63="C",'5-man'!Z$63="H",'5-man'!Z$63="B",'5-man'!Z$63="T",'5-man'!Z$63="E",'5-man'!Z$63="SB")),1,0)</f>
        <v/>
      </c>
      <c r="AA255">
        <f>IF(OR(Z255=1,OR('5-man'!AA$63="D",'5-man'!AA$63="A",'5-man'!AA$63="S",'5-man'!AA$63="C",'5-man'!AA$63="H",'5-man'!AA$63="B",'5-man'!AA$63="T",'5-man'!AA$63="E",'5-man'!AA$63="SB")),1,0)</f>
        <v/>
      </c>
      <c r="AB255">
        <f>IF(OR(AA255=1,OR('5-man'!AB$63="D",'5-man'!AB$63="A",'5-man'!AB$63="S",'5-man'!AB$63="C",'5-man'!AB$63="H",'5-man'!AB$63="B",'5-man'!AB$63="T",'5-man'!AB$63="E",'5-man'!AB$63="SB")),1,0)</f>
        <v/>
      </c>
      <c r="AC255">
        <f>IF(OR(AB255=1,OR('5-man'!AC$63="D",'5-man'!AC$63="A",'5-man'!AC$63="S",'5-man'!AC$63="C",'5-man'!AC$63="H",'5-man'!AC$63="B",'5-man'!AC$63="T",'5-man'!AC$63="E",'5-man'!AC$63="SB")),1,0)</f>
        <v/>
      </c>
      <c r="AD255">
        <f>IF(OR(AC255=1,OR('5-man'!AD$63="D",'5-man'!AD$63="A",'5-man'!AD$63="S",'5-man'!AD$63="C",'5-man'!AD$63="H",'5-man'!AD$63="B",'5-man'!AD$63="T",'5-man'!AD$63="E",'5-man'!AD$63="SB")),1,0)</f>
        <v/>
      </c>
      <c r="AE255">
        <f>IF(OR(AD255=1,OR('5-man'!AE$63="D",'5-man'!AE$63="A",'5-man'!AE$63="S",'5-man'!AE$63="C",'5-man'!AE$63="H",'5-man'!AE$63="B",'5-man'!AE$63="T",'5-man'!AE$63="E",'5-man'!AE$63="SB")),1,0)</f>
        <v/>
      </c>
      <c r="AF255">
        <f>IF(OR(AE255=1,OR('5-man'!AF$63="D",'5-man'!AF$63="A",'5-man'!AF$63="S",'5-man'!AF$63="C",'5-man'!AF$63="H",'5-man'!AF$63="B",'5-man'!AF$63="T",'5-man'!AF$63="E",'5-man'!AF$63="SB")),1,0)</f>
        <v/>
      </c>
      <c r="AG255">
        <f>IF(OR(AF255=1,OR('5-man'!AG$63="D",'5-man'!AG$63="A",'5-man'!AG$63="S",'5-man'!AG$63="C",'5-man'!AG$63="H",'5-man'!AG$63="B",'5-man'!AG$63="T",'5-man'!AG$63="E",'5-man'!AG$63="SB")),1,0)</f>
        <v/>
      </c>
      <c r="AH255">
        <f>IF(OR(AG255=1,OR('5-man'!AH$63="D",'5-man'!AH$63="A",'5-man'!AH$63="S",'5-man'!AH$63="C",'5-man'!AH$63="H",'5-man'!AH$63="B",'5-man'!AH$63="T",'5-man'!AH$63="E",'5-man'!AH$63="SB")),1,0)</f>
        <v/>
      </c>
      <c r="AI255">
        <f>IF(OR(AH255=1,OR('5-man'!AI$63="D",'5-man'!AI$63="A",'5-man'!AI$63="S",'5-man'!AI$63="C",'5-man'!AI$63="H",'5-man'!AI$63="B",'5-man'!AI$63="T",'5-man'!AI$63="E",'5-man'!AI$63="SB")),1,0)</f>
        <v/>
      </c>
      <c r="AJ255">
        <f>IF(OR(AI255=1,OR('5-man'!AJ$63="D",'5-man'!AJ$63="A",'5-man'!AJ$63="S",'5-man'!AJ$63="C",'5-man'!AJ$63="H",'5-man'!AJ$63="B",'5-man'!AJ$63="T",'5-man'!AJ$63="E",'5-man'!AJ$63="SB")),1,0)</f>
        <v/>
      </c>
      <c r="AK255">
        <f>IF(OR(AJ255=1,OR('5-man'!AK$63="D",'5-man'!AK$63="A",'5-man'!AK$63="S",'5-man'!AK$63="C",'5-man'!AK$63="H",'5-man'!AK$63="B",'5-man'!AK$63="T",'5-man'!AK$63="E",'5-man'!AK$63="SB")),1,0)</f>
        <v/>
      </c>
      <c r="AL255">
        <f>IF(OR(AK255=1,OR('5-man'!AL$63="D",'5-man'!AL$63="A",'5-man'!AL$63="S",'5-man'!AL$63="C",'5-man'!AL$63="H",'5-man'!AL$63="B",'5-man'!AL$63="T",'5-man'!AL$63="E",'5-man'!AL$63="SB")),1,0)</f>
        <v/>
      </c>
      <c r="AM255">
        <f>IF(OR(AL255=1,OR('5-man'!AM$63="D",'5-man'!AM$63="A",'5-man'!AM$63="S",'5-man'!AM$63="C",'5-man'!AM$63="H",'5-man'!AM$63="B",'5-man'!AM$63="T",'5-man'!AM$63="E",'5-man'!AM$63="SB")),1,0)</f>
        <v/>
      </c>
      <c r="AN255">
        <f>IF(OR(AM255=1,OR('5-man'!AN$63="D",'5-man'!AN$63="A",'5-man'!AN$63="S",'5-man'!AN$63="C",'5-man'!AN$63="H",'5-man'!AN$63="B",'5-man'!AN$63="T",'5-man'!AN$63="E",'5-man'!AN$63="SB")),1,0)</f>
        <v/>
      </c>
      <c r="AO255">
        <f>IF(OR(AN255=1,OR('5-man'!AO$63="D",'5-man'!AO$63="A",'5-man'!AO$63="S",'5-man'!AO$63="C",'5-man'!AO$63="H",'5-man'!AO$63="B",'5-man'!AO$63="T",'5-man'!AO$63="E",'5-man'!AO$63="SB")),1,0)</f>
        <v/>
      </c>
      <c r="AP255">
        <f>IF(OR(AO255=1,OR('5-man'!AP$63="D",'5-man'!AP$63="A",'5-man'!AP$63="S",'5-man'!AP$63="C",'5-man'!AP$63="H",'5-man'!AP$63="B",'5-man'!AP$63="T",'5-man'!AP$63="E",'5-man'!AP$63="SB")),1,0)</f>
        <v/>
      </c>
      <c r="AQ255">
        <f>IF(OR(AP255=1,OR('5-man'!AQ$63="D",'5-man'!AQ$63="A",'5-man'!AQ$63="S",'5-man'!AQ$63="C",'5-man'!AQ$63="H",'5-man'!AQ$63="B",'5-man'!AQ$63="T",'5-man'!AQ$63="E",'5-man'!AQ$63="SB")),1,0)</f>
        <v/>
      </c>
      <c r="AR255">
        <f>IF(OR(AQ255=1,OR('5-man'!AR$63="D",'5-man'!AR$63="A",'5-man'!AR$63="S",'5-man'!AR$63="C",'5-man'!AR$63="H",'5-man'!AR$63="B",'5-man'!AR$63="T",'5-man'!AR$63="E",'5-man'!AR$63="SB")),1,0)</f>
        <v/>
      </c>
      <c r="AS255">
        <f>IF(OR(AR255=1,OR('5-man'!AS$63="D",'5-man'!AS$63="A",'5-man'!AS$63="S",'5-man'!AS$63="C",'5-man'!AS$63="H",'5-man'!AS$63="B",'5-man'!AS$63="T",'5-man'!AS$63="E",'5-man'!AS$63="SB")),1,0)</f>
        <v/>
      </c>
      <c r="AT255">
        <f>IF(OR(AS255=1,OR('5-man'!AT$63="D",'5-man'!AT$63="A",'5-man'!AT$63="S",'5-man'!AT$63="C",'5-man'!AT$63="H",'5-man'!AT$63="B",'5-man'!AT$63="T",'5-man'!AT$63="E",'5-man'!AT$63="SB")),1,0)</f>
        <v/>
      </c>
      <c r="AU255">
        <f>IF(OR(AT255=1,OR('5-man'!AU$63="D",'5-man'!AU$63="A",'5-man'!AU$63="S",'5-man'!AU$63="C",'5-man'!AU$63="H",'5-man'!AU$63="B",'5-man'!AU$63="T",'5-man'!AU$63="E",'5-man'!AU$63="SB")),1,0)</f>
        <v/>
      </c>
      <c r="AV255">
        <f>IF(OR(AU255=1,OR('5-man'!AV$63="D",'5-man'!AV$63="A",'5-man'!AV$63="S",'5-man'!AV$63="C",'5-man'!AV$63="H",'5-man'!AV$63="B",'5-man'!AV$63="T",'5-man'!AV$63="E",'5-man'!AV$63="SB")),1,0)</f>
        <v/>
      </c>
      <c r="AW255">
        <f>IF(OR(AV255=1,OR('5-man'!AW$63="D",'5-man'!AW$63="A",'5-man'!AW$63="S",'5-man'!AW$63="C",'5-man'!AW$63="H",'5-man'!AW$63="B",'5-man'!AW$63="T",'5-man'!AW$63="E",'5-man'!AW$63="SB")),1,0)</f>
        <v/>
      </c>
      <c r="AX255">
        <f>IF(OR(AW255=1,OR('5-man'!AX$63="D",'5-man'!AX$63="A",'5-man'!AX$63="S",'5-man'!AX$63="C",'5-man'!AX$63="H",'5-man'!AX$63="B",'5-man'!AX$63="T",'5-man'!AX$63="E",'5-man'!AX$63="SB")),1,0)</f>
        <v/>
      </c>
      <c r="AY255">
        <f>IF(OR(AX255=1,OR('5-man'!AY$63="D",'5-man'!AY$63="A",'5-man'!AY$63="S",'5-man'!AY$63="C",'5-man'!AY$63="H",'5-man'!AY$63="B",'5-man'!AY$63="T",'5-man'!AY$63="E",'5-man'!AY$63="SB")),1,0)</f>
        <v/>
      </c>
      <c r="AZ255">
        <f>IF(OR(AY255=1,OR('5-man'!AZ$63="D",'5-man'!AZ$63="A",'5-man'!AZ$63="S",'5-man'!AZ$63="C",'5-man'!AZ$63="H",'5-man'!AZ$63="B",'5-man'!AZ$63="T",'5-man'!AZ$63="E",'5-man'!AZ$63="SB")),1,0)</f>
        <v/>
      </c>
      <c r="BA255">
        <f>IF(OR(AZ255=1,OR('5-man'!BA$63="D",'5-man'!BA$63="A",'5-man'!BA$63="S",'5-man'!BA$63="C",'5-man'!BA$63="H",'5-man'!BA$63="B",'5-man'!BA$63="T",'5-man'!BA$63="E",'5-man'!BA$63="SB")),1,0)</f>
        <v/>
      </c>
      <c r="BB255">
        <f>IF(OR(BA255=1,OR('5-man'!BB$63="D",'5-man'!BB$63="A",'5-man'!BB$63="S",'5-man'!BB$63="C",'5-man'!BB$63="H",'5-man'!BB$63="B",'5-man'!BB$63="T",'5-man'!BB$63="E",'5-man'!BB$63="SB")),1,0)</f>
        <v/>
      </c>
      <c r="BC255">
        <f>IF(OR(BB255=1,OR('5-man'!BC$63="D",'5-man'!BC$63="A",'5-man'!BC$63="S",'5-man'!BC$63="C",'5-man'!BC$63="H",'5-man'!BC$63="B",'5-man'!BC$63="T",'5-man'!BC$63="E",'5-man'!BC$63="SB")),1,0)</f>
        <v/>
      </c>
      <c r="BD255">
        <f>IF(OR(BC255=1,OR('5-man'!BD$63="D",'5-man'!BD$63="A",'5-man'!BD$63="S",'5-man'!BD$63="C",'5-man'!BD$63="H",'5-man'!BD$63="B",'5-man'!BD$63="T",'5-man'!BD$63="E",'5-man'!BD$63="SB")),1,0)</f>
        <v/>
      </c>
      <c r="BE255">
        <f>IF(OR(BD255=1,OR('5-man'!BE$63="D",'5-man'!BE$63="A",'5-man'!BE$63="S",'5-man'!BE$63="C",'5-man'!BE$63="H",'5-man'!BE$63="B",'5-man'!BE$63="T",'5-man'!BE$63="E",'5-man'!BE$63="SB")),1,0)</f>
        <v/>
      </c>
      <c r="BF255">
        <f>IF(OR(BE255=1,OR('5-man'!BF$63="D",'5-man'!BF$63="A",'5-man'!BF$63="S",'5-man'!BF$63="C",'5-man'!BF$63="H",'5-man'!BF$63="B",'5-man'!BF$63="T",'5-man'!BF$63="E",'5-man'!BF$63="SB")),1,0)</f>
        <v/>
      </c>
      <c r="BG255">
        <f>IF(OR(BF255=1,OR('5-man'!BG$63="D",'5-man'!BG$63="A",'5-man'!BG$63="S",'5-man'!BG$63="C",'5-man'!BG$63="H",'5-man'!BG$63="B",'5-man'!BG$63="T",'5-man'!BG$63="E",'5-man'!BG$63="SB")),1,0)</f>
        <v/>
      </c>
      <c r="BH255">
        <f>IF(OR(BG255=1,OR('5-man'!BH$63="D",'5-man'!BH$63="A",'5-man'!BH$63="S",'5-man'!BH$63="C",'5-man'!BH$63="H",'5-man'!BH$63="B",'5-man'!BH$63="T",'5-man'!BH$63="E",'5-man'!BH$63="SB")),1,0)</f>
        <v/>
      </c>
      <c r="BI255">
        <f>IF(OR(BH255=1,OR('5-man'!BI$63="D",'5-man'!BI$63="A",'5-man'!BI$63="S",'5-man'!BI$63="C",'5-man'!BI$63="H",'5-man'!BI$63="B",'5-man'!BI$63="T",'5-man'!BI$63="E",'5-man'!BI$63="SB")),1,0)</f>
        <v/>
      </c>
      <c r="BJ255">
        <f>IF(OR(BI255=1,OR('5-man'!BJ$63="D",'5-man'!BJ$63="A",'5-man'!BJ$63="S",'5-man'!BJ$63="C",'5-man'!BJ$63="H",'5-man'!BJ$63="B",'5-man'!BJ$63="T",'5-man'!BJ$63="E",'5-man'!BJ$63="SB")),1,0)</f>
        <v/>
      </c>
      <c r="BK255">
        <f>IF(OR(BJ255=1,OR('5-man'!BK$63="D",'5-man'!BK$63="A",'5-man'!BK$63="S",'5-man'!BK$63="C",'5-man'!BK$63="H",'5-man'!BK$63="B",'5-man'!BK$63="T",'5-man'!BK$63="E",'5-man'!BK$63="SB")),1,0)</f>
        <v/>
      </c>
      <c r="BL255">
        <f>IF(OR(BK255=1,OR('5-man'!BL$63="D",'5-man'!BL$63="A",'5-man'!BL$63="S",'5-man'!BL$63="C",'5-man'!BL$63="H",'5-man'!BL$63="B",'5-man'!BL$63="T",'5-man'!BL$63="E",'5-man'!BL$63="SB")),1,0)</f>
        <v/>
      </c>
      <c r="BM255">
        <f>IF(OR(BL255=1,OR('5-man'!BM$63="D",'5-man'!BM$63="A",'5-man'!BM$63="S",'5-man'!BM$63="C",'5-man'!BM$63="H",'5-man'!BM$63="B",'5-man'!BM$63="T",'5-man'!BM$63="E",'5-man'!BM$63="SB")),1,0)</f>
        <v/>
      </c>
      <c r="BN255">
        <f>IF(OR(BM255=1,OR('5-man'!BN$63="D",'5-man'!BN$63="A",'5-man'!BN$63="S",'5-man'!BN$63="C",'5-man'!BN$63="H",'5-man'!BN$63="B",'5-man'!BN$63="T",'5-man'!BN$63="E",'5-man'!BN$63="SB")),1,0)</f>
        <v/>
      </c>
      <c r="BO255">
        <f>IF(OR(BN255=1,OR('5-man'!BO$63="D",'5-man'!BO$63="A",'5-man'!BO$63="S",'5-man'!BO$63="C",'5-man'!BO$63="H",'5-man'!BO$63="B",'5-man'!BO$63="T",'5-man'!BO$63="E",'5-man'!BO$63="SB")),1,0)</f>
        <v/>
      </c>
      <c r="BP255">
        <f>IF(OR(BO255=1,OR('5-man'!BP$63="D",'5-man'!BP$63="A",'5-man'!BP$63="S",'5-man'!BP$63="C",'5-man'!BP$63="H",'5-man'!BP$63="B",'5-man'!BP$63="T",'5-man'!BP$63="E",'5-man'!BP$63="SB")),1,0)</f>
        <v/>
      </c>
      <c r="BQ255">
        <f>IF(OR(BP255=1,OR('5-man'!BQ$63="D",'5-man'!BQ$63="A",'5-man'!BQ$63="S",'5-man'!BQ$63="C",'5-man'!BQ$63="H",'5-man'!BQ$63="B",'5-man'!BQ$63="T",'5-man'!BQ$63="E",'5-man'!BQ$63="SB")),1,0)</f>
        <v/>
      </c>
      <c r="BR255">
        <f>IF(OR(BQ255=1,OR('5-man'!BR$63="D",'5-man'!BR$63="A",'5-man'!BR$63="S",'5-man'!BR$63="C",'5-man'!BR$63="H",'5-man'!BR$63="B",'5-man'!BR$63="T",'5-man'!BR$63="E",'5-man'!BR$63="SB")),1,0)</f>
        <v/>
      </c>
      <c r="BS255">
        <f>IF(OR(BR255=1,OR('5-man'!BS$63="D",'5-man'!BS$63="A",'5-man'!BS$63="S",'5-man'!BS$63="C",'5-man'!BS$63="H",'5-man'!BS$63="B",'5-man'!BS$63="T",'5-man'!BS$63="E",'5-man'!BS$63="SB")),1,0)</f>
        <v/>
      </c>
      <c r="BT255">
        <f>IF(OR(BS255=1,OR('5-man'!BT$63="D",'5-man'!BT$63="A",'5-man'!BT$63="S",'5-man'!BT$63="C",'5-man'!BT$63="H",'5-man'!BT$63="B",'5-man'!BT$63="T",'5-man'!BT$63="E",'5-man'!BT$63="SB")),1,0)</f>
        <v/>
      </c>
      <c r="BU255">
        <f>IF(OR(BT255=1,OR('5-man'!BU$63="D",'5-man'!BU$63="A",'5-man'!BU$63="S",'5-man'!BU$63="C",'5-man'!BU$63="H",'5-man'!BU$63="B",'5-man'!BU$63="T",'5-man'!BU$63="E",'5-man'!BU$63="SB")),1,0)</f>
        <v/>
      </c>
      <c r="BV255">
        <f>IF(OR(BU255=1,OR('5-man'!BV$63="D",'5-man'!BV$63="A",'5-man'!BV$63="S",'5-man'!BV$63="C",'5-man'!BV$63="H",'5-man'!BV$63="B",'5-man'!BV$63="T",'5-man'!BV$63="E",'5-man'!BV$63="SB")),1,0)</f>
        <v/>
      </c>
      <c r="BW255">
        <f>IF(OR(BV255=1,OR('5-man'!BW$63="D",'5-man'!BW$63="A",'5-man'!BW$63="S",'5-man'!BW$63="C",'5-man'!BW$63="H",'5-man'!BW$63="B",'5-man'!BW$63="T",'5-man'!BW$63="E",'5-man'!BW$63="SB")),1,0)</f>
        <v/>
      </c>
      <c r="BX255">
        <f>IF(OR(BW255=1,OR('5-man'!BX$63="D",'5-man'!BX$63="A",'5-man'!BX$63="S",'5-man'!BX$63="C",'5-man'!BX$63="H",'5-man'!BX$63="B",'5-man'!BX$63="T",'5-man'!BX$63="E",'5-man'!BX$63="SB")),1,0)</f>
        <v/>
      </c>
      <c r="BY255">
        <f>IF(OR(BX255=1,OR('5-man'!BY$63="D",'5-man'!BY$63="A",'5-man'!BY$63="S",'5-man'!BY$63="C",'5-man'!BY$63="H",'5-man'!BY$63="B",'5-man'!BY$63="T",'5-man'!BY$63="E",'5-man'!BY$63="SB")),1,0)</f>
        <v/>
      </c>
      <c r="BZ255">
        <f>IF(OR(BY255=1,OR('5-man'!BZ$63="D",'5-man'!BZ$63="A",'5-man'!BZ$63="S",'5-man'!BZ$63="C",'5-man'!BZ$63="H",'5-man'!BZ$63="B",'5-man'!BZ$63="T",'5-man'!BZ$63="E",'5-man'!BZ$63="SB")),1,0)</f>
        <v/>
      </c>
      <c r="CA255">
        <f>IF(OR(BZ255=1,OR('5-man'!CA$63="D",'5-man'!CA$63="A",'5-man'!CA$63="S",'5-man'!CA$63="C",'5-man'!CA$63="H",'5-man'!CA$63="B",'5-man'!CA$63="T",'5-man'!CA$63="E",'5-man'!CA$63="SB")),1,0)</f>
        <v/>
      </c>
      <c r="CB255">
        <f>IF(OR(CA255=1,OR('5-man'!CB$63="D",'5-man'!CB$63="A",'5-man'!CB$63="S",'5-man'!CB$63="C",'5-man'!CB$63="H",'5-man'!CB$63="B",'5-man'!CB$63="T",'5-man'!CB$63="E",'5-man'!CB$63="SB")),1,0)</f>
        <v/>
      </c>
      <c r="CC255">
        <f>IF(OR(CB255=1,OR('5-man'!CC$63="D",'5-man'!CC$63="A",'5-man'!CC$63="S",'5-man'!CC$63="C",'5-man'!CC$63="H",'5-man'!CC$63="B",'5-man'!CC$63="T",'5-man'!CC$63="E",'5-man'!CC$63="SB")),1,0)</f>
        <v/>
      </c>
      <c r="CD255">
        <f>IF(OR(CC255=1,OR('5-man'!CD$63="D",'5-man'!CD$63="A",'5-man'!CD$63="S",'5-man'!CD$63="C",'5-man'!CD$63="H",'5-man'!CD$63="B",'5-man'!CD$63="T",'5-man'!CD$63="E",'5-man'!CD$63="SB")),1,0)</f>
        <v/>
      </c>
    </row>
    <row r="256">
      <c r="A256" t="inlineStr">
        <is>
          <t>P1 mean</t>
        </is>
      </c>
      <c r="C256">
        <f>0</f>
        <v/>
      </c>
      <c r="D256">
        <f>IF('5-man'!C$63="S",12.021,0)+IF('5-man'!C$63="C",4.395,0)+IF('5-man'!C$63="H",IF('5-man'!$Z$49="Ayak",0,IF('5-man'!$Z$49="Swift blade",4.141,4.382)),0)+IF('5-man'!C$63="SB",8.187,0)</f>
        <v/>
      </c>
      <c r="E256">
        <f>IF('5-man'!D$63="S",12.021,0)+IF('5-man'!D$63="C",4.395,0)+IF('5-man'!D$63="H",IF('5-man'!$Z$49="Ayak",0,IF('5-man'!$Z$49="Swift blade",4.141,4.382)),0)+IF('5-man'!C$63="D",112.5,0)+IF('5-man'!C$63="B",1.087,0)+IF('5-man'!C$63="A",8.5,0)+IF('5-man'!C$63="E",1.254,0)+IF('5-man'!D$63="SB",8.187,0)+IF('5-man'!C$63="H",IF('5-man'!$Z$49="Ayak",1.255,0),0)</f>
        <v/>
      </c>
      <c r="F256">
        <f>IF('5-man'!E$63="S",12.021,0)+IF('5-man'!E$63="C",4.395,0)+IF('5-man'!E$63="H",IF('5-man'!$Z$49="Ayak",0,IF('5-man'!$Z$49="Swift blade",4.141,4.382)),0)+IF('5-man'!D$63="D",112.5,0)+IF('5-man'!D$63="B",1.087,0)+IF('5-man'!D$63="A",8.5,0)+IF('5-man'!C$63="T",1.252,0)+IF('5-man'!D$63="E",1.254,0)+IF('5-man'!E$63="SB",8.187,0)+IF('5-man'!D$63="H",IF('5-man'!$Z$49="Ayak",1.255,0),0)</f>
        <v/>
      </c>
      <c r="G256">
        <f>IF('5-man'!F$63="S",12.021,0)+IF('5-man'!F$63="C",4.395,0)+IF('5-man'!F$63="H",IF('5-man'!$Z$49="Ayak",0,IF('5-man'!$Z$49="Swift blade",4.141,4.382)),0)+IF('5-man'!E$63="D",112.5,0)+IF('5-man'!E$63="B",1.087,0)+IF('5-man'!E$63="A",8.5,0)+IF('5-man'!D$63="T",1.252,0)+IF('5-man'!E$63="E",1.254,0)+IF('5-man'!F$63="SB",8.187,0)+IF('5-man'!E$63="H",IF('5-man'!$Z$49="Ayak",1.255,0),0)</f>
        <v/>
      </c>
      <c r="H256">
        <f>IF('5-man'!G$63="S",12.021,0)+IF('5-man'!G$63="C",4.395,0)+IF('5-man'!G$63="H",IF('5-man'!$Z$49="Ayak",0,IF('5-man'!$Z$49="Swift blade",4.141,4.382)),0)+IF('5-man'!F$63="D",112.5,0)+IF('5-man'!F$63="B",1.087,0)+IF('5-man'!F$63="A",8.5,0)+IF('5-man'!E$63="T",1.252,0)+IF('5-man'!F$63="E",1.254,0)+IF('5-man'!G$63="SB",8.187,0)+IF('5-man'!F$63="H",IF('5-man'!$Z$49="Ayak",1.255,0),0)</f>
        <v/>
      </c>
      <c r="I256">
        <f>IF('5-man'!H$63="S",12.021,0)+IF('5-man'!H$63="C",4.395,0)+IF('5-man'!H$63="H",IF('5-man'!$Z$49="Ayak",0,IF('5-man'!$Z$49="Swift blade",4.141,4.382)),0)+IF('5-man'!G$63="D",112.5,0)+IF('5-man'!G$63="B",1.087,0)+IF('5-man'!G$63="A",8.5,0)+IF('5-man'!F$63="T",1.252,0)+IF('5-man'!G$63="E",1.254,0)+IF('5-man'!H$63="SB",8.187,0)+IF('5-man'!G$63="H",IF('5-man'!$Z$49="Ayak",1.255,0),0)</f>
        <v/>
      </c>
      <c r="J256">
        <f>IF('5-man'!I$63="S",12.021,0)+IF('5-man'!I$63="C",4.395,0)+IF('5-man'!I$63="H",IF('5-man'!$Z$49="Ayak",0,IF('5-man'!$Z$49="Swift blade",4.141,4.382)),0)+IF('5-man'!H$63="D",112.5,0)+IF('5-man'!H$63="B",1.087,0)+IF('5-man'!H$63="A",8.5,0)+IF('5-man'!G$63="T",1.252,0)+IF('5-man'!H$63="E",1.254,0)+IF('5-man'!I$63="SB",8.187,0)+IF('5-man'!H$63="H",IF('5-man'!$Z$49="Ayak",1.255,0),0)</f>
        <v/>
      </c>
      <c r="K256">
        <f>IF('5-man'!J$63="S",12.021,0)+IF('5-man'!J$63="C",4.395,0)+IF('5-man'!J$63="H",IF('5-man'!$Z$49="Ayak",0,IF('5-man'!$Z$49="Swift blade",4.141,4.382)),0)+IF('5-man'!I$63="D",112.5,0)+IF('5-man'!I$63="B",1.087,0)+IF('5-man'!I$63="A",8.5,0)+IF('5-man'!H$63="T",1.252,0)+IF('5-man'!I$63="E",1.254,0)+IF('5-man'!J$63="SB",8.187,0)+IF('5-man'!I$63="H",IF('5-man'!$Z$49="Ayak",1.255,0),0)</f>
        <v/>
      </c>
      <c r="L256">
        <f>IF('5-man'!K$63="S",12.021,0)+IF('5-man'!K$63="C",4.395,0)+IF('5-man'!K$63="H",IF('5-man'!$Z$49="Ayak",0,IF('5-man'!$Z$49="Swift blade",4.141,4.382)),0)+IF('5-man'!J$63="D",112.5,0)+IF('5-man'!J$63="B",1.087,0)+IF('5-man'!J$63="A",8.5,0)+IF('5-man'!I$63="T",1.252,0)+IF('5-man'!J$63="E",1.254,0)+IF('5-man'!K$63="SB",8.187,0)+IF('5-man'!J$63="H",IF('5-man'!$Z$49="Ayak",1.255,0),0)</f>
        <v/>
      </c>
      <c r="M256">
        <f>IF('5-man'!L$63="S",12.021,0)+IF('5-man'!L$63="C",4.395,0)+IF('5-man'!L$63="H",IF('5-man'!$Z$49="Ayak",0,IF('5-man'!$Z$49="Swift blade",4.141,4.382)),0)+IF('5-man'!K$63="D",112.5,0)+IF('5-man'!K$63="B",1.087,0)+IF('5-man'!K$63="A",8.5,0)+IF('5-man'!J$63="T",1.252,0)+IF('5-man'!K$63="E",1.254,0)+IF('5-man'!L$63="SB",8.187,0)+IF('5-man'!K$63="H",IF('5-man'!$Z$49="Ayak",1.255,0),0)</f>
        <v/>
      </c>
      <c r="N256">
        <f>IF('5-man'!M$63="S",12.021,0)+IF('5-man'!M$63="C",4.395,0)+IF('5-man'!M$63="H",IF('5-man'!$Z$49="Ayak",0,IF('5-man'!$Z$49="Swift blade",4.141,4.382)),0)+IF('5-man'!L$63="D",112.5,0)+IF('5-man'!L$63="B",1.087,0)+IF('5-man'!L$63="A",8.5,0)+IF('5-man'!K$63="T",1.252,0)+IF('5-man'!L$63="E",1.254,0)+IF('5-man'!M$63="SB",8.187,0)+IF('5-man'!L$63="H",IF('5-man'!$Z$49="Ayak",1.255,0),0)</f>
        <v/>
      </c>
      <c r="O256">
        <f>IF('5-man'!N$63="S",12.021,0)+IF('5-man'!N$63="C",4.395,0)+IF('5-man'!N$63="H",IF('5-man'!$Z$49="Ayak",0,IF('5-man'!$Z$49="Swift blade",4.141,4.382)),0)+IF('5-man'!M$63="D",112.5,0)+IF('5-man'!M$63="B",1.087,0)+IF('5-man'!M$63="A",8.5,0)+IF('5-man'!L$63="T",1.252,0)+IF('5-man'!M$63="E",1.254,0)+IF('5-man'!N$63="SB",8.187,0)+IF('5-man'!M$63="H",IF('5-man'!$Z$49="Ayak",1.255,0),0)</f>
        <v/>
      </c>
      <c r="P256">
        <f>IF('5-man'!O$63="S",12.021,0)+IF('5-man'!O$63="C",4.395,0)+IF('5-man'!O$63="H",IF('5-man'!$Z$49="Ayak",0,IF('5-man'!$Z$49="Swift blade",4.141,4.382)),0)+IF('5-man'!N$63="D",112.5,0)+IF('5-man'!N$63="B",1.087,0)+IF('5-man'!N$63="A",8.5,0)+IF('5-man'!M$63="T",1.252,0)+IF('5-man'!N$63="E",1.254,0)+IF('5-man'!O$63="SB",8.187,0)+IF('5-man'!N$63="H",IF('5-man'!$Z$49="Ayak",1.255,0),0)</f>
        <v/>
      </c>
      <c r="Q256">
        <f>IF('5-man'!P$63="S",12.021,0)+IF('5-man'!P$63="C",4.395,0)+IF('5-man'!P$63="H",IF('5-man'!$Z$49="Ayak",0,IF('5-man'!$Z$49="Swift blade",4.141,4.382)),0)+IF('5-man'!O$63="D",112.5,0)+IF('5-man'!O$63="B",1.087,0)+IF('5-man'!O$63="A",8.5,0)+IF('5-man'!N$63="T",1.252,0)+IF('5-man'!O$63="E",1.254,0)+IF('5-man'!P$63="SB",8.187,0)+IF('5-man'!O$63="H",IF('5-man'!$Z$49="Ayak",1.255,0),0)</f>
        <v/>
      </c>
      <c r="R256">
        <f>IF('5-man'!Q$63="S",12.021,0)+IF('5-man'!Q$63="C",4.395,0)+IF('5-man'!Q$63="H",IF('5-man'!$Z$49="Ayak",0,IF('5-man'!$Z$49="Swift blade",4.141,4.382)),0)+IF('5-man'!P$63="D",112.5,0)+IF('5-man'!P$63="B",1.087,0)+IF('5-man'!P$63="A",8.5,0)+IF('5-man'!O$63="T",1.252,0)+IF('5-man'!P$63="E",1.254,0)+IF('5-man'!Q$63="SB",8.187,0)+IF('5-man'!P$63="H",IF('5-man'!$Z$49="Ayak",1.255,0),0)</f>
        <v/>
      </c>
      <c r="S256">
        <f>IF('5-man'!R$63="S",12.021,0)+IF('5-man'!R$63="C",4.395,0)+IF('5-man'!R$63="H",IF('5-man'!$Z$49="Ayak",0,IF('5-man'!$Z$49="Swift blade",4.141,4.382)),0)+IF('5-man'!Q$63="D",112.5,0)+IF('5-man'!Q$63="B",1.087,0)+IF('5-man'!Q$63="A",8.5,0)+IF('5-man'!P$63="T",1.252,0)+IF('5-man'!Q$63="E",1.254,0)+IF('5-man'!R$63="SB",8.187,0)+IF('5-man'!Q$63="H",IF('5-man'!$Z$49="Ayak",1.255,0),0)</f>
        <v/>
      </c>
      <c r="T256">
        <f>IF('5-man'!S$63="S",12.021,0)+IF('5-man'!S$63="C",4.395,0)+IF('5-man'!S$63="H",IF('5-man'!$Z$49="Ayak",0,IF('5-man'!$Z$49="Swift blade",4.141,4.382)),0)+IF('5-man'!R$63="D",112.5,0)+IF('5-man'!R$63="B",1.087,0)+IF('5-man'!R$63="A",8.5,0)+IF('5-man'!Q$63="T",1.252,0)+IF('5-man'!R$63="E",1.254,0)+IF('5-man'!S$63="SB",8.187,0)+IF('5-man'!R$63="H",IF('5-man'!$Z$49="Ayak",1.255,0),0)</f>
        <v/>
      </c>
      <c r="U256">
        <f>IF('5-man'!T$63="S",12.021,0)+IF('5-man'!T$63="C",4.395,0)+IF('5-man'!T$63="H",IF('5-man'!$Z$49="Ayak",0,IF('5-man'!$Z$49="Swift blade",4.141,4.382)),0)+IF('5-man'!S$63="D",112.5,0)+IF('5-man'!S$63="B",1.087,0)+IF('5-man'!S$63="A",8.5,0)+IF('5-man'!R$63="T",1.252,0)+IF('5-man'!S$63="E",1.254,0)+IF('5-man'!T$63="SB",8.187,0)+IF('5-man'!S$63="H",IF('5-man'!$Z$49="Ayak",1.255,0),0)</f>
        <v/>
      </c>
      <c r="V256">
        <f>IF('5-man'!U$63="S",12.021,0)+IF('5-man'!U$63="C",4.395,0)+IF('5-man'!U$63="H",IF('5-man'!$Z$49="Ayak",0,IF('5-man'!$Z$49="Swift blade",4.141,4.382)),0)+IF('5-man'!T$63="D",112.5,0)+IF('5-man'!T$63="B",1.087,0)+IF('5-man'!T$63="A",8.5,0)+IF('5-man'!S$63="T",1.252,0)+IF('5-man'!T$63="E",1.254,0)+IF('5-man'!U$63="SB",8.187,0)+IF('5-man'!T$63="H",IF('5-man'!$Z$49="Ayak",1.255,0),0)</f>
        <v/>
      </c>
      <c r="W256">
        <f>IF('5-man'!V$63="S",12.021,0)+IF('5-man'!V$63="C",4.395,0)+IF('5-man'!V$63="H",IF('5-man'!$Z$49="Ayak",0,IF('5-man'!$Z$49="Swift blade",4.141,4.382)),0)+IF('5-man'!U$63="D",112.5,0)+IF('5-man'!U$63="B",1.087,0)+IF('5-man'!U$63="A",8.5,0)+IF('5-man'!T$63="T",1.252,0)+IF('5-man'!U$63="E",1.254,0)+IF('5-man'!V$63="SB",8.187,0)+IF('5-man'!U$63="H",IF('5-man'!$Z$49="Ayak",1.255,0),0)</f>
        <v/>
      </c>
      <c r="X256">
        <f>IF('5-man'!W$63="S",12.021,0)+IF('5-man'!W$63="C",4.395,0)+IF('5-man'!W$63="H",IF('5-man'!$Z$49="Ayak",0,IF('5-man'!$Z$49="Swift blade",4.141,4.382)),0)+IF('5-man'!V$63="D",112.5,0)+IF('5-man'!V$63="B",1.087,0)+IF('5-man'!V$63="A",8.5,0)+IF('5-man'!U$63="T",1.252,0)+IF('5-man'!V$63="E",1.254,0)+IF('5-man'!W$63="SB",8.187,0)+IF('5-man'!V$63="H",IF('5-man'!$Z$49="Ayak",1.255,0),0)</f>
        <v/>
      </c>
      <c r="Y256">
        <f>IF('5-man'!X$63="S",12.021,0)+IF('5-man'!X$63="C",4.395,0)+IF('5-man'!X$63="H",IF('5-man'!$Z$49="Ayak",0,IF('5-man'!$Z$49="Swift blade",4.141,4.382)),0)+IF('5-man'!W$63="D",112.5,0)+IF('5-man'!W$63="B",1.087,0)+IF('5-man'!W$63="A",8.5,0)+IF('5-man'!V$63="T",1.252,0)+IF('5-man'!W$63="E",1.254,0)+IF('5-man'!X$63="SB",8.187,0)+IF('5-man'!W$63="H",IF('5-man'!$Z$49="Ayak",1.255,0),0)</f>
        <v/>
      </c>
      <c r="Z256">
        <f>IF('5-man'!Y$63="S",12.021,0)+IF('5-man'!Y$63="C",4.395,0)+IF('5-man'!Y$63="H",IF('5-man'!$Z$49="Ayak",0,IF('5-man'!$Z$49="Swift blade",4.141,4.382)),0)+IF('5-man'!X$63="D",112.5,0)+IF('5-man'!X$63="B",1.087,0)+IF('5-man'!X$63="A",8.5,0)+IF('5-man'!W$63="T",1.252,0)+IF('5-man'!X$63="E",1.254,0)+IF('5-man'!Y$63="SB",8.187,0)+IF('5-man'!X$63="H",IF('5-man'!$Z$49="Ayak",1.255,0),0)</f>
        <v/>
      </c>
      <c r="AA256">
        <f>IF('5-man'!Z$63="S",12.021,0)+IF('5-man'!Z$63="C",4.395,0)+IF('5-man'!Z$63="H",IF('5-man'!$Z$49="Ayak",0,IF('5-man'!$Z$49="Swift blade",4.141,4.382)),0)+IF('5-man'!Y$63="D",112.5,0)+IF('5-man'!Y$63="B",1.087,0)+IF('5-man'!Y$63="A",8.5,0)+IF('5-man'!X$63="T",1.252,0)+IF('5-man'!Y$63="E",1.254,0)+IF('5-man'!Z$63="SB",8.187,0)+IF('5-man'!Y$63="H",IF('5-man'!$Z$49="Ayak",1.255,0),0)</f>
        <v/>
      </c>
      <c r="AB256">
        <f>IF('5-man'!AA$63="S",12.021,0)+IF('5-man'!AA$63="C",4.395,0)+IF('5-man'!AA$63="H",IF('5-man'!$Z$49="Ayak",0,IF('5-man'!$Z$49="Swift blade",4.141,4.382)),0)+IF('5-man'!Z$63="D",112.5,0)+IF('5-man'!Z$63="B",1.087,0)+IF('5-man'!Z$63="A",8.5,0)+IF('5-man'!Y$63="T",1.252,0)+IF('5-man'!Z$63="E",1.254,0)+IF('5-man'!AA$63="SB",8.187,0)+IF('5-man'!Z$63="H",IF('5-man'!$Z$49="Ayak",1.255,0),0)</f>
        <v/>
      </c>
      <c r="AC256">
        <f>IF('5-man'!AB$63="S",12.021,0)+IF('5-man'!AB$63="C",4.395,0)+IF('5-man'!AB$63="H",IF('5-man'!$Z$49="Ayak",0,IF('5-man'!$Z$49="Swift blade",4.141,4.382)),0)+IF('5-man'!AA$63="D",112.5,0)+IF('5-man'!AA$63="B",1.087,0)+IF('5-man'!AA$63="A",8.5,0)+IF('5-man'!Z$63="T",1.252,0)+IF('5-man'!AA$63="E",1.254,0)+IF('5-man'!AB$63="SB",8.187,0)+IF('5-man'!AA$63="H",IF('5-man'!$Z$49="Ayak",1.255,0),0)</f>
        <v/>
      </c>
      <c r="AD256">
        <f>IF('5-man'!AC$63="S",12.021,0)+IF('5-man'!AC$63="C",4.395,0)+IF('5-man'!AC$63="H",IF('5-man'!$Z$49="Ayak",0,IF('5-man'!$Z$49="Swift blade",4.141,4.382)),0)+IF('5-man'!AB$63="D",112.5,0)+IF('5-man'!AB$63="B",1.087,0)+IF('5-man'!AB$63="A",8.5,0)+IF('5-man'!AA$63="T",1.252,0)+IF('5-man'!AB$63="E",1.254,0)+IF('5-man'!AC$63="SB",8.187,0)+IF('5-man'!AB$63="H",IF('5-man'!$Z$49="Ayak",1.255,0),0)</f>
        <v/>
      </c>
      <c r="AE256">
        <f>IF('5-man'!AD$63="S",12.021,0)+IF('5-man'!AD$63="C",4.395,0)+IF('5-man'!AD$63="H",IF('5-man'!$Z$49="Ayak",0,IF('5-man'!$Z$49="Swift blade",4.141,4.382)),0)+IF('5-man'!AC$63="D",112.5,0)+IF('5-man'!AC$63="B",1.087,0)+IF('5-man'!AC$63="A",8.5,0)+IF('5-man'!AB$63="T",1.252,0)+IF('5-man'!AC$63="E",1.254,0)+IF('5-man'!AD$63="SB",8.187,0)+IF('5-man'!AC$63="H",IF('5-man'!$Z$49="Ayak",1.255,0),0)</f>
        <v/>
      </c>
      <c r="AF256">
        <f>IF('5-man'!AE$63="S",12.021,0)+IF('5-man'!AE$63="C",4.395,0)+IF('5-man'!AE$63="H",IF('5-man'!$Z$49="Ayak",0,IF('5-man'!$Z$49="Swift blade",4.141,4.382)),0)+IF('5-man'!AD$63="D",112.5,0)+IF('5-man'!AD$63="B",1.087,0)+IF('5-man'!AD$63="A",8.5,0)+IF('5-man'!AC$63="T",1.252,0)+IF('5-man'!AD$63="E",1.254,0)+IF('5-man'!AE$63="SB",8.187,0)+IF('5-man'!AD$63="H",IF('5-man'!$Z$49="Ayak",1.255,0),0)</f>
        <v/>
      </c>
      <c r="AG256">
        <f>IF('5-man'!AF$63="S",12.021,0)+IF('5-man'!AF$63="C",4.395,0)+IF('5-man'!AF$63="H",IF('5-man'!$Z$49="Ayak",0,IF('5-man'!$Z$49="Swift blade",4.141,4.382)),0)+IF('5-man'!AE$63="D",112.5,0)+IF('5-man'!AE$63="B",1.087,0)+IF('5-man'!AE$63="A",8.5,0)+IF('5-man'!AD$63="T",1.252,0)+IF('5-man'!AE$63="E",1.254,0)+IF('5-man'!AF$63="SB",8.187,0)+IF('5-man'!AE$63="H",IF('5-man'!$Z$49="Ayak",1.255,0),0)</f>
        <v/>
      </c>
      <c r="AH256">
        <f>IF('5-man'!AG$63="S",12.021,0)+IF('5-man'!AG$63="C",4.395,0)+IF('5-man'!AG$63="H",IF('5-man'!$Z$49="Ayak",0,IF('5-man'!$Z$49="Swift blade",4.141,4.382)),0)+IF('5-man'!AF$63="D",112.5,0)+IF('5-man'!AF$63="B",1.087,0)+IF('5-man'!AF$63="A",8.5,0)+IF('5-man'!AE$63="T",1.252,0)+IF('5-man'!AF$63="E",1.254,0)+IF('5-man'!AG$63="SB",8.187,0)+IF('5-man'!AF$63="H",IF('5-man'!$Z$49="Ayak",1.255,0),0)</f>
        <v/>
      </c>
      <c r="AI256">
        <f>IF('5-man'!AH$63="S",12.021,0)+IF('5-man'!AH$63="C",4.395,0)+IF('5-man'!AH$63="H",IF('5-man'!$Z$49="Ayak",0,IF('5-man'!$Z$49="Swift blade",4.141,4.382)),0)+IF('5-man'!AG$63="D",112.5,0)+IF('5-man'!AG$63="B",1.087,0)+IF('5-man'!AG$63="A",8.5,0)+IF('5-man'!AF$63="T",1.252,0)+IF('5-man'!AG$63="E",1.254,0)+IF('5-man'!AH$63="SB",8.187,0)+IF('5-man'!AG$63="H",IF('5-man'!$Z$49="Ayak",1.255,0),0)</f>
        <v/>
      </c>
      <c r="AJ256">
        <f>IF('5-man'!AI$63="S",12.021,0)+IF('5-man'!AI$63="C",4.395,0)+IF('5-man'!AI$63="H",IF('5-man'!$Z$49="Ayak",0,IF('5-man'!$Z$49="Swift blade",4.141,4.382)),0)+IF('5-man'!AH$63="D",112.5,0)+IF('5-man'!AH$63="B",1.087,0)+IF('5-man'!AH$63="A",8.5,0)+IF('5-man'!AG$63="T",1.252,0)+IF('5-man'!AH$63="E",1.254,0)+IF('5-man'!AI$63="SB",8.187,0)+IF('5-man'!AH$63="H",IF('5-man'!$Z$49="Ayak",1.255,0),0)</f>
        <v/>
      </c>
      <c r="AK256">
        <f>IF('5-man'!AJ$63="S",12.021,0)+IF('5-man'!AJ$63="C",4.395,0)+IF('5-man'!AJ$63="H",IF('5-man'!$Z$49="Ayak",0,IF('5-man'!$Z$49="Swift blade",4.141,4.382)),0)+IF('5-man'!AI$63="D",112.5,0)+IF('5-man'!AI$63="B",1.087,0)+IF('5-man'!AI$63="A",8.5,0)+IF('5-man'!AH$63="T",1.252,0)+IF('5-man'!AI$63="E",1.254,0)+IF('5-man'!AJ$63="SB",8.187,0)+IF('5-man'!AI$63="H",IF('5-man'!$Z$49="Ayak",1.255,0),0)</f>
        <v/>
      </c>
      <c r="AL256">
        <f>IF('5-man'!AK$63="S",12.021,0)+IF('5-man'!AK$63="C",4.395,0)+IF('5-man'!AK$63="H",IF('5-man'!$Z$49="Ayak",0,IF('5-man'!$Z$49="Swift blade",4.141,4.382)),0)+IF('5-man'!AJ$63="D",112.5,0)+IF('5-man'!AJ$63="B",1.087,0)+IF('5-man'!AJ$63="A",8.5,0)+IF('5-man'!AI$63="T",1.252,0)+IF('5-man'!AJ$63="E",1.254,0)+IF('5-man'!AK$63="SB",8.187,0)+IF('5-man'!AJ$63="H",IF('5-man'!$Z$49="Ayak",1.255,0),0)</f>
        <v/>
      </c>
      <c r="AM256">
        <f>IF('5-man'!AL$63="S",12.021,0)+IF('5-man'!AL$63="C",4.395,0)+IF('5-man'!AL$63="H",IF('5-man'!$Z$49="Ayak",0,IF('5-man'!$Z$49="Swift blade",4.141,4.382)),0)+IF('5-man'!AK$63="D",112.5,0)+IF('5-man'!AK$63="B",1.087,0)+IF('5-man'!AK$63="A",8.5,0)+IF('5-man'!AJ$63="T",1.252,0)+IF('5-man'!AK$63="E",1.254,0)+IF('5-man'!AL$63="SB",8.187,0)+IF('5-man'!AK$63="H",IF('5-man'!$Z$49="Ayak",1.255,0),0)</f>
        <v/>
      </c>
      <c r="AN256">
        <f>IF('5-man'!AM$63="S",12.021,0)+IF('5-man'!AM$63="C",4.395,0)+IF('5-man'!AM$63="H",IF('5-man'!$Z$49="Ayak",0,IF('5-man'!$Z$49="Swift blade",4.141,4.382)),0)+IF('5-man'!AL$63="D",112.5,0)+IF('5-man'!AL$63="B",1.087,0)+IF('5-man'!AL$63="A",8.5,0)+IF('5-man'!AK$63="T",1.252,0)+IF('5-man'!AL$63="E",1.254,0)+IF('5-man'!AM$63="SB",8.187,0)+IF('5-man'!AL$63="H",IF('5-man'!$Z$49="Ayak",1.255,0),0)</f>
        <v/>
      </c>
      <c r="AO256">
        <f>IF('5-man'!AN$63="S",12.021,0)+IF('5-man'!AN$63="C",4.395,0)+IF('5-man'!AN$63="H",IF('5-man'!$Z$49="Ayak",0,IF('5-man'!$Z$49="Swift blade",4.141,4.382)),0)+IF('5-man'!AM$63="D",112.5,0)+IF('5-man'!AM$63="B",1.087,0)+IF('5-man'!AM$63="A",8.5,0)+IF('5-man'!AL$63="T",1.252,0)+IF('5-man'!AM$63="E",1.254,0)+IF('5-man'!AN$63="SB",8.187,0)+IF('5-man'!AM$63="H",IF('5-man'!$Z$49="Ayak",1.255,0),0)</f>
        <v/>
      </c>
      <c r="AP256">
        <f>IF('5-man'!AO$63="S",12.021,0)+IF('5-man'!AO$63="C",4.395,0)+IF('5-man'!AO$63="H",IF('5-man'!$Z$49="Ayak",0,IF('5-man'!$Z$49="Swift blade",4.141,4.382)),0)+IF('5-man'!AN$63="D",112.5,0)+IF('5-man'!AN$63="B",1.087,0)+IF('5-man'!AN$63="A",8.5,0)+IF('5-man'!AM$63="T",1.252,0)+IF('5-man'!AN$63="E",1.254,0)+IF('5-man'!AO$63="SB",8.187,0)+IF('5-man'!AN$63="H",IF('5-man'!$Z$49="Ayak",1.255,0),0)</f>
        <v/>
      </c>
      <c r="AQ256">
        <f>IF('5-man'!AP$63="S",12.021,0)+IF('5-man'!AP$63="C",4.395,0)+IF('5-man'!AP$63="H",IF('5-man'!$Z$49="Ayak",0,IF('5-man'!$Z$49="Swift blade",4.141,4.382)),0)+IF('5-man'!AO$63="D",112.5,0)+IF('5-man'!AO$63="B",1.087,0)+IF('5-man'!AO$63="A",8.5,0)+IF('5-man'!AN$63="T",1.252,0)+IF('5-man'!AO$63="E",1.254,0)+IF('5-man'!AP$63="SB",8.187,0)+IF('5-man'!AO$63="H",IF('5-man'!$Z$49="Ayak",1.255,0),0)</f>
        <v/>
      </c>
      <c r="AR256">
        <f>IF('5-man'!AQ$63="S",12.021,0)+IF('5-man'!AQ$63="C",4.395,0)+IF('5-man'!AQ$63="H",IF('5-man'!$Z$49="Ayak",0,IF('5-man'!$Z$49="Swift blade",4.141,4.382)),0)+IF('5-man'!AP$63="D",112.5,0)+IF('5-man'!AP$63="B",1.087,0)+IF('5-man'!AP$63="A",8.5,0)+IF('5-man'!AO$63="T",1.252,0)+IF('5-man'!AP$63="E",1.254,0)+IF('5-man'!AQ$63="SB",8.187,0)+IF('5-man'!AP$63="H",IF('5-man'!$Z$49="Ayak",1.255,0),0)</f>
        <v/>
      </c>
      <c r="AS256">
        <f>IF('5-man'!AR$63="S",12.021,0)+IF('5-man'!AR$63="C",4.395,0)+IF('5-man'!AR$63="H",IF('5-man'!$Z$49="Ayak",0,IF('5-man'!$Z$49="Swift blade",4.141,4.382)),0)+IF('5-man'!AQ$63="D",112.5,0)+IF('5-man'!AQ$63="B",1.087,0)+IF('5-man'!AQ$63="A",8.5,0)+IF('5-man'!AP$63="T",1.252,0)+IF('5-man'!AQ$63="E",1.254,0)+IF('5-man'!AR$63="SB",8.187,0)+IF('5-man'!AQ$63="H",IF('5-man'!$Z$49="Ayak",1.255,0),0)</f>
        <v/>
      </c>
      <c r="AT256">
        <f>IF('5-man'!AS$63="S",12.021,0)+IF('5-man'!AS$63="C",4.395,0)+IF('5-man'!AS$63="H",IF('5-man'!$Z$49="Ayak",0,IF('5-man'!$Z$49="Swift blade",4.141,4.382)),0)+IF('5-man'!AR$63="D",112.5,0)+IF('5-man'!AR$63="B",1.087,0)+IF('5-man'!AR$63="A",8.5,0)+IF('5-man'!AQ$63="T",1.252,0)+IF('5-man'!AR$63="E",1.254,0)+IF('5-man'!AS$63="SB",8.187,0)+IF('5-man'!AR$63="H",IF('5-man'!$Z$49="Ayak",1.255,0),0)</f>
        <v/>
      </c>
      <c r="AU256">
        <f>IF('5-man'!AT$63="S",12.021,0)+IF('5-man'!AT$63="C",4.395,0)+IF('5-man'!AT$63="H",IF('5-man'!$Z$49="Ayak",0,IF('5-man'!$Z$49="Swift blade",4.141,4.382)),0)+IF('5-man'!AS$63="D",112.5,0)+IF('5-man'!AS$63="B",1.087,0)+IF('5-man'!AS$63="A",8.5,0)+IF('5-man'!AR$63="T",1.252,0)+IF('5-man'!AS$63="E",1.254,0)+IF('5-man'!AT$63="SB",8.187,0)+IF('5-man'!AS$63="H",IF('5-man'!$Z$49="Ayak",1.255,0),0)</f>
        <v/>
      </c>
      <c r="AV256">
        <f>IF('5-man'!AU$63="S",12.021,0)+IF('5-man'!AU$63="C",4.395,0)+IF('5-man'!AU$63="H",IF('5-man'!$Z$49="Ayak",0,IF('5-man'!$Z$49="Swift blade",4.141,4.382)),0)+IF('5-man'!AT$63="D",112.5,0)+IF('5-man'!AT$63="B",1.087,0)+IF('5-man'!AT$63="A",8.5,0)+IF('5-man'!AS$63="T",1.252,0)+IF('5-man'!AT$63="E",1.254,0)+IF('5-man'!AU$63="SB",8.187,0)+IF('5-man'!AT$63="H",IF('5-man'!$Z$49="Ayak",1.255,0),0)</f>
        <v/>
      </c>
      <c r="AW256">
        <f>IF('5-man'!AV$63="S",12.021,0)+IF('5-man'!AV$63="C",4.395,0)+IF('5-man'!AV$63="H",IF('5-man'!$Z$49="Ayak",0,IF('5-man'!$Z$49="Swift blade",4.141,4.382)),0)+IF('5-man'!AU$63="D",112.5,0)+IF('5-man'!AU$63="B",1.087,0)+IF('5-man'!AU$63="A",8.5,0)+IF('5-man'!AT$63="T",1.252,0)+IF('5-man'!AU$63="E",1.254,0)+IF('5-man'!AV$63="SB",8.187,0)+IF('5-man'!AU$63="H",IF('5-man'!$Z$49="Ayak",1.255,0),0)</f>
        <v/>
      </c>
      <c r="AX256">
        <f>IF('5-man'!AW$63="S",12.021,0)+IF('5-man'!AW$63="C",4.395,0)+IF('5-man'!AW$63="H",IF('5-man'!$Z$49="Ayak",0,IF('5-man'!$Z$49="Swift blade",4.141,4.382)),0)+IF('5-man'!AV$63="D",112.5,0)+IF('5-man'!AV$63="B",1.087,0)+IF('5-man'!AV$63="A",8.5,0)+IF('5-man'!AU$63="T",1.252,0)+IF('5-man'!AV$63="E",1.254,0)+IF('5-man'!AW$63="SB",8.187,0)+IF('5-man'!AV$63="H",IF('5-man'!$Z$49="Ayak",1.255,0),0)</f>
        <v/>
      </c>
      <c r="AY256">
        <f>IF('5-man'!AX$63="S",12.021,0)+IF('5-man'!AX$63="C",4.395,0)+IF('5-man'!AX$63="H",IF('5-man'!$Z$49="Ayak",0,IF('5-man'!$Z$49="Swift blade",4.141,4.382)),0)+IF('5-man'!AW$63="D",112.5,0)+IF('5-man'!AW$63="B",1.087,0)+IF('5-man'!AW$63="A",8.5,0)+IF('5-man'!AV$63="T",1.252,0)+IF('5-man'!AW$63="E",1.254,0)+IF('5-man'!AX$63="SB",8.187,0)+IF('5-man'!AW$63="H",IF('5-man'!$Z$49="Ayak",1.255,0),0)</f>
        <v/>
      </c>
      <c r="AZ256">
        <f>IF('5-man'!AY$63="S",12.021,0)+IF('5-man'!AY$63="C",4.395,0)+IF('5-man'!AY$63="H",IF('5-man'!$Z$49="Ayak",0,IF('5-man'!$Z$49="Swift blade",4.141,4.382)),0)+IF('5-man'!AX$63="D",112.5,0)+IF('5-man'!AX$63="B",1.087,0)+IF('5-man'!AX$63="A",8.5,0)+IF('5-man'!AW$63="T",1.252,0)+IF('5-man'!AX$63="E",1.254,0)+IF('5-man'!AY$63="SB",8.187,0)+IF('5-man'!AX$63="H",IF('5-man'!$Z$49="Ayak",1.255,0),0)</f>
        <v/>
      </c>
      <c r="BA256">
        <f>IF('5-man'!AZ$63="S",12.021,0)+IF('5-man'!AZ$63="C",4.395,0)+IF('5-man'!AZ$63="H",IF('5-man'!$Z$49="Ayak",0,IF('5-man'!$Z$49="Swift blade",4.141,4.382)),0)+IF('5-man'!AY$63="D",112.5,0)+IF('5-man'!AY$63="B",1.087,0)+IF('5-man'!AY$63="A",8.5,0)+IF('5-man'!AX$63="T",1.252,0)+IF('5-man'!AY$63="E",1.254,0)+IF('5-man'!AZ$63="SB",8.187,0)+IF('5-man'!AY$63="H",IF('5-man'!$Z$49="Ayak",1.255,0),0)</f>
        <v/>
      </c>
      <c r="BB256">
        <f>IF('5-man'!BA$63="S",12.021,0)+IF('5-man'!BA$63="C",4.395,0)+IF('5-man'!BA$63="H",IF('5-man'!$Z$49="Ayak",0,IF('5-man'!$Z$49="Swift blade",4.141,4.382)),0)+IF('5-man'!AZ$63="D",112.5,0)+IF('5-man'!AZ$63="B",1.087,0)+IF('5-man'!AZ$63="A",8.5,0)+IF('5-man'!AY$63="T",1.252,0)+IF('5-man'!AZ$63="E",1.254,0)+IF('5-man'!BA$63="SB",8.187,0)+IF('5-man'!AZ$63="H",IF('5-man'!$Z$49="Ayak",1.255,0),0)</f>
        <v/>
      </c>
      <c r="BC256">
        <f>IF('5-man'!BB$63="S",12.021,0)+IF('5-man'!BB$63="C",4.395,0)+IF('5-man'!BB$63="H",IF('5-man'!$Z$49="Ayak",0,IF('5-man'!$Z$49="Swift blade",4.141,4.382)),0)+IF('5-man'!BA$63="D",112.5,0)+IF('5-man'!BA$63="B",1.087,0)+IF('5-man'!BA$63="A",8.5,0)+IF('5-man'!AZ$63="T",1.252,0)+IF('5-man'!BA$63="E",1.254,0)+IF('5-man'!BB$63="SB",8.187,0)+IF('5-man'!BA$63="H",IF('5-man'!$Z$49="Ayak",1.255,0),0)</f>
        <v/>
      </c>
      <c r="BD256">
        <f>IF('5-man'!BC$63="S",12.021,0)+IF('5-man'!BC$63="C",4.395,0)+IF('5-man'!BC$63="H",IF('5-man'!$Z$49="Ayak",0,IF('5-man'!$Z$49="Swift blade",4.141,4.382)),0)+IF('5-man'!BB$63="D",112.5,0)+IF('5-man'!BB$63="B",1.087,0)+IF('5-man'!BB$63="A",8.5,0)+IF('5-man'!BA$63="T",1.252,0)+IF('5-man'!BB$63="E",1.254,0)+IF('5-man'!BC$63="SB",8.187,0)+IF('5-man'!BB$63="H",IF('5-man'!$Z$49="Ayak",1.255,0),0)</f>
        <v/>
      </c>
      <c r="BE256">
        <f>IF('5-man'!BD$63="S",12.021,0)+IF('5-man'!BD$63="C",4.395,0)+IF('5-man'!BD$63="H",IF('5-man'!$Z$49="Ayak",0,IF('5-man'!$Z$49="Swift blade",4.141,4.382)),0)+IF('5-man'!BC$63="D",112.5,0)+IF('5-man'!BC$63="B",1.087,0)+IF('5-man'!BC$63="A",8.5,0)+IF('5-man'!BB$63="T",1.252,0)+IF('5-man'!BC$63="E",1.254,0)+IF('5-man'!BD$63="SB",8.187,0)+IF('5-man'!BC$63="H",IF('5-man'!$Z$49="Ayak",1.255,0),0)</f>
        <v/>
      </c>
      <c r="BF256">
        <f>IF('5-man'!BE$63="S",12.021,0)+IF('5-man'!BE$63="C",4.395,0)+IF('5-man'!BE$63="H",IF('5-man'!$Z$49="Ayak",0,IF('5-man'!$Z$49="Swift blade",4.141,4.382)),0)+IF('5-man'!BD$63="D",112.5,0)+IF('5-man'!BD$63="B",1.087,0)+IF('5-man'!BD$63="A",8.5,0)+IF('5-man'!BC$63="T",1.252,0)+IF('5-man'!BD$63="E",1.254,0)+IF('5-man'!BE$63="SB",8.187,0)+IF('5-man'!BD$63="H",IF('5-man'!$Z$49="Ayak",1.255,0),0)</f>
        <v/>
      </c>
      <c r="BG256">
        <f>IF('5-man'!BF$63="S",12.021,0)+IF('5-man'!BF$63="C",4.395,0)+IF('5-man'!BF$63="H",IF('5-man'!$Z$49="Ayak",0,IF('5-man'!$Z$49="Swift blade",4.141,4.382)),0)+IF('5-man'!BE$63="D",112.5,0)+IF('5-man'!BE$63="B",1.087,0)+IF('5-man'!BE$63="A",8.5,0)+IF('5-man'!BD$63="T",1.252,0)+IF('5-man'!BE$63="E",1.254,0)+IF('5-man'!BF$63="SB",8.187,0)+IF('5-man'!BE$63="H",IF('5-man'!$Z$49="Ayak",1.255,0),0)</f>
        <v/>
      </c>
      <c r="BH256">
        <f>IF('5-man'!BG$63="S",12.021,0)+IF('5-man'!BG$63="C",4.395,0)+IF('5-man'!BG$63="H",IF('5-man'!$Z$49="Ayak",0,IF('5-man'!$Z$49="Swift blade",4.141,4.382)),0)+IF('5-man'!BF$63="D",112.5,0)+IF('5-man'!BF$63="B",1.087,0)+IF('5-man'!BF$63="A",8.5,0)+IF('5-man'!BE$63="T",1.252,0)+IF('5-man'!BF$63="E",1.254,0)+IF('5-man'!BG$63="SB",8.187,0)+IF('5-man'!BF$63="H",IF('5-man'!$Z$49="Ayak",1.255,0),0)</f>
        <v/>
      </c>
      <c r="BI256">
        <f>IF('5-man'!BH$63="S",12.021,0)+IF('5-man'!BH$63="C",4.395,0)+IF('5-man'!BH$63="H",IF('5-man'!$Z$49="Ayak",0,IF('5-man'!$Z$49="Swift blade",4.141,4.382)),0)+IF('5-man'!BG$63="D",112.5,0)+IF('5-man'!BG$63="B",1.087,0)+IF('5-man'!BG$63="A",8.5,0)+IF('5-man'!BF$63="T",1.252,0)+IF('5-man'!BG$63="E",1.254,0)+IF('5-man'!BH$63="SB",8.187,0)+IF('5-man'!BG$63="H",IF('5-man'!$Z$49="Ayak",1.255,0),0)</f>
        <v/>
      </c>
      <c r="BJ256">
        <f>IF('5-man'!BI$63="S",12.021,0)+IF('5-man'!BI$63="C",4.395,0)+IF('5-man'!BI$63="H",IF('5-man'!$Z$49="Ayak",0,IF('5-man'!$Z$49="Swift blade",4.141,4.382)),0)+IF('5-man'!BH$63="D",112.5,0)+IF('5-man'!BH$63="B",1.087,0)+IF('5-man'!BH$63="A",8.5,0)+IF('5-man'!BG$63="T",1.252,0)+IF('5-man'!BH$63="E",1.254,0)+IF('5-man'!BI$63="SB",8.187,0)+IF('5-man'!BH$63="H",IF('5-man'!$Z$49="Ayak",1.255,0),0)</f>
        <v/>
      </c>
      <c r="BK256">
        <f>IF('5-man'!BJ$63="S",12.021,0)+IF('5-man'!BJ$63="C",4.395,0)+IF('5-man'!BJ$63="H",IF('5-man'!$Z$49="Ayak",0,IF('5-man'!$Z$49="Swift blade",4.141,4.382)),0)+IF('5-man'!BI$63="D",112.5,0)+IF('5-man'!BI$63="B",1.087,0)+IF('5-man'!BI$63="A",8.5,0)+IF('5-man'!BH$63="T",1.252,0)+IF('5-man'!BI$63="E",1.254,0)+IF('5-man'!BJ$63="SB",8.187,0)+IF('5-man'!BI$63="H",IF('5-man'!$Z$49="Ayak",1.255,0),0)</f>
        <v/>
      </c>
      <c r="BL256">
        <f>IF('5-man'!BK$63="S",12.021,0)+IF('5-man'!BK$63="C",4.395,0)+IF('5-man'!BK$63="H",IF('5-man'!$Z$49="Ayak",0,IF('5-man'!$Z$49="Swift blade",4.141,4.382)),0)+IF('5-man'!BJ$63="D",112.5,0)+IF('5-man'!BJ$63="B",1.087,0)+IF('5-man'!BJ$63="A",8.5,0)+IF('5-man'!BI$63="T",1.252,0)+IF('5-man'!BJ$63="E",1.254,0)+IF('5-man'!BK$63="SB",8.187,0)+IF('5-man'!BJ$63="H",IF('5-man'!$Z$49="Ayak",1.255,0),0)</f>
        <v/>
      </c>
      <c r="BM256">
        <f>IF('5-man'!BL$63="S",12.021,0)+IF('5-man'!BL$63="C",4.395,0)+IF('5-man'!BL$63="H",IF('5-man'!$Z$49="Ayak",0,IF('5-man'!$Z$49="Swift blade",4.141,4.382)),0)+IF('5-man'!BK$63="D",112.5,0)+IF('5-man'!BK$63="B",1.087,0)+IF('5-man'!BK$63="A",8.5,0)+IF('5-man'!BJ$63="T",1.252,0)+IF('5-man'!BK$63="E",1.254,0)+IF('5-man'!BL$63="SB",8.187,0)+IF('5-man'!BK$63="H",IF('5-man'!$Z$49="Ayak",1.255,0),0)</f>
        <v/>
      </c>
      <c r="BN256">
        <f>IF('5-man'!BM$63="S",12.021,0)+IF('5-man'!BM$63="C",4.395,0)+IF('5-man'!BM$63="H",IF('5-man'!$Z$49="Ayak",0,IF('5-man'!$Z$49="Swift blade",4.141,4.382)),0)+IF('5-man'!BL$63="D",112.5,0)+IF('5-man'!BL$63="B",1.087,0)+IF('5-man'!BL$63="A",8.5,0)+IF('5-man'!BK$63="T",1.252,0)+IF('5-man'!BL$63="E",1.254,0)+IF('5-man'!BM$63="SB",8.187,0)+IF('5-man'!BL$63="H",IF('5-man'!$Z$49="Ayak",1.255,0),0)</f>
        <v/>
      </c>
      <c r="BO256">
        <f>IF('5-man'!BN$63="S",12.021,0)+IF('5-man'!BN$63="C",4.395,0)+IF('5-man'!BN$63="H",IF('5-man'!$Z$49="Ayak",0,IF('5-man'!$Z$49="Swift blade",4.141,4.382)),0)+IF('5-man'!BM$63="D",112.5,0)+IF('5-man'!BM$63="B",1.087,0)+IF('5-man'!BM$63="A",8.5,0)+IF('5-man'!BL$63="T",1.252,0)+IF('5-man'!BM$63="E",1.254,0)+IF('5-man'!BN$63="SB",8.187,0)+IF('5-man'!BM$63="H",IF('5-man'!$Z$49="Ayak",1.255,0),0)</f>
        <v/>
      </c>
      <c r="BP256">
        <f>IF('5-man'!BO$63="S",12.021,0)+IF('5-man'!BO$63="C",4.395,0)+IF('5-man'!BO$63="H",IF('5-man'!$Z$49="Ayak",0,IF('5-man'!$Z$49="Swift blade",4.141,4.382)),0)+IF('5-man'!BN$63="D",112.5,0)+IF('5-man'!BN$63="B",1.087,0)+IF('5-man'!BN$63="A",8.5,0)+IF('5-man'!BM$63="T",1.252,0)+IF('5-man'!BN$63="E",1.254,0)+IF('5-man'!BO$63="SB",8.187,0)+IF('5-man'!BN$63="H",IF('5-man'!$Z$49="Ayak",1.255,0),0)</f>
        <v/>
      </c>
      <c r="BQ256">
        <f>IF('5-man'!BP$63="S",12.021,0)+IF('5-man'!BP$63="C",4.395,0)+IF('5-man'!BP$63="H",IF('5-man'!$Z$49="Ayak",0,IF('5-man'!$Z$49="Swift blade",4.141,4.382)),0)+IF('5-man'!BO$63="D",112.5,0)+IF('5-man'!BO$63="B",1.087,0)+IF('5-man'!BO$63="A",8.5,0)+IF('5-man'!BN$63="T",1.252,0)+IF('5-man'!BO$63="E",1.254,0)+IF('5-man'!BP$63="SB",8.187,0)+IF('5-man'!BO$63="H",IF('5-man'!$Z$49="Ayak",1.255,0),0)</f>
        <v/>
      </c>
      <c r="BR256">
        <f>IF('5-man'!BQ$63="S",12.021,0)+IF('5-man'!BQ$63="C",4.395,0)+IF('5-man'!BQ$63="H",IF('5-man'!$Z$49="Ayak",0,IF('5-man'!$Z$49="Swift blade",4.141,4.382)),0)+IF('5-man'!BP$63="D",112.5,0)+IF('5-man'!BP$63="B",1.087,0)+IF('5-man'!BP$63="A",8.5,0)+IF('5-man'!BO$63="T",1.252,0)+IF('5-man'!BP$63="E",1.254,0)+IF('5-man'!BQ$63="SB",8.187,0)+IF('5-man'!BP$63="H",IF('5-man'!$Z$49="Ayak",1.255,0),0)</f>
        <v/>
      </c>
      <c r="BS256">
        <f>IF('5-man'!BR$63="S",12.021,0)+IF('5-man'!BR$63="C",4.395,0)+IF('5-man'!BR$63="H",IF('5-man'!$Z$49="Ayak",0,IF('5-man'!$Z$49="Swift blade",4.141,4.382)),0)+IF('5-man'!BQ$63="D",112.5,0)+IF('5-man'!BQ$63="B",1.087,0)+IF('5-man'!BQ$63="A",8.5,0)+IF('5-man'!BP$63="T",1.252,0)+IF('5-man'!BQ$63="E",1.254,0)+IF('5-man'!BR$63="SB",8.187,0)+IF('5-man'!BQ$63="H",IF('5-man'!$Z$49="Ayak",1.255,0),0)</f>
        <v/>
      </c>
      <c r="BT256">
        <f>IF('5-man'!BS$63="S",12.021,0)+IF('5-man'!BS$63="C",4.395,0)+IF('5-man'!BS$63="H",IF('5-man'!$Z$49="Ayak",0,IF('5-man'!$Z$49="Swift blade",4.141,4.382)),0)+IF('5-man'!BR$63="D",112.5,0)+IF('5-man'!BR$63="B",1.087,0)+IF('5-man'!BR$63="A",8.5,0)+IF('5-man'!BQ$63="T",1.252,0)+IF('5-man'!BR$63="E",1.254,0)+IF('5-man'!BS$63="SB",8.187,0)+IF('5-man'!BR$63="H",IF('5-man'!$Z$49="Ayak",1.255,0),0)</f>
        <v/>
      </c>
      <c r="BU256">
        <f>IF('5-man'!BT$63="S",12.021,0)+IF('5-man'!BT$63="C",4.395,0)+IF('5-man'!BT$63="H",IF('5-man'!$Z$49="Ayak",0,IF('5-man'!$Z$49="Swift blade",4.141,4.382)),0)+IF('5-man'!BS$63="D",112.5,0)+IF('5-man'!BS$63="B",1.087,0)+IF('5-man'!BS$63="A",8.5,0)+IF('5-man'!BR$63="T",1.252,0)+IF('5-man'!BS$63="E",1.254,0)+IF('5-man'!BT$63="SB",8.187,0)+IF('5-man'!BS$63="H",IF('5-man'!$Z$49="Ayak",1.255,0),0)</f>
        <v/>
      </c>
      <c r="BV256">
        <f>IF('5-man'!BU$63="S",12.021,0)+IF('5-man'!BU$63="C",4.395,0)+IF('5-man'!BU$63="H",IF('5-man'!$Z$49="Ayak",0,IF('5-man'!$Z$49="Swift blade",4.141,4.382)),0)+IF('5-man'!BT$63="D",112.5,0)+IF('5-man'!BT$63="B",1.087,0)+IF('5-man'!BT$63="A",8.5,0)+IF('5-man'!BS$63="T",1.252,0)+IF('5-man'!BT$63="E",1.254,0)+IF('5-man'!BU$63="SB",8.187,0)+IF('5-man'!BT$63="H",IF('5-man'!$Z$49="Ayak",1.255,0),0)</f>
        <v/>
      </c>
      <c r="BW256">
        <f>IF('5-man'!BV$63="S",12.021,0)+IF('5-man'!BV$63="C",4.395,0)+IF('5-man'!BV$63="H",IF('5-man'!$Z$49="Ayak",0,IF('5-man'!$Z$49="Swift blade",4.141,4.382)),0)+IF('5-man'!BU$63="D",112.5,0)+IF('5-man'!BU$63="B",1.087,0)+IF('5-man'!BU$63="A",8.5,0)+IF('5-man'!BT$63="T",1.252,0)+IF('5-man'!BU$63="E",1.254,0)+IF('5-man'!BV$63="SB",8.187,0)+IF('5-man'!BU$63="H",IF('5-man'!$Z$49="Ayak",1.255,0),0)</f>
        <v/>
      </c>
      <c r="BX256">
        <f>IF('5-man'!BW$63="S",12.021,0)+IF('5-man'!BW$63="C",4.395,0)+IF('5-man'!BW$63="H",IF('5-man'!$Z$49="Ayak",0,IF('5-man'!$Z$49="Swift blade",4.141,4.382)),0)+IF('5-man'!BV$63="D",112.5,0)+IF('5-man'!BV$63="B",1.087,0)+IF('5-man'!BV$63="A",8.5,0)+IF('5-man'!BU$63="T",1.252,0)+IF('5-man'!BV$63="E",1.254,0)+IF('5-man'!BW$63="SB",8.187,0)+IF('5-man'!BV$63="H",IF('5-man'!$Z$49="Ayak",1.255,0),0)</f>
        <v/>
      </c>
      <c r="BY256">
        <f>IF('5-man'!BX$63="S",12.021,0)+IF('5-man'!BX$63="C",4.395,0)+IF('5-man'!BX$63="H",IF('5-man'!$Z$49="Ayak",0,IF('5-man'!$Z$49="Swift blade",4.141,4.382)),0)+IF('5-man'!BW$63="D",112.5,0)+IF('5-man'!BW$63="B",1.087,0)+IF('5-man'!BW$63="A",8.5,0)+IF('5-man'!BV$63="T",1.252,0)+IF('5-man'!BW$63="E",1.254,0)+IF('5-man'!BX$63="SB",8.187,0)+IF('5-man'!BW$63="H",IF('5-man'!$Z$49="Ayak",1.255,0),0)</f>
        <v/>
      </c>
      <c r="BZ256">
        <f>IF('5-man'!BY$63="S",12.021,0)+IF('5-man'!BY$63="C",4.395,0)+IF('5-man'!BY$63="H",IF('5-man'!$Z$49="Ayak",0,IF('5-man'!$Z$49="Swift blade",4.141,4.382)),0)+IF('5-man'!BX$63="D",112.5,0)+IF('5-man'!BX$63="B",1.087,0)+IF('5-man'!BX$63="A",8.5,0)+IF('5-man'!BW$63="T",1.252,0)+IF('5-man'!BX$63="E",1.254,0)+IF('5-man'!BY$63="SB",8.187,0)+IF('5-man'!BX$63="H",IF('5-man'!$Z$49="Ayak",1.255,0),0)</f>
        <v/>
      </c>
      <c r="CA256">
        <f>IF('5-man'!BZ$63="S",12.021,0)+IF('5-man'!BZ$63="C",4.395,0)+IF('5-man'!BZ$63="H",IF('5-man'!$Z$49="Ayak",0,IF('5-man'!$Z$49="Swift blade",4.141,4.382)),0)+IF('5-man'!BY$63="D",112.5,0)+IF('5-man'!BY$63="B",1.087,0)+IF('5-man'!BY$63="A",8.5,0)+IF('5-man'!BX$63="T",1.252,0)+IF('5-man'!BY$63="E",1.254,0)+IF('5-man'!BZ$63="SB",8.187,0)+IF('5-man'!BY$63="H",IF('5-man'!$Z$49="Ayak",1.255,0),0)</f>
        <v/>
      </c>
      <c r="CB256">
        <f>IF('5-man'!CA$63="S",12.021,0)+IF('5-man'!CA$63="C",4.395,0)+IF('5-man'!CA$63="H",IF('5-man'!$Z$49="Ayak",0,IF('5-man'!$Z$49="Swift blade",4.141,4.382)),0)+IF('5-man'!BZ$63="D",112.5,0)+IF('5-man'!BZ$63="B",1.087,0)+IF('5-man'!BZ$63="A",8.5,0)+IF('5-man'!BY$63="T",1.252,0)+IF('5-man'!BZ$63="E",1.254,0)+IF('5-man'!CA$63="SB",8.187,0)+IF('5-man'!BZ$63="H",IF('5-man'!$Z$49="Ayak",1.255,0),0)</f>
        <v/>
      </c>
      <c r="CC256">
        <f>IF('5-man'!CB$63="S",12.021,0)+IF('5-man'!CB$63="C",4.395,0)+IF('5-man'!CB$63="H",IF('5-man'!$Z$49="Ayak",0,IF('5-man'!$Z$49="Swift blade",4.141,4.382)),0)+IF('5-man'!CA$63="D",112.5,0)+IF('5-man'!CA$63="B",1.087,0)+IF('5-man'!CA$63="A",8.5,0)+IF('5-man'!BZ$63="T",1.252,0)+IF('5-man'!CA$63="E",1.254,0)+IF('5-man'!CB$63="SB",8.187,0)+IF('5-man'!CA$63="H",IF('5-man'!$Z$49="Ayak",1.255,0),0)</f>
        <v/>
      </c>
      <c r="CD256">
        <f>IF('5-man'!CC$63="S",12.021,0)+IF('5-man'!CC$63="C",4.395,0)+IF('5-man'!CC$63="H",IF('5-man'!$Z$49="Ayak",0,IF('5-man'!$Z$49="Swift blade",4.141,4.382)),0)+IF('5-man'!CB$63="D",112.5,0)+IF('5-man'!CB$63="B",1.087,0)+IF('5-man'!CB$63="A",8.5,0)+IF('5-man'!CA$63="T",1.252,0)+IF('5-man'!CB$63="E",1.254,0)+IF('5-man'!CC$63="SB",8.187,0)+IF('5-man'!CB$63="H",IF('5-man'!$Z$49="Ayak",1.255,0),0)</f>
        <v/>
      </c>
    </row>
    <row r="257">
      <c r="A257" t="inlineStr">
        <is>
          <t>P1 var</t>
        </is>
      </c>
      <c r="C257">
        <f>0</f>
        <v/>
      </c>
      <c r="D257">
        <f>IF('5-man'!C$63="S",26.708,0)+IF('5-man'!C$63="C",10.052,0)+IF('5-man'!C$63="H",IF('5-man'!$Z$49="Ayak",0,IF('5-man'!$Z$49="Swift blade",9.844,9.929)),0)+IF('5-man'!C$63="SB",18.815,0)</f>
        <v/>
      </c>
      <c r="E257">
        <f>IF('5-man'!D$63="S",26.708,0)+IF('5-man'!D$63="C",10.052,0)+IF('5-man'!D$63="H",IF('5-man'!$Z$49="Ayak",0,IF('5-man'!$Z$49="Swift blade",9.844,9.929)),0)+IF('5-man'!C$63="D",481.25,0)+IF('5-man'!C$63="B",1.257,0)+IF('5-man'!C$63="A",26.917,0)+IF('5-man'!C$63="E",1.275,0)+IF('5-man'!D$63="SB",18.815,0)+IF('5-man'!C$63="H",IF('5-man'!$Z$49="Ayak",1.276,0),0)</f>
        <v/>
      </c>
      <c r="F257">
        <f>IF('5-man'!E$63="S",26.708,0)+IF('5-man'!E$63="C",10.052,0)+IF('5-man'!E$63="H",IF('5-man'!$Z$49="Ayak",0,IF('5-man'!$Z$49="Swift blade",9.844,9.929)),0)+IF('5-man'!D$63="D",481.25,0)+IF('5-man'!D$63="B",1.257,0)+IF('5-man'!D$63="A",26.917,0)+IF('5-man'!C$63="T",1.29,0)+IF('5-man'!D$63="E",1.275,0)+IF('5-man'!E$63="SB",18.815,0)+IF('5-man'!D$63="H",IF('5-man'!$Z$49="Ayak",1.276,0),0)</f>
        <v/>
      </c>
      <c r="G257">
        <f>IF('5-man'!F$63="S",26.708,0)+IF('5-man'!F$63="C",10.052,0)+IF('5-man'!F$63="H",IF('5-man'!$Z$49="Ayak",0,IF('5-man'!$Z$49="Swift blade",9.844,9.929)),0)+IF('5-man'!E$63="D",481.25,0)+IF('5-man'!E$63="B",1.257,0)+IF('5-man'!E$63="A",26.917,0)+IF('5-man'!D$63="T",1.29,0)+IF('5-man'!E$63="E",1.275,0)+IF('5-man'!F$63="SB",18.815,0)+IF('5-man'!E$63="H",IF('5-man'!$Z$49="Ayak",1.276,0),0)</f>
        <v/>
      </c>
      <c r="H257">
        <f>IF('5-man'!G$63="S",26.708,0)+IF('5-man'!G$63="C",10.052,0)+IF('5-man'!G$63="H",IF('5-man'!$Z$49="Ayak",0,IF('5-man'!$Z$49="Swift blade",9.844,9.929)),0)+IF('5-man'!F$63="D",481.25,0)+IF('5-man'!F$63="B",1.257,0)+IF('5-man'!F$63="A",26.917,0)+IF('5-man'!E$63="T",1.29,0)+IF('5-man'!F$63="E",1.275,0)+IF('5-man'!G$63="SB",18.815,0)+IF('5-man'!F$63="H",IF('5-man'!$Z$49="Ayak",1.276,0),0)</f>
        <v/>
      </c>
      <c r="I257">
        <f>IF('5-man'!H$63="S",26.708,0)+IF('5-man'!H$63="C",10.052,0)+IF('5-man'!H$63="H",IF('5-man'!$Z$49="Ayak",0,IF('5-man'!$Z$49="Swift blade",9.844,9.929)),0)+IF('5-man'!G$63="D",481.25,0)+IF('5-man'!G$63="B",1.257,0)+IF('5-man'!G$63="A",26.917,0)+IF('5-man'!F$63="T",1.29,0)+IF('5-man'!G$63="E",1.275,0)+IF('5-man'!H$63="SB",18.815,0)+IF('5-man'!G$63="H",IF('5-man'!$Z$49="Ayak",1.276,0),0)</f>
        <v/>
      </c>
      <c r="J257">
        <f>IF('5-man'!I$63="S",26.708,0)+IF('5-man'!I$63="C",10.052,0)+IF('5-man'!I$63="H",IF('5-man'!$Z$49="Ayak",0,IF('5-man'!$Z$49="Swift blade",9.844,9.929)),0)+IF('5-man'!H$63="D",481.25,0)+IF('5-man'!H$63="B",1.257,0)+IF('5-man'!H$63="A",26.917,0)+IF('5-man'!G$63="T",1.29,0)+IF('5-man'!H$63="E",1.275,0)+IF('5-man'!I$63="SB",18.815,0)+IF('5-man'!H$63="H",IF('5-man'!$Z$49="Ayak",1.276,0),0)</f>
        <v/>
      </c>
      <c r="K257">
        <f>IF('5-man'!J$63="S",26.708,0)+IF('5-man'!J$63="C",10.052,0)+IF('5-man'!J$63="H",IF('5-man'!$Z$49="Ayak",0,IF('5-man'!$Z$49="Swift blade",9.844,9.929)),0)+IF('5-man'!I$63="D",481.25,0)+IF('5-man'!I$63="B",1.257,0)+IF('5-man'!I$63="A",26.917,0)+IF('5-man'!H$63="T",1.29,0)+IF('5-man'!I$63="E",1.275,0)+IF('5-man'!J$63="SB",18.815,0)+IF('5-man'!I$63="H",IF('5-man'!$Z$49="Ayak",1.276,0),0)</f>
        <v/>
      </c>
      <c r="L257">
        <f>IF('5-man'!K$63="S",26.708,0)+IF('5-man'!K$63="C",10.052,0)+IF('5-man'!K$63="H",IF('5-man'!$Z$49="Ayak",0,IF('5-man'!$Z$49="Swift blade",9.844,9.929)),0)+IF('5-man'!J$63="D",481.25,0)+IF('5-man'!J$63="B",1.257,0)+IF('5-man'!J$63="A",26.917,0)+IF('5-man'!I$63="T",1.29,0)+IF('5-man'!J$63="E",1.275,0)+IF('5-man'!K$63="SB",18.815,0)+IF('5-man'!J$63="H",IF('5-man'!$Z$49="Ayak",1.276,0),0)</f>
        <v/>
      </c>
      <c r="M257">
        <f>IF('5-man'!L$63="S",26.708,0)+IF('5-man'!L$63="C",10.052,0)+IF('5-man'!L$63="H",IF('5-man'!$Z$49="Ayak",0,IF('5-man'!$Z$49="Swift blade",9.844,9.929)),0)+IF('5-man'!K$63="D",481.25,0)+IF('5-man'!K$63="B",1.257,0)+IF('5-man'!K$63="A",26.917,0)+IF('5-man'!J$63="T",1.29,0)+IF('5-man'!K$63="E",1.275,0)+IF('5-man'!L$63="SB",18.815,0)+IF('5-man'!K$63="H",IF('5-man'!$Z$49="Ayak",1.276,0),0)</f>
        <v/>
      </c>
      <c r="N257">
        <f>IF('5-man'!M$63="S",26.708,0)+IF('5-man'!M$63="C",10.052,0)+IF('5-man'!M$63="H",IF('5-man'!$Z$49="Ayak",0,IF('5-man'!$Z$49="Swift blade",9.844,9.929)),0)+IF('5-man'!L$63="D",481.25,0)+IF('5-man'!L$63="B",1.257,0)+IF('5-man'!L$63="A",26.917,0)+IF('5-man'!K$63="T",1.29,0)+IF('5-man'!L$63="E",1.275,0)+IF('5-man'!M$63="SB",18.815,0)+IF('5-man'!L$63="H",IF('5-man'!$Z$49="Ayak",1.276,0),0)</f>
        <v/>
      </c>
      <c r="O257">
        <f>IF('5-man'!N$63="S",26.708,0)+IF('5-man'!N$63="C",10.052,0)+IF('5-man'!N$63="H",IF('5-man'!$Z$49="Ayak",0,IF('5-man'!$Z$49="Swift blade",9.844,9.929)),0)+IF('5-man'!M$63="D",481.25,0)+IF('5-man'!M$63="B",1.257,0)+IF('5-man'!M$63="A",26.917,0)+IF('5-man'!L$63="T",1.29,0)+IF('5-man'!M$63="E",1.275,0)+IF('5-man'!N$63="SB",18.815,0)+IF('5-man'!M$63="H",IF('5-man'!$Z$49="Ayak",1.276,0),0)</f>
        <v/>
      </c>
      <c r="P257">
        <f>IF('5-man'!O$63="S",26.708,0)+IF('5-man'!O$63="C",10.052,0)+IF('5-man'!O$63="H",IF('5-man'!$Z$49="Ayak",0,IF('5-man'!$Z$49="Swift blade",9.844,9.929)),0)+IF('5-man'!N$63="D",481.25,0)+IF('5-man'!N$63="B",1.257,0)+IF('5-man'!N$63="A",26.917,0)+IF('5-man'!M$63="T",1.29,0)+IF('5-man'!N$63="E",1.275,0)+IF('5-man'!O$63="SB",18.815,0)+IF('5-man'!N$63="H",IF('5-man'!$Z$49="Ayak",1.276,0),0)</f>
        <v/>
      </c>
      <c r="Q257">
        <f>IF('5-man'!P$63="S",26.708,0)+IF('5-man'!P$63="C",10.052,0)+IF('5-man'!P$63="H",IF('5-man'!$Z$49="Ayak",0,IF('5-man'!$Z$49="Swift blade",9.844,9.929)),0)+IF('5-man'!O$63="D",481.25,0)+IF('5-man'!O$63="B",1.257,0)+IF('5-man'!O$63="A",26.917,0)+IF('5-man'!N$63="T",1.29,0)+IF('5-man'!O$63="E",1.275,0)+IF('5-man'!P$63="SB",18.815,0)+IF('5-man'!O$63="H",IF('5-man'!$Z$49="Ayak",1.276,0),0)</f>
        <v/>
      </c>
      <c r="R257">
        <f>IF('5-man'!Q$63="S",26.708,0)+IF('5-man'!Q$63="C",10.052,0)+IF('5-man'!Q$63="H",IF('5-man'!$Z$49="Ayak",0,IF('5-man'!$Z$49="Swift blade",9.844,9.929)),0)+IF('5-man'!P$63="D",481.25,0)+IF('5-man'!P$63="B",1.257,0)+IF('5-man'!P$63="A",26.917,0)+IF('5-man'!O$63="T",1.29,0)+IF('5-man'!P$63="E",1.275,0)+IF('5-man'!Q$63="SB",18.815,0)+IF('5-man'!P$63="H",IF('5-man'!$Z$49="Ayak",1.276,0),0)</f>
        <v/>
      </c>
      <c r="S257">
        <f>IF('5-man'!R$63="S",26.708,0)+IF('5-man'!R$63="C",10.052,0)+IF('5-man'!R$63="H",IF('5-man'!$Z$49="Ayak",0,IF('5-man'!$Z$49="Swift blade",9.844,9.929)),0)+IF('5-man'!Q$63="D",481.25,0)+IF('5-man'!Q$63="B",1.257,0)+IF('5-man'!Q$63="A",26.917,0)+IF('5-man'!P$63="T",1.29,0)+IF('5-man'!Q$63="E",1.275,0)+IF('5-man'!R$63="SB",18.815,0)+IF('5-man'!Q$63="H",IF('5-man'!$Z$49="Ayak",1.276,0),0)</f>
        <v/>
      </c>
      <c r="T257">
        <f>IF('5-man'!S$63="S",26.708,0)+IF('5-man'!S$63="C",10.052,0)+IF('5-man'!S$63="H",IF('5-man'!$Z$49="Ayak",0,IF('5-man'!$Z$49="Swift blade",9.844,9.929)),0)+IF('5-man'!R$63="D",481.25,0)+IF('5-man'!R$63="B",1.257,0)+IF('5-man'!R$63="A",26.917,0)+IF('5-man'!Q$63="T",1.29,0)+IF('5-man'!R$63="E",1.275,0)+IF('5-man'!S$63="SB",18.815,0)+IF('5-man'!R$63="H",IF('5-man'!$Z$49="Ayak",1.276,0),0)</f>
        <v/>
      </c>
      <c r="U257">
        <f>IF('5-man'!T$63="S",26.708,0)+IF('5-man'!T$63="C",10.052,0)+IF('5-man'!T$63="H",IF('5-man'!$Z$49="Ayak",0,IF('5-man'!$Z$49="Swift blade",9.844,9.929)),0)+IF('5-man'!S$63="D",481.25,0)+IF('5-man'!S$63="B",1.257,0)+IF('5-man'!S$63="A",26.917,0)+IF('5-man'!R$63="T",1.29,0)+IF('5-man'!S$63="E",1.275,0)+IF('5-man'!T$63="SB",18.815,0)+IF('5-man'!S$63="H",IF('5-man'!$Z$49="Ayak",1.276,0),0)</f>
        <v/>
      </c>
      <c r="V257">
        <f>IF('5-man'!U$63="S",26.708,0)+IF('5-man'!U$63="C",10.052,0)+IF('5-man'!U$63="H",IF('5-man'!$Z$49="Ayak",0,IF('5-man'!$Z$49="Swift blade",9.844,9.929)),0)+IF('5-man'!T$63="D",481.25,0)+IF('5-man'!T$63="B",1.257,0)+IF('5-man'!T$63="A",26.917,0)+IF('5-man'!S$63="T",1.29,0)+IF('5-man'!T$63="E",1.275,0)+IF('5-man'!U$63="SB",18.815,0)+IF('5-man'!T$63="H",IF('5-man'!$Z$49="Ayak",1.276,0),0)</f>
        <v/>
      </c>
      <c r="W257">
        <f>IF('5-man'!V$63="S",26.708,0)+IF('5-man'!V$63="C",10.052,0)+IF('5-man'!V$63="H",IF('5-man'!$Z$49="Ayak",0,IF('5-man'!$Z$49="Swift blade",9.844,9.929)),0)+IF('5-man'!U$63="D",481.25,0)+IF('5-man'!U$63="B",1.257,0)+IF('5-man'!U$63="A",26.917,0)+IF('5-man'!T$63="T",1.29,0)+IF('5-man'!U$63="E",1.275,0)+IF('5-man'!V$63="SB",18.815,0)+IF('5-man'!U$63="H",IF('5-man'!$Z$49="Ayak",1.276,0),0)</f>
        <v/>
      </c>
      <c r="X257">
        <f>IF('5-man'!W$63="S",26.708,0)+IF('5-man'!W$63="C",10.052,0)+IF('5-man'!W$63="H",IF('5-man'!$Z$49="Ayak",0,IF('5-man'!$Z$49="Swift blade",9.844,9.929)),0)+IF('5-man'!V$63="D",481.25,0)+IF('5-man'!V$63="B",1.257,0)+IF('5-man'!V$63="A",26.917,0)+IF('5-man'!U$63="T",1.29,0)+IF('5-man'!V$63="E",1.275,0)+IF('5-man'!W$63="SB",18.815,0)+IF('5-man'!V$63="H",IF('5-man'!$Z$49="Ayak",1.276,0),0)</f>
        <v/>
      </c>
      <c r="Y257">
        <f>IF('5-man'!X$63="S",26.708,0)+IF('5-man'!X$63="C",10.052,0)+IF('5-man'!X$63="H",IF('5-man'!$Z$49="Ayak",0,IF('5-man'!$Z$49="Swift blade",9.844,9.929)),0)+IF('5-man'!W$63="D",481.25,0)+IF('5-man'!W$63="B",1.257,0)+IF('5-man'!W$63="A",26.917,0)+IF('5-man'!V$63="T",1.29,0)+IF('5-man'!W$63="E",1.275,0)+IF('5-man'!X$63="SB",18.815,0)+IF('5-man'!W$63="H",IF('5-man'!$Z$49="Ayak",1.276,0),0)</f>
        <v/>
      </c>
      <c r="Z257">
        <f>IF('5-man'!Y$63="S",26.708,0)+IF('5-man'!Y$63="C",10.052,0)+IF('5-man'!Y$63="H",IF('5-man'!$Z$49="Ayak",0,IF('5-man'!$Z$49="Swift blade",9.844,9.929)),0)+IF('5-man'!X$63="D",481.25,0)+IF('5-man'!X$63="B",1.257,0)+IF('5-man'!X$63="A",26.917,0)+IF('5-man'!W$63="T",1.29,0)+IF('5-man'!X$63="E",1.275,0)+IF('5-man'!Y$63="SB",18.815,0)+IF('5-man'!X$63="H",IF('5-man'!$Z$49="Ayak",1.276,0),0)</f>
        <v/>
      </c>
      <c r="AA257">
        <f>IF('5-man'!Z$63="S",26.708,0)+IF('5-man'!Z$63="C",10.052,0)+IF('5-man'!Z$63="H",IF('5-man'!$Z$49="Ayak",0,IF('5-man'!$Z$49="Swift blade",9.844,9.929)),0)+IF('5-man'!Y$63="D",481.25,0)+IF('5-man'!Y$63="B",1.257,0)+IF('5-man'!Y$63="A",26.917,0)+IF('5-man'!X$63="T",1.29,0)+IF('5-man'!Y$63="E",1.275,0)+IF('5-man'!Z$63="SB",18.815,0)+IF('5-man'!Y$63="H",IF('5-man'!$Z$49="Ayak",1.276,0),0)</f>
        <v/>
      </c>
      <c r="AB257">
        <f>IF('5-man'!AA$63="S",26.708,0)+IF('5-man'!AA$63="C",10.052,0)+IF('5-man'!AA$63="H",IF('5-man'!$Z$49="Ayak",0,IF('5-man'!$Z$49="Swift blade",9.844,9.929)),0)+IF('5-man'!Z$63="D",481.25,0)+IF('5-man'!Z$63="B",1.257,0)+IF('5-man'!Z$63="A",26.917,0)+IF('5-man'!Y$63="T",1.29,0)+IF('5-man'!Z$63="E",1.275,0)+IF('5-man'!AA$63="SB",18.815,0)+IF('5-man'!Z$63="H",IF('5-man'!$Z$49="Ayak",1.276,0),0)</f>
        <v/>
      </c>
      <c r="AC257">
        <f>IF('5-man'!AB$63="S",26.708,0)+IF('5-man'!AB$63="C",10.052,0)+IF('5-man'!AB$63="H",IF('5-man'!$Z$49="Ayak",0,IF('5-man'!$Z$49="Swift blade",9.844,9.929)),0)+IF('5-man'!AA$63="D",481.25,0)+IF('5-man'!AA$63="B",1.257,0)+IF('5-man'!AA$63="A",26.917,0)+IF('5-man'!Z$63="T",1.29,0)+IF('5-man'!AA$63="E",1.275,0)+IF('5-man'!AB$63="SB",18.815,0)+IF('5-man'!AA$63="H",IF('5-man'!$Z$49="Ayak",1.276,0),0)</f>
        <v/>
      </c>
      <c r="AD257">
        <f>IF('5-man'!AC$63="S",26.708,0)+IF('5-man'!AC$63="C",10.052,0)+IF('5-man'!AC$63="H",IF('5-man'!$Z$49="Ayak",0,IF('5-man'!$Z$49="Swift blade",9.844,9.929)),0)+IF('5-man'!AB$63="D",481.25,0)+IF('5-man'!AB$63="B",1.257,0)+IF('5-man'!AB$63="A",26.917,0)+IF('5-man'!AA$63="T",1.29,0)+IF('5-man'!AB$63="E",1.275,0)+IF('5-man'!AC$63="SB",18.815,0)+IF('5-man'!AB$63="H",IF('5-man'!$Z$49="Ayak",1.276,0),0)</f>
        <v/>
      </c>
      <c r="AE257">
        <f>IF('5-man'!AD$63="S",26.708,0)+IF('5-man'!AD$63="C",10.052,0)+IF('5-man'!AD$63="H",IF('5-man'!$Z$49="Ayak",0,IF('5-man'!$Z$49="Swift blade",9.844,9.929)),0)+IF('5-man'!AC$63="D",481.25,0)+IF('5-man'!AC$63="B",1.257,0)+IF('5-man'!AC$63="A",26.917,0)+IF('5-man'!AB$63="T",1.29,0)+IF('5-man'!AC$63="E",1.275,0)+IF('5-man'!AD$63="SB",18.815,0)+IF('5-man'!AC$63="H",IF('5-man'!$Z$49="Ayak",1.276,0),0)</f>
        <v/>
      </c>
      <c r="AF257">
        <f>IF('5-man'!AE$63="S",26.708,0)+IF('5-man'!AE$63="C",10.052,0)+IF('5-man'!AE$63="H",IF('5-man'!$Z$49="Ayak",0,IF('5-man'!$Z$49="Swift blade",9.844,9.929)),0)+IF('5-man'!AD$63="D",481.25,0)+IF('5-man'!AD$63="B",1.257,0)+IF('5-man'!AD$63="A",26.917,0)+IF('5-man'!AC$63="T",1.29,0)+IF('5-man'!AD$63="E",1.275,0)+IF('5-man'!AE$63="SB",18.815,0)+IF('5-man'!AD$63="H",IF('5-man'!$Z$49="Ayak",1.276,0),0)</f>
        <v/>
      </c>
      <c r="AG257">
        <f>IF('5-man'!AF$63="S",26.708,0)+IF('5-man'!AF$63="C",10.052,0)+IF('5-man'!AF$63="H",IF('5-man'!$Z$49="Ayak",0,IF('5-man'!$Z$49="Swift blade",9.844,9.929)),0)+IF('5-man'!AE$63="D",481.25,0)+IF('5-man'!AE$63="B",1.257,0)+IF('5-man'!AE$63="A",26.917,0)+IF('5-man'!AD$63="T",1.29,0)+IF('5-man'!AE$63="E",1.275,0)+IF('5-man'!AF$63="SB",18.815,0)+IF('5-man'!AE$63="H",IF('5-man'!$Z$49="Ayak",1.276,0),0)</f>
        <v/>
      </c>
      <c r="AH257">
        <f>IF('5-man'!AG$63="S",26.708,0)+IF('5-man'!AG$63="C",10.052,0)+IF('5-man'!AG$63="H",IF('5-man'!$Z$49="Ayak",0,IF('5-man'!$Z$49="Swift blade",9.844,9.929)),0)+IF('5-man'!AF$63="D",481.25,0)+IF('5-man'!AF$63="B",1.257,0)+IF('5-man'!AF$63="A",26.917,0)+IF('5-man'!AE$63="T",1.29,0)+IF('5-man'!AF$63="E",1.275,0)+IF('5-man'!AG$63="SB",18.815,0)+IF('5-man'!AF$63="H",IF('5-man'!$Z$49="Ayak",1.276,0),0)</f>
        <v/>
      </c>
      <c r="AI257">
        <f>IF('5-man'!AH$63="S",26.708,0)+IF('5-man'!AH$63="C",10.052,0)+IF('5-man'!AH$63="H",IF('5-man'!$Z$49="Ayak",0,IF('5-man'!$Z$49="Swift blade",9.844,9.929)),0)+IF('5-man'!AG$63="D",481.25,0)+IF('5-man'!AG$63="B",1.257,0)+IF('5-man'!AG$63="A",26.917,0)+IF('5-man'!AF$63="T",1.29,0)+IF('5-man'!AG$63="E",1.275,0)+IF('5-man'!AH$63="SB",18.815,0)+IF('5-man'!AG$63="H",IF('5-man'!$Z$49="Ayak",1.276,0),0)</f>
        <v/>
      </c>
      <c r="AJ257">
        <f>IF('5-man'!AI$63="S",26.708,0)+IF('5-man'!AI$63="C",10.052,0)+IF('5-man'!AI$63="H",IF('5-man'!$Z$49="Ayak",0,IF('5-man'!$Z$49="Swift blade",9.844,9.929)),0)+IF('5-man'!AH$63="D",481.25,0)+IF('5-man'!AH$63="B",1.257,0)+IF('5-man'!AH$63="A",26.917,0)+IF('5-man'!AG$63="T",1.29,0)+IF('5-man'!AH$63="E",1.275,0)+IF('5-man'!AI$63="SB",18.815,0)+IF('5-man'!AH$63="H",IF('5-man'!$Z$49="Ayak",1.276,0),0)</f>
        <v/>
      </c>
      <c r="AK257">
        <f>IF('5-man'!AJ$63="S",26.708,0)+IF('5-man'!AJ$63="C",10.052,0)+IF('5-man'!AJ$63="H",IF('5-man'!$Z$49="Ayak",0,IF('5-man'!$Z$49="Swift blade",9.844,9.929)),0)+IF('5-man'!AI$63="D",481.25,0)+IF('5-man'!AI$63="B",1.257,0)+IF('5-man'!AI$63="A",26.917,0)+IF('5-man'!AH$63="T",1.29,0)+IF('5-man'!AI$63="E",1.275,0)+IF('5-man'!AJ$63="SB",18.815,0)+IF('5-man'!AI$63="H",IF('5-man'!$Z$49="Ayak",1.276,0),0)</f>
        <v/>
      </c>
      <c r="AL257">
        <f>IF('5-man'!AK$63="S",26.708,0)+IF('5-man'!AK$63="C",10.052,0)+IF('5-man'!AK$63="H",IF('5-man'!$Z$49="Ayak",0,IF('5-man'!$Z$49="Swift blade",9.844,9.929)),0)+IF('5-man'!AJ$63="D",481.25,0)+IF('5-man'!AJ$63="B",1.257,0)+IF('5-man'!AJ$63="A",26.917,0)+IF('5-man'!AI$63="T",1.29,0)+IF('5-man'!AJ$63="E",1.275,0)+IF('5-man'!AK$63="SB",18.815,0)+IF('5-man'!AJ$63="H",IF('5-man'!$Z$49="Ayak",1.276,0),0)</f>
        <v/>
      </c>
      <c r="AM257">
        <f>IF('5-man'!AL$63="S",26.708,0)+IF('5-man'!AL$63="C",10.052,0)+IF('5-man'!AL$63="H",IF('5-man'!$Z$49="Ayak",0,IF('5-man'!$Z$49="Swift blade",9.844,9.929)),0)+IF('5-man'!AK$63="D",481.25,0)+IF('5-man'!AK$63="B",1.257,0)+IF('5-man'!AK$63="A",26.917,0)+IF('5-man'!AJ$63="T",1.29,0)+IF('5-man'!AK$63="E",1.275,0)+IF('5-man'!AL$63="SB",18.815,0)+IF('5-man'!AK$63="H",IF('5-man'!$Z$49="Ayak",1.276,0),0)</f>
        <v/>
      </c>
      <c r="AN257">
        <f>IF('5-man'!AM$63="S",26.708,0)+IF('5-man'!AM$63="C",10.052,0)+IF('5-man'!AM$63="H",IF('5-man'!$Z$49="Ayak",0,IF('5-man'!$Z$49="Swift blade",9.844,9.929)),0)+IF('5-man'!AL$63="D",481.25,0)+IF('5-man'!AL$63="B",1.257,0)+IF('5-man'!AL$63="A",26.917,0)+IF('5-man'!AK$63="T",1.29,0)+IF('5-man'!AL$63="E",1.275,0)+IF('5-man'!AM$63="SB",18.815,0)+IF('5-man'!AL$63="H",IF('5-man'!$Z$49="Ayak",1.276,0),0)</f>
        <v/>
      </c>
      <c r="AO257">
        <f>IF('5-man'!AN$63="S",26.708,0)+IF('5-man'!AN$63="C",10.052,0)+IF('5-man'!AN$63="H",IF('5-man'!$Z$49="Ayak",0,IF('5-man'!$Z$49="Swift blade",9.844,9.929)),0)+IF('5-man'!AM$63="D",481.25,0)+IF('5-man'!AM$63="B",1.257,0)+IF('5-man'!AM$63="A",26.917,0)+IF('5-man'!AL$63="T",1.29,0)+IF('5-man'!AM$63="E",1.275,0)+IF('5-man'!AN$63="SB",18.815,0)+IF('5-man'!AM$63="H",IF('5-man'!$Z$49="Ayak",1.276,0),0)</f>
        <v/>
      </c>
      <c r="AP257">
        <f>IF('5-man'!AO$63="S",26.708,0)+IF('5-man'!AO$63="C",10.052,0)+IF('5-man'!AO$63="H",IF('5-man'!$Z$49="Ayak",0,IF('5-man'!$Z$49="Swift blade",9.844,9.929)),0)+IF('5-man'!AN$63="D",481.25,0)+IF('5-man'!AN$63="B",1.257,0)+IF('5-man'!AN$63="A",26.917,0)+IF('5-man'!AM$63="T",1.29,0)+IF('5-man'!AN$63="E",1.275,0)+IF('5-man'!AO$63="SB",18.815,0)+IF('5-man'!AN$63="H",IF('5-man'!$Z$49="Ayak",1.276,0),0)</f>
        <v/>
      </c>
      <c r="AQ257">
        <f>IF('5-man'!AP$63="S",26.708,0)+IF('5-man'!AP$63="C",10.052,0)+IF('5-man'!AP$63="H",IF('5-man'!$Z$49="Ayak",0,IF('5-man'!$Z$49="Swift blade",9.844,9.929)),0)+IF('5-man'!AO$63="D",481.25,0)+IF('5-man'!AO$63="B",1.257,0)+IF('5-man'!AO$63="A",26.917,0)+IF('5-man'!AN$63="T",1.29,0)+IF('5-man'!AO$63="E",1.275,0)+IF('5-man'!AP$63="SB",18.815,0)+IF('5-man'!AO$63="H",IF('5-man'!$Z$49="Ayak",1.276,0),0)</f>
        <v/>
      </c>
      <c r="AR257">
        <f>IF('5-man'!AQ$63="S",26.708,0)+IF('5-man'!AQ$63="C",10.052,0)+IF('5-man'!AQ$63="H",IF('5-man'!$Z$49="Ayak",0,IF('5-man'!$Z$49="Swift blade",9.844,9.929)),0)+IF('5-man'!AP$63="D",481.25,0)+IF('5-man'!AP$63="B",1.257,0)+IF('5-man'!AP$63="A",26.917,0)+IF('5-man'!AO$63="T",1.29,0)+IF('5-man'!AP$63="E",1.275,0)+IF('5-man'!AQ$63="SB",18.815,0)+IF('5-man'!AP$63="H",IF('5-man'!$Z$49="Ayak",1.276,0),0)</f>
        <v/>
      </c>
      <c r="AS257">
        <f>IF('5-man'!AR$63="S",26.708,0)+IF('5-man'!AR$63="C",10.052,0)+IF('5-man'!AR$63="H",IF('5-man'!$Z$49="Ayak",0,IF('5-man'!$Z$49="Swift blade",9.844,9.929)),0)+IF('5-man'!AQ$63="D",481.25,0)+IF('5-man'!AQ$63="B",1.257,0)+IF('5-man'!AQ$63="A",26.917,0)+IF('5-man'!AP$63="T",1.29,0)+IF('5-man'!AQ$63="E",1.275,0)+IF('5-man'!AR$63="SB",18.815,0)+IF('5-man'!AQ$63="H",IF('5-man'!$Z$49="Ayak",1.276,0),0)</f>
        <v/>
      </c>
      <c r="AT257">
        <f>IF('5-man'!AS$63="S",26.708,0)+IF('5-man'!AS$63="C",10.052,0)+IF('5-man'!AS$63="H",IF('5-man'!$Z$49="Ayak",0,IF('5-man'!$Z$49="Swift blade",9.844,9.929)),0)+IF('5-man'!AR$63="D",481.25,0)+IF('5-man'!AR$63="B",1.257,0)+IF('5-man'!AR$63="A",26.917,0)+IF('5-man'!AQ$63="T",1.29,0)+IF('5-man'!AR$63="E",1.275,0)+IF('5-man'!AS$63="SB",18.815,0)+IF('5-man'!AR$63="H",IF('5-man'!$Z$49="Ayak",1.276,0),0)</f>
        <v/>
      </c>
      <c r="AU257">
        <f>IF('5-man'!AT$63="S",26.708,0)+IF('5-man'!AT$63="C",10.052,0)+IF('5-man'!AT$63="H",IF('5-man'!$Z$49="Ayak",0,IF('5-man'!$Z$49="Swift blade",9.844,9.929)),0)+IF('5-man'!AS$63="D",481.25,0)+IF('5-man'!AS$63="B",1.257,0)+IF('5-man'!AS$63="A",26.917,0)+IF('5-man'!AR$63="T",1.29,0)+IF('5-man'!AS$63="E",1.275,0)+IF('5-man'!AT$63="SB",18.815,0)+IF('5-man'!AS$63="H",IF('5-man'!$Z$49="Ayak",1.276,0),0)</f>
        <v/>
      </c>
      <c r="AV257">
        <f>IF('5-man'!AU$63="S",26.708,0)+IF('5-man'!AU$63="C",10.052,0)+IF('5-man'!AU$63="H",IF('5-man'!$Z$49="Ayak",0,IF('5-man'!$Z$49="Swift blade",9.844,9.929)),0)+IF('5-man'!AT$63="D",481.25,0)+IF('5-man'!AT$63="B",1.257,0)+IF('5-man'!AT$63="A",26.917,0)+IF('5-man'!AS$63="T",1.29,0)+IF('5-man'!AT$63="E",1.275,0)+IF('5-man'!AU$63="SB",18.815,0)+IF('5-man'!AT$63="H",IF('5-man'!$Z$49="Ayak",1.276,0),0)</f>
        <v/>
      </c>
      <c r="AW257">
        <f>IF('5-man'!AV$63="S",26.708,0)+IF('5-man'!AV$63="C",10.052,0)+IF('5-man'!AV$63="H",IF('5-man'!$Z$49="Ayak",0,IF('5-man'!$Z$49="Swift blade",9.844,9.929)),0)+IF('5-man'!AU$63="D",481.25,0)+IF('5-man'!AU$63="B",1.257,0)+IF('5-man'!AU$63="A",26.917,0)+IF('5-man'!AT$63="T",1.29,0)+IF('5-man'!AU$63="E",1.275,0)+IF('5-man'!AV$63="SB",18.815,0)+IF('5-man'!AU$63="H",IF('5-man'!$Z$49="Ayak",1.276,0),0)</f>
        <v/>
      </c>
      <c r="AX257">
        <f>IF('5-man'!AW$63="S",26.708,0)+IF('5-man'!AW$63="C",10.052,0)+IF('5-man'!AW$63="H",IF('5-man'!$Z$49="Ayak",0,IF('5-man'!$Z$49="Swift blade",9.844,9.929)),0)+IF('5-man'!AV$63="D",481.25,0)+IF('5-man'!AV$63="B",1.257,0)+IF('5-man'!AV$63="A",26.917,0)+IF('5-man'!AU$63="T",1.29,0)+IF('5-man'!AV$63="E",1.275,0)+IF('5-man'!AW$63="SB",18.815,0)+IF('5-man'!AV$63="H",IF('5-man'!$Z$49="Ayak",1.276,0),0)</f>
        <v/>
      </c>
      <c r="AY257">
        <f>IF('5-man'!AX$63="S",26.708,0)+IF('5-man'!AX$63="C",10.052,0)+IF('5-man'!AX$63="H",IF('5-man'!$Z$49="Ayak",0,IF('5-man'!$Z$49="Swift blade",9.844,9.929)),0)+IF('5-man'!AW$63="D",481.25,0)+IF('5-man'!AW$63="B",1.257,0)+IF('5-man'!AW$63="A",26.917,0)+IF('5-man'!AV$63="T",1.29,0)+IF('5-man'!AW$63="E",1.275,0)+IF('5-man'!AX$63="SB",18.815,0)+IF('5-man'!AW$63="H",IF('5-man'!$Z$49="Ayak",1.276,0),0)</f>
        <v/>
      </c>
      <c r="AZ257">
        <f>IF('5-man'!AY$63="S",26.708,0)+IF('5-man'!AY$63="C",10.052,0)+IF('5-man'!AY$63="H",IF('5-man'!$Z$49="Ayak",0,IF('5-man'!$Z$49="Swift blade",9.844,9.929)),0)+IF('5-man'!AX$63="D",481.25,0)+IF('5-man'!AX$63="B",1.257,0)+IF('5-man'!AX$63="A",26.917,0)+IF('5-man'!AW$63="T",1.29,0)+IF('5-man'!AX$63="E",1.275,0)+IF('5-man'!AY$63="SB",18.815,0)+IF('5-man'!AX$63="H",IF('5-man'!$Z$49="Ayak",1.276,0),0)</f>
        <v/>
      </c>
      <c r="BA257">
        <f>IF('5-man'!AZ$63="S",26.708,0)+IF('5-man'!AZ$63="C",10.052,0)+IF('5-man'!AZ$63="H",IF('5-man'!$Z$49="Ayak",0,IF('5-man'!$Z$49="Swift blade",9.844,9.929)),0)+IF('5-man'!AY$63="D",481.25,0)+IF('5-man'!AY$63="B",1.257,0)+IF('5-man'!AY$63="A",26.917,0)+IF('5-man'!AX$63="T",1.29,0)+IF('5-man'!AY$63="E",1.275,0)+IF('5-man'!AZ$63="SB",18.815,0)+IF('5-man'!AY$63="H",IF('5-man'!$Z$49="Ayak",1.276,0),0)</f>
        <v/>
      </c>
      <c r="BB257">
        <f>IF('5-man'!BA$63="S",26.708,0)+IF('5-man'!BA$63="C",10.052,0)+IF('5-man'!BA$63="H",IF('5-man'!$Z$49="Ayak",0,IF('5-man'!$Z$49="Swift blade",9.844,9.929)),0)+IF('5-man'!AZ$63="D",481.25,0)+IF('5-man'!AZ$63="B",1.257,0)+IF('5-man'!AZ$63="A",26.917,0)+IF('5-man'!AY$63="T",1.29,0)+IF('5-man'!AZ$63="E",1.275,0)+IF('5-man'!BA$63="SB",18.815,0)+IF('5-man'!AZ$63="H",IF('5-man'!$Z$49="Ayak",1.276,0),0)</f>
        <v/>
      </c>
      <c r="BC257">
        <f>IF('5-man'!BB$63="S",26.708,0)+IF('5-man'!BB$63="C",10.052,0)+IF('5-man'!BB$63="H",IF('5-man'!$Z$49="Ayak",0,IF('5-man'!$Z$49="Swift blade",9.844,9.929)),0)+IF('5-man'!BA$63="D",481.25,0)+IF('5-man'!BA$63="B",1.257,0)+IF('5-man'!BA$63="A",26.917,0)+IF('5-man'!AZ$63="T",1.29,0)+IF('5-man'!BA$63="E",1.275,0)+IF('5-man'!BB$63="SB",18.815,0)+IF('5-man'!BA$63="H",IF('5-man'!$Z$49="Ayak",1.276,0),0)</f>
        <v/>
      </c>
      <c r="BD257">
        <f>IF('5-man'!BC$63="S",26.708,0)+IF('5-man'!BC$63="C",10.052,0)+IF('5-man'!BC$63="H",IF('5-man'!$Z$49="Ayak",0,IF('5-man'!$Z$49="Swift blade",9.844,9.929)),0)+IF('5-man'!BB$63="D",481.25,0)+IF('5-man'!BB$63="B",1.257,0)+IF('5-man'!BB$63="A",26.917,0)+IF('5-man'!BA$63="T",1.29,0)+IF('5-man'!BB$63="E",1.275,0)+IF('5-man'!BC$63="SB",18.815,0)+IF('5-man'!BB$63="H",IF('5-man'!$Z$49="Ayak",1.276,0),0)</f>
        <v/>
      </c>
      <c r="BE257">
        <f>IF('5-man'!BD$63="S",26.708,0)+IF('5-man'!BD$63="C",10.052,0)+IF('5-man'!BD$63="H",IF('5-man'!$Z$49="Ayak",0,IF('5-man'!$Z$49="Swift blade",9.844,9.929)),0)+IF('5-man'!BC$63="D",481.25,0)+IF('5-man'!BC$63="B",1.257,0)+IF('5-man'!BC$63="A",26.917,0)+IF('5-man'!BB$63="T",1.29,0)+IF('5-man'!BC$63="E",1.275,0)+IF('5-man'!BD$63="SB",18.815,0)+IF('5-man'!BC$63="H",IF('5-man'!$Z$49="Ayak",1.276,0),0)</f>
        <v/>
      </c>
      <c r="BF257">
        <f>IF('5-man'!BE$63="S",26.708,0)+IF('5-man'!BE$63="C",10.052,0)+IF('5-man'!BE$63="H",IF('5-man'!$Z$49="Ayak",0,IF('5-man'!$Z$49="Swift blade",9.844,9.929)),0)+IF('5-man'!BD$63="D",481.25,0)+IF('5-man'!BD$63="B",1.257,0)+IF('5-man'!BD$63="A",26.917,0)+IF('5-man'!BC$63="T",1.29,0)+IF('5-man'!BD$63="E",1.275,0)+IF('5-man'!BE$63="SB",18.815,0)+IF('5-man'!BD$63="H",IF('5-man'!$Z$49="Ayak",1.276,0),0)</f>
        <v/>
      </c>
      <c r="BG257">
        <f>IF('5-man'!BF$63="S",26.708,0)+IF('5-man'!BF$63="C",10.052,0)+IF('5-man'!BF$63="H",IF('5-man'!$Z$49="Ayak",0,IF('5-man'!$Z$49="Swift blade",9.844,9.929)),0)+IF('5-man'!BE$63="D",481.25,0)+IF('5-man'!BE$63="B",1.257,0)+IF('5-man'!BE$63="A",26.917,0)+IF('5-man'!BD$63="T",1.29,0)+IF('5-man'!BE$63="E",1.275,0)+IF('5-man'!BF$63="SB",18.815,0)+IF('5-man'!BE$63="H",IF('5-man'!$Z$49="Ayak",1.276,0),0)</f>
        <v/>
      </c>
      <c r="BH257">
        <f>IF('5-man'!BG$63="S",26.708,0)+IF('5-man'!BG$63="C",10.052,0)+IF('5-man'!BG$63="H",IF('5-man'!$Z$49="Ayak",0,IF('5-man'!$Z$49="Swift blade",9.844,9.929)),0)+IF('5-man'!BF$63="D",481.25,0)+IF('5-man'!BF$63="B",1.257,0)+IF('5-man'!BF$63="A",26.917,0)+IF('5-man'!BE$63="T",1.29,0)+IF('5-man'!BF$63="E",1.275,0)+IF('5-man'!BG$63="SB",18.815,0)+IF('5-man'!BF$63="H",IF('5-man'!$Z$49="Ayak",1.276,0),0)</f>
        <v/>
      </c>
      <c r="BI257">
        <f>IF('5-man'!BH$63="S",26.708,0)+IF('5-man'!BH$63="C",10.052,0)+IF('5-man'!BH$63="H",IF('5-man'!$Z$49="Ayak",0,IF('5-man'!$Z$49="Swift blade",9.844,9.929)),0)+IF('5-man'!BG$63="D",481.25,0)+IF('5-man'!BG$63="B",1.257,0)+IF('5-man'!BG$63="A",26.917,0)+IF('5-man'!BF$63="T",1.29,0)+IF('5-man'!BG$63="E",1.275,0)+IF('5-man'!BH$63="SB",18.815,0)+IF('5-man'!BG$63="H",IF('5-man'!$Z$49="Ayak",1.276,0),0)</f>
        <v/>
      </c>
      <c r="BJ257">
        <f>IF('5-man'!BI$63="S",26.708,0)+IF('5-man'!BI$63="C",10.052,0)+IF('5-man'!BI$63="H",IF('5-man'!$Z$49="Ayak",0,IF('5-man'!$Z$49="Swift blade",9.844,9.929)),0)+IF('5-man'!BH$63="D",481.25,0)+IF('5-man'!BH$63="B",1.257,0)+IF('5-man'!BH$63="A",26.917,0)+IF('5-man'!BG$63="T",1.29,0)+IF('5-man'!BH$63="E",1.275,0)+IF('5-man'!BI$63="SB",18.815,0)+IF('5-man'!BH$63="H",IF('5-man'!$Z$49="Ayak",1.276,0),0)</f>
        <v/>
      </c>
      <c r="BK257">
        <f>IF('5-man'!BJ$63="S",26.708,0)+IF('5-man'!BJ$63="C",10.052,0)+IF('5-man'!BJ$63="H",IF('5-man'!$Z$49="Ayak",0,IF('5-man'!$Z$49="Swift blade",9.844,9.929)),0)+IF('5-man'!BI$63="D",481.25,0)+IF('5-man'!BI$63="B",1.257,0)+IF('5-man'!BI$63="A",26.917,0)+IF('5-man'!BH$63="T",1.29,0)+IF('5-man'!BI$63="E",1.275,0)+IF('5-man'!BJ$63="SB",18.815,0)+IF('5-man'!BI$63="H",IF('5-man'!$Z$49="Ayak",1.276,0),0)</f>
        <v/>
      </c>
      <c r="BL257">
        <f>IF('5-man'!BK$63="S",26.708,0)+IF('5-man'!BK$63="C",10.052,0)+IF('5-man'!BK$63="H",IF('5-man'!$Z$49="Ayak",0,IF('5-man'!$Z$49="Swift blade",9.844,9.929)),0)+IF('5-man'!BJ$63="D",481.25,0)+IF('5-man'!BJ$63="B",1.257,0)+IF('5-man'!BJ$63="A",26.917,0)+IF('5-man'!BI$63="T",1.29,0)+IF('5-man'!BJ$63="E",1.275,0)+IF('5-man'!BK$63="SB",18.815,0)+IF('5-man'!BJ$63="H",IF('5-man'!$Z$49="Ayak",1.276,0),0)</f>
        <v/>
      </c>
      <c r="BM257">
        <f>IF('5-man'!BL$63="S",26.708,0)+IF('5-man'!BL$63="C",10.052,0)+IF('5-man'!BL$63="H",IF('5-man'!$Z$49="Ayak",0,IF('5-man'!$Z$49="Swift blade",9.844,9.929)),0)+IF('5-man'!BK$63="D",481.25,0)+IF('5-man'!BK$63="B",1.257,0)+IF('5-man'!BK$63="A",26.917,0)+IF('5-man'!BJ$63="T",1.29,0)+IF('5-man'!BK$63="E",1.275,0)+IF('5-man'!BL$63="SB",18.815,0)+IF('5-man'!BK$63="H",IF('5-man'!$Z$49="Ayak",1.276,0),0)</f>
        <v/>
      </c>
      <c r="BN257">
        <f>IF('5-man'!BM$63="S",26.708,0)+IF('5-man'!BM$63="C",10.052,0)+IF('5-man'!BM$63="H",IF('5-man'!$Z$49="Ayak",0,IF('5-man'!$Z$49="Swift blade",9.844,9.929)),0)+IF('5-man'!BL$63="D",481.25,0)+IF('5-man'!BL$63="B",1.257,0)+IF('5-man'!BL$63="A",26.917,0)+IF('5-man'!BK$63="T",1.29,0)+IF('5-man'!BL$63="E",1.275,0)+IF('5-man'!BM$63="SB",18.815,0)+IF('5-man'!BL$63="H",IF('5-man'!$Z$49="Ayak",1.276,0),0)</f>
        <v/>
      </c>
      <c r="BO257">
        <f>IF('5-man'!BN$63="S",26.708,0)+IF('5-man'!BN$63="C",10.052,0)+IF('5-man'!BN$63="H",IF('5-man'!$Z$49="Ayak",0,IF('5-man'!$Z$49="Swift blade",9.844,9.929)),0)+IF('5-man'!BM$63="D",481.25,0)+IF('5-man'!BM$63="B",1.257,0)+IF('5-man'!BM$63="A",26.917,0)+IF('5-man'!BL$63="T",1.29,0)+IF('5-man'!BM$63="E",1.275,0)+IF('5-man'!BN$63="SB",18.815,0)+IF('5-man'!BM$63="H",IF('5-man'!$Z$49="Ayak",1.276,0),0)</f>
        <v/>
      </c>
      <c r="BP257">
        <f>IF('5-man'!BO$63="S",26.708,0)+IF('5-man'!BO$63="C",10.052,0)+IF('5-man'!BO$63="H",IF('5-man'!$Z$49="Ayak",0,IF('5-man'!$Z$49="Swift blade",9.844,9.929)),0)+IF('5-man'!BN$63="D",481.25,0)+IF('5-man'!BN$63="B",1.257,0)+IF('5-man'!BN$63="A",26.917,0)+IF('5-man'!BM$63="T",1.29,0)+IF('5-man'!BN$63="E",1.275,0)+IF('5-man'!BO$63="SB",18.815,0)+IF('5-man'!BN$63="H",IF('5-man'!$Z$49="Ayak",1.276,0),0)</f>
        <v/>
      </c>
      <c r="BQ257">
        <f>IF('5-man'!BP$63="S",26.708,0)+IF('5-man'!BP$63="C",10.052,0)+IF('5-man'!BP$63="H",IF('5-man'!$Z$49="Ayak",0,IF('5-man'!$Z$49="Swift blade",9.844,9.929)),0)+IF('5-man'!BO$63="D",481.25,0)+IF('5-man'!BO$63="B",1.257,0)+IF('5-man'!BO$63="A",26.917,0)+IF('5-man'!BN$63="T",1.29,0)+IF('5-man'!BO$63="E",1.275,0)+IF('5-man'!BP$63="SB",18.815,0)+IF('5-man'!BO$63="H",IF('5-man'!$Z$49="Ayak",1.276,0),0)</f>
        <v/>
      </c>
      <c r="BR257">
        <f>IF('5-man'!BQ$63="S",26.708,0)+IF('5-man'!BQ$63="C",10.052,0)+IF('5-man'!BQ$63="H",IF('5-man'!$Z$49="Ayak",0,IF('5-man'!$Z$49="Swift blade",9.844,9.929)),0)+IF('5-man'!BP$63="D",481.25,0)+IF('5-man'!BP$63="B",1.257,0)+IF('5-man'!BP$63="A",26.917,0)+IF('5-man'!BO$63="T",1.29,0)+IF('5-man'!BP$63="E",1.275,0)+IF('5-man'!BQ$63="SB",18.815,0)+IF('5-man'!BP$63="H",IF('5-man'!$Z$49="Ayak",1.276,0),0)</f>
        <v/>
      </c>
      <c r="BS257">
        <f>IF('5-man'!BR$63="S",26.708,0)+IF('5-man'!BR$63="C",10.052,0)+IF('5-man'!BR$63="H",IF('5-man'!$Z$49="Ayak",0,IF('5-man'!$Z$49="Swift blade",9.844,9.929)),0)+IF('5-man'!BQ$63="D",481.25,0)+IF('5-man'!BQ$63="B",1.257,0)+IF('5-man'!BQ$63="A",26.917,0)+IF('5-man'!BP$63="T",1.29,0)+IF('5-man'!BQ$63="E",1.275,0)+IF('5-man'!BR$63="SB",18.815,0)+IF('5-man'!BQ$63="H",IF('5-man'!$Z$49="Ayak",1.276,0),0)</f>
        <v/>
      </c>
      <c r="BT257">
        <f>IF('5-man'!BS$63="S",26.708,0)+IF('5-man'!BS$63="C",10.052,0)+IF('5-man'!BS$63="H",IF('5-man'!$Z$49="Ayak",0,IF('5-man'!$Z$49="Swift blade",9.844,9.929)),0)+IF('5-man'!BR$63="D",481.25,0)+IF('5-man'!BR$63="B",1.257,0)+IF('5-man'!BR$63="A",26.917,0)+IF('5-man'!BQ$63="T",1.29,0)+IF('5-man'!BR$63="E",1.275,0)+IF('5-man'!BS$63="SB",18.815,0)+IF('5-man'!BR$63="H",IF('5-man'!$Z$49="Ayak",1.276,0),0)</f>
        <v/>
      </c>
      <c r="BU257">
        <f>IF('5-man'!BT$63="S",26.708,0)+IF('5-man'!BT$63="C",10.052,0)+IF('5-man'!BT$63="H",IF('5-man'!$Z$49="Ayak",0,IF('5-man'!$Z$49="Swift blade",9.844,9.929)),0)+IF('5-man'!BS$63="D",481.25,0)+IF('5-man'!BS$63="B",1.257,0)+IF('5-man'!BS$63="A",26.917,0)+IF('5-man'!BR$63="T",1.29,0)+IF('5-man'!BS$63="E",1.275,0)+IF('5-man'!BT$63="SB",18.815,0)+IF('5-man'!BS$63="H",IF('5-man'!$Z$49="Ayak",1.276,0),0)</f>
        <v/>
      </c>
      <c r="BV257">
        <f>IF('5-man'!BU$63="S",26.708,0)+IF('5-man'!BU$63="C",10.052,0)+IF('5-man'!BU$63="H",IF('5-man'!$Z$49="Ayak",0,IF('5-man'!$Z$49="Swift blade",9.844,9.929)),0)+IF('5-man'!BT$63="D",481.25,0)+IF('5-man'!BT$63="B",1.257,0)+IF('5-man'!BT$63="A",26.917,0)+IF('5-man'!BS$63="T",1.29,0)+IF('5-man'!BT$63="E",1.275,0)+IF('5-man'!BU$63="SB",18.815,0)+IF('5-man'!BT$63="H",IF('5-man'!$Z$49="Ayak",1.276,0),0)</f>
        <v/>
      </c>
      <c r="BW257">
        <f>IF('5-man'!BV$63="S",26.708,0)+IF('5-man'!BV$63="C",10.052,0)+IF('5-man'!BV$63="H",IF('5-man'!$Z$49="Ayak",0,IF('5-man'!$Z$49="Swift blade",9.844,9.929)),0)+IF('5-man'!BU$63="D",481.25,0)+IF('5-man'!BU$63="B",1.257,0)+IF('5-man'!BU$63="A",26.917,0)+IF('5-man'!BT$63="T",1.29,0)+IF('5-man'!BU$63="E",1.275,0)+IF('5-man'!BV$63="SB",18.815,0)+IF('5-man'!BU$63="H",IF('5-man'!$Z$49="Ayak",1.276,0),0)</f>
        <v/>
      </c>
      <c r="BX257">
        <f>IF('5-man'!BW$63="S",26.708,0)+IF('5-man'!BW$63="C",10.052,0)+IF('5-man'!BW$63="H",IF('5-man'!$Z$49="Ayak",0,IF('5-man'!$Z$49="Swift blade",9.844,9.929)),0)+IF('5-man'!BV$63="D",481.25,0)+IF('5-man'!BV$63="B",1.257,0)+IF('5-man'!BV$63="A",26.917,0)+IF('5-man'!BU$63="T",1.29,0)+IF('5-man'!BV$63="E",1.275,0)+IF('5-man'!BW$63="SB",18.815,0)+IF('5-man'!BV$63="H",IF('5-man'!$Z$49="Ayak",1.276,0),0)</f>
        <v/>
      </c>
      <c r="BY257">
        <f>IF('5-man'!BX$63="S",26.708,0)+IF('5-man'!BX$63="C",10.052,0)+IF('5-man'!BX$63="H",IF('5-man'!$Z$49="Ayak",0,IF('5-man'!$Z$49="Swift blade",9.844,9.929)),0)+IF('5-man'!BW$63="D",481.25,0)+IF('5-man'!BW$63="B",1.257,0)+IF('5-man'!BW$63="A",26.917,0)+IF('5-man'!BV$63="T",1.29,0)+IF('5-man'!BW$63="E",1.275,0)+IF('5-man'!BX$63="SB",18.815,0)+IF('5-man'!BW$63="H",IF('5-man'!$Z$49="Ayak",1.276,0),0)</f>
        <v/>
      </c>
      <c r="BZ257">
        <f>IF('5-man'!BY$63="S",26.708,0)+IF('5-man'!BY$63="C",10.052,0)+IF('5-man'!BY$63="H",IF('5-man'!$Z$49="Ayak",0,IF('5-man'!$Z$49="Swift blade",9.844,9.929)),0)+IF('5-man'!BX$63="D",481.25,0)+IF('5-man'!BX$63="B",1.257,0)+IF('5-man'!BX$63="A",26.917,0)+IF('5-man'!BW$63="T",1.29,0)+IF('5-man'!BX$63="E",1.275,0)+IF('5-man'!BY$63="SB",18.815,0)+IF('5-man'!BX$63="H",IF('5-man'!$Z$49="Ayak",1.276,0),0)</f>
        <v/>
      </c>
      <c r="CA257">
        <f>IF('5-man'!BZ$63="S",26.708,0)+IF('5-man'!BZ$63="C",10.052,0)+IF('5-man'!BZ$63="H",IF('5-man'!$Z$49="Ayak",0,IF('5-man'!$Z$49="Swift blade",9.844,9.929)),0)+IF('5-man'!BY$63="D",481.25,0)+IF('5-man'!BY$63="B",1.257,0)+IF('5-man'!BY$63="A",26.917,0)+IF('5-man'!BX$63="T",1.29,0)+IF('5-man'!BY$63="E",1.275,0)+IF('5-man'!BZ$63="SB",18.815,0)+IF('5-man'!BY$63="H",IF('5-man'!$Z$49="Ayak",1.276,0),0)</f>
        <v/>
      </c>
      <c r="CB257">
        <f>IF('5-man'!CA$63="S",26.708,0)+IF('5-man'!CA$63="C",10.052,0)+IF('5-man'!CA$63="H",IF('5-man'!$Z$49="Ayak",0,IF('5-man'!$Z$49="Swift blade",9.844,9.929)),0)+IF('5-man'!BZ$63="D",481.25,0)+IF('5-man'!BZ$63="B",1.257,0)+IF('5-man'!BZ$63="A",26.917,0)+IF('5-man'!BY$63="T",1.29,0)+IF('5-man'!BZ$63="E",1.275,0)+IF('5-man'!CA$63="SB",18.815,0)+IF('5-man'!BZ$63="H",IF('5-man'!$Z$49="Ayak",1.276,0),0)</f>
        <v/>
      </c>
      <c r="CC257">
        <f>IF('5-man'!CB$63="S",26.708,0)+IF('5-man'!CB$63="C",10.052,0)+IF('5-man'!CB$63="H",IF('5-man'!$Z$49="Ayak",0,IF('5-man'!$Z$49="Swift blade",9.844,9.929)),0)+IF('5-man'!CA$63="D",481.25,0)+IF('5-man'!CA$63="B",1.257,0)+IF('5-man'!CA$63="A",26.917,0)+IF('5-man'!BZ$63="T",1.29,0)+IF('5-man'!CA$63="E",1.275,0)+IF('5-man'!CB$63="SB",18.815,0)+IF('5-man'!CA$63="H",IF('5-man'!$Z$49="Ayak",1.276,0),0)</f>
        <v/>
      </c>
      <c r="CD257">
        <f>IF('5-man'!CC$63="S",26.708,0)+IF('5-man'!CC$63="C",10.052,0)+IF('5-man'!CC$63="H",IF('5-man'!$Z$49="Ayak",0,IF('5-man'!$Z$49="Swift blade",9.844,9.929)),0)+IF('5-man'!CB$63="D",481.25,0)+IF('5-man'!CB$63="B",1.257,0)+IF('5-man'!CB$63="A",26.917,0)+IF('5-man'!CA$63="T",1.29,0)+IF('5-man'!CB$63="E",1.275,0)+IF('5-man'!CC$63="SB",18.815,0)+IF('5-man'!CB$63="H",IF('5-man'!$Z$49="Ayak",1.276,0),0)</f>
        <v/>
      </c>
    </row>
    <row r="258">
      <c r="A258" t="inlineStr">
        <is>
          <t>P1 misc</t>
        </is>
      </c>
      <c r="B258">
        <f>IF('5-man'!$BF$42="",MIN($C$296:$CD$296),'5-man'!$BF$42)</f>
        <v/>
      </c>
      <c r="C258">
        <f>MIN(100,INDEX($B$253:$CD$253,1,N258+1)+IF(AND(ISNUMBER(Q258),Q258&gt;N258),25,0))</f>
        <v/>
      </c>
      <c r="D258">
        <f>INDEX($B$254:$CD$254,1,N258+1)</f>
        <v/>
      </c>
      <c r="E258">
        <f>MIN(100,C258+IF(OR('5-man'!$L$42=TRUE,'5-man'!$L$42="TRUE",'5-man'!$L$42="Yes"),15,0))</f>
        <v/>
      </c>
      <c r="F258">
        <f>MAX(0,ROUNDUP((IF('5-man'!$AH$42="",IF('5-man'!$AE$42="",0,'5-man'!$AE$42),'5-man'!$AH$42)-E258)/10,0))</f>
        <v/>
      </c>
      <c r="G258">
        <f>IF(F258=0,I258,MAX(I258,N258+(IF(OR('5-man'!$F$42=TRUE,'5-man'!$F$42="TRUE",'5-man'!$F$42="Yes"),25,50)-D258)+IF(OR('5-man'!$F$42=TRUE,'5-man'!$F$42="TRUE",'5-man'!$F$42="Yes"),25,50)*(F258-1)))</f>
        <v/>
      </c>
      <c r="H258">
        <f>MIN(100,E258+10*F258)</f>
        <v/>
      </c>
      <c r="I258">
        <f>B258+IF('5-man'!$BF$42="",19,21)</f>
        <v/>
      </c>
      <c r="J258">
        <f>IF(G258-I258&lt;=0,0,4*INT((G258-I258)/21)+(MOD(G258-I258,21)&gt;0)+(MOD(G258-I258,21)&gt;6)+(MOD(G258-I258,21)&gt;11)+(MOD(G258-I258,21)&gt;16))</f>
        <v/>
      </c>
      <c r="K258">
        <f>IF(OR('5-man'!$F$42=TRUE,'5-man'!$F$42="TRUE",'5-man'!$F$42="Yes"),H258,E258)-IF('5-man'!$AE$42="",0,'5-man'!$AE$42)+15*(OR('5-man'!$O$42=TRUE,'5-man'!$O$42="TRUE",'5-man'!$O$42="Yes"))+15*(OR('5-man'!$R$42=TRUE,'5-man'!$R$42="TRUE",'5-man'!$R$42="Yes"))</f>
        <v/>
      </c>
      <c r="L258">
        <f>MAX(0,ROUNDUP((IF('5-man'!$AX$42="",30,'5-man'!$AX$42)-K258)/10,0))</f>
        <v/>
      </c>
      <c r="M258">
        <f>IF(OR('5-man'!$F$42=TRUE,'5-man'!$F$42="TRUE",'5-man'!$F$42="Yes"),G258+50*L258,IF(L258=0,N258,N258+(50-D258)+50*(L258-1)))</f>
        <v/>
      </c>
      <c r="N258">
        <f>MAX($C$259:$CD$259)</f>
        <v/>
      </c>
      <c r="O258">
        <f>MAX(0,ROUNDUP((IF('5-man'!$AE$42="",0,'5-man'!$AE$42)-H258)/10,0))</f>
        <v/>
      </c>
      <c r="P258">
        <f>G258+50*O258</f>
        <v/>
      </c>
      <c r="Q258">
        <f>IF(OR('5-man'!$V$42="",COUNTIF('5-man'!$C$63:'5-man'!$CD$63,"P")&gt;0),"",IFERROR(INT(IF(ISNUMBER('5-man'!$V$42),IF('5-man'!$V$42&lt;1,'5-man'!$V$42*86400,'5-man'!$V$42),VALUE(LEFT('5-man'!$V$42,FIND(":",'5-man'!$V$42)-1))*60+VALUE(MID('5-man'!$V$42,FIND(":",'5-man'!$V$42)+1,20)))/0.6+0.000001),""))</f>
        <v/>
      </c>
      <c r="R258">
        <f>IF(AND(IF('5-man'!$C$42="",100,'5-man'!$C$42)=95,COUNTIF('5-man'!$C$63:$CD$63,"R")=0,COUNTIF('5-man'!$C$63:$CD$63,"D")&gt;0),INDEX('5-man'!$C$62:$CD$62,1,MATCH("D",'5-man'!$C$63:$CD$63,0))+1,"")</f>
      </c>
    </row>
    <row r="259">
      <c r="A259" t="inlineStr">
        <is>
          <t>P1 act</t>
        </is>
      </c>
      <c r="C259">
        <f>IF(OR('5-man'!C$63="P",OR('5-man'!C$63="R",'5-man'!C$62=$R$258),AND('5-man'!C$62&lt;=IF('5-man'!$BF$42="",999,'5-man'!$BF$42),OR('5-man'!C$63="D",LEFT('5-man'!C$63,3)="ST&gt;",OR(AND('5-man'!C$64="ST&gt;1",C260&gt;=100),AND('5-man'!C$65="ST&gt;1",C268&gt;=100),AND('5-man'!C$66="ST&gt;1",C276&gt;=100),AND('5-man'!C$67="ST&gt;1",C284&gt;=100))))),'5-man'!C$62,0)</f>
        <v/>
      </c>
      <c r="D259">
        <f>IF(OR('5-man'!D$63="P",OR('5-man'!D$63="R",'5-man'!D$62=$R$258),AND('5-man'!D$62&lt;=IF('5-man'!$BF$42="",999,'5-man'!$BF$42),OR('5-man'!D$63="D",LEFT('5-man'!D$63,3)="ST&gt;",OR(AND('5-man'!D$64="ST&gt;1",D260&gt;=100),AND('5-man'!D$65="ST&gt;1",D268&gt;=100),AND('5-man'!D$66="ST&gt;1",D276&gt;=100),AND('5-man'!D$67="ST&gt;1",D284&gt;=100))))),'5-man'!D$62,0)</f>
        <v/>
      </c>
      <c r="E259">
        <f>IF(OR('5-man'!E$63="P",OR('5-man'!E$63="R",'5-man'!E$62=$R$258),AND('5-man'!E$62&lt;=IF('5-man'!$BF$42="",999,'5-man'!$BF$42),OR('5-man'!E$63="D",LEFT('5-man'!E$63,3)="ST&gt;",OR(AND('5-man'!E$64="ST&gt;1",E260&gt;=100),AND('5-man'!E$65="ST&gt;1",E268&gt;=100),AND('5-man'!E$66="ST&gt;1",E276&gt;=100),AND('5-man'!E$67="ST&gt;1",E284&gt;=100))))),'5-man'!E$62,0)</f>
        <v/>
      </c>
      <c r="F259">
        <f>IF(OR('5-man'!F$63="P",OR('5-man'!F$63="R",'5-man'!F$62=$R$258),AND('5-man'!F$62&lt;=IF('5-man'!$BF$42="",999,'5-man'!$BF$42),OR('5-man'!F$63="D",LEFT('5-man'!F$63,3)="ST&gt;",OR(AND('5-man'!F$64="ST&gt;1",F260&gt;=100),AND('5-man'!F$65="ST&gt;1",F268&gt;=100),AND('5-man'!F$66="ST&gt;1",F276&gt;=100),AND('5-man'!F$67="ST&gt;1",F284&gt;=100))))),'5-man'!F$62,0)</f>
        <v/>
      </c>
      <c r="G259">
        <f>IF(OR('5-man'!G$63="P",OR('5-man'!G$63="R",'5-man'!G$62=$R$258),AND('5-man'!G$62&lt;=IF('5-man'!$BF$42="",999,'5-man'!$BF$42),OR('5-man'!G$63="D",LEFT('5-man'!G$63,3)="ST&gt;",OR(AND('5-man'!G$64="ST&gt;1",G260&gt;=100),AND('5-man'!G$65="ST&gt;1",G268&gt;=100),AND('5-man'!G$66="ST&gt;1",G276&gt;=100),AND('5-man'!G$67="ST&gt;1",G284&gt;=100))))),'5-man'!G$62,0)</f>
        <v/>
      </c>
      <c r="H259">
        <f>IF(OR('5-man'!H$63="P",OR('5-man'!H$63="R",'5-man'!H$62=$R$258),AND('5-man'!H$62&lt;=IF('5-man'!$BF$42="",999,'5-man'!$BF$42),OR('5-man'!H$63="D",LEFT('5-man'!H$63,3)="ST&gt;",OR(AND('5-man'!H$64="ST&gt;1",H260&gt;=100),AND('5-man'!H$65="ST&gt;1",H268&gt;=100),AND('5-man'!H$66="ST&gt;1",H276&gt;=100),AND('5-man'!H$67="ST&gt;1",H284&gt;=100))))),'5-man'!H$62,0)</f>
        <v/>
      </c>
      <c r="I259">
        <f>IF(OR('5-man'!I$63="P",OR('5-man'!I$63="R",'5-man'!I$62=$R$258),AND('5-man'!I$62&lt;=IF('5-man'!$BF$42="",999,'5-man'!$BF$42),OR('5-man'!I$63="D",LEFT('5-man'!I$63,3)="ST&gt;",OR(AND('5-man'!I$64="ST&gt;1",I260&gt;=100),AND('5-man'!I$65="ST&gt;1",I268&gt;=100),AND('5-man'!I$66="ST&gt;1",I276&gt;=100),AND('5-man'!I$67="ST&gt;1",I284&gt;=100))))),'5-man'!I$62,0)</f>
        <v/>
      </c>
      <c r="J259">
        <f>IF(OR('5-man'!J$63="P",OR('5-man'!J$63="R",'5-man'!J$62=$R$258),AND('5-man'!J$62&lt;=IF('5-man'!$BF$42="",999,'5-man'!$BF$42),OR('5-man'!J$63="D",LEFT('5-man'!J$63,3)="ST&gt;",OR(AND('5-man'!J$64="ST&gt;1",J260&gt;=100),AND('5-man'!J$65="ST&gt;1",J268&gt;=100),AND('5-man'!J$66="ST&gt;1",J276&gt;=100),AND('5-man'!J$67="ST&gt;1",J284&gt;=100))))),'5-man'!J$62,0)</f>
        <v/>
      </c>
      <c r="K259">
        <f>IF(OR('5-man'!K$63="P",OR('5-man'!K$63="R",'5-man'!K$62=$R$258),AND('5-man'!K$62&lt;=IF('5-man'!$BF$42="",999,'5-man'!$BF$42),OR('5-man'!K$63="D",LEFT('5-man'!K$63,3)="ST&gt;",OR(AND('5-man'!K$64="ST&gt;1",K260&gt;=100),AND('5-man'!K$65="ST&gt;1",K268&gt;=100),AND('5-man'!K$66="ST&gt;1",K276&gt;=100),AND('5-man'!K$67="ST&gt;1",K284&gt;=100))))),'5-man'!K$62,0)</f>
        <v/>
      </c>
      <c r="L259">
        <f>IF(OR('5-man'!L$63="P",OR('5-man'!L$63="R",'5-man'!L$62=$R$258),AND('5-man'!L$62&lt;=IF('5-man'!$BF$42="",999,'5-man'!$BF$42),OR('5-man'!L$63="D",LEFT('5-man'!L$63,3)="ST&gt;",OR(AND('5-man'!L$64="ST&gt;1",L260&gt;=100),AND('5-man'!L$65="ST&gt;1",L268&gt;=100),AND('5-man'!L$66="ST&gt;1",L276&gt;=100),AND('5-man'!L$67="ST&gt;1",L284&gt;=100))))),'5-man'!L$62,0)</f>
        <v/>
      </c>
      <c r="M259">
        <f>IF(OR('5-man'!M$63="P",OR('5-man'!M$63="R",'5-man'!M$62=$R$258),AND('5-man'!M$62&lt;=IF('5-man'!$BF$42="",999,'5-man'!$BF$42),OR('5-man'!M$63="D",LEFT('5-man'!M$63,3)="ST&gt;",OR(AND('5-man'!M$64="ST&gt;1",M260&gt;=100),AND('5-man'!M$65="ST&gt;1",M268&gt;=100),AND('5-man'!M$66="ST&gt;1",M276&gt;=100),AND('5-man'!M$67="ST&gt;1",M284&gt;=100))))),'5-man'!M$62,0)</f>
        <v/>
      </c>
      <c r="N259">
        <f>IF(OR('5-man'!N$63="P",OR('5-man'!N$63="R",'5-man'!N$62=$R$258),AND('5-man'!N$62&lt;=IF('5-man'!$BF$42="",999,'5-man'!$BF$42),OR('5-man'!N$63="D",LEFT('5-man'!N$63,3)="ST&gt;",OR(AND('5-man'!N$64="ST&gt;1",N260&gt;=100),AND('5-man'!N$65="ST&gt;1",N268&gt;=100),AND('5-man'!N$66="ST&gt;1",N276&gt;=100),AND('5-man'!N$67="ST&gt;1",N284&gt;=100))))),'5-man'!N$62,0)</f>
        <v/>
      </c>
      <c r="O259">
        <f>IF(OR('5-man'!O$63="P",OR('5-man'!O$63="R",'5-man'!O$62=$R$258),AND('5-man'!O$62&lt;=IF('5-man'!$BF$42="",999,'5-man'!$BF$42),OR('5-man'!O$63="D",LEFT('5-man'!O$63,3)="ST&gt;",OR(AND('5-man'!O$64="ST&gt;1",O260&gt;=100),AND('5-man'!O$65="ST&gt;1",O268&gt;=100),AND('5-man'!O$66="ST&gt;1",O276&gt;=100),AND('5-man'!O$67="ST&gt;1",O284&gt;=100))))),'5-man'!O$62,0)</f>
        <v/>
      </c>
      <c r="P259">
        <f>IF(OR('5-man'!P$63="P",OR('5-man'!P$63="R",'5-man'!P$62=$R$258),AND('5-man'!P$62&lt;=IF('5-man'!$BF$42="",999,'5-man'!$BF$42),OR('5-man'!P$63="D",LEFT('5-man'!P$63,3)="ST&gt;",OR(AND('5-man'!P$64="ST&gt;1",P260&gt;=100),AND('5-man'!P$65="ST&gt;1",P268&gt;=100),AND('5-man'!P$66="ST&gt;1",P276&gt;=100),AND('5-man'!P$67="ST&gt;1",P284&gt;=100))))),'5-man'!P$62,0)</f>
        <v/>
      </c>
      <c r="Q259">
        <f>IF(OR('5-man'!Q$63="P",OR('5-man'!Q$63="R",'5-man'!Q$62=$R$258),AND('5-man'!Q$62&lt;=IF('5-man'!$BF$42="",999,'5-man'!$BF$42),OR('5-man'!Q$63="D",LEFT('5-man'!Q$63,3)="ST&gt;",OR(AND('5-man'!Q$64="ST&gt;1",Q260&gt;=100),AND('5-man'!Q$65="ST&gt;1",Q268&gt;=100),AND('5-man'!Q$66="ST&gt;1",Q276&gt;=100),AND('5-man'!Q$67="ST&gt;1",Q284&gt;=100))))),'5-man'!Q$62,0)</f>
        <v/>
      </c>
      <c r="R259">
        <f>IF(OR('5-man'!R$63="P",OR('5-man'!R$63="R",'5-man'!R$62=$R$258),AND('5-man'!R$62&lt;=IF('5-man'!$BF$42="",999,'5-man'!$BF$42),OR('5-man'!R$63="D",LEFT('5-man'!R$63,3)="ST&gt;",OR(AND('5-man'!R$64="ST&gt;1",R260&gt;=100),AND('5-man'!R$65="ST&gt;1",R268&gt;=100),AND('5-man'!R$66="ST&gt;1",R276&gt;=100),AND('5-man'!R$67="ST&gt;1",R284&gt;=100))))),'5-man'!R$62,0)</f>
        <v/>
      </c>
      <c r="S259">
        <f>IF(OR('5-man'!S$63="P",OR('5-man'!S$63="R",'5-man'!S$62=$R$258),AND('5-man'!S$62&lt;=IF('5-man'!$BF$42="",999,'5-man'!$BF$42),OR('5-man'!S$63="D",LEFT('5-man'!S$63,3)="ST&gt;",OR(AND('5-man'!S$64="ST&gt;1",S260&gt;=100),AND('5-man'!S$65="ST&gt;1",S268&gt;=100),AND('5-man'!S$66="ST&gt;1",S276&gt;=100),AND('5-man'!S$67="ST&gt;1",S284&gt;=100))))),'5-man'!S$62,0)</f>
        <v/>
      </c>
      <c r="T259">
        <f>IF(OR('5-man'!T$63="P",OR('5-man'!T$63="R",'5-man'!T$62=$R$258),AND('5-man'!T$62&lt;=IF('5-man'!$BF$42="",999,'5-man'!$BF$42),OR('5-man'!T$63="D",LEFT('5-man'!T$63,3)="ST&gt;",OR(AND('5-man'!T$64="ST&gt;1",T260&gt;=100),AND('5-man'!T$65="ST&gt;1",T268&gt;=100),AND('5-man'!T$66="ST&gt;1",T276&gt;=100),AND('5-man'!T$67="ST&gt;1",T284&gt;=100))))),'5-man'!T$62,0)</f>
        <v/>
      </c>
      <c r="U259">
        <f>IF(OR('5-man'!U$63="P",OR('5-man'!U$63="R",'5-man'!U$62=$R$258),AND('5-man'!U$62&lt;=IF('5-man'!$BF$42="",999,'5-man'!$BF$42),OR('5-man'!U$63="D",LEFT('5-man'!U$63,3)="ST&gt;",OR(AND('5-man'!U$64="ST&gt;1",U260&gt;=100),AND('5-man'!U$65="ST&gt;1",U268&gt;=100),AND('5-man'!U$66="ST&gt;1",U276&gt;=100),AND('5-man'!U$67="ST&gt;1",U284&gt;=100))))),'5-man'!U$62,0)</f>
        <v/>
      </c>
      <c r="V259">
        <f>IF(OR('5-man'!V$63="P",OR('5-man'!V$63="R",'5-man'!V$62=$R$258),AND('5-man'!V$62&lt;=IF('5-man'!$BF$42="",999,'5-man'!$BF$42),OR('5-man'!V$63="D",LEFT('5-man'!V$63,3)="ST&gt;",OR(AND('5-man'!V$64="ST&gt;1",V260&gt;=100),AND('5-man'!V$65="ST&gt;1",V268&gt;=100),AND('5-man'!V$66="ST&gt;1",V276&gt;=100),AND('5-man'!V$67="ST&gt;1",V284&gt;=100))))),'5-man'!V$62,0)</f>
        <v/>
      </c>
      <c r="W259">
        <f>IF(OR('5-man'!W$63="P",OR('5-man'!W$63="R",'5-man'!W$62=$R$258),AND('5-man'!W$62&lt;=IF('5-man'!$BF$42="",999,'5-man'!$BF$42),OR('5-man'!W$63="D",LEFT('5-man'!W$63,3)="ST&gt;",OR(AND('5-man'!W$64="ST&gt;1",W260&gt;=100),AND('5-man'!W$65="ST&gt;1",W268&gt;=100),AND('5-man'!W$66="ST&gt;1",W276&gt;=100),AND('5-man'!W$67="ST&gt;1",W284&gt;=100))))),'5-man'!W$62,0)</f>
        <v/>
      </c>
      <c r="X259">
        <f>IF(OR('5-man'!X$63="P",OR('5-man'!X$63="R",'5-man'!X$62=$R$258),AND('5-man'!X$62&lt;=IF('5-man'!$BF$42="",999,'5-man'!$BF$42),OR('5-man'!X$63="D",LEFT('5-man'!X$63,3)="ST&gt;",OR(AND('5-man'!X$64="ST&gt;1",X260&gt;=100),AND('5-man'!X$65="ST&gt;1",X268&gt;=100),AND('5-man'!X$66="ST&gt;1",X276&gt;=100),AND('5-man'!X$67="ST&gt;1",X284&gt;=100))))),'5-man'!X$62,0)</f>
        <v/>
      </c>
      <c r="Y259">
        <f>IF(OR('5-man'!Y$63="P",OR('5-man'!Y$63="R",'5-man'!Y$62=$R$258),AND('5-man'!Y$62&lt;=IF('5-man'!$BF$42="",999,'5-man'!$BF$42),OR('5-man'!Y$63="D",LEFT('5-man'!Y$63,3)="ST&gt;",OR(AND('5-man'!Y$64="ST&gt;1",Y260&gt;=100),AND('5-man'!Y$65="ST&gt;1",Y268&gt;=100),AND('5-man'!Y$66="ST&gt;1",Y276&gt;=100),AND('5-man'!Y$67="ST&gt;1",Y284&gt;=100))))),'5-man'!Y$62,0)</f>
        <v/>
      </c>
      <c r="Z259">
        <f>IF(OR('5-man'!Z$63="P",OR('5-man'!Z$63="R",'5-man'!Z$62=$R$258),AND('5-man'!Z$62&lt;=IF('5-man'!$BF$42="",999,'5-man'!$BF$42),OR('5-man'!Z$63="D",LEFT('5-man'!Z$63,3)="ST&gt;",OR(AND('5-man'!Z$64="ST&gt;1",Z260&gt;=100),AND('5-man'!Z$65="ST&gt;1",Z268&gt;=100),AND('5-man'!Z$66="ST&gt;1",Z276&gt;=100),AND('5-man'!Z$67="ST&gt;1",Z284&gt;=100))))),'5-man'!Z$62,0)</f>
        <v/>
      </c>
      <c r="AA259">
        <f>IF(OR('5-man'!AA$63="P",OR('5-man'!AA$63="R",'5-man'!AA$62=$R$258),AND('5-man'!AA$62&lt;=IF('5-man'!$BF$42="",999,'5-man'!$BF$42),OR('5-man'!AA$63="D",LEFT('5-man'!AA$63,3)="ST&gt;",OR(AND('5-man'!AA$64="ST&gt;1",AA260&gt;=100),AND('5-man'!AA$65="ST&gt;1",AA268&gt;=100),AND('5-man'!AA$66="ST&gt;1",AA276&gt;=100),AND('5-man'!AA$67="ST&gt;1",AA284&gt;=100))))),'5-man'!AA$62,0)</f>
        <v/>
      </c>
      <c r="AB259">
        <f>IF(OR('5-man'!AB$63="P",OR('5-man'!AB$63="R",'5-man'!AB$62=$R$258),AND('5-man'!AB$62&lt;=IF('5-man'!$BF$42="",999,'5-man'!$BF$42),OR('5-man'!AB$63="D",LEFT('5-man'!AB$63,3)="ST&gt;",OR(AND('5-man'!AB$64="ST&gt;1",AB260&gt;=100),AND('5-man'!AB$65="ST&gt;1",AB268&gt;=100),AND('5-man'!AB$66="ST&gt;1",AB276&gt;=100),AND('5-man'!AB$67="ST&gt;1",AB284&gt;=100))))),'5-man'!AB$62,0)</f>
        <v/>
      </c>
      <c r="AC259">
        <f>IF(OR('5-man'!AC$63="P",OR('5-man'!AC$63="R",'5-man'!AC$62=$R$258),AND('5-man'!AC$62&lt;=IF('5-man'!$BF$42="",999,'5-man'!$BF$42),OR('5-man'!AC$63="D",LEFT('5-man'!AC$63,3)="ST&gt;",OR(AND('5-man'!AC$64="ST&gt;1",AC260&gt;=100),AND('5-man'!AC$65="ST&gt;1",AC268&gt;=100),AND('5-man'!AC$66="ST&gt;1",AC276&gt;=100),AND('5-man'!AC$67="ST&gt;1",AC284&gt;=100))))),'5-man'!AC$62,0)</f>
        <v/>
      </c>
      <c r="AD259">
        <f>IF(OR('5-man'!AD$63="P",OR('5-man'!AD$63="R",'5-man'!AD$62=$R$258),AND('5-man'!AD$62&lt;=IF('5-man'!$BF$42="",999,'5-man'!$BF$42),OR('5-man'!AD$63="D",LEFT('5-man'!AD$63,3)="ST&gt;",OR(AND('5-man'!AD$64="ST&gt;1",AD260&gt;=100),AND('5-man'!AD$65="ST&gt;1",AD268&gt;=100),AND('5-man'!AD$66="ST&gt;1",AD276&gt;=100),AND('5-man'!AD$67="ST&gt;1",AD284&gt;=100))))),'5-man'!AD$62,0)</f>
        <v/>
      </c>
      <c r="AE259">
        <f>IF(OR('5-man'!AE$63="P",OR('5-man'!AE$63="R",'5-man'!AE$62=$R$258),AND('5-man'!AE$62&lt;=IF('5-man'!$BF$42="",999,'5-man'!$BF$42),OR('5-man'!AE$63="D",LEFT('5-man'!AE$63,3)="ST&gt;",OR(AND('5-man'!AE$64="ST&gt;1",AE260&gt;=100),AND('5-man'!AE$65="ST&gt;1",AE268&gt;=100),AND('5-man'!AE$66="ST&gt;1",AE276&gt;=100),AND('5-man'!AE$67="ST&gt;1",AE284&gt;=100))))),'5-man'!AE$62,0)</f>
        <v/>
      </c>
      <c r="AF259">
        <f>IF(OR('5-man'!AF$63="P",OR('5-man'!AF$63="R",'5-man'!AF$62=$R$258),AND('5-man'!AF$62&lt;=IF('5-man'!$BF$42="",999,'5-man'!$BF$42),OR('5-man'!AF$63="D",LEFT('5-man'!AF$63,3)="ST&gt;",OR(AND('5-man'!AF$64="ST&gt;1",AF260&gt;=100),AND('5-man'!AF$65="ST&gt;1",AF268&gt;=100),AND('5-man'!AF$66="ST&gt;1",AF276&gt;=100),AND('5-man'!AF$67="ST&gt;1",AF284&gt;=100))))),'5-man'!AF$62,0)</f>
        <v/>
      </c>
      <c r="AG259">
        <f>IF(OR('5-man'!AG$63="P",OR('5-man'!AG$63="R",'5-man'!AG$62=$R$258),AND('5-man'!AG$62&lt;=IF('5-man'!$BF$42="",999,'5-man'!$BF$42),OR('5-man'!AG$63="D",LEFT('5-man'!AG$63,3)="ST&gt;",OR(AND('5-man'!AG$64="ST&gt;1",AG260&gt;=100),AND('5-man'!AG$65="ST&gt;1",AG268&gt;=100),AND('5-man'!AG$66="ST&gt;1",AG276&gt;=100),AND('5-man'!AG$67="ST&gt;1",AG284&gt;=100))))),'5-man'!AG$62,0)</f>
        <v/>
      </c>
      <c r="AH259">
        <f>IF(OR('5-man'!AH$63="P",OR('5-man'!AH$63="R",'5-man'!AH$62=$R$258),AND('5-man'!AH$62&lt;=IF('5-man'!$BF$42="",999,'5-man'!$BF$42),OR('5-man'!AH$63="D",LEFT('5-man'!AH$63,3)="ST&gt;",OR(AND('5-man'!AH$64="ST&gt;1",AH260&gt;=100),AND('5-man'!AH$65="ST&gt;1",AH268&gt;=100),AND('5-man'!AH$66="ST&gt;1",AH276&gt;=100),AND('5-man'!AH$67="ST&gt;1",AH284&gt;=100))))),'5-man'!AH$62,0)</f>
        <v/>
      </c>
      <c r="AI259">
        <f>IF(OR('5-man'!AI$63="P",OR('5-man'!AI$63="R",'5-man'!AI$62=$R$258),AND('5-man'!AI$62&lt;=IF('5-man'!$BF$42="",999,'5-man'!$BF$42),OR('5-man'!AI$63="D",LEFT('5-man'!AI$63,3)="ST&gt;",OR(AND('5-man'!AI$64="ST&gt;1",AI260&gt;=100),AND('5-man'!AI$65="ST&gt;1",AI268&gt;=100),AND('5-man'!AI$66="ST&gt;1",AI276&gt;=100),AND('5-man'!AI$67="ST&gt;1",AI284&gt;=100))))),'5-man'!AI$62,0)</f>
        <v/>
      </c>
      <c r="AJ259">
        <f>IF(OR('5-man'!AJ$63="P",OR('5-man'!AJ$63="R",'5-man'!AJ$62=$R$258),AND('5-man'!AJ$62&lt;=IF('5-man'!$BF$42="",999,'5-man'!$BF$42),OR('5-man'!AJ$63="D",LEFT('5-man'!AJ$63,3)="ST&gt;",OR(AND('5-man'!AJ$64="ST&gt;1",AJ260&gt;=100),AND('5-man'!AJ$65="ST&gt;1",AJ268&gt;=100),AND('5-man'!AJ$66="ST&gt;1",AJ276&gt;=100),AND('5-man'!AJ$67="ST&gt;1",AJ284&gt;=100))))),'5-man'!AJ$62,0)</f>
        <v/>
      </c>
      <c r="AK259">
        <f>IF(OR('5-man'!AK$63="P",OR('5-man'!AK$63="R",'5-man'!AK$62=$R$258),AND('5-man'!AK$62&lt;=IF('5-man'!$BF$42="",999,'5-man'!$BF$42),OR('5-man'!AK$63="D",LEFT('5-man'!AK$63,3)="ST&gt;",OR(AND('5-man'!AK$64="ST&gt;1",AK260&gt;=100),AND('5-man'!AK$65="ST&gt;1",AK268&gt;=100),AND('5-man'!AK$66="ST&gt;1",AK276&gt;=100),AND('5-man'!AK$67="ST&gt;1",AK284&gt;=100))))),'5-man'!AK$62,0)</f>
        <v/>
      </c>
      <c r="AL259">
        <f>IF(OR('5-man'!AL$63="P",OR('5-man'!AL$63="R",'5-man'!AL$62=$R$258),AND('5-man'!AL$62&lt;=IF('5-man'!$BF$42="",999,'5-man'!$BF$42),OR('5-man'!AL$63="D",LEFT('5-man'!AL$63,3)="ST&gt;",OR(AND('5-man'!AL$64="ST&gt;1",AL260&gt;=100),AND('5-man'!AL$65="ST&gt;1",AL268&gt;=100),AND('5-man'!AL$66="ST&gt;1",AL276&gt;=100),AND('5-man'!AL$67="ST&gt;1",AL284&gt;=100))))),'5-man'!AL$62,0)</f>
        <v/>
      </c>
      <c r="AM259">
        <f>IF(OR('5-man'!AM$63="P",OR('5-man'!AM$63="R",'5-man'!AM$62=$R$258),AND('5-man'!AM$62&lt;=IF('5-man'!$BF$42="",999,'5-man'!$BF$42),OR('5-man'!AM$63="D",LEFT('5-man'!AM$63,3)="ST&gt;",OR(AND('5-man'!AM$64="ST&gt;1",AM260&gt;=100),AND('5-man'!AM$65="ST&gt;1",AM268&gt;=100),AND('5-man'!AM$66="ST&gt;1",AM276&gt;=100),AND('5-man'!AM$67="ST&gt;1",AM284&gt;=100))))),'5-man'!AM$62,0)</f>
        <v/>
      </c>
      <c r="AN259">
        <f>IF(OR('5-man'!AN$63="P",OR('5-man'!AN$63="R",'5-man'!AN$62=$R$258),AND('5-man'!AN$62&lt;=IF('5-man'!$BF$42="",999,'5-man'!$BF$42),OR('5-man'!AN$63="D",LEFT('5-man'!AN$63,3)="ST&gt;",OR(AND('5-man'!AN$64="ST&gt;1",AN260&gt;=100),AND('5-man'!AN$65="ST&gt;1",AN268&gt;=100),AND('5-man'!AN$66="ST&gt;1",AN276&gt;=100),AND('5-man'!AN$67="ST&gt;1",AN284&gt;=100))))),'5-man'!AN$62,0)</f>
        <v/>
      </c>
      <c r="AO259">
        <f>IF(OR('5-man'!AO$63="P",OR('5-man'!AO$63="R",'5-man'!AO$62=$R$258),AND('5-man'!AO$62&lt;=IF('5-man'!$BF$42="",999,'5-man'!$BF$42),OR('5-man'!AO$63="D",LEFT('5-man'!AO$63,3)="ST&gt;",OR(AND('5-man'!AO$64="ST&gt;1",AO260&gt;=100),AND('5-man'!AO$65="ST&gt;1",AO268&gt;=100),AND('5-man'!AO$66="ST&gt;1",AO276&gt;=100),AND('5-man'!AO$67="ST&gt;1",AO284&gt;=100))))),'5-man'!AO$62,0)</f>
        <v/>
      </c>
      <c r="AP259">
        <f>IF(OR('5-man'!AP$63="P",OR('5-man'!AP$63="R",'5-man'!AP$62=$R$258),AND('5-man'!AP$62&lt;=IF('5-man'!$BF$42="",999,'5-man'!$BF$42),OR('5-man'!AP$63="D",LEFT('5-man'!AP$63,3)="ST&gt;",OR(AND('5-man'!AP$64="ST&gt;1",AP260&gt;=100),AND('5-man'!AP$65="ST&gt;1",AP268&gt;=100),AND('5-man'!AP$66="ST&gt;1",AP276&gt;=100),AND('5-man'!AP$67="ST&gt;1",AP284&gt;=100))))),'5-man'!AP$62,0)</f>
        <v/>
      </c>
      <c r="AQ259">
        <f>IF(OR('5-man'!AQ$63="P",OR('5-man'!AQ$63="R",'5-man'!AQ$62=$R$258),AND('5-man'!AQ$62&lt;=IF('5-man'!$BF$42="",999,'5-man'!$BF$42),OR('5-man'!AQ$63="D",LEFT('5-man'!AQ$63,3)="ST&gt;",OR(AND('5-man'!AQ$64="ST&gt;1",AQ260&gt;=100),AND('5-man'!AQ$65="ST&gt;1",AQ268&gt;=100),AND('5-man'!AQ$66="ST&gt;1",AQ276&gt;=100),AND('5-man'!AQ$67="ST&gt;1",AQ284&gt;=100))))),'5-man'!AQ$62,0)</f>
        <v/>
      </c>
      <c r="AR259">
        <f>IF(OR('5-man'!AR$63="P",OR('5-man'!AR$63="R",'5-man'!AR$62=$R$258),AND('5-man'!AR$62&lt;=IF('5-man'!$BF$42="",999,'5-man'!$BF$42),OR('5-man'!AR$63="D",LEFT('5-man'!AR$63,3)="ST&gt;",OR(AND('5-man'!AR$64="ST&gt;1",AR260&gt;=100),AND('5-man'!AR$65="ST&gt;1",AR268&gt;=100),AND('5-man'!AR$66="ST&gt;1",AR276&gt;=100),AND('5-man'!AR$67="ST&gt;1",AR284&gt;=100))))),'5-man'!AR$62,0)</f>
        <v/>
      </c>
      <c r="AS259">
        <f>IF(OR('5-man'!AS$63="P",OR('5-man'!AS$63="R",'5-man'!AS$62=$R$258),AND('5-man'!AS$62&lt;=IF('5-man'!$BF$42="",999,'5-man'!$BF$42),OR('5-man'!AS$63="D",LEFT('5-man'!AS$63,3)="ST&gt;",OR(AND('5-man'!AS$64="ST&gt;1",AS260&gt;=100),AND('5-man'!AS$65="ST&gt;1",AS268&gt;=100),AND('5-man'!AS$66="ST&gt;1",AS276&gt;=100),AND('5-man'!AS$67="ST&gt;1",AS284&gt;=100))))),'5-man'!AS$62,0)</f>
        <v/>
      </c>
      <c r="AT259">
        <f>IF(OR('5-man'!AT$63="P",OR('5-man'!AT$63="R",'5-man'!AT$62=$R$258),AND('5-man'!AT$62&lt;=IF('5-man'!$BF$42="",999,'5-man'!$BF$42),OR('5-man'!AT$63="D",LEFT('5-man'!AT$63,3)="ST&gt;",OR(AND('5-man'!AT$64="ST&gt;1",AT260&gt;=100),AND('5-man'!AT$65="ST&gt;1",AT268&gt;=100),AND('5-man'!AT$66="ST&gt;1",AT276&gt;=100),AND('5-man'!AT$67="ST&gt;1",AT284&gt;=100))))),'5-man'!AT$62,0)</f>
        <v/>
      </c>
      <c r="AU259">
        <f>IF(OR('5-man'!AU$63="P",OR('5-man'!AU$63="R",'5-man'!AU$62=$R$258),AND('5-man'!AU$62&lt;=IF('5-man'!$BF$42="",999,'5-man'!$BF$42),OR('5-man'!AU$63="D",LEFT('5-man'!AU$63,3)="ST&gt;",OR(AND('5-man'!AU$64="ST&gt;1",AU260&gt;=100),AND('5-man'!AU$65="ST&gt;1",AU268&gt;=100),AND('5-man'!AU$66="ST&gt;1",AU276&gt;=100),AND('5-man'!AU$67="ST&gt;1",AU284&gt;=100))))),'5-man'!AU$62,0)</f>
        <v/>
      </c>
      <c r="AV259">
        <f>IF(OR('5-man'!AV$63="P",OR('5-man'!AV$63="R",'5-man'!AV$62=$R$258),AND('5-man'!AV$62&lt;=IF('5-man'!$BF$42="",999,'5-man'!$BF$42),OR('5-man'!AV$63="D",LEFT('5-man'!AV$63,3)="ST&gt;",OR(AND('5-man'!AV$64="ST&gt;1",AV260&gt;=100),AND('5-man'!AV$65="ST&gt;1",AV268&gt;=100),AND('5-man'!AV$66="ST&gt;1",AV276&gt;=100),AND('5-man'!AV$67="ST&gt;1",AV284&gt;=100))))),'5-man'!AV$62,0)</f>
        <v/>
      </c>
      <c r="AW259">
        <f>IF(OR('5-man'!AW$63="P",OR('5-man'!AW$63="R",'5-man'!AW$62=$R$258),AND('5-man'!AW$62&lt;=IF('5-man'!$BF$42="",999,'5-man'!$BF$42),OR('5-man'!AW$63="D",LEFT('5-man'!AW$63,3)="ST&gt;",OR(AND('5-man'!AW$64="ST&gt;1",AW260&gt;=100),AND('5-man'!AW$65="ST&gt;1",AW268&gt;=100),AND('5-man'!AW$66="ST&gt;1",AW276&gt;=100),AND('5-man'!AW$67="ST&gt;1",AW284&gt;=100))))),'5-man'!AW$62,0)</f>
        <v/>
      </c>
      <c r="AX259">
        <f>IF(OR('5-man'!AX$63="P",OR('5-man'!AX$63="R",'5-man'!AX$62=$R$258),AND('5-man'!AX$62&lt;=IF('5-man'!$BF$42="",999,'5-man'!$BF$42),OR('5-man'!AX$63="D",LEFT('5-man'!AX$63,3)="ST&gt;",OR(AND('5-man'!AX$64="ST&gt;1",AX260&gt;=100),AND('5-man'!AX$65="ST&gt;1",AX268&gt;=100),AND('5-man'!AX$66="ST&gt;1",AX276&gt;=100),AND('5-man'!AX$67="ST&gt;1",AX284&gt;=100))))),'5-man'!AX$62,0)</f>
        <v/>
      </c>
      <c r="AY259">
        <f>IF(OR('5-man'!AY$63="P",OR('5-man'!AY$63="R",'5-man'!AY$62=$R$258),AND('5-man'!AY$62&lt;=IF('5-man'!$BF$42="",999,'5-man'!$BF$42),OR('5-man'!AY$63="D",LEFT('5-man'!AY$63,3)="ST&gt;",OR(AND('5-man'!AY$64="ST&gt;1",AY260&gt;=100),AND('5-man'!AY$65="ST&gt;1",AY268&gt;=100),AND('5-man'!AY$66="ST&gt;1",AY276&gt;=100),AND('5-man'!AY$67="ST&gt;1",AY284&gt;=100))))),'5-man'!AY$62,0)</f>
        <v/>
      </c>
      <c r="AZ259">
        <f>IF(OR('5-man'!AZ$63="P",OR('5-man'!AZ$63="R",'5-man'!AZ$62=$R$258),AND('5-man'!AZ$62&lt;=IF('5-man'!$BF$42="",999,'5-man'!$BF$42),OR('5-man'!AZ$63="D",LEFT('5-man'!AZ$63,3)="ST&gt;",OR(AND('5-man'!AZ$64="ST&gt;1",AZ260&gt;=100),AND('5-man'!AZ$65="ST&gt;1",AZ268&gt;=100),AND('5-man'!AZ$66="ST&gt;1",AZ276&gt;=100),AND('5-man'!AZ$67="ST&gt;1",AZ284&gt;=100))))),'5-man'!AZ$62,0)</f>
        <v/>
      </c>
      <c r="BA259">
        <f>IF(OR('5-man'!BA$63="P",OR('5-man'!BA$63="R",'5-man'!BA$62=$R$258),AND('5-man'!BA$62&lt;=IF('5-man'!$BF$42="",999,'5-man'!$BF$42),OR('5-man'!BA$63="D",LEFT('5-man'!BA$63,3)="ST&gt;",OR(AND('5-man'!BA$64="ST&gt;1",BA260&gt;=100),AND('5-man'!BA$65="ST&gt;1",BA268&gt;=100),AND('5-man'!BA$66="ST&gt;1",BA276&gt;=100),AND('5-man'!BA$67="ST&gt;1",BA284&gt;=100))))),'5-man'!BA$62,0)</f>
        <v/>
      </c>
      <c r="BB259">
        <f>IF(OR('5-man'!BB$63="P",OR('5-man'!BB$63="R",'5-man'!BB$62=$R$258),AND('5-man'!BB$62&lt;=IF('5-man'!$BF$42="",999,'5-man'!$BF$42),OR('5-man'!BB$63="D",LEFT('5-man'!BB$63,3)="ST&gt;",OR(AND('5-man'!BB$64="ST&gt;1",BB260&gt;=100),AND('5-man'!BB$65="ST&gt;1",BB268&gt;=100),AND('5-man'!BB$66="ST&gt;1",BB276&gt;=100),AND('5-man'!BB$67="ST&gt;1",BB284&gt;=100))))),'5-man'!BB$62,0)</f>
        <v/>
      </c>
      <c r="BC259">
        <f>IF(OR('5-man'!BC$63="P",OR('5-man'!BC$63="R",'5-man'!BC$62=$R$258),AND('5-man'!BC$62&lt;=IF('5-man'!$BF$42="",999,'5-man'!$BF$42),OR('5-man'!BC$63="D",LEFT('5-man'!BC$63,3)="ST&gt;",OR(AND('5-man'!BC$64="ST&gt;1",BC260&gt;=100),AND('5-man'!BC$65="ST&gt;1",BC268&gt;=100),AND('5-man'!BC$66="ST&gt;1",BC276&gt;=100),AND('5-man'!BC$67="ST&gt;1",BC284&gt;=100))))),'5-man'!BC$62,0)</f>
        <v/>
      </c>
      <c r="BD259">
        <f>IF(OR('5-man'!BD$63="P",OR('5-man'!BD$63="R",'5-man'!BD$62=$R$258),AND('5-man'!BD$62&lt;=IF('5-man'!$BF$42="",999,'5-man'!$BF$42),OR('5-man'!BD$63="D",LEFT('5-man'!BD$63,3)="ST&gt;",OR(AND('5-man'!BD$64="ST&gt;1",BD260&gt;=100),AND('5-man'!BD$65="ST&gt;1",BD268&gt;=100),AND('5-man'!BD$66="ST&gt;1",BD276&gt;=100),AND('5-man'!BD$67="ST&gt;1",BD284&gt;=100))))),'5-man'!BD$62,0)</f>
        <v/>
      </c>
      <c r="BE259">
        <f>IF(OR('5-man'!BE$63="P",OR('5-man'!BE$63="R",'5-man'!BE$62=$R$258),AND('5-man'!BE$62&lt;=IF('5-man'!$BF$42="",999,'5-man'!$BF$42),OR('5-man'!BE$63="D",LEFT('5-man'!BE$63,3)="ST&gt;",OR(AND('5-man'!BE$64="ST&gt;1",BE260&gt;=100),AND('5-man'!BE$65="ST&gt;1",BE268&gt;=100),AND('5-man'!BE$66="ST&gt;1",BE276&gt;=100),AND('5-man'!BE$67="ST&gt;1",BE284&gt;=100))))),'5-man'!BE$62,0)</f>
        <v/>
      </c>
      <c r="BF259">
        <f>IF(OR('5-man'!BF$63="P",OR('5-man'!BF$63="R",'5-man'!BF$62=$R$258),AND('5-man'!BF$62&lt;=IF('5-man'!$BF$42="",999,'5-man'!$BF$42),OR('5-man'!BF$63="D",LEFT('5-man'!BF$63,3)="ST&gt;",OR(AND('5-man'!BF$64="ST&gt;1",BF260&gt;=100),AND('5-man'!BF$65="ST&gt;1",BF268&gt;=100),AND('5-man'!BF$66="ST&gt;1",BF276&gt;=100),AND('5-man'!BF$67="ST&gt;1",BF284&gt;=100))))),'5-man'!BF$62,0)</f>
        <v/>
      </c>
      <c r="BG259">
        <f>IF(OR('5-man'!BG$63="P",OR('5-man'!BG$63="R",'5-man'!BG$62=$R$258),AND('5-man'!BG$62&lt;=IF('5-man'!$BF$42="",999,'5-man'!$BF$42),OR('5-man'!BG$63="D",LEFT('5-man'!BG$63,3)="ST&gt;",OR(AND('5-man'!BG$64="ST&gt;1",BG260&gt;=100),AND('5-man'!BG$65="ST&gt;1",BG268&gt;=100),AND('5-man'!BG$66="ST&gt;1",BG276&gt;=100),AND('5-man'!BG$67="ST&gt;1",BG284&gt;=100))))),'5-man'!BG$62,0)</f>
        <v/>
      </c>
      <c r="BH259">
        <f>IF(OR('5-man'!BH$63="P",OR('5-man'!BH$63="R",'5-man'!BH$62=$R$258),AND('5-man'!BH$62&lt;=IF('5-man'!$BF$42="",999,'5-man'!$BF$42),OR('5-man'!BH$63="D",LEFT('5-man'!BH$63,3)="ST&gt;",OR(AND('5-man'!BH$64="ST&gt;1",BH260&gt;=100),AND('5-man'!BH$65="ST&gt;1",BH268&gt;=100),AND('5-man'!BH$66="ST&gt;1",BH276&gt;=100),AND('5-man'!BH$67="ST&gt;1",BH284&gt;=100))))),'5-man'!BH$62,0)</f>
        <v/>
      </c>
      <c r="BI259">
        <f>IF(OR('5-man'!BI$63="P",OR('5-man'!BI$63="R",'5-man'!BI$62=$R$258),AND('5-man'!BI$62&lt;=IF('5-man'!$BF$42="",999,'5-man'!$BF$42),OR('5-man'!BI$63="D",LEFT('5-man'!BI$63,3)="ST&gt;",OR(AND('5-man'!BI$64="ST&gt;1",BI260&gt;=100),AND('5-man'!BI$65="ST&gt;1",BI268&gt;=100),AND('5-man'!BI$66="ST&gt;1",BI276&gt;=100),AND('5-man'!BI$67="ST&gt;1",BI284&gt;=100))))),'5-man'!BI$62,0)</f>
        <v/>
      </c>
      <c r="BJ259">
        <f>IF(OR('5-man'!BJ$63="P",OR('5-man'!BJ$63="R",'5-man'!BJ$62=$R$258),AND('5-man'!BJ$62&lt;=IF('5-man'!$BF$42="",999,'5-man'!$BF$42),OR('5-man'!BJ$63="D",LEFT('5-man'!BJ$63,3)="ST&gt;",OR(AND('5-man'!BJ$64="ST&gt;1",BJ260&gt;=100),AND('5-man'!BJ$65="ST&gt;1",BJ268&gt;=100),AND('5-man'!BJ$66="ST&gt;1",BJ276&gt;=100),AND('5-man'!BJ$67="ST&gt;1",BJ284&gt;=100))))),'5-man'!BJ$62,0)</f>
        <v/>
      </c>
      <c r="BK259">
        <f>IF(OR('5-man'!BK$63="P",OR('5-man'!BK$63="R",'5-man'!BK$62=$R$258),AND('5-man'!BK$62&lt;=IF('5-man'!$BF$42="",999,'5-man'!$BF$42),OR('5-man'!BK$63="D",LEFT('5-man'!BK$63,3)="ST&gt;",OR(AND('5-man'!BK$64="ST&gt;1",BK260&gt;=100),AND('5-man'!BK$65="ST&gt;1",BK268&gt;=100),AND('5-man'!BK$66="ST&gt;1",BK276&gt;=100),AND('5-man'!BK$67="ST&gt;1",BK284&gt;=100))))),'5-man'!BK$62,0)</f>
        <v/>
      </c>
      <c r="BL259">
        <f>IF(OR('5-man'!BL$63="P",OR('5-man'!BL$63="R",'5-man'!BL$62=$R$258),AND('5-man'!BL$62&lt;=IF('5-man'!$BF$42="",999,'5-man'!$BF$42),OR('5-man'!BL$63="D",LEFT('5-man'!BL$63,3)="ST&gt;",OR(AND('5-man'!BL$64="ST&gt;1",BL260&gt;=100),AND('5-man'!BL$65="ST&gt;1",BL268&gt;=100),AND('5-man'!BL$66="ST&gt;1",BL276&gt;=100),AND('5-man'!BL$67="ST&gt;1",BL284&gt;=100))))),'5-man'!BL$62,0)</f>
        <v/>
      </c>
      <c r="BM259">
        <f>IF(OR('5-man'!BM$63="P",OR('5-man'!BM$63="R",'5-man'!BM$62=$R$258),AND('5-man'!BM$62&lt;=IF('5-man'!$BF$42="",999,'5-man'!$BF$42),OR('5-man'!BM$63="D",LEFT('5-man'!BM$63,3)="ST&gt;",OR(AND('5-man'!BM$64="ST&gt;1",BM260&gt;=100),AND('5-man'!BM$65="ST&gt;1",BM268&gt;=100),AND('5-man'!BM$66="ST&gt;1",BM276&gt;=100),AND('5-man'!BM$67="ST&gt;1",BM284&gt;=100))))),'5-man'!BM$62,0)</f>
        <v/>
      </c>
      <c r="BN259">
        <f>IF(OR('5-man'!BN$63="P",OR('5-man'!BN$63="R",'5-man'!BN$62=$R$258),AND('5-man'!BN$62&lt;=IF('5-man'!$BF$42="",999,'5-man'!$BF$42),OR('5-man'!BN$63="D",LEFT('5-man'!BN$63,3)="ST&gt;",OR(AND('5-man'!BN$64="ST&gt;1",BN260&gt;=100),AND('5-man'!BN$65="ST&gt;1",BN268&gt;=100),AND('5-man'!BN$66="ST&gt;1",BN276&gt;=100),AND('5-man'!BN$67="ST&gt;1",BN284&gt;=100))))),'5-man'!BN$62,0)</f>
        <v/>
      </c>
      <c r="BO259">
        <f>IF(OR('5-man'!BO$63="P",OR('5-man'!BO$63="R",'5-man'!BO$62=$R$258),AND('5-man'!BO$62&lt;=IF('5-man'!$BF$42="",999,'5-man'!$BF$42),OR('5-man'!BO$63="D",LEFT('5-man'!BO$63,3)="ST&gt;",OR(AND('5-man'!BO$64="ST&gt;1",BO260&gt;=100),AND('5-man'!BO$65="ST&gt;1",BO268&gt;=100),AND('5-man'!BO$66="ST&gt;1",BO276&gt;=100),AND('5-man'!BO$67="ST&gt;1",BO284&gt;=100))))),'5-man'!BO$62,0)</f>
        <v/>
      </c>
      <c r="BP259">
        <f>IF(OR('5-man'!BP$63="P",OR('5-man'!BP$63="R",'5-man'!BP$62=$R$258),AND('5-man'!BP$62&lt;=IF('5-man'!$BF$42="",999,'5-man'!$BF$42),OR('5-man'!BP$63="D",LEFT('5-man'!BP$63,3)="ST&gt;",OR(AND('5-man'!BP$64="ST&gt;1",BP260&gt;=100),AND('5-man'!BP$65="ST&gt;1",BP268&gt;=100),AND('5-man'!BP$66="ST&gt;1",BP276&gt;=100),AND('5-man'!BP$67="ST&gt;1",BP284&gt;=100))))),'5-man'!BP$62,0)</f>
        <v/>
      </c>
      <c r="BQ259">
        <f>IF(OR('5-man'!BQ$63="P",OR('5-man'!BQ$63="R",'5-man'!BQ$62=$R$258),AND('5-man'!BQ$62&lt;=IF('5-man'!$BF$42="",999,'5-man'!$BF$42),OR('5-man'!BQ$63="D",LEFT('5-man'!BQ$63,3)="ST&gt;",OR(AND('5-man'!BQ$64="ST&gt;1",BQ260&gt;=100),AND('5-man'!BQ$65="ST&gt;1",BQ268&gt;=100),AND('5-man'!BQ$66="ST&gt;1",BQ276&gt;=100),AND('5-man'!BQ$67="ST&gt;1",BQ284&gt;=100))))),'5-man'!BQ$62,0)</f>
        <v/>
      </c>
      <c r="BR259">
        <f>IF(OR('5-man'!BR$63="P",OR('5-man'!BR$63="R",'5-man'!BR$62=$R$258),AND('5-man'!BR$62&lt;=IF('5-man'!$BF$42="",999,'5-man'!$BF$42),OR('5-man'!BR$63="D",LEFT('5-man'!BR$63,3)="ST&gt;",OR(AND('5-man'!BR$64="ST&gt;1",BR260&gt;=100),AND('5-man'!BR$65="ST&gt;1",BR268&gt;=100),AND('5-man'!BR$66="ST&gt;1",BR276&gt;=100),AND('5-man'!BR$67="ST&gt;1",BR284&gt;=100))))),'5-man'!BR$62,0)</f>
        <v/>
      </c>
      <c r="BS259">
        <f>IF(OR('5-man'!BS$63="P",OR('5-man'!BS$63="R",'5-man'!BS$62=$R$258),AND('5-man'!BS$62&lt;=IF('5-man'!$BF$42="",999,'5-man'!$BF$42),OR('5-man'!BS$63="D",LEFT('5-man'!BS$63,3)="ST&gt;",OR(AND('5-man'!BS$64="ST&gt;1",BS260&gt;=100),AND('5-man'!BS$65="ST&gt;1",BS268&gt;=100),AND('5-man'!BS$66="ST&gt;1",BS276&gt;=100),AND('5-man'!BS$67="ST&gt;1",BS284&gt;=100))))),'5-man'!BS$62,0)</f>
        <v/>
      </c>
      <c r="BT259">
        <f>IF(OR('5-man'!BT$63="P",OR('5-man'!BT$63="R",'5-man'!BT$62=$R$258),AND('5-man'!BT$62&lt;=IF('5-man'!$BF$42="",999,'5-man'!$BF$42),OR('5-man'!BT$63="D",LEFT('5-man'!BT$63,3)="ST&gt;",OR(AND('5-man'!BT$64="ST&gt;1",BT260&gt;=100),AND('5-man'!BT$65="ST&gt;1",BT268&gt;=100),AND('5-man'!BT$66="ST&gt;1",BT276&gt;=100),AND('5-man'!BT$67="ST&gt;1",BT284&gt;=100))))),'5-man'!BT$62,0)</f>
        <v/>
      </c>
      <c r="BU259">
        <f>IF(OR('5-man'!BU$63="P",OR('5-man'!BU$63="R",'5-man'!BU$62=$R$258),AND('5-man'!BU$62&lt;=IF('5-man'!$BF$42="",999,'5-man'!$BF$42),OR('5-man'!BU$63="D",LEFT('5-man'!BU$63,3)="ST&gt;",OR(AND('5-man'!BU$64="ST&gt;1",BU260&gt;=100),AND('5-man'!BU$65="ST&gt;1",BU268&gt;=100),AND('5-man'!BU$66="ST&gt;1",BU276&gt;=100),AND('5-man'!BU$67="ST&gt;1",BU284&gt;=100))))),'5-man'!BU$62,0)</f>
        <v/>
      </c>
      <c r="BV259">
        <f>IF(OR('5-man'!BV$63="P",OR('5-man'!BV$63="R",'5-man'!BV$62=$R$258),AND('5-man'!BV$62&lt;=IF('5-man'!$BF$42="",999,'5-man'!$BF$42),OR('5-man'!BV$63="D",LEFT('5-man'!BV$63,3)="ST&gt;",OR(AND('5-man'!BV$64="ST&gt;1",BV260&gt;=100),AND('5-man'!BV$65="ST&gt;1",BV268&gt;=100),AND('5-man'!BV$66="ST&gt;1",BV276&gt;=100),AND('5-man'!BV$67="ST&gt;1",BV284&gt;=100))))),'5-man'!BV$62,0)</f>
        <v/>
      </c>
      <c r="BW259">
        <f>IF(OR('5-man'!BW$63="P",OR('5-man'!BW$63="R",'5-man'!BW$62=$R$258),AND('5-man'!BW$62&lt;=IF('5-man'!$BF$42="",999,'5-man'!$BF$42),OR('5-man'!BW$63="D",LEFT('5-man'!BW$63,3)="ST&gt;",OR(AND('5-man'!BW$64="ST&gt;1",BW260&gt;=100),AND('5-man'!BW$65="ST&gt;1",BW268&gt;=100),AND('5-man'!BW$66="ST&gt;1",BW276&gt;=100),AND('5-man'!BW$67="ST&gt;1",BW284&gt;=100))))),'5-man'!BW$62,0)</f>
        <v/>
      </c>
      <c r="BX259">
        <f>IF(OR('5-man'!BX$63="P",OR('5-man'!BX$63="R",'5-man'!BX$62=$R$258),AND('5-man'!BX$62&lt;=IF('5-man'!$BF$42="",999,'5-man'!$BF$42),OR('5-man'!BX$63="D",LEFT('5-man'!BX$63,3)="ST&gt;",OR(AND('5-man'!BX$64="ST&gt;1",BX260&gt;=100),AND('5-man'!BX$65="ST&gt;1",BX268&gt;=100),AND('5-man'!BX$66="ST&gt;1",BX276&gt;=100),AND('5-man'!BX$67="ST&gt;1",BX284&gt;=100))))),'5-man'!BX$62,0)</f>
        <v/>
      </c>
      <c r="BY259">
        <f>IF(OR('5-man'!BY$63="P",OR('5-man'!BY$63="R",'5-man'!BY$62=$R$258),AND('5-man'!BY$62&lt;=IF('5-man'!$BF$42="",999,'5-man'!$BF$42),OR('5-man'!BY$63="D",LEFT('5-man'!BY$63,3)="ST&gt;",OR(AND('5-man'!BY$64="ST&gt;1",BY260&gt;=100),AND('5-man'!BY$65="ST&gt;1",BY268&gt;=100),AND('5-man'!BY$66="ST&gt;1",BY276&gt;=100),AND('5-man'!BY$67="ST&gt;1",BY284&gt;=100))))),'5-man'!BY$62,0)</f>
        <v/>
      </c>
      <c r="BZ259">
        <f>IF(OR('5-man'!BZ$63="P",OR('5-man'!BZ$63="R",'5-man'!BZ$62=$R$258),AND('5-man'!BZ$62&lt;=IF('5-man'!$BF$42="",999,'5-man'!$BF$42),OR('5-man'!BZ$63="D",LEFT('5-man'!BZ$63,3)="ST&gt;",OR(AND('5-man'!BZ$64="ST&gt;1",BZ260&gt;=100),AND('5-man'!BZ$65="ST&gt;1",BZ268&gt;=100),AND('5-man'!BZ$66="ST&gt;1",BZ276&gt;=100),AND('5-man'!BZ$67="ST&gt;1",BZ284&gt;=100))))),'5-man'!BZ$62,0)</f>
        <v/>
      </c>
      <c r="CA259">
        <f>IF(OR('5-man'!CA$63="P",OR('5-man'!CA$63="R",'5-man'!CA$62=$R$258),AND('5-man'!CA$62&lt;=IF('5-man'!$BF$42="",999,'5-man'!$BF$42),OR('5-man'!CA$63="D",LEFT('5-man'!CA$63,3)="ST&gt;",OR(AND('5-man'!CA$64="ST&gt;1",CA260&gt;=100),AND('5-man'!CA$65="ST&gt;1",CA268&gt;=100),AND('5-man'!CA$66="ST&gt;1",CA276&gt;=100),AND('5-man'!CA$67="ST&gt;1",CA284&gt;=100))))),'5-man'!CA$62,0)</f>
        <v/>
      </c>
      <c r="CB259">
        <f>IF(OR('5-man'!CB$63="P",OR('5-man'!CB$63="R",'5-man'!CB$62=$R$258),AND('5-man'!CB$62&lt;=IF('5-man'!$BF$42="",999,'5-man'!$BF$42),OR('5-man'!CB$63="D",LEFT('5-man'!CB$63,3)="ST&gt;",OR(AND('5-man'!CB$64="ST&gt;1",CB260&gt;=100),AND('5-man'!CB$65="ST&gt;1",CB268&gt;=100),AND('5-man'!CB$66="ST&gt;1",CB276&gt;=100),AND('5-man'!CB$67="ST&gt;1",CB284&gt;=100))))),'5-man'!CB$62,0)</f>
        <v/>
      </c>
      <c r="CC259">
        <f>IF(OR('5-man'!CC$63="P",OR('5-man'!CC$63="R",'5-man'!CC$62=$R$258),AND('5-man'!CC$62&lt;=IF('5-man'!$BF$42="",999,'5-man'!$BF$42),OR('5-man'!CC$63="D",LEFT('5-man'!CC$63,3)="ST&gt;",OR(AND('5-man'!CC$64="ST&gt;1",CC260&gt;=100),AND('5-man'!CC$65="ST&gt;1",CC268&gt;=100),AND('5-man'!CC$66="ST&gt;1",CC276&gt;=100),AND('5-man'!CC$67="ST&gt;1",CC284&gt;=100))))),'5-man'!CC$62,0)</f>
        <v/>
      </c>
      <c r="CD259">
        <f>IF(OR('5-man'!CD$63="P",OR('5-man'!CD$63="R",'5-man'!CD$62=$R$258),AND('5-man'!CD$62&lt;=IF('5-man'!$BF$42="",999,'5-man'!$BF$42),OR('5-man'!CD$63="D",LEFT('5-man'!CD$63,3)="ST&gt;",OR(AND('5-man'!CD$64="ST&gt;1",CD260&gt;=100),AND('5-man'!CD$65="ST&gt;1",CD268&gt;=100),AND('5-man'!CD$66="ST&gt;1",CD276&gt;=100),AND('5-man'!CD$67="ST&gt;1",CD284&gt;=100))))),'5-man'!CD$62,0)</f>
        <v/>
      </c>
    </row>
    <row r="260">
      <c r="A260" t="inlineStr">
        <is>
          <t>P2 s1</t>
        </is>
      </c>
      <c r="C260">
        <f>MIN(100,B261+IF(AND(OR(NOT(ISNUMBER($R$266)),'5-man'!C$62&gt;$R$266),B261&lt;100,B262+1&gt;=IF(OR('5-man'!$F$43=TRUE,'5-man'!$F$43="TRUE",'5-man'!$F$43="Yes"),25,50)),10,0)+IF('5-man'!C$62=$Q$266,25,0))</f>
        <v/>
      </c>
      <c r="D260">
        <f>MIN(100,C261+IF(AND(OR(NOT(ISNUMBER($R$266)),'5-man'!D$62&gt;$R$266),C261&lt;100,C262+1&gt;=IF(OR('5-man'!$F$43=TRUE,'5-man'!$F$43="TRUE",'5-man'!$F$43="Yes"),25,50)),10,0)+IF('5-man'!D$62=$Q$266,25,0))</f>
        <v/>
      </c>
      <c r="E260">
        <f>MIN(100,D261+IF(AND(OR(NOT(ISNUMBER($R$266)),'5-man'!E$62&gt;$R$266),D261&lt;100,D262+1&gt;=IF(OR('5-man'!$F$43=TRUE,'5-man'!$F$43="TRUE",'5-man'!$F$43="Yes"),25,50)),10,0)+IF('5-man'!E$62=$Q$266,25,0))</f>
        <v/>
      </c>
      <c r="F260">
        <f>MIN(100,E261+IF(AND(OR(NOT(ISNUMBER($R$266)),'5-man'!F$62&gt;$R$266),E261&lt;100,E262+1&gt;=IF(OR('5-man'!$F$43=TRUE,'5-man'!$F$43="TRUE",'5-man'!$F$43="Yes"),25,50)),10,0)+IF('5-man'!F$62=$Q$266,25,0))</f>
        <v/>
      </c>
      <c r="G260">
        <f>MIN(100,F261+IF(AND(OR(NOT(ISNUMBER($R$266)),'5-man'!G$62&gt;$R$266),F261&lt;100,F262+1&gt;=IF(OR('5-man'!$F$43=TRUE,'5-man'!$F$43="TRUE",'5-man'!$F$43="Yes"),25,50)),10,0)+IF('5-man'!G$62=$Q$266,25,0))</f>
        <v/>
      </c>
      <c r="H260">
        <f>MIN(100,G261+IF(AND(OR(NOT(ISNUMBER($R$266)),'5-man'!H$62&gt;$R$266),G261&lt;100,G262+1&gt;=IF(OR('5-man'!$F$43=TRUE,'5-man'!$F$43="TRUE",'5-man'!$F$43="Yes"),25,50)),10,0)+IF('5-man'!H$62=$Q$266,25,0))</f>
        <v/>
      </c>
      <c r="I260">
        <f>MIN(100,H261+IF(AND(OR(NOT(ISNUMBER($R$266)),'5-man'!I$62&gt;$R$266),H261&lt;100,H262+1&gt;=IF(OR('5-man'!$F$43=TRUE,'5-man'!$F$43="TRUE",'5-man'!$F$43="Yes"),25,50)),10,0)+IF('5-man'!I$62=$Q$266,25,0))</f>
        <v/>
      </c>
      <c r="J260">
        <f>MIN(100,I261+IF(AND(OR(NOT(ISNUMBER($R$266)),'5-man'!J$62&gt;$R$266),I261&lt;100,I262+1&gt;=IF(OR('5-man'!$F$43=TRUE,'5-man'!$F$43="TRUE",'5-man'!$F$43="Yes"),25,50)),10,0)+IF('5-man'!J$62=$Q$266,25,0))</f>
        <v/>
      </c>
      <c r="K260">
        <f>MIN(100,J261+IF(AND(OR(NOT(ISNUMBER($R$266)),'5-man'!K$62&gt;$R$266),J261&lt;100,J262+1&gt;=IF(OR('5-man'!$F$43=TRUE,'5-man'!$F$43="TRUE",'5-man'!$F$43="Yes"),25,50)),10,0)+IF('5-man'!K$62=$Q$266,25,0))</f>
        <v/>
      </c>
      <c r="L260">
        <f>MIN(100,K261+IF(AND(OR(NOT(ISNUMBER($R$266)),'5-man'!L$62&gt;$R$266),K261&lt;100,K262+1&gt;=IF(OR('5-man'!$F$43=TRUE,'5-man'!$F$43="TRUE",'5-man'!$F$43="Yes"),25,50)),10,0)+IF('5-man'!L$62=$Q$266,25,0))</f>
        <v/>
      </c>
      <c r="M260">
        <f>MIN(100,L261+IF(AND(OR(NOT(ISNUMBER($R$266)),'5-man'!M$62&gt;$R$266),L261&lt;100,L262+1&gt;=IF(OR('5-man'!$F$43=TRUE,'5-man'!$F$43="TRUE",'5-man'!$F$43="Yes"),25,50)),10,0)+IF('5-man'!M$62=$Q$266,25,0))</f>
        <v/>
      </c>
      <c r="N260">
        <f>MIN(100,M261+IF(AND(OR(NOT(ISNUMBER($R$266)),'5-man'!N$62&gt;$R$266),M261&lt;100,M262+1&gt;=IF(OR('5-man'!$F$43=TRUE,'5-man'!$F$43="TRUE",'5-man'!$F$43="Yes"),25,50)),10,0)+IF('5-man'!N$62=$Q$266,25,0))</f>
        <v/>
      </c>
      <c r="O260">
        <f>MIN(100,N261+IF(AND(OR(NOT(ISNUMBER($R$266)),'5-man'!O$62&gt;$R$266),N261&lt;100,N262+1&gt;=IF(OR('5-man'!$F$43=TRUE,'5-man'!$F$43="TRUE",'5-man'!$F$43="Yes"),25,50)),10,0)+IF('5-man'!O$62=$Q$266,25,0))</f>
        <v/>
      </c>
      <c r="P260">
        <f>MIN(100,O261+IF(AND(OR(NOT(ISNUMBER($R$266)),'5-man'!P$62&gt;$R$266),O261&lt;100,O262+1&gt;=IF(OR('5-man'!$F$43=TRUE,'5-man'!$F$43="TRUE",'5-man'!$F$43="Yes"),25,50)),10,0)+IF('5-man'!P$62=$Q$266,25,0))</f>
        <v/>
      </c>
      <c r="Q260">
        <f>MIN(100,P261+IF(AND(OR(NOT(ISNUMBER($R$266)),'5-man'!Q$62&gt;$R$266),P261&lt;100,P262+1&gt;=IF(OR('5-man'!$F$43=TRUE,'5-man'!$F$43="TRUE",'5-man'!$F$43="Yes"),25,50)),10,0)+IF('5-man'!Q$62=$Q$266,25,0))</f>
        <v/>
      </c>
      <c r="R260">
        <f>MIN(100,Q261+IF(AND(OR(NOT(ISNUMBER($R$266)),'5-man'!R$62&gt;$R$266),Q261&lt;100,Q262+1&gt;=IF(OR('5-man'!$F$43=TRUE,'5-man'!$F$43="TRUE",'5-man'!$F$43="Yes"),25,50)),10,0)+IF('5-man'!R$62=$Q$266,25,0))</f>
        <v/>
      </c>
      <c r="S260">
        <f>MIN(100,R261+IF(AND(OR(NOT(ISNUMBER($R$266)),'5-man'!S$62&gt;$R$266),R261&lt;100,R262+1&gt;=IF(OR('5-man'!$F$43=TRUE,'5-man'!$F$43="TRUE",'5-man'!$F$43="Yes"),25,50)),10,0)+IF('5-man'!S$62=$Q$266,25,0))</f>
        <v/>
      </c>
      <c r="T260">
        <f>MIN(100,S261+IF(AND(OR(NOT(ISNUMBER($R$266)),'5-man'!T$62&gt;$R$266),S261&lt;100,S262+1&gt;=IF(OR('5-man'!$F$43=TRUE,'5-man'!$F$43="TRUE",'5-man'!$F$43="Yes"),25,50)),10,0)+IF('5-man'!T$62=$Q$266,25,0))</f>
        <v/>
      </c>
      <c r="U260">
        <f>MIN(100,T261+IF(AND(OR(NOT(ISNUMBER($R$266)),'5-man'!U$62&gt;$R$266),T261&lt;100,T262+1&gt;=IF(OR('5-man'!$F$43=TRUE,'5-man'!$F$43="TRUE",'5-man'!$F$43="Yes"),25,50)),10,0)+IF('5-man'!U$62=$Q$266,25,0))</f>
        <v/>
      </c>
      <c r="V260">
        <f>MIN(100,U261+IF(AND(OR(NOT(ISNUMBER($R$266)),'5-man'!V$62&gt;$R$266),U261&lt;100,U262+1&gt;=IF(OR('5-man'!$F$43=TRUE,'5-man'!$F$43="TRUE",'5-man'!$F$43="Yes"),25,50)),10,0)+IF('5-man'!V$62=$Q$266,25,0))</f>
        <v/>
      </c>
      <c r="W260">
        <f>MIN(100,V261+IF(AND(OR(NOT(ISNUMBER($R$266)),'5-man'!W$62&gt;$R$266),V261&lt;100,V262+1&gt;=IF(OR('5-man'!$F$43=TRUE,'5-man'!$F$43="TRUE",'5-man'!$F$43="Yes"),25,50)),10,0)+IF('5-man'!W$62=$Q$266,25,0))</f>
        <v/>
      </c>
      <c r="X260">
        <f>MIN(100,W261+IF(AND(OR(NOT(ISNUMBER($R$266)),'5-man'!X$62&gt;$R$266),W261&lt;100,W262+1&gt;=IF(OR('5-man'!$F$43=TRUE,'5-man'!$F$43="TRUE",'5-man'!$F$43="Yes"),25,50)),10,0)+IF('5-man'!X$62=$Q$266,25,0))</f>
        <v/>
      </c>
      <c r="Y260">
        <f>MIN(100,X261+IF(AND(OR(NOT(ISNUMBER($R$266)),'5-man'!Y$62&gt;$R$266),X261&lt;100,X262+1&gt;=IF(OR('5-man'!$F$43=TRUE,'5-man'!$F$43="TRUE",'5-man'!$F$43="Yes"),25,50)),10,0)+IF('5-man'!Y$62=$Q$266,25,0))</f>
        <v/>
      </c>
      <c r="Z260">
        <f>MIN(100,Y261+IF(AND(OR(NOT(ISNUMBER($R$266)),'5-man'!Z$62&gt;$R$266),Y261&lt;100,Y262+1&gt;=IF(OR('5-man'!$F$43=TRUE,'5-man'!$F$43="TRUE",'5-man'!$F$43="Yes"),25,50)),10,0)+IF('5-man'!Z$62=$Q$266,25,0))</f>
        <v/>
      </c>
      <c r="AA260">
        <f>MIN(100,Z261+IF(AND(OR(NOT(ISNUMBER($R$266)),'5-man'!AA$62&gt;$R$266),Z261&lt;100,Z262+1&gt;=IF(OR('5-man'!$F$43=TRUE,'5-man'!$F$43="TRUE",'5-man'!$F$43="Yes"),25,50)),10,0)+IF('5-man'!AA$62=$Q$266,25,0))</f>
        <v/>
      </c>
      <c r="AB260">
        <f>MIN(100,AA261+IF(AND(OR(NOT(ISNUMBER($R$266)),'5-man'!AB$62&gt;$R$266),AA261&lt;100,AA262+1&gt;=IF(OR('5-man'!$F$43=TRUE,'5-man'!$F$43="TRUE",'5-man'!$F$43="Yes"),25,50)),10,0)+IF('5-man'!AB$62=$Q$266,25,0))</f>
        <v/>
      </c>
      <c r="AC260">
        <f>MIN(100,AB261+IF(AND(OR(NOT(ISNUMBER($R$266)),'5-man'!AC$62&gt;$R$266),AB261&lt;100,AB262+1&gt;=IF(OR('5-man'!$F$43=TRUE,'5-man'!$F$43="TRUE",'5-man'!$F$43="Yes"),25,50)),10,0)+IF('5-man'!AC$62=$Q$266,25,0))</f>
        <v/>
      </c>
      <c r="AD260">
        <f>MIN(100,AC261+IF(AND(OR(NOT(ISNUMBER($R$266)),'5-man'!AD$62&gt;$R$266),AC261&lt;100,AC262+1&gt;=IF(OR('5-man'!$F$43=TRUE,'5-man'!$F$43="TRUE",'5-man'!$F$43="Yes"),25,50)),10,0)+IF('5-man'!AD$62=$Q$266,25,0))</f>
        <v/>
      </c>
      <c r="AE260">
        <f>MIN(100,AD261+IF(AND(OR(NOT(ISNUMBER($R$266)),'5-man'!AE$62&gt;$R$266),AD261&lt;100,AD262+1&gt;=IF(OR('5-man'!$F$43=TRUE,'5-man'!$F$43="TRUE",'5-man'!$F$43="Yes"),25,50)),10,0)+IF('5-man'!AE$62=$Q$266,25,0))</f>
        <v/>
      </c>
      <c r="AF260">
        <f>MIN(100,AE261+IF(AND(OR(NOT(ISNUMBER($R$266)),'5-man'!AF$62&gt;$R$266),AE261&lt;100,AE262+1&gt;=IF(OR('5-man'!$F$43=TRUE,'5-man'!$F$43="TRUE",'5-man'!$F$43="Yes"),25,50)),10,0)+IF('5-man'!AF$62=$Q$266,25,0))</f>
        <v/>
      </c>
      <c r="AG260">
        <f>MIN(100,AF261+IF(AND(OR(NOT(ISNUMBER($R$266)),'5-man'!AG$62&gt;$R$266),AF261&lt;100,AF262+1&gt;=IF(OR('5-man'!$F$43=TRUE,'5-man'!$F$43="TRUE",'5-man'!$F$43="Yes"),25,50)),10,0)+IF('5-man'!AG$62=$Q$266,25,0))</f>
        <v/>
      </c>
      <c r="AH260">
        <f>MIN(100,AG261+IF(AND(OR(NOT(ISNUMBER($R$266)),'5-man'!AH$62&gt;$R$266),AG261&lt;100,AG262+1&gt;=IF(OR('5-man'!$F$43=TRUE,'5-man'!$F$43="TRUE",'5-man'!$F$43="Yes"),25,50)),10,0)+IF('5-man'!AH$62=$Q$266,25,0))</f>
        <v/>
      </c>
      <c r="AI260">
        <f>MIN(100,AH261+IF(AND(OR(NOT(ISNUMBER($R$266)),'5-man'!AI$62&gt;$R$266),AH261&lt;100,AH262+1&gt;=IF(OR('5-man'!$F$43=TRUE,'5-man'!$F$43="TRUE",'5-man'!$F$43="Yes"),25,50)),10,0)+IF('5-man'!AI$62=$Q$266,25,0))</f>
        <v/>
      </c>
      <c r="AJ260">
        <f>MIN(100,AI261+IF(AND(OR(NOT(ISNUMBER($R$266)),'5-man'!AJ$62&gt;$R$266),AI261&lt;100,AI262+1&gt;=IF(OR('5-man'!$F$43=TRUE,'5-man'!$F$43="TRUE",'5-man'!$F$43="Yes"),25,50)),10,0)+IF('5-man'!AJ$62=$Q$266,25,0))</f>
        <v/>
      </c>
      <c r="AK260">
        <f>MIN(100,AJ261+IF(AND(OR(NOT(ISNUMBER($R$266)),'5-man'!AK$62&gt;$R$266),AJ261&lt;100,AJ262+1&gt;=IF(OR('5-man'!$F$43=TRUE,'5-man'!$F$43="TRUE",'5-man'!$F$43="Yes"),25,50)),10,0)+IF('5-man'!AK$62=$Q$266,25,0))</f>
        <v/>
      </c>
      <c r="AL260">
        <f>MIN(100,AK261+IF(AND(OR(NOT(ISNUMBER($R$266)),'5-man'!AL$62&gt;$R$266),AK261&lt;100,AK262+1&gt;=IF(OR('5-man'!$F$43=TRUE,'5-man'!$F$43="TRUE",'5-man'!$F$43="Yes"),25,50)),10,0)+IF('5-man'!AL$62=$Q$266,25,0))</f>
        <v/>
      </c>
      <c r="AM260">
        <f>MIN(100,AL261+IF(AND(OR(NOT(ISNUMBER($R$266)),'5-man'!AM$62&gt;$R$266),AL261&lt;100,AL262+1&gt;=IF(OR('5-man'!$F$43=TRUE,'5-man'!$F$43="TRUE",'5-man'!$F$43="Yes"),25,50)),10,0)+IF('5-man'!AM$62=$Q$266,25,0))</f>
        <v/>
      </c>
      <c r="AN260">
        <f>MIN(100,AM261+IF(AND(OR(NOT(ISNUMBER($R$266)),'5-man'!AN$62&gt;$R$266),AM261&lt;100,AM262+1&gt;=IF(OR('5-man'!$F$43=TRUE,'5-man'!$F$43="TRUE",'5-man'!$F$43="Yes"),25,50)),10,0)+IF('5-man'!AN$62=$Q$266,25,0))</f>
        <v/>
      </c>
      <c r="AO260">
        <f>MIN(100,AN261+IF(AND(OR(NOT(ISNUMBER($R$266)),'5-man'!AO$62&gt;$R$266),AN261&lt;100,AN262+1&gt;=IF(OR('5-man'!$F$43=TRUE,'5-man'!$F$43="TRUE",'5-man'!$F$43="Yes"),25,50)),10,0)+IF('5-man'!AO$62=$Q$266,25,0))</f>
        <v/>
      </c>
      <c r="AP260">
        <f>MIN(100,AO261+IF(AND(OR(NOT(ISNUMBER($R$266)),'5-man'!AP$62&gt;$R$266),AO261&lt;100,AO262+1&gt;=IF(OR('5-man'!$F$43=TRUE,'5-man'!$F$43="TRUE",'5-man'!$F$43="Yes"),25,50)),10,0)+IF('5-man'!AP$62=$Q$266,25,0))</f>
        <v/>
      </c>
      <c r="AQ260">
        <f>MIN(100,AP261+IF(AND(OR(NOT(ISNUMBER($R$266)),'5-man'!AQ$62&gt;$R$266),AP261&lt;100,AP262+1&gt;=IF(OR('5-man'!$F$43=TRUE,'5-man'!$F$43="TRUE",'5-man'!$F$43="Yes"),25,50)),10,0)+IF('5-man'!AQ$62=$Q$266,25,0))</f>
        <v/>
      </c>
      <c r="AR260">
        <f>MIN(100,AQ261+IF(AND(OR(NOT(ISNUMBER($R$266)),'5-man'!AR$62&gt;$R$266),AQ261&lt;100,AQ262+1&gt;=IF(OR('5-man'!$F$43=TRUE,'5-man'!$F$43="TRUE",'5-man'!$F$43="Yes"),25,50)),10,0)+IF('5-man'!AR$62=$Q$266,25,0))</f>
        <v/>
      </c>
      <c r="AS260">
        <f>MIN(100,AR261+IF(AND(OR(NOT(ISNUMBER($R$266)),'5-man'!AS$62&gt;$R$266),AR261&lt;100,AR262+1&gt;=IF(OR('5-man'!$F$43=TRUE,'5-man'!$F$43="TRUE",'5-man'!$F$43="Yes"),25,50)),10,0)+IF('5-man'!AS$62=$Q$266,25,0))</f>
        <v/>
      </c>
      <c r="AT260">
        <f>MIN(100,AS261+IF(AND(OR(NOT(ISNUMBER($R$266)),'5-man'!AT$62&gt;$R$266),AS261&lt;100,AS262+1&gt;=IF(OR('5-man'!$F$43=TRUE,'5-man'!$F$43="TRUE",'5-man'!$F$43="Yes"),25,50)),10,0)+IF('5-man'!AT$62=$Q$266,25,0))</f>
        <v/>
      </c>
      <c r="AU260">
        <f>MIN(100,AT261+IF(AND(OR(NOT(ISNUMBER($R$266)),'5-man'!AU$62&gt;$R$266),AT261&lt;100,AT262+1&gt;=IF(OR('5-man'!$F$43=TRUE,'5-man'!$F$43="TRUE",'5-man'!$F$43="Yes"),25,50)),10,0)+IF('5-man'!AU$62=$Q$266,25,0))</f>
        <v/>
      </c>
      <c r="AV260">
        <f>MIN(100,AU261+IF(AND(OR(NOT(ISNUMBER($R$266)),'5-man'!AV$62&gt;$R$266),AU261&lt;100,AU262+1&gt;=IF(OR('5-man'!$F$43=TRUE,'5-man'!$F$43="TRUE",'5-man'!$F$43="Yes"),25,50)),10,0)+IF('5-man'!AV$62=$Q$266,25,0))</f>
        <v/>
      </c>
      <c r="AW260">
        <f>MIN(100,AV261+IF(AND(OR(NOT(ISNUMBER($R$266)),'5-man'!AW$62&gt;$R$266),AV261&lt;100,AV262+1&gt;=IF(OR('5-man'!$F$43=TRUE,'5-man'!$F$43="TRUE",'5-man'!$F$43="Yes"),25,50)),10,0)+IF('5-man'!AW$62=$Q$266,25,0))</f>
        <v/>
      </c>
      <c r="AX260">
        <f>MIN(100,AW261+IF(AND(OR(NOT(ISNUMBER($R$266)),'5-man'!AX$62&gt;$R$266),AW261&lt;100,AW262+1&gt;=IF(OR('5-man'!$F$43=TRUE,'5-man'!$F$43="TRUE",'5-man'!$F$43="Yes"),25,50)),10,0)+IF('5-man'!AX$62=$Q$266,25,0))</f>
        <v/>
      </c>
      <c r="AY260">
        <f>MIN(100,AX261+IF(AND(OR(NOT(ISNUMBER($R$266)),'5-man'!AY$62&gt;$R$266),AX261&lt;100,AX262+1&gt;=IF(OR('5-man'!$F$43=TRUE,'5-man'!$F$43="TRUE",'5-man'!$F$43="Yes"),25,50)),10,0)+IF('5-man'!AY$62=$Q$266,25,0))</f>
        <v/>
      </c>
      <c r="AZ260">
        <f>MIN(100,AY261+IF(AND(OR(NOT(ISNUMBER($R$266)),'5-man'!AZ$62&gt;$R$266),AY261&lt;100,AY262+1&gt;=IF(OR('5-man'!$F$43=TRUE,'5-man'!$F$43="TRUE",'5-man'!$F$43="Yes"),25,50)),10,0)+IF('5-man'!AZ$62=$Q$266,25,0))</f>
        <v/>
      </c>
      <c r="BA260">
        <f>MIN(100,AZ261+IF(AND(OR(NOT(ISNUMBER($R$266)),'5-man'!BA$62&gt;$R$266),AZ261&lt;100,AZ262+1&gt;=IF(OR('5-man'!$F$43=TRUE,'5-man'!$F$43="TRUE",'5-man'!$F$43="Yes"),25,50)),10,0)+IF('5-man'!BA$62=$Q$266,25,0))</f>
        <v/>
      </c>
      <c r="BB260">
        <f>MIN(100,BA261+IF(AND(OR(NOT(ISNUMBER($R$266)),'5-man'!BB$62&gt;$R$266),BA261&lt;100,BA262+1&gt;=IF(OR('5-man'!$F$43=TRUE,'5-man'!$F$43="TRUE",'5-man'!$F$43="Yes"),25,50)),10,0)+IF('5-man'!BB$62=$Q$266,25,0))</f>
        <v/>
      </c>
      <c r="BC260">
        <f>MIN(100,BB261+IF(AND(OR(NOT(ISNUMBER($R$266)),'5-man'!BC$62&gt;$R$266),BB261&lt;100,BB262+1&gt;=IF(OR('5-man'!$F$43=TRUE,'5-man'!$F$43="TRUE",'5-man'!$F$43="Yes"),25,50)),10,0)+IF('5-man'!BC$62=$Q$266,25,0))</f>
        <v/>
      </c>
      <c r="BD260">
        <f>MIN(100,BC261+IF(AND(OR(NOT(ISNUMBER($R$266)),'5-man'!BD$62&gt;$R$266),BC261&lt;100,BC262+1&gt;=IF(OR('5-man'!$F$43=TRUE,'5-man'!$F$43="TRUE",'5-man'!$F$43="Yes"),25,50)),10,0)+IF('5-man'!BD$62=$Q$266,25,0))</f>
        <v/>
      </c>
      <c r="BE260">
        <f>MIN(100,BD261+IF(AND(OR(NOT(ISNUMBER($R$266)),'5-man'!BE$62&gt;$R$266),BD261&lt;100,BD262+1&gt;=IF(OR('5-man'!$F$43=TRUE,'5-man'!$F$43="TRUE",'5-man'!$F$43="Yes"),25,50)),10,0)+IF('5-man'!BE$62=$Q$266,25,0))</f>
        <v/>
      </c>
      <c r="BF260">
        <f>MIN(100,BE261+IF(AND(OR(NOT(ISNUMBER($R$266)),'5-man'!BF$62&gt;$R$266),BE261&lt;100,BE262+1&gt;=IF(OR('5-man'!$F$43=TRUE,'5-man'!$F$43="TRUE",'5-man'!$F$43="Yes"),25,50)),10,0)+IF('5-man'!BF$62=$Q$266,25,0))</f>
        <v/>
      </c>
      <c r="BG260">
        <f>MIN(100,BF261+IF(AND(OR(NOT(ISNUMBER($R$266)),'5-man'!BG$62&gt;$R$266),BF261&lt;100,BF262+1&gt;=IF(OR('5-man'!$F$43=TRUE,'5-man'!$F$43="TRUE",'5-man'!$F$43="Yes"),25,50)),10,0)+IF('5-man'!BG$62=$Q$266,25,0))</f>
        <v/>
      </c>
      <c r="BH260">
        <f>MIN(100,BG261+IF(AND(OR(NOT(ISNUMBER($R$266)),'5-man'!BH$62&gt;$R$266),BG261&lt;100,BG262+1&gt;=IF(OR('5-man'!$F$43=TRUE,'5-man'!$F$43="TRUE",'5-man'!$F$43="Yes"),25,50)),10,0)+IF('5-man'!BH$62=$Q$266,25,0))</f>
        <v/>
      </c>
      <c r="BI260">
        <f>MIN(100,BH261+IF(AND(OR(NOT(ISNUMBER($R$266)),'5-man'!BI$62&gt;$R$266),BH261&lt;100,BH262+1&gt;=IF(OR('5-man'!$F$43=TRUE,'5-man'!$F$43="TRUE",'5-man'!$F$43="Yes"),25,50)),10,0)+IF('5-man'!BI$62=$Q$266,25,0))</f>
        <v/>
      </c>
      <c r="BJ260">
        <f>MIN(100,BI261+IF(AND(OR(NOT(ISNUMBER($R$266)),'5-man'!BJ$62&gt;$R$266),BI261&lt;100,BI262+1&gt;=IF(OR('5-man'!$F$43=TRUE,'5-man'!$F$43="TRUE",'5-man'!$F$43="Yes"),25,50)),10,0)+IF('5-man'!BJ$62=$Q$266,25,0))</f>
        <v/>
      </c>
      <c r="BK260">
        <f>MIN(100,BJ261+IF(AND(OR(NOT(ISNUMBER($R$266)),'5-man'!BK$62&gt;$R$266),BJ261&lt;100,BJ262+1&gt;=IF(OR('5-man'!$F$43=TRUE,'5-man'!$F$43="TRUE",'5-man'!$F$43="Yes"),25,50)),10,0)+IF('5-man'!BK$62=$Q$266,25,0))</f>
        <v/>
      </c>
      <c r="BL260">
        <f>MIN(100,BK261+IF(AND(OR(NOT(ISNUMBER($R$266)),'5-man'!BL$62&gt;$R$266),BK261&lt;100,BK262+1&gt;=IF(OR('5-man'!$F$43=TRUE,'5-man'!$F$43="TRUE",'5-man'!$F$43="Yes"),25,50)),10,0)+IF('5-man'!BL$62=$Q$266,25,0))</f>
        <v/>
      </c>
      <c r="BM260">
        <f>MIN(100,BL261+IF(AND(OR(NOT(ISNUMBER($R$266)),'5-man'!BM$62&gt;$R$266),BL261&lt;100,BL262+1&gt;=IF(OR('5-man'!$F$43=TRUE,'5-man'!$F$43="TRUE",'5-man'!$F$43="Yes"),25,50)),10,0)+IF('5-man'!BM$62=$Q$266,25,0))</f>
        <v/>
      </c>
      <c r="BN260">
        <f>MIN(100,BM261+IF(AND(OR(NOT(ISNUMBER($R$266)),'5-man'!BN$62&gt;$R$266),BM261&lt;100,BM262+1&gt;=IF(OR('5-man'!$F$43=TRUE,'5-man'!$F$43="TRUE",'5-man'!$F$43="Yes"),25,50)),10,0)+IF('5-man'!BN$62=$Q$266,25,0))</f>
        <v/>
      </c>
      <c r="BO260">
        <f>MIN(100,BN261+IF(AND(OR(NOT(ISNUMBER($R$266)),'5-man'!BO$62&gt;$R$266),BN261&lt;100,BN262+1&gt;=IF(OR('5-man'!$F$43=TRUE,'5-man'!$F$43="TRUE",'5-man'!$F$43="Yes"),25,50)),10,0)+IF('5-man'!BO$62=$Q$266,25,0))</f>
        <v/>
      </c>
      <c r="BP260">
        <f>MIN(100,BO261+IF(AND(OR(NOT(ISNUMBER($R$266)),'5-man'!BP$62&gt;$R$266),BO261&lt;100,BO262+1&gt;=IF(OR('5-man'!$F$43=TRUE,'5-man'!$F$43="TRUE",'5-man'!$F$43="Yes"),25,50)),10,0)+IF('5-man'!BP$62=$Q$266,25,0))</f>
        <v/>
      </c>
      <c r="BQ260">
        <f>MIN(100,BP261+IF(AND(OR(NOT(ISNUMBER($R$266)),'5-man'!BQ$62&gt;$R$266),BP261&lt;100,BP262+1&gt;=IF(OR('5-man'!$F$43=TRUE,'5-man'!$F$43="TRUE",'5-man'!$F$43="Yes"),25,50)),10,0)+IF('5-man'!BQ$62=$Q$266,25,0))</f>
        <v/>
      </c>
      <c r="BR260">
        <f>MIN(100,BQ261+IF(AND(OR(NOT(ISNUMBER($R$266)),'5-man'!BR$62&gt;$R$266),BQ261&lt;100,BQ262+1&gt;=IF(OR('5-man'!$F$43=TRUE,'5-man'!$F$43="TRUE",'5-man'!$F$43="Yes"),25,50)),10,0)+IF('5-man'!BR$62=$Q$266,25,0))</f>
        <v/>
      </c>
      <c r="BS260">
        <f>MIN(100,BR261+IF(AND(OR(NOT(ISNUMBER($R$266)),'5-man'!BS$62&gt;$R$266),BR261&lt;100,BR262+1&gt;=IF(OR('5-man'!$F$43=TRUE,'5-man'!$F$43="TRUE",'5-man'!$F$43="Yes"),25,50)),10,0)+IF('5-man'!BS$62=$Q$266,25,0))</f>
        <v/>
      </c>
      <c r="BT260">
        <f>MIN(100,BS261+IF(AND(OR(NOT(ISNUMBER($R$266)),'5-man'!BT$62&gt;$R$266),BS261&lt;100,BS262+1&gt;=IF(OR('5-man'!$F$43=TRUE,'5-man'!$F$43="TRUE",'5-man'!$F$43="Yes"),25,50)),10,0)+IF('5-man'!BT$62=$Q$266,25,0))</f>
        <v/>
      </c>
      <c r="BU260">
        <f>MIN(100,BT261+IF(AND(OR(NOT(ISNUMBER($R$266)),'5-man'!BU$62&gt;$R$266),BT261&lt;100,BT262+1&gt;=IF(OR('5-man'!$F$43=TRUE,'5-man'!$F$43="TRUE",'5-man'!$F$43="Yes"),25,50)),10,0)+IF('5-man'!BU$62=$Q$266,25,0))</f>
        <v/>
      </c>
      <c r="BV260">
        <f>MIN(100,BU261+IF(AND(OR(NOT(ISNUMBER($R$266)),'5-man'!BV$62&gt;$R$266),BU261&lt;100,BU262+1&gt;=IF(OR('5-man'!$F$43=TRUE,'5-man'!$F$43="TRUE",'5-man'!$F$43="Yes"),25,50)),10,0)+IF('5-man'!BV$62=$Q$266,25,0))</f>
        <v/>
      </c>
      <c r="BW260">
        <f>MIN(100,BV261+IF(AND(OR(NOT(ISNUMBER($R$266)),'5-man'!BW$62&gt;$R$266),BV261&lt;100,BV262+1&gt;=IF(OR('5-man'!$F$43=TRUE,'5-man'!$F$43="TRUE",'5-man'!$F$43="Yes"),25,50)),10,0)+IF('5-man'!BW$62=$Q$266,25,0))</f>
        <v/>
      </c>
      <c r="BX260">
        <f>MIN(100,BW261+IF(AND(OR(NOT(ISNUMBER($R$266)),'5-man'!BX$62&gt;$R$266),BW261&lt;100,BW262+1&gt;=IF(OR('5-man'!$F$43=TRUE,'5-man'!$F$43="TRUE",'5-man'!$F$43="Yes"),25,50)),10,0)+IF('5-man'!BX$62=$Q$266,25,0))</f>
        <v/>
      </c>
      <c r="BY260">
        <f>MIN(100,BX261+IF(AND(OR(NOT(ISNUMBER($R$266)),'5-man'!BY$62&gt;$R$266),BX261&lt;100,BX262+1&gt;=IF(OR('5-man'!$F$43=TRUE,'5-man'!$F$43="TRUE",'5-man'!$F$43="Yes"),25,50)),10,0)+IF('5-man'!BY$62=$Q$266,25,0))</f>
        <v/>
      </c>
      <c r="BZ260">
        <f>MIN(100,BY261+IF(AND(OR(NOT(ISNUMBER($R$266)),'5-man'!BZ$62&gt;$R$266),BY261&lt;100,BY262+1&gt;=IF(OR('5-man'!$F$43=TRUE,'5-man'!$F$43="TRUE",'5-man'!$F$43="Yes"),25,50)),10,0)+IF('5-man'!BZ$62=$Q$266,25,0))</f>
        <v/>
      </c>
      <c r="CA260">
        <f>MIN(100,BZ261+IF(AND(OR(NOT(ISNUMBER($R$266)),'5-man'!CA$62&gt;$R$266),BZ261&lt;100,BZ262+1&gt;=IF(OR('5-man'!$F$43=TRUE,'5-man'!$F$43="TRUE",'5-man'!$F$43="Yes"),25,50)),10,0)+IF('5-man'!CA$62=$Q$266,25,0))</f>
        <v/>
      </c>
      <c r="CB260">
        <f>MIN(100,CA261+IF(AND(OR(NOT(ISNUMBER($R$266)),'5-man'!CB$62&gt;$R$266),CA261&lt;100,CA262+1&gt;=IF(OR('5-man'!$F$43=TRUE,'5-man'!$F$43="TRUE",'5-man'!$F$43="Yes"),25,50)),10,0)+IF('5-man'!CB$62=$Q$266,25,0))</f>
        <v/>
      </c>
      <c r="CC260">
        <f>MIN(100,CB261+IF(AND(OR(NOT(ISNUMBER($R$266)),'5-man'!CC$62&gt;$R$266),CB261&lt;100,CB262+1&gt;=IF(OR('5-man'!$F$43=TRUE,'5-man'!$F$43="TRUE",'5-man'!$F$43="Yes"),25,50)),10,0)+IF('5-man'!CC$62=$Q$266,25,0))</f>
        <v/>
      </c>
      <c r="CD260">
        <f>MIN(100,CC261+IF(AND(OR(NOT(ISNUMBER($R$266)),'5-man'!CD$62&gt;$R$266),CC261&lt;100,CC262+1&gt;=IF(OR('5-man'!$F$43=TRUE,'5-man'!$F$43="TRUE",'5-man'!$F$43="Yes"),25,50)),10,0)+IF('5-man'!CD$62=$Q$266,25,0))</f>
        <v/>
      </c>
    </row>
    <row r="261">
      <c r="A261" t="inlineStr">
        <is>
          <t>P2 spec</t>
        </is>
      </c>
      <c r="B261">
        <f>IF('5-man'!$C$43="",100,'5-man'!$C$43)</f>
        <v/>
      </c>
      <c r="C261">
        <f>IF(OR('5-man'!C$64="R",'5-man'!C$62=$R$266),MIN(100,C260+10),IF('5-man'!C$64="P",MIN(100,C260+25),IF(AND('5-man'!C$64="D",C260&gt;=35,'5-man'!C$62&lt;=IF('5-man'!$BF$42="",999,'5-man'!$BF$42)),C260-35,IF(AND(LEFT('5-man'!C$64,3)="ST&gt;",C260&gt;=100,'5-man'!C$62&lt;=IF('5-man'!$BF$42="",999,'5-man'!$BF$42)),0,IF(AND(OR(AND('5-man'!C$63="ST&gt;2",C252&gt;=100),AND('5-man'!C$65="ST&gt;2",C268&gt;=100),AND('5-man'!C$66="ST&gt;2",C276&gt;=100),AND('5-man'!C$67="ST&gt;2",C284&gt;=100)),'5-man'!C$62&lt;=IF('5-man'!$BF$42="",999,'5-man'!$BF$42)),100,C260)))))</f>
        <v/>
      </c>
      <c r="D261">
        <f>IF(OR('5-man'!D$64="R",'5-man'!D$62=$R$266),MIN(100,D260+10),IF('5-man'!D$64="P",MIN(100,D260+25),IF(AND('5-man'!D$64="D",D260&gt;=35,'5-man'!D$62&lt;=IF('5-man'!$BF$42="",999,'5-man'!$BF$42)),D260-35,IF(AND(LEFT('5-man'!D$64,3)="ST&gt;",D260&gt;=100,'5-man'!D$62&lt;=IF('5-man'!$BF$42="",999,'5-man'!$BF$42)),0,IF(AND(OR(AND('5-man'!D$63="ST&gt;2",D252&gt;=100),AND('5-man'!D$65="ST&gt;2",D268&gt;=100),AND('5-man'!D$66="ST&gt;2",D276&gt;=100),AND('5-man'!D$67="ST&gt;2",D284&gt;=100)),'5-man'!D$62&lt;=IF('5-man'!$BF$42="",999,'5-man'!$BF$42)),100,D260)))))</f>
        <v/>
      </c>
      <c r="E261">
        <f>IF(OR('5-man'!E$64="R",'5-man'!E$62=$R$266),MIN(100,E260+10),IF('5-man'!E$64="P",MIN(100,E260+25),IF(AND('5-man'!E$64="D",E260&gt;=35,'5-man'!E$62&lt;=IF('5-man'!$BF$42="",999,'5-man'!$BF$42)),E260-35,IF(AND(LEFT('5-man'!E$64,3)="ST&gt;",E260&gt;=100,'5-man'!E$62&lt;=IF('5-man'!$BF$42="",999,'5-man'!$BF$42)),0,IF(AND(OR(AND('5-man'!E$63="ST&gt;2",E252&gt;=100),AND('5-man'!E$65="ST&gt;2",E268&gt;=100),AND('5-man'!E$66="ST&gt;2",E276&gt;=100),AND('5-man'!E$67="ST&gt;2",E284&gt;=100)),'5-man'!E$62&lt;=IF('5-man'!$BF$42="",999,'5-man'!$BF$42)),100,E260)))))</f>
        <v/>
      </c>
      <c r="F261">
        <f>IF(OR('5-man'!F$64="R",'5-man'!F$62=$R$266),MIN(100,F260+10),IF('5-man'!F$64="P",MIN(100,F260+25),IF(AND('5-man'!F$64="D",F260&gt;=35,'5-man'!F$62&lt;=IF('5-man'!$BF$42="",999,'5-man'!$BF$42)),F260-35,IF(AND(LEFT('5-man'!F$64,3)="ST&gt;",F260&gt;=100,'5-man'!F$62&lt;=IF('5-man'!$BF$42="",999,'5-man'!$BF$42)),0,IF(AND(OR(AND('5-man'!F$63="ST&gt;2",F252&gt;=100),AND('5-man'!F$65="ST&gt;2",F268&gt;=100),AND('5-man'!F$66="ST&gt;2",F276&gt;=100),AND('5-man'!F$67="ST&gt;2",F284&gt;=100)),'5-man'!F$62&lt;=IF('5-man'!$BF$42="",999,'5-man'!$BF$42)),100,F260)))))</f>
        <v/>
      </c>
      <c r="G261">
        <f>IF(OR('5-man'!G$64="R",'5-man'!G$62=$R$266),MIN(100,G260+10),IF('5-man'!G$64="P",MIN(100,G260+25),IF(AND('5-man'!G$64="D",G260&gt;=35,'5-man'!G$62&lt;=IF('5-man'!$BF$42="",999,'5-man'!$BF$42)),G260-35,IF(AND(LEFT('5-man'!G$64,3)="ST&gt;",G260&gt;=100,'5-man'!G$62&lt;=IF('5-man'!$BF$42="",999,'5-man'!$BF$42)),0,IF(AND(OR(AND('5-man'!G$63="ST&gt;2",G252&gt;=100),AND('5-man'!G$65="ST&gt;2",G268&gt;=100),AND('5-man'!G$66="ST&gt;2",G276&gt;=100),AND('5-man'!G$67="ST&gt;2",G284&gt;=100)),'5-man'!G$62&lt;=IF('5-man'!$BF$42="",999,'5-man'!$BF$42)),100,G260)))))</f>
        <v/>
      </c>
      <c r="H261">
        <f>IF(OR('5-man'!H$64="R",'5-man'!H$62=$R$266),MIN(100,H260+10),IF('5-man'!H$64="P",MIN(100,H260+25),IF(AND('5-man'!H$64="D",H260&gt;=35,'5-man'!H$62&lt;=IF('5-man'!$BF$42="",999,'5-man'!$BF$42)),H260-35,IF(AND(LEFT('5-man'!H$64,3)="ST&gt;",H260&gt;=100,'5-man'!H$62&lt;=IF('5-man'!$BF$42="",999,'5-man'!$BF$42)),0,IF(AND(OR(AND('5-man'!H$63="ST&gt;2",H252&gt;=100),AND('5-man'!H$65="ST&gt;2",H268&gt;=100),AND('5-man'!H$66="ST&gt;2",H276&gt;=100),AND('5-man'!H$67="ST&gt;2",H284&gt;=100)),'5-man'!H$62&lt;=IF('5-man'!$BF$42="",999,'5-man'!$BF$42)),100,H260)))))</f>
        <v/>
      </c>
      <c r="I261">
        <f>IF(OR('5-man'!I$64="R",'5-man'!I$62=$R$266),MIN(100,I260+10),IF('5-man'!I$64="P",MIN(100,I260+25),IF(AND('5-man'!I$64="D",I260&gt;=35,'5-man'!I$62&lt;=IF('5-man'!$BF$42="",999,'5-man'!$BF$42)),I260-35,IF(AND(LEFT('5-man'!I$64,3)="ST&gt;",I260&gt;=100,'5-man'!I$62&lt;=IF('5-man'!$BF$42="",999,'5-man'!$BF$42)),0,IF(AND(OR(AND('5-man'!I$63="ST&gt;2",I252&gt;=100),AND('5-man'!I$65="ST&gt;2",I268&gt;=100),AND('5-man'!I$66="ST&gt;2",I276&gt;=100),AND('5-man'!I$67="ST&gt;2",I284&gt;=100)),'5-man'!I$62&lt;=IF('5-man'!$BF$42="",999,'5-man'!$BF$42)),100,I260)))))</f>
        <v/>
      </c>
      <c r="J261">
        <f>IF(OR('5-man'!J$64="R",'5-man'!J$62=$R$266),MIN(100,J260+10),IF('5-man'!J$64="P",MIN(100,J260+25),IF(AND('5-man'!J$64="D",J260&gt;=35,'5-man'!J$62&lt;=IF('5-man'!$BF$42="",999,'5-man'!$BF$42)),J260-35,IF(AND(LEFT('5-man'!J$64,3)="ST&gt;",J260&gt;=100,'5-man'!J$62&lt;=IF('5-man'!$BF$42="",999,'5-man'!$BF$42)),0,IF(AND(OR(AND('5-man'!J$63="ST&gt;2",J252&gt;=100),AND('5-man'!J$65="ST&gt;2",J268&gt;=100),AND('5-man'!J$66="ST&gt;2",J276&gt;=100),AND('5-man'!J$67="ST&gt;2",J284&gt;=100)),'5-man'!J$62&lt;=IF('5-man'!$BF$42="",999,'5-man'!$BF$42)),100,J260)))))</f>
        <v/>
      </c>
      <c r="K261">
        <f>IF(OR('5-man'!K$64="R",'5-man'!K$62=$R$266),MIN(100,K260+10),IF('5-man'!K$64="P",MIN(100,K260+25),IF(AND('5-man'!K$64="D",K260&gt;=35,'5-man'!K$62&lt;=IF('5-man'!$BF$42="",999,'5-man'!$BF$42)),K260-35,IF(AND(LEFT('5-man'!K$64,3)="ST&gt;",K260&gt;=100,'5-man'!K$62&lt;=IF('5-man'!$BF$42="",999,'5-man'!$BF$42)),0,IF(AND(OR(AND('5-man'!K$63="ST&gt;2",K252&gt;=100),AND('5-man'!K$65="ST&gt;2",K268&gt;=100),AND('5-man'!K$66="ST&gt;2",K276&gt;=100),AND('5-man'!K$67="ST&gt;2",K284&gt;=100)),'5-man'!K$62&lt;=IF('5-man'!$BF$42="",999,'5-man'!$BF$42)),100,K260)))))</f>
        <v/>
      </c>
      <c r="L261">
        <f>IF(OR('5-man'!L$64="R",'5-man'!L$62=$R$266),MIN(100,L260+10),IF('5-man'!L$64="P",MIN(100,L260+25),IF(AND('5-man'!L$64="D",L260&gt;=35,'5-man'!L$62&lt;=IF('5-man'!$BF$42="",999,'5-man'!$BF$42)),L260-35,IF(AND(LEFT('5-man'!L$64,3)="ST&gt;",L260&gt;=100,'5-man'!L$62&lt;=IF('5-man'!$BF$42="",999,'5-man'!$BF$42)),0,IF(AND(OR(AND('5-man'!L$63="ST&gt;2",L252&gt;=100),AND('5-man'!L$65="ST&gt;2",L268&gt;=100),AND('5-man'!L$66="ST&gt;2",L276&gt;=100),AND('5-man'!L$67="ST&gt;2",L284&gt;=100)),'5-man'!L$62&lt;=IF('5-man'!$BF$42="",999,'5-man'!$BF$42)),100,L260)))))</f>
        <v/>
      </c>
      <c r="M261">
        <f>IF(OR('5-man'!M$64="R",'5-man'!M$62=$R$266),MIN(100,M260+10),IF('5-man'!M$64="P",MIN(100,M260+25),IF(AND('5-man'!M$64="D",M260&gt;=35,'5-man'!M$62&lt;=IF('5-man'!$BF$42="",999,'5-man'!$BF$42)),M260-35,IF(AND(LEFT('5-man'!M$64,3)="ST&gt;",M260&gt;=100,'5-man'!M$62&lt;=IF('5-man'!$BF$42="",999,'5-man'!$BF$42)),0,IF(AND(OR(AND('5-man'!M$63="ST&gt;2",M252&gt;=100),AND('5-man'!M$65="ST&gt;2",M268&gt;=100),AND('5-man'!M$66="ST&gt;2",M276&gt;=100),AND('5-man'!M$67="ST&gt;2",M284&gt;=100)),'5-man'!M$62&lt;=IF('5-man'!$BF$42="",999,'5-man'!$BF$42)),100,M260)))))</f>
        <v/>
      </c>
      <c r="N261">
        <f>IF(OR('5-man'!N$64="R",'5-man'!N$62=$R$266),MIN(100,N260+10),IF('5-man'!N$64="P",MIN(100,N260+25),IF(AND('5-man'!N$64="D",N260&gt;=35,'5-man'!N$62&lt;=IF('5-man'!$BF$42="",999,'5-man'!$BF$42)),N260-35,IF(AND(LEFT('5-man'!N$64,3)="ST&gt;",N260&gt;=100,'5-man'!N$62&lt;=IF('5-man'!$BF$42="",999,'5-man'!$BF$42)),0,IF(AND(OR(AND('5-man'!N$63="ST&gt;2",N252&gt;=100),AND('5-man'!N$65="ST&gt;2",N268&gt;=100),AND('5-man'!N$66="ST&gt;2",N276&gt;=100),AND('5-man'!N$67="ST&gt;2",N284&gt;=100)),'5-man'!N$62&lt;=IF('5-man'!$BF$42="",999,'5-man'!$BF$42)),100,N260)))))</f>
        <v/>
      </c>
      <c r="O261">
        <f>IF(OR('5-man'!O$64="R",'5-man'!O$62=$R$266),MIN(100,O260+10),IF('5-man'!O$64="P",MIN(100,O260+25),IF(AND('5-man'!O$64="D",O260&gt;=35,'5-man'!O$62&lt;=IF('5-man'!$BF$42="",999,'5-man'!$BF$42)),O260-35,IF(AND(LEFT('5-man'!O$64,3)="ST&gt;",O260&gt;=100,'5-man'!O$62&lt;=IF('5-man'!$BF$42="",999,'5-man'!$BF$42)),0,IF(AND(OR(AND('5-man'!O$63="ST&gt;2",O252&gt;=100),AND('5-man'!O$65="ST&gt;2",O268&gt;=100),AND('5-man'!O$66="ST&gt;2",O276&gt;=100),AND('5-man'!O$67="ST&gt;2",O284&gt;=100)),'5-man'!O$62&lt;=IF('5-man'!$BF$42="",999,'5-man'!$BF$42)),100,O260)))))</f>
        <v/>
      </c>
      <c r="P261">
        <f>IF(OR('5-man'!P$64="R",'5-man'!P$62=$R$266),MIN(100,P260+10),IF('5-man'!P$64="P",MIN(100,P260+25),IF(AND('5-man'!P$64="D",P260&gt;=35,'5-man'!P$62&lt;=IF('5-man'!$BF$42="",999,'5-man'!$BF$42)),P260-35,IF(AND(LEFT('5-man'!P$64,3)="ST&gt;",P260&gt;=100,'5-man'!P$62&lt;=IF('5-man'!$BF$42="",999,'5-man'!$BF$42)),0,IF(AND(OR(AND('5-man'!P$63="ST&gt;2",P252&gt;=100),AND('5-man'!P$65="ST&gt;2",P268&gt;=100),AND('5-man'!P$66="ST&gt;2",P276&gt;=100),AND('5-man'!P$67="ST&gt;2",P284&gt;=100)),'5-man'!P$62&lt;=IF('5-man'!$BF$42="",999,'5-man'!$BF$42)),100,P260)))))</f>
        <v/>
      </c>
      <c r="Q261">
        <f>IF(OR('5-man'!Q$64="R",'5-man'!Q$62=$R$266),MIN(100,Q260+10),IF('5-man'!Q$64="P",MIN(100,Q260+25),IF(AND('5-man'!Q$64="D",Q260&gt;=35,'5-man'!Q$62&lt;=IF('5-man'!$BF$42="",999,'5-man'!$BF$42)),Q260-35,IF(AND(LEFT('5-man'!Q$64,3)="ST&gt;",Q260&gt;=100,'5-man'!Q$62&lt;=IF('5-man'!$BF$42="",999,'5-man'!$BF$42)),0,IF(AND(OR(AND('5-man'!Q$63="ST&gt;2",Q252&gt;=100),AND('5-man'!Q$65="ST&gt;2",Q268&gt;=100),AND('5-man'!Q$66="ST&gt;2",Q276&gt;=100),AND('5-man'!Q$67="ST&gt;2",Q284&gt;=100)),'5-man'!Q$62&lt;=IF('5-man'!$BF$42="",999,'5-man'!$BF$42)),100,Q260)))))</f>
        <v/>
      </c>
      <c r="R261">
        <f>IF(OR('5-man'!R$64="R",'5-man'!R$62=$R$266),MIN(100,R260+10),IF('5-man'!R$64="P",MIN(100,R260+25),IF(AND('5-man'!R$64="D",R260&gt;=35,'5-man'!R$62&lt;=IF('5-man'!$BF$42="",999,'5-man'!$BF$42)),R260-35,IF(AND(LEFT('5-man'!R$64,3)="ST&gt;",R260&gt;=100,'5-man'!R$62&lt;=IF('5-man'!$BF$42="",999,'5-man'!$BF$42)),0,IF(AND(OR(AND('5-man'!R$63="ST&gt;2",R252&gt;=100),AND('5-man'!R$65="ST&gt;2",R268&gt;=100),AND('5-man'!R$66="ST&gt;2",R276&gt;=100),AND('5-man'!R$67="ST&gt;2",R284&gt;=100)),'5-man'!R$62&lt;=IF('5-man'!$BF$42="",999,'5-man'!$BF$42)),100,R260)))))</f>
        <v/>
      </c>
      <c r="S261">
        <f>IF(OR('5-man'!S$64="R",'5-man'!S$62=$R$266),MIN(100,S260+10),IF('5-man'!S$64="P",MIN(100,S260+25),IF(AND('5-man'!S$64="D",S260&gt;=35,'5-man'!S$62&lt;=IF('5-man'!$BF$42="",999,'5-man'!$BF$42)),S260-35,IF(AND(LEFT('5-man'!S$64,3)="ST&gt;",S260&gt;=100,'5-man'!S$62&lt;=IF('5-man'!$BF$42="",999,'5-man'!$BF$42)),0,IF(AND(OR(AND('5-man'!S$63="ST&gt;2",S252&gt;=100),AND('5-man'!S$65="ST&gt;2",S268&gt;=100),AND('5-man'!S$66="ST&gt;2",S276&gt;=100),AND('5-man'!S$67="ST&gt;2",S284&gt;=100)),'5-man'!S$62&lt;=IF('5-man'!$BF$42="",999,'5-man'!$BF$42)),100,S260)))))</f>
        <v/>
      </c>
      <c r="T261">
        <f>IF(OR('5-man'!T$64="R",'5-man'!T$62=$R$266),MIN(100,T260+10),IF('5-man'!T$64="P",MIN(100,T260+25),IF(AND('5-man'!T$64="D",T260&gt;=35,'5-man'!T$62&lt;=IF('5-man'!$BF$42="",999,'5-man'!$BF$42)),T260-35,IF(AND(LEFT('5-man'!T$64,3)="ST&gt;",T260&gt;=100,'5-man'!T$62&lt;=IF('5-man'!$BF$42="",999,'5-man'!$BF$42)),0,IF(AND(OR(AND('5-man'!T$63="ST&gt;2",T252&gt;=100),AND('5-man'!T$65="ST&gt;2",T268&gt;=100),AND('5-man'!T$66="ST&gt;2",T276&gt;=100),AND('5-man'!T$67="ST&gt;2",T284&gt;=100)),'5-man'!T$62&lt;=IF('5-man'!$BF$42="",999,'5-man'!$BF$42)),100,T260)))))</f>
        <v/>
      </c>
      <c r="U261">
        <f>IF(OR('5-man'!U$64="R",'5-man'!U$62=$R$266),MIN(100,U260+10),IF('5-man'!U$64="P",MIN(100,U260+25),IF(AND('5-man'!U$64="D",U260&gt;=35,'5-man'!U$62&lt;=IF('5-man'!$BF$42="",999,'5-man'!$BF$42)),U260-35,IF(AND(LEFT('5-man'!U$64,3)="ST&gt;",U260&gt;=100,'5-man'!U$62&lt;=IF('5-man'!$BF$42="",999,'5-man'!$BF$42)),0,IF(AND(OR(AND('5-man'!U$63="ST&gt;2",U252&gt;=100),AND('5-man'!U$65="ST&gt;2",U268&gt;=100),AND('5-man'!U$66="ST&gt;2",U276&gt;=100),AND('5-man'!U$67="ST&gt;2",U284&gt;=100)),'5-man'!U$62&lt;=IF('5-man'!$BF$42="",999,'5-man'!$BF$42)),100,U260)))))</f>
        <v/>
      </c>
      <c r="V261">
        <f>IF(OR('5-man'!V$64="R",'5-man'!V$62=$R$266),MIN(100,V260+10),IF('5-man'!V$64="P",MIN(100,V260+25),IF(AND('5-man'!V$64="D",V260&gt;=35,'5-man'!V$62&lt;=IF('5-man'!$BF$42="",999,'5-man'!$BF$42)),V260-35,IF(AND(LEFT('5-man'!V$64,3)="ST&gt;",V260&gt;=100,'5-man'!V$62&lt;=IF('5-man'!$BF$42="",999,'5-man'!$BF$42)),0,IF(AND(OR(AND('5-man'!V$63="ST&gt;2",V252&gt;=100),AND('5-man'!V$65="ST&gt;2",V268&gt;=100),AND('5-man'!V$66="ST&gt;2",V276&gt;=100),AND('5-man'!V$67="ST&gt;2",V284&gt;=100)),'5-man'!V$62&lt;=IF('5-man'!$BF$42="",999,'5-man'!$BF$42)),100,V260)))))</f>
        <v/>
      </c>
      <c r="W261">
        <f>IF(OR('5-man'!W$64="R",'5-man'!W$62=$R$266),MIN(100,W260+10),IF('5-man'!W$64="P",MIN(100,W260+25),IF(AND('5-man'!W$64="D",W260&gt;=35,'5-man'!W$62&lt;=IF('5-man'!$BF$42="",999,'5-man'!$BF$42)),W260-35,IF(AND(LEFT('5-man'!W$64,3)="ST&gt;",W260&gt;=100,'5-man'!W$62&lt;=IF('5-man'!$BF$42="",999,'5-man'!$BF$42)),0,IF(AND(OR(AND('5-man'!W$63="ST&gt;2",W252&gt;=100),AND('5-man'!W$65="ST&gt;2",W268&gt;=100),AND('5-man'!W$66="ST&gt;2",W276&gt;=100),AND('5-man'!W$67="ST&gt;2",W284&gt;=100)),'5-man'!W$62&lt;=IF('5-man'!$BF$42="",999,'5-man'!$BF$42)),100,W260)))))</f>
        <v/>
      </c>
      <c r="X261">
        <f>IF(OR('5-man'!X$64="R",'5-man'!X$62=$R$266),MIN(100,X260+10),IF('5-man'!X$64="P",MIN(100,X260+25),IF(AND('5-man'!X$64="D",X260&gt;=35,'5-man'!X$62&lt;=IF('5-man'!$BF$42="",999,'5-man'!$BF$42)),X260-35,IF(AND(LEFT('5-man'!X$64,3)="ST&gt;",X260&gt;=100,'5-man'!X$62&lt;=IF('5-man'!$BF$42="",999,'5-man'!$BF$42)),0,IF(AND(OR(AND('5-man'!X$63="ST&gt;2",X252&gt;=100),AND('5-man'!X$65="ST&gt;2",X268&gt;=100),AND('5-man'!X$66="ST&gt;2",X276&gt;=100),AND('5-man'!X$67="ST&gt;2",X284&gt;=100)),'5-man'!X$62&lt;=IF('5-man'!$BF$42="",999,'5-man'!$BF$42)),100,X260)))))</f>
        <v/>
      </c>
      <c r="Y261">
        <f>IF(OR('5-man'!Y$64="R",'5-man'!Y$62=$R$266),MIN(100,Y260+10),IF('5-man'!Y$64="P",MIN(100,Y260+25),IF(AND('5-man'!Y$64="D",Y260&gt;=35,'5-man'!Y$62&lt;=IF('5-man'!$BF$42="",999,'5-man'!$BF$42)),Y260-35,IF(AND(LEFT('5-man'!Y$64,3)="ST&gt;",Y260&gt;=100,'5-man'!Y$62&lt;=IF('5-man'!$BF$42="",999,'5-man'!$BF$42)),0,IF(AND(OR(AND('5-man'!Y$63="ST&gt;2",Y252&gt;=100),AND('5-man'!Y$65="ST&gt;2",Y268&gt;=100),AND('5-man'!Y$66="ST&gt;2",Y276&gt;=100),AND('5-man'!Y$67="ST&gt;2",Y284&gt;=100)),'5-man'!Y$62&lt;=IF('5-man'!$BF$42="",999,'5-man'!$BF$42)),100,Y260)))))</f>
        <v/>
      </c>
      <c r="Z261">
        <f>IF(OR('5-man'!Z$64="R",'5-man'!Z$62=$R$266),MIN(100,Z260+10),IF('5-man'!Z$64="P",MIN(100,Z260+25),IF(AND('5-man'!Z$64="D",Z260&gt;=35,'5-man'!Z$62&lt;=IF('5-man'!$BF$42="",999,'5-man'!$BF$42)),Z260-35,IF(AND(LEFT('5-man'!Z$64,3)="ST&gt;",Z260&gt;=100,'5-man'!Z$62&lt;=IF('5-man'!$BF$42="",999,'5-man'!$BF$42)),0,IF(AND(OR(AND('5-man'!Z$63="ST&gt;2",Z252&gt;=100),AND('5-man'!Z$65="ST&gt;2",Z268&gt;=100),AND('5-man'!Z$66="ST&gt;2",Z276&gt;=100),AND('5-man'!Z$67="ST&gt;2",Z284&gt;=100)),'5-man'!Z$62&lt;=IF('5-man'!$BF$42="",999,'5-man'!$BF$42)),100,Z260)))))</f>
        <v/>
      </c>
      <c r="AA261">
        <f>IF(OR('5-man'!AA$64="R",'5-man'!AA$62=$R$266),MIN(100,AA260+10),IF('5-man'!AA$64="P",MIN(100,AA260+25),IF(AND('5-man'!AA$64="D",AA260&gt;=35,'5-man'!AA$62&lt;=IF('5-man'!$BF$42="",999,'5-man'!$BF$42)),AA260-35,IF(AND(LEFT('5-man'!AA$64,3)="ST&gt;",AA260&gt;=100,'5-man'!AA$62&lt;=IF('5-man'!$BF$42="",999,'5-man'!$BF$42)),0,IF(AND(OR(AND('5-man'!AA$63="ST&gt;2",AA252&gt;=100),AND('5-man'!AA$65="ST&gt;2",AA268&gt;=100),AND('5-man'!AA$66="ST&gt;2",AA276&gt;=100),AND('5-man'!AA$67="ST&gt;2",AA284&gt;=100)),'5-man'!AA$62&lt;=IF('5-man'!$BF$42="",999,'5-man'!$BF$42)),100,AA260)))))</f>
        <v/>
      </c>
      <c r="AB261">
        <f>IF(OR('5-man'!AB$64="R",'5-man'!AB$62=$R$266),MIN(100,AB260+10),IF('5-man'!AB$64="P",MIN(100,AB260+25),IF(AND('5-man'!AB$64="D",AB260&gt;=35,'5-man'!AB$62&lt;=IF('5-man'!$BF$42="",999,'5-man'!$BF$42)),AB260-35,IF(AND(LEFT('5-man'!AB$64,3)="ST&gt;",AB260&gt;=100,'5-man'!AB$62&lt;=IF('5-man'!$BF$42="",999,'5-man'!$BF$42)),0,IF(AND(OR(AND('5-man'!AB$63="ST&gt;2",AB252&gt;=100),AND('5-man'!AB$65="ST&gt;2",AB268&gt;=100),AND('5-man'!AB$66="ST&gt;2",AB276&gt;=100),AND('5-man'!AB$67="ST&gt;2",AB284&gt;=100)),'5-man'!AB$62&lt;=IF('5-man'!$BF$42="",999,'5-man'!$BF$42)),100,AB260)))))</f>
        <v/>
      </c>
      <c r="AC261">
        <f>IF(OR('5-man'!AC$64="R",'5-man'!AC$62=$R$266),MIN(100,AC260+10),IF('5-man'!AC$64="P",MIN(100,AC260+25),IF(AND('5-man'!AC$64="D",AC260&gt;=35,'5-man'!AC$62&lt;=IF('5-man'!$BF$42="",999,'5-man'!$BF$42)),AC260-35,IF(AND(LEFT('5-man'!AC$64,3)="ST&gt;",AC260&gt;=100,'5-man'!AC$62&lt;=IF('5-man'!$BF$42="",999,'5-man'!$BF$42)),0,IF(AND(OR(AND('5-man'!AC$63="ST&gt;2",AC252&gt;=100),AND('5-man'!AC$65="ST&gt;2",AC268&gt;=100),AND('5-man'!AC$66="ST&gt;2",AC276&gt;=100),AND('5-man'!AC$67="ST&gt;2",AC284&gt;=100)),'5-man'!AC$62&lt;=IF('5-man'!$BF$42="",999,'5-man'!$BF$42)),100,AC260)))))</f>
        <v/>
      </c>
      <c r="AD261">
        <f>IF(OR('5-man'!AD$64="R",'5-man'!AD$62=$R$266),MIN(100,AD260+10),IF('5-man'!AD$64="P",MIN(100,AD260+25),IF(AND('5-man'!AD$64="D",AD260&gt;=35,'5-man'!AD$62&lt;=IF('5-man'!$BF$42="",999,'5-man'!$BF$42)),AD260-35,IF(AND(LEFT('5-man'!AD$64,3)="ST&gt;",AD260&gt;=100,'5-man'!AD$62&lt;=IF('5-man'!$BF$42="",999,'5-man'!$BF$42)),0,IF(AND(OR(AND('5-man'!AD$63="ST&gt;2",AD252&gt;=100),AND('5-man'!AD$65="ST&gt;2",AD268&gt;=100),AND('5-man'!AD$66="ST&gt;2",AD276&gt;=100),AND('5-man'!AD$67="ST&gt;2",AD284&gt;=100)),'5-man'!AD$62&lt;=IF('5-man'!$BF$42="",999,'5-man'!$BF$42)),100,AD260)))))</f>
        <v/>
      </c>
      <c r="AE261">
        <f>IF(OR('5-man'!AE$64="R",'5-man'!AE$62=$R$266),MIN(100,AE260+10),IF('5-man'!AE$64="P",MIN(100,AE260+25),IF(AND('5-man'!AE$64="D",AE260&gt;=35,'5-man'!AE$62&lt;=IF('5-man'!$BF$42="",999,'5-man'!$BF$42)),AE260-35,IF(AND(LEFT('5-man'!AE$64,3)="ST&gt;",AE260&gt;=100,'5-man'!AE$62&lt;=IF('5-man'!$BF$42="",999,'5-man'!$BF$42)),0,IF(AND(OR(AND('5-man'!AE$63="ST&gt;2",AE252&gt;=100),AND('5-man'!AE$65="ST&gt;2",AE268&gt;=100),AND('5-man'!AE$66="ST&gt;2",AE276&gt;=100),AND('5-man'!AE$67="ST&gt;2",AE284&gt;=100)),'5-man'!AE$62&lt;=IF('5-man'!$BF$42="",999,'5-man'!$BF$42)),100,AE260)))))</f>
        <v/>
      </c>
      <c r="AF261">
        <f>IF(OR('5-man'!AF$64="R",'5-man'!AF$62=$R$266),MIN(100,AF260+10),IF('5-man'!AF$64="P",MIN(100,AF260+25),IF(AND('5-man'!AF$64="D",AF260&gt;=35,'5-man'!AF$62&lt;=IF('5-man'!$BF$42="",999,'5-man'!$BF$42)),AF260-35,IF(AND(LEFT('5-man'!AF$64,3)="ST&gt;",AF260&gt;=100,'5-man'!AF$62&lt;=IF('5-man'!$BF$42="",999,'5-man'!$BF$42)),0,IF(AND(OR(AND('5-man'!AF$63="ST&gt;2",AF252&gt;=100),AND('5-man'!AF$65="ST&gt;2",AF268&gt;=100),AND('5-man'!AF$66="ST&gt;2",AF276&gt;=100),AND('5-man'!AF$67="ST&gt;2",AF284&gt;=100)),'5-man'!AF$62&lt;=IF('5-man'!$BF$42="",999,'5-man'!$BF$42)),100,AF260)))))</f>
        <v/>
      </c>
      <c r="AG261">
        <f>IF(OR('5-man'!AG$64="R",'5-man'!AG$62=$R$266),MIN(100,AG260+10),IF('5-man'!AG$64="P",MIN(100,AG260+25),IF(AND('5-man'!AG$64="D",AG260&gt;=35,'5-man'!AG$62&lt;=IF('5-man'!$BF$42="",999,'5-man'!$BF$42)),AG260-35,IF(AND(LEFT('5-man'!AG$64,3)="ST&gt;",AG260&gt;=100,'5-man'!AG$62&lt;=IF('5-man'!$BF$42="",999,'5-man'!$BF$42)),0,IF(AND(OR(AND('5-man'!AG$63="ST&gt;2",AG252&gt;=100),AND('5-man'!AG$65="ST&gt;2",AG268&gt;=100),AND('5-man'!AG$66="ST&gt;2",AG276&gt;=100),AND('5-man'!AG$67="ST&gt;2",AG284&gt;=100)),'5-man'!AG$62&lt;=IF('5-man'!$BF$42="",999,'5-man'!$BF$42)),100,AG260)))))</f>
        <v/>
      </c>
      <c r="AH261">
        <f>IF(OR('5-man'!AH$64="R",'5-man'!AH$62=$R$266),MIN(100,AH260+10),IF('5-man'!AH$64="P",MIN(100,AH260+25),IF(AND('5-man'!AH$64="D",AH260&gt;=35,'5-man'!AH$62&lt;=IF('5-man'!$BF$42="",999,'5-man'!$BF$42)),AH260-35,IF(AND(LEFT('5-man'!AH$64,3)="ST&gt;",AH260&gt;=100,'5-man'!AH$62&lt;=IF('5-man'!$BF$42="",999,'5-man'!$BF$42)),0,IF(AND(OR(AND('5-man'!AH$63="ST&gt;2",AH252&gt;=100),AND('5-man'!AH$65="ST&gt;2",AH268&gt;=100),AND('5-man'!AH$66="ST&gt;2",AH276&gt;=100),AND('5-man'!AH$67="ST&gt;2",AH284&gt;=100)),'5-man'!AH$62&lt;=IF('5-man'!$BF$42="",999,'5-man'!$BF$42)),100,AH260)))))</f>
        <v/>
      </c>
      <c r="AI261">
        <f>IF(OR('5-man'!AI$64="R",'5-man'!AI$62=$R$266),MIN(100,AI260+10),IF('5-man'!AI$64="P",MIN(100,AI260+25),IF(AND('5-man'!AI$64="D",AI260&gt;=35,'5-man'!AI$62&lt;=IF('5-man'!$BF$42="",999,'5-man'!$BF$42)),AI260-35,IF(AND(LEFT('5-man'!AI$64,3)="ST&gt;",AI260&gt;=100,'5-man'!AI$62&lt;=IF('5-man'!$BF$42="",999,'5-man'!$BF$42)),0,IF(AND(OR(AND('5-man'!AI$63="ST&gt;2",AI252&gt;=100),AND('5-man'!AI$65="ST&gt;2",AI268&gt;=100),AND('5-man'!AI$66="ST&gt;2",AI276&gt;=100),AND('5-man'!AI$67="ST&gt;2",AI284&gt;=100)),'5-man'!AI$62&lt;=IF('5-man'!$BF$42="",999,'5-man'!$BF$42)),100,AI260)))))</f>
        <v/>
      </c>
      <c r="AJ261">
        <f>IF(OR('5-man'!AJ$64="R",'5-man'!AJ$62=$R$266),MIN(100,AJ260+10),IF('5-man'!AJ$64="P",MIN(100,AJ260+25),IF(AND('5-man'!AJ$64="D",AJ260&gt;=35,'5-man'!AJ$62&lt;=IF('5-man'!$BF$42="",999,'5-man'!$BF$42)),AJ260-35,IF(AND(LEFT('5-man'!AJ$64,3)="ST&gt;",AJ260&gt;=100,'5-man'!AJ$62&lt;=IF('5-man'!$BF$42="",999,'5-man'!$BF$42)),0,IF(AND(OR(AND('5-man'!AJ$63="ST&gt;2",AJ252&gt;=100),AND('5-man'!AJ$65="ST&gt;2",AJ268&gt;=100),AND('5-man'!AJ$66="ST&gt;2",AJ276&gt;=100),AND('5-man'!AJ$67="ST&gt;2",AJ284&gt;=100)),'5-man'!AJ$62&lt;=IF('5-man'!$BF$42="",999,'5-man'!$BF$42)),100,AJ260)))))</f>
        <v/>
      </c>
      <c r="AK261">
        <f>IF(OR('5-man'!AK$64="R",'5-man'!AK$62=$R$266),MIN(100,AK260+10),IF('5-man'!AK$64="P",MIN(100,AK260+25),IF(AND('5-man'!AK$64="D",AK260&gt;=35,'5-man'!AK$62&lt;=IF('5-man'!$BF$42="",999,'5-man'!$BF$42)),AK260-35,IF(AND(LEFT('5-man'!AK$64,3)="ST&gt;",AK260&gt;=100,'5-man'!AK$62&lt;=IF('5-man'!$BF$42="",999,'5-man'!$BF$42)),0,IF(AND(OR(AND('5-man'!AK$63="ST&gt;2",AK252&gt;=100),AND('5-man'!AK$65="ST&gt;2",AK268&gt;=100),AND('5-man'!AK$66="ST&gt;2",AK276&gt;=100),AND('5-man'!AK$67="ST&gt;2",AK284&gt;=100)),'5-man'!AK$62&lt;=IF('5-man'!$BF$42="",999,'5-man'!$BF$42)),100,AK260)))))</f>
        <v/>
      </c>
      <c r="AL261">
        <f>IF(OR('5-man'!AL$64="R",'5-man'!AL$62=$R$266),MIN(100,AL260+10),IF('5-man'!AL$64="P",MIN(100,AL260+25),IF(AND('5-man'!AL$64="D",AL260&gt;=35,'5-man'!AL$62&lt;=IF('5-man'!$BF$42="",999,'5-man'!$BF$42)),AL260-35,IF(AND(LEFT('5-man'!AL$64,3)="ST&gt;",AL260&gt;=100,'5-man'!AL$62&lt;=IF('5-man'!$BF$42="",999,'5-man'!$BF$42)),0,IF(AND(OR(AND('5-man'!AL$63="ST&gt;2",AL252&gt;=100),AND('5-man'!AL$65="ST&gt;2",AL268&gt;=100),AND('5-man'!AL$66="ST&gt;2",AL276&gt;=100),AND('5-man'!AL$67="ST&gt;2",AL284&gt;=100)),'5-man'!AL$62&lt;=IF('5-man'!$BF$42="",999,'5-man'!$BF$42)),100,AL260)))))</f>
        <v/>
      </c>
      <c r="AM261">
        <f>IF(OR('5-man'!AM$64="R",'5-man'!AM$62=$R$266),MIN(100,AM260+10),IF('5-man'!AM$64="P",MIN(100,AM260+25),IF(AND('5-man'!AM$64="D",AM260&gt;=35,'5-man'!AM$62&lt;=IF('5-man'!$BF$42="",999,'5-man'!$BF$42)),AM260-35,IF(AND(LEFT('5-man'!AM$64,3)="ST&gt;",AM260&gt;=100,'5-man'!AM$62&lt;=IF('5-man'!$BF$42="",999,'5-man'!$BF$42)),0,IF(AND(OR(AND('5-man'!AM$63="ST&gt;2",AM252&gt;=100),AND('5-man'!AM$65="ST&gt;2",AM268&gt;=100),AND('5-man'!AM$66="ST&gt;2",AM276&gt;=100),AND('5-man'!AM$67="ST&gt;2",AM284&gt;=100)),'5-man'!AM$62&lt;=IF('5-man'!$BF$42="",999,'5-man'!$BF$42)),100,AM260)))))</f>
        <v/>
      </c>
      <c r="AN261">
        <f>IF(OR('5-man'!AN$64="R",'5-man'!AN$62=$R$266),MIN(100,AN260+10),IF('5-man'!AN$64="P",MIN(100,AN260+25),IF(AND('5-man'!AN$64="D",AN260&gt;=35,'5-man'!AN$62&lt;=IF('5-man'!$BF$42="",999,'5-man'!$BF$42)),AN260-35,IF(AND(LEFT('5-man'!AN$64,3)="ST&gt;",AN260&gt;=100,'5-man'!AN$62&lt;=IF('5-man'!$BF$42="",999,'5-man'!$BF$42)),0,IF(AND(OR(AND('5-man'!AN$63="ST&gt;2",AN252&gt;=100),AND('5-man'!AN$65="ST&gt;2",AN268&gt;=100),AND('5-man'!AN$66="ST&gt;2",AN276&gt;=100),AND('5-man'!AN$67="ST&gt;2",AN284&gt;=100)),'5-man'!AN$62&lt;=IF('5-man'!$BF$42="",999,'5-man'!$BF$42)),100,AN260)))))</f>
        <v/>
      </c>
      <c r="AO261">
        <f>IF(OR('5-man'!AO$64="R",'5-man'!AO$62=$R$266),MIN(100,AO260+10),IF('5-man'!AO$64="P",MIN(100,AO260+25),IF(AND('5-man'!AO$64="D",AO260&gt;=35,'5-man'!AO$62&lt;=IF('5-man'!$BF$42="",999,'5-man'!$BF$42)),AO260-35,IF(AND(LEFT('5-man'!AO$64,3)="ST&gt;",AO260&gt;=100,'5-man'!AO$62&lt;=IF('5-man'!$BF$42="",999,'5-man'!$BF$42)),0,IF(AND(OR(AND('5-man'!AO$63="ST&gt;2",AO252&gt;=100),AND('5-man'!AO$65="ST&gt;2",AO268&gt;=100),AND('5-man'!AO$66="ST&gt;2",AO276&gt;=100),AND('5-man'!AO$67="ST&gt;2",AO284&gt;=100)),'5-man'!AO$62&lt;=IF('5-man'!$BF$42="",999,'5-man'!$BF$42)),100,AO260)))))</f>
        <v/>
      </c>
      <c r="AP261">
        <f>IF(OR('5-man'!AP$64="R",'5-man'!AP$62=$R$266),MIN(100,AP260+10),IF('5-man'!AP$64="P",MIN(100,AP260+25),IF(AND('5-man'!AP$64="D",AP260&gt;=35,'5-man'!AP$62&lt;=IF('5-man'!$BF$42="",999,'5-man'!$BF$42)),AP260-35,IF(AND(LEFT('5-man'!AP$64,3)="ST&gt;",AP260&gt;=100,'5-man'!AP$62&lt;=IF('5-man'!$BF$42="",999,'5-man'!$BF$42)),0,IF(AND(OR(AND('5-man'!AP$63="ST&gt;2",AP252&gt;=100),AND('5-man'!AP$65="ST&gt;2",AP268&gt;=100),AND('5-man'!AP$66="ST&gt;2",AP276&gt;=100),AND('5-man'!AP$67="ST&gt;2",AP284&gt;=100)),'5-man'!AP$62&lt;=IF('5-man'!$BF$42="",999,'5-man'!$BF$42)),100,AP260)))))</f>
        <v/>
      </c>
      <c r="AQ261">
        <f>IF(OR('5-man'!AQ$64="R",'5-man'!AQ$62=$R$266),MIN(100,AQ260+10),IF('5-man'!AQ$64="P",MIN(100,AQ260+25),IF(AND('5-man'!AQ$64="D",AQ260&gt;=35,'5-man'!AQ$62&lt;=IF('5-man'!$BF$42="",999,'5-man'!$BF$42)),AQ260-35,IF(AND(LEFT('5-man'!AQ$64,3)="ST&gt;",AQ260&gt;=100,'5-man'!AQ$62&lt;=IF('5-man'!$BF$42="",999,'5-man'!$BF$42)),0,IF(AND(OR(AND('5-man'!AQ$63="ST&gt;2",AQ252&gt;=100),AND('5-man'!AQ$65="ST&gt;2",AQ268&gt;=100),AND('5-man'!AQ$66="ST&gt;2",AQ276&gt;=100),AND('5-man'!AQ$67="ST&gt;2",AQ284&gt;=100)),'5-man'!AQ$62&lt;=IF('5-man'!$BF$42="",999,'5-man'!$BF$42)),100,AQ260)))))</f>
        <v/>
      </c>
      <c r="AR261">
        <f>IF(OR('5-man'!AR$64="R",'5-man'!AR$62=$R$266),MIN(100,AR260+10),IF('5-man'!AR$64="P",MIN(100,AR260+25),IF(AND('5-man'!AR$64="D",AR260&gt;=35,'5-man'!AR$62&lt;=IF('5-man'!$BF$42="",999,'5-man'!$BF$42)),AR260-35,IF(AND(LEFT('5-man'!AR$64,3)="ST&gt;",AR260&gt;=100,'5-man'!AR$62&lt;=IF('5-man'!$BF$42="",999,'5-man'!$BF$42)),0,IF(AND(OR(AND('5-man'!AR$63="ST&gt;2",AR252&gt;=100),AND('5-man'!AR$65="ST&gt;2",AR268&gt;=100),AND('5-man'!AR$66="ST&gt;2",AR276&gt;=100),AND('5-man'!AR$67="ST&gt;2",AR284&gt;=100)),'5-man'!AR$62&lt;=IF('5-man'!$BF$42="",999,'5-man'!$BF$42)),100,AR260)))))</f>
        <v/>
      </c>
      <c r="AS261">
        <f>IF(OR('5-man'!AS$64="R",'5-man'!AS$62=$R$266),MIN(100,AS260+10),IF('5-man'!AS$64="P",MIN(100,AS260+25),IF(AND('5-man'!AS$64="D",AS260&gt;=35,'5-man'!AS$62&lt;=IF('5-man'!$BF$42="",999,'5-man'!$BF$42)),AS260-35,IF(AND(LEFT('5-man'!AS$64,3)="ST&gt;",AS260&gt;=100,'5-man'!AS$62&lt;=IF('5-man'!$BF$42="",999,'5-man'!$BF$42)),0,IF(AND(OR(AND('5-man'!AS$63="ST&gt;2",AS252&gt;=100),AND('5-man'!AS$65="ST&gt;2",AS268&gt;=100),AND('5-man'!AS$66="ST&gt;2",AS276&gt;=100),AND('5-man'!AS$67="ST&gt;2",AS284&gt;=100)),'5-man'!AS$62&lt;=IF('5-man'!$BF$42="",999,'5-man'!$BF$42)),100,AS260)))))</f>
        <v/>
      </c>
      <c r="AT261">
        <f>IF(OR('5-man'!AT$64="R",'5-man'!AT$62=$R$266),MIN(100,AT260+10),IF('5-man'!AT$64="P",MIN(100,AT260+25),IF(AND('5-man'!AT$64="D",AT260&gt;=35,'5-man'!AT$62&lt;=IF('5-man'!$BF$42="",999,'5-man'!$BF$42)),AT260-35,IF(AND(LEFT('5-man'!AT$64,3)="ST&gt;",AT260&gt;=100,'5-man'!AT$62&lt;=IF('5-man'!$BF$42="",999,'5-man'!$BF$42)),0,IF(AND(OR(AND('5-man'!AT$63="ST&gt;2",AT252&gt;=100),AND('5-man'!AT$65="ST&gt;2",AT268&gt;=100),AND('5-man'!AT$66="ST&gt;2",AT276&gt;=100),AND('5-man'!AT$67="ST&gt;2",AT284&gt;=100)),'5-man'!AT$62&lt;=IF('5-man'!$BF$42="",999,'5-man'!$BF$42)),100,AT260)))))</f>
        <v/>
      </c>
      <c r="AU261">
        <f>IF(OR('5-man'!AU$64="R",'5-man'!AU$62=$R$266),MIN(100,AU260+10),IF('5-man'!AU$64="P",MIN(100,AU260+25),IF(AND('5-man'!AU$64="D",AU260&gt;=35,'5-man'!AU$62&lt;=IF('5-man'!$BF$42="",999,'5-man'!$BF$42)),AU260-35,IF(AND(LEFT('5-man'!AU$64,3)="ST&gt;",AU260&gt;=100,'5-man'!AU$62&lt;=IF('5-man'!$BF$42="",999,'5-man'!$BF$42)),0,IF(AND(OR(AND('5-man'!AU$63="ST&gt;2",AU252&gt;=100),AND('5-man'!AU$65="ST&gt;2",AU268&gt;=100),AND('5-man'!AU$66="ST&gt;2",AU276&gt;=100),AND('5-man'!AU$67="ST&gt;2",AU284&gt;=100)),'5-man'!AU$62&lt;=IF('5-man'!$BF$42="",999,'5-man'!$BF$42)),100,AU260)))))</f>
        <v/>
      </c>
      <c r="AV261">
        <f>IF(OR('5-man'!AV$64="R",'5-man'!AV$62=$R$266),MIN(100,AV260+10),IF('5-man'!AV$64="P",MIN(100,AV260+25),IF(AND('5-man'!AV$64="D",AV260&gt;=35,'5-man'!AV$62&lt;=IF('5-man'!$BF$42="",999,'5-man'!$BF$42)),AV260-35,IF(AND(LEFT('5-man'!AV$64,3)="ST&gt;",AV260&gt;=100,'5-man'!AV$62&lt;=IF('5-man'!$BF$42="",999,'5-man'!$BF$42)),0,IF(AND(OR(AND('5-man'!AV$63="ST&gt;2",AV252&gt;=100),AND('5-man'!AV$65="ST&gt;2",AV268&gt;=100),AND('5-man'!AV$66="ST&gt;2",AV276&gt;=100),AND('5-man'!AV$67="ST&gt;2",AV284&gt;=100)),'5-man'!AV$62&lt;=IF('5-man'!$BF$42="",999,'5-man'!$BF$42)),100,AV260)))))</f>
        <v/>
      </c>
      <c r="AW261">
        <f>IF(OR('5-man'!AW$64="R",'5-man'!AW$62=$R$266),MIN(100,AW260+10),IF('5-man'!AW$64="P",MIN(100,AW260+25),IF(AND('5-man'!AW$64="D",AW260&gt;=35,'5-man'!AW$62&lt;=IF('5-man'!$BF$42="",999,'5-man'!$BF$42)),AW260-35,IF(AND(LEFT('5-man'!AW$64,3)="ST&gt;",AW260&gt;=100,'5-man'!AW$62&lt;=IF('5-man'!$BF$42="",999,'5-man'!$BF$42)),0,IF(AND(OR(AND('5-man'!AW$63="ST&gt;2",AW252&gt;=100),AND('5-man'!AW$65="ST&gt;2",AW268&gt;=100),AND('5-man'!AW$66="ST&gt;2",AW276&gt;=100),AND('5-man'!AW$67="ST&gt;2",AW284&gt;=100)),'5-man'!AW$62&lt;=IF('5-man'!$BF$42="",999,'5-man'!$BF$42)),100,AW260)))))</f>
        <v/>
      </c>
      <c r="AX261">
        <f>IF(OR('5-man'!AX$64="R",'5-man'!AX$62=$R$266),MIN(100,AX260+10),IF('5-man'!AX$64="P",MIN(100,AX260+25),IF(AND('5-man'!AX$64="D",AX260&gt;=35,'5-man'!AX$62&lt;=IF('5-man'!$BF$42="",999,'5-man'!$BF$42)),AX260-35,IF(AND(LEFT('5-man'!AX$64,3)="ST&gt;",AX260&gt;=100,'5-man'!AX$62&lt;=IF('5-man'!$BF$42="",999,'5-man'!$BF$42)),0,IF(AND(OR(AND('5-man'!AX$63="ST&gt;2",AX252&gt;=100),AND('5-man'!AX$65="ST&gt;2",AX268&gt;=100),AND('5-man'!AX$66="ST&gt;2",AX276&gt;=100),AND('5-man'!AX$67="ST&gt;2",AX284&gt;=100)),'5-man'!AX$62&lt;=IF('5-man'!$BF$42="",999,'5-man'!$BF$42)),100,AX260)))))</f>
        <v/>
      </c>
      <c r="AY261">
        <f>IF(OR('5-man'!AY$64="R",'5-man'!AY$62=$R$266),MIN(100,AY260+10),IF('5-man'!AY$64="P",MIN(100,AY260+25),IF(AND('5-man'!AY$64="D",AY260&gt;=35,'5-man'!AY$62&lt;=IF('5-man'!$BF$42="",999,'5-man'!$BF$42)),AY260-35,IF(AND(LEFT('5-man'!AY$64,3)="ST&gt;",AY260&gt;=100,'5-man'!AY$62&lt;=IF('5-man'!$BF$42="",999,'5-man'!$BF$42)),0,IF(AND(OR(AND('5-man'!AY$63="ST&gt;2",AY252&gt;=100),AND('5-man'!AY$65="ST&gt;2",AY268&gt;=100),AND('5-man'!AY$66="ST&gt;2",AY276&gt;=100),AND('5-man'!AY$67="ST&gt;2",AY284&gt;=100)),'5-man'!AY$62&lt;=IF('5-man'!$BF$42="",999,'5-man'!$BF$42)),100,AY260)))))</f>
        <v/>
      </c>
      <c r="AZ261">
        <f>IF(OR('5-man'!AZ$64="R",'5-man'!AZ$62=$R$266),MIN(100,AZ260+10),IF('5-man'!AZ$64="P",MIN(100,AZ260+25),IF(AND('5-man'!AZ$64="D",AZ260&gt;=35,'5-man'!AZ$62&lt;=IF('5-man'!$BF$42="",999,'5-man'!$BF$42)),AZ260-35,IF(AND(LEFT('5-man'!AZ$64,3)="ST&gt;",AZ260&gt;=100,'5-man'!AZ$62&lt;=IF('5-man'!$BF$42="",999,'5-man'!$BF$42)),0,IF(AND(OR(AND('5-man'!AZ$63="ST&gt;2",AZ252&gt;=100),AND('5-man'!AZ$65="ST&gt;2",AZ268&gt;=100),AND('5-man'!AZ$66="ST&gt;2",AZ276&gt;=100),AND('5-man'!AZ$67="ST&gt;2",AZ284&gt;=100)),'5-man'!AZ$62&lt;=IF('5-man'!$BF$42="",999,'5-man'!$BF$42)),100,AZ260)))))</f>
        <v/>
      </c>
      <c r="BA261">
        <f>IF(OR('5-man'!BA$64="R",'5-man'!BA$62=$R$266),MIN(100,BA260+10),IF('5-man'!BA$64="P",MIN(100,BA260+25),IF(AND('5-man'!BA$64="D",BA260&gt;=35,'5-man'!BA$62&lt;=IF('5-man'!$BF$42="",999,'5-man'!$BF$42)),BA260-35,IF(AND(LEFT('5-man'!BA$64,3)="ST&gt;",BA260&gt;=100,'5-man'!BA$62&lt;=IF('5-man'!$BF$42="",999,'5-man'!$BF$42)),0,IF(AND(OR(AND('5-man'!BA$63="ST&gt;2",BA252&gt;=100),AND('5-man'!BA$65="ST&gt;2",BA268&gt;=100),AND('5-man'!BA$66="ST&gt;2",BA276&gt;=100),AND('5-man'!BA$67="ST&gt;2",BA284&gt;=100)),'5-man'!BA$62&lt;=IF('5-man'!$BF$42="",999,'5-man'!$BF$42)),100,BA260)))))</f>
        <v/>
      </c>
      <c r="BB261">
        <f>IF(OR('5-man'!BB$64="R",'5-man'!BB$62=$R$266),MIN(100,BB260+10),IF('5-man'!BB$64="P",MIN(100,BB260+25),IF(AND('5-man'!BB$64="D",BB260&gt;=35,'5-man'!BB$62&lt;=IF('5-man'!$BF$42="",999,'5-man'!$BF$42)),BB260-35,IF(AND(LEFT('5-man'!BB$64,3)="ST&gt;",BB260&gt;=100,'5-man'!BB$62&lt;=IF('5-man'!$BF$42="",999,'5-man'!$BF$42)),0,IF(AND(OR(AND('5-man'!BB$63="ST&gt;2",BB252&gt;=100),AND('5-man'!BB$65="ST&gt;2",BB268&gt;=100),AND('5-man'!BB$66="ST&gt;2",BB276&gt;=100),AND('5-man'!BB$67="ST&gt;2",BB284&gt;=100)),'5-man'!BB$62&lt;=IF('5-man'!$BF$42="",999,'5-man'!$BF$42)),100,BB260)))))</f>
        <v/>
      </c>
      <c r="BC261">
        <f>IF(OR('5-man'!BC$64="R",'5-man'!BC$62=$R$266),MIN(100,BC260+10),IF('5-man'!BC$64="P",MIN(100,BC260+25),IF(AND('5-man'!BC$64="D",BC260&gt;=35,'5-man'!BC$62&lt;=IF('5-man'!$BF$42="",999,'5-man'!$BF$42)),BC260-35,IF(AND(LEFT('5-man'!BC$64,3)="ST&gt;",BC260&gt;=100,'5-man'!BC$62&lt;=IF('5-man'!$BF$42="",999,'5-man'!$BF$42)),0,IF(AND(OR(AND('5-man'!BC$63="ST&gt;2",BC252&gt;=100),AND('5-man'!BC$65="ST&gt;2",BC268&gt;=100),AND('5-man'!BC$66="ST&gt;2",BC276&gt;=100),AND('5-man'!BC$67="ST&gt;2",BC284&gt;=100)),'5-man'!BC$62&lt;=IF('5-man'!$BF$42="",999,'5-man'!$BF$42)),100,BC260)))))</f>
        <v/>
      </c>
      <c r="BD261">
        <f>IF(OR('5-man'!BD$64="R",'5-man'!BD$62=$R$266),MIN(100,BD260+10),IF('5-man'!BD$64="P",MIN(100,BD260+25),IF(AND('5-man'!BD$64="D",BD260&gt;=35,'5-man'!BD$62&lt;=IF('5-man'!$BF$42="",999,'5-man'!$BF$42)),BD260-35,IF(AND(LEFT('5-man'!BD$64,3)="ST&gt;",BD260&gt;=100,'5-man'!BD$62&lt;=IF('5-man'!$BF$42="",999,'5-man'!$BF$42)),0,IF(AND(OR(AND('5-man'!BD$63="ST&gt;2",BD252&gt;=100),AND('5-man'!BD$65="ST&gt;2",BD268&gt;=100),AND('5-man'!BD$66="ST&gt;2",BD276&gt;=100),AND('5-man'!BD$67="ST&gt;2",BD284&gt;=100)),'5-man'!BD$62&lt;=IF('5-man'!$BF$42="",999,'5-man'!$BF$42)),100,BD260)))))</f>
        <v/>
      </c>
      <c r="BE261">
        <f>IF(OR('5-man'!BE$64="R",'5-man'!BE$62=$R$266),MIN(100,BE260+10),IF('5-man'!BE$64="P",MIN(100,BE260+25),IF(AND('5-man'!BE$64="D",BE260&gt;=35,'5-man'!BE$62&lt;=IF('5-man'!$BF$42="",999,'5-man'!$BF$42)),BE260-35,IF(AND(LEFT('5-man'!BE$64,3)="ST&gt;",BE260&gt;=100,'5-man'!BE$62&lt;=IF('5-man'!$BF$42="",999,'5-man'!$BF$42)),0,IF(AND(OR(AND('5-man'!BE$63="ST&gt;2",BE252&gt;=100),AND('5-man'!BE$65="ST&gt;2",BE268&gt;=100),AND('5-man'!BE$66="ST&gt;2",BE276&gt;=100),AND('5-man'!BE$67="ST&gt;2",BE284&gt;=100)),'5-man'!BE$62&lt;=IF('5-man'!$BF$42="",999,'5-man'!$BF$42)),100,BE260)))))</f>
        <v/>
      </c>
      <c r="BF261">
        <f>IF(OR('5-man'!BF$64="R",'5-man'!BF$62=$R$266),MIN(100,BF260+10),IF('5-man'!BF$64="P",MIN(100,BF260+25),IF(AND('5-man'!BF$64="D",BF260&gt;=35,'5-man'!BF$62&lt;=IF('5-man'!$BF$42="",999,'5-man'!$BF$42)),BF260-35,IF(AND(LEFT('5-man'!BF$64,3)="ST&gt;",BF260&gt;=100,'5-man'!BF$62&lt;=IF('5-man'!$BF$42="",999,'5-man'!$BF$42)),0,IF(AND(OR(AND('5-man'!BF$63="ST&gt;2",BF252&gt;=100),AND('5-man'!BF$65="ST&gt;2",BF268&gt;=100),AND('5-man'!BF$66="ST&gt;2",BF276&gt;=100),AND('5-man'!BF$67="ST&gt;2",BF284&gt;=100)),'5-man'!BF$62&lt;=IF('5-man'!$BF$42="",999,'5-man'!$BF$42)),100,BF260)))))</f>
        <v/>
      </c>
      <c r="BG261">
        <f>IF(OR('5-man'!BG$64="R",'5-man'!BG$62=$R$266),MIN(100,BG260+10),IF('5-man'!BG$64="P",MIN(100,BG260+25),IF(AND('5-man'!BG$64="D",BG260&gt;=35,'5-man'!BG$62&lt;=IF('5-man'!$BF$42="",999,'5-man'!$BF$42)),BG260-35,IF(AND(LEFT('5-man'!BG$64,3)="ST&gt;",BG260&gt;=100,'5-man'!BG$62&lt;=IF('5-man'!$BF$42="",999,'5-man'!$BF$42)),0,IF(AND(OR(AND('5-man'!BG$63="ST&gt;2",BG252&gt;=100),AND('5-man'!BG$65="ST&gt;2",BG268&gt;=100),AND('5-man'!BG$66="ST&gt;2",BG276&gt;=100),AND('5-man'!BG$67="ST&gt;2",BG284&gt;=100)),'5-man'!BG$62&lt;=IF('5-man'!$BF$42="",999,'5-man'!$BF$42)),100,BG260)))))</f>
        <v/>
      </c>
      <c r="BH261">
        <f>IF(OR('5-man'!BH$64="R",'5-man'!BH$62=$R$266),MIN(100,BH260+10),IF('5-man'!BH$64="P",MIN(100,BH260+25),IF(AND('5-man'!BH$64="D",BH260&gt;=35,'5-man'!BH$62&lt;=IF('5-man'!$BF$42="",999,'5-man'!$BF$42)),BH260-35,IF(AND(LEFT('5-man'!BH$64,3)="ST&gt;",BH260&gt;=100,'5-man'!BH$62&lt;=IF('5-man'!$BF$42="",999,'5-man'!$BF$42)),0,IF(AND(OR(AND('5-man'!BH$63="ST&gt;2",BH252&gt;=100),AND('5-man'!BH$65="ST&gt;2",BH268&gt;=100),AND('5-man'!BH$66="ST&gt;2",BH276&gt;=100),AND('5-man'!BH$67="ST&gt;2",BH284&gt;=100)),'5-man'!BH$62&lt;=IF('5-man'!$BF$42="",999,'5-man'!$BF$42)),100,BH260)))))</f>
        <v/>
      </c>
      <c r="BI261">
        <f>IF(OR('5-man'!BI$64="R",'5-man'!BI$62=$R$266),MIN(100,BI260+10),IF('5-man'!BI$64="P",MIN(100,BI260+25),IF(AND('5-man'!BI$64="D",BI260&gt;=35,'5-man'!BI$62&lt;=IF('5-man'!$BF$42="",999,'5-man'!$BF$42)),BI260-35,IF(AND(LEFT('5-man'!BI$64,3)="ST&gt;",BI260&gt;=100,'5-man'!BI$62&lt;=IF('5-man'!$BF$42="",999,'5-man'!$BF$42)),0,IF(AND(OR(AND('5-man'!BI$63="ST&gt;2",BI252&gt;=100),AND('5-man'!BI$65="ST&gt;2",BI268&gt;=100),AND('5-man'!BI$66="ST&gt;2",BI276&gt;=100),AND('5-man'!BI$67="ST&gt;2",BI284&gt;=100)),'5-man'!BI$62&lt;=IF('5-man'!$BF$42="",999,'5-man'!$BF$42)),100,BI260)))))</f>
        <v/>
      </c>
      <c r="BJ261">
        <f>IF(OR('5-man'!BJ$64="R",'5-man'!BJ$62=$R$266),MIN(100,BJ260+10),IF('5-man'!BJ$64="P",MIN(100,BJ260+25),IF(AND('5-man'!BJ$64="D",BJ260&gt;=35,'5-man'!BJ$62&lt;=IF('5-man'!$BF$42="",999,'5-man'!$BF$42)),BJ260-35,IF(AND(LEFT('5-man'!BJ$64,3)="ST&gt;",BJ260&gt;=100,'5-man'!BJ$62&lt;=IF('5-man'!$BF$42="",999,'5-man'!$BF$42)),0,IF(AND(OR(AND('5-man'!BJ$63="ST&gt;2",BJ252&gt;=100),AND('5-man'!BJ$65="ST&gt;2",BJ268&gt;=100),AND('5-man'!BJ$66="ST&gt;2",BJ276&gt;=100),AND('5-man'!BJ$67="ST&gt;2",BJ284&gt;=100)),'5-man'!BJ$62&lt;=IF('5-man'!$BF$42="",999,'5-man'!$BF$42)),100,BJ260)))))</f>
        <v/>
      </c>
      <c r="BK261">
        <f>IF(OR('5-man'!BK$64="R",'5-man'!BK$62=$R$266),MIN(100,BK260+10),IF('5-man'!BK$64="P",MIN(100,BK260+25),IF(AND('5-man'!BK$64="D",BK260&gt;=35,'5-man'!BK$62&lt;=IF('5-man'!$BF$42="",999,'5-man'!$BF$42)),BK260-35,IF(AND(LEFT('5-man'!BK$64,3)="ST&gt;",BK260&gt;=100,'5-man'!BK$62&lt;=IF('5-man'!$BF$42="",999,'5-man'!$BF$42)),0,IF(AND(OR(AND('5-man'!BK$63="ST&gt;2",BK252&gt;=100),AND('5-man'!BK$65="ST&gt;2",BK268&gt;=100),AND('5-man'!BK$66="ST&gt;2",BK276&gt;=100),AND('5-man'!BK$67="ST&gt;2",BK284&gt;=100)),'5-man'!BK$62&lt;=IF('5-man'!$BF$42="",999,'5-man'!$BF$42)),100,BK260)))))</f>
        <v/>
      </c>
      <c r="BL261">
        <f>IF(OR('5-man'!BL$64="R",'5-man'!BL$62=$R$266),MIN(100,BL260+10),IF('5-man'!BL$64="P",MIN(100,BL260+25),IF(AND('5-man'!BL$64="D",BL260&gt;=35,'5-man'!BL$62&lt;=IF('5-man'!$BF$42="",999,'5-man'!$BF$42)),BL260-35,IF(AND(LEFT('5-man'!BL$64,3)="ST&gt;",BL260&gt;=100,'5-man'!BL$62&lt;=IF('5-man'!$BF$42="",999,'5-man'!$BF$42)),0,IF(AND(OR(AND('5-man'!BL$63="ST&gt;2",BL252&gt;=100),AND('5-man'!BL$65="ST&gt;2",BL268&gt;=100),AND('5-man'!BL$66="ST&gt;2",BL276&gt;=100),AND('5-man'!BL$67="ST&gt;2",BL284&gt;=100)),'5-man'!BL$62&lt;=IF('5-man'!$BF$42="",999,'5-man'!$BF$42)),100,BL260)))))</f>
        <v/>
      </c>
      <c r="BM261">
        <f>IF(OR('5-man'!BM$64="R",'5-man'!BM$62=$R$266),MIN(100,BM260+10),IF('5-man'!BM$64="P",MIN(100,BM260+25),IF(AND('5-man'!BM$64="D",BM260&gt;=35,'5-man'!BM$62&lt;=IF('5-man'!$BF$42="",999,'5-man'!$BF$42)),BM260-35,IF(AND(LEFT('5-man'!BM$64,3)="ST&gt;",BM260&gt;=100,'5-man'!BM$62&lt;=IF('5-man'!$BF$42="",999,'5-man'!$BF$42)),0,IF(AND(OR(AND('5-man'!BM$63="ST&gt;2",BM252&gt;=100),AND('5-man'!BM$65="ST&gt;2",BM268&gt;=100),AND('5-man'!BM$66="ST&gt;2",BM276&gt;=100),AND('5-man'!BM$67="ST&gt;2",BM284&gt;=100)),'5-man'!BM$62&lt;=IF('5-man'!$BF$42="",999,'5-man'!$BF$42)),100,BM260)))))</f>
        <v/>
      </c>
      <c r="BN261">
        <f>IF(OR('5-man'!BN$64="R",'5-man'!BN$62=$R$266),MIN(100,BN260+10),IF('5-man'!BN$64="P",MIN(100,BN260+25),IF(AND('5-man'!BN$64="D",BN260&gt;=35,'5-man'!BN$62&lt;=IF('5-man'!$BF$42="",999,'5-man'!$BF$42)),BN260-35,IF(AND(LEFT('5-man'!BN$64,3)="ST&gt;",BN260&gt;=100,'5-man'!BN$62&lt;=IF('5-man'!$BF$42="",999,'5-man'!$BF$42)),0,IF(AND(OR(AND('5-man'!BN$63="ST&gt;2",BN252&gt;=100),AND('5-man'!BN$65="ST&gt;2",BN268&gt;=100),AND('5-man'!BN$66="ST&gt;2",BN276&gt;=100),AND('5-man'!BN$67="ST&gt;2",BN284&gt;=100)),'5-man'!BN$62&lt;=IF('5-man'!$BF$42="",999,'5-man'!$BF$42)),100,BN260)))))</f>
        <v/>
      </c>
      <c r="BO261">
        <f>IF(OR('5-man'!BO$64="R",'5-man'!BO$62=$R$266),MIN(100,BO260+10),IF('5-man'!BO$64="P",MIN(100,BO260+25),IF(AND('5-man'!BO$64="D",BO260&gt;=35,'5-man'!BO$62&lt;=IF('5-man'!$BF$42="",999,'5-man'!$BF$42)),BO260-35,IF(AND(LEFT('5-man'!BO$64,3)="ST&gt;",BO260&gt;=100,'5-man'!BO$62&lt;=IF('5-man'!$BF$42="",999,'5-man'!$BF$42)),0,IF(AND(OR(AND('5-man'!BO$63="ST&gt;2",BO252&gt;=100),AND('5-man'!BO$65="ST&gt;2",BO268&gt;=100),AND('5-man'!BO$66="ST&gt;2",BO276&gt;=100),AND('5-man'!BO$67="ST&gt;2",BO284&gt;=100)),'5-man'!BO$62&lt;=IF('5-man'!$BF$42="",999,'5-man'!$BF$42)),100,BO260)))))</f>
        <v/>
      </c>
      <c r="BP261">
        <f>IF(OR('5-man'!BP$64="R",'5-man'!BP$62=$R$266),MIN(100,BP260+10),IF('5-man'!BP$64="P",MIN(100,BP260+25),IF(AND('5-man'!BP$64="D",BP260&gt;=35,'5-man'!BP$62&lt;=IF('5-man'!$BF$42="",999,'5-man'!$BF$42)),BP260-35,IF(AND(LEFT('5-man'!BP$64,3)="ST&gt;",BP260&gt;=100,'5-man'!BP$62&lt;=IF('5-man'!$BF$42="",999,'5-man'!$BF$42)),0,IF(AND(OR(AND('5-man'!BP$63="ST&gt;2",BP252&gt;=100),AND('5-man'!BP$65="ST&gt;2",BP268&gt;=100),AND('5-man'!BP$66="ST&gt;2",BP276&gt;=100),AND('5-man'!BP$67="ST&gt;2",BP284&gt;=100)),'5-man'!BP$62&lt;=IF('5-man'!$BF$42="",999,'5-man'!$BF$42)),100,BP260)))))</f>
        <v/>
      </c>
      <c r="BQ261">
        <f>IF(OR('5-man'!BQ$64="R",'5-man'!BQ$62=$R$266),MIN(100,BQ260+10),IF('5-man'!BQ$64="P",MIN(100,BQ260+25),IF(AND('5-man'!BQ$64="D",BQ260&gt;=35,'5-man'!BQ$62&lt;=IF('5-man'!$BF$42="",999,'5-man'!$BF$42)),BQ260-35,IF(AND(LEFT('5-man'!BQ$64,3)="ST&gt;",BQ260&gt;=100,'5-man'!BQ$62&lt;=IF('5-man'!$BF$42="",999,'5-man'!$BF$42)),0,IF(AND(OR(AND('5-man'!BQ$63="ST&gt;2",BQ252&gt;=100),AND('5-man'!BQ$65="ST&gt;2",BQ268&gt;=100),AND('5-man'!BQ$66="ST&gt;2",BQ276&gt;=100),AND('5-man'!BQ$67="ST&gt;2",BQ284&gt;=100)),'5-man'!BQ$62&lt;=IF('5-man'!$BF$42="",999,'5-man'!$BF$42)),100,BQ260)))))</f>
        <v/>
      </c>
      <c r="BR261">
        <f>IF(OR('5-man'!BR$64="R",'5-man'!BR$62=$R$266),MIN(100,BR260+10),IF('5-man'!BR$64="P",MIN(100,BR260+25),IF(AND('5-man'!BR$64="D",BR260&gt;=35,'5-man'!BR$62&lt;=IF('5-man'!$BF$42="",999,'5-man'!$BF$42)),BR260-35,IF(AND(LEFT('5-man'!BR$64,3)="ST&gt;",BR260&gt;=100,'5-man'!BR$62&lt;=IF('5-man'!$BF$42="",999,'5-man'!$BF$42)),0,IF(AND(OR(AND('5-man'!BR$63="ST&gt;2",BR252&gt;=100),AND('5-man'!BR$65="ST&gt;2",BR268&gt;=100),AND('5-man'!BR$66="ST&gt;2",BR276&gt;=100),AND('5-man'!BR$67="ST&gt;2",BR284&gt;=100)),'5-man'!BR$62&lt;=IF('5-man'!$BF$42="",999,'5-man'!$BF$42)),100,BR260)))))</f>
        <v/>
      </c>
      <c r="BS261">
        <f>IF(OR('5-man'!BS$64="R",'5-man'!BS$62=$R$266),MIN(100,BS260+10),IF('5-man'!BS$64="P",MIN(100,BS260+25),IF(AND('5-man'!BS$64="D",BS260&gt;=35,'5-man'!BS$62&lt;=IF('5-man'!$BF$42="",999,'5-man'!$BF$42)),BS260-35,IF(AND(LEFT('5-man'!BS$64,3)="ST&gt;",BS260&gt;=100,'5-man'!BS$62&lt;=IF('5-man'!$BF$42="",999,'5-man'!$BF$42)),0,IF(AND(OR(AND('5-man'!BS$63="ST&gt;2",BS252&gt;=100),AND('5-man'!BS$65="ST&gt;2",BS268&gt;=100),AND('5-man'!BS$66="ST&gt;2",BS276&gt;=100),AND('5-man'!BS$67="ST&gt;2",BS284&gt;=100)),'5-man'!BS$62&lt;=IF('5-man'!$BF$42="",999,'5-man'!$BF$42)),100,BS260)))))</f>
        <v/>
      </c>
      <c r="BT261">
        <f>IF(OR('5-man'!BT$64="R",'5-man'!BT$62=$R$266),MIN(100,BT260+10),IF('5-man'!BT$64="P",MIN(100,BT260+25),IF(AND('5-man'!BT$64="D",BT260&gt;=35,'5-man'!BT$62&lt;=IF('5-man'!$BF$42="",999,'5-man'!$BF$42)),BT260-35,IF(AND(LEFT('5-man'!BT$64,3)="ST&gt;",BT260&gt;=100,'5-man'!BT$62&lt;=IF('5-man'!$BF$42="",999,'5-man'!$BF$42)),0,IF(AND(OR(AND('5-man'!BT$63="ST&gt;2",BT252&gt;=100),AND('5-man'!BT$65="ST&gt;2",BT268&gt;=100),AND('5-man'!BT$66="ST&gt;2",BT276&gt;=100),AND('5-man'!BT$67="ST&gt;2",BT284&gt;=100)),'5-man'!BT$62&lt;=IF('5-man'!$BF$42="",999,'5-man'!$BF$42)),100,BT260)))))</f>
        <v/>
      </c>
      <c r="BU261">
        <f>IF(OR('5-man'!BU$64="R",'5-man'!BU$62=$R$266),MIN(100,BU260+10),IF('5-man'!BU$64="P",MIN(100,BU260+25),IF(AND('5-man'!BU$64="D",BU260&gt;=35,'5-man'!BU$62&lt;=IF('5-man'!$BF$42="",999,'5-man'!$BF$42)),BU260-35,IF(AND(LEFT('5-man'!BU$64,3)="ST&gt;",BU260&gt;=100,'5-man'!BU$62&lt;=IF('5-man'!$BF$42="",999,'5-man'!$BF$42)),0,IF(AND(OR(AND('5-man'!BU$63="ST&gt;2",BU252&gt;=100),AND('5-man'!BU$65="ST&gt;2",BU268&gt;=100),AND('5-man'!BU$66="ST&gt;2",BU276&gt;=100),AND('5-man'!BU$67="ST&gt;2",BU284&gt;=100)),'5-man'!BU$62&lt;=IF('5-man'!$BF$42="",999,'5-man'!$BF$42)),100,BU260)))))</f>
        <v/>
      </c>
      <c r="BV261">
        <f>IF(OR('5-man'!BV$64="R",'5-man'!BV$62=$R$266),MIN(100,BV260+10),IF('5-man'!BV$64="P",MIN(100,BV260+25),IF(AND('5-man'!BV$64="D",BV260&gt;=35,'5-man'!BV$62&lt;=IF('5-man'!$BF$42="",999,'5-man'!$BF$42)),BV260-35,IF(AND(LEFT('5-man'!BV$64,3)="ST&gt;",BV260&gt;=100,'5-man'!BV$62&lt;=IF('5-man'!$BF$42="",999,'5-man'!$BF$42)),0,IF(AND(OR(AND('5-man'!BV$63="ST&gt;2",BV252&gt;=100),AND('5-man'!BV$65="ST&gt;2",BV268&gt;=100),AND('5-man'!BV$66="ST&gt;2",BV276&gt;=100),AND('5-man'!BV$67="ST&gt;2",BV284&gt;=100)),'5-man'!BV$62&lt;=IF('5-man'!$BF$42="",999,'5-man'!$BF$42)),100,BV260)))))</f>
        <v/>
      </c>
      <c r="BW261">
        <f>IF(OR('5-man'!BW$64="R",'5-man'!BW$62=$R$266),MIN(100,BW260+10),IF('5-man'!BW$64="P",MIN(100,BW260+25),IF(AND('5-man'!BW$64="D",BW260&gt;=35,'5-man'!BW$62&lt;=IF('5-man'!$BF$42="",999,'5-man'!$BF$42)),BW260-35,IF(AND(LEFT('5-man'!BW$64,3)="ST&gt;",BW260&gt;=100,'5-man'!BW$62&lt;=IF('5-man'!$BF$42="",999,'5-man'!$BF$42)),0,IF(AND(OR(AND('5-man'!BW$63="ST&gt;2",BW252&gt;=100),AND('5-man'!BW$65="ST&gt;2",BW268&gt;=100),AND('5-man'!BW$66="ST&gt;2",BW276&gt;=100),AND('5-man'!BW$67="ST&gt;2",BW284&gt;=100)),'5-man'!BW$62&lt;=IF('5-man'!$BF$42="",999,'5-man'!$BF$42)),100,BW260)))))</f>
        <v/>
      </c>
      <c r="BX261">
        <f>IF(OR('5-man'!BX$64="R",'5-man'!BX$62=$R$266),MIN(100,BX260+10),IF('5-man'!BX$64="P",MIN(100,BX260+25),IF(AND('5-man'!BX$64="D",BX260&gt;=35,'5-man'!BX$62&lt;=IF('5-man'!$BF$42="",999,'5-man'!$BF$42)),BX260-35,IF(AND(LEFT('5-man'!BX$64,3)="ST&gt;",BX260&gt;=100,'5-man'!BX$62&lt;=IF('5-man'!$BF$42="",999,'5-man'!$BF$42)),0,IF(AND(OR(AND('5-man'!BX$63="ST&gt;2",BX252&gt;=100),AND('5-man'!BX$65="ST&gt;2",BX268&gt;=100),AND('5-man'!BX$66="ST&gt;2",BX276&gt;=100),AND('5-man'!BX$67="ST&gt;2",BX284&gt;=100)),'5-man'!BX$62&lt;=IF('5-man'!$BF$42="",999,'5-man'!$BF$42)),100,BX260)))))</f>
        <v/>
      </c>
      <c r="BY261">
        <f>IF(OR('5-man'!BY$64="R",'5-man'!BY$62=$R$266),MIN(100,BY260+10),IF('5-man'!BY$64="P",MIN(100,BY260+25),IF(AND('5-man'!BY$64="D",BY260&gt;=35,'5-man'!BY$62&lt;=IF('5-man'!$BF$42="",999,'5-man'!$BF$42)),BY260-35,IF(AND(LEFT('5-man'!BY$64,3)="ST&gt;",BY260&gt;=100,'5-man'!BY$62&lt;=IF('5-man'!$BF$42="",999,'5-man'!$BF$42)),0,IF(AND(OR(AND('5-man'!BY$63="ST&gt;2",BY252&gt;=100),AND('5-man'!BY$65="ST&gt;2",BY268&gt;=100),AND('5-man'!BY$66="ST&gt;2",BY276&gt;=100),AND('5-man'!BY$67="ST&gt;2",BY284&gt;=100)),'5-man'!BY$62&lt;=IF('5-man'!$BF$42="",999,'5-man'!$BF$42)),100,BY260)))))</f>
        <v/>
      </c>
      <c r="BZ261">
        <f>IF(OR('5-man'!BZ$64="R",'5-man'!BZ$62=$R$266),MIN(100,BZ260+10),IF('5-man'!BZ$64="P",MIN(100,BZ260+25),IF(AND('5-man'!BZ$64="D",BZ260&gt;=35,'5-man'!BZ$62&lt;=IF('5-man'!$BF$42="",999,'5-man'!$BF$42)),BZ260-35,IF(AND(LEFT('5-man'!BZ$64,3)="ST&gt;",BZ260&gt;=100,'5-man'!BZ$62&lt;=IF('5-man'!$BF$42="",999,'5-man'!$BF$42)),0,IF(AND(OR(AND('5-man'!BZ$63="ST&gt;2",BZ252&gt;=100),AND('5-man'!BZ$65="ST&gt;2",BZ268&gt;=100),AND('5-man'!BZ$66="ST&gt;2",BZ276&gt;=100),AND('5-man'!BZ$67="ST&gt;2",BZ284&gt;=100)),'5-man'!BZ$62&lt;=IF('5-man'!$BF$42="",999,'5-man'!$BF$42)),100,BZ260)))))</f>
        <v/>
      </c>
      <c r="CA261">
        <f>IF(OR('5-man'!CA$64="R",'5-man'!CA$62=$R$266),MIN(100,CA260+10),IF('5-man'!CA$64="P",MIN(100,CA260+25),IF(AND('5-man'!CA$64="D",CA260&gt;=35,'5-man'!CA$62&lt;=IF('5-man'!$BF$42="",999,'5-man'!$BF$42)),CA260-35,IF(AND(LEFT('5-man'!CA$64,3)="ST&gt;",CA260&gt;=100,'5-man'!CA$62&lt;=IF('5-man'!$BF$42="",999,'5-man'!$BF$42)),0,IF(AND(OR(AND('5-man'!CA$63="ST&gt;2",CA252&gt;=100),AND('5-man'!CA$65="ST&gt;2",CA268&gt;=100),AND('5-man'!CA$66="ST&gt;2",CA276&gt;=100),AND('5-man'!CA$67="ST&gt;2",CA284&gt;=100)),'5-man'!CA$62&lt;=IF('5-man'!$BF$42="",999,'5-man'!$BF$42)),100,CA260)))))</f>
        <v/>
      </c>
      <c r="CB261">
        <f>IF(OR('5-man'!CB$64="R",'5-man'!CB$62=$R$266),MIN(100,CB260+10),IF('5-man'!CB$64="P",MIN(100,CB260+25),IF(AND('5-man'!CB$64="D",CB260&gt;=35,'5-man'!CB$62&lt;=IF('5-man'!$BF$42="",999,'5-man'!$BF$42)),CB260-35,IF(AND(LEFT('5-man'!CB$64,3)="ST&gt;",CB260&gt;=100,'5-man'!CB$62&lt;=IF('5-man'!$BF$42="",999,'5-man'!$BF$42)),0,IF(AND(OR(AND('5-man'!CB$63="ST&gt;2",CB252&gt;=100),AND('5-man'!CB$65="ST&gt;2",CB268&gt;=100),AND('5-man'!CB$66="ST&gt;2",CB276&gt;=100),AND('5-man'!CB$67="ST&gt;2",CB284&gt;=100)),'5-man'!CB$62&lt;=IF('5-man'!$BF$42="",999,'5-man'!$BF$42)),100,CB260)))))</f>
        <v/>
      </c>
      <c r="CC261">
        <f>IF(OR('5-man'!CC$64="R",'5-man'!CC$62=$R$266),MIN(100,CC260+10),IF('5-man'!CC$64="P",MIN(100,CC260+25),IF(AND('5-man'!CC$64="D",CC260&gt;=35,'5-man'!CC$62&lt;=IF('5-man'!$BF$42="",999,'5-man'!$BF$42)),CC260-35,IF(AND(LEFT('5-man'!CC$64,3)="ST&gt;",CC260&gt;=100,'5-man'!CC$62&lt;=IF('5-man'!$BF$42="",999,'5-man'!$BF$42)),0,IF(AND(OR(AND('5-man'!CC$63="ST&gt;2",CC252&gt;=100),AND('5-man'!CC$65="ST&gt;2",CC268&gt;=100),AND('5-man'!CC$66="ST&gt;2",CC276&gt;=100),AND('5-man'!CC$67="ST&gt;2",CC284&gt;=100)),'5-man'!CC$62&lt;=IF('5-man'!$BF$42="",999,'5-man'!$BF$42)),100,CC260)))))</f>
        <v/>
      </c>
      <c r="CD261">
        <f>IF(OR('5-man'!CD$64="R",'5-man'!CD$62=$R$266),MIN(100,CD260+10),IF('5-man'!CD$64="P",MIN(100,CD260+25),IF(AND('5-man'!CD$64="D",CD260&gt;=35,'5-man'!CD$62&lt;=IF('5-man'!$BF$42="",999,'5-man'!$BF$42)),CD260-35,IF(AND(LEFT('5-man'!CD$64,3)="ST&gt;",CD260&gt;=100,'5-man'!CD$62&lt;=IF('5-man'!$BF$42="",999,'5-man'!$BF$42)),0,IF(AND(OR(AND('5-man'!CD$63="ST&gt;2",CD252&gt;=100),AND('5-man'!CD$65="ST&gt;2",CD268&gt;=100),AND('5-man'!CD$66="ST&gt;2",CD276&gt;=100),AND('5-man'!CD$67="ST&gt;2",CD284&gt;=100)),'5-man'!CD$62&lt;=IF('5-man'!$BF$42="",999,'5-man'!$BF$42)),100,CD260)))))</f>
        <v/>
      </c>
    </row>
    <row r="262">
      <c r="A262" t="inlineStr">
        <is>
          <t>P2 timer</t>
        </is>
      </c>
      <c r="B262" t="n">
        <v>0</v>
      </c>
      <c r="C262">
        <f>IF(OR('5-man'!C$64="R",'5-man'!C$62=$R$266,AND(ISNUMBER($R$266),'5-man'!C$62&lt;$R$266)),0,IF(B261&gt;=100,0,IF(B262+1&gt;=IF(OR('5-man'!$F$43=TRUE,'5-man'!$F$43="TRUE",'5-man'!$F$43="Yes"),25,50),0,B262+1)))</f>
        <v/>
      </c>
      <c r="D262">
        <f>IF(OR('5-man'!D$64="R",'5-man'!D$62=$R$266,AND(ISNUMBER($R$266),'5-man'!D$62&lt;$R$266)),0,IF(C261&gt;=100,0,IF(C262+1&gt;=IF(OR('5-man'!$F$43=TRUE,'5-man'!$F$43="TRUE",'5-man'!$F$43="Yes"),25,50),0,C262+1)))</f>
        <v/>
      </c>
      <c r="E262">
        <f>IF(OR('5-man'!E$64="R",'5-man'!E$62=$R$266,AND(ISNUMBER($R$266),'5-man'!E$62&lt;$R$266)),0,IF(D261&gt;=100,0,IF(D262+1&gt;=IF(OR('5-man'!$F$43=TRUE,'5-man'!$F$43="TRUE",'5-man'!$F$43="Yes"),25,50),0,D262+1)))</f>
        <v/>
      </c>
      <c r="F262">
        <f>IF(OR('5-man'!F$64="R",'5-man'!F$62=$R$266,AND(ISNUMBER($R$266),'5-man'!F$62&lt;$R$266)),0,IF(E261&gt;=100,0,IF(E262+1&gt;=IF(OR('5-man'!$F$43=TRUE,'5-man'!$F$43="TRUE",'5-man'!$F$43="Yes"),25,50),0,E262+1)))</f>
        <v/>
      </c>
      <c r="G262">
        <f>IF(OR('5-man'!G$64="R",'5-man'!G$62=$R$266,AND(ISNUMBER($R$266),'5-man'!G$62&lt;$R$266)),0,IF(F261&gt;=100,0,IF(F262+1&gt;=IF(OR('5-man'!$F$43=TRUE,'5-man'!$F$43="TRUE",'5-man'!$F$43="Yes"),25,50),0,F262+1)))</f>
        <v/>
      </c>
      <c r="H262">
        <f>IF(OR('5-man'!H$64="R",'5-man'!H$62=$R$266,AND(ISNUMBER($R$266),'5-man'!H$62&lt;$R$266)),0,IF(G261&gt;=100,0,IF(G262+1&gt;=IF(OR('5-man'!$F$43=TRUE,'5-man'!$F$43="TRUE",'5-man'!$F$43="Yes"),25,50),0,G262+1)))</f>
        <v/>
      </c>
      <c r="I262">
        <f>IF(OR('5-man'!I$64="R",'5-man'!I$62=$R$266,AND(ISNUMBER($R$266),'5-man'!I$62&lt;$R$266)),0,IF(H261&gt;=100,0,IF(H262+1&gt;=IF(OR('5-man'!$F$43=TRUE,'5-man'!$F$43="TRUE",'5-man'!$F$43="Yes"),25,50),0,H262+1)))</f>
        <v/>
      </c>
      <c r="J262">
        <f>IF(OR('5-man'!J$64="R",'5-man'!J$62=$R$266,AND(ISNUMBER($R$266),'5-man'!J$62&lt;$R$266)),0,IF(I261&gt;=100,0,IF(I262+1&gt;=IF(OR('5-man'!$F$43=TRUE,'5-man'!$F$43="TRUE",'5-man'!$F$43="Yes"),25,50),0,I262+1)))</f>
        <v/>
      </c>
      <c r="K262">
        <f>IF(OR('5-man'!K$64="R",'5-man'!K$62=$R$266,AND(ISNUMBER($R$266),'5-man'!K$62&lt;$R$266)),0,IF(J261&gt;=100,0,IF(J262+1&gt;=IF(OR('5-man'!$F$43=TRUE,'5-man'!$F$43="TRUE",'5-man'!$F$43="Yes"),25,50),0,J262+1)))</f>
        <v/>
      </c>
      <c r="L262">
        <f>IF(OR('5-man'!L$64="R",'5-man'!L$62=$R$266,AND(ISNUMBER($R$266),'5-man'!L$62&lt;$R$266)),0,IF(K261&gt;=100,0,IF(K262+1&gt;=IF(OR('5-man'!$F$43=TRUE,'5-man'!$F$43="TRUE",'5-man'!$F$43="Yes"),25,50),0,K262+1)))</f>
        <v/>
      </c>
      <c r="M262">
        <f>IF(OR('5-man'!M$64="R",'5-man'!M$62=$R$266,AND(ISNUMBER($R$266),'5-man'!M$62&lt;$R$266)),0,IF(L261&gt;=100,0,IF(L262+1&gt;=IF(OR('5-man'!$F$43=TRUE,'5-man'!$F$43="TRUE",'5-man'!$F$43="Yes"),25,50),0,L262+1)))</f>
        <v/>
      </c>
      <c r="N262">
        <f>IF(OR('5-man'!N$64="R",'5-man'!N$62=$R$266,AND(ISNUMBER($R$266),'5-man'!N$62&lt;$R$266)),0,IF(M261&gt;=100,0,IF(M262+1&gt;=IF(OR('5-man'!$F$43=TRUE,'5-man'!$F$43="TRUE",'5-man'!$F$43="Yes"),25,50),0,M262+1)))</f>
        <v/>
      </c>
      <c r="O262">
        <f>IF(OR('5-man'!O$64="R",'5-man'!O$62=$R$266,AND(ISNUMBER($R$266),'5-man'!O$62&lt;$R$266)),0,IF(N261&gt;=100,0,IF(N262+1&gt;=IF(OR('5-man'!$F$43=TRUE,'5-man'!$F$43="TRUE",'5-man'!$F$43="Yes"),25,50),0,N262+1)))</f>
        <v/>
      </c>
      <c r="P262">
        <f>IF(OR('5-man'!P$64="R",'5-man'!P$62=$R$266,AND(ISNUMBER($R$266),'5-man'!P$62&lt;$R$266)),0,IF(O261&gt;=100,0,IF(O262+1&gt;=IF(OR('5-man'!$F$43=TRUE,'5-man'!$F$43="TRUE",'5-man'!$F$43="Yes"),25,50),0,O262+1)))</f>
        <v/>
      </c>
      <c r="Q262">
        <f>IF(OR('5-man'!Q$64="R",'5-man'!Q$62=$R$266,AND(ISNUMBER($R$266),'5-man'!Q$62&lt;$R$266)),0,IF(P261&gt;=100,0,IF(P262+1&gt;=IF(OR('5-man'!$F$43=TRUE,'5-man'!$F$43="TRUE",'5-man'!$F$43="Yes"),25,50),0,P262+1)))</f>
        <v/>
      </c>
      <c r="R262">
        <f>IF(OR('5-man'!R$64="R",'5-man'!R$62=$R$266,AND(ISNUMBER($R$266),'5-man'!R$62&lt;$R$266)),0,IF(Q261&gt;=100,0,IF(Q262+1&gt;=IF(OR('5-man'!$F$43=TRUE,'5-man'!$F$43="TRUE",'5-man'!$F$43="Yes"),25,50),0,Q262+1)))</f>
        <v/>
      </c>
      <c r="S262">
        <f>IF(OR('5-man'!S$64="R",'5-man'!S$62=$R$266,AND(ISNUMBER($R$266),'5-man'!S$62&lt;$R$266)),0,IF(R261&gt;=100,0,IF(R262+1&gt;=IF(OR('5-man'!$F$43=TRUE,'5-man'!$F$43="TRUE",'5-man'!$F$43="Yes"),25,50),0,R262+1)))</f>
        <v/>
      </c>
      <c r="T262">
        <f>IF(OR('5-man'!T$64="R",'5-man'!T$62=$R$266,AND(ISNUMBER($R$266),'5-man'!T$62&lt;$R$266)),0,IF(S261&gt;=100,0,IF(S262+1&gt;=IF(OR('5-man'!$F$43=TRUE,'5-man'!$F$43="TRUE",'5-man'!$F$43="Yes"),25,50),0,S262+1)))</f>
        <v/>
      </c>
      <c r="U262">
        <f>IF(OR('5-man'!U$64="R",'5-man'!U$62=$R$266,AND(ISNUMBER($R$266),'5-man'!U$62&lt;$R$266)),0,IF(T261&gt;=100,0,IF(T262+1&gt;=IF(OR('5-man'!$F$43=TRUE,'5-man'!$F$43="TRUE",'5-man'!$F$43="Yes"),25,50),0,T262+1)))</f>
        <v/>
      </c>
      <c r="V262">
        <f>IF(OR('5-man'!V$64="R",'5-man'!V$62=$R$266,AND(ISNUMBER($R$266),'5-man'!V$62&lt;$R$266)),0,IF(U261&gt;=100,0,IF(U262+1&gt;=IF(OR('5-man'!$F$43=TRUE,'5-man'!$F$43="TRUE",'5-man'!$F$43="Yes"),25,50),0,U262+1)))</f>
        <v/>
      </c>
      <c r="W262">
        <f>IF(OR('5-man'!W$64="R",'5-man'!W$62=$R$266,AND(ISNUMBER($R$266),'5-man'!W$62&lt;$R$266)),0,IF(V261&gt;=100,0,IF(V262+1&gt;=IF(OR('5-man'!$F$43=TRUE,'5-man'!$F$43="TRUE",'5-man'!$F$43="Yes"),25,50),0,V262+1)))</f>
        <v/>
      </c>
      <c r="X262">
        <f>IF(OR('5-man'!X$64="R",'5-man'!X$62=$R$266,AND(ISNUMBER($R$266),'5-man'!X$62&lt;$R$266)),0,IF(W261&gt;=100,0,IF(W262+1&gt;=IF(OR('5-man'!$F$43=TRUE,'5-man'!$F$43="TRUE",'5-man'!$F$43="Yes"),25,50),0,W262+1)))</f>
        <v/>
      </c>
      <c r="Y262">
        <f>IF(OR('5-man'!Y$64="R",'5-man'!Y$62=$R$266,AND(ISNUMBER($R$266),'5-man'!Y$62&lt;$R$266)),0,IF(X261&gt;=100,0,IF(X262+1&gt;=IF(OR('5-man'!$F$43=TRUE,'5-man'!$F$43="TRUE",'5-man'!$F$43="Yes"),25,50),0,X262+1)))</f>
        <v/>
      </c>
      <c r="Z262">
        <f>IF(OR('5-man'!Z$64="R",'5-man'!Z$62=$R$266,AND(ISNUMBER($R$266),'5-man'!Z$62&lt;$R$266)),0,IF(Y261&gt;=100,0,IF(Y262+1&gt;=IF(OR('5-man'!$F$43=TRUE,'5-man'!$F$43="TRUE",'5-man'!$F$43="Yes"),25,50),0,Y262+1)))</f>
        <v/>
      </c>
      <c r="AA262">
        <f>IF(OR('5-man'!AA$64="R",'5-man'!AA$62=$R$266,AND(ISNUMBER($R$266),'5-man'!AA$62&lt;$R$266)),0,IF(Z261&gt;=100,0,IF(Z262+1&gt;=IF(OR('5-man'!$F$43=TRUE,'5-man'!$F$43="TRUE",'5-man'!$F$43="Yes"),25,50),0,Z262+1)))</f>
        <v/>
      </c>
      <c r="AB262">
        <f>IF(OR('5-man'!AB$64="R",'5-man'!AB$62=$R$266,AND(ISNUMBER($R$266),'5-man'!AB$62&lt;$R$266)),0,IF(AA261&gt;=100,0,IF(AA262+1&gt;=IF(OR('5-man'!$F$43=TRUE,'5-man'!$F$43="TRUE",'5-man'!$F$43="Yes"),25,50),0,AA262+1)))</f>
        <v/>
      </c>
      <c r="AC262">
        <f>IF(OR('5-man'!AC$64="R",'5-man'!AC$62=$R$266,AND(ISNUMBER($R$266),'5-man'!AC$62&lt;$R$266)),0,IF(AB261&gt;=100,0,IF(AB262+1&gt;=IF(OR('5-man'!$F$43=TRUE,'5-man'!$F$43="TRUE",'5-man'!$F$43="Yes"),25,50),0,AB262+1)))</f>
        <v/>
      </c>
      <c r="AD262">
        <f>IF(OR('5-man'!AD$64="R",'5-man'!AD$62=$R$266,AND(ISNUMBER($R$266),'5-man'!AD$62&lt;$R$266)),0,IF(AC261&gt;=100,0,IF(AC262+1&gt;=IF(OR('5-man'!$F$43=TRUE,'5-man'!$F$43="TRUE",'5-man'!$F$43="Yes"),25,50),0,AC262+1)))</f>
        <v/>
      </c>
      <c r="AE262">
        <f>IF(OR('5-man'!AE$64="R",'5-man'!AE$62=$R$266,AND(ISNUMBER($R$266),'5-man'!AE$62&lt;$R$266)),0,IF(AD261&gt;=100,0,IF(AD262+1&gt;=IF(OR('5-man'!$F$43=TRUE,'5-man'!$F$43="TRUE",'5-man'!$F$43="Yes"),25,50),0,AD262+1)))</f>
        <v/>
      </c>
      <c r="AF262">
        <f>IF(OR('5-man'!AF$64="R",'5-man'!AF$62=$R$266,AND(ISNUMBER($R$266),'5-man'!AF$62&lt;$R$266)),0,IF(AE261&gt;=100,0,IF(AE262+1&gt;=IF(OR('5-man'!$F$43=TRUE,'5-man'!$F$43="TRUE",'5-man'!$F$43="Yes"),25,50),0,AE262+1)))</f>
        <v/>
      </c>
      <c r="AG262">
        <f>IF(OR('5-man'!AG$64="R",'5-man'!AG$62=$R$266,AND(ISNUMBER($R$266),'5-man'!AG$62&lt;$R$266)),0,IF(AF261&gt;=100,0,IF(AF262+1&gt;=IF(OR('5-man'!$F$43=TRUE,'5-man'!$F$43="TRUE",'5-man'!$F$43="Yes"),25,50),0,AF262+1)))</f>
        <v/>
      </c>
      <c r="AH262">
        <f>IF(OR('5-man'!AH$64="R",'5-man'!AH$62=$R$266,AND(ISNUMBER($R$266),'5-man'!AH$62&lt;$R$266)),0,IF(AG261&gt;=100,0,IF(AG262+1&gt;=IF(OR('5-man'!$F$43=TRUE,'5-man'!$F$43="TRUE",'5-man'!$F$43="Yes"),25,50),0,AG262+1)))</f>
        <v/>
      </c>
      <c r="AI262">
        <f>IF(OR('5-man'!AI$64="R",'5-man'!AI$62=$R$266,AND(ISNUMBER($R$266),'5-man'!AI$62&lt;$R$266)),0,IF(AH261&gt;=100,0,IF(AH262+1&gt;=IF(OR('5-man'!$F$43=TRUE,'5-man'!$F$43="TRUE",'5-man'!$F$43="Yes"),25,50),0,AH262+1)))</f>
        <v/>
      </c>
      <c r="AJ262">
        <f>IF(OR('5-man'!AJ$64="R",'5-man'!AJ$62=$R$266,AND(ISNUMBER($R$266),'5-man'!AJ$62&lt;$R$266)),0,IF(AI261&gt;=100,0,IF(AI262+1&gt;=IF(OR('5-man'!$F$43=TRUE,'5-man'!$F$43="TRUE",'5-man'!$F$43="Yes"),25,50),0,AI262+1)))</f>
        <v/>
      </c>
      <c r="AK262">
        <f>IF(OR('5-man'!AK$64="R",'5-man'!AK$62=$R$266,AND(ISNUMBER($R$266),'5-man'!AK$62&lt;$R$266)),0,IF(AJ261&gt;=100,0,IF(AJ262+1&gt;=IF(OR('5-man'!$F$43=TRUE,'5-man'!$F$43="TRUE",'5-man'!$F$43="Yes"),25,50),0,AJ262+1)))</f>
        <v/>
      </c>
      <c r="AL262">
        <f>IF(OR('5-man'!AL$64="R",'5-man'!AL$62=$R$266,AND(ISNUMBER($R$266),'5-man'!AL$62&lt;$R$266)),0,IF(AK261&gt;=100,0,IF(AK262+1&gt;=IF(OR('5-man'!$F$43=TRUE,'5-man'!$F$43="TRUE",'5-man'!$F$43="Yes"),25,50),0,AK262+1)))</f>
        <v/>
      </c>
      <c r="AM262">
        <f>IF(OR('5-man'!AM$64="R",'5-man'!AM$62=$R$266,AND(ISNUMBER($R$266),'5-man'!AM$62&lt;$R$266)),0,IF(AL261&gt;=100,0,IF(AL262+1&gt;=IF(OR('5-man'!$F$43=TRUE,'5-man'!$F$43="TRUE",'5-man'!$F$43="Yes"),25,50),0,AL262+1)))</f>
        <v/>
      </c>
      <c r="AN262">
        <f>IF(OR('5-man'!AN$64="R",'5-man'!AN$62=$R$266,AND(ISNUMBER($R$266),'5-man'!AN$62&lt;$R$266)),0,IF(AM261&gt;=100,0,IF(AM262+1&gt;=IF(OR('5-man'!$F$43=TRUE,'5-man'!$F$43="TRUE",'5-man'!$F$43="Yes"),25,50),0,AM262+1)))</f>
        <v/>
      </c>
      <c r="AO262">
        <f>IF(OR('5-man'!AO$64="R",'5-man'!AO$62=$R$266,AND(ISNUMBER($R$266),'5-man'!AO$62&lt;$R$266)),0,IF(AN261&gt;=100,0,IF(AN262+1&gt;=IF(OR('5-man'!$F$43=TRUE,'5-man'!$F$43="TRUE",'5-man'!$F$43="Yes"),25,50),0,AN262+1)))</f>
        <v/>
      </c>
      <c r="AP262">
        <f>IF(OR('5-man'!AP$64="R",'5-man'!AP$62=$R$266,AND(ISNUMBER($R$266),'5-man'!AP$62&lt;$R$266)),0,IF(AO261&gt;=100,0,IF(AO262+1&gt;=IF(OR('5-man'!$F$43=TRUE,'5-man'!$F$43="TRUE",'5-man'!$F$43="Yes"),25,50),0,AO262+1)))</f>
        <v/>
      </c>
      <c r="AQ262">
        <f>IF(OR('5-man'!AQ$64="R",'5-man'!AQ$62=$R$266,AND(ISNUMBER($R$266),'5-man'!AQ$62&lt;$R$266)),0,IF(AP261&gt;=100,0,IF(AP262+1&gt;=IF(OR('5-man'!$F$43=TRUE,'5-man'!$F$43="TRUE",'5-man'!$F$43="Yes"),25,50),0,AP262+1)))</f>
        <v/>
      </c>
      <c r="AR262">
        <f>IF(OR('5-man'!AR$64="R",'5-man'!AR$62=$R$266,AND(ISNUMBER($R$266),'5-man'!AR$62&lt;$R$266)),0,IF(AQ261&gt;=100,0,IF(AQ262+1&gt;=IF(OR('5-man'!$F$43=TRUE,'5-man'!$F$43="TRUE",'5-man'!$F$43="Yes"),25,50),0,AQ262+1)))</f>
        <v/>
      </c>
      <c r="AS262">
        <f>IF(OR('5-man'!AS$64="R",'5-man'!AS$62=$R$266,AND(ISNUMBER($R$266),'5-man'!AS$62&lt;$R$266)),0,IF(AR261&gt;=100,0,IF(AR262+1&gt;=IF(OR('5-man'!$F$43=TRUE,'5-man'!$F$43="TRUE",'5-man'!$F$43="Yes"),25,50),0,AR262+1)))</f>
        <v/>
      </c>
      <c r="AT262">
        <f>IF(OR('5-man'!AT$64="R",'5-man'!AT$62=$R$266,AND(ISNUMBER($R$266),'5-man'!AT$62&lt;$R$266)),0,IF(AS261&gt;=100,0,IF(AS262+1&gt;=IF(OR('5-man'!$F$43=TRUE,'5-man'!$F$43="TRUE",'5-man'!$F$43="Yes"),25,50),0,AS262+1)))</f>
        <v/>
      </c>
      <c r="AU262">
        <f>IF(OR('5-man'!AU$64="R",'5-man'!AU$62=$R$266,AND(ISNUMBER($R$266),'5-man'!AU$62&lt;$R$266)),0,IF(AT261&gt;=100,0,IF(AT262+1&gt;=IF(OR('5-man'!$F$43=TRUE,'5-man'!$F$43="TRUE",'5-man'!$F$43="Yes"),25,50),0,AT262+1)))</f>
        <v/>
      </c>
      <c r="AV262">
        <f>IF(OR('5-man'!AV$64="R",'5-man'!AV$62=$R$266,AND(ISNUMBER($R$266),'5-man'!AV$62&lt;$R$266)),0,IF(AU261&gt;=100,0,IF(AU262+1&gt;=IF(OR('5-man'!$F$43=TRUE,'5-man'!$F$43="TRUE",'5-man'!$F$43="Yes"),25,50),0,AU262+1)))</f>
        <v/>
      </c>
      <c r="AW262">
        <f>IF(OR('5-man'!AW$64="R",'5-man'!AW$62=$R$266,AND(ISNUMBER($R$266),'5-man'!AW$62&lt;$R$266)),0,IF(AV261&gt;=100,0,IF(AV262+1&gt;=IF(OR('5-man'!$F$43=TRUE,'5-man'!$F$43="TRUE",'5-man'!$F$43="Yes"),25,50),0,AV262+1)))</f>
        <v/>
      </c>
      <c r="AX262">
        <f>IF(OR('5-man'!AX$64="R",'5-man'!AX$62=$R$266,AND(ISNUMBER($R$266),'5-man'!AX$62&lt;$R$266)),0,IF(AW261&gt;=100,0,IF(AW262+1&gt;=IF(OR('5-man'!$F$43=TRUE,'5-man'!$F$43="TRUE",'5-man'!$F$43="Yes"),25,50),0,AW262+1)))</f>
        <v/>
      </c>
      <c r="AY262">
        <f>IF(OR('5-man'!AY$64="R",'5-man'!AY$62=$R$266,AND(ISNUMBER($R$266),'5-man'!AY$62&lt;$R$266)),0,IF(AX261&gt;=100,0,IF(AX262+1&gt;=IF(OR('5-man'!$F$43=TRUE,'5-man'!$F$43="TRUE",'5-man'!$F$43="Yes"),25,50),0,AX262+1)))</f>
        <v/>
      </c>
      <c r="AZ262">
        <f>IF(OR('5-man'!AZ$64="R",'5-man'!AZ$62=$R$266,AND(ISNUMBER($R$266),'5-man'!AZ$62&lt;$R$266)),0,IF(AY261&gt;=100,0,IF(AY262+1&gt;=IF(OR('5-man'!$F$43=TRUE,'5-man'!$F$43="TRUE",'5-man'!$F$43="Yes"),25,50),0,AY262+1)))</f>
        <v/>
      </c>
      <c r="BA262">
        <f>IF(OR('5-man'!BA$64="R",'5-man'!BA$62=$R$266,AND(ISNUMBER($R$266),'5-man'!BA$62&lt;$R$266)),0,IF(AZ261&gt;=100,0,IF(AZ262+1&gt;=IF(OR('5-man'!$F$43=TRUE,'5-man'!$F$43="TRUE",'5-man'!$F$43="Yes"),25,50),0,AZ262+1)))</f>
        <v/>
      </c>
      <c r="BB262">
        <f>IF(OR('5-man'!BB$64="R",'5-man'!BB$62=$R$266,AND(ISNUMBER($R$266),'5-man'!BB$62&lt;$R$266)),0,IF(BA261&gt;=100,0,IF(BA262+1&gt;=IF(OR('5-man'!$F$43=TRUE,'5-man'!$F$43="TRUE",'5-man'!$F$43="Yes"),25,50),0,BA262+1)))</f>
        <v/>
      </c>
      <c r="BC262">
        <f>IF(OR('5-man'!BC$64="R",'5-man'!BC$62=$R$266,AND(ISNUMBER($R$266),'5-man'!BC$62&lt;$R$266)),0,IF(BB261&gt;=100,0,IF(BB262+1&gt;=IF(OR('5-man'!$F$43=TRUE,'5-man'!$F$43="TRUE",'5-man'!$F$43="Yes"),25,50),0,BB262+1)))</f>
        <v/>
      </c>
      <c r="BD262">
        <f>IF(OR('5-man'!BD$64="R",'5-man'!BD$62=$R$266,AND(ISNUMBER($R$266),'5-man'!BD$62&lt;$R$266)),0,IF(BC261&gt;=100,0,IF(BC262+1&gt;=IF(OR('5-man'!$F$43=TRUE,'5-man'!$F$43="TRUE",'5-man'!$F$43="Yes"),25,50),0,BC262+1)))</f>
        <v/>
      </c>
      <c r="BE262">
        <f>IF(OR('5-man'!BE$64="R",'5-man'!BE$62=$R$266,AND(ISNUMBER($R$266),'5-man'!BE$62&lt;$R$266)),0,IF(BD261&gt;=100,0,IF(BD262+1&gt;=IF(OR('5-man'!$F$43=TRUE,'5-man'!$F$43="TRUE",'5-man'!$F$43="Yes"),25,50),0,BD262+1)))</f>
        <v/>
      </c>
      <c r="BF262">
        <f>IF(OR('5-man'!BF$64="R",'5-man'!BF$62=$R$266,AND(ISNUMBER($R$266),'5-man'!BF$62&lt;$R$266)),0,IF(BE261&gt;=100,0,IF(BE262+1&gt;=IF(OR('5-man'!$F$43=TRUE,'5-man'!$F$43="TRUE",'5-man'!$F$43="Yes"),25,50),0,BE262+1)))</f>
        <v/>
      </c>
      <c r="BG262">
        <f>IF(OR('5-man'!BG$64="R",'5-man'!BG$62=$R$266,AND(ISNUMBER($R$266),'5-man'!BG$62&lt;$R$266)),0,IF(BF261&gt;=100,0,IF(BF262+1&gt;=IF(OR('5-man'!$F$43=TRUE,'5-man'!$F$43="TRUE",'5-man'!$F$43="Yes"),25,50),0,BF262+1)))</f>
        <v/>
      </c>
      <c r="BH262">
        <f>IF(OR('5-man'!BH$64="R",'5-man'!BH$62=$R$266,AND(ISNUMBER($R$266),'5-man'!BH$62&lt;$R$266)),0,IF(BG261&gt;=100,0,IF(BG262+1&gt;=IF(OR('5-man'!$F$43=TRUE,'5-man'!$F$43="TRUE",'5-man'!$F$43="Yes"),25,50),0,BG262+1)))</f>
        <v/>
      </c>
      <c r="BI262">
        <f>IF(OR('5-man'!BI$64="R",'5-man'!BI$62=$R$266,AND(ISNUMBER($R$266),'5-man'!BI$62&lt;$R$266)),0,IF(BH261&gt;=100,0,IF(BH262+1&gt;=IF(OR('5-man'!$F$43=TRUE,'5-man'!$F$43="TRUE",'5-man'!$F$43="Yes"),25,50),0,BH262+1)))</f>
        <v/>
      </c>
      <c r="BJ262">
        <f>IF(OR('5-man'!BJ$64="R",'5-man'!BJ$62=$R$266,AND(ISNUMBER($R$266),'5-man'!BJ$62&lt;$R$266)),0,IF(BI261&gt;=100,0,IF(BI262+1&gt;=IF(OR('5-man'!$F$43=TRUE,'5-man'!$F$43="TRUE",'5-man'!$F$43="Yes"),25,50),0,BI262+1)))</f>
        <v/>
      </c>
      <c r="BK262">
        <f>IF(OR('5-man'!BK$64="R",'5-man'!BK$62=$R$266,AND(ISNUMBER($R$266),'5-man'!BK$62&lt;$R$266)),0,IF(BJ261&gt;=100,0,IF(BJ262+1&gt;=IF(OR('5-man'!$F$43=TRUE,'5-man'!$F$43="TRUE",'5-man'!$F$43="Yes"),25,50),0,BJ262+1)))</f>
        <v/>
      </c>
      <c r="BL262">
        <f>IF(OR('5-man'!BL$64="R",'5-man'!BL$62=$R$266,AND(ISNUMBER($R$266),'5-man'!BL$62&lt;$R$266)),0,IF(BK261&gt;=100,0,IF(BK262+1&gt;=IF(OR('5-man'!$F$43=TRUE,'5-man'!$F$43="TRUE",'5-man'!$F$43="Yes"),25,50),0,BK262+1)))</f>
        <v/>
      </c>
      <c r="BM262">
        <f>IF(OR('5-man'!BM$64="R",'5-man'!BM$62=$R$266,AND(ISNUMBER($R$266),'5-man'!BM$62&lt;$R$266)),0,IF(BL261&gt;=100,0,IF(BL262+1&gt;=IF(OR('5-man'!$F$43=TRUE,'5-man'!$F$43="TRUE",'5-man'!$F$43="Yes"),25,50),0,BL262+1)))</f>
        <v/>
      </c>
      <c r="BN262">
        <f>IF(OR('5-man'!BN$64="R",'5-man'!BN$62=$R$266,AND(ISNUMBER($R$266),'5-man'!BN$62&lt;$R$266)),0,IF(BM261&gt;=100,0,IF(BM262+1&gt;=IF(OR('5-man'!$F$43=TRUE,'5-man'!$F$43="TRUE",'5-man'!$F$43="Yes"),25,50),0,BM262+1)))</f>
        <v/>
      </c>
      <c r="BO262">
        <f>IF(OR('5-man'!BO$64="R",'5-man'!BO$62=$R$266,AND(ISNUMBER($R$266),'5-man'!BO$62&lt;$R$266)),0,IF(BN261&gt;=100,0,IF(BN262+1&gt;=IF(OR('5-man'!$F$43=TRUE,'5-man'!$F$43="TRUE",'5-man'!$F$43="Yes"),25,50),0,BN262+1)))</f>
        <v/>
      </c>
      <c r="BP262">
        <f>IF(OR('5-man'!BP$64="R",'5-man'!BP$62=$R$266,AND(ISNUMBER($R$266),'5-man'!BP$62&lt;$R$266)),0,IF(BO261&gt;=100,0,IF(BO262+1&gt;=IF(OR('5-man'!$F$43=TRUE,'5-man'!$F$43="TRUE",'5-man'!$F$43="Yes"),25,50),0,BO262+1)))</f>
        <v/>
      </c>
      <c r="BQ262">
        <f>IF(OR('5-man'!BQ$64="R",'5-man'!BQ$62=$R$266,AND(ISNUMBER($R$266),'5-man'!BQ$62&lt;$R$266)),0,IF(BP261&gt;=100,0,IF(BP262+1&gt;=IF(OR('5-man'!$F$43=TRUE,'5-man'!$F$43="TRUE",'5-man'!$F$43="Yes"),25,50),0,BP262+1)))</f>
        <v/>
      </c>
      <c r="BR262">
        <f>IF(OR('5-man'!BR$64="R",'5-man'!BR$62=$R$266,AND(ISNUMBER($R$266),'5-man'!BR$62&lt;$R$266)),0,IF(BQ261&gt;=100,0,IF(BQ262+1&gt;=IF(OR('5-man'!$F$43=TRUE,'5-man'!$F$43="TRUE",'5-man'!$F$43="Yes"),25,50),0,BQ262+1)))</f>
        <v/>
      </c>
      <c r="BS262">
        <f>IF(OR('5-man'!BS$64="R",'5-man'!BS$62=$R$266,AND(ISNUMBER($R$266),'5-man'!BS$62&lt;$R$266)),0,IF(BR261&gt;=100,0,IF(BR262+1&gt;=IF(OR('5-man'!$F$43=TRUE,'5-man'!$F$43="TRUE",'5-man'!$F$43="Yes"),25,50),0,BR262+1)))</f>
        <v/>
      </c>
      <c r="BT262">
        <f>IF(OR('5-man'!BT$64="R",'5-man'!BT$62=$R$266,AND(ISNUMBER($R$266),'5-man'!BT$62&lt;$R$266)),0,IF(BS261&gt;=100,0,IF(BS262+1&gt;=IF(OR('5-man'!$F$43=TRUE,'5-man'!$F$43="TRUE",'5-man'!$F$43="Yes"),25,50),0,BS262+1)))</f>
        <v/>
      </c>
      <c r="BU262">
        <f>IF(OR('5-man'!BU$64="R",'5-man'!BU$62=$R$266,AND(ISNUMBER($R$266),'5-man'!BU$62&lt;$R$266)),0,IF(BT261&gt;=100,0,IF(BT262+1&gt;=IF(OR('5-man'!$F$43=TRUE,'5-man'!$F$43="TRUE",'5-man'!$F$43="Yes"),25,50),0,BT262+1)))</f>
        <v/>
      </c>
      <c r="BV262">
        <f>IF(OR('5-man'!BV$64="R",'5-man'!BV$62=$R$266,AND(ISNUMBER($R$266),'5-man'!BV$62&lt;$R$266)),0,IF(BU261&gt;=100,0,IF(BU262+1&gt;=IF(OR('5-man'!$F$43=TRUE,'5-man'!$F$43="TRUE",'5-man'!$F$43="Yes"),25,50),0,BU262+1)))</f>
        <v/>
      </c>
      <c r="BW262">
        <f>IF(OR('5-man'!BW$64="R",'5-man'!BW$62=$R$266,AND(ISNUMBER($R$266),'5-man'!BW$62&lt;$R$266)),0,IF(BV261&gt;=100,0,IF(BV262+1&gt;=IF(OR('5-man'!$F$43=TRUE,'5-man'!$F$43="TRUE",'5-man'!$F$43="Yes"),25,50),0,BV262+1)))</f>
        <v/>
      </c>
      <c r="BX262">
        <f>IF(OR('5-man'!BX$64="R",'5-man'!BX$62=$R$266,AND(ISNUMBER($R$266),'5-man'!BX$62&lt;$R$266)),0,IF(BW261&gt;=100,0,IF(BW262+1&gt;=IF(OR('5-man'!$F$43=TRUE,'5-man'!$F$43="TRUE",'5-man'!$F$43="Yes"),25,50),0,BW262+1)))</f>
        <v/>
      </c>
      <c r="BY262">
        <f>IF(OR('5-man'!BY$64="R",'5-man'!BY$62=$R$266,AND(ISNUMBER($R$266),'5-man'!BY$62&lt;$R$266)),0,IF(BX261&gt;=100,0,IF(BX262+1&gt;=IF(OR('5-man'!$F$43=TRUE,'5-man'!$F$43="TRUE",'5-man'!$F$43="Yes"),25,50),0,BX262+1)))</f>
        <v/>
      </c>
      <c r="BZ262">
        <f>IF(OR('5-man'!BZ$64="R",'5-man'!BZ$62=$R$266,AND(ISNUMBER($R$266),'5-man'!BZ$62&lt;$R$266)),0,IF(BY261&gt;=100,0,IF(BY262+1&gt;=IF(OR('5-man'!$F$43=TRUE,'5-man'!$F$43="TRUE",'5-man'!$F$43="Yes"),25,50),0,BY262+1)))</f>
        <v/>
      </c>
      <c r="CA262">
        <f>IF(OR('5-man'!CA$64="R",'5-man'!CA$62=$R$266,AND(ISNUMBER($R$266),'5-man'!CA$62&lt;$R$266)),0,IF(BZ261&gt;=100,0,IF(BZ262+1&gt;=IF(OR('5-man'!$F$43=TRUE,'5-man'!$F$43="TRUE",'5-man'!$F$43="Yes"),25,50),0,BZ262+1)))</f>
        <v/>
      </c>
      <c r="CB262">
        <f>IF(OR('5-man'!CB$64="R",'5-man'!CB$62=$R$266,AND(ISNUMBER($R$266),'5-man'!CB$62&lt;$R$266)),0,IF(CA261&gt;=100,0,IF(CA262+1&gt;=IF(OR('5-man'!$F$43=TRUE,'5-man'!$F$43="TRUE",'5-man'!$F$43="Yes"),25,50),0,CA262+1)))</f>
        <v/>
      </c>
      <c r="CC262">
        <f>IF(OR('5-man'!CC$64="R",'5-man'!CC$62=$R$266,AND(ISNUMBER($R$266),'5-man'!CC$62&lt;$R$266)),0,IF(CB261&gt;=100,0,IF(CB262+1&gt;=IF(OR('5-man'!$F$43=TRUE,'5-man'!$F$43="TRUE",'5-man'!$F$43="Yes"),25,50),0,CB262+1)))</f>
        <v/>
      </c>
      <c r="CD262">
        <f>IF(OR('5-man'!CD$64="R",'5-man'!CD$62=$R$266,AND(ISNUMBER($R$266),'5-man'!CD$62&lt;$R$266)),0,IF(CC261&gt;=100,0,IF(CC262+1&gt;=IF(OR('5-man'!$F$43=TRUE,'5-man'!$F$43="TRUE",'5-man'!$F$43="Yes"),25,50),0,CC262+1)))</f>
        <v/>
      </c>
    </row>
    <row r="263">
      <c r="A263" t="inlineStr">
        <is>
          <t>P2 flag</t>
        </is>
      </c>
      <c r="B263" t="n">
        <v>0</v>
      </c>
      <c r="C263">
        <f>IF(OR(B263=1,OR('5-man'!C$64="D",'5-man'!C$64="A",'5-man'!C$64="S",'5-man'!C$64="C",'5-man'!C$64="H",'5-man'!C$64="B",'5-man'!C$64="T",'5-man'!C$64="E",'5-man'!C$64="SB")),1,0)</f>
        <v/>
      </c>
      <c r="D263">
        <f>IF(OR(C263=1,OR('5-man'!D$64="D",'5-man'!D$64="A",'5-man'!D$64="S",'5-man'!D$64="C",'5-man'!D$64="H",'5-man'!D$64="B",'5-man'!D$64="T",'5-man'!D$64="E",'5-man'!D$64="SB")),1,0)</f>
        <v/>
      </c>
      <c r="E263">
        <f>IF(OR(D263=1,OR('5-man'!E$64="D",'5-man'!E$64="A",'5-man'!E$64="S",'5-man'!E$64="C",'5-man'!E$64="H",'5-man'!E$64="B",'5-man'!E$64="T",'5-man'!E$64="E",'5-man'!E$64="SB")),1,0)</f>
        <v/>
      </c>
      <c r="F263">
        <f>IF(OR(E263=1,OR('5-man'!F$64="D",'5-man'!F$64="A",'5-man'!F$64="S",'5-man'!F$64="C",'5-man'!F$64="H",'5-man'!F$64="B",'5-man'!F$64="T",'5-man'!F$64="E",'5-man'!F$64="SB")),1,0)</f>
        <v/>
      </c>
      <c r="G263">
        <f>IF(OR(F263=1,OR('5-man'!G$64="D",'5-man'!G$64="A",'5-man'!G$64="S",'5-man'!G$64="C",'5-man'!G$64="H",'5-man'!G$64="B",'5-man'!G$64="T",'5-man'!G$64="E",'5-man'!G$64="SB")),1,0)</f>
        <v/>
      </c>
      <c r="H263">
        <f>IF(OR(G263=1,OR('5-man'!H$64="D",'5-man'!H$64="A",'5-man'!H$64="S",'5-man'!H$64="C",'5-man'!H$64="H",'5-man'!H$64="B",'5-man'!H$64="T",'5-man'!H$64="E",'5-man'!H$64="SB")),1,0)</f>
        <v/>
      </c>
      <c r="I263">
        <f>IF(OR(H263=1,OR('5-man'!I$64="D",'5-man'!I$64="A",'5-man'!I$64="S",'5-man'!I$64="C",'5-man'!I$64="H",'5-man'!I$64="B",'5-man'!I$64="T",'5-man'!I$64="E",'5-man'!I$64="SB")),1,0)</f>
        <v/>
      </c>
      <c r="J263">
        <f>IF(OR(I263=1,OR('5-man'!J$64="D",'5-man'!J$64="A",'5-man'!J$64="S",'5-man'!J$64="C",'5-man'!J$64="H",'5-man'!J$64="B",'5-man'!J$64="T",'5-man'!J$64="E",'5-man'!J$64="SB")),1,0)</f>
        <v/>
      </c>
      <c r="K263">
        <f>IF(OR(J263=1,OR('5-man'!K$64="D",'5-man'!K$64="A",'5-man'!K$64="S",'5-man'!K$64="C",'5-man'!K$64="H",'5-man'!K$64="B",'5-man'!K$64="T",'5-man'!K$64="E",'5-man'!K$64="SB")),1,0)</f>
        <v/>
      </c>
      <c r="L263">
        <f>IF(OR(K263=1,OR('5-man'!L$64="D",'5-man'!L$64="A",'5-man'!L$64="S",'5-man'!L$64="C",'5-man'!L$64="H",'5-man'!L$64="B",'5-man'!L$64="T",'5-man'!L$64="E",'5-man'!L$64="SB")),1,0)</f>
        <v/>
      </c>
      <c r="M263">
        <f>IF(OR(L263=1,OR('5-man'!M$64="D",'5-man'!M$64="A",'5-man'!M$64="S",'5-man'!M$64="C",'5-man'!M$64="H",'5-man'!M$64="B",'5-man'!M$64="T",'5-man'!M$64="E",'5-man'!M$64="SB")),1,0)</f>
        <v/>
      </c>
      <c r="N263">
        <f>IF(OR(M263=1,OR('5-man'!N$64="D",'5-man'!N$64="A",'5-man'!N$64="S",'5-man'!N$64="C",'5-man'!N$64="H",'5-man'!N$64="B",'5-man'!N$64="T",'5-man'!N$64="E",'5-man'!N$64="SB")),1,0)</f>
        <v/>
      </c>
      <c r="O263">
        <f>IF(OR(N263=1,OR('5-man'!O$64="D",'5-man'!O$64="A",'5-man'!O$64="S",'5-man'!O$64="C",'5-man'!O$64="H",'5-man'!O$64="B",'5-man'!O$64="T",'5-man'!O$64="E",'5-man'!O$64="SB")),1,0)</f>
        <v/>
      </c>
      <c r="P263">
        <f>IF(OR(O263=1,OR('5-man'!P$64="D",'5-man'!P$64="A",'5-man'!P$64="S",'5-man'!P$64="C",'5-man'!P$64="H",'5-man'!P$64="B",'5-man'!P$64="T",'5-man'!P$64="E",'5-man'!P$64="SB")),1,0)</f>
        <v/>
      </c>
      <c r="Q263">
        <f>IF(OR(P263=1,OR('5-man'!Q$64="D",'5-man'!Q$64="A",'5-man'!Q$64="S",'5-man'!Q$64="C",'5-man'!Q$64="H",'5-man'!Q$64="B",'5-man'!Q$64="T",'5-man'!Q$64="E",'5-man'!Q$64="SB")),1,0)</f>
        <v/>
      </c>
      <c r="R263">
        <f>IF(OR(Q263=1,OR('5-man'!R$64="D",'5-man'!R$64="A",'5-man'!R$64="S",'5-man'!R$64="C",'5-man'!R$64="H",'5-man'!R$64="B",'5-man'!R$64="T",'5-man'!R$64="E",'5-man'!R$64="SB")),1,0)</f>
        <v/>
      </c>
      <c r="S263">
        <f>IF(OR(R263=1,OR('5-man'!S$64="D",'5-man'!S$64="A",'5-man'!S$64="S",'5-man'!S$64="C",'5-man'!S$64="H",'5-man'!S$64="B",'5-man'!S$64="T",'5-man'!S$64="E",'5-man'!S$64="SB")),1,0)</f>
        <v/>
      </c>
      <c r="T263">
        <f>IF(OR(S263=1,OR('5-man'!T$64="D",'5-man'!T$64="A",'5-man'!T$64="S",'5-man'!T$64="C",'5-man'!T$64="H",'5-man'!T$64="B",'5-man'!T$64="T",'5-man'!T$64="E",'5-man'!T$64="SB")),1,0)</f>
        <v/>
      </c>
      <c r="U263">
        <f>IF(OR(T263=1,OR('5-man'!U$64="D",'5-man'!U$64="A",'5-man'!U$64="S",'5-man'!U$64="C",'5-man'!U$64="H",'5-man'!U$64="B",'5-man'!U$64="T",'5-man'!U$64="E",'5-man'!U$64="SB")),1,0)</f>
        <v/>
      </c>
      <c r="V263">
        <f>IF(OR(U263=1,OR('5-man'!V$64="D",'5-man'!V$64="A",'5-man'!V$64="S",'5-man'!V$64="C",'5-man'!V$64="H",'5-man'!V$64="B",'5-man'!V$64="T",'5-man'!V$64="E",'5-man'!V$64="SB")),1,0)</f>
        <v/>
      </c>
      <c r="W263">
        <f>IF(OR(V263=1,OR('5-man'!W$64="D",'5-man'!W$64="A",'5-man'!W$64="S",'5-man'!W$64="C",'5-man'!W$64="H",'5-man'!W$64="B",'5-man'!W$64="T",'5-man'!W$64="E",'5-man'!W$64="SB")),1,0)</f>
        <v/>
      </c>
      <c r="X263">
        <f>IF(OR(W263=1,OR('5-man'!X$64="D",'5-man'!X$64="A",'5-man'!X$64="S",'5-man'!X$64="C",'5-man'!X$64="H",'5-man'!X$64="B",'5-man'!X$64="T",'5-man'!X$64="E",'5-man'!X$64="SB")),1,0)</f>
        <v/>
      </c>
      <c r="Y263">
        <f>IF(OR(X263=1,OR('5-man'!Y$64="D",'5-man'!Y$64="A",'5-man'!Y$64="S",'5-man'!Y$64="C",'5-man'!Y$64="H",'5-man'!Y$64="B",'5-man'!Y$64="T",'5-man'!Y$64="E",'5-man'!Y$64="SB")),1,0)</f>
        <v/>
      </c>
      <c r="Z263">
        <f>IF(OR(Y263=1,OR('5-man'!Z$64="D",'5-man'!Z$64="A",'5-man'!Z$64="S",'5-man'!Z$64="C",'5-man'!Z$64="H",'5-man'!Z$64="B",'5-man'!Z$64="T",'5-man'!Z$64="E",'5-man'!Z$64="SB")),1,0)</f>
        <v/>
      </c>
      <c r="AA263">
        <f>IF(OR(Z263=1,OR('5-man'!AA$64="D",'5-man'!AA$64="A",'5-man'!AA$64="S",'5-man'!AA$64="C",'5-man'!AA$64="H",'5-man'!AA$64="B",'5-man'!AA$64="T",'5-man'!AA$64="E",'5-man'!AA$64="SB")),1,0)</f>
        <v/>
      </c>
      <c r="AB263">
        <f>IF(OR(AA263=1,OR('5-man'!AB$64="D",'5-man'!AB$64="A",'5-man'!AB$64="S",'5-man'!AB$64="C",'5-man'!AB$64="H",'5-man'!AB$64="B",'5-man'!AB$64="T",'5-man'!AB$64="E",'5-man'!AB$64="SB")),1,0)</f>
        <v/>
      </c>
      <c r="AC263">
        <f>IF(OR(AB263=1,OR('5-man'!AC$64="D",'5-man'!AC$64="A",'5-man'!AC$64="S",'5-man'!AC$64="C",'5-man'!AC$64="H",'5-man'!AC$64="B",'5-man'!AC$64="T",'5-man'!AC$64="E",'5-man'!AC$64="SB")),1,0)</f>
        <v/>
      </c>
      <c r="AD263">
        <f>IF(OR(AC263=1,OR('5-man'!AD$64="D",'5-man'!AD$64="A",'5-man'!AD$64="S",'5-man'!AD$64="C",'5-man'!AD$64="H",'5-man'!AD$64="B",'5-man'!AD$64="T",'5-man'!AD$64="E",'5-man'!AD$64="SB")),1,0)</f>
        <v/>
      </c>
      <c r="AE263">
        <f>IF(OR(AD263=1,OR('5-man'!AE$64="D",'5-man'!AE$64="A",'5-man'!AE$64="S",'5-man'!AE$64="C",'5-man'!AE$64="H",'5-man'!AE$64="B",'5-man'!AE$64="T",'5-man'!AE$64="E",'5-man'!AE$64="SB")),1,0)</f>
        <v/>
      </c>
      <c r="AF263">
        <f>IF(OR(AE263=1,OR('5-man'!AF$64="D",'5-man'!AF$64="A",'5-man'!AF$64="S",'5-man'!AF$64="C",'5-man'!AF$64="H",'5-man'!AF$64="B",'5-man'!AF$64="T",'5-man'!AF$64="E",'5-man'!AF$64="SB")),1,0)</f>
        <v/>
      </c>
      <c r="AG263">
        <f>IF(OR(AF263=1,OR('5-man'!AG$64="D",'5-man'!AG$64="A",'5-man'!AG$64="S",'5-man'!AG$64="C",'5-man'!AG$64="H",'5-man'!AG$64="B",'5-man'!AG$64="T",'5-man'!AG$64="E",'5-man'!AG$64="SB")),1,0)</f>
        <v/>
      </c>
      <c r="AH263">
        <f>IF(OR(AG263=1,OR('5-man'!AH$64="D",'5-man'!AH$64="A",'5-man'!AH$64="S",'5-man'!AH$64="C",'5-man'!AH$64="H",'5-man'!AH$64="B",'5-man'!AH$64="T",'5-man'!AH$64="E",'5-man'!AH$64="SB")),1,0)</f>
        <v/>
      </c>
      <c r="AI263">
        <f>IF(OR(AH263=1,OR('5-man'!AI$64="D",'5-man'!AI$64="A",'5-man'!AI$64="S",'5-man'!AI$64="C",'5-man'!AI$64="H",'5-man'!AI$64="B",'5-man'!AI$64="T",'5-man'!AI$64="E",'5-man'!AI$64="SB")),1,0)</f>
        <v/>
      </c>
      <c r="AJ263">
        <f>IF(OR(AI263=1,OR('5-man'!AJ$64="D",'5-man'!AJ$64="A",'5-man'!AJ$64="S",'5-man'!AJ$64="C",'5-man'!AJ$64="H",'5-man'!AJ$64="B",'5-man'!AJ$64="T",'5-man'!AJ$64="E",'5-man'!AJ$64="SB")),1,0)</f>
        <v/>
      </c>
      <c r="AK263">
        <f>IF(OR(AJ263=1,OR('5-man'!AK$64="D",'5-man'!AK$64="A",'5-man'!AK$64="S",'5-man'!AK$64="C",'5-man'!AK$64="H",'5-man'!AK$64="B",'5-man'!AK$64="T",'5-man'!AK$64="E",'5-man'!AK$64="SB")),1,0)</f>
        <v/>
      </c>
      <c r="AL263">
        <f>IF(OR(AK263=1,OR('5-man'!AL$64="D",'5-man'!AL$64="A",'5-man'!AL$64="S",'5-man'!AL$64="C",'5-man'!AL$64="H",'5-man'!AL$64="B",'5-man'!AL$64="T",'5-man'!AL$64="E",'5-man'!AL$64="SB")),1,0)</f>
        <v/>
      </c>
      <c r="AM263">
        <f>IF(OR(AL263=1,OR('5-man'!AM$64="D",'5-man'!AM$64="A",'5-man'!AM$64="S",'5-man'!AM$64="C",'5-man'!AM$64="H",'5-man'!AM$64="B",'5-man'!AM$64="T",'5-man'!AM$64="E",'5-man'!AM$64="SB")),1,0)</f>
        <v/>
      </c>
      <c r="AN263">
        <f>IF(OR(AM263=1,OR('5-man'!AN$64="D",'5-man'!AN$64="A",'5-man'!AN$64="S",'5-man'!AN$64="C",'5-man'!AN$64="H",'5-man'!AN$64="B",'5-man'!AN$64="T",'5-man'!AN$64="E",'5-man'!AN$64="SB")),1,0)</f>
        <v/>
      </c>
      <c r="AO263">
        <f>IF(OR(AN263=1,OR('5-man'!AO$64="D",'5-man'!AO$64="A",'5-man'!AO$64="S",'5-man'!AO$64="C",'5-man'!AO$64="H",'5-man'!AO$64="B",'5-man'!AO$64="T",'5-man'!AO$64="E",'5-man'!AO$64="SB")),1,0)</f>
        <v/>
      </c>
      <c r="AP263">
        <f>IF(OR(AO263=1,OR('5-man'!AP$64="D",'5-man'!AP$64="A",'5-man'!AP$64="S",'5-man'!AP$64="C",'5-man'!AP$64="H",'5-man'!AP$64="B",'5-man'!AP$64="T",'5-man'!AP$64="E",'5-man'!AP$64="SB")),1,0)</f>
        <v/>
      </c>
      <c r="AQ263">
        <f>IF(OR(AP263=1,OR('5-man'!AQ$64="D",'5-man'!AQ$64="A",'5-man'!AQ$64="S",'5-man'!AQ$64="C",'5-man'!AQ$64="H",'5-man'!AQ$64="B",'5-man'!AQ$64="T",'5-man'!AQ$64="E",'5-man'!AQ$64="SB")),1,0)</f>
        <v/>
      </c>
      <c r="AR263">
        <f>IF(OR(AQ263=1,OR('5-man'!AR$64="D",'5-man'!AR$64="A",'5-man'!AR$64="S",'5-man'!AR$64="C",'5-man'!AR$64="H",'5-man'!AR$64="B",'5-man'!AR$64="T",'5-man'!AR$64="E",'5-man'!AR$64="SB")),1,0)</f>
        <v/>
      </c>
      <c r="AS263">
        <f>IF(OR(AR263=1,OR('5-man'!AS$64="D",'5-man'!AS$64="A",'5-man'!AS$64="S",'5-man'!AS$64="C",'5-man'!AS$64="H",'5-man'!AS$64="B",'5-man'!AS$64="T",'5-man'!AS$64="E",'5-man'!AS$64="SB")),1,0)</f>
        <v/>
      </c>
      <c r="AT263">
        <f>IF(OR(AS263=1,OR('5-man'!AT$64="D",'5-man'!AT$64="A",'5-man'!AT$64="S",'5-man'!AT$64="C",'5-man'!AT$64="H",'5-man'!AT$64="B",'5-man'!AT$64="T",'5-man'!AT$64="E",'5-man'!AT$64="SB")),1,0)</f>
        <v/>
      </c>
      <c r="AU263">
        <f>IF(OR(AT263=1,OR('5-man'!AU$64="D",'5-man'!AU$64="A",'5-man'!AU$64="S",'5-man'!AU$64="C",'5-man'!AU$64="H",'5-man'!AU$64="B",'5-man'!AU$64="T",'5-man'!AU$64="E",'5-man'!AU$64="SB")),1,0)</f>
        <v/>
      </c>
      <c r="AV263">
        <f>IF(OR(AU263=1,OR('5-man'!AV$64="D",'5-man'!AV$64="A",'5-man'!AV$64="S",'5-man'!AV$64="C",'5-man'!AV$64="H",'5-man'!AV$64="B",'5-man'!AV$64="T",'5-man'!AV$64="E",'5-man'!AV$64="SB")),1,0)</f>
        <v/>
      </c>
      <c r="AW263">
        <f>IF(OR(AV263=1,OR('5-man'!AW$64="D",'5-man'!AW$64="A",'5-man'!AW$64="S",'5-man'!AW$64="C",'5-man'!AW$64="H",'5-man'!AW$64="B",'5-man'!AW$64="T",'5-man'!AW$64="E",'5-man'!AW$64="SB")),1,0)</f>
        <v/>
      </c>
      <c r="AX263">
        <f>IF(OR(AW263=1,OR('5-man'!AX$64="D",'5-man'!AX$64="A",'5-man'!AX$64="S",'5-man'!AX$64="C",'5-man'!AX$64="H",'5-man'!AX$64="B",'5-man'!AX$64="T",'5-man'!AX$64="E",'5-man'!AX$64="SB")),1,0)</f>
        <v/>
      </c>
      <c r="AY263">
        <f>IF(OR(AX263=1,OR('5-man'!AY$64="D",'5-man'!AY$64="A",'5-man'!AY$64="S",'5-man'!AY$64="C",'5-man'!AY$64="H",'5-man'!AY$64="B",'5-man'!AY$64="T",'5-man'!AY$64="E",'5-man'!AY$64="SB")),1,0)</f>
        <v/>
      </c>
      <c r="AZ263">
        <f>IF(OR(AY263=1,OR('5-man'!AZ$64="D",'5-man'!AZ$64="A",'5-man'!AZ$64="S",'5-man'!AZ$64="C",'5-man'!AZ$64="H",'5-man'!AZ$64="B",'5-man'!AZ$64="T",'5-man'!AZ$64="E",'5-man'!AZ$64="SB")),1,0)</f>
        <v/>
      </c>
      <c r="BA263">
        <f>IF(OR(AZ263=1,OR('5-man'!BA$64="D",'5-man'!BA$64="A",'5-man'!BA$64="S",'5-man'!BA$64="C",'5-man'!BA$64="H",'5-man'!BA$64="B",'5-man'!BA$64="T",'5-man'!BA$64="E",'5-man'!BA$64="SB")),1,0)</f>
        <v/>
      </c>
      <c r="BB263">
        <f>IF(OR(BA263=1,OR('5-man'!BB$64="D",'5-man'!BB$64="A",'5-man'!BB$64="S",'5-man'!BB$64="C",'5-man'!BB$64="H",'5-man'!BB$64="B",'5-man'!BB$64="T",'5-man'!BB$64="E",'5-man'!BB$64="SB")),1,0)</f>
        <v/>
      </c>
      <c r="BC263">
        <f>IF(OR(BB263=1,OR('5-man'!BC$64="D",'5-man'!BC$64="A",'5-man'!BC$64="S",'5-man'!BC$64="C",'5-man'!BC$64="H",'5-man'!BC$64="B",'5-man'!BC$64="T",'5-man'!BC$64="E",'5-man'!BC$64="SB")),1,0)</f>
        <v/>
      </c>
      <c r="BD263">
        <f>IF(OR(BC263=1,OR('5-man'!BD$64="D",'5-man'!BD$64="A",'5-man'!BD$64="S",'5-man'!BD$64="C",'5-man'!BD$64="H",'5-man'!BD$64="B",'5-man'!BD$64="T",'5-man'!BD$64="E",'5-man'!BD$64="SB")),1,0)</f>
        <v/>
      </c>
      <c r="BE263">
        <f>IF(OR(BD263=1,OR('5-man'!BE$64="D",'5-man'!BE$64="A",'5-man'!BE$64="S",'5-man'!BE$64="C",'5-man'!BE$64="H",'5-man'!BE$64="B",'5-man'!BE$64="T",'5-man'!BE$64="E",'5-man'!BE$64="SB")),1,0)</f>
        <v/>
      </c>
      <c r="BF263">
        <f>IF(OR(BE263=1,OR('5-man'!BF$64="D",'5-man'!BF$64="A",'5-man'!BF$64="S",'5-man'!BF$64="C",'5-man'!BF$64="H",'5-man'!BF$64="B",'5-man'!BF$64="T",'5-man'!BF$64="E",'5-man'!BF$64="SB")),1,0)</f>
        <v/>
      </c>
      <c r="BG263">
        <f>IF(OR(BF263=1,OR('5-man'!BG$64="D",'5-man'!BG$64="A",'5-man'!BG$64="S",'5-man'!BG$64="C",'5-man'!BG$64="H",'5-man'!BG$64="B",'5-man'!BG$64="T",'5-man'!BG$64="E",'5-man'!BG$64="SB")),1,0)</f>
        <v/>
      </c>
      <c r="BH263">
        <f>IF(OR(BG263=1,OR('5-man'!BH$64="D",'5-man'!BH$64="A",'5-man'!BH$64="S",'5-man'!BH$64="C",'5-man'!BH$64="H",'5-man'!BH$64="B",'5-man'!BH$64="T",'5-man'!BH$64="E",'5-man'!BH$64="SB")),1,0)</f>
        <v/>
      </c>
      <c r="BI263">
        <f>IF(OR(BH263=1,OR('5-man'!BI$64="D",'5-man'!BI$64="A",'5-man'!BI$64="S",'5-man'!BI$64="C",'5-man'!BI$64="H",'5-man'!BI$64="B",'5-man'!BI$64="T",'5-man'!BI$64="E",'5-man'!BI$64="SB")),1,0)</f>
        <v/>
      </c>
      <c r="BJ263">
        <f>IF(OR(BI263=1,OR('5-man'!BJ$64="D",'5-man'!BJ$64="A",'5-man'!BJ$64="S",'5-man'!BJ$64="C",'5-man'!BJ$64="H",'5-man'!BJ$64="B",'5-man'!BJ$64="T",'5-man'!BJ$64="E",'5-man'!BJ$64="SB")),1,0)</f>
        <v/>
      </c>
      <c r="BK263">
        <f>IF(OR(BJ263=1,OR('5-man'!BK$64="D",'5-man'!BK$64="A",'5-man'!BK$64="S",'5-man'!BK$64="C",'5-man'!BK$64="H",'5-man'!BK$64="B",'5-man'!BK$64="T",'5-man'!BK$64="E",'5-man'!BK$64="SB")),1,0)</f>
        <v/>
      </c>
      <c r="BL263">
        <f>IF(OR(BK263=1,OR('5-man'!BL$64="D",'5-man'!BL$64="A",'5-man'!BL$64="S",'5-man'!BL$64="C",'5-man'!BL$64="H",'5-man'!BL$64="B",'5-man'!BL$64="T",'5-man'!BL$64="E",'5-man'!BL$64="SB")),1,0)</f>
        <v/>
      </c>
      <c r="BM263">
        <f>IF(OR(BL263=1,OR('5-man'!BM$64="D",'5-man'!BM$64="A",'5-man'!BM$64="S",'5-man'!BM$64="C",'5-man'!BM$64="H",'5-man'!BM$64="B",'5-man'!BM$64="T",'5-man'!BM$64="E",'5-man'!BM$64="SB")),1,0)</f>
        <v/>
      </c>
      <c r="BN263">
        <f>IF(OR(BM263=1,OR('5-man'!BN$64="D",'5-man'!BN$64="A",'5-man'!BN$64="S",'5-man'!BN$64="C",'5-man'!BN$64="H",'5-man'!BN$64="B",'5-man'!BN$64="T",'5-man'!BN$64="E",'5-man'!BN$64="SB")),1,0)</f>
        <v/>
      </c>
      <c r="BO263">
        <f>IF(OR(BN263=1,OR('5-man'!BO$64="D",'5-man'!BO$64="A",'5-man'!BO$64="S",'5-man'!BO$64="C",'5-man'!BO$64="H",'5-man'!BO$64="B",'5-man'!BO$64="T",'5-man'!BO$64="E",'5-man'!BO$64="SB")),1,0)</f>
        <v/>
      </c>
      <c r="BP263">
        <f>IF(OR(BO263=1,OR('5-man'!BP$64="D",'5-man'!BP$64="A",'5-man'!BP$64="S",'5-man'!BP$64="C",'5-man'!BP$64="H",'5-man'!BP$64="B",'5-man'!BP$64="T",'5-man'!BP$64="E",'5-man'!BP$64="SB")),1,0)</f>
        <v/>
      </c>
      <c r="BQ263">
        <f>IF(OR(BP263=1,OR('5-man'!BQ$64="D",'5-man'!BQ$64="A",'5-man'!BQ$64="S",'5-man'!BQ$64="C",'5-man'!BQ$64="H",'5-man'!BQ$64="B",'5-man'!BQ$64="T",'5-man'!BQ$64="E",'5-man'!BQ$64="SB")),1,0)</f>
        <v/>
      </c>
      <c r="BR263">
        <f>IF(OR(BQ263=1,OR('5-man'!BR$64="D",'5-man'!BR$64="A",'5-man'!BR$64="S",'5-man'!BR$64="C",'5-man'!BR$64="H",'5-man'!BR$64="B",'5-man'!BR$64="T",'5-man'!BR$64="E",'5-man'!BR$64="SB")),1,0)</f>
        <v/>
      </c>
      <c r="BS263">
        <f>IF(OR(BR263=1,OR('5-man'!BS$64="D",'5-man'!BS$64="A",'5-man'!BS$64="S",'5-man'!BS$64="C",'5-man'!BS$64="H",'5-man'!BS$64="B",'5-man'!BS$64="T",'5-man'!BS$64="E",'5-man'!BS$64="SB")),1,0)</f>
        <v/>
      </c>
      <c r="BT263">
        <f>IF(OR(BS263=1,OR('5-man'!BT$64="D",'5-man'!BT$64="A",'5-man'!BT$64="S",'5-man'!BT$64="C",'5-man'!BT$64="H",'5-man'!BT$64="B",'5-man'!BT$64="T",'5-man'!BT$64="E",'5-man'!BT$64="SB")),1,0)</f>
        <v/>
      </c>
      <c r="BU263">
        <f>IF(OR(BT263=1,OR('5-man'!BU$64="D",'5-man'!BU$64="A",'5-man'!BU$64="S",'5-man'!BU$64="C",'5-man'!BU$64="H",'5-man'!BU$64="B",'5-man'!BU$64="T",'5-man'!BU$64="E",'5-man'!BU$64="SB")),1,0)</f>
        <v/>
      </c>
      <c r="BV263">
        <f>IF(OR(BU263=1,OR('5-man'!BV$64="D",'5-man'!BV$64="A",'5-man'!BV$64="S",'5-man'!BV$64="C",'5-man'!BV$64="H",'5-man'!BV$64="B",'5-man'!BV$64="T",'5-man'!BV$64="E",'5-man'!BV$64="SB")),1,0)</f>
        <v/>
      </c>
      <c r="BW263">
        <f>IF(OR(BV263=1,OR('5-man'!BW$64="D",'5-man'!BW$64="A",'5-man'!BW$64="S",'5-man'!BW$64="C",'5-man'!BW$64="H",'5-man'!BW$64="B",'5-man'!BW$64="T",'5-man'!BW$64="E",'5-man'!BW$64="SB")),1,0)</f>
        <v/>
      </c>
      <c r="BX263">
        <f>IF(OR(BW263=1,OR('5-man'!BX$64="D",'5-man'!BX$64="A",'5-man'!BX$64="S",'5-man'!BX$64="C",'5-man'!BX$64="H",'5-man'!BX$64="B",'5-man'!BX$64="T",'5-man'!BX$64="E",'5-man'!BX$64="SB")),1,0)</f>
        <v/>
      </c>
      <c r="BY263">
        <f>IF(OR(BX263=1,OR('5-man'!BY$64="D",'5-man'!BY$64="A",'5-man'!BY$64="S",'5-man'!BY$64="C",'5-man'!BY$64="H",'5-man'!BY$64="B",'5-man'!BY$64="T",'5-man'!BY$64="E",'5-man'!BY$64="SB")),1,0)</f>
        <v/>
      </c>
      <c r="BZ263">
        <f>IF(OR(BY263=1,OR('5-man'!BZ$64="D",'5-man'!BZ$64="A",'5-man'!BZ$64="S",'5-man'!BZ$64="C",'5-man'!BZ$64="H",'5-man'!BZ$64="B",'5-man'!BZ$64="T",'5-man'!BZ$64="E",'5-man'!BZ$64="SB")),1,0)</f>
        <v/>
      </c>
      <c r="CA263">
        <f>IF(OR(BZ263=1,OR('5-man'!CA$64="D",'5-man'!CA$64="A",'5-man'!CA$64="S",'5-man'!CA$64="C",'5-man'!CA$64="H",'5-man'!CA$64="B",'5-man'!CA$64="T",'5-man'!CA$64="E",'5-man'!CA$64="SB")),1,0)</f>
        <v/>
      </c>
      <c r="CB263">
        <f>IF(OR(CA263=1,OR('5-man'!CB$64="D",'5-man'!CB$64="A",'5-man'!CB$64="S",'5-man'!CB$64="C",'5-man'!CB$64="H",'5-man'!CB$64="B",'5-man'!CB$64="T",'5-man'!CB$64="E",'5-man'!CB$64="SB")),1,0)</f>
        <v/>
      </c>
      <c r="CC263">
        <f>IF(OR(CB263=1,OR('5-man'!CC$64="D",'5-man'!CC$64="A",'5-man'!CC$64="S",'5-man'!CC$64="C",'5-man'!CC$64="H",'5-man'!CC$64="B",'5-man'!CC$64="T",'5-man'!CC$64="E",'5-man'!CC$64="SB")),1,0)</f>
        <v/>
      </c>
      <c r="CD263">
        <f>IF(OR(CC263=1,OR('5-man'!CD$64="D",'5-man'!CD$64="A",'5-man'!CD$64="S",'5-man'!CD$64="C",'5-man'!CD$64="H",'5-man'!CD$64="B",'5-man'!CD$64="T",'5-man'!CD$64="E",'5-man'!CD$64="SB")),1,0)</f>
        <v/>
      </c>
    </row>
    <row r="264">
      <c r="A264" t="inlineStr">
        <is>
          <t>P2 mean</t>
        </is>
      </c>
      <c r="C264">
        <f>0</f>
        <v/>
      </c>
      <c r="D264">
        <f>IF('5-man'!C$64="S",12.021,0)+IF('5-man'!C$64="C",4.395,0)+IF('5-man'!C$64="H",IF('5-man'!$Z$50="Ayak",0,IF('5-man'!$Z$50="Swift blade",4.141,4.382)),0)+IF('5-man'!C$64="SB",8.187,0)</f>
        <v/>
      </c>
      <c r="E264">
        <f>IF('5-man'!D$64="S",12.021,0)+IF('5-man'!D$64="C",4.395,0)+IF('5-man'!D$64="H",IF('5-man'!$Z$50="Ayak",0,IF('5-man'!$Z$50="Swift blade",4.141,4.382)),0)+IF('5-man'!C$64="D",112.5,0)+IF('5-man'!C$64="B",1.087,0)+IF('5-man'!C$64="A",8.5,0)+IF('5-man'!C$64="E",1.254,0)+IF('5-man'!D$64="SB",8.187,0)+IF('5-man'!C$64="H",IF('5-man'!$Z$50="Ayak",1.255,0),0)</f>
        <v/>
      </c>
      <c r="F264">
        <f>IF('5-man'!E$64="S",12.021,0)+IF('5-man'!E$64="C",4.395,0)+IF('5-man'!E$64="H",IF('5-man'!$Z$50="Ayak",0,IF('5-man'!$Z$50="Swift blade",4.141,4.382)),0)+IF('5-man'!D$64="D",112.5,0)+IF('5-man'!D$64="B",1.087,0)+IF('5-man'!D$64="A",8.5,0)+IF('5-man'!C$64="T",1.252,0)+IF('5-man'!D$64="E",1.254,0)+IF('5-man'!E$64="SB",8.187,0)+IF('5-man'!D$64="H",IF('5-man'!$Z$50="Ayak",1.255,0),0)</f>
        <v/>
      </c>
      <c r="G264">
        <f>IF('5-man'!F$64="S",12.021,0)+IF('5-man'!F$64="C",4.395,0)+IF('5-man'!F$64="H",IF('5-man'!$Z$50="Ayak",0,IF('5-man'!$Z$50="Swift blade",4.141,4.382)),0)+IF('5-man'!E$64="D",112.5,0)+IF('5-man'!E$64="B",1.087,0)+IF('5-man'!E$64="A",8.5,0)+IF('5-man'!D$64="T",1.252,0)+IF('5-man'!E$64="E",1.254,0)+IF('5-man'!F$64="SB",8.187,0)+IF('5-man'!E$64="H",IF('5-man'!$Z$50="Ayak",1.255,0),0)</f>
        <v/>
      </c>
      <c r="H264">
        <f>IF('5-man'!G$64="S",12.021,0)+IF('5-man'!G$64="C",4.395,0)+IF('5-man'!G$64="H",IF('5-man'!$Z$50="Ayak",0,IF('5-man'!$Z$50="Swift blade",4.141,4.382)),0)+IF('5-man'!F$64="D",112.5,0)+IF('5-man'!F$64="B",1.087,0)+IF('5-man'!F$64="A",8.5,0)+IF('5-man'!E$64="T",1.252,0)+IF('5-man'!F$64="E",1.254,0)+IF('5-man'!G$64="SB",8.187,0)+IF('5-man'!F$64="H",IF('5-man'!$Z$50="Ayak",1.255,0),0)</f>
        <v/>
      </c>
      <c r="I264">
        <f>IF('5-man'!H$64="S",12.021,0)+IF('5-man'!H$64="C",4.395,0)+IF('5-man'!H$64="H",IF('5-man'!$Z$50="Ayak",0,IF('5-man'!$Z$50="Swift blade",4.141,4.382)),0)+IF('5-man'!G$64="D",112.5,0)+IF('5-man'!G$64="B",1.087,0)+IF('5-man'!G$64="A",8.5,0)+IF('5-man'!F$64="T",1.252,0)+IF('5-man'!G$64="E",1.254,0)+IF('5-man'!H$64="SB",8.187,0)+IF('5-man'!G$64="H",IF('5-man'!$Z$50="Ayak",1.255,0),0)</f>
        <v/>
      </c>
      <c r="J264">
        <f>IF('5-man'!I$64="S",12.021,0)+IF('5-man'!I$64="C",4.395,0)+IF('5-man'!I$64="H",IF('5-man'!$Z$50="Ayak",0,IF('5-man'!$Z$50="Swift blade",4.141,4.382)),0)+IF('5-man'!H$64="D",112.5,0)+IF('5-man'!H$64="B",1.087,0)+IF('5-man'!H$64="A",8.5,0)+IF('5-man'!G$64="T",1.252,0)+IF('5-man'!H$64="E",1.254,0)+IF('5-man'!I$64="SB",8.187,0)+IF('5-man'!H$64="H",IF('5-man'!$Z$50="Ayak",1.255,0),0)</f>
        <v/>
      </c>
      <c r="K264">
        <f>IF('5-man'!J$64="S",12.021,0)+IF('5-man'!J$64="C",4.395,0)+IF('5-man'!J$64="H",IF('5-man'!$Z$50="Ayak",0,IF('5-man'!$Z$50="Swift blade",4.141,4.382)),0)+IF('5-man'!I$64="D",112.5,0)+IF('5-man'!I$64="B",1.087,0)+IF('5-man'!I$64="A",8.5,0)+IF('5-man'!H$64="T",1.252,0)+IF('5-man'!I$64="E",1.254,0)+IF('5-man'!J$64="SB",8.187,0)+IF('5-man'!I$64="H",IF('5-man'!$Z$50="Ayak",1.255,0),0)</f>
        <v/>
      </c>
      <c r="L264">
        <f>IF('5-man'!K$64="S",12.021,0)+IF('5-man'!K$64="C",4.395,0)+IF('5-man'!K$64="H",IF('5-man'!$Z$50="Ayak",0,IF('5-man'!$Z$50="Swift blade",4.141,4.382)),0)+IF('5-man'!J$64="D",112.5,0)+IF('5-man'!J$64="B",1.087,0)+IF('5-man'!J$64="A",8.5,0)+IF('5-man'!I$64="T",1.252,0)+IF('5-man'!J$64="E",1.254,0)+IF('5-man'!K$64="SB",8.187,0)+IF('5-man'!J$64="H",IF('5-man'!$Z$50="Ayak",1.255,0),0)</f>
        <v/>
      </c>
      <c r="M264">
        <f>IF('5-man'!L$64="S",12.021,0)+IF('5-man'!L$64="C",4.395,0)+IF('5-man'!L$64="H",IF('5-man'!$Z$50="Ayak",0,IF('5-man'!$Z$50="Swift blade",4.141,4.382)),0)+IF('5-man'!K$64="D",112.5,0)+IF('5-man'!K$64="B",1.087,0)+IF('5-man'!K$64="A",8.5,0)+IF('5-man'!J$64="T",1.252,0)+IF('5-man'!K$64="E",1.254,0)+IF('5-man'!L$64="SB",8.187,0)+IF('5-man'!K$64="H",IF('5-man'!$Z$50="Ayak",1.255,0),0)</f>
        <v/>
      </c>
      <c r="N264">
        <f>IF('5-man'!M$64="S",12.021,0)+IF('5-man'!M$64="C",4.395,0)+IF('5-man'!M$64="H",IF('5-man'!$Z$50="Ayak",0,IF('5-man'!$Z$50="Swift blade",4.141,4.382)),0)+IF('5-man'!L$64="D",112.5,0)+IF('5-man'!L$64="B",1.087,0)+IF('5-man'!L$64="A",8.5,0)+IF('5-man'!K$64="T",1.252,0)+IF('5-man'!L$64="E",1.254,0)+IF('5-man'!M$64="SB",8.187,0)+IF('5-man'!L$64="H",IF('5-man'!$Z$50="Ayak",1.255,0),0)</f>
        <v/>
      </c>
      <c r="O264">
        <f>IF('5-man'!N$64="S",12.021,0)+IF('5-man'!N$64="C",4.395,0)+IF('5-man'!N$64="H",IF('5-man'!$Z$50="Ayak",0,IF('5-man'!$Z$50="Swift blade",4.141,4.382)),0)+IF('5-man'!M$64="D",112.5,0)+IF('5-man'!M$64="B",1.087,0)+IF('5-man'!M$64="A",8.5,0)+IF('5-man'!L$64="T",1.252,0)+IF('5-man'!M$64="E",1.254,0)+IF('5-man'!N$64="SB",8.187,0)+IF('5-man'!M$64="H",IF('5-man'!$Z$50="Ayak",1.255,0),0)</f>
        <v/>
      </c>
      <c r="P264">
        <f>IF('5-man'!O$64="S",12.021,0)+IF('5-man'!O$64="C",4.395,0)+IF('5-man'!O$64="H",IF('5-man'!$Z$50="Ayak",0,IF('5-man'!$Z$50="Swift blade",4.141,4.382)),0)+IF('5-man'!N$64="D",112.5,0)+IF('5-man'!N$64="B",1.087,0)+IF('5-man'!N$64="A",8.5,0)+IF('5-man'!M$64="T",1.252,0)+IF('5-man'!N$64="E",1.254,0)+IF('5-man'!O$64="SB",8.187,0)+IF('5-man'!N$64="H",IF('5-man'!$Z$50="Ayak",1.255,0),0)</f>
        <v/>
      </c>
      <c r="Q264">
        <f>IF('5-man'!P$64="S",12.021,0)+IF('5-man'!P$64="C",4.395,0)+IF('5-man'!P$64="H",IF('5-man'!$Z$50="Ayak",0,IF('5-man'!$Z$50="Swift blade",4.141,4.382)),0)+IF('5-man'!O$64="D",112.5,0)+IF('5-man'!O$64="B",1.087,0)+IF('5-man'!O$64="A",8.5,0)+IF('5-man'!N$64="T",1.252,0)+IF('5-man'!O$64="E",1.254,0)+IF('5-man'!P$64="SB",8.187,0)+IF('5-man'!O$64="H",IF('5-man'!$Z$50="Ayak",1.255,0),0)</f>
        <v/>
      </c>
      <c r="R264">
        <f>IF('5-man'!Q$64="S",12.021,0)+IF('5-man'!Q$64="C",4.395,0)+IF('5-man'!Q$64="H",IF('5-man'!$Z$50="Ayak",0,IF('5-man'!$Z$50="Swift blade",4.141,4.382)),0)+IF('5-man'!P$64="D",112.5,0)+IF('5-man'!P$64="B",1.087,0)+IF('5-man'!P$64="A",8.5,0)+IF('5-man'!O$64="T",1.252,0)+IF('5-man'!P$64="E",1.254,0)+IF('5-man'!Q$64="SB",8.187,0)+IF('5-man'!P$64="H",IF('5-man'!$Z$50="Ayak",1.255,0),0)</f>
        <v/>
      </c>
      <c r="S264">
        <f>IF('5-man'!R$64="S",12.021,0)+IF('5-man'!R$64="C",4.395,0)+IF('5-man'!R$64="H",IF('5-man'!$Z$50="Ayak",0,IF('5-man'!$Z$50="Swift blade",4.141,4.382)),0)+IF('5-man'!Q$64="D",112.5,0)+IF('5-man'!Q$64="B",1.087,0)+IF('5-man'!Q$64="A",8.5,0)+IF('5-man'!P$64="T",1.252,0)+IF('5-man'!Q$64="E",1.254,0)+IF('5-man'!R$64="SB",8.187,0)+IF('5-man'!Q$64="H",IF('5-man'!$Z$50="Ayak",1.255,0),0)</f>
        <v/>
      </c>
      <c r="T264">
        <f>IF('5-man'!S$64="S",12.021,0)+IF('5-man'!S$64="C",4.395,0)+IF('5-man'!S$64="H",IF('5-man'!$Z$50="Ayak",0,IF('5-man'!$Z$50="Swift blade",4.141,4.382)),0)+IF('5-man'!R$64="D",112.5,0)+IF('5-man'!R$64="B",1.087,0)+IF('5-man'!R$64="A",8.5,0)+IF('5-man'!Q$64="T",1.252,0)+IF('5-man'!R$64="E",1.254,0)+IF('5-man'!S$64="SB",8.187,0)+IF('5-man'!R$64="H",IF('5-man'!$Z$50="Ayak",1.255,0),0)</f>
        <v/>
      </c>
      <c r="U264">
        <f>IF('5-man'!T$64="S",12.021,0)+IF('5-man'!T$64="C",4.395,0)+IF('5-man'!T$64="H",IF('5-man'!$Z$50="Ayak",0,IF('5-man'!$Z$50="Swift blade",4.141,4.382)),0)+IF('5-man'!S$64="D",112.5,0)+IF('5-man'!S$64="B",1.087,0)+IF('5-man'!S$64="A",8.5,0)+IF('5-man'!R$64="T",1.252,0)+IF('5-man'!S$64="E",1.254,0)+IF('5-man'!T$64="SB",8.187,0)+IF('5-man'!S$64="H",IF('5-man'!$Z$50="Ayak",1.255,0),0)</f>
        <v/>
      </c>
      <c r="V264">
        <f>IF('5-man'!U$64="S",12.021,0)+IF('5-man'!U$64="C",4.395,0)+IF('5-man'!U$64="H",IF('5-man'!$Z$50="Ayak",0,IF('5-man'!$Z$50="Swift blade",4.141,4.382)),0)+IF('5-man'!T$64="D",112.5,0)+IF('5-man'!T$64="B",1.087,0)+IF('5-man'!T$64="A",8.5,0)+IF('5-man'!S$64="T",1.252,0)+IF('5-man'!T$64="E",1.254,0)+IF('5-man'!U$64="SB",8.187,0)+IF('5-man'!T$64="H",IF('5-man'!$Z$50="Ayak",1.255,0),0)</f>
        <v/>
      </c>
      <c r="W264">
        <f>IF('5-man'!V$64="S",12.021,0)+IF('5-man'!V$64="C",4.395,0)+IF('5-man'!V$64="H",IF('5-man'!$Z$50="Ayak",0,IF('5-man'!$Z$50="Swift blade",4.141,4.382)),0)+IF('5-man'!U$64="D",112.5,0)+IF('5-man'!U$64="B",1.087,0)+IF('5-man'!U$64="A",8.5,0)+IF('5-man'!T$64="T",1.252,0)+IF('5-man'!U$64="E",1.254,0)+IF('5-man'!V$64="SB",8.187,0)+IF('5-man'!U$64="H",IF('5-man'!$Z$50="Ayak",1.255,0),0)</f>
        <v/>
      </c>
      <c r="X264">
        <f>IF('5-man'!W$64="S",12.021,0)+IF('5-man'!W$64="C",4.395,0)+IF('5-man'!W$64="H",IF('5-man'!$Z$50="Ayak",0,IF('5-man'!$Z$50="Swift blade",4.141,4.382)),0)+IF('5-man'!V$64="D",112.5,0)+IF('5-man'!V$64="B",1.087,0)+IF('5-man'!V$64="A",8.5,0)+IF('5-man'!U$64="T",1.252,0)+IF('5-man'!V$64="E",1.254,0)+IF('5-man'!W$64="SB",8.187,0)+IF('5-man'!V$64="H",IF('5-man'!$Z$50="Ayak",1.255,0),0)</f>
        <v/>
      </c>
      <c r="Y264">
        <f>IF('5-man'!X$64="S",12.021,0)+IF('5-man'!X$64="C",4.395,0)+IF('5-man'!X$64="H",IF('5-man'!$Z$50="Ayak",0,IF('5-man'!$Z$50="Swift blade",4.141,4.382)),0)+IF('5-man'!W$64="D",112.5,0)+IF('5-man'!W$64="B",1.087,0)+IF('5-man'!W$64="A",8.5,0)+IF('5-man'!V$64="T",1.252,0)+IF('5-man'!W$64="E",1.254,0)+IF('5-man'!X$64="SB",8.187,0)+IF('5-man'!W$64="H",IF('5-man'!$Z$50="Ayak",1.255,0),0)</f>
        <v/>
      </c>
      <c r="Z264">
        <f>IF('5-man'!Y$64="S",12.021,0)+IF('5-man'!Y$64="C",4.395,0)+IF('5-man'!Y$64="H",IF('5-man'!$Z$50="Ayak",0,IF('5-man'!$Z$50="Swift blade",4.141,4.382)),0)+IF('5-man'!X$64="D",112.5,0)+IF('5-man'!X$64="B",1.087,0)+IF('5-man'!X$64="A",8.5,0)+IF('5-man'!W$64="T",1.252,0)+IF('5-man'!X$64="E",1.254,0)+IF('5-man'!Y$64="SB",8.187,0)+IF('5-man'!X$64="H",IF('5-man'!$Z$50="Ayak",1.255,0),0)</f>
        <v/>
      </c>
      <c r="AA264">
        <f>IF('5-man'!Z$64="S",12.021,0)+IF('5-man'!Z$64="C",4.395,0)+IF('5-man'!Z$64="H",IF('5-man'!$Z$50="Ayak",0,IF('5-man'!$Z$50="Swift blade",4.141,4.382)),0)+IF('5-man'!Y$64="D",112.5,0)+IF('5-man'!Y$64="B",1.087,0)+IF('5-man'!Y$64="A",8.5,0)+IF('5-man'!X$64="T",1.252,0)+IF('5-man'!Y$64="E",1.254,0)+IF('5-man'!Z$64="SB",8.187,0)+IF('5-man'!Y$64="H",IF('5-man'!$Z$50="Ayak",1.255,0),0)</f>
        <v/>
      </c>
      <c r="AB264">
        <f>IF('5-man'!AA$64="S",12.021,0)+IF('5-man'!AA$64="C",4.395,0)+IF('5-man'!AA$64="H",IF('5-man'!$Z$50="Ayak",0,IF('5-man'!$Z$50="Swift blade",4.141,4.382)),0)+IF('5-man'!Z$64="D",112.5,0)+IF('5-man'!Z$64="B",1.087,0)+IF('5-man'!Z$64="A",8.5,0)+IF('5-man'!Y$64="T",1.252,0)+IF('5-man'!Z$64="E",1.254,0)+IF('5-man'!AA$64="SB",8.187,0)+IF('5-man'!Z$64="H",IF('5-man'!$Z$50="Ayak",1.255,0),0)</f>
        <v/>
      </c>
      <c r="AC264">
        <f>IF('5-man'!AB$64="S",12.021,0)+IF('5-man'!AB$64="C",4.395,0)+IF('5-man'!AB$64="H",IF('5-man'!$Z$50="Ayak",0,IF('5-man'!$Z$50="Swift blade",4.141,4.382)),0)+IF('5-man'!AA$64="D",112.5,0)+IF('5-man'!AA$64="B",1.087,0)+IF('5-man'!AA$64="A",8.5,0)+IF('5-man'!Z$64="T",1.252,0)+IF('5-man'!AA$64="E",1.254,0)+IF('5-man'!AB$64="SB",8.187,0)+IF('5-man'!AA$64="H",IF('5-man'!$Z$50="Ayak",1.255,0),0)</f>
        <v/>
      </c>
      <c r="AD264">
        <f>IF('5-man'!AC$64="S",12.021,0)+IF('5-man'!AC$64="C",4.395,0)+IF('5-man'!AC$64="H",IF('5-man'!$Z$50="Ayak",0,IF('5-man'!$Z$50="Swift blade",4.141,4.382)),0)+IF('5-man'!AB$64="D",112.5,0)+IF('5-man'!AB$64="B",1.087,0)+IF('5-man'!AB$64="A",8.5,0)+IF('5-man'!AA$64="T",1.252,0)+IF('5-man'!AB$64="E",1.254,0)+IF('5-man'!AC$64="SB",8.187,0)+IF('5-man'!AB$64="H",IF('5-man'!$Z$50="Ayak",1.255,0),0)</f>
        <v/>
      </c>
      <c r="AE264">
        <f>IF('5-man'!AD$64="S",12.021,0)+IF('5-man'!AD$64="C",4.395,0)+IF('5-man'!AD$64="H",IF('5-man'!$Z$50="Ayak",0,IF('5-man'!$Z$50="Swift blade",4.141,4.382)),0)+IF('5-man'!AC$64="D",112.5,0)+IF('5-man'!AC$64="B",1.087,0)+IF('5-man'!AC$64="A",8.5,0)+IF('5-man'!AB$64="T",1.252,0)+IF('5-man'!AC$64="E",1.254,0)+IF('5-man'!AD$64="SB",8.187,0)+IF('5-man'!AC$64="H",IF('5-man'!$Z$50="Ayak",1.255,0),0)</f>
        <v/>
      </c>
      <c r="AF264">
        <f>IF('5-man'!AE$64="S",12.021,0)+IF('5-man'!AE$64="C",4.395,0)+IF('5-man'!AE$64="H",IF('5-man'!$Z$50="Ayak",0,IF('5-man'!$Z$50="Swift blade",4.141,4.382)),0)+IF('5-man'!AD$64="D",112.5,0)+IF('5-man'!AD$64="B",1.087,0)+IF('5-man'!AD$64="A",8.5,0)+IF('5-man'!AC$64="T",1.252,0)+IF('5-man'!AD$64="E",1.254,0)+IF('5-man'!AE$64="SB",8.187,0)+IF('5-man'!AD$64="H",IF('5-man'!$Z$50="Ayak",1.255,0),0)</f>
        <v/>
      </c>
      <c r="AG264">
        <f>IF('5-man'!AF$64="S",12.021,0)+IF('5-man'!AF$64="C",4.395,0)+IF('5-man'!AF$64="H",IF('5-man'!$Z$50="Ayak",0,IF('5-man'!$Z$50="Swift blade",4.141,4.382)),0)+IF('5-man'!AE$64="D",112.5,0)+IF('5-man'!AE$64="B",1.087,0)+IF('5-man'!AE$64="A",8.5,0)+IF('5-man'!AD$64="T",1.252,0)+IF('5-man'!AE$64="E",1.254,0)+IF('5-man'!AF$64="SB",8.187,0)+IF('5-man'!AE$64="H",IF('5-man'!$Z$50="Ayak",1.255,0),0)</f>
        <v/>
      </c>
      <c r="AH264">
        <f>IF('5-man'!AG$64="S",12.021,0)+IF('5-man'!AG$64="C",4.395,0)+IF('5-man'!AG$64="H",IF('5-man'!$Z$50="Ayak",0,IF('5-man'!$Z$50="Swift blade",4.141,4.382)),0)+IF('5-man'!AF$64="D",112.5,0)+IF('5-man'!AF$64="B",1.087,0)+IF('5-man'!AF$64="A",8.5,0)+IF('5-man'!AE$64="T",1.252,0)+IF('5-man'!AF$64="E",1.254,0)+IF('5-man'!AG$64="SB",8.187,0)+IF('5-man'!AF$64="H",IF('5-man'!$Z$50="Ayak",1.255,0),0)</f>
        <v/>
      </c>
      <c r="AI264">
        <f>IF('5-man'!AH$64="S",12.021,0)+IF('5-man'!AH$64="C",4.395,0)+IF('5-man'!AH$64="H",IF('5-man'!$Z$50="Ayak",0,IF('5-man'!$Z$50="Swift blade",4.141,4.382)),0)+IF('5-man'!AG$64="D",112.5,0)+IF('5-man'!AG$64="B",1.087,0)+IF('5-man'!AG$64="A",8.5,0)+IF('5-man'!AF$64="T",1.252,0)+IF('5-man'!AG$64="E",1.254,0)+IF('5-man'!AH$64="SB",8.187,0)+IF('5-man'!AG$64="H",IF('5-man'!$Z$50="Ayak",1.255,0),0)</f>
        <v/>
      </c>
      <c r="AJ264">
        <f>IF('5-man'!AI$64="S",12.021,0)+IF('5-man'!AI$64="C",4.395,0)+IF('5-man'!AI$64="H",IF('5-man'!$Z$50="Ayak",0,IF('5-man'!$Z$50="Swift blade",4.141,4.382)),0)+IF('5-man'!AH$64="D",112.5,0)+IF('5-man'!AH$64="B",1.087,0)+IF('5-man'!AH$64="A",8.5,0)+IF('5-man'!AG$64="T",1.252,0)+IF('5-man'!AH$64="E",1.254,0)+IF('5-man'!AI$64="SB",8.187,0)+IF('5-man'!AH$64="H",IF('5-man'!$Z$50="Ayak",1.255,0),0)</f>
        <v/>
      </c>
      <c r="AK264">
        <f>IF('5-man'!AJ$64="S",12.021,0)+IF('5-man'!AJ$64="C",4.395,0)+IF('5-man'!AJ$64="H",IF('5-man'!$Z$50="Ayak",0,IF('5-man'!$Z$50="Swift blade",4.141,4.382)),0)+IF('5-man'!AI$64="D",112.5,0)+IF('5-man'!AI$64="B",1.087,0)+IF('5-man'!AI$64="A",8.5,0)+IF('5-man'!AH$64="T",1.252,0)+IF('5-man'!AI$64="E",1.254,0)+IF('5-man'!AJ$64="SB",8.187,0)+IF('5-man'!AI$64="H",IF('5-man'!$Z$50="Ayak",1.255,0),0)</f>
        <v/>
      </c>
      <c r="AL264">
        <f>IF('5-man'!AK$64="S",12.021,0)+IF('5-man'!AK$64="C",4.395,0)+IF('5-man'!AK$64="H",IF('5-man'!$Z$50="Ayak",0,IF('5-man'!$Z$50="Swift blade",4.141,4.382)),0)+IF('5-man'!AJ$64="D",112.5,0)+IF('5-man'!AJ$64="B",1.087,0)+IF('5-man'!AJ$64="A",8.5,0)+IF('5-man'!AI$64="T",1.252,0)+IF('5-man'!AJ$64="E",1.254,0)+IF('5-man'!AK$64="SB",8.187,0)+IF('5-man'!AJ$64="H",IF('5-man'!$Z$50="Ayak",1.255,0),0)</f>
        <v/>
      </c>
      <c r="AM264">
        <f>IF('5-man'!AL$64="S",12.021,0)+IF('5-man'!AL$64="C",4.395,0)+IF('5-man'!AL$64="H",IF('5-man'!$Z$50="Ayak",0,IF('5-man'!$Z$50="Swift blade",4.141,4.382)),0)+IF('5-man'!AK$64="D",112.5,0)+IF('5-man'!AK$64="B",1.087,0)+IF('5-man'!AK$64="A",8.5,0)+IF('5-man'!AJ$64="T",1.252,0)+IF('5-man'!AK$64="E",1.254,0)+IF('5-man'!AL$64="SB",8.187,0)+IF('5-man'!AK$64="H",IF('5-man'!$Z$50="Ayak",1.255,0),0)</f>
        <v/>
      </c>
      <c r="AN264">
        <f>IF('5-man'!AM$64="S",12.021,0)+IF('5-man'!AM$64="C",4.395,0)+IF('5-man'!AM$64="H",IF('5-man'!$Z$50="Ayak",0,IF('5-man'!$Z$50="Swift blade",4.141,4.382)),0)+IF('5-man'!AL$64="D",112.5,0)+IF('5-man'!AL$64="B",1.087,0)+IF('5-man'!AL$64="A",8.5,0)+IF('5-man'!AK$64="T",1.252,0)+IF('5-man'!AL$64="E",1.254,0)+IF('5-man'!AM$64="SB",8.187,0)+IF('5-man'!AL$64="H",IF('5-man'!$Z$50="Ayak",1.255,0),0)</f>
        <v/>
      </c>
      <c r="AO264">
        <f>IF('5-man'!AN$64="S",12.021,0)+IF('5-man'!AN$64="C",4.395,0)+IF('5-man'!AN$64="H",IF('5-man'!$Z$50="Ayak",0,IF('5-man'!$Z$50="Swift blade",4.141,4.382)),0)+IF('5-man'!AM$64="D",112.5,0)+IF('5-man'!AM$64="B",1.087,0)+IF('5-man'!AM$64="A",8.5,0)+IF('5-man'!AL$64="T",1.252,0)+IF('5-man'!AM$64="E",1.254,0)+IF('5-man'!AN$64="SB",8.187,0)+IF('5-man'!AM$64="H",IF('5-man'!$Z$50="Ayak",1.255,0),0)</f>
        <v/>
      </c>
      <c r="AP264">
        <f>IF('5-man'!AO$64="S",12.021,0)+IF('5-man'!AO$64="C",4.395,0)+IF('5-man'!AO$64="H",IF('5-man'!$Z$50="Ayak",0,IF('5-man'!$Z$50="Swift blade",4.141,4.382)),0)+IF('5-man'!AN$64="D",112.5,0)+IF('5-man'!AN$64="B",1.087,0)+IF('5-man'!AN$64="A",8.5,0)+IF('5-man'!AM$64="T",1.252,0)+IF('5-man'!AN$64="E",1.254,0)+IF('5-man'!AO$64="SB",8.187,0)+IF('5-man'!AN$64="H",IF('5-man'!$Z$50="Ayak",1.255,0),0)</f>
        <v/>
      </c>
      <c r="AQ264">
        <f>IF('5-man'!AP$64="S",12.021,0)+IF('5-man'!AP$64="C",4.395,0)+IF('5-man'!AP$64="H",IF('5-man'!$Z$50="Ayak",0,IF('5-man'!$Z$50="Swift blade",4.141,4.382)),0)+IF('5-man'!AO$64="D",112.5,0)+IF('5-man'!AO$64="B",1.087,0)+IF('5-man'!AO$64="A",8.5,0)+IF('5-man'!AN$64="T",1.252,0)+IF('5-man'!AO$64="E",1.254,0)+IF('5-man'!AP$64="SB",8.187,0)+IF('5-man'!AO$64="H",IF('5-man'!$Z$50="Ayak",1.255,0),0)</f>
        <v/>
      </c>
      <c r="AR264">
        <f>IF('5-man'!AQ$64="S",12.021,0)+IF('5-man'!AQ$64="C",4.395,0)+IF('5-man'!AQ$64="H",IF('5-man'!$Z$50="Ayak",0,IF('5-man'!$Z$50="Swift blade",4.141,4.382)),0)+IF('5-man'!AP$64="D",112.5,0)+IF('5-man'!AP$64="B",1.087,0)+IF('5-man'!AP$64="A",8.5,0)+IF('5-man'!AO$64="T",1.252,0)+IF('5-man'!AP$64="E",1.254,0)+IF('5-man'!AQ$64="SB",8.187,0)+IF('5-man'!AP$64="H",IF('5-man'!$Z$50="Ayak",1.255,0),0)</f>
        <v/>
      </c>
      <c r="AS264">
        <f>IF('5-man'!AR$64="S",12.021,0)+IF('5-man'!AR$64="C",4.395,0)+IF('5-man'!AR$64="H",IF('5-man'!$Z$50="Ayak",0,IF('5-man'!$Z$50="Swift blade",4.141,4.382)),0)+IF('5-man'!AQ$64="D",112.5,0)+IF('5-man'!AQ$64="B",1.087,0)+IF('5-man'!AQ$64="A",8.5,0)+IF('5-man'!AP$64="T",1.252,0)+IF('5-man'!AQ$64="E",1.254,0)+IF('5-man'!AR$64="SB",8.187,0)+IF('5-man'!AQ$64="H",IF('5-man'!$Z$50="Ayak",1.255,0),0)</f>
        <v/>
      </c>
      <c r="AT264">
        <f>IF('5-man'!AS$64="S",12.021,0)+IF('5-man'!AS$64="C",4.395,0)+IF('5-man'!AS$64="H",IF('5-man'!$Z$50="Ayak",0,IF('5-man'!$Z$50="Swift blade",4.141,4.382)),0)+IF('5-man'!AR$64="D",112.5,0)+IF('5-man'!AR$64="B",1.087,0)+IF('5-man'!AR$64="A",8.5,0)+IF('5-man'!AQ$64="T",1.252,0)+IF('5-man'!AR$64="E",1.254,0)+IF('5-man'!AS$64="SB",8.187,0)+IF('5-man'!AR$64="H",IF('5-man'!$Z$50="Ayak",1.255,0),0)</f>
        <v/>
      </c>
      <c r="AU264">
        <f>IF('5-man'!AT$64="S",12.021,0)+IF('5-man'!AT$64="C",4.395,0)+IF('5-man'!AT$64="H",IF('5-man'!$Z$50="Ayak",0,IF('5-man'!$Z$50="Swift blade",4.141,4.382)),0)+IF('5-man'!AS$64="D",112.5,0)+IF('5-man'!AS$64="B",1.087,0)+IF('5-man'!AS$64="A",8.5,0)+IF('5-man'!AR$64="T",1.252,0)+IF('5-man'!AS$64="E",1.254,0)+IF('5-man'!AT$64="SB",8.187,0)+IF('5-man'!AS$64="H",IF('5-man'!$Z$50="Ayak",1.255,0),0)</f>
        <v/>
      </c>
      <c r="AV264">
        <f>IF('5-man'!AU$64="S",12.021,0)+IF('5-man'!AU$64="C",4.395,0)+IF('5-man'!AU$64="H",IF('5-man'!$Z$50="Ayak",0,IF('5-man'!$Z$50="Swift blade",4.141,4.382)),0)+IF('5-man'!AT$64="D",112.5,0)+IF('5-man'!AT$64="B",1.087,0)+IF('5-man'!AT$64="A",8.5,0)+IF('5-man'!AS$64="T",1.252,0)+IF('5-man'!AT$64="E",1.254,0)+IF('5-man'!AU$64="SB",8.187,0)+IF('5-man'!AT$64="H",IF('5-man'!$Z$50="Ayak",1.255,0),0)</f>
        <v/>
      </c>
      <c r="AW264">
        <f>IF('5-man'!AV$64="S",12.021,0)+IF('5-man'!AV$64="C",4.395,0)+IF('5-man'!AV$64="H",IF('5-man'!$Z$50="Ayak",0,IF('5-man'!$Z$50="Swift blade",4.141,4.382)),0)+IF('5-man'!AU$64="D",112.5,0)+IF('5-man'!AU$64="B",1.087,0)+IF('5-man'!AU$64="A",8.5,0)+IF('5-man'!AT$64="T",1.252,0)+IF('5-man'!AU$64="E",1.254,0)+IF('5-man'!AV$64="SB",8.187,0)+IF('5-man'!AU$64="H",IF('5-man'!$Z$50="Ayak",1.255,0),0)</f>
        <v/>
      </c>
      <c r="AX264">
        <f>IF('5-man'!AW$64="S",12.021,0)+IF('5-man'!AW$64="C",4.395,0)+IF('5-man'!AW$64="H",IF('5-man'!$Z$50="Ayak",0,IF('5-man'!$Z$50="Swift blade",4.141,4.382)),0)+IF('5-man'!AV$64="D",112.5,0)+IF('5-man'!AV$64="B",1.087,0)+IF('5-man'!AV$64="A",8.5,0)+IF('5-man'!AU$64="T",1.252,0)+IF('5-man'!AV$64="E",1.254,0)+IF('5-man'!AW$64="SB",8.187,0)+IF('5-man'!AV$64="H",IF('5-man'!$Z$50="Ayak",1.255,0),0)</f>
        <v/>
      </c>
      <c r="AY264">
        <f>IF('5-man'!AX$64="S",12.021,0)+IF('5-man'!AX$64="C",4.395,0)+IF('5-man'!AX$64="H",IF('5-man'!$Z$50="Ayak",0,IF('5-man'!$Z$50="Swift blade",4.141,4.382)),0)+IF('5-man'!AW$64="D",112.5,0)+IF('5-man'!AW$64="B",1.087,0)+IF('5-man'!AW$64="A",8.5,0)+IF('5-man'!AV$64="T",1.252,0)+IF('5-man'!AW$64="E",1.254,0)+IF('5-man'!AX$64="SB",8.187,0)+IF('5-man'!AW$64="H",IF('5-man'!$Z$50="Ayak",1.255,0),0)</f>
        <v/>
      </c>
      <c r="AZ264">
        <f>IF('5-man'!AY$64="S",12.021,0)+IF('5-man'!AY$64="C",4.395,0)+IF('5-man'!AY$64="H",IF('5-man'!$Z$50="Ayak",0,IF('5-man'!$Z$50="Swift blade",4.141,4.382)),0)+IF('5-man'!AX$64="D",112.5,0)+IF('5-man'!AX$64="B",1.087,0)+IF('5-man'!AX$64="A",8.5,0)+IF('5-man'!AW$64="T",1.252,0)+IF('5-man'!AX$64="E",1.254,0)+IF('5-man'!AY$64="SB",8.187,0)+IF('5-man'!AX$64="H",IF('5-man'!$Z$50="Ayak",1.255,0),0)</f>
        <v/>
      </c>
      <c r="BA264">
        <f>IF('5-man'!AZ$64="S",12.021,0)+IF('5-man'!AZ$64="C",4.395,0)+IF('5-man'!AZ$64="H",IF('5-man'!$Z$50="Ayak",0,IF('5-man'!$Z$50="Swift blade",4.141,4.382)),0)+IF('5-man'!AY$64="D",112.5,0)+IF('5-man'!AY$64="B",1.087,0)+IF('5-man'!AY$64="A",8.5,0)+IF('5-man'!AX$64="T",1.252,0)+IF('5-man'!AY$64="E",1.254,0)+IF('5-man'!AZ$64="SB",8.187,0)+IF('5-man'!AY$64="H",IF('5-man'!$Z$50="Ayak",1.255,0),0)</f>
        <v/>
      </c>
      <c r="BB264">
        <f>IF('5-man'!BA$64="S",12.021,0)+IF('5-man'!BA$64="C",4.395,0)+IF('5-man'!BA$64="H",IF('5-man'!$Z$50="Ayak",0,IF('5-man'!$Z$50="Swift blade",4.141,4.382)),0)+IF('5-man'!AZ$64="D",112.5,0)+IF('5-man'!AZ$64="B",1.087,0)+IF('5-man'!AZ$64="A",8.5,0)+IF('5-man'!AY$64="T",1.252,0)+IF('5-man'!AZ$64="E",1.254,0)+IF('5-man'!BA$64="SB",8.187,0)+IF('5-man'!AZ$64="H",IF('5-man'!$Z$50="Ayak",1.255,0),0)</f>
        <v/>
      </c>
      <c r="BC264">
        <f>IF('5-man'!BB$64="S",12.021,0)+IF('5-man'!BB$64="C",4.395,0)+IF('5-man'!BB$64="H",IF('5-man'!$Z$50="Ayak",0,IF('5-man'!$Z$50="Swift blade",4.141,4.382)),0)+IF('5-man'!BA$64="D",112.5,0)+IF('5-man'!BA$64="B",1.087,0)+IF('5-man'!BA$64="A",8.5,0)+IF('5-man'!AZ$64="T",1.252,0)+IF('5-man'!BA$64="E",1.254,0)+IF('5-man'!BB$64="SB",8.187,0)+IF('5-man'!BA$64="H",IF('5-man'!$Z$50="Ayak",1.255,0),0)</f>
        <v/>
      </c>
      <c r="BD264">
        <f>IF('5-man'!BC$64="S",12.021,0)+IF('5-man'!BC$64="C",4.395,0)+IF('5-man'!BC$64="H",IF('5-man'!$Z$50="Ayak",0,IF('5-man'!$Z$50="Swift blade",4.141,4.382)),0)+IF('5-man'!BB$64="D",112.5,0)+IF('5-man'!BB$64="B",1.087,0)+IF('5-man'!BB$64="A",8.5,0)+IF('5-man'!BA$64="T",1.252,0)+IF('5-man'!BB$64="E",1.254,0)+IF('5-man'!BC$64="SB",8.187,0)+IF('5-man'!BB$64="H",IF('5-man'!$Z$50="Ayak",1.255,0),0)</f>
        <v/>
      </c>
      <c r="BE264">
        <f>IF('5-man'!BD$64="S",12.021,0)+IF('5-man'!BD$64="C",4.395,0)+IF('5-man'!BD$64="H",IF('5-man'!$Z$50="Ayak",0,IF('5-man'!$Z$50="Swift blade",4.141,4.382)),0)+IF('5-man'!BC$64="D",112.5,0)+IF('5-man'!BC$64="B",1.087,0)+IF('5-man'!BC$64="A",8.5,0)+IF('5-man'!BB$64="T",1.252,0)+IF('5-man'!BC$64="E",1.254,0)+IF('5-man'!BD$64="SB",8.187,0)+IF('5-man'!BC$64="H",IF('5-man'!$Z$50="Ayak",1.255,0),0)</f>
        <v/>
      </c>
      <c r="BF264">
        <f>IF('5-man'!BE$64="S",12.021,0)+IF('5-man'!BE$64="C",4.395,0)+IF('5-man'!BE$64="H",IF('5-man'!$Z$50="Ayak",0,IF('5-man'!$Z$50="Swift blade",4.141,4.382)),0)+IF('5-man'!BD$64="D",112.5,0)+IF('5-man'!BD$64="B",1.087,0)+IF('5-man'!BD$64="A",8.5,0)+IF('5-man'!BC$64="T",1.252,0)+IF('5-man'!BD$64="E",1.254,0)+IF('5-man'!BE$64="SB",8.187,0)+IF('5-man'!BD$64="H",IF('5-man'!$Z$50="Ayak",1.255,0),0)</f>
        <v/>
      </c>
      <c r="BG264">
        <f>IF('5-man'!BF$64="S",12.021,0)+IF('5-man'!BF$64="C",4.395,0)+IF('5-man'!BF$64="H",IF('5-man'!$Z$50="Ayak",0,IF('5-man'!$Z$50="Swift blade",4.141,4.382)),0)+IF('5-man'!BE$64="D",112.5,0)+IF('5-man'!BE$64="B",1.087,0)+IF('5-man'!BE$64="A",8.5,0)+IF('5-man'!BD$64="T",1.252,0)+IF('5-man'!BE$64="E",1.254,0)+IF('5-man'!BF$64="SB",8.187,0)+IF('5-man'!BE$64="H",IF('5-man'!$Z$50="Ayak",1.255,0),0)</f>
        <v/>
      </c>
      <c r="BH264">
        <f>IF('5-man'!BG$64="S",12.021,0)+IF('5-man'!BG$64="C",4.395,0)+IF('5-man'!BG$64="H",IF('5-man'!$Z$50="Ayak",0,IF('5-man'!$Z$50="Swift blade",4.141,4.382)),0)+IF('5-man'!BF$64="D",112.5,0)+IF('5-man'!BF$64="B",1.087,0)+IF('5-man'!BF$64="A",8.5,0)+IF('5-man'!BE$64="T",1.252,0)+IF('5-man'!BF$64="E",1.254,0)+IF('5-man'!BG$64="SB",8.187,0)+IF('5-man'!BF$64="H",IF('5-man'!$Z$50="Ayak",1.255,0),0)</f>
        <v/>
      </c>
      <c r="BI264">
        <f>IF('5-man'!BH$64="S",12.021,0)+IF('5-man'!BH$64="C",4.395,0)+IF('5-man'!BH$64="H",IF('5-man'!$Z$50="Ayak",0,IF('5-man'!$Z$50="Swift blade",4.141,4.382)),0)+IF('5-man'!BG$64="D",112.5,0)+IF('5-man'!BG$64="B",1.087,0)+IF('5-man'!BG$64="A",8.5,0)+IF('5-man'!BF$64="T",1.252,0)+IF('5-man'!BG$64="E",1.254,0)+IF('5-man'!BH$64="SB",8.187,0)+IF('5-man'!BG$64="H",IF('5-man'!$Z$50="Ayak",1.255,0),0)</f>
        <v/>
      </c>
      <c r="BJ264">
        <f>IF('5-man'!BI$64="S",12.021,0)+IF('5-man'!BI$64="C",4.395,0)+IF('5-man'!BI$64="H",IF('5-man'!$Z$50="Ayak",0,IF('5-man'!$Z$50="Swift blade",4.141,4.382)),0)+IF('5-man'!BH$64="D",112.5,0)+IF('5-man'!BH$64="B",1.087,0)+IF('5-man'!BH$64="A",8.5,0)+IF('5-man'!BG$64="T",1.252,0)+IF('5-man'!BH$64="E",1.254,0)+IF('5-man'!BI$64="SB",8.187,0)+IF('5-man'!BH$64="H",IF('5-man'!$Z$50="Ayak",1.255,0),0)</f>
        <v/>
      </c>
      <c r="BK264">
        <f>IF('5-man'!BJ$64="S",12.021,0)+IF('5-man'!BJ$64="C",4.395,0)+IF('5-man'!BJ$64="H",IF('5-man'!$Z$50="Ayak",0,IF('5-man'!$Z$50="Swift blade",4.141,4.382)),0)+IF('5-man'!BI$64="D",112.5,0)+IF('5-man'!BI$64="B",1.087,0)+IF('5-man'!BI$64="A",8.5,0)+IF('5-man'!BH$64="T",1.252,0)+IF('5-man'!BI$64="E",1.254,0)+IF('5-man'!BJ$64="SB",8.187,0)+IF('5-man'!BI$64="H",IF('5-man'!$Z$50="Ayak",1.255,0),0)</f>
        <v/>
      </c>
      <c r="BL264">
        <f>IF('5-man'!BK$64="S",12.021,0)+IF('5-man'!BK$64="C",4.395,0)+IF('5-man'!BK$64="H",IF('5-man'!$Z$50="Ayak",0,IF('5-man'!$Z$50="Swift blade",4.141,4.382)),0)+IF('5-man'!BJ$64="D",112.5,0)+IF('5-man'!BJ$64="B",1.087,0)+IF('5-man'!BJ$64="A",8.5,0)+IF('5-man'!BI$64="T",1.252,0)+IF('5-man'!BJ$64="E",1.254,0)+IF('5-man'!BK$64="SB",8.187,0)+IF('5-man'!BJ$64="H",IF('5-man'!$Z$50="Ayak",1.255,0),0)</f>
        <v/>
      </c>
      <c r="BM264">
        <f>IF('5-man'!BL$64="S",12.021,0)+IF('5-man'!BL$64="C",4.395,0)+IF('5-man'!BL$64="H",IF('5-man'!$Z$50="Ayak",0,IF('5-man'!$Z$50="Swift blade",4.141,4.382)),0)+IF('5-man'!BK$64="D",112.5,0)+IF('5-man'!BK$64="B",1.087,0)+IF('5-man'!BK$64="A",8.5,0)+IF('5-man'!BJ$64="T",1.252,0)+IF('5-man'!BK$64="E",1.254,0)+IF('5-man'!BL$64="SB",8.187,0)+IF('5-man'!BK$64="H",IF('5-man'!$Z$50="Ayak",1.255,0),0)</f>
        <v/>
      </c>
      <c r="BN264">
        <f>IF('5-man'!BM$64="S",12.021,0)+IF('5-man'!BM$64="C",4.395,0)+IF('5-man'!BM$64="H",IF('5-man'!$Z$50="Ayak",0,IF('5-man'!$Z$50="Swift blade",4.141,4.382)),0)+IF('5-man'!BL$64="D",112.5,0)+IF('5-man'!BL$64="B",1.087,0)+IF('5-man'!BL$64="A",8.5,0)+IF('5-man'!BK$64="T",1.252,0)+IF('5-man'!BL$64="E",1.254,0)+IF('5-man'!BM$64="SB",8.187,0)+IF('5-man'!BL$64="H",IF('5-man'!$Z$50="Ayak",1.255,0),0)</f>
        <v/>
      </c>
      <c r="BO264">
        <f>IF('5-man'!BN$64="S",12.021,0)+IF('5-man'!BN$64="C",4.395,0)+IF('5-man'!BN$64="H",IF('5-man'!$Z$50="Ayak",0,IF('5-man'!$Z$50="Swift blade",4.141,4.382)),0)+IF('5-man'!BM$64="D",112.5,0)+IF('5-man'!BM$64="B",1.087,0)+IF('5-man'!BM$64="A",8.5,0)+IF('5-man'!BL$64="T",1.252,0)+IF('5-man'!BM$64="E",1.254,0)+IF('5-man'!BN$64="SB",8.187,0)+IF('5-man'!BM$64="H",IF('5-man'!$Z$50="Ayak",1.255,0),0)</f>
        <v/>
      </c>
      <c r="BP264">
        <f>IF('5-man'!BO$64="S",12.021,0)+IF('5-man'!BO$64="C",4.395,0)+IF('5-man'!BO$64="H",IF('5-man'!$Z$50="Ayak",0,IF('5-man'!$Z$50="Swift blade",4.141,4.382)),0)+IF('5-man'!BN$64="D",112.5,0)+IF('5-man'!BN$64="B",1.087,0)+IF('5-man'!BN$64="A",8.5,0)+IF('5-man'!BM$64="T",1.252,0)+IF('5-man'!BN$64="E",1.254,0)+IF('5-man'!BO$64="SB",8.187,0)+IF('5-man'!BN$64="H",IF('5-man'!$Z$50="Ayak",1.255,0),0)</f>
        <v/>
      </c>
      <c r="BQ264">
        <f>IF('5-man'!BP$64="S",12.021,0)+IF('5-man'!BP$64="C",4.395,0)+IF('5-man'!BP$64="H",IF('5-man'!$Z$50="Ayak",0,IF('5-man'!$Z$50="Swift blade",4.141,4.382)),0)+IF('5-man'!BO$64="D",112.5,0)+IF('5-man'!BO$64="B",1.087,0)+IF('5-man'!BO$64="A",8.5,0)+IF('5-man'!BN$64="T",1.252,0)+IF('5-man'!BO$64="E",1.254,0)+IF('5-man'!BP$64="SB",8.187,0)+IF('5-man'!BO$64="H",IF('5-man'!$Z$50="Ayak",1.255,0),0)</f>
        <v/>
      </c>
      <c r="BR264">
        <f>IF('5-man'!BQ$64="S",12.021,0)+IF('5-man'!BQ$64="C",4.395,0)+IF('5-man'!BQ$64="H",IF('5-man'!$Z$50="Ayak",0,IF('5-man'!$Z$50="Swift blade",4.141,4.382)),0)+IF('5-man'!BP$64="D",112.5,0)+IF('5-man'!BP$64="B",1.087,0)+IF('5-man'!BP$64="A",8.5,0)+IF('5-man'!BO$64="T",1.252,0)+IF('5-man'!BP$64="E",1.254,0)+IF('5-man'!BQ$64="SB",8.187,0)+IF('5-man'!BP$64="H",IF('5-man'!$Z$50="Ayak",1.255,0),0)</f>
        <v/>
      </c>
      <c r="BS264">
        <f>IF('5-man'!BR$64="S",12.021,0)+IF('5-man'!BR$64="C",4.395,0)+IF('5-man'!BR$64="H",IF('5-man'!$Z$50="Ayak",0,IF('5-man'!$Z$50="Swift blade",4.141,4.382)),0)+IF('5-man'!BQ$64="D",112.5,0)+IF('5-man'!BQ$64="B",1.087,0)+IF('5-man'!BQ$64="A",8.5,0)+IF('5-man'!BP$64="T",1.252,0)+IF('5-man'!BQ$64="E",1.254,0)+IF('5-man'!BR$64="SB",8.187,0)+IF('5-man'!BQ$64="H",IF('5-man'!$Z$50="Ayak",1.255,0),0)</f>
        <v/>
      </c>
      <c r="BT264">
        <f>IF('5-man'!BS$64="S",12.021,0)+IF('5-man'!BS$64="C",4.395,0)+IF('5-man'!BS$64="H",IF('5-man'!$Z$50="Ayak",0,IF('5-man'!$Z$50="Swift blade",4.141,4.382)),0)+IF('5-man'!BR$64="D",112.5,0)+IF('5-man'!BR$64="B",1.087,0)+IF('5-man'!BR$64="A",8.5,0)+IF('5-man'!BQ$64="T",1.252,0)+IF('5-man'!BR$64="E",1.254,0)+IF('5-man'!BS$64="SB",8.187,0)+IF('5-man'!BR$64="H",IF('5-man'!$Z$50="Ayak",1.255,0),0)</f>
        <v/>
      </c>
      <c r="BU264">
        <f>IF('5-man'!BT$64="S",12.021,0)+IF('5-man'!BT$64="C",4.395,0)+IF('5-man'!BT$64="H",IF('5-man'!$Z$50="Ayak",0,IF('5-man'!$Z$50="Swift blade",4.141,4.382)),0)+IF('5-man'!BS$64="D",112.5,0)+IF('5-man'!BS$64="B",1.087,0)+IF('5-man'!BS$64="A",8.5,0)+IF('5-man'!BR$64="T",1.252,0)+IF('5-man'!BS$64="E",1.254,0)+IF('5-man'!BT$64="SB",8.187,0)+IF('5-man'!BS$64="H",IF('5-man'!$Z$50="Ayak",1.255,0),0)</f>
        <v/>
      </c>
      <c r="BV264">
        <f>IF('5-man'!BU$64="S",12.021,0)+IF('5-man'!BU$64="C",4.395,0)+IF('5-man'!BU$64="H",IF('5-man'!$Z$50="Ayak",0,IF('5-man'!$Z$50="Swift blade",4.141,4.382)),0)+IF('5-man'!BT$64="D",112.5,0)+IF('5-man'!BT$64="B",1.087,0)+IF('5-man'!BT$64="A",8.5,0)+IF('5-man'!BS$64="T",1.252,0)+IF('5-man'!BT$64="E",1.254,0)+IF('5-man'!BU$64="SB",8.187,0)+IF('5-man'!BT$64="H",IF('5-man'!$Z$50="Ayak",1.255,0),0)</f>
        <v/>
      </c>
      <c r="BW264">
        <f>IF('5-man'!BV$64="S",12.021,0)+IF('5-man'!BV$64="C",4.395,0)+IF('5-man'!BV$64="H",IF('5-man'!$Z$50="Ayak",0,IF('5-man'!$Z$50="Swift blade",4.141,4.382)),0)+IF('5-man'!BU$64="D",112.5,0)+IF('5-man'!BU$64="B",1.087,0)+IF('5-man'!BU$64="A",8.5,0)+IF('5-man'!BT$64="T",1.252,0)+IF('5-man'!BU$64="E",1.254,0)+IF('5-man'!BV$64="SB",8.187,0)+IF('5-man'!BU$64="H",IF('5-man'!$Z$50="Ayak",1.255,0),0)</f>
        <v/>
      </c>
      <c r="BX264">
        <f>IF('5-man'!BW$64="S",12.021,0)+IF('5-man'!BW$64="C",4.395,0)+IF('5-man'!BW$64="H",IF('5-man'!$Z$50="Ayak",0,IF('5-man'!$Z$50="Swift blade",4.141,4.382)),0)+IF('5-man'!BV$64="D",112.5,0)+IF('5-man'!BV$64="B",1.087,0)+IF('5-man'!BV$64="A",8.5,0)+IF('5-man'!BU$64="T",1.252,0)+IF('5-man'!BV$64="E",1.254,0)+IF('5-man'!BW$64="SB",8.187,0)+IF('5-man'!BV$64="H",IF('5-man'!$Z$50="Ayak",1.255,0),0)</f>
        <v/>
      </c>
      <c r="BY264">
        <f>IF('5-man'!BX$64="S",12.021,0)+IF('5-man'!BX$64="C",4.395,0)+IF('5-man'!BX$64="H",IF('5-man'!$Z$50="Ayak",0,IF('5-man'!$Z$50="Swift blade",4.141,4.382)),0)+IF('5-man'!BW$64="D",112.5,0)+IF('5-man'!BW$64="B",1.087,0)+IF('5-man'!BW$64="A",8.5,0)+IF('5-man'!BV$64="T",1.252,0)+IF('5-man'!BW$64="E",1.254,0)+IF('5-man'!BX$64="SB",8.187,0)+IF('5-man'!BW$64="H",IF('5-man'!$Z$50="Ayak",1.255,0),0)</f>
        <v/>
      </c>
      <c r="BZ264">
        <f>IF('5-man'!BY$64="S",12.021,0)+IF('5-man'!BY$64="C",4.395,0)+IF('5-man'!BY$64="H",IF('5-man'!$Z$50="Ayak",0,IF('5-man'!$Z$50="Swift blade",4.141,4.382)),0)+IF('5-man'!BX$64="D",112.5,0)+IF('5-man'!BX$64="B",1.087,0)+IF('5-man'!BX$64="A",8.5,0)+IF('5-man'!BW$64="T",1.252,0)+IF('5-man'!BX$64="E",1.254,0)+IF('5-man'!BY$64="SB",8.187,0)+IF('5-man'!BX$64="H",IF('5-man'!$Z$50="Ayak",1.255,0),0)</f>
        <v/>
      </c>
      <c r="CA264">
        <f>IF('5-man'!BZ$64="S",12.021,0)+IF('5-man'!BZ$64="C",4.395,0)+IF('5-man'!BZ$64="H",IF('5-man'!$Z$50="Ayak",0,IF('5-man'!$Z$50="Swift blade",4.141,4.382)),0)+IF('5-man'!BY$64="D",112.5,0)+IF('5-man'!BY$64="B",1.087,0)+IF('5-man'!BY$64="A",8.5,0)+IF('5-man'!BX$64="T",1.252,0)+IF('5-man'!BY$64="E",1.254,0)+IF('5-man'!BZ$64="SB",8.187,0)+IF('5-man'!BY$64="H",IF('5-man'!$Z$50="Ayak",1.255,0),0)</f>
        <v/>
      </c>
      <c r="CB264">
        <f>IF('5-man'!CA$64="S",12.021,0)+IF('5-man'!CA$64="C",4.395,0)+IF('5-man'!CA$64="H",IF('5-man'!$Z$50="Ayak",0,IF('5-man'!$Z$50="Swift blade",4.141,4.382)),0)+IF('5-man'!BZ$64="D",112.5,0)+IF('5-man'!BZ$64="B",1.087,0)+IF('5-man'!BZ$64="A",8.5,0)+IF('5-man'!BY$64="T",1.252,0)+IF('5-man'!BZ$64="E",1.254,0)+IF('5-man'!CA$64="SB",8.187,0)+IF('5-man'!BZ$64="H",IF('5-man'!$Z$50="Ayak",1.255,0),0)</f>
        <v/>
      </c>
      <c r="CC264">
        <f>IF('5-man'!CB$64="S",12.021,0)+IF('5-man'!CB$64="C",4.395,0)+IF('5-man'!CB$64="H",IF('5-man'!$Z$50="Ayak",0,IF('5-man'!$Z$50="Swift blade",4.141,4.382)),0)+IF('5-man'!CA$64="D",112.5,0)+IF('5-man'!CA$64="B",1.087,0)+IF('5-man'!CA$64="A",8.5,0)+IF('5-man'!BZ$64="T",1.252,0)+IF('5-man'!CA$64="E",1.254,0)+IF('5-man'!CB$64="SB",8.187,0)+IF('5-man'!CA$64="H",IF('5-man'!$Z$50="Ayak",1.255,0),0)</f>
        <v/>
      </c>
      <c r="CD264">
        <f>IF('5-man'!CC$64="S",12.021,0)+IF('5-man'!CC$64="C",4.395,0)+IF('5-man'!CC$64="H",IF('5-man'!$Z$50="Ayak",0,IF('5-man'!$Z$50="Swift blade",4.141,4.382)),0)+IF('5-man'!CB$64="D",112.5,0)+IF('5-man'!CB$64="B",1.087,0)+IF('5-man'!CB$64="A",8.5,0)+IF('5-man'!CA$64="T",1.252,0)+IF('5-man'!CB$64="E",1.254,0)+IF('5-man'!CC$64="SB",8.187,0)+IF('5-man'!CB$64="H",IF('5-man'!$Z$50="Ayak",1.255,0),0)</f>
        <v/>
      </c>
    </row>
    <row r="265">
      <c r="A265" t="inlineStr">
        <is>
          <t>P2 var</t>
        </is>
      </c>
      <c r="C265">
        <f>0</f>
        <v/>
      </c>
      <c r="D265">
        <f>IF('5-man'!C$64="S",26.708,0)+IF('5-man'!C$64="C",10.052,0)+IF('5-man'!C$64="H",IF('5-man'!$Z$50="Ayak",0,IF('5-man'!$Z$50="Swift blade",9.844,9.929)),0)+IF('5-man'!C$64="SB",18.815,0)</f>
        <v/>
      </c>
      <c r="E265">
        <f>IF('5-man'!D$64="S",26.708,0)+IF('5-man'!D$64="C",10.052,0)+IF('5-man'!D$64="H",IF('5-man'!$Z$50="Ayak",0,IF('5-man'!$Z$50="Swift blade",9.844,9.929)),0)+IF('5-man'!C$64="D",481.25,0)+IF('5-man'!C$64="B",1.257,0)+IF('5-man'!C$64="A",26.917,0)+IF('5-man'!C$64="E",1.275,0)+IF('5-man'!D$64="SB",18.815,0)+IF('5-man'!C$64="H",IF('5-man'!$Z$50="Ayak",1.276,0),0)</f>
        <v/>
      </c>
      <c r="F265">
        <f>IF('5-man'!E$64="S",26.708,0)+IF('5-man'!E$64="C",10.052,0)+IF('5-man'!E$64="H",IF('5-man'!$Z$50="Ayak",0,IF('5-man'!$Z$50="Swift blade",9.844,9.929)),0)+IF('5-man'!D$64="D",481.25,0)+IF('5-man'!D$64="B",1.257,0)+IF('5-man'!D$64="A",26.917,0)+IF('5-man'!C$64="T",1.29,0)+IF('5-man'!D$64="E",1.275,0)+IF('5-man'!E$64="SB",18.815,0)+IF('5-man'!D$64="H",IF('5-man'!$Z$50="Ayak",1.276,0),0)</f>
        <v/>
      </c>
      <c r="G265">
        <f>IF('5-man'!F$64="S",26.708,0)+IF('5-man'!F$64="C",10.052,0)+IF('5-man'!F$64="H",IF('5-man'!$Z$50="Ayak",0,IF('5-man'!$Z$50="Swift blade",9.844,9.929)),0)+IF('5-man'!E$64="D",481.25,0)+IF('5-man'!E$64="B",1.257,0)+IF('5-man'!E$64="A",26.917,0)+IF('5-man'!D$64="T",1.29,0)+IF('5-man'!E$64="E",1.275,0)+IF('5-man'!F$64="SB",18.815,0)+IF('5-man'!E$64="H",IF('5-man'!$Z$50="Ayak",1.276,0),0)</f>
        <v/>
      </c>
      <c r="H265">
        <f>IF('5-man'!G$64="S",26.708,0)+IF('5-man'!G$64="C",10.052,0)+IF('5-man'!G$64="H",IF('5-man'!$Z$50="Ayak",0,IF('5-man'!$Z$50="Swift blade",9.844,9.929)),0)+IF('5-man'!F$64="D",481.25,0)+IF('5-man'!F$64="B",1.257,0)+IF('5-man'!F$64="A",26.917,0)+IF('5-man'!E$64="T",1.29,0)+IF('5-man'!F$64="E",1.275,0)+IF('5-man'!G$64="SB",18.815,0)+IF('5-man'!F$64="H",IF('5-man'!$Z$50="Ayak",1.276,0),0)</f>
        <v/>
      </c>
      <c r="I265">
        <f>IF('5-man'!H$64="S",26.708,0)+IF('5-man'!H$64="C",10.052,0)+IF('5-man'!H$64="H",IF('5-man'!$Z$50="Ayak",0,IF('5-man'!$Z$50="Swift blade",9.844,9.929)),0)+IF('5-man'!G$64="D",481.25,0)+IF('5-man'!G$64="B",1.257,0)+IF('5-man'!G$64="A",26.917,0)+IF('5-man'!F$64="T",1.29,0)+IF('5-man'!G$64="E",1.275,0)+IF('5-man'!H$64="SB",18.815,0)+IF('5-man'!G$64="H",IF('5-man'!$Z$50="Ayak",1.276,0),0)</f>
        <v/>
      </c>
      <c r="J265">
        <f>IF('5-man'!I$64="S",26.708,0)+IF('5-man'!I$64="C",10.052,0)+IF('5-man'!I$64="H",IF('5-man'!$Z$50="Ayak",0,IF('5-man'!$Z$50="Swift blade",9.844,9.929)),0)+IF('5-man'!H$64="D",481.25,0)+IF('5-man'!H$64="B",1.257,0)+IF('5-man'!H$64="A",26.917,0)+IF('5-man'!G$64="T",1.29,0)+IF('5-man'!H$64="E",1.275,0)+IF('5-man'!I$64="SB",18.815,0)+IF('5-man'!H$64="H",IF('5-man'!$Z$50="Ayak",1.276,0),0)</f>
        <v/>
      </c>
      <c r="K265">
        <f>IF('5-man'!J$64="S",26.708,0)+IF('5-man'!J$64="C",10.052,0)+IF('5-man'!J$64="H",IF('5-man'!$Z$50="Ayak",0,IF('5-man'!$Z$50="Swift blade",9.844,9.929)),0)+IF('5-man'!I$64="D",481.25,0)+IF('5-man'!I$64="B",1.257,0)+IF('5-man'!I$64="A",26.917,0)+IF('5-man'!H$64="T",1.29,0)+IF('5-man'!I$64="E",1.275,0)+IF('5-man'!J$64="SB",18.815,0)+IF('5-man'!I$64="H",IF('5-man'!$Z$50="Ayak",1.276,0),0)</f>
        <v/>
      </c>
      <c r="L265">
        <f>IF('5-man'!K$64="S",26.708,0)+IF('5-man'!K$64="C",10.052,0)+IF('5-man'!K$64="H",IF('5-man'!$Z$50="Ayak",0,IF('5-man'!$Z$50="Swift blade",9.844,9.929)),0)+IF('5-man'!J$64="D",481.25,0)+IF('5-man'!J$64="B",1.257,0)+IF('5-man'!J$64="A",26.917,0)+IF('5-man'!I$64="T",1.29,0)+IF('5-man'!J$64="E",1.275,0)+IF('5-man'!K$64="SB",18.815,0)+IF('5-man'!J$64="H",IF('5-man'!$Z$50="Ayak",1.276,0),0)</f>
        <v/>
      </c>
      <c r="M265">
        <f>IF('5-man'!L$64="S",26.708,0)+IF('5-man'!L$64="C",10.052,0)+IF('5-man'!L$64="H",IF('5-man'!$Z$50="Ayak",0,IF('5-man'!$Z$50="Swift blade",9.844,9.929)),0)+IF('5-man'!K$64="D",481.25,0)+IF('5-man'!K$64="B",1.257,0)+IF('5-man'!K$64="A",26.917,0)+IF('5-man'!J$64="T",1.29,0)+IF('5-man'!K$64="E",1.275,0)+IF('5-man'!L$64="SB",18.815,0)+IF('5-man'!K$64="H",IF('5-man'!$Z$50="Ayak",1.276,0),0)</f>
        <v/>
      </c>
      <c r="N265">
        <f>IF('5-man'!M$64="S",26.708,0)+IF('5-man'!M$64="C",10.052,0)+IF('5-man'!M$64="H",IF('5-man'!$Z$50="Ayak",0,IF('5-man'!$Z$50="Swift blade",9.844,9.929)),0)+IF('5-man'!L$64="D",481.25,0)+IF('5-man'!L$64="B",1.257,0)+IF('5-man'!L$64="A",26.917,0)+IF('5-man'!K$64="T",1.29,0)+IF('5-man'!L$64="E",1.275,0)+IF('5-man'!M$64="SB",18.815,0)+IF('5-man'!L$64="H",IF('5-man'!$Z$50="Ayak",1.276,0),0)</f>
        <v/>
      </c>
      <c r="O265">
        <f>IF('5-man'!N$64="S",26.708,0)+IF('5-man'!N$64="C",10.052,0)+IF('5-man'!N$64="H",IF('5-man'!$Z$50="Ayak",0,IF('5-man'!$Z$50="Swift blade",9.844,9.929)),0)+IF('5-man'!M$64="D",481.25,0)+IF('5-man'!M$64="B",1.257,0)+IF('5-man'!M$64="A",26.917,0)+IF('5-man'!L$64="T",1.29,0)+IF('5-man'!M$64="E",1.275,0)+IF('5-man'!N$64="SB",18.815,0)+IF('5-man'!M$64="H",IF('5-man'!$Z$50="Ayak",1.276,0),0)</f>
        <v/>
      </c>
      <c r="P265">
        <f>IF('5-man'!O$64="S",26.708,0)+IF('5-man'!O$64="C",10.052,0)+IF('5-man'!O$64="H",IF('5-man'!$Z$50="Ayak",0,IF('5-man'!$Z$50="Swift blade",9.844,9.929)),0)+IF('5-man'!N$64="D",481.25,0)+IF('5-man'!N$64="B",1.257,0)+IF('5-man'!N$64="A",26.917,0)+IF('5-man'!M$64="T",1.29,0)+IF('5-man'!N$64="E",1.275,0)+IF('5-man'!O$64="SB",18.815,0)+IF('5-man'!N$64="H",IF('5-man'!$Z$50="Ayak",1.276,0),0)</f>
        <v/>
      </c>
      <c r="Q265">
        <f>IF('5-man'!P$64="S",26.708,0)+IF('5-man'!P$64="C",10.052,0)+IF('5-man'!P$64="H",IF('5-man'!$Z$50="Ayak",0,IF('5-man'!$Z$50="Swift blade",9.844,9.929)),0)+IF('5-man'!O$64="D",481.25,0)+IF('5-man'!O$64="B",1.257,0)+IF('5-man'!O$64="A",26.917,0)+IF('5-man'!N$64="T",1.29,0)+IF('5-man'!O$64="E",1.275,0)+IF('5-man'!P$64="SB",18.815,0)+IF('5-man'!O$64="H",IF('5-man'!$Z$50="Ayak",1.276,0),0)</f>
        <v/>
      </c>
      <c r="R265">
        <f>IF('5-man'!Q$64="S",26.708,0)+IF('5-man'!Q$64="C",10.052,0)+IF('5-man'!Q$64="H",IF('5-man'!$Z$50="Ayak",0,IF('5-man'!$Z$50="Swift blade",9.844,9.929)),0)+IF('5-man'!P$64="D",481.25,0)+IF('5-man'!P$64="B",1.257,0)+IF('5-man'!P$64="A",26.917,0)+IF('5-man'!O$64="T",1.29,0)+IF('5-man'!P$64="E",1.275,0)+IF('5-man'!Q$64="SB",18.815,0)+IF('5-man'!P$64="H",IF('5-man'!$Z$50="Ayak",1.276,0),0)</f>
        <v/>
      </c>
      <c r="S265">
        <f>IF('5-man'!R$64="S",26.708,0)+IF('5-man'!R$64="C",10.052,0)+IF('5-man'!R$64="H",IF('5-man'!$Z$50="Ayak",0,IF('5-man'!$Z$50="Swift blade",9.844,9.929)),0)+IF('5-man'!Q$64="D",481.25,0)+IF('5-man'!Q$64="B",1.257,0)+IF('5-man'!Q$64="A",26.917,0)+IF('5-man'!P$64="T",1.29,0)+IF('5-man'!Q$64="E",1.275,0)+IF('5-man'!R$64="SB",18.815,0)+IF('5-man'!Q$64="H",IF('5-man'!$Z$50="Ayak",1.276,0),0)</f>
        <v/>
      </c>
      <c r="T265">
        <f>IF('5-man'!S$64="S",26.708,0)+IF('5-man'!S$64="C",10.052,0)+IF('5-man'!S$64="H",IF('5-man'!$Z$50="Ayak",0,IF('5-man'!$Z$50="Swift blade",9.844,9.929)),0)+IF('5-man'!R$64="D",481.25,0)+IF('5-man'!R$64="B",1.257,0)+IF('5-man'!R$64="A",26.917,0)+IF('5-man'!Q$64="T",1.29,0)+IF('5-man'!R$64="E",1.275,0)+IF('5-man'!S$64="SB",18.815,0)+IF('5-man'!R$64="H",IF('5-man'!$Z$50="Ayak",1.276,0),0)</f>
        <v/>
      </c>
      <c r="U265">
        <f>IF('5-man'!T$64="S",26.708,0)+IF('5-man'!T$64="C",10.052,0)+IF('5-man'!T$64="H",IF('5-man'!$Z$50="Ayak",0,IF('5-man'!$Z$50="Swift blade",9.844,9.929)),0)+IF('5-man'!S$64="D",481.25,0)+IF('5-man'!S$64="B",1.257,0)+IF('5-man'!S$64="A",26.917,0)+IF('5-man'!R$64="T",1.29,0)+IF('5-man'!S$64="E",1.275,0)+IF('5-man'!T$64="SB",18.815,0)+IF('5-man'!S$64="H",IF('5-man'!$Z$50="Ayak",1.276,0),0)</f>
        <v/>
      </c>
      <c r="V265">
        <f>IF('5-man'!U$64="S",26.708,0)+IF('5-man'!U$64="C",10.052,0)+IF('5-man'!U$64="H",IF('5-man'!$Z$50="Ayak",0,IF('5-man'!$Z$50="Swift blade",9.844,9.929)),0)+IF('5-man'!T$64="D",481.25,0)+IF('5-man'!T$64="B",1.257,0)+IF('5-man'!T$64="A",26.917,0)+IF('5-man'!S$64="T",1.29,0)+IF('5-man'!T$64="E",1.275,0)+IF('5-man'!U$64="SB",18.815,0)+IF('5-man'!T$64="H",IF('5-man'!$Z$50="Ayak",1.276,0),0)</f>
        <v/>
      </c>
      <c r="W265">
        <f>IF('5-man'!V$64="S",26.708,0)+IF('5-man'!V$64="C",10.052,0)+IF('5-man'!V$64="H",IF('5-man'!$Z$50="Ayak",0,IF('5-man'!$Z$50="Swift blade",9.844,9.929)),0)+IF('5-man'!U$64="D",481.25,0)+IF('5-man'!U$64="B",1.257,0)+IF('5-man'!U$64="A",26.917,0)+IF('5-man'!T$64="T",1.29,0)+IF('5-man'!U$64="E",1.275,0)+IF('5-man'!V$64="SB",18.815,0)+IF('5-man'!U$64="H",IF('5-man'!$Z$50="Ayak",1.276,0),0)</f>
        <v/>
      </c>
      <c r="X265">
        <f>IF('5-man'!W$64="S",26.708,0)+IF('5-man'!W$64="C",10.052,0)+IF('5-man'!W$64="H",IF('5-man'!$Z$50="Ayak",0,IF('5-man'!$Z$50="Swift blade",9.844,9.929)),0)+IF('5-man'!V$64="D",481.25,0)+IF('5-man'!V$64="B",1.257,0)+IF('5-man'!V$64="A",26.917,0)+IF('5-man'!U$64="T",1.29,0)+IF('5-man'!V$64="E",1.275,0)+IF('5-man'!W$64="SB",18.815,0)+IF('5-man'!V$64="H",IF('5-man'!$Z$50="Ayak",1.276,0),0)</f>
        <v/>
      </c>
      <c r="Y265">
        <f>IF('5-man'!X$64="S",26.708,0)+IF('5-man'!X$64="C",10.052,0)+IF('5-man'!X$64="H",IF('5-man'!$Z$50="Ayak",0,IF('5-man'!$Z$50="Swift blade",9.844,9.929)),0)+IF('5-man'!W$64="D",481.25,0)+IF('5-man'!W$64="B",1.257,0)+IF('5-man'!W$64="A",26.917,0)+IF('5-man'!V$64="T",1.29,0)+IF('5-man'!W$64="E",1.275,0)+IF('5-man'!X$64="SB",18.815,0)+IF('5-man'!W$64="H",IF('5-man'!$Z$50="Ayak",1.276,0),0)</f>
        <v/>
      </c>
      <c r="Z265">
        <f>IF('5-man'!Y$64="S",26.708,0)+IF('5-man'!Y$64="C",10.052,0)+IF('5-man'!Y$64="H",IF('5-man'!$Z$50="Ayak",0,IF('5-man'!$Z$50="Swift blade",9.844,9.929)),0)+IF('5-man'!X$64="D",481.25,0)+IF('5-man'!X$64="B",1.257,0)+IF('5-man'!X$64="A",26.917,0)+IF('5-man'!W$64="T",1.29,0)+IF('5-man'!X$64="E",1.275,0)+IF('5-man'!Y$64="SB",18.815,0)+IF('5-man'!X$64="H",IF('5-man'!$Z$50="Ayak",1.276,0),0)</f>
        <v/>
      </c>
      <c r="AA265">
        <f>IF('5-man'!Z$64="S",26.708,0)+IF('5-man'!Z$64="C",10.052,0)+IF('5-man'!Z$64="H",IF('5-man'!$Z$50="Ayak",0,IF('5-man'!$Z$50="Swift blade",9.844,9.929)),0)+IF('5-man'!Y$64="D",481.25,0)+IF('5-man'!Y$64="B",1.257,0)+IF('5-man'!Y$64="A",26.917,0)+IF('5-man'!X$64="T",1.29,0)+IF('5-man'!Y$64="E",1.275,0)+IF('5-man'!Z$64="SB",18.815,0)+IF('5-man'!Y$64="H",IF('5-man'!$Z$50="Ayak",1.276,0),0)</f>
        <v/>
      </c>
      <c r="AB265">
        <f>IF('5-man'!AA$64="S",26.708,0)+IF('5-man'!AA$64="C",10.052,0)+IF('5-man'!AA$64="H",IF('5-man'!$Z$50="Ayak",0,IF('5-man'!$Z$50="Swift blade",9.844,9.929)),0)+IF('5-man'!Z$64="D",481.25,0)+IF('5-man'!Z$64="B",1.257,0)+IF('5-man'!Z$64="A",26.917,0)+IF('5-man'!Y$64="T",1.29,0)+IF('5-man'!Z$64="E",1.275,0)+IF('5-man'!AA$64="SB",18.815,0)+IF('5-man'!Z$64="H",IF('5-man'!$Z$50="Ayak",1.276,0),0)</f>
        <v/>
      </c>
      <c r="AC265">
        <f>IF('5-man'!AB$64="S",26.708,0)+IF('5-man'!AB$64="C",10.052,0)+IF('5-man'!AB$64="H",IF('5-man'!$Z$50="Ayak",0,IF('5-man'!$Z$50="Swift blade",9.844,9.929)),0)+IF('5-man'!AA$64="D",481.25,0)+IF('5-man'!AA$64="B",1.257,0)+IF('5-man'!AA$64="A",26.917,0)+IF('5-man'!Z$64="T",1.29,0)+IF('5-man'!AA$64="E",1.275,0)+IF('5-man'!AB$64="SB",18.815,0)+IF('5-man'!AA$64="H",IF('5-man'!$Z$50="Ayak",1.276,0),0)</f>
        <v/>
      </c>
      <c r="AD265">
        <f>IF('5-man'!AC$64="S",26.708,0)+IF('5-man'!AC$64="C",10.052,0)+IF('5-man'!AC$64="H",IF('5-man'!$Z$50="Ayak",0,IF('5-man'!$Z$50="Swift blade",9.844,9.929)),0)+IF('5-man'!AB$64="D",481.25,0)+IF('5-man'!AB$64="B",1.257,0)+IF('5-man'!AB$64="A",26.917,0)+IF('5-man'!AA$64="T",1.29,0)+IF('5-man'!AB$64="E",1.275,0)+IF('5-man'!AC$64="SB",18.815,0)+IF('5-man'!AB$64="H",IF('5-man'!$Z$50="Ayak",1.276,0),0)</f>
        <v/>
      </c>
      <c r="AE265">
        <f>IF('5-man'!AD$64="S",26.708,0)+IF('5-man'!AD$64="C",10.052,0)+IF('5-man'!AD$64="H",IF('5-man'!$Z$50="Ayak",0,IF('5-man'!$Z$50="Swift blade",9.844,9.929)),0)+IF('5-man'!AC$64="D",481.25,0)+IF('5-man'!AC$64="B",1.257,0)+IF('5-man'!AC$64="A",26.917,0)+IF('5-man'!AB$64="T",1.29,0)+IF('5-man'!AC$64="E",1.275,0)+IF('5-man'!AD$64="SB",18.815,0)+IF('5-man'!AC$64="H",IF('5-man'!$Z$50="Ayak",1.276,0),0)</f>
        <v/>
      </c>
      <c r="AF265">
        <f>IF('5-man'!AE$64="S",26.708,0)+IF('5-man'!AE$64="C",10.052,0)+IF('5-man'!AE$64="H",IF('5-man'!$Z$50="Ayak",0,IF('5-man'!$Z$50="Swift blade",9.844,9.929)),0)+IF('5-man'!AD$64="D",481.25,0)+IF('5-man'!AD$64="B",1.257,0)+IF('5-man'!AD$64="A",26.917,0)+IF('5-man'!AC$64="T",1.29,0)+IF('5-man'!AD$64="E",1.275,0)+IF('5-man'!AE$64="SB",18.815,0)+IF('5-man'!AD$64="H",IF('5-man'!$Z$50="Ayak",1.276,0),0)</f>
        <v/>
      </c>
      <c r="AG265">
        <f>IF('5-man'!AF$64="S",26.708,0)+IF('5-man'!AF$64="C",10.052,0)+IF('5-man'!AF$64="H",IF('5-man'!$Z$50="Ayak",0,IF('5-man'!$Z$50="Swift blade",9.844,9.929)),0)+IF('5-man'!AE$64="D",481.25,0)+IF('5-man'!AE$64="B",1.257,0)+IF('5-man'!AE$64="A",26.917,0)+IF('5-man'!AD$64="T",1.29,0)+IF('5-man'!AE$64="E",1.275,0)+IF('5-man'!AF$64="SB",18.815,0)+IF('5-man'!AE$64="H",IF('5-man'!$Z$50="Ayak",1.276,0),0)</f>
        <v/>
      </c>
      <c r="AH265">
        <f>IF('5-man'!AG$64="S",26.708,0)+IF('5-man'!AG$64="C",10.052,0)+IF('5-man'!AG$64="H",IF('5-man'!$Z$50="Ayak",0,IF('5-man'!$Z$50="Swift blade",9.844,9.929)),0)+IF('5-man'!AF$64="D",481.25,0)+IF('5-man'!AF$64="B",1.257,0)+IF('5-man'!AF$64="A",26.917,0)+IF('5-man'!AE$64="T",1.29,0)+IF('5-man'!AF$64="E",1.275,0)+IF('5-man'!AG$64="SB",18.815,0)+IF('5-man'!AF$64="H",IF('5-man'!$Z$50="Ayak",1.276,0),0)</f>
        <v/>
      </c>
      <c r="AI265">
        <f>IF('5-man'!AH$64="S",26.708,0)+IF('5-man'!AH$64="C",10.052,0)+IF('5-man'!AH$64="H",IF('5-man'!$Z$50="Ayak",0,IF('5-man'!$Z$50="Swift blade",9.844,9.929)),0)+IF('5-man'!AG$64="D",481.25,0)+IF('5-man'!AG$64="B",1.257,0)+IF('5-man'!AG$64="A",26.917,0)+IF('5-man'!AF$64="T",1.29,0)+IF('5-man'!AG$64="E",1.275,0)+IF('5-man'!AH$64="SB",18.815,0)+IF('5-man'!AG$64="H",IF('5-man'!$Z$50="Ayak",1.276,0),0)</f>
        <v/>
      </c>
      <c r="AJ265">
        <f>IF('5-man'!AI$64="S",26.708,0)+IF('5-man'!AI$64="C",10.052,0)+IF('5-man'!AI$64="H",IF('5-man'!$Z$50="Ayak",0,IF('5-man'!$Z$50="Swift blade",9.844,9.929)),0)+IF('5-man'!AH$64="D",481.25,0)+IF('5-man'!AH$64="B",1.257,0)+IF('5-man'!AH$64="A",26.917,0)+IF('5-man'!AG$64="T",1.29,0)+IF('5-man'!AH$64="E",1.275,0)+IF('5-man'!AI$64="SB",18.815,0)+IF('5-man'!AH$64="H",IF('5-man'!$Z$50="Ayak",1.276,0),0)</f>
        <v/>
      </c>
      <c r="AK265">
        <f>IF('5-man'!AJ$64="S",26.708,0)+IF('5-man'!AJ$64="C",10.052,0)+IF('5-man'!AJ$64="H",IF('5-man'!$Z$50="Ayak",0,IF('5-man'!$Z$50="Swift blade",9.844,9.929)),0)+IF('5-man'!AI$64="D",481.25,0)+IF('5-man'!AI$64="B",1.257,0)+IF('5-man'!AI$64="A",26.917,0)+IF('5-man'!AH$64="T",1.29,0)+IF('5-man'!AI$64="E",1.275,0)+IF('5-man'!AJ$64="SB",18.815,0)+IF('5-man'!AI$64="H",IF('5-man'!$Z$50="Ayak",1.276,0),0)</f>
        <v/>
      </c>
      <c r="AL265">
        <f>IF('5-man'!AK$64="S",26.708,0)+IF('5-man'!AK$64="C",10.052,0)+IF('5-man'!AK$64="H",IF('5-man'!$Z$50="Ayak",0,IF('5-man'!$Z$50="Swift blade",9.844,9.929)),0)+IF('5-man'!AJ$64="D",481.25,0)+IF('5-man'!AJ$64="B",1.257,0)+IF('5-man'!AJ$64="A",26.917,0)+IF('5-man'!AI$64="T",1.29,0)+IF('5-man'!AJ$64="E",1.275,0)+IF('5-man'!AK$64="SB",18.815,0)+IF('5-man'!AJ$64="H",IF('5-man'!$Z$50="Ayak",1.276,0),0)</f>
        <v/>
      </c>
      <c r="AM265">
        <f>IF('5-man'!AL$64="S",26.708,0)+IF('5-man'!AL$64="C",10.052,0)+IF('5-man'!AL$64="H",IF('5-man'!$Z$50="Ayak",0,IF('5-man'!$Z$50="Swift blade",9.844,9.929)),0)+IF('5-man'!AK$64="D",481.25,0)+IF('5-man'!AK$64="B",1.257,0)+IF('5-man'!AK$64="A",26.917,0)+IF('5-man'!AJ$64="T",1.29,0)+IF('5-man'!AK$64="E",1.275,0)+IF('5-man'!AL$64="SB",18.815,0)+IF('5-man'!AK$64="H",IF('5-man'!$Z$50="Ayak",1.276,0),0)</f>
        <v/>
      </c>
      <c r="AN265">
        <f>IF('5-man'!AM$64="S",26.708,0)+IF('5-man'!AM$64="C",10.052,0)+IF('5-man'!AM$64="H",IF('5-man'!$Z$50="Ayak",0,IF('5-man'!$Z$50="Swift blade",9.844,9.929)),0)+IF('5-man'!AL$64="D",481.25,0)+IF('5-man'!AL$64="B",1.257,0)+IF('5-man'!AL$64="A",26.917,0)+IF('5-man'!AK$64="T",1.29,0)+IF('5-man'!AL$64="E",1.275,0)+IF('5-man'!AM$64="SB",18.815,0)+IF('5-man'!AL$64="H",IF('5-man'!$Z$50="Ayak",1.276,0),0)</f>
        <v/>
      </c>
      <c r="AO265">
        <f>IF('5-man'!AN$64="S",26.708,0)+IF('5-man'!AN$64="C",10.052,0)+IF('5-man'!AN$64="H",IF('5-man'!$Z$50="Ayak",0,IF('5-man'!$Z$50="Swift blade",9.844,9.929)),0)+IF('5-man'!AM$64="D",481.25,0)+IF('5-man'!AM$64="B",1.257,0)+IF('5-man'!AM$64="A",26.917,0)+IF('5-man'!AL$64="T",1.29,0)+IF('5-man'!AM$64="E",1.275,0)+IF('5-man'!AN$64="SB",18.815,0)+IF('5-man'!AM$64="H",IF('5-man'!$Z$50="Ayak",1.276,0),0)</f>
        <v/>
      </c>
      <c r="AP265">
        <f>IF('5-man'!AO$64="S",26.708,0)+IF('5-man'!AO$64="C",10.052,0)+IF('5-man'!AO$64="H",IF('5-man'!$Z$50="Ayak",0,IF('5-man'!$Z$50="Swift blade",9.844,9.929)),0)+IF('5-man'!AN$64="D",481.25,0)+IF('5-man'!AN$64="B",1.257,0)+IF('5-man'!AN$64="A",26.917,0)+IF('5-man'!AM$64="T",1.29,0)+IF('5-man'!AN$64="E",1.275,0)+IF('5-man'!AO$64="SB",18.815,0)+IF('5-man'!AN$64="H",IF('5-man'!$Z$50="Ayak",1.276,0),0)</f>
        <v/>
      </c>
      <c r="AQ265">
        <f>IF('5-man'!AP$64="S",26.708,0)+IF('5-man'!AP$64="C",10.052,0)+IF('5-man'!AP$64="H",IF('5-man'!$Z$50="Ayak",0,IF('5-man'!$Z$50="Swift blade",9.844,9.929)),0)+IF('5-man'!AO$64="D",481.25,0)+IF('5-man'!AO$64="B",1.257,0)+IF('5-man'!AO$64="A",26.917,0)+IF('5-man'!AN$64="T",1.29,0)+IF('5-man'!AO$64="E",1.275,0)+IF('5-man'!AP$64="SB",18.815,0)+IF('5-man'!AO$64="H",IF('5-man'!$Z$50="Ayak",1.276,0),0)</f>
        <v/>
      </c>
      <c r="AR265">
        <f>IF('5-man'!AQ$64="S",26.708,0)+IF('5-man'!AQ$64="C",10.052,0)+IF('5-man'!AQ$64="H",IF('5-man'!$Z$50="Ayak",0,IF('5-man'!$Z$50="Swift blade",9.844,9.929)),0)+IF('5-man'!AP$64="D",481.25,0)+IF('5-man'!AP$64="B",1.257,0)+IF('5-man'!AP$64="A",26.917,0)+IF('5-man'!AO$64="T",1.29,0)+IF('5-man'!AP$64="E",1.275,0)+IF('5-man'!AQ$64="SB",18.815,0)+IF('5-man'!AP$64="H",IF('5-man'!$Z$50="Ayak",1.276,0),0)</f>
        <v/>
      </c>
      <c r="AS265">
        <f>IF('5-man'!AR$64="S",26.708,0)+IF('5-man'!AR$64="C",10.052,0)+IF('5-man'!AR$64="H",IF('5-man'!$Z$50="Ayak",0,IF('5-man'!$Z$50="Swift blade",9.844,9.929)),0)+IF('5-man'!AQ$64="D",481.25,0)+IF('5-man'!AQ$64="B",1.257,0)+IF('5-man'!AQ$64="A",26.917,0)+IF('5-man'!AP$64="T",1.29,0)+IF('5-man'!AQ$64="E",1.275,0)+IF('5-man'!AR$64="SB",18.815,0)+IF('5-man'!AQ$64="H",IF('5-man'!$Z$50="Ayak",1.276,0),0)</f>
        <v/>
      </c>
      <c r="AT265">
        <f>IF('5-man'!AS$64="S",26.708,0)+IF('5-man'!AS$64="C",10.052,0)+IF('5-man'!AS$64="H",IF('5-man'!$Z$50="Ayak",0,IF('5-man'!$Z$50="Swift blade",9.844,9.929)),0)+IF('5-man'!AR$64="D",481.25,0)+IF('5-man'!AR$64="B",1.257,0)+IF('5-man'!AR$64="A",26.917,0)+IF('5-man'!AQ$64="T",1.29,0)+IF('5-man'!AR$64="E",1.275,0)+IF('5-man'!AS$64="SB",18.815,0)+IF('5-man'!AR$64="H",IF('5-man'!$Z$50="Ayak",1.276,0),0)</f>
        <v/>
      </c>
      <c r="AU265">
        <f>IF('5-man'!AT$64="S",26.708,0)+IF('5-man'!AT$64="C",10.052,0)+IF('5-man'!AT$64="H",IF('5-man'!$Z$50="Ayak",0,IF('5-man'!$Z$50="Swift blade",9.844,9.929)),0)+IF('5-man'!AS$64="D",481.25,0)+IF('5-man'!AS$64="B",1.257,0)+IF('5-man'!AS$64="A",26.917,0)+IF('5-man'!AR$64="T",1.29,0)+IF('5-man'!AS$64="E",1.275,0)+IF('5-man'!AT$64="SB",18.815,0)+IF('5-man'!AS$64="H",IF('5-man'!$Z$50="Ayak",1.276,0),0)</f>
        <v/>
      </c>
      <c r="AV265">
        <f>IF('5-man'!AU$64="S",26.708,0)+IF('5-man'!AU$64="C",10.052,0)+IF('5-man'!AU$64="H",IF('5-man'!$Z$50="Ayak",0,IF('5-man'!$Z$50="Swift blade",9.844,9.929)),0)+IF('5-man'!AT$64="D",481.25,0)+IF('5-man'!AT$64="B",1.257,0)+IF('5-man'!AT$64="A",26.917,0)+IF('5-man'!AS$64="T",1.29,0)+IF('5-man'!AT$64="E",1.275,0)+IF('5-man'!AU$64="SB",18.815,0)+IF('5-man'!AT$64="H",IF('5-man'!$Z$50="Ayak",1.276,0),0)</f>
        <v/>
      </c>
      <c r="AW265">
        <f>IF('5-man'!AV$64="S",26.708,0)+IF('5-man'!AV$64="C",10.052,0)+IF('5-man'!AV$64="H",IF('5-man'!$Z$50="Ayak",0,IF('5-man'!$Z$50="Swift blade",9.844,9.929)),0)+IF('5-man'!AU$64="D",481.25,0)+IF('5-man'!AU$64="B",1.257,0)+IF('5-man'!AU$64="A",26.917,0)+IF('5-man'!AT$64="T",1.29,0)+IF('5-man'!AU$64="E",1.275,0)+IF('5-man'!AV$64="SB",18.815,0)+IF('5-man'!AU$64="H",IF('5-man'!$Z$50="Ayak",1.276,0),0)</f>
        <v/>
      </c>
      <c r="AX265">
        <f>IF('5-man'!AW$64="S",26.708,0)+IF('5-man'!AW$64="C",10.052,0)+IF('5-man'!AW$64="H",IF('5-man'!$Z$50="Ayak",0,IF('5-man'!$Z$50="Swift blade",9.844,9.929)),0)+IF('5-man'!AV$64="D",481.25,0)+IF('5-man'!AV$64="B",1.257,0)+IF('5-man'!AV$64="A",26.917,0)+IF('5-man'!AU$64="T",1.29,0)+IF('5-man'!AV$64="E",1.275,0)+IF('5-man'!AW$64="SB",18.815,0)+IF('5-man'!AV$64="H",IF('5-man'!$Z$50="Ayak",1.276,0),0)</f>
        <v/>
      </c>
      <c r="AY265">
        <f>IF('5-man'!AX$64="S",26.708,0)+IF('5-man'!AX$64="C",10.052,0)+IF('5-man'!AX$64="H",IF('5-man'!$Z$50="Ayak",0,IF('5-man'!$Z$50="Swift blade",9.844,9.929)),0)+IF('5-man'!AW$64="D",481.25,0)+IF('5-man'!AW$64="B",1.257,0)+IF('5-man'!AW$64="A",26.917,0)+IF('5-man'!AV$64="T",1.29,0)+IF('5-man'!AW$64="E",1.275,0)+IF('5-man'!AX$64="SB",18.815,0)+IF('5-man'!AW$64="H",IF('5-man'!$Z$50="Ayak",1.276,0),0)</f>
        <v/>
      </c>
      <c r="AZ265">
        <f>IF('5-man'!AY$64="S",26.708,0)+IF('5-man'!AY$64="C",10.052,0)+IF('5-man'!AY$64="H",IF('5-man'!$Z$50="Ayak",0,IF('5-man'!$Z$50="Swift blade",9.844,9.929)),0)+IF('5-man'!AX$64="D",481.25,0)+IF('5-man'!AX$64="B",1.257,0)+IF('5-man'!AX$64="A",26.917,0)+IF('5-man'!AW$64="T",1.29,0)+IF('5-man'!AX$64="E",1.275,0)+IF('5-man'!AY$64="SB",18.815,0)+IF('5-man'!AX$64="H",IF('5-man'!$Z$50="Ayak",1.276,0),0)</f>
        <v/>
      </c>
      <c r="BA265">
        <f>IF('5-man'!AZ$64="S",26.708,0)+IF('5-man'!AZ$64="C",10.052,0)+IF('5-man'!AZ$64="H",IF('5-man'!$Z$50="Ayak",0,IF('5-man'!$Z$50="Swift blade",9.844,9.929)),0)+IF('5-man'!AY$64="D",481.25,0)+IF('5-man'!AY$64="B",1.257,0)+IF('5-man'!AY$64="A",26.917,0)+IF('5-man'!AX$64="T",1.29,0)+IF('5-man'!AY$64="E",1.275,0)+IF('5-man'!AZ$64="SB",18.815,0)+IF('5-man'!AY$64="H",IF('5-man'!$Z$50="Ayak",1.276,0),0)</f>
        <v/>
      </c>
      <c r="BB265">
        <f>IF('5-man'!BA$64="S",26.708,0)+IF('5-man'!BA$64="C",10.052,0)+IF('5-man'!BA$64="H",IF('5-man'!$Z$50="Ayak",0,IF('5-man'!$Z$50="Swift blade",9.844,9.929)),0)+IF('5-man'!AZ$64="D",481.25,0)+IF('5-man'!AZ$64="B",1.257,0)+IF('5-man'!AZ$64="A",26.917,0)+IF('5-man'!AY$64="T",1.29,0)+IF('5-man'!AZ$64="E",1.275,0)+IF('5-man'!BA$64="SB",18.815,0)+IF('5-man'!AZ$64="H",IF('5-man'!$Z$50="Ayak",1.276,0),0)</f>
        <v/>
      </c>
      <c r="BC265">
        <f>IF('5-man'!BB$64="S",26.708,0)+IF('5-man'!BB$64="C",10.052,0)+IF('5-man'!BB$64="H",IF('5-man'!$Z$50="Ayak",0,IF('5-man'!$Z$50="Swift blade",9.844,9.929)),0)+IF('5-man'!BA$64="D",481.25,0)+IF('5-man'!BA$64="B",1.257,0)+IF('5-man'!BA$64="A",26.917,0)+IF('5-man'!AZ$64="T",1.29,0)+IF('5-man'!BA$64="E",1.275,0)+IF('5-man'!BB$64="SB",18.815,0)+IF('5-man'!BA$64="H",IF('5-man'!$Z$50="Ayak",1.276,0),0)</f>
        <v/>
      </c>
      <c r="BD265">
        <f>IF('5-man'!BC$64="S",26.708,0)+IF('5-man'!BC$64="C",10.052,0)+IF('5-man'!BC$64="H",IF('5-man'!$Z$50="Ayak",0,IF('5-man'!$Z$50="Swift blade",9.844,9.929)),0)+IF('5-man'!BB$64="D",481.25,0)+IF('5-man'!BB$64="B",1.257,0)+IF('5-man'!BB$64="A",26.917,0)+IF('5-man'!BA$64="T",1.29,0)+IF('5-man'!BB$64="E",1.275,0)+IF('5-man'!BC$64="SB",18.815,0)+IF('5-man'!BB$64="H",IF('5-man'!$Z$50="Ayak",1.276,0),0)</f>
        <v/>
      </c>
      <c r="BE265">
        <f>IF('5-man'!BD$64="S",26.708,0)+IF('5-man'!BD$64="C",10.052,0)+IF('5-man'!BD$64="H",IF('5-man'!$Z$50="Ayak",0,IF('5-man'!$Z$50="Swift blade",9.844,9.929)),0)+IF('5-man'!BC$64="D",481.25,0)+IF('5-man'!BC$64="B",1.257,0)+IF('5-man'!BC$64="A",26.917,0)+IF('5-man'!BB$64="T",1.29,0)+IF('5-man'!BC$64="E",1.275,0)+IF('5-man'!BD$64="SB",18.815,0)+IF('5-man'!BC$64="H",IF('5-man'!$Z$50="Ayak",1.276,0),0)</f>
        <v/>
      </c>
      <c r="BF265">
        <f>IF('5-man'!BE$64="S",26.708,0)+IF('5-man'!BE$64="C",10.052,0)+IF('5-man'!BE$64="H",IF('5-man'!$Z$50="Ayak",0,IF('5-man'!$Z$50="Swift blade",9.844,9.929)),0)+IF('5-man'!BD$64="D",481.25,0)+IF('5-man'!BD$64="B",1.257,0)+IF('5-man'!BD$64="A",26.917,0)+IF('5-man'!BC$64="T",1.29,0)+IF('5-man'!BD$64="E",1.275,0)+IF('5-man'!BE$64="SB",18.815,0)+IF('5-man'!BD$64="H",IF('5-man'!$Z$50="Ayak",1.276,0),0)</f>
        <v/>
      </c>
      <c r="BG265">
        <f>IF('5-man'!BF$64="S",26.708,0)+IF('5-man'!BF$64="C",10.052,0)+IF('5-man'!BF$64="H",IF('5-man'!$Z$50="Ayak",0,IF('5-man'!$Z$50="Swift blade",9.844,9.929)),0)+IF('5-man'!BE$64="D",481.25,0)+IF('5-man'!BE$64="B",1.257,0)+IF('5-man'!BE$64="A",26.917,0)+IF('5-man'!BD$64="T",1.29,0)+IF('5-man'!BE$64="E",1.275,0)+IF('5-man'!BF$64="SB",18.815,0)+IF('5-man'!BE$64="H",IF('5-man'!$Z$50="Ayak",1.276,0),0)</f>
        <v/>
      </c>
      <c r="BH265">
        <f>IF('5-man'!BG$64="S",26.708,0)+IF('5-man'!BG$64="C",10.052,0)+IF('5-man'!BG$64="H",IF('5-man'!$Z$50="Ayak",0,IF('5-man'!$Z$50="Swift blade",9.844,9.929)),0)+IF('5-man'!BF$64="D",481.25,0)+IF('5-man'!BF$64="B",1.257,0)+IF('5-man'!BF$64="A",26.917,0)+IF('5-man'!BE$64="T",1.29,0)+IF('5-man'!BF$64="E",1.275,0)+IF('5-man'!BG$64="SB",18.815,0)+IF('5-man'!BF$64="H",IF('5-man'!$Z$50="Ayak",1.276,0),0)</f>
        <v/>
      </c>
      <c r="BI265">
        <f>IF('5-man'!BH$64="S",26.708,0)+IF('5-man'!BH$64="C",10.052,0)+IF('5-man'!BH$64="H",IF('5-man'!$Z$50="Ayak",0,IF('5-man'!$Z$50="Swift blade",9.844,9.929)),0)+IF('5-man'!BG$64="D",481.25,0)+IF('5-man'!BG$64="B",1.257,0)+IF('5-man'!BG$64="A",26.917,0)+IF('5-man'!BF$64="T",1.29,0)+IF('5-man'!BG$64="E",1.275,0)+IF('5-man'!BH$64="SB",18.815,0)+IF('5-man'!BG$64="H",IF('5-man'!$Z$50="Ayak",1.276,0),0)</f>
        <v/>
      </c>
      <c r="BJ265">
        <f>IF('5-man'!BI$64="S",26.708,0)+IF('5-man'!BI$64="C",10.052,0)+IF('5-man'!BI$64="H",IF('5-man'!$Z$50="Ayak",0,IF('5-man'!$Z$50="Swift blade",9.844,9.929)),0)+IF('5-man'!BH$64="D",481.25,0)+IF('5-man'!BH$64="B",1.257,0)+IF('5-man'!BH$64="A",26.917,0)+IF('5-man'!BG$64="T",1.29,0)+IF('5-man'!BH$64="E",1.275,0)+IF('5-man'!BI$64="SB",18.815,0)+IF('5-man'!BH$64="H",IF('5-man'!$Z$50="Ayak",1.276,0),0)</f>
        <v/>
      </c>
      <c r="BK265">
        <f>IF('5-man'!BJ$64="S",26.708,0)+IF('5-man'!BJ$64="C",10.052,0)+IF('5-man'!BJ$64="H",IF('5-man'!$Z$50="Ayak",0,IF('5-man'!$Z$50="Swift blade",9.844,9.929)),0)+IF('5-man'!BI$64="D",481.25,0)+IF('5-man'!BI$64="B",1.257,0)+IF('5-man'!BI$64="A",26.917,0)+IF('5-man'!BH$64="T",1.29,0)+IF('5-man'!BI$64="E",1.275,0)+IF('5-man'!BJ$64="SB",18.815,0)+IF('5-man'!BI$64="H",IF('5-man'!$Z$50="Ayak",1.276,0),0)</f>
        <v/>
      </c>
      <c r="BL265">
        <f>IF('5-man'!BK$64="S",26.708,0)+IF('5-man'!BK$64="C",10.052,0)+IF('5-man'!BK$64="H",IF('5-man'!$Z$50="Ayak",0,IF('5-man'!$Z$50="Swift blade",9.844,9.929)),0)+IF('5-man'!BJ$64="D",481.25,0)+IF('5-man'!BJ$64="B",1.257,0)+IF('5-man'!BJ$64="A",26.917,0)+IF('5-man'!BI$64="T",1.29,0)+IF('5-man'!BJ$64="E",1.275,0)+IF('5-man'!BK$64="SB",18.815,0)+IF('5-man'!BJ$64="H",IF('5-man'!$Z$50="Ayak",1.276,0),0)</f>
        <v/>
      </c>
      <c r="BM265">
        <f>IF('5-man'!BL$64="S",26.708,0)+IF('5-man'!BL$64="C",10.052,0)+IF('5-man'!BL$64="H",IF('5-man'!$Z$50="Ayak",0,IF('5-man'!$Z$50="Swift blade",9.844,9.929)),0)+IF('5-man'!BK$64="D",481.25,0)+IF('5-man'!BK$64="B",1.257,0)+IF('5-man'!BK$64="A",26.917,0)+IF('5-man'!BJ$64="T",1.29,0)+IF('5-man'!BK$64="E",1.275,0)+IF('5-man'!BL$64="SB",18.815,0)+IF('5-man'!BK$64="H",IF('5-man'!$Z$50="Ayak",1.276,0),0)</f>
        <v/>
      </c>
      <c r="BN265">
        <f>IF('5-man'!BM$64="S",26.708,0)+IF('5-man'!BM$64="C",10.052,0)+IF('5-man'!BM$64="H",IF('5-man'!$Z$50="Ayak",0,IF('5-man'!$Z$50="Swift blade",9.844,9.929)),0)+IF('5-man'!BL$64="D",481.25,0)+IF('5-man'!BL$64="B",1.257,0)+IF('5-man'!BL$64="A",26.917,0)+IF('5-man'!BK$64="T",1.29,0)+IF('5-man'!BL$64="E",1.275,0)+IF('5-man'!BM$64="SB",18.815,0)+IF('5-man'!BL$64="H",IF('5-man'!$Z$50="Ayak",1.276,0),0)</f>
        <v/>
      </c>
      <c r="BO265">
        <f>IF('5-man'!BN$64="S",26.708,0)+IF('5-man'!BN$64="C",10.052,0)+IF('5-man'!BN$64="H",IF('5-man'!$Z$50="Ayak",0,IF('5-man'!$Z$50="Swift blade",9.844,9.929)),0)+IF('5-man'!BM$64="D",481.25,0)+IF('5-man'!BM$64="B",1.257,0)+IF('5-man'!BM$64="A",26.917,0)+IF('5-man'!BL$64="T",1.29,0)+IF('5-man'!BM$64="E",1.275,0)+IF('5-man'!BN$64="SB",18.815,0)+IF('5-man'!BM$64="H",IF('5-man'!$Z$50="Ayak",1.276,0),0)</f>
        <v/>
      </c>
      <c r="BP265">
        <f>IF('5-man'!BO$64="S",26.708,0)+IF('5-man'!BO$64="C",10.052,0)+IF('5-man'!BO$64="H",IF('5-man'!$Z$50="Ayak",0,IF('5-man'!$Z$50="Swift blade",9.844,9.929)),0)+IF('5-man'!BN$64="D",481.25,0)+IF('5-man'!BN$64="B",1.257,0)+IF('5-man'!BN$64="A",26.917,0)+IF('5-man'!BM$64="T",1.29,0)+IF('5-man'!BN$64="E",1.275,0)+IF('5-man'!BO$64="SB",18.815,0)+IF('5-man'!BN$64="H",IF('5-man'!$Z$50="Ayak",1.276,0),0)</f>
        <v/>
      </c>
      <c r="BQ265">
        <f>IF('5-man'!BP$64="S",26.708,0)+IF('5-man'!BP$64="C",10.052,0)+IF('5-man'!BP$64="H",IF('5-man'!$Z$50="Ayak",0,IF('5-man'!$Z$50="Swift blade",9.844,9.929)),0)+IF('5-man'!BO$64="D",481.25,0)+IF('5-man'!BO$64="B",1.257,0)+IF('5-man'!BO$64="A",26.917,0)+IF('5-man'!BN$64="T",1.29,0)+IF('5-man'!BO$64="E",1.275,0)+IF('5-man'!BP$64="SB",18.815,0)+IF('5-man'!BO$64="H",IF('5-man'!$Z$50="Ayak",1.276,0),0)</f>
        <v/>
      </c>
      <c r="BR265">
        <f>IF('5-man'!BQ$64="S",26.708,0)+IF('5-man'!BQ$64="C",10.052,0)+IF('5-man'!BQ$64="H",IF('5-man'!$Z$50="Ayak",0,IF('5-man'!$Z$50="Swift blade",9.844,9.929)),0)+IF('5-man'!BP$64="D",481.25,0)+IF('5-man'!BP$64="B",1.257,0)+IF('5-man'!BP$64="A",26.917,0)+IF('5-man'!BO$64="T",1.29,0)+IF('5-man'!BP$64="E",1.275,0)+IF('5-man'!BQ$64="SB",18.815,0)+IF('5-man'!BP$64="H",IF('5-man'!$Z$50="Ayak",1.276,0),0)</f>
        <v/>
      </c>
      <c r="BS265">
        <f>IF('5-man'!BR$64="S",26.708,0)+IF('5-man'!BR$64="C",10.052,0)+IF('5-man'!BR$64="H",IF('5-man'!$Z$50="Ayak",0,IF('5-man'!$Z$50="Swift blade",9.844,9.929)),0)+IF('5-man'!BQ$64="D",481.25,0)+IF('5-man'!BQ$64="B",1.257,0)+IF('5-man'!BQ$64="A",26.917,0)+IF('5-man'!BP$64="T",1.29,0)+IF('5-man'!BQ$64="E",1.275,0)+IF('5-man'!BR$64="SB",18.815,0)+IF('5-man'!BQ$64="H",IF('5-man'!$Z$50="Ayak",1.276,0),0)</f>
        <v/>
      </c>
      <c r="BT265">
        <f>IF('5-man'!BS$64="S",26.708,0)+IF('5-man'!BS$64="C",10.052,0)+IF('5-man'!BS$64="H",IF('5-man'!$Z$50="Ayak",0,IF('5-man'!$Z$50="Swift blade",9.844,9.929)),0)+IF('5-man'!BR$64="D",481.25,0)+IF('5-man'!BR$64="B",1.257,0)+IF('5-man'!BR$64="A",26.917,0)+IF('5-man'!BQ$64="T",1.29,0)+IF('5-man'!BR$64="E",1.275,0)+IF('5-man'!BS$64="SB",18.815,0)+IF('5-man'!BR$64="H",IF('5-man'!$Z$50="Ayak",1.276,0),0)</f>
        <v/>
      </c>
      <c r="BU265">
        <f>IF('5-man'!BT$64="S",26.708,0)+IF('5-man'!BT$64="C",10.052,0)+IF('5-man'!BT$64="H",IF('5-man'!$Z$50="Ayak",0,IF('5-man'!$Z$50="Swift blade",9.844,9.929)),0)+IF('5-man'!BS$64="D",481.25,0)+IF('5-man'!BS$64="B",1.257,0)+IF('5-man'!BS$64="A",26.917,0)+IF('5-man'!BR$64="T",1.29,0)+IF('5-man'!BS$64="E",1.275,0)+IF('5-man'!BT$64="SB",18.815,0)+IF('5-man'!BS$64="H",IF('5-man'!$Z$50="Ayak",1.276,0),0)</f>
        <v/>
      </c>
      <c r="BV265">
        <f>IF('5-man'!BU$64="S",26.708,0)+IF('5-man'!BU$64="C",10.052,0)+IF('5-man'!BU$64="H",IF('5-man'!$Z$50="Ayak",0,IF('5-man'!$Z$50="Swift blade",9.844,9.929)),0)+IF('5-man'!BT$64="D",481.25,0)+IF('5-man'!BT$64="B",1.257,0)+IF('5-man'!BT$64="A",26.917,0)+IF('5-man'!BS$64="T",1.29,0)+IF('5-man'!BT$64="E",1.275,0)+IF('5-man'!BU$64="SB",18.815,0)+IF('5-man'!BT$64="H",IF('5-man'!$Z$50="Ayak",1.276,0),0)</f>
        <v/>
      </c>
      <c r="BW265">
        <f>IF('5-man'!BV$64="S",26.708,0)+IF('5-man'!BV$64="C",10.052,0)+IF('5-man'!BV$64="H",IF('5-man'!$Z$50="Ayak",0,IF('5-man'!$Z$50="Swift blade",9.844,9.929)),0)+IF('5-man'!BU$64="D",481.25,0)+IF('5-man'!BU$64="B",1.257,0)+IF('5-man'!BU$64="A",26.917,0)+IF('5-man'!BT$64="T",1.29,0)+IF('5-man'!BU$64="E",1.275,0)+IF('5-man'!BV$64="SB",18.815,0)+IF('5-man'!BU$64="H",IF('5-man'!$Z$50="Ayak",1.276,0),0)</f>
        <v/>
      </c>
      <c r="BX265">
        <f>IF('5-man'!BW$64="S",26.708,0)+IF('5-man'!BW$64="C",10.052,0)+IF('5-man'!BW$64="H",IF('5-man'!$Z$50="Ayak",0,IF('5-man'!$Z$50="Swift blade",9.844,9.929)),0)+IF('5-man'!BV$64="D",481.25,0)+IF('5-man'!BV$64="B",1.257,0)+IF('5-man'!BV$64="A",26.917,0)+IF('5-man'!BU$64="T",1.29,0)+IF('5-man'!BV$64="E",1.275,0)+IF('5-man'!BW$64="SB",18.815,0)+IF('5-man'!BV$64="H",IF('5-man'!$Z$50="Ayak",1.276,0),0)</f>
        <v/>
      </c>
      <c r="BY265">
        <f>IF('5-man'!BX$64="S",26.708,0)+IF('5-man'!BX$64="C",10.052,0)+IF('5-man'!BX$64="H",IF('5-man'!$Z$50="Ayak",0,IF('5-man'!$Z$50="Swift blade",9.844,9.929)),0)+IF('5-man'!BW$64="D",481.25,0)+IF('5-man'!BW$64="B",1.257,0)+IF('5-man'!BW$64="A",26.917,0)+IF('5-man'!BV$64="T",1.29,0)+IF('5-man'!BW$64="E",1.275,0)+IF('5-man'!BX$64="SB",18.815,0)+IF('5-man'!BW$64="H",IF('5-man'!$Z$50="Ayak",1.276,0),0)</f>
        <v/>
      </c>
      <c r="BZ265">
        <f>IF('5-man'!BY$64="S",26.708,0)+IF('5-man'!BY$64="C",10.052,0)+IF('5-man'!BY$64="H",IF('5-man'!$Z$50="Ayak",0,IF('5-man'!$Z$50="Swift blade",9.844,9.929)),0)+IF('5-man'!BX$64="D",481.25,0)+IF('5-man'!BX$64="B",1.257,0)+IF('5-man'!BX$64="A",26.917,0)+IF('5-man'!BW$64="T",1.29,0)+IF('5-man'!BX$64="E",1.275,0)+IF('5-man'!BY$64="SB",18.815,0)+IF('5-man'!BX$64="H",IF('5-man'!$Z$50="Ayak",1.276,0),0)</f>
        <v/>
      </c>
      <c r="CA265">
        <f>IF('5-man'!BZ$64="S",26.708,0)+IF('5-man'!BZ$64="C",10.052,0)+IF('5-man'!BZ$64="H",IF('5-man'!$Z$50="Ayak",0,IF('5-man'!$Z$50="Swift blade",9.844,9.929)),0)+IF('5-man'!BY$64="D",481.25,0)+IF('5-man'!BY$64="B",1.257,0)+IF('5-man'!BY$64="A",26.917,0)+IF('5-man'!BX$64="T",1.29,0)+IF('5-man'!BY$64="E",1.275,0)+IF('5-man'!BZ$64="SB",18.815,0)+IF('5-man'!BY$64="H",IF('5-man'!$Z$50="Ayak",1.276,0),0)</f>
        <v/>
      </c>
      <c r="CB265">
        <f>IF('5-man'!CA$64="S",26.708,0)+IF('5-man'!CA$64="C",10.052,0)+IF('5-man'!CA$64="H",IF('5-man'!$Z$50="Ayak",0,IF('5-man'!$Z$50="Swift blade",9.844,9.929)),0)+IF('5-man'!BZ$64="D",481.25,0)+IF('5-man'!BZ$64="B",1.257,0)+IF('5-man'!BZ$64="A",26.917,0)+IF('5-man'!BY$64="T",1.29,0)+IF('5-man'!BZ$64="E",1.275,0)+IF('5-man'!CA$64="SB",18.815,0)+IF('5-man'!BZ$64="H",IF('5-man'!$Z$50="Ayak",1.276,0),0)</f>
        <v/>
      </c>
      <c r="CC265">
        <f>IF('5-man'!CB$64="S",26.708,0)+IF('5-man'!CB$64="C",10.052,0)+IF('5-man'!CB$64="H",IF('5-man'!$Z$50="Ayak",0,IF('5-man'!$Z$50="Swift blade",9.844,9.929)),0)+IF('5-man'!CA$64="D",481.25,0)+IF('5-man'!CA$64="B",1.257,0)+IF('5-man'!CA$64="A",26.917,0)+IF('5-man'!BZ$64="T",1.29,0)+IF('5-man'!CA$64="E",1.275,0)+IF('5-man'!CB$64="SB",18.815,0)+IF('5-man'!CA$64="H",IF('5-man'!$Z$50="Ayak",1.276,0),0)</f>
        <v/>
      </c>
      <c r="CD265">
        <f>IF('5-man'!CC$64="S",26.708,0)+IF('5-man'!CC$64="C",10.052,0)+IF('5-man'!CC$64="H",IF('5-man'!$Z$50="Ayak",0,IF('5-man'!$Z$50="Swift blade",9.844,9.929)),0)+IF('5-man'!CB$64="D",481.25,0)+IF('5-man'!CB$64="B",1.257,0)+IF('5-man'!CB$64="A",26.917,0)+IF('5-man'!CA$64="T",1.29,0)+IF('5-man'!CB$64="E",1.275,0)+IF('5-man'!CC$64="SB",18.815,0)+IF('5-man'!CB$64="H",IF('5-man'!$Z$50="Ayak",1.276,0),0)</f>
        <v/>
      </c>
    </row>
    <row r="266">
      <c r="A266" t="inlineStr">
        <is>
          <t>P2 misc</t>
        </is>
      </c>
      <c r="B266">
        <f>IF('5-man'!$BF$42="",MIN($C$296:$CD$296),'5-man'!$BF$42)</f>
        <v/>
      </c>
      <c r="C266">
        <f>MIN(100,INDEX($B$261:$CD$261,1,N266+1)+IF(AND(ISNUMBER(Q266),Q266&gt;N266),25,0))</f>
        <v/>
      </c>
      <c r="D266">
        <f>INDEX($B$262:$CD$262,1,N266+1)</f>
        <v/>
      </c>
      <c r="E266">
        <f>MIN(100,C266+IF(OR('5-man'!$L$43=TRUE,'5-man'!$L$43="TRUE",'5-man'!$L$43="Yes"),15,0))</f>
        <v/>
      </c>
      <c r="F266">
        <f>MAX(0,ROUNDUP((IF('5-man'!$AH$43="",IF('5-man'!$AE$43="",0,'5-man'!$AE$43),'5-man'!$AH$43)-E266)/10,0))</f>
        <v/>
      </c>
      <c r="G266">
        <f>IF(F266=0,I266,MAX(I266,N266+(IF(OR('5-man'!$F$43=TRUE,'5-man'!$F$43="TRUE",'5-man'!$F$43="Yes"),25,50)-D266)+IF(OR('5-man'!$F$43=TRUE,'5-man'!$F$43="TRUE",'5-man'!$F$43="Yes"),25,50)*(F266-1)))</f>
        <v/>
      </c>
      <c r="H266">
        <f>MIN(100,E266+10*F266)</f>
        <v/>
      </c>
      <c r="I266">
        <f>B266+IF('5-man'!$BF$42="",19,21)</f>
        <v/>
      </c>
      <c r="J266">
        <f>IF(G266-I266&lt;=0,0,4*INT((G266-I266)/21)+(MOD(G266-I266,21)&gt;0)+(MOD(G266-I266,21)&gt;6)+(MOD(G266-I266,21)&gt;11)+(MOD(G266-I266,21)&gt;16))</f>
        <v/>
      </c>
      <c r="K266">
        <f>IF(OR('5-man'!$F$43=TRUE,'5-man'!$F$43="TRUE",'5-man'!$F$43="Yes"),H266,E266)-IF('5-man'!$AE$43="",0,'5-man'!$AE$43)+15*(OR('5-man'!$O$43=TRUE,'5-man'!$O$43="TRUE",'5-man'!$O$43="Yes"))+15*(OR('5-man'!$R$43=TRUE,'5-man'!$R$43="TRUE",'5-man'!$R$43="Yes"))</f>
        <v/>
      </c>
      <c r="L266">
        <f>MAX(0,ROUNDUP((IF('5-man'!$AX$43="",30,'5-man'!$AX$43)-K266)/10,0))</f>
        <v/>
      </c>
      <c r="M266">
        <f>IF(OR('5-man'!$F$43=TRUE,'5-man'!$F$43="TRUE",'5-man'!$F$43="Yes"),G266+50*L266,IF(L266=0,N266,N266+(50-D266)+50*(L266-1)))</f>
        <v/>
      </c>
      <c r="N266">
        <f>MAX($C$267:$CD$267)</f>
        <v/>
      </c>
      <c r="O266">
        <f>MAX(0,ROUNDUP((IF('5-man'!$AE$43="",0,'5-man'!$AE$43)-H266)/10,0))</f>
        <v/>
      </c>
      <c r="P266">
        <f>G266+50*O266</f>
        <v/>
      </c>
      <c r="Q266">
        <f>IF(OR('5-man'!$V$43="",COUNTIF('5-man'!$C$64:'5-man'!$CD$64,"P")&gt;0),"",IFERROR(INT(IF(ISNUMBER('5-man'!$V$43),IF('5-man'!$V$43&lt;1,'5-man'!$V$43*86400,'5-man'!$V$43),VALUE(LEFT('5-man'!$V$43,FIND(":",'5-man'!$V$43)-1))*60+VALUE(MID('5-man'!$V$43,FIND(":",'5-man'!$V$43)+1,20)))/0.6+0.000001),""))</f>
        <v/>
      </c>
      <c r="R266">
        <f>IF(AND(IF('5-man'!$C$43="",100,'5-man'!$C$43)=95,COUNTIF('5-man'!$C$64:$CD$64,"R")=0,COUNTIF('5-man'!$C$64:$CD$64,"D")&gt;0),INDEX('5-man'!$C$62:$CD$62,1,MATCH("D",'5-man'!$C$64:$CD$64,0))+1,"")</f>
      </c>
    </row>
    <row r="267">
      <c r="A267" t="inlineStr">
        <is>
          <t>P2 act</t>
        </is>
      </c>
      <c r="C267">
        <f>IF(OR('5-man'!C$64="P",OR('5-man'!C$64="R",'5-man'!C$62=$R$266),AND('5-man'!C$62&lt;=IF('5-man'!$BF$42="",999,'5-man'!$BF$42),OR('5-man'!C$64="D",LEFT('5-man'!C$64,3)="ST&gt;",OR(AND('5-man'!C$63="ST&gt;2",C252&gt;=100),AND('5-man'!C$65="ST&gt;2",C268&gt;=100),AND('5-man'!C$66="ST&gt;2",C276&gt;=100),AND('5-man'!C$67="ST&gt;2",C284&gt;=100))))),'5-man'!C$62,0)</f>
        <v/>
      </c>
      <c r="D267">
        <f>IF(OR('5-man'!D$64="P",OR('5-man'!D$64="R",'5-man'!D$62=$R$266),AND('5-man'!D$62&lt;=IF('5-man'!$BF$42="",999,'5-man'!$BF$42),OR('5-man'!D$64="D",LEFT('5-man'!D$64,3)="ST&gt;",OR(AND('5-man'!D$63="ST&gt;2",D252&gt;=100),AND('5-man'!D$65="ST&gt;2",D268&gt;=100),AND('5-man'!D$66="ST&gt;2",D276&gt;=100),AND('5-man'!D$67="ST&gt;2",D284&gt;=100))))),'5-man'!D$62,0)</f>
        <v/>
      </c>
      <c r="E267">
        <f>IF(OR('5-man'!E$64="P",OR('5-man'!E$64="R",'5-man'!E$62=$R$266),AND('5-man'!E$62&lt;=IF('5-man'!$BF$42="",999,'5-man'!$BF$42),OR('5-man'!E$64="D",LEFT('5-man'!E$64,3)="ST&gt;",OR(AND('5-man'!E$63="ST&gt;2",E252&gt;=100),AND('5-man'!E$65="ST&gt;2",E268&gt;=100),AND('5-man'!E$66="ST&gt;2",E276&gt;=100),AND('5-man'!E$67="ST&gt;2",E284&gt;=100))))),'5-man'!E$62,0)</f>
        <v/>
      </c>
      <c r="F267">
        <f>IF(OR('5-man'!F$64="P",OR('5-man'!F$64="R",'5-man'!F$62=$R$266),AND('5-man'!F$62&lt;=IF('5-man'!$BF$42="",999,'5-man'!$BF$42),OR('5-man'!F$64="D",LEFT('5-man'!F$64,3)="ST&gt;",OR(AND('5-man'!F$63="ST&gt;2",F252&gt;=100),AND('5-man'!F$65="ST&gt;2",F268&gt;=100),AND('5-man'!F$66="ST&gt;2",F276&gt;=100),AND('5-man'!F$67="ST&gt;2",F284&gt;=100))))),'5-man'!F$62,0)</f>
        <v/>
      </c>
      <c r="G267">
        <f>IF(OR('5-man'!G$64="P",OR('5-man'!G$64="R",'5-man'!G$62=$R$266),AND('5-man'!G$62&lt;=IF('5-man'!$BF$42="",999,'5-man'!$BF$42),OR('5-man'!G$64="D",LEFT('5-man'!G$64,3)="ST&gt;",OR(AND('5-man'!G$63="ST&gt;2",G252&gt;=100),AND('5-man'!G$65="ST&gt;2",G268&gt;=100),AND('5-man'!G$66="ST&gt;2",G276&gt;=100),AND('5-man'!G$67="ST&gt;2",G284&gt;=100))))),'5-man'!G$62,0)</f>
        <v/>
      </c>
      <c r="H267">
        <f>IF(OR('5-man'!H$64="P",OR('5-man'!H$64="R",'5-man'!H$62=$R$266),AND('5-man'!H$62&lt;=IF('5-man'!$BF$42="",999,'5-man'!$BF$42),OR('5-man'!H$64="D",LEFT('5-man'!H$64,3)="ST&gt;",OR(AND('5-man'!H$63="ST&gt;2",H252&gt;=100),AND('5-man'!H$65="ST&gt;2",H268&gt;=100),AND('5-man'!H$66="ST&gt;2",H276&gt;=100),AND('5-man'!H$67="ST&gt;2",H284&gt;=100))))),'5-man'!H$62,0)</f>
        <v/>
      </c>
      <c r="I267">
        <f>IF(OR('5-man'!I$64="P",OR('5-man'!I$64="R",'5-man'!I$62=$R$266),AND('5-man'!I$62&lt;=IF('5-man'!$BF$42="",999,'5-man'!$BF$42),OR('5-man'!I$64="D",LEFT('5-man'!I$64,3)="ST&gt;",OR(AND('5-man'!I$63="ST&gt;2",I252&gt;=100),AND('5-man'!I$65="ST&gt;2",I268&gt;=100),AND('5-man'!I$66="ST&gt;2",I276&gt;=100),AND('5-man'!I$67="ST&gt;2",I284&gt;=100))))),'5-man'!I$62,0)</f>
        <v/>
      </c>
      <c r="J267">
        <f>IF(OR('5-man'!J$64="P",OR('5-man'!J$64="R",'5-man'!J$62=$R$266),AND('5-man'!J$62&lt;=IF('5-man'!$BF$42="",999,'5-man'!$BF$42),OR('5-man'!J$64="D",LEFT('5-man'!J$64,3)="ST&gt;",OR(AND('5-man'!J$63="ST&gt;2",J252&gt;=100),AND('5-man'!J$65="ST&gt;2",J268&gt;=100),AND('5-man'!J$66="ST&gt;2",J276&gt;=100),AND('5-man'!J$67="ST&gt;2",J284&gt;=100))))),'5-man'!J$62,0)</f>
        <v/>
      </c>
      <c r="K267">
        <f>IF(OR('5-man'!K$64="P",OR('5-man'!K$64="R",'5-man'!K$62=$R$266),AND('5-man'!K$62&lt;=IF('5-man'!$BF$42="",999,'5-man'!$BF$42),OR('5-man'!K$64="D",LEFT('5-man'!K$64,3)="ST&gt;",OR(AND('5-man'!K$63="ST&gt;2",K252&gt;=100),AND('5-man'!K$65="ST&gt;2",K268&gt;=100),AND('5-man'!K$66="ST&gt;2",K276&gt;=100),AND('5-man'!K$67="ST&gt;2",K284&gt;=100))))),'5-man'!K$62,0)</f>
        <v/>
      </c>
      <c r="L267">
        <f>IF(OR('5-man'!L$64="P",OR('5-man'!L$64="R",'5-man'!L$62=$R$266),AND('5-man'!L$62&lt;=IF('5-man'!$BF$42="",999,'5-man'!$BF$42),OR('5-man'!L$64="D",LEFT('5-man'!L$64,3)="ST&gt;",OR(AND('5-man'!L$63="ST&gt;2",L252&gt;=100),AND('5-man'!L$65="ST&gt;2",L268&gt;=100),AND('5-man'!L$66="ST&gt;2",L276&gt;=100),AND('5-man'!L$67="ST&gt;2",L284&gt;=100))))),'5-man'!L$62,0)</f>
        <v/>
      </c>
      <c r="M267">
        <f>IF(OR('5-man'!M$64="P",OR('5-man'!M$64="R",'5-man'!M$62=$R$266),AND('5-man'!M$62&lt;=IF('5-man'!$BF$42="",999,'5-man'!$BF$42),OR('5-man'!M$64="D",LEFT('5-man'!M$64,3)="ST&gt;",OR(AND('5-man'!M$63="ST&gt;2",M252&gt;=100),AND('5-man'!M$65="ST&gt;2",M268&gt;=100),AND('5-man'!M$66="ST&gt;2",M276&gt;=100),AND('5-man'!M$67="ST&gt;2",M284&gt;=100))))),'5-man'!M$62,0)</f>
        <v/>
      </c>
      <c r="N267">
        <f>IF(OR('5-man'!N$64="P",OR('5-man'!N$64="R",'5-man'!N$62=$R$266),AND('5-man'!N$62&lt;=IF('5-man'!$BF$42="",999,'5-man'!$BF$42),OR('5-man'!N$64="D",LEFT('5-man'!N$64,3)="ST&gt;",OR(AND('5-man'!N$63="ST&gt;2",N252&gt;=100),AND('5-man'!N$65="ST&gt;2",N268&gt;=100),AND('5-man'!N$66="ST&gt;2",N276&gt;=100),AND('5-man'!N$67="ST&gt;2",N284&gt;=100))))),'5-man'!N$62,0)</f>
        <v/>
      </c>
      <c r="O267">
        <f>IF(OR('5-man'!O$64="P",OR('5-man'!O$64="R",'5-man'!O$62=$R$266),AND('5-man'!O$62&lt;=IF('5-man'!$BF$42="",999,'5-man'!$BF$42),OR('5-man'!O$64="D",LEFT('5-man'!O$64,3)="ST&gt;",OR(AND('5-man'!O$63="ST&gt;2",O252&gt;=100),AND('5-man'!O$65="ST&gt;2",O268&gt;=100),AND('5-man'!O$66="ST&gt;2",O276&gt;=100),AND('5-man'!O$67="ST&gt;2",O284&gt;=100))))),'5-man'!O$62,0)</f>
        <v/>
      </c>
      <c r="P267">
        <f>IF(OR('5-man'!P$64="P",OR('5-man'!P$64="R",'5-man'!P$62=$R$266),AND('5-man'!P$62&lt;=IF('5-man'!$BF$42="",999,'5-man'!$BF$42),OR('5-man'!P$64="D",LEFT('5-man'!P$64,3)="ST&gt;",OR(AND('5-man'!P$63="ST&gt;2",P252&gt;=100),AND('5-man'!P$65="ST&gt;2",P268&gt;=100),AND('5-man'!P$66="ST&gt;2",P276&gt;=100),AND('5-man'!P$67="ST&gt;2",P284&gt;=100))))),'5-man'!P$62,0)</f>
        <v/>
      </c>
      <c r="Q267">
        <f>IF(OR('5-man'!Q$64="P",OR('5-man'!Q$64="R",'5-man'!Q$62=$R$266),AND('5-man'!Q$62&lt;=IF('5-man'!$BF$42="",999,'5-man'!$BF$42),OR('5-man'!Q$64="D",LEFT('5-man'!Q$64,3)="ST&gt;",OR(AND('5-man'!Q$63="ST&gt;2",Q252&gt;=100),AND('5-man'!Q$65="ST&gt;2",Q268&gt;=100),AND('5-man'!Q$66="ST&gt;2",Q276&gt;=100),AND('5-man'!Q$67="ST&gt;2",Q284&gt;=100))))),'5-man'!Q$62,0)</f>
        <v/>
      </c>
      <c r="R267">
        <f>IF(OR('5-man'!R$64="P",OR('5-man'!R$64="R",'5-man'!R$62=$R$266),AND('5-man'!R$62&lt;=IF('5-man'!$BF$42="",999,'5-man'!$BF$42),OR('5-man'!R$64="D",LEFT('5-man'!R$64,3)="ST&gt;",OR(AND('5-man'!R$63="ST&gt;2",R252&gt;=100),AND('5-man'!R$65="ST&gt;2",R268&gt;=100),AND('5-man'!R$66="ST&gt;2",R276&gt;=100),AND('5-man'!R$67="ST&gt;2",R284&gt;=100))))),'5-man'!R$62,0)</f>
        <v/>
      </c>
      <c r="S267">
        <f>IF(OR('5-man'!S$64="P",OR('5-man'!S$64="R",'5-man'!S$62=$R$266),AND('5-man'!S$62&lt;=IF('5-man'!$BF$42="",999,'5-man'!$BF$42),OR('5-man'!S$64="D",LEFT('5-man'!S$64,3)="ST&gt;",OR(AND('5-man'!S$63="ST&gt;2",S252&gt;=100),AND('5-man'!S$65="ST&gt;2",S268&gt;=100),AND('5-man'!S$66="ST&gt;2",S276&gt;=100),AND('5-man'!S$67="ST&gt;2",S284&gt;=100))))),'5-man'!S$62,0)</f>
        <v/>
      </c>
      <c r="T267">
        <f>IF(OR('5-man'!T$64="P",OR('5-man'!T$64="R",'5-man'!T$62=$R$266),AND('5-man'!T$62&lt;=IF('5-man'!$BF$42="",999,'5-man'!$BF$42),OR('5-man'!T$64="D",LEFT('5-man'!T$64,3)="ST&gt;",OR(AND('5-man'!T$63="ST&gt;2",T252&gt;=100),AND('5-man'!T$65="ST&gt;2",T268&gt;=100),AND('5-man'!T$66="ST&gt;2",T276&gt;=100),AND('5-man'!T$67="ST&gt;2",T284&gt;=100))))),'5-man'!T$62,0)</f>
        <v/>
      </c>
      <c r="U267">
        <f>IF(OR('5-man'!U$64="P",OR('5-man'!U$64="R",'5-man'!U$62=$R$266),AND('5-man'!U$62&lt;=IF('5-man'!$BF$42="",999,'5-man'!$BF$42),OR('5-man'!U$64="D",LEFT('5-man'!U$64,3)="ST&gt;",OR(AND('5-man'!U$63="ST&gt;2",U252&gt;=100),AND('5-man'!U$65="ST&gt;2",U268&gt;=100),AND('5-man'!U$66="ST&gt;2",U276&gt;=100),AND('5-man'!U$67="ST&gt;2",U284&gt;=100))))),'5-man'!U$62,0)</f>
        <v/>
      </c>
      <c r="V267">
        <f>IF(OR('5-man'!V$64="P",OR('5-man'!V$64="R",'5-man'!V$62=$R$266),AND('5-man'!V$62&lt;=IF('5-man'!$BF$42="",999,'5-man'!$BF$42),OR('5-man'!V$64="D",LEFT('5-man'!V$64,3)="ST&gt;",OR(AND('5-man'!V$63="ST&gt;2",V252&gt;=100),AND('5-man'!V$65="ST&gt;2",V268&gt;=100),AND('5-man'!V$66="ST&gt;2",V276&gt;=100),AND('5-man'!V$67="ST&gt;2",V284&gt;=100))))),'5-man'!V$62,0)</f>
        <v/>
      </c>
      <c r="W267">
        <f>IF(OR('5-man'!W$64="P",OR('5-man'!W$64="R",'5-man'!W$62=$R$266),AND('5-man'!W$62&lt;=IF('5-man'!$BF$42="",999,'5-man'!$BF$42),OR('5-man'!W$64="D",LEFT('5-man'!W$64,3)="ST&gt;",OR(AND('5-man'!W$63="ST&gt;2",W252&gt;=100),AND('5-man'!W$65="ST&gt;2",W268&gt;=100),AND('5-man'!W$66="ST&gt;2",W276&gt;=100),AND('5-man'!W$67="ST&gt;2",W284&gt;=100))))),'5-man'!W$62,0)</f>
        <v/>
      </c>
      <c r="X267">
        <f>IF(OR('5-man'!X$64="P",OR('5-man'!X$64="R",'5-man'!X$62=$R$266),AND('5-man'!X$62&lt;=IF('5-man'!$BF$42="",999,'5-man'!$BF$42),OR('5-man'!X$64="D",LEFT('5-man'!X$64,3)="ST&gt;",OR(AND('5-man'!X$63="ST&gt;2",X252&gt;=100),AND('5-man'!X$65="ST&gt;2",X268&gt;=100),AND('5-man'!X$66="ST&gt;2",X276&gt;=100),AND('5-man'!X$67="ST&gt;2",X284&gt;=100))))),'5-man'!X$62,0)</f>
        <v/>
      </c>
      <c r="Y267">
        <f>IF(OR('5-man'!Y$64="P",OR('5-man'!Y$64="R",'5-man'!Y$62=$R$266),AND('5-man'!Y$62&lt;=IF('5-man'!$BF$42="",999,'5-man'!$BF$42),OR('5-man'!Y$64="D",LEFT('5-man'!Y$64,3)="ST&gt;",OR(AND('5-man'!Y$63="ST&gt;2",Y252&gt;=100),AND('5-man'!Y$65="ST&gt;2",Y268&gt;=100),AND('5-man'!Y$66="ST&gt;2",Y276&gt;=100),AND('5-man'!Y$67="ST&gt;2",Y284&gt;=100))))),'5-man'!Y$62,0)</f>
        <v/>
      </c>
      <c r="Z267">
        <f>IF(OR('5-man'!Z$64="P",OR('5-man'!Z$64="R",'5-man'!Z$62=$R$266),AND('5-man'!Z$62&lt;=IF('5-man'!$BF$42="",999,'5-man'!$BF$42),OR('5-man'!Z$64="D",LEFT('5-man'!Z$64,3)="ST&gt;",OR(AND('5-man'!Z$63="ST&gt;2",Z252&gt;=100),AND('5-man'!Z$65="ST&gt;2",Z268&gt;=100),AND('5-man'!Z$66="ST&gt;2",Z276&gt;=100),AND('5-man'!Z$67="ST&gt;2",Z284&gt;=100))))),'5-man'!Z$62,0)</f>
        <v/>
      </c>
      <c r="AA267">
        <f>IF(OR('5-man'!AA$64="P",OR('5-man'!AA$64="R",'5-man'!AA$62=$R$266),AND('5-man'!AA$62&lt;=IF('5-man'!$BF$42="",999,'5-man'!$BF$42),OR('5-man'!AA$64="D",LEFT('5-man'!AA$64,3)="ST&gt;",OR(AND('5-man'!AA$63="ST&gt;2",AA252&gt;=100),AND('5-man'!AA$65="ST&gt;2",AA268&gt;=100),AND('5-man'!AA$66="ST&gt;2",AA276&gt;=100),AND('5-man'!AA$67="ST&gt;2",AA284&gt;=100))))),'5-man'!AA$62,0)</f>
        <v/>
      </c>
      <c r="AB267">
        <f>IF(OR('5-man'!AB$64="P",OR('5-man'!AB$64="R",'5-man'!AB$62=$R$266),AND('5-man'!AB$62&lt;=IF('5-man'!$BF$42="",999,'5-man'!$BF$42),OR('5-man'!AB$64="D",LEFT('5-man'!AB$64,3)="ST&gt;",OR(AND('5-man'!AB$63="ST&gt;2",AB252&gt;=100),AND('5-man'!AB$65="ST&gt;2",AB268&gt;=100),AND('5-man'!AB$66="ST&gt;2",AB276&gt;=100),AND('5-man'!AB$67="ST&gt;2",AB284&gt;=100))))),'5-man'!AB$62,0)</f>
        <v/>
      </c>
      <c r="AC267">
        <f>IF(OR('5-man'!AC$64="P",OR('5-man'!AC$64="R",'5-man'!AC$62=$R$266),AND('5-man'!AC$62&lt;=IF('5-man'!$BF$42="",999,'5-man'!$BF$42),OR('5-man'!AC$64="D",LEFT('5-man'!AC$64,3)="ST&gt;",OR(AND('5-man'!AC$63="ST&gt;2",AC252&gt;=100),AND('5-man'!AC$65="ST&gt;2",AC268&gt;=100),AND('5-man'!AC$66="ST&gt;2",AC276&gt;=100),AND('5-man'!AC$67="ST&gt;2",AC284&gt;=100))))),'5-man'!AC$62,0)</f>
        <v/>
      </c>
      <c r="AD267">
        <f>IF(OR('5-man'!AD$64="P",OR('5-man'!AD$64="R",'5-man'!AD$62=$R$266),AND('5-man'!AD$62&lt;=IF('5-man'!$BF$42="",999,'5-man'!$BF$42),OR('5-man'!AD$64="D",LEFT('5-man'!AD$64,3)="ST&gt;",OR(AND('5-man'!AD$63="ST&gt;2",AD252&gt;=100),AND('5-man'!AD$65="ST&gt;2",AD268&gt;=100),AND('5-man'!AD$66="ST&gt;2",AD276&gt;=100),AND('5-man'!AD$67="ST&gt;2",AD284&gt;=100))))),'5-man'!AD$62,0)</f>
        <v/>
      </c>
      <c r="AE267">
        <f>IF(OR('5-man'!AE$64="P",OR('5-man'!AE$64="R",'5-man'!AE$62=$R$266),AND('5-man'!AE$62&lt;=IF('5-man'!$BF$42="",999,'5-man'!$BF$42),OR('5-man'!AE$64="D",LEFT('5-man'!AE$64,3)="ST&gt;",OR(AND('5-man'!AE$63="ST&gt;2",AE252&gt;=100),AND('5-man'!AE$65="ST&gt;2",AE268&gt;=100),AND('5-man'!AE$66="ST&gt;2",AE276&gt;=100),AND('5-man'!AE$67="ST&gt;2",AE284&gt;=100))))),'5-man'!AE$62,0)</f>
        <v/>
      </c>
      <c r="AF267">
        <f>IF(OR('5-man'!AF$64="P",OR('5-man'!AF$64="R",'5-man'!AF$62=$R$266),AND('5-man'!AF$62&lt;=IF('5-man'!$BF$42="",999,'5-man'!$BF$42),OR('5-man'!AF$64="D",LEFT('5-man'!AF$64,3)="ST&gt;",OR(AND('5-man'!AF$63="ST&gt;2",AF252&gt;=100),AND('5-man'!AF$65="ST&gt;2",AF268&gt;=100),AND('5-man'!AF$66="ST&gt;2",AF276&gt;=100),AND('5-man'!AF$67="ST&gt;2",AF284&gt;=100))))),'5-man'!AF$62,0)</f>
        <v/>
      </c>
      <c r="AG267">
        <f>IF(OR('5-man'!AG$64="P",OR('5-man'!AG$64="R",'5-man'!AG$62=$R$266),AND('5-man'!AG$62&lt;=IF('5-man'!$BF$42="",999,'5-man'!$BF$42),OR('5-man'!AG$64="D",LEFT('5-man'!AG$64,3)="ST&gt;",OR(AND('5-man'!AG$63="ST&gt;2",AG252&gt;=100),AND('5-man'!AG$65="ST&gt;2",AG268&gt;=100),AND('5-man'!AG$66="ST&gt;2",AG276&gt;=100),AND('5-man'!AG$67="ST&gt;2",AG284&gt;=100))))),'5-man'!AG$62,0)</f>
        <v/>
      </c>
      <c r="AH267">
        <f>IF(OR('5-man'!AH$64="P",OR('5-man'!AH$64="R",'5-man'!AH$62=$R$266),AND('5-man'!AH$62&lt;=IF('5-man'!$BF$42="",999,'5-man'!$BF$42),OR('5-man'!AH$64="D",LEFT('5-man'!AH$64,3)="ST&gt;",OR(AND('5-man'!AH$63="ST&gt;2",AH252&gt;=100),AND('5-man'!AH$65="ST&gt;2",AH268&gt;=100),AND('5-man'!AH$66="ST&gt;2",AH276&gt;=100),AND('5-man'!AH$67="ST&gt;2",AH284&gt;=100))))),'5-man'!AH$62,0)</f>
        <v/>
      </c>
      <c r="AI267">
        <f>IF(OR('5-man'!AI$64="P",OR('5-man'!AI$64="R",'5-man'!AI$62=$R$266),AND('5-man'!AI$62&lt;=IF('5-man'!$BF$42="",999,'5-man'!$BF$42),OR('5-man'!AI$64="D",LEFT('5-man'!AI$64,3)="ST&gt;",OR(AND('5-man'!AI$63="ST&gt;2",AI252&gt;=100),AND('5-man'!AI$65="ST&gt;2",AI268&gt;=100),AND('5-man'!AI$66="ST&gt;2",AI276&gt;=100),AND('5-man'!AI$67="ST&gt;2",AI284&gt;=100))))),'5-man'!AI$62,0)</f>
        <v/>
      </c>
      <c r="AJ267">
        <f>IF(OR('5-man'!AJ$64="P",OR('5-man'!AJ$64="R",'5-man'!AJ$62=$R$266),AND('5-man'!AJ$62&lt;=IF('5-man'!$BF$42="",999,'5-man'!$BF$42),OR('5-man'!AJ$64="D",LEFT('5-man'!AJ$64,3)="ST&gt;",OR(AND('5-man'!AJ$63="ST&gt;2",AJ252&gt;=100),AND('5-man'!AJ$65="ST&gt;2",AJ268&gt;=100),AND('5-man'!AJ$66="ST&gt;2",AJ276&gt;=100),AND('5-man'!AJ$67="ST&gt;2",AJ284&gt;=100))))),'5-man'!AJ$62,0)</f>
        <v/>
      </c>
      <c r="AK267">
        <f>IF(OR('5-man'!AK$64="P",OR('5-man'!AK$64="R",'5-man'!AK$62=$R$266),AND('5-man'!AK$62&lt;=IF('5-man'!$BF$42="",999,'5-man'!$BF$42),OR('5-man'!AK$64="D",LEFT('5-man'!AK$64,3)="ST&gt;",OR(AND('5-man'!AK$63="ST&gt;2",AK252&gt;=100),AND('5-man'!AK$65="ST&gt;2",AK268&gt;=100),AND('5-man'!AK$66="ST&gt;2",AK276&gt;=100),AND('5-man'!AK$67="ST&gt;2",AK284&gt;=100))))),'5-man'!AK$62,0)</f>
        <v/>
      </c>
      <c r="AL267">
        <f>IF(OR('5-man'!AL$64="P",OR('5-man'!AL$64="R",'5-man'!AL$62=$R$266),AND('5-man'!AL$62&lt;=IF('5-man'!$BF$42="",999,'5-man'!$BF$42),OR('5-man'!AL$64="D",LEFT('5-man'!AL$64,3)="ST&gt;",OR(AND('5-man'!AL$63="ST&gt;2",AL252&gt;=100),AND('5-man'!AL$65="ST&gt;2",AL268&gt;=100),AND('5-man'!AL$66="ST&gt;2",AL276&gt;=100),AND('5-man'!AL$67="ST&gt;2",AL284&gt;=100))))),'5-man'!AL$62,0)</f>
        <v/>
      </c>
      <c r="AM267">
        <f>IF(OR('5-man'!AM$64="P",OR('5-man'!AM$64="R",'5-man'!AM$62=$R$266),AND('5-man'!AM$62&lt;=IF('5-man'!$BF$42="",999,'5-man'!$BF$42),OR('5-man'!AM$64="D",LEFT('5-man'!AM$64,3)="ST&gt;",OR(AND('5-man'!AM$63="ST&gt;2",AM252&gt;=100),AND('5-man'!AM$65="ST&gt;2",AM268&gt;=100),AND('5-man'!AM$66="ST&gt;2",AM276&gt;=100),AND('5-man'!AM$67="ST&gt;2",AM284&gt;=100))))),'5-man'!AM$62,0)</f>
        <v/>
      </c>
      <c r="AN267">
        <f>IF(OR('5-man'!AN$64="P",OR('5-man'!AN$64="R",'5-man'!AN$62=$R$266),AND('5-man'!AN$62&lt;=IF('5-man'!$BF$42="",999,'5-man'!$BF$42),OR('5-man'!AN$64="D",LEFT('5-man'!AN$64,3)="ST&gt;",OR(AND('5-man'!AN$63="ST&gt;2",AN252&gt;=100),AND('5-man'!AN$65="ST&gt;2",AN268&gt;=100),AND('5-man'!AN$66="ST&gt;2",AN276&gt;=100),AND('5-man'!AN$67="ST&gt;2",AN284&gt;=100))))),'5-man'!AN$62,0)</f>
        <v/>
      </c>
      <c r="AO267">
        <f>IF(OR('5-man'!AO$64="P",OR('5-man'!AO$64="R",'5-man'!AO$62=$R$266),AND('5-man'!AO$62&lt;=IF('5-man'!$BF$42="",999,'5-man'!$BF$42),OR('5-man'!AO$64="D",LEFT('5-man'!AO$64,3)="ST&gt;",OR(AND('5-man'!AO$63="ST&gt;2",AO252&gt;=100),AND('5-man'!AO$65="ST&gt;2",AO268&gt;=100),AND('5-man'!AO$66="ST&gt;2",AO276&gt;=100),AND('5-man'!AO$67="ST&gt;2",AO284&gt;=100))))),'5-man'!AO$62,0)</f>
        <v/>
      </c>
      <c r="AP267">
        <f>IF(OR('5-man'!AP$64="P",OR('5-man'!AP$64="R",'5-man'!AP$62=$R$266),AND('5-man'!AP$62&lt;=IF('5-man'!$BF$42="",999,'5-man'!$BF$42),OR('5-man'!AP$64="D",LEFT('5-man'!AP$64,3)="ST&gt;",OR(AND('5-man'!AP$63="ST&gt;2",AP252&gt;=100),AND('5-man'!AP$65="ST&gt;2",AP268&gt;=100),AND('5-man'!AP$66="ST&gt;2",AP276&gt;=100),AND('5-man'!AP$67="ST&gt;2",AP284&gt;=100))))),'5-man'!AP$62,0)</f>
        <v/>
      </c>
      <c r="AQ267">
        <f>IF(OR('5-man'!AQ$64="P",OR('5-man'!AQ$64="R",'5-man'!AQ$62=$R$266),AND('5-man'!AQ$62&lt;=IF('5-man'!$BF$42="",999,'5-man'!$BF$42),OR('5-man'!AQ$64="D",LEFT('5-man'!AQ$64,3)="ST&gt;",OR(AND('5-man'!AQ$63="ST&gt;2",AQ252&gt;=100),AND('5-man'!AQ$65="ST&gt;2",AQ268&gt;=100),AND('5-man'!AQ$66="ST&gt;2",AQ276&gt;=100),AND('5-man'!AQ$67="ST&gt;2",AQ284&gt;=100))))),'5-man'!AQ$62,0)</f>
        <v/>
      </c>
      <c r="AR267">
        <f>IF(OR('5-man'!AR$64="P",OR('5-man'!AR$64="R",'5-man'!AR$62=$R$266),AND('5-man'!AR$62&lt;=IF('5-man'!$BF$42="",999,'5-man'!$BF$42),OR('5-man'!AR$64="D",LEFT('5-man'!AR$64,3)="ST&gt;",OR(AND('5-man'!AR$63="ST&gt;2",AR252&gt;=100),AND('5-man'!AR$65="ST&gt;2",AR268&gt;=100),AND('5-man'!AR$66="ST&gt;2",AR276&gt;=100),AND('5-man'!AR$67="ST&gt;2",AR284&gt;=100))))),'5-man'!AR$62,0)</f>
        <v/>
      </c>
      <c r="AS267">
        <f>IF(OR('5-man'!AS$64="P",OR('5-man'!AS$64="R",'5-man'!AS$62=$R$266),AND('5-man'!AS$62&lt;=IF('5-man'!$BF$42="",999,'5-man'!$BF$42),OR('5-man'!AS$64="D",LEFT('5-man'!AS$64,3)="ST&gt;",OR(AND('5-man'!AS$63="ST&gt;2",AS252&gt;=100),AND('5-man'!AS$65="ST&gt;2",AS268&gt;=100),AND('5-man'!AS$66="ST&gt;2",AS276&gt;=100),AND('5-man'!AS$67="ST&gt;2",AS284&gt;=100))))),'5-man'!AS$62,0)</f>
        <v/>
      </c>
      <c r="AT267">
        <f>IF(OR('5-man'!AT$64="P",OR('5-man'!AT$64="R",'5-man'!AT$62=$R$266),AND('5-man'!AT$62&lt;=IF('5-man'!$BF$42="",999,'5-man'!$BF$42),OR('5-man'!AT$64="D",LEFT('5-man'!AT$64,3)="ST&gt;",OR(AND('5-man'!AT$63="ST&gt;2",AT252&gt;=100),AND('5-man'!AT$65="ST&gt;2",AT268&gt;=100),AND('5-man'!AT$66="ST&gt;2",AT276&gt;=100),AND('5-man'!AT$67="ST&gt;2",AT284&gt;=100))))),'5-man'!AT$62,0)</f>
        <v/>
      </c>
      <c r="AU267">
        <f>IF(OR('5-man'!AU$64="P",OR('5-man'!AU$64="R",'5-man'!AU$62=$R$266),AND('5-man'!AU$62&lt;=IF('5-man'!$BF$42="",999,'5-man'!$BF$42),OR('5-man'!AU$64="D",LEFT('5-man'!AU$64,3)="ST&gt;",OR(AND('5-man'!AU$63="ST&gt;2",AU252&gt;=100),AND('5-man'!AU$65="ST&gt;2",AU268&gt;=100),AND('5-man'!AU$66="ST&gt;2",AU276&gt;=100),AND('5-man'!AU$67="ST&gt;2",AU284&gt;=100))))),'5-man'!AU$62,0)</f>
        <v/>
      </c>
      <c r="AV267">
        <f>IF(OR('5-man'!AV$64="P",OR('5-man'!AV$64="R",'5-man'!AV$62=$R$266),AND('5-man'!AV$62&lt;=IF('5-man'!$BF$42="",999,'5-man'!$BF$42),OR('5-man'!AV$64="D",LEFT('5-man'!AV$64,3)="ST&gt;",OR(AND('5-man'!AV$63="ST&gt;2",AV252&gt;=100),AND('5-man'!AV$65="ST&gt;2",AV268&gt;=100),AND('5-man'!AV$66="ST&gt;2",AV276&gt;=100),AND('5-man'!AV$67="ST&gt;2",AV284&gt;=100))))),'5-man'!AV$62,0)</f>
        <v/>
      </c>
      <c r="AW267">
        <f>IF(OR('5-man'!AW$64="P",OR('5-man'!AW$64="R",'5-man'!AW$62=$R$266),AND('5-man'!AW$62&lt;=IF('5-man'!$BF$42="",999,'5-man'!$BF$42),OR('5-man'!AW$64="D",LEFT('5-man'!AW$64,3)="ST&gt;",OR(AND('5-man'!AW$63="ST&gt;2",AW252&gt;=100),AND('5-man'!AW$65="ST&gt;2",AW268&gt;=100),AND('5-man'!AW$66="ST&gt;2",AW276&gt;=100),AND('5-man'!AW$67="ST&gt;2",AW284&gt;=100))))),'5-man'!AW$62,0)</f>
        <v/>
      </c>
      <c r="AX267">
        <f>IF(OR('5-man'!AX$64="P",OR('5-man'!AX$64="R",'5-man'!AX$62=$R$266),AND('5-man'!AX$62&lt;=IF('5-man'!$BF$42="",999,'5-man'!$BF$42),OR('5-man'!AX$64="D",LEFT('5-man'!AX$64,3)="ST&gt;",OR(AND('5-man'!AX$63="ST&gt;2",AX252&gt;=100),AND('5-man'!AX$65="ST&gt;2",AX268&gt;=100),AND('5-man'!AX$66="ST&gt;2",AX276&gt;=100),AND('5-man'!AX$67="ST&gt;2",AX284&gt;=100))))),'5-man'!AX$62,0)</f>
        <v/>
      </c>
      <c r="AY267">
        <f>IF(OR('5-man'!AY$64="P",OR('5-man'!AY$64="R",'5-man'!AY$62=$R$266),AND('5-man'!AY$62&lt;=IF('5-man'!$BF$42="",999,'5-man'!$BF$42),OR('5-man'!AY$64="D",LEFT('5-man'!AY$64,3)="ST&gt;",OR(AND('5-man'!AY$63="ST&gt;2",AY252&gt;=100),AND('5-man'!AY$65="ST&gt;2",AY268&gt;=100),AND('5-man'!AY$66="ST&gt;2",AY276&gt;=100),AND('5-man'!AY$67="ST&gt;2",AY284&gt;=100))))),'5-man'!AY$62,0)</f>
        <v/>
      </c>
      <c r="AZ267">
        <f>IF(OR('5-man'!AZ$64="P",OR('5-man'!AZ$64="R",'5-man'!AZ$62=$R$266),AND('5-man'!AZ$62&lt;=IF('5-man'!$BF$42="",999,'5-man'!$BF$42),OR('5-man'!AZ$64="D",LEFT('5-man'!AZ$64,3)="ST&gt;",OR(AND('5-man'!AZ$63="ST&gt;2",AZ252&gt;=100),AND('5-man'!AZ$65="ST&gt;2",AZ268&gt;=100),AND('5-man'!AZ$66="ST&gt;2",AZ276&gt;=100),AND('5-man'!AZ$67="ST&gt;2",AZ284&gt;=100))))),'5-man'!AZ$62,0)</f>
        <v/>
      </c>
      <c r="BA267">
        <f>IF(OR('5-man'!BA$64="P",OR('5-man'!BA$64="R",'5-man'!BA$62=$R$266),AND('5-man'!BA$62&lt;=IF('5-man'!$BF$42="",999,'5-man'!$BF$42),OR('5-man'!BA$64="D",LEFT('5-man'!BA$64,3)="ST&gt;",OR(AND('5-man'!BA$63="ST&gt;2",BA252&gt;=100),AND('5-man'!BA$65="ST&gt;2",BA268&gt;=100),AND('5-man'!BA$66="ST&gt;2",BA276&gt;=100),AND('5-man'!BA$67="ST&gt;2",BA284&gt;=100))))),'5-man'!BA$62,0)</f>
        <v/>
      </c>
      <c r="BB267">
        <f>IF(OR('5-man'!BB$64="P",OR('5-man'!BB$64="R",'5-man'!BB$62=$R$266),AND('5-man'!BB$62&lt;=IF('5-man'!$BF$42="",999,'5-man'!$BF$42),OR('5-man'!BB$64="D",LEFT('5-man'!BB$64,3)="ST&gt;",OR(AND('5-man'!BB$63="ST&gt;2",BB252&gt;=100),AND('5-man'!BB$65="ST&gt;2",BB268&gt;=100),AND('5-man'!BB$66="ST&gt;2",BB276&gt;=100),AND('5-man'!BB$67="ST&gt;2",BB284&gt;=100))))),'5-man'!BB$62,0)</f>
        <v/>
      </c>
      <c r="BC267">
        <f>IF(OR('5-man'!BC$64="P",OR('5-man'!BC$64="R",'5-man'!BC$62=$R$266),AND('5-man'!BC$62&lt;=IF('5-man'!$BF$42="",999,'5-man'!$BF$42),OR('5-man'!BC$64="D",LEFT('5-man'!BC$64,3)="ST&gt;",OR(AND('5-man'!BC$63="ST&gt;2",BC252&gt;=100),AND('5-man'!BC$65="ST&gt;2",BC268&gt;=100),AND('5-man'!BC$66="ST&gt;2",BC276&gt;=100),AND('5-man'!BC$67="ST&gt;2",BC284&gt;=100))))),'5-man'!BC$62,0)</f>
        <v/>
      </c>
      <c r="BD267">
        <f>IF(OR('5-man'!BD$64="P",OR('5-man'!BD$64="R",'5-man'!BD$62=$R$266),AND('5-man'!BD$62&lt;=IF('5-man'!$BF$42="",999,'5-man'!$BF$42),OR('5-man'!BD$64="D",LEFT('5-man'!BD$64,3)="ST&gt;",OR(AND('5-man'!BD$63="ST&gt;2",BD252&gt;=100),AND('5-man'!BD$65="ST&gt;2",BD268&gt;=100),AND('5-man'!BD$66="ST&gt;2",BD276&gt;=100),AND('5-man'!BD$67="ST&gt;2",BD284&gt;=100))))),'5-man'!BD$62,0)</f>
        <v/>
      </c>
      <c r="BE267">
        <f>IF(OR('5-man'!BE$64="P",OR('5-man'!BE$64="R",'5-man'!BE$62=$R$266),AND('5-man'!BE$62&lt;=IF('5-man'!$BF$42="",999,'5-man'!$BF$42),OR('5-man'!BE$64="D",LEFT('5-man'!BE$64,3)="ST&gt;",OR(AND('5-man'!BE$63="ST&gt;2",BE252&gt;=100),AND('5-man'!BE$65="ST&gt;2",BE268&gt;=100),AND('5-man'!BE$66="ST&gt;2",BE276&gt;=100),AND('5-man'!BE$67="ST&gt;2",BE284&gt;=100))))),'5-man'!BE$62,0)</f>
        <v/>
      </c>
      <c r="BF267">
        <f>IF(OR('5-man'!BF$64="P",OR('5-man'!BF$64="R",'5-man'!BF$62=$R$266),AND('5-man'!BF$62&lt;=IF('5-man'!$BF$42="",999,'5-man'!$BF$42),OR('5-man'!BF$64="D",LEFT('5-man'!BF$64,3)="ST&gt;",OR(AND('5-man'!BF$63="ST&gt;2",BF252&gt;=100),AND('5-man'!BF$65="ST&gt;2",BF268&gt;=100),AND('5-man'!BF$66="ST&gt;2",BF276&gt;=100),AND('5-man'!BF$67="ST&gt;2",BF284&gt;=100))))),'5-man'!BF$62,0)</f>
        <v/>
      </c>
      <c r="BG267">
        <f>IF(OR('5-man'!BG$64="P",OR('5-man'!BG$64="R",'5-man'!BG$62=$R$266),AND('5-man'!BG$62&lt;=IF('5-man'!$BF$42="",999,'5-man'!$BF$42),OR('5-man'!BG$64="D",LEFT('5-man'!BG$64,3)="ST&gt;",OR(AND('5-man'!BG$63="ST&gt;2",BG252&gt;=100),AND('5-man'!BG$65="ST&gt;2",BG268&gt;=100),AND('5-man'!BG$66="ST&gt;2",BG276&gt;=100),AND('5-man'!BG$67="ST&gt;2",BG284&gt;=100))))),'5-man'!BG$62,0)</f>
        <v/>
      </c>
      <c r="BH267">
        <f>IF(OR('5-man'!BH$64="P",OR('5-man'!BH$64="R",'5-man'!BH$62=$R$266),AND('5-man'!BH$62&lt;=IF('5-man'!$BF$42="",999,'5-man'!$BF$42),OR('5-man'!BH$64="D",LEFT('5-man'!BH$64,3)="ST&gt;",OR(AND('5-man'!BH$63="ST&gt;2",BH252&gt;=100),AND('5-man'!BH$65="ST&gt;2",BH268&gt;=100),AND('5-man'!BH$66="ST&gt;2",BH276&gt;=100),AND('5-man'!BH$67="ST&gt;2",BH284&gt;=100))))),'5-man'!BH$62,0)</f>
        <v/>
      </c>
      <c r="BI267">
        <f>IF(OR('5-man'!BI$64="P",OR('5-man'!BI$64="R",'5-man'!BI$62=$R$266),AND('5-man'!BI$62&lt;=IF('5-man'!$BF$42="",999,'5-man'!$BF$42),OR('5-man'!BI$64="D",LEFT('5-man'!BI$64,3)="ST&gt;",OR(AND('5-man'!BI$63="ST&gt;2",BI252&gt;=100),AND('5-man'!BI$65="ST&gt;2",BI268&gt;=100),AND('5-man'!BI$66="ST&gt;2",BI276&gt;=100),AND('5-man'!BI$67="ST&gt;2",BI284&gt;=100))))),'5-man'!BI$62,0)</f>
        <v/>
      </c>
      <c r="BJ267">
        <f>IF(OR('5-man'!BJ$64="P",OR('5-man'!BJ$64="R",'5-man'!BJ$62=$R$266),AND('5-man'!BJ$62&lt;=IF('5-man'!$BF$42="",999,'5-man'!$BF$42),OR('5-man'!BJ$64="D",LEFT('5-man'!BJ$64,3)="ST&gt;",OR(AND('5-man'!BJ$63="ST&gt;2",BJ252&gt;=100),AND('5-man'!BJ$65="ST&gt;2",BJ268&gt;=100),AND('5-man'!BJ$66="ST&gt;2",BJ276&gt;=100),AND('5-man'!BJ$67="ST&gt;2",BJ284&gt;=100))))),'5-man'!BJ$62,0)</f>
        <v/>
      </c>
      <c r="BK267">
        <f>IF(OR('5-man'!BK$64="P",OR('5-man'!BK$64="R",'5-man'!BK$62=$R$266),AND('5-man'!BK$62&lt;=IF('5-man'!$BF$42="",999,'5-man'!$BF$42),OR('5-man'!BK$64="D",LEFT('5-man'!BK$64,3)="ST&gt;",OR(AND('5-man'!BK$63="ST&gt;2",BK252&gt;=100),AND('5-man'!BK$65="ST&gt;2",BK268&gt;=100),AND('5-man'!BK$66="ST&gt;2",BK276&gt;=100),AND('5-man'!BK$67="ST&gt;2",BK284&gt;=100))))),'5-man'!BK$62,0)</f>
        <v/>
      </c>
      <c r="BL267">
        <f>IF(OR('5-man'!BL$64="P",OR('5-man'!BL$64="R",'5-man'!BL$62=$R$266),AND('5-man'!BL$62&lt;=IF('5-man'!$BF$42="",999,'5-man'!$BF$42),OR('5-man'!BL$64="D",LEFT('5-man'!BL$64,3)="ST&gt;",OR(AND('5-man'!BL$63="ST&gt;2",BL252&gt;=100),AND('5-man'!BL$65="ST&gt;2",BL268&gt;=100),AND('5-man'!BL$66="ST&gt;2",BL276&gt;=100),AND('5-man'!BL$67="ST&gt;2",BL284&gt;=100))))),'5-man'!BL$62,0)</f>
        <v/>
      </c>
      <c r="BM267">
        <f>IF(OR('5-man'!BM$64="P",OR('5-man'!BM$64="R",'5-man'!BM$62=$R$266),AND('5-man'!BM$62&lt;=IF('5-man'!$BF$42="",999,'5-man'!$BF$42),OR('5-man'!BM$64="D",LEFT('5-man'!BM$64,3)="ST&gt;",OR(AND('5-man'!BM$63="ST&gt;2",BM252&gt;=100),AND('5-man'!BM$65="ST&gt;2",BM268&gt;=100),AND('5-man'!BM$66="ST&gt;2",BM276&gt;=100),AND('5-man'!BM$67="ST&gt;2",BM284&gt;=100))))),'5-man'!BM$62,0)</f>
        <v/>
      </c>
      <c r="BN267">
        <f>IF(OR('5-man'!BN$64="P",OR('5-man'!BN$64="R",'5-man'!BN$62=$R$266),AND('5-man'!BN$62&lt;=IF('5-man'!$BF$42="",999,'5-man'!$BF$42),OR('5-man'!BN$64="D",LEFT('5-man'!BN$64,3)="ST&gt;",OR(AND('5-man'!BN$63="ST&gt;2",BN252&gt;=100),AND('5-man'!BN$65="ST&gt;2",BN268&gt;=100),AND('5-man'!BN$66="ST&gt;2",BN276&gt;=100),AND('5-man'!BN$67="ST&gt;2",BN284&gt;=100))))),'5-man'!BN$62,0)</f>
        <v/>
      </c>
      <c r="BO267">
        <f>IF(OR('5-man'!BO$64="P",OR('5-man'!BO$64="R",'5-man'!BO$62=$R$266),AND('5-man'!BO$62&lt;=IF('5-man'!$BF$42="",999,'5-man'!$BF$42),OR('5-man'!BO$64="D",LEFT('5-man'!BO$64,3)="ST&gt;",OR(AND('5-man'!BO$63="ST&gt;2",BO252&gt;=100),AND('5-man'!BO$65="ST&gt;2",BO268&gt;=100),AND('5-man'!BO$66="ST&gt;2",BO276&gt;=100),AND('5-man'!BO$67="ST&gt;2",BO284&gt;=100))))),'5-man'!BO$62,0)</f>
        <v/>
      </c>
      <c r="BP267">
        <f>IF(OR('5-man'!BP$64="P",OR('5-man'!BP$64="R",'5-man'!BP$62=$R$266),AND('5-man'!BP$62&lt;=IF('5-man'!$BF$42="",999,'5-man'!$BF$42),OR('5-man'!BP$64="D",LEFT('5-man'!BP$64,3)="ST&gt;",OR(AND('5-man'!BP$63="ST&gt;2",BP252&gt;=100),AND('5-man'!BP$65="ST&gt;2",BP268&gt;=100),AND('5-man'!BP$66="ST&gt;2",BP276&gt;=100),AND('5-man'!BP$67="ST&gt;2",BP284&gt;=100))))),'5-man'!BP$62,0)</f>
        <v/>
      </c>
      <c r="BQ267">
        <f>IF(OR('5-man'!BQ$64="P",OR('5-man'!BQ$64="R",'5-man'!BQ$62=$R$266),AND('5-man'!BQ$62&lt;=IF('5-man'!$BF$42="",999,'5-man'!$BF$42),OR('5-man'!BQ$64="D",LEFT('5-man'!BQ$64,3)="ST&gt;",OR(AND('5-man'!BQ$63="ST&gt;2",BQ252&gt;=100),AND('5-man'!BQ$65="ST&gt;2",BQ268&gt;=100),AND('5-man'!BQ$66="ST&gt;2",BQ276&gt;=100),AND('5-man'!BQ$67="ST&gt;2",BQ284&gt;=100))))),'5-man'!BQ$62,0)</f>
        <v/>
      </c>
      <c r="BR267">
        <f>IF(OR('5-man'!BR$64="P",OR('5-man'!BR$64="R",'5-man'!BR$62=$R$266),AND('5-man'!BR$62&lt;=IF('5-man'!$BF$42="",999,'5-man'!$BF$42),OR('5-man'!BR$64="D",LEFT('5-man'!BR$64,3)="ST&gt;",OR(AND('5-man'!BR$63="ST&gt;2",BR252&gt;=100),AND('5-man'!BR$65="ST&gt;2",BR268&gt;=100),AND('5-man'!BR$66="ST&gt;2",BR276&gt;=100),AND('5-man'!BR$67="ST&gt;2",BR284&gt;=100))))),'5-man'!BR$62,0)</f>
        <v/>
      </c>
      <c r="BS267">
        <f>IF(OR('5-man'!BS$64="P",OR('5-man'!BS$64="R",'5-man'!BS$62=$R$266),AND('5-man'!BS$62&lt;=IF('5-man'!$BF$42="",999,'5-man'!$BF$42),OR('5-man'!BS$64="D",LEFT('5-man'!BS$64,3)="ST&gt;",OR(AND('5-man'!BS$63="ST&gt;2",BS252&gt;=100),AND('5-man'!BS$65="ST&gt;2",BS268&gt;=100),AND('5-man'!BS$66="ST&gt;2",BS276&gt;=100),AND('5-man'!BS$67="ST&gt;2",BS284&gt;=100))))),'5-man'!BS$62,0)</f>
        <v/>
      </c>
      <c r="BT267">
        <f>IF(OR('5-man'!BT$64="P",OR('5-man'!BT$64="R",'5-man'!BT$62=$R$266),AND('5-man'!BT$62&lt;=IF('5-man'!$BF$42="",999,'5-man'!$BF$42),OR('5-man'!BT$64="D",LEFT('5-man'!BT$64,3)="ST&gt;",OR(AND('5-man'!BT$63="ST&gt;2",BT252&gt;=100),AND('5-man'!BT$65="ST&gt;2",BT268&gt;=100),AND('5-man'!BT$66="ST&gt;2",BT276&gt;=100),AND('5-man'!BT$67="ST&gt;2",BT284&gt;=100))))),'5-man'!BT$62,0)</f>
        <v/>
      </c>
      <c r="BU267">
        <f>IF(OR('5-man'!BU$64="P",OR('5-man'!BU$64="R",'5-man'!BU$62=$R$266),AND('5-man'!BU$62&lt;=IF('5-man'!$BF$42="",999,'5-man'!$BF$42),OR('5-man'!BU$64="D",LEFT('5-man'!BU$64,3)="ST&gt;",OR(AND('5-man'!BU$63="ST&gt;2",BU252&gt;=100),AND('5-man'!BU$65="ST&gt;2",BU268&gt;=100),AND('5-man'!BU$66="ST&gt;2",BU276&gt;=100),AND('5-man'!BU$67="ST&gt;2",BU284&gt;=100))))),'5-man'!BU$62,0)</f>
        <v/>
      </c>
      <c r="BV267">
        <f>IF(OR('5-man'!BV$64="P",OR('5-man'!BV$64="R",'5-man'!BV$62=$R$266),AND('5-man'!BV$62&lt;=IF('5-man'!$BF$42="",999,'5-man'!$BF$42),OR('5-man'!BV$64="D",LEFT('5-man'!BV$64,3)="ST&gt;",OR(AND('5-man'!BV$63="ST&gt;2",BV252&gt;=100),AND('5-man'!BV$65="ST&gt;2",BV268&gt;=100),AND('5-man'!BV$66="ST&gt;2",BV276&gt;=100),AND('5-man'!BV$67="ST&gt;2",BV284&gt;=100))))),'5-man'!BV$62,0)</f>
        <v/>
      </c>
      <c r="BW267">
        <f>IF(OR('5-man'!BW$64="P",OR('5-man'!BW$64="R",'5-man'!BW$62=$R$266),AND('5-man'!BW$62&lt;=IF('5-man'!$BF$42="",999,'5-man'!$BF$42),OR('5-man'!BW$64="D",LEFT('5-man'!BW$64,3)="ST&gt;",OR(AND('5-man'!BW$63="ST&gt;2",BW252&gt;=100),AND('5-man'!BW$65="ST&gt;2",BW268&gt;=100),AND('5-man'!BW$66="ST&gt;2",BW276&gt;=100),AND('5-man'!BW$67="ST&gt;2",BW284&gt;=100))))),'5-man'!BW$62,0)</f>
        <v/>
      </c>
      <c r="BX267">
        <f>IF(OR('5-man'!BX$64="P",OR('5-man'!BX$64="R",'5-man'!BX$62=$R$266),AND('5-man'!BX$62&lt;=IF('5-man'!$BF$42="",999,'5-man'!$BF$42),OR('5-man'!BX$64="D",LEFT('5-man'!BX$64,3)="ST&gt;",OR(AND('5-man'!BX$63="ST&gt;2",BX252&gt;=100),AND('5-man'!BX$65="ST&gt;2",BX268&gt;=100),AND('5-man'!BX$66="ST&gt;2",BX276&gt;=100),AND('5-man'!BX$67="ST&gt;2",BX284&gt;=100))))),'5-man'!BX$62,0)</f>
        <v/>
      </c>
      <c r="BY267">
        <f>IF(OR('5-man'!BY$64="P",OR('5-man'!BY$64="R",'5-man'!BY$62=$R$266),AND('5-man'!BY$62&lt;=IF('5-man'!$BF$42="",999,'5-man'!$BF$42),OR('5-man'!BY$64="D",LEFT('5-man'!BY$64,3)="ST&gt;",OR(AND('5-man'!BY$63="ST&gt;2",BY252&gt;=100),AND('5-man'!BY$65="ST&gt;2",BY268&gt;=100),AND('5-man'!BY$66="ST&gt;2",BY276&gt;=100),AND('5-man'!BY$67="ST&gt;2",BY284&gt;=100))))),'5-man'!BY$62,0)</f>
        <v/>
      </c>
      <c r="BZ267">
        <f>IF(OR('5-man'!BZ$64="P",OR('5-man'!BZ$64="R",'5-man'!BZ$62=$R$266),AND('5-man'!BZ$62&lt;=IF('5-man'!$BF$42="",999,'5-man'!$BF$42),OR('5-man'!BZ$64="D",LEFT('5-man'!BZ$64,3)="ST&gt;",OR(AND('5-man'!BZ$63="ST&gt;2",BZ252&gt;=100),AND('5-man'!BZ$65="ST&gt;2",BZ268&gt;=100),AND('5-man'!BZ$66="ST&gt;2",BZ276&gt;=100),AND('5-man'!BZ$67="ST&gt;2",BZ284&gt;=100))))),'5-man'!BZ$62,0)</f>
        <v/>
      </c>
      <c r="CA267">
        <f>IF(OR('5-man'!CA$64="P",OR('5-man'!CA$64="R",'5-man'!CA$62=$R$266),AND('5-man'!CA$62&lt;=IF('5-man'!$BF$42="",999,'5-man'!$BF$42),OR('5-man'!CA$64="D",LEFT('5-man'!CA$64,3)="ST&gt;",OR(AND('5-man'!CA$63="ST&gt;2",CA252&gt;=100),AND('5-man'!CA$65="ST&gt;2",CA268&gt;=100),AND('5-man'!CA$66="ST&gt;2",CA276&gt;=100),AND('5-man'!CA$67="ST&gt;2",CA284&gt;=100))))),'5-man'!CA$62,0)</f>
        <v/>
      </c>
      <c r="CB267">
        <f>IF(OR('5-man'!CB$64="P",OR('5-man'!CB$64="R",'5-man'!CB$62=$R$266),AND('5-man'!CB$62&lt;=IF('5-man'!$BF$42="",999,'5-man'!$BF$42),OR('5-man'!CB$64="D",LEFT('5-man'!CB$64,3)="ST&gt;",OR(AND('5-man'!CB$63="ST&gt;2",CB252&gt;=100),AND('5-man'!CB$65="ST&gt;2",CB268&gt;=100),AND('5-man'!CB$66="ST&gt;2",CB276&gt;=100),AND('5-man'!CB$67="ST&gt;2",CB284&gt;=100))))),'5-man'!CB$62,0)</f>
        <v/>
      </c>
      <c r="CC267">
        <f>IF(OR('5-man'!CC$64="P",OR('5-man'!CC$64="R",'5-man'!CC$62=$R$266),AND('5-man'!CC$62&lt;=IF('5-man'!$BF$42="",999,'5-man'!$BF$42),OR('5-man'!CC$64="D",LEFT('5-man'!CC$64,3)="ST&gt;",OR(AND('5-man'!CC$63="ST&gt;2",CC252&gt;=100),AND('5-man'!CC$65="ST&gt;2",CC268&gt;=100),AND('5-man'!CC$66="ST&gt;2",CC276&gt;=100),AND('5-man'!CC$67="ST&gt;2",CC284&gt;=100))))),'5-man'!CC$62,0)</f>
        <v/>
      </c>
      <c r="CD267">
        <f>IF(OR('5-man'!CD$64="P",OR('5-man'!CD$64="R",'5-man'!CD$62=$R$266),AND('5-man'!CD$62&lt;=IF('5-man'!$BF$42="",999,'5-man'!$BF$42),OR('5-man'!CD$64="D",LEFT('5-man'!CD$64,3)="ST&gt;",OR(AND('5-man'!CD$63="ST&gt;2",CD252&gt;=100),AND('5-man'!CD$65="ST&gt;2",CD268&gt;=100),AND('5-man'!CD$66="ST&gt;2",CD276&gt;=100),AND('5-man'!CD$67="ST&gt;2",CD284&gt;=100))))),'5-man'!CD$62,0)</f>
        <v/>
      </c>
    </row>
    <row r="268">
      <c r="A268" t="inlineStr">
        <is>
          <t>P3 s1</t>
        </is>
      </c>
      <c r="C268">
        <f>MIN(100,B269+IF(AND(OR(NOT(ISNUMBER($R$274)),'5-man'!C$62&gt;$R$274),B269&lt;100,B270+1&gt;=IF(OR('5-man'!$F$44=TRUE,'5-man'!$F$44="TRUE",'5-man'!$F$44="Yes"),25,50)),10,0)+IF('5-man'!C$62=$Q$274,25,0))</f>
        <v/>
      </c>
      <c r="D268">
        <f>MIN(100,C269+IF(AND(OR(NOT(ISNUMBER($R$274)),'5-man'!D$62&gt;$R$274),C269&lt;100,C270+1&gt;=IF(OR('5-man'!$F$44=TRUE,'5-man'!$F$44="TRUE",'5-man'!$F$44="Yes"),25,50)),10,0)+IF('5-man'!D$62=$Q$274,25,0))</f>
        <v/>
      </c>
      <c r="E268">
        <f>MIN(100,D269+IF(AND(OR(NOT(ISNUMBER($R$274)),'5-man'!E$62&gt;$R$274),D269&lt;100,D270+1&gt;=IF(OR('5-man'!$F$44=TRUE,'5-man'!$F$44="TRUE",'5-man'!$F$44="Yes"),25,50)),10,0)+IF('5-man'!E$62=$Q$274,25,0))</f>
        <v/>
      </c>
      <c r="F268">
        <f>MIN(100,E269+IF(AND(OR(NOT(ISNUMBER($R$274)),'5-man'!F$62&gt;$R$274),E269&lt;100,E270+1&gt;=IF(OR('5-man'!$F$44=TRUE,'5-man'!$F$44="TRUE",'5-man'!$F$44="Yes"),25,50)),10,0)+IF('5-man'!F$62=$Q$274,25,0))</f>
        <v/>
      </c>
      <c r="G268">
        <f>MIN(100,F269+IF(AND(OR(NOT(ISNUMBER($R$274)),'5-man'!G$62&gt;$R$274),F269&lt;100,F270+1&gt;=IF(OR('5-man'!$F$44=TRUE,'5-man'!$F$44="TRUE",'5-man'!$F$44="Yes"),25,50)),10,0)+IF('5-man'!G$62=$Q$274,25,0))</f>
        <v/>
      </c>
      <c r="H268">
        <f>MIN(100,G269+IF(AND(OR(NOT(ISNUMBER($R$274)),'5-man'!H$62&gt;$R$274),G269&lt;100,G270+1&gt;=IF(OR('5-man'!$F$44=TRUE,'5-man'!$F$44="TRUE",'5-man'!$F$44="Yes"),25,50)),10,0)+IF('5-man'!H$62=$Q$274,25,0))</f>
        <v/>
      </c>
      <c r="I268">
        <f>MIN(100,H269+IF(AND(OR(NOT(ISNUMBER($R$274)),'5-man'!I$62&gt;$R$274),H269&lt;100,H270+1&gt;=IF(OR('5-man'!$F$44=TRUE,'5-man'!$F$44="TRUE",'5-man'!$F$44="Yes"),25,50)),10,0)+IF('5-man'!I$62=$Q$274,25,0))</f>
        <v/>
      </c>
      <c r="J268">
        <f>MIN(100,I269+IF(AND(OR(NOT(ISNUMBER($R$274)),'5-man'!J$62&gt;$R$274),I269&lt;100,I270+1&gt;=IF(OR('5-man'!$F$44=TRUE,'5-man'!$F$44="TRUE",'5-man'!$F$44="Yes"),25,50)),10,0)+IF('5-man'!J$62=$Q$274,25,0))</f>
        <v/>
      </c>
      <c r="K268">
        <f>MIN(100,J269+IF(AND(OR(NOT(ISNUMBER($R$274)),'5-man'!K$62&gt;$R$274),J269&lt;100,J270+1&gt;=IF(OR('5-man'!$F$44=TRUE,'5-man'!$F$44="TRUE",'5-man'!$F$44="Yes"),25,50)),10,0)+IF('5-man'!K$62=$Q$274,25,0))</f>
        <v/>
      </c>
      <c r="L268">
        <f>MIN(100,K269+IF(AND(OR(NOT(ISNUMBER($R$274)),'5-man'!L$62&gt;$R$274),K269&lt;100,K270+1&gt;=IF(OR('5-man'!$F$44=TRUE,'5-man'!$F$44="TRUE",'5-man'!$F$44="Yes"),25,50)),10,0)+IF('5-man'!L$62=$Q$274,25,0))</f>
        <v/>
      </c>
      <c r="M268">
        <f>MIN(100,L269+IF(AND(OR(NOT(ISNUMBER($R$274)),'5-man'!M$62&gt;$R$274),L269&lt;100,L270+1&gt;=IF(OR('5-man'!$F$44=TRUE,'5-man'!$F$44="TRUE",'5-man'!$F$44="Yes"),25,50)),10,0)+IF('5-man'!M$62=$Q$274,25,0))</f>
        <v/>
      </c>
      <c r="N268">
        <f>MIN(100,M269+IF(AND(OR(NOT(ISNUMBER($R$274)),'5-man'!N$62&gt;$R$274),M269&lt;100,M270+1&gt;=IF(OR('5-man'!$F$44=TRUE,'5-man'!$F$44="TRUE",'5-man'!$F$44="Yes"),25,50)),10,0)+IF('5-man'!N$62=$Q$274,25,0))</f>
        <v/>
      </c>
      <c r="O268">
        <f>MIN(100,N269+IF(AND(OR(NOT(ISNUMBER($R$274)),'5-man'!O$62&gt;$R$274),N269&lt;100,N270+1&gt;=IF(OR('5-man'!$F$44=TRUE,'5-man'!$F$44="TRUE",'5-man'!$F$44="Yes"),25,50)),10,0)+IF('5-man'!O$62=$Q$274,25,0))</f>
        <v/>
      </c>
      <c r="P268">
        <f>MIN(100,O269+IF(AND(OR(NOT(ISNUMBER($R$274)),'5-man'!P$62&gt;$R$274),O269&lt;100,O270+1&gt;=IF(OR('5-man'!$F$44=TRUE,'5-man'!$F$44="TRUE",'5-man'!$F$44="Yes"),25,50)),10,0)+IF('5-man'!P$62=$Q$274,25,0))</f>
        <v/>
      </c>
      <c r="Q268">
        <f>MIN(100,P269+IF(AND(OR(NOT(ISNUMBER($R$274)),'5-man'!Q$62&gt;$R$274),P269&lt;100,P270+1&gt;=IF(OR('5-man'!$F$44=TRUE,'5-man'!$F$44="TRUE",'5-man'!$F$44="Yes"),25,50)),10,0)+IF('5-man'!Q$62=$Q$274,25,0))</f>
        <v/>
      </c>
      <c r="R268">
        <f>MIN(100,Q269+IF(AND(OR(NOT(ISNUMBER($R$274)),'5-man'!R$62&gt;$R$274),Q269&lt;100,Q270+1&gt;=IF(OR('5-man'!$F$44=TRUE,'5-man'!$F$44="TRUE",'5-man'!$F$44="Yes"),25,50)),10,0)+IF('5-man'!R$62=$Q$274,25,0))</f>
        <v/>
      </c>
      <c r="S268">
        <f>MIN(100,R269+IF(AND(OR(NOT(ISNUMBER($R$274)),'5-man'!S$62&gt;$R$274),R269&lt;100,R270+1&gt;=IF(OR('5-man'!$F$44=TRUE,'5-man'!$F$44="TRUE",'5-man'!$F$44="Yes"),25,50)),10,0)+IF('5-man'!S$62=$Q$274,25,0))</f>
        <v/>
      </c>
      <c r="T268">
        <f>MIN(100,S269+IF(AND(OR(NOT(ISNUMBER($R$274)),'5-man'!T$62&gt;$R$274),S269&lt;100,S270+1&gt;=IF(OR('5-man'!$F$44=TRUE,'5-man'!$F$44="TRUE",'5-man'!$F$44="Yes"),25,50)),10,0)+IF('5-man'!T$62=$Q$274,25,0))</f>
        <v/>
      </c>
      <c r="U268">
        <f>MIN(100,T269+IF(AND(OR(NOT(ISNUMBER($R$274)),'5-man'!U$62&gt;$R$274),T269&lt;100,T270+1&gt;=IF(OR('5-man'!$F$44=TRUE,'5-man'!$F$44="TRUE",'5-man'!$F$44="Yes"),25,50)),10,0)+IF('5-man'!U$62=$Q$274,25,0))</f>
        <v/>
      </c>
      <c r="V268">
        <f>MIN(100,U269+IF(AND(OR(NOT(ISNUMBER($R$274)),'5-man'!V$62&gt;$R$274),U269&lt;100,U270+1&gt;=IF(OR('5-man'!$F$44=TRUE,'5-man'!$F$44="TRUE",'5-man'!$F$44="Yes"),25,50)),10,0)+IF('5-man'!V$62=$Q$274,25,0))</f>
        <v/>
      </c>
      <c r="W268">
        <f>MIN(100,V269+IF(AND(OR(NOT(ISNUMBER($R$274)),'5-man'!W$62&gt;$R$274),V269&lt;100,V270+1&gt;=IF(OR('5-man'!$F$44=TRUE,'5-man'!$F$44="TRUE",'5-man'!$F$44="Yes"),25,50)),10,0)+IF('5-man'!W$62=$Q$274,25,0))</f>
        <v/>
      </c>
      <c r="X268">
        <f>MIN(100,W269+IF(AND(OR(NOT(ISNUMBER($R$274)),'5-man'!X$62&gt;$R$274),W269&lt;100,W270+1&gt;=IF(OR('5-man'!$F$44=TRUE,'5-man'!$F$44="TRUE",'5-man'!$F$44="Yes"),25,50)),10,0)+IF('5-man'!X$62=$Q$274,25,0))</f>
        <v/>
      </c>
      <c r="Y268">
        <f>MIN(100,X269+IF(AND(OR(NOT(ISNUMBER($R$274)),'5-man'!Y$62&gt;$R$274),X269&lt;100,X270+1&gt;=IF(OR('5-man'!$F$44=TRUE,'5-man'!$F$44="TRUE",'5-man'!$F$44="Yes"),25,50)),10,0)+IF('5-man'!Y$62=$Q$274,25,0))</f>
        <v/>
      </c>
      <c r="Z268">
        <f>MIN(100,Y269+IF(AND(OR(NOT(ISNUMBER($R$274)),'5-man'!Z$62&gt;$R$274),Y269&lt;100,Y270+1&gt;=IF(OR('5-man'!$F$44=TRUE,'5-man'!$F$44="TRUE",'5-man'!$F$44="Yes"),25,50)),10,0)+IF('5-man'!Z$62=$Q$274,25,0))</f>
        <v/>
      </c>
      <c r="AA268">
        <f>MIN(100,Z269+IF(AND(OR(NOT(ISNUMBER($R$274)),'5-man'!AA$62&gt;$R$274),Z269&lt;100,Z270+1&gt;=IF(OR('5-man'!$F$44=TRUE,'5-man'!$F$44="TRUE",'5-man'!$F$44="Yes"),25,50)),10,0)+IF('5-man'!AA$62=$Q$274,25,0))</f>
        <v/>
      </c>
      <c r="AB268">
        <f>MIN(100,AA269+IF(AND(OR(NOT(ISNUMBER($R$274)),'5-man'!AB$62&gt;$R$274),AA269&lt;100,AA270+1&gt;=IF(OR('5-man'!$F$44=TRUE,'5-man'!$F$44="TRUE",'5-man'!$F$44="Yes"),25,50)),10,0)+IF('5-man'!AB$62=$Q$274,25,0))</f>
        <v/>
      </c>
      <c r="AC268">
        <f>MIN(100,AB269+IF(AND(OR(NOT(ISNUMBER($R$274)),'5-man'!AC$62&gt;$R$274),AB269&lt;100,AB270+1&gt;=IF(OR('5-man'!$F$44=TRUE,'5-man'!$F$44="TRUE",'5-man'!$F$44="Yes"),25,50)),10,0)+IF('5-man'!AC$62=$Q$274,25,0))</f>
        <v/>
      </c>
      <c r="AD268">
        <f>MIN(100,AC269+IF(AND(OR(NOT(ISNUMBER($R$274)),'5-man'!AD$62&gt;$R$274),AC269&lt;100,AC270+1&gt;=IF(OR('5-man'!$F$44=TRUE,'5-man'!$F$44="TRUE",'5-man'!$F$44="Yes"),25,50)),10,0)+IF('5-man'!AD$62=$Q$274,25,0))</f>
        <v/>
      </c>
      <c r="AE268">
        <f>MIN(100,AD269+IF(AND(OR(NOT(ISNUMBER($R$274)),'5-man'!AE$62&gt;$R$274),AD269&lt;100,AD270+1&gt;=IF(OR('5-man'!$F$44=TRUE,'5-man'!$F$44="TRUE",'5-man'!$F$44="Yes"),25,50)),10,0)+IF('5-man'!AE$62=$Q$274,25,0))</f>
        <v/>
      </c>
      <c r="AF268">
        <f>MIN(100,AE269+IF(AND(OR(NOT(ISNUMBER($R$274)),'5-man'!AF$62&gt;$R$274),AE269&lt;100,AE270+1&gt;=IF(OR('5-man'!$F$44=TRUE,'5-man'!$F$44="TRUE",'5-man'!$F$44="Yes"),25,50)),10,0)+IF('5-man'!AF$62=$Q$274,25,0))</f>
        <v/>
      </c>
      <c r="AG268">
        <f>MIN(100,AF269+IF(AND(OR(NOT(ISNUMBER($R$274)),'5-man'!AG$62&gt;$R$274),AF269&lt;100,AF270+1&gt;=IF(OR('5-man'!$F$44=TRUE,'5-man'!$F$44="TRUE",'5-man'!$F$44="Yes"),25,50)),10,0)+IF('5-man'!AG$62=$Q$274,25,0))</f>
        <v/>
      </c>
      <c r="AH268">
        <f>MIN(100,AG269+IF(AND(OR(NOT(ISNUMBER($R$274)),'5-man'!AH$62&gt;$R$274),AG269&lt;100,AG270+1&gt;=IF(OR('5-man'!$F$44=TRUE,'5-man'!$F$44="TRUE",'5-man'!$F$44="Yes"),25,50)),10,0)+IF('5-man'!AH$62=$Q$274,25,0))</f>
        <v/>
      </c>
      <c r="AI268">
        <f>MIN(100,AH269+IF(AND(OR(NOT(ISNUMBER($R$274)),'5-man'!AI$62&gt;$R$274),AH269&lt;100,AH270+1&gt;=IF(OR('5-man'!$F$44=TRUE,'5-man'!$F$44="TRUE",'5-man'!$F$44="Yes"),25,50)),10,0)+IF('5-man'!AI$62=$Q$274,25,0))</f>
        <v/>
      </c>
      <c r="AJ268">
        <f>MIN(100,AI269+IF(AND(OR(NOT(ISNUMBER($R$274)),'5-man'!AJ$62&gt;$R$274),AI269&lt;100,AI270+1&gt;=IF(OR('5-man'!$F$44=TRUE,'5-man'!$F$44="TRUE",'5-man'!$F$44="Yes"),25,50)),10,0)+IF('5-man'!AJ$62=$Q$274,25,0))</f>
        <v/>
      </c>
      <c r="AK268">
        <f>MIN(100,AJ269+IF(AND(OR(NOT(ISNUMBER($R$274)),'5-man'!AK$62&gt;$R$274),AJ269&lt;100,AJ270+1&gt;=IF(OR('5-man'!$F$44=TRUE,'5-man'!$F$44="TRUE",'5-man'!$F$44="Yes"),25,50)),10,0)+IF('5-man'!AK$62=$Q$274,25,0))</f>
        <v/>
      </c>
      <c r="AL268">
        <f>MIN(100,AK269+IF(AND(OR(NOT(ISNUMBER($R$274)),'5-man'!AL$62&gt;$R$274),AK269&lt;100,AK270+1&gt;=IF(OR('5-man'!$F$44=TRUE,'5-man'!$F$44="TRUE",'5-man'!$F$44="Yes"),25,50)),10,0)+IF('5-man'!AL$62=$Q$274,25,0))</f>
        <v/>
      </c>
      <c r="AM268">
        <f>MIN(100,AL269+IF(AND(OR(NOT(ISNUMBER($R$274)),'5-man'!AM$62&gt;$R$274),AL269&lt;100,AL270+1&gt;=IF(OR('5-man'!$F$44=TRUE,'5-man'!$F$44="TRUE",'5-man'!$F$44="Yes"),25,50)),10,0)+IF('5-man'!AM$62=$Q$274,25,0))</f>
        <v/>
      </c>
      <c r="AN268">
        <f>MIN(100,AM269+IF(AND(OR(NOT(ISNUMBER($R$274)),'5-man'!AN$62&gt;$R$274),AM269&lt;100,AM270+1&gt;=IF(OR('5-man'!$F$44=TRUE,'5-man'!$F$44="TRUE",'5-man'!$F$44="Yes"),25,50)),10,0)+IF('5-man'!AN$62=$Q$274,25,0))</f>
        <v/>
      </c>
      <c r="AO268">
        <f>MIN(100,AN269+IF(AND(OR(NOT(ISNUMBER($R$274)),'5-man'!AO$62&gt;$R$274),AN269&lt;100,AN270+1&gt;=IF(OR('5-man'!$F$44=TRUE,'5-man'!$F$44="TRUE",'5-man'!$F$44="Yes"),25,50)),10,0)+IF('5-man'!AO$62=$Q$274,25,0))</f>
        <v/>
      </c>
      <c r="AP268">
        <f>MIN(100,AO269+IF(AND(OR(NOT(ISNUMBER($R$274)),'5-man'!AP$62&gt;$R$274),AO269&lt;100,AO270+1&gt;=IF(OR('5-man'!$F$44=TRUE,'5-man'!$F$44="TRUE",'5-man'!$F$44="Yes"),25,50)),10,0)+IF('5-man'!AP$62=$Q$274,25,0))</f>
        <v/>
      </c>
      <c r="AQ268">
        <f>MIN(100,AP269+IF(AND(OR(NOT(ISNUMBER($R$274)),'5-man'!AQ$62&gt;$R$274),AP269&lt;100,AP270+1&gt;=IF(OR('5-man'!$F$44=TRUE,'5-man'!$F$44="TRUE",'5-man'!$F$44="Yes"),25,50)),10,0)+IF('5-man'!AQ$62=$Q$274,25,0))</f>
        <v/>
      </c>
      <c r="AR268">
        <f>MIN(100,AQ269+IF(AND(OR(NOT(ISNUMBER($R$274)),'5-man'!AR$62&gt;$R$274),AQ269&lt;100,AQ270+1&gt;=IF(OR('5-man'!$F$44=TRUE,'5-man'!$F$44="TRUE",'5-man'!$F$44="Yes"),25,50)),10,0)+IF('5-man'!AR$62=$Q$274,25,0))</f>
        <v/>
      </c>
      <c r="AS268">
        <f>MIN(100,AR269+IF(AND(OR(NOT(ISNUMBER($R$274)),'5-man'!AS$62&gt;$R$274),AR269&lt;100,AR270+1&gt;=IF(OR('5-man'!$F$44=TRUE,'5-man'!$F$44="TRUE",'5-man'!$F$44="Yes"),25,50)),10,0)+IF('5-man'!AS$62=$Q$274,25,0))</f>
        <v/>
      </c>
      <c r="AT268">
        <f>MIN(100,AS269+IF(AND(OR(NOT(ISNUMBER($R$274)),'5-man'!AT$62&gt;$R$274),AS269&lt;100,AS270+1&gt;=IF(OR('5-man'!$F$44=TRUE,'5-man'!$F$44="TRUE",'5-man'!$F$44="Yes"),25,50)),10,0)+IF('5-man'!AT$62=$Q$274,25,0))</f>
        <v/>
      </c>
      <c r="AU268">
        <f>MIN(100,AT269+IF(AND(OR(NOT(ISNUMBER($R$274)),'5-man'!AU$62&gt;$R$274),AT269&lt;100,AT270+1&gt;=IF(OR('5-man'!$F$44=TRUE,'5-man'!$F$44="TRUE",'5-man'!$F$44="Yes"),25,50)),10,0)+IF('5-man'!AU$62=$Q$274,25,0))</f>
        <v/>
      </c>
      <c r="AV268">
        <f>MIN(100,AU269+IF(AND(OR(NOT(ISNUMBER($R$274)),'5-man'!AV$62&gt;$R$274),AU269&lt;100,AU270+1&gt;=IF(OR('5-man'!$F$44=TRUE,'5-man'!$F$44="TRUE",'5-man'!$F$44="Yes"),25,50)),10,0)+IF('5-man'!AV$62=$Q$274,25,0))</f>
        <v/>
      </c>
      <c r="AW268">
        <f>MIN(100,AV269+IF(AND(OR(NOT(ISNUMBER($R$274)),'5-man'!AW$62&gt;$R$274),AV269&lt;100,AV270+1&gt;=IF(OR('5-man'!$F$44=TRUE,'5-man'!$F$44="TRUE",'5-man'!$F$44="Yes"),25,50)),10,0)+IF('5-man'!AW$62=$Q$274,25,0))</f>
        <v/>
      </c>
      <c r="AX268">
        <f>MIN(100,AW269+IF(AND(OR(NOT(ISNUMBER($R$274)),'5-man'!AX$62&gt;$R$274),AW269&lt;100,AW270+1&gt;=IF(OR('5-man'!$F$44=TRUE,'5-man'!$F$44="TRUE",'5-man'!$F$44="Yes"),25,50)),10,0)+IF('5-man'!AX$62=$Q$274,25,0))</f>
        <v/>
      </c>
      <c r="AY268">
        <f>MIN(100,AX269+IF(AND(OR(NOT(ISNUMBER($R$274)),'5-man'!AY$62&gt;$R$274),AX269&lt;100,AX270+1&gt;=IF(OR('5-man'!$F$44=TRUE,'5-man'!$F$44="TRUE",'5-man'!$F$44="Yes"),25,50)),10,0)+IF('5-man'!AY$62=$Q$274,25,0))</f>
        <v/>
      </c>
      <c r="AZ268">
        <f>MIN(100,AY269+IF(AND(OR(NOT(ISNUMBER($R$274)),'5-man'!AZ$62&gt;$R$274),AY269&lt;100,AY270+1&gt;=IF(OR('5-man'!$F$44=TRUE,'5-man'!$F$44="TRUE",'5-man'!$F$44="Yes"),25,50)),10,0)+IF('5-man'!AZ$62=$Q$274,25,0))</f>
        <v/>
      </c>
      <c r="BA268">
        <f>MIN(100,AZ269+IF(AND(OR(NOT(ISNUMBER($R$274)),'5-man'!BA$62&gt;$R$274),AZ269&lt;100,AZ270+1&gt;=IF(OR('5-man'!$F$44=TRUE,'5-man'!$F$44="TRUE",'5-man'!$F$44="Yes"),25,50)),10,0)+IF('5-man'!BA$62=$Q$274,25,0))</f>
        <v/>
      </c>
      <c r="BB268">
        <f>MIN(100,BA269+IF(AND(OR(NOT(ISNUMBER($R$274)),'5-man'!BB$62&gt;$R$274),BA269&lt;100,BA270+1&gt;=IF(OR('5-man'!$F$44=TRUE,'5-man'!$F$44="TRUE",'5-man'!$F$44="Yes"),25,50)),10,0)+IF('5-man'!BB$62=$Q$274,25,0))</f>
        <v/>
      </c>
      <c r="BC268">
        <f>MIN(100,BB269+IF(AND(OR(NOT(ISNUMBER($R$274)),'5-man'!BC$62&gt;$R$274),BB269&lt;100,BB270+1&gt;=IF(OR('5-man'!$F$44=TRUE,'5-man'!$F$44="TRUE",'5-man'!$F$44="Yes"),25,50)),10,0)+IF('5-man'!BC$62=$Q$274,25,0))</f>
        <v/>
      </c>
      <c r="BD268">
        <f>MIN(100,BC269+IF(AND(OR(NOT(ISNUMBER($R$274)),'5-man'!BD$62&gt;$R$274),BC269&lt;100,BC270+1&gt;=IF(OR('5-man'!$F$44=TRUE,'5-man'!$F$44="TRUE",'5-man'!$F$44="Yes"),25,50)),10,0)+IF('5-man'!BD$62=$Q$274,25,0))</f>
        <v/>
      </c>
      <c r="BE268">
        <f>MIN(100,BD269+IF(AND(OR(NOT(ISNUMBER($R$274)),'5-man'!BE$62&gt;$R$274),BD269&lt;100,BD270+1&gt;=IF(OR('5-man'!$F$44=TRUE,'5-man'!$F$44="TRUE",'5-man'!$F$44="Yes"),25,50)),10,0)+IF('5-man'!BE$62=$Q$274,25,0))</f>
        <v/>
      </c>
      <c r="BF268">
        <f>MIN(100,BE269+IF(AND(OR(NOT(ISNUMBER($R$274)),'5-man'!BF$62&gt;$R$274),BE269&lt;100,BE270+1&gt;=IF(OR('5-man'!$F$44=TRUE,'5-man'!$F$44="TRUE",'5-man'!$F$44="Yes"),25,50)),10,0)+IF('5-man'!BF$62=$Q$274,25,0))</f>
        <v/>
      </c>
      <c r="BG268">
        <f>MIN(100,BF269+IF(AND(OR(NOT(ISNUMBER($R$274)),'5-man'!BG$62&gt;$R$274),BF269&lt;100,BF270+1&gt;=IF(OR('5-man'!$F$44=TRUE,'5-man'!$F$44="TRUE",'5-man'!$F$44="Yes"),25,50)),10,0)+IF('5-man'!BG$62=$Q$274,25,0))</f>
        <v/>
      </c>
      <c r="BH268">
        <f>MIN(100,BG269+IF(AND(OR(NOT(ISNUMBER($R$274)),'5-man'!BH$62&gt;$R$274),BG269&lt;100,BG270+1&gt;=IF(OR('5-man'!$F$44=TRUE,'5-man'!$F$44="TRUE",'5-man'!$F$44="Yes"),25,50)),10,0)+IF('5-man'!BH$62=$Q$274,25,0))</f>
        <v/>
      </c>
      <c r="BI268">
        <f>MIN(100,BH269+IF(AND(OR(NOT(ISNUMBER($R$274)),'5-man'!BI$62&gt;$R$274),BH269&lt;100,BH270+1&gt;=IF(OR('5-man'!$F$44=TRUE,'5-man'!$F$44="TRUE",'5-man'!$F$44="Yes"),25,50)),10,0)+IF('5-man'!BI$62=$Q$274,25,0))</f>
        <v/>
      </c>
      <c r="BJ268">
        <f>MIN(100,BI269+IF(AND(OR(NOT(ISNUMBER($R$274)),'5-man'!BJ$62&gt;$R$274),BI269&lt;100,BI270+1&gt;=IF(OR('5-man'!$F$44=TRUE,'5-man'!$F$44="TRUE",'5-man'!$F$44="Yes"),25,50)),10,0)+IF('5-man'!BJ$62=$Q$274,25,0))</f>
        <v/>
      </c>
      <c r="BK268">
        <f>MIN(100,BJ269+IF(AND(OR(NOT(ISNUMBER($R$274)),'5-man'!BK$62&gt;$R$274),BJ269&lt;100,BJ270+1&gt;=IF(OR('5-man'!$F$44=TRUE,'5-man'!$F$44="TRUE",'5-man'!$F$44="Yes"),25,50)),10,0)+IF('5-man'!BK$62=$Q$274,25,0))</f>
        <v/>
      </c>
      <c r="BL268">
        <f>MIN(100,BK269+IF(AND(OR(NOT(ISNUMBER($R$274)),'5-man'!BL$62&gt;$R$274),BK269&lt;100,BK270+1&gt;=IF(OR('5-man'!$F$44=TRUE,'5-man'!$F$44="TRUE",'5-man'!$F$44="Yes"),25,50)),10,0)+IF('5-man'!BL$62=$Q$274,25,0))</f>
        <v/>
      </c>
      <c r="BM268">
        <f>MIN(100,BL269+IF(AND(OR(NOT(ISNUMBER($R$274)),'5-man'!BM$62&gt;$R$274),BL269&lt;100,BL270+1&gt;=IF(OR('5-man'!$F$44=TRUE,'5-man'!$F$44="TRUE",'5-man'!$F$44="Yes"),25,50)),10,0)+IF('5-man'!BM$62=$Q$274,25,0))</f>
        <v/>
      </c>
      <c r="BN268">
        <f>MIN(100,BM269+IF(AND(OR(NOT(ISNUMBER($R$274)),'5-man'!BN$62&gt;$R$274),BM269&lt;100,BM270+1&gt;=IF(OR('5-man'!$F$44=TRUE,'5-man'!$F$44="TRUE",'5-man'!$F$44="Yes"),25,50)),10,0)+IF('5-man'!BN$62=$Q$274,25,0))</f>
        <v/>
      </c>
      <c r="BO268">
        <f>MIN(100,BN269+IF(AND(OR(NOT(ISNUMBER($R$274)),'5-man'!BO$62&gt;$R$274),BN269&lt;100,BN270+1&gt;=IF(OR('5-man'!$F$44=TRUE,'5-man'!$F$44="TRUE",'5-man'!$F$44="Yes"),25,50)),10,0)+IF('5-man'!BO$62=$Q$274,25,0))</f>
        <v/>
      </c>
      <c r="BP268">
        <f>MIN(100,BO269+IF(AND(OR(NOT(ISNUMBER($R$274)),'5-man'!BP$62&gt;$R$274),BO269&lt;100,BO270+1&gt;=IF(OR('5-man'!$F$44=TRUE,'5-man'!$F$44="TRUE",'5-man'!$F$44="Yes"),25,50)),10,0)+IF('5-man'!BP$62=$Q$274,25,0))</f>
        <v/>
      </c>
      <c r="BQ268">
        <f>MIN(100,BP269+IF(AND(OR(NOT(ISNUMBER($R$274)),'5-man'!BQ$62&gt;$R$274),BP269&lt;100,BP270+1&gt;=IF(OR('5-man'!$F$44=TRUE,'5-man'!$F$44="TRUE",'5-man'!$F$44="Yes"),25,50)),10,0)+IF('5-man'!BQ$62=$Q$274,25,0))</f>
        <v/>
      </c>
      <c r="BR268">
        <f>MIN(100,BQ269+IF(AND(OR(NOT(ISNUMBER($R$274)),'5-man'!BR$62&gt;$R$274),BQ269&lt;100,BQ270+1&gt;=IF(OR('5-man'!$F$44=TRUE,'5-man'!$F$44="TRUE",'5-man'!$F$44="Yes"),25,50)),10,0)+IF('5-man'!BR$62=$Q$274,25,0))</f>
        <v/>
      </c>
      <c r="BS268">
        <f>MIN(100,BR269+IF(AND(OR(NOT(ISNUMBER($R$274)),'5-man'!BS$62&gt;$R$274),BR269&lt;100,BR270+1&gt;=IF(OR('5-man'!$F$44=TRUE,'5-man'!$F$44="TRUE",'5-man'!$F$44="Yes"),25,50)),10,0)+IF('5-man'!BS$62=$Q$274,25,0))</f>
        <v/>
      </c>
      <c r="BT268">
        <f>MIN(100,BS269+IF(AND(OR(NOT(ISNUMBER($R$274)),'5-man'!BT$62&gt;$R$274),BS269&lt;100,BS270+1&gt;=IF(OR('5-man'!$F$44=TRUE,'5-man'!$F$44="TRUE",'5-man'!$F$44="Yes"),25,50)),10,0)+IF('5-man'!BT$62=$Q$274,25,0))</f>
        <v/>
      </c>
      <c r="BU268">
        <f>MIN(100,BT269+IF(AND(OR(NOT(ISNUMBER($R$274)),'5-man'!BU$62&gt;$R$274),BT269&lt;100,BT270+1&gt;=IF(OR('5-man'!$F$44=TRUE,'5-man'!$F$44="TRUE",'5-man'!$F$44="Yes"),25,50)),10,0)+IF('5-man'!BU$62=$Q$274,25,0))</f>
        <v/>
      </c>
      <c r="BV268">
        <f>MIN(100,BU269+IF(AND(OR(NOT(ISNUMBER($R$274)),'5-man'!BV$62&gt;$R$274),BU269&lt;100,BU270+1&gt;=IF(OR('5-man'!$F$44=TRUE,'5-man'!$F$44="TRUE",'5-man'!$F$44="Yes"),25,50)),10,0)+IF('5-man'!BV$62=$Q$274,25,0))</f>
        <v/>
      </c>
      <c r="BW268">
        <f>MIN(100,BV269+IF(AND(OR(NOT(ISNUMBER($R$274)),'5-man'!BW$62&gt;$R$274),BV269&lt;100,BV270+1&gt;=IF(OR('5-man'!$F$44=TRUE,'5-man'!$F$44="TRUE",'5-man'!$F$44="Yes"),25,50)),10,0)+IF('5-man'!BW$62=$Q$274,25,0))</f>
        <v/>
      </c>
      <c r="BX268">
        <f>MIN(100,BW269+IF(AND(OR(NOT(ISNUMBER($R$274)),'5-man'!BX$62&gt;$R$274),BW269&lt;100,BW270+1&gt;=IF(OR('5-man'!$F$44=TRUE,'5-man'!$F$44="TRUE",'5-man'!$F$44="Yes"),25,50)),10,0)+IF('5-man'!BX$62=$Q$274,25,0))</f>
        <v/>
      </c>
      <c r="BY268">
        <f>MIN(100,BX269+IF(AND(OR(NOT(ISNUMBER($R$274)),'5-man'!BY$62&gt;$R$274),BX269&lt;100,BX270+1&gt;=IF(OR('5-man'!$F$44=TRUE,'5-man'!$F$44="TRUE",'5-man'!$F$44="Yes"),25,50)),10,0)+IF('5-man'!BY$62=$Q$274,25,0))</f>
        <v/>
      </c>
      <c r="BZ268">
        <f>MIN(100,BY269+IF(AND(OR(NOT(ISNUMBER($R$274)),'5-man'!BZ$62&gt;$R$274),BY269&lt;100,BY270+1&gt;=IF(OR('5-man'!$F$44=TRUE,'5-man'!$F$44="TRUE",'5-man'!$F$44="Yes"),25,50)),10,0)+IF('5-man'!BZ$62=$Q$274,25,0))</f>
        <v/>
      </c>
      <c r="CA268">
        <f>MIN(100,BZ269+IF(AND(OR(NOT(ISNUMBER($R$274)),'5-man'!CA$62&gt;$R$274),BZ269&lt;100,BZ270+1&gt;=IF(OR('5-man'!$F$44=TRUE,'5-man'!$F$44="TRUE",'5-man'!$F$44="Yes"),25,50)),10,0)+IF('5-man'!CA$62=$Q$274,25,0))</f>
        <v/>
      </c>
      <c r="CB268">
        <f>MIN(100,CA269+IF(AND(OR(NOT(ISNUMBER($R$274)),'5-man'!CB$62&gt;$R$274),CA269&lt;100,CA270+1&gt;=IF(OR('5-man'!$F$44=TRUE,'5-man'!$F$44="TRUE",'5-man'!$F$44="Yes"),25,50)),10,0)+IF('5-man'!CB$62=$Q$274,25,0))</f>
        <v/>
      </c>
      <c r="CC268">
        <f>MIN(100,CB269+IF(AND(OR(NOT(ISNUMBER($R$274)),'5-man'!CC$62&gt;$R$274),CB269&lt;100,CB270+1&gt;=IF(OR('5-man'!$F$44=TRUE,'5-man'!$F$44="TRUE",'5-man'!$F$44="Yes"),25,50)),10,0)+IF('5-man'!CC$62=$Q$274,25,0))</f>
        <v/>
      </c>
      <c r="CD268">
        <f>MIN(100,CC269+IF(AND(OR(NOT(ISNUMBER($R$274)),'5-man'!CD$62&gt;$R$274),CC269&lt;100,CC270+1&gt;=IF(OR('5-man'!$F$44=TRUE,'5-man'!$F$44="TRUE",'5-man'!$F$44="Yes"),25,50)),10,0)+IF('5-man'!CD$62=$Q$274,25,0))</f>
        <v/>
      </c>
    </row>
    <row r="269">
      <c r="A269" t="inlineStr">
        <is>
          <t>P3 spec</t>
        </is>
      </c>
      <c r="B269">
        <f>IF('5-man'!$C$44="",100,'5-man'!$C$44)</f>
        <v/>
      </c>
      <c r="C269">
        <f>IF(OR('5-man'!C$65="R",'5-man'!C$62=$R$274),MIN(100,C268+10),IF('5-man'!C$65="P",MIN(100,C268+25),IF(AND('5-man'!C$65="D",C268&gt;=35,'5-man'!C$62&lt;=IF('5-man'!$BF$42="",999,'5-man'!$BF$42)),C268-35,IF(AND(LEFT('5-man'!C$65,3)="ST&gt;",C268&gt;=100,'5-man'!C$62&lt;=IF('5-man'!$BF$42="",999,'5-man'!$BF$42)),0,IF(AND(OR(AND('5-man'!C$63="ST&gt;3",C252&gt;=100),AND('5-man'!C$64="ST&gt;3",C260&gt;=100),AND('5-man'!C$66="ST&gt;3",C276&gt;=100),AND('5-man'!C$67="ST&gt;3",C284&gt;=100)),'5-man'!C$62&lt;=IF('5-man'!$BF$42="",999,'5-man'!$BF$42)),100,C268)))))</f>
        <v/>
      </c>
      <c r="D269">
        <f>IF(OR('5-man'!D$65="R",'5-man'!D$62=$R$274),MIN(100,D268+10),IF('5-man'!D$65="P",MIN(100,D268+25),IF(AND('5-man'!D$65="D",D268&gt;=35,'5-man'!D$62&lt;=IF('5-man'!$BF$42="",999,'5-man'!$BF$42)),D268-35,IF(AND(LEFT('5-man'!D$65,3)="ST&gt;",D268&gt;=100,'5-man'!D$62&lt;=IF('5-man'!$BF$42="",999,'5-man'!$BF$42)),0,IF(AND(OR(AND('5-man'!D$63="ST&gt;3",D252&gt;=100),AND('5-man'!D$64="ST&gt;3",D260&gt;=100),AND('5-man'!D$66="ST&gt;3",D276&gt;=100),AND('5-man'!D$67="ST&gt;3",D284&gt;=100)),'5-man'!D$62&lt;=IF('5-man'!$BF$42="",999,'5-man'!$BF$42)),100,D268)))))</f>
        <v/>
      </c>
      <c r="E269">
        <f>IF(OR('5-man'!E$65="R",'5-man'!E$62=$R$274),MIN(100,E268+10),IF('5-man'!E$65="P",MIN(100,E268+25),IF(AND('5-man'!E$65="D",E268&gt;=35,'5-man'!E$62&lt;=IF('5-man'!$BF$42="",999,'5-man'!$BF$42)),E268-35,IF(AND(LEFT('5-man'!E$65,3)="ST&gt;",E268&gt;=100,'5-man'!E$62&lt;=IF('5-man'!$BF$42="",999,'5-man'!$BF$42)),0,IF(AND(OR(AND('5-man'!E$63="ST&gt;3",E252&gt;=100),AND('5-man'!E$64="ST&gt;3",E260&gt;=100),AND('5-man'!E$66="ST&gt;3",E276&gt;=100),AND('5-man'!E$67="ST&gt;3",E284&gt;=100)),'5-man'!E$62&lt;=IF('5-man'!$BF$42="",999,'5-man'!$BF$42)),100,E268)))))</f>
        <v/>
      </c>
      <c r="F269">
        <f>IF(OR('5-man'!F$65="R",'5-man'!F$62=$R$274),MIN(100,F268+10),IF('5-man'!F$65="P",MIN(100,F268+25),IF(AND('5-man'!F$65="D",F268&gt;=35,'5-man'!F$62&lt;=IF('5-man'!$BF$42="",999,'5-man'!$BF$42)),F268-35,IF(AND(LEFT('5-man'!F$65,3)="ST&gt;",F268&gt;=100,'5-man'!F$62&lt;=IF('5-man'!$BF$42="",999,'5-man'!$BF$42)),0,IF(AND(OR(AND('5-man'!F$63="ST&gt;3",F252&gt;=100),AND('5-man'!F$64="ST&gt;3",F260&gt;=100),AND('5-man'!F$66="ST&gt;3",F276&gt;=100),AND('5-man'!F$67="ST&gt;3",F284&gt;=100)),'5-man'!F$62&lt;=IF('5-man'!$BF$42="",999,'5-man'!$BF$42)),100,F268)))))</f>
        <v/>
      </c>
      <c r="G269">
        <f>IF(OR('5-man'!G$65="R",'5-man'!G$62=$R$274),MIN(100,G268+10),IF('5-man'!G$65="P",MIN(100,G268+25),IF(AND('5-man'!G$65="D",G268&gt;=35,'5-man'!G$62&lt;=IF('5-man'!$BF$42="",999,'5-man'!$BF$42)),G268-35,IF(AND(LEFT('5-man'!G$65,3)="ST&gt;",G268&gt;=100,'5-man'!G$62&lt;=IF('5-man'!$BF$42="",999,'5-man'!$BF$42)),0,IF(AND(OR(AND('5-man'!G$63="ST&gt;3",G252&gt;=100),AND('5-man'!G$64="ST&gt;3",G260&gt;=100),AND('5-man'!G$66="ST&gt;3",G276&gt;=100),AND('5-man'!G$67="ST&gt;3",G284&gt;=100)),'5-man'!G$62&lt;=IF('5-man'!$BF$42="",999,'5-man'!$BF$42)),100,G268)))))</f>
        <v/>
      </c>
      <c r="H269">
        <f>IF(OR('5-man'!H$65="R",'5-man'!H$62=$R$274),MIN(100,H268+10),IF('5-man'!H$65="P",MIN(100,H268+25),IF(AND('5-man'!H$65="D",H268&gt;=35,'5-man'!H$62&lt;=IF('5-man'!$BF$42="",999,'5-man'!$BF$42)),H268-35,IF(AND(LEFT('5-man'!H$65,3)="ST&gt;",H268&gt;=100,'5-man'!H$62&lt;=IF('5-man'!$BF$42="",999,'5-man'!$BF$42)),0,IF(AND(OR(AND('5-man'!H$63="ST&gt;3",H252&gt;=100),AND('5-man'!H$64="ST&gt;3",H260&gt;=100),AND('5-man'!H$66="ST&gt;3",H276&gt;=100),AND('5-man'!H$67="ST&gt;3",H284&gt;=100)),'5-man'!H$62&lt;=IF('5-man'!$BF$42="",999,'5-man'!$BF$42)),100,H268)))))</f>
        <v/>
      </c>
      <c r="I269">
        <f>IF(OR('5-man'!I$65="R",'5-man'!I$62=$R$274),MIN(100,I268+10),IF('5-man'!I$65="P",MIN(100,I268+25),IF(AND('5-man'!I$65="D",I268&gt;=35,'5-man'!I$62&lt;=IF('5-man'!$BF$42="",999,'5-man'!$BF$42)),I268-35,IF(AND(LEFT('5-man'!I$65,3)="ST&gt;",I268&gt;=100,'5-man'!I$62&lt;=IF('5-man'!$BF$42="",999,'5-man'!$BF$42)),0,IF(AND(OR(AND('5-man'!I$63="ST&gt;3",I252&gt;=100),AND('5-man'!I$64="ST&gt;3",I260&gt;=100),AND('5-man'!I$66="ST&gt;3",I276&gt;=100),AND('5-man'!I$67="ST&gt;3",I284&gt;=100)),'5-man'!I$62&lt;=IF('5-man'!$BF$42="",999,'5-man'!$BF$42)),100,I268)))))</f>
        <v/>
      </c>
      <c r="J269">
        <f>IF(OR('5-man'!J$65="R",'5-man'!J$62=$R$274),MIN(100,J268+10),IF('5-man'!J$65="P",MIN(100,J268+25),IF(AND('5-man'!J$65="D",J268&gt;=35,'5-man'!J$62&lt;=IF('5-man'!$BF$42="",999,'5-man'!$BF$42)),J268-35,IF(AND(LEFT('5-man'!J$65,3)="ST&gt;",J268&gt;=100,'5-man'!J$62&lt;=IF('5-man'!$BF$42="",999,'5-man'!$BF$42)),0,IF(AND(OR(AND('5-man'!J$63="ST&gt;3",J252&gt;=100),AND('5-man'!J$64="ST&gt;3",J260&gt;=100),AND('5-man'!J$66="ST&gt;3",J276&gt;=100),AND('5-man'!J$67="ST&gt;3",J284&gt;=100)),'5-man'!J$62&lt;=IF('5-man'!$BF$42="",999,'5-man'!$BF$42)),100,J268)))))</f>
        <v/>
      </c>
      <c r="K269">
        <f>IF(OR('5-man'!K$65="R",'5-man'!K$62=$R$274),MIN(100,K268+10),IF('5-man'!K$65="P",MIN(100,K268+25),IF(AND('5-man'!K$65="D",K268&gt;=35,'5-man'!K$62&lt;=IF('5-man'!$BF$42="",999,'5-man'!$BF$42)),K268-35,IF(AND(LEFT('5-man'!K$65,3)="ST&gt;",K268&gt;=100,'5-man'!K$62&lt;=IF('5-man'!$BF$42="",999,'5-man'!$BF$42)),0,IF(AND(OR(AND('5-man'!K$63="ST&gt;3",K252&gt;=100),AND('5-man'!K$64="ST&gt;3",K260&gt;=100),AND('5-man'!K$66="ST&gt;3",K276&gt;=100),AND('5-man'!K$67="ST&gt;3",K284&gt;=100)),'5-man'!K$62&lt;=IF('5-man'!$BF$42="",999,'5-man'!$BF$42)),100,K268)))))</f>
        <v/>
      </c>
      <c r="L269">
        <f>IF(OR('5-man'!L$65="R",'5-man'!L$62=$R$274),MIN(100,L268+10),IF('5-man'!L$65="P",MIN(100,L268+25),IF(AND('5-man'!L$65="D",L268&gt;=35,'5-man'!L$62&lt;=IF('5-man'!$BF$42="",999,'5-man'!$BF$42)),L268-35,IF(AND(LEFT('5-man'!L$65,3)="ST&gt;",L268&gt;=100,'5-man'!L$62&lt;=IF('5-man'!$BF$42="",999,'5-man'!$BF$42)),0,IF(AND(OR(AND('5-man'!L$63="ST&gt;3",L252&gt;=100),AND('5-man'!L$64="ST&gt;3",L260&gt;=100),AND('5-man'!L$66="ST&gt;3",L276&gt;=100),AND('5-man'!L$67="ST&gt;3",L284&gt;=100)),'5-man'!L$62&lt;=IF('5-man'!$BF$42="",999,'5-man'!$BF$42)),100,L268)))))</f>
        <v/>
      </c>
      <c r="M269">
        <f>IF(OR('5-man'!M$65="R",'5-man'!M$62=$R$274),MIN(100,M268+10),IF('5-man'!M$65="P",MIN(100,M268+25),IF(AND('5-man'!M$65="D",M268&gt;=35,'5-man'!M$62&lt;=IF('5-man'!$BF$42="",999,'5-man'!$BF$42)),M268-35,IF(AND(LEFT('5-man'!M$65,3)="ST&gt;",M268&gt;=100,'5-man'!M$62&lt;=IF('5-man'!$BF$42="",999,'5-man'!$BF$42)),0,IF(AND(OR(AND('5-man'!M$63="ST&gt;3",M252&gt;=100),AND('5-man'!M$64="ST&gt;3",M260&gt;=100),AND('5-man'!M$66="ST&gt;3",M276&gt;=100),AND('5-man'!M$67="ST&gt;3",M284&gt;=100)),'5-man'!M$62&lt;=IF('5-man'!$BF$42="",999,'5-man'!$BF$42)),100,M268)))))</f>
        <v/>
      </c>
      <c r="N269">
        <f>IF(OR('5-man'!N$65="R",'5-man'!N$62=$R$274),MIN(100,N268+10),IF('5-man'!N$65="P",MIN(100,N268+25),IF(AND('5-man'!N$65="D",N268&gt;=35,'5-man'!N$62&lt;=IF('5-man'!$BF$42="",999,'5-man'!$BF$42)),N268-35,IF(AND(LEFT('5-man'!N$65,3)="ST&gt;",N268&gt;=100,'5-man'!N$62&lt;=IF('5-man'!$BF$42="",999,'5-man'!$BF$42)),0,IF(AND(OR(AND('5-man'!N$63="ST&gt;3",N252&gt;=100),AND('5-man'!N$64="ST&gt;3",N260&gt;=100),AND('5-man'!N$66="ST&gt;3",N276&gt;=100),AND('5-man'!N$67="ST&gt;3",N284&gt;=100)),'5-man'!N$62&lt;=IF('5-man'!$BF$42="",999,'5-man'!$BF$42)),100,N268)))))</f>
        <v/>
      </c>
      <c r="O269">
        <f>IF(OR('5-man'!O$65="R",'5-man'!O$62=$R$274),MIN(100,O268+10),IF('5-man'!O$65="P",MIN(100,O268+25),IF(AND('5-man'!O$65="D",O268&gt;=35,'5-man'!O$62&lt;=IF('5-man'!$BF$42="",999,'5-man'!$BF$42)),O268-35,IF(AND(LEFT('5-man'!O$65,3)="ST&gt;",O268&gt;=100,'5-man'!O$62&lt;=IF('5-man'!$BF$42="",999,'5-man'!$BF$42)),0,IF(AND(OR(AND('5-man'!O$63="ST&gt;3",O252&gt;=100),AND('5-man'!O$64="ST&gt;3",O260&gt;=100),AND('5-man'!O$66="ST&gt;3",O276&gt;=100),AND('5-man'!O$67="ST&gt;3",O284&gt;=100)),'5-man'!O$62&lt;=IF('5-man'!$BF$42="",999,'5-man'!$BF$42)),100,O268)))))</f>
        <v/>
      </c>
      <c r="P269">
        <f>IF(OR('5-man'!P$65="R",'5-man'!P$62=$R$274),MIN(100,P268+10),IF('5-man'!P$65="P",MIN(100,P268+25),IF(AND('5-man'!P$65="D",P268&gt;=35,'5-man'!P$62&lt;=IF('5-man'!$BF$42="",999,'5-man'!$BF$42)),P268-35,IF(AND(LEFT('5-man'!P$65,3)="ST&gt;",P268&gt;=100,'5-man'!P$62&lt;=IF('5-man'!$BF$42="",999,'5-man'!$BF$42)),0,IF(AND(OR(AND('5-man'!P$63="ST&gt;3",P252&gt;=100),AND('5-man'!P$64="ST&gt;3",P260&gt;=100),AND('5-man'!P$66="ST&gt;3",P276&gt;=100),AND('5-man'!P$67="ST&gt;3",P284&gt;=100)),'5-man'!P$62&lt;=IF('5-man'!$BF$42="",999,'5-man'!$BF$42)),100,P268)))))</f>
        <v/>
      </c>
      <c r="Q269">
        <f>IF(OR('5-man'!Q$65="R",'5-man'!Q$62=$R$274),MIN(100,Q268+10),IF('5-man'!Q$65="P",MIN(100,Q268+25),IF(AND('5-man'!Q$65="D",Q268&gt;=35,'5-man'!Q$62&lt;=IF('5-man'!$BF$42="",999,'5-man'!$BF$42)),Q268-35,IF(AND(LEFT('5-man'!Q$65,3)="ST&gt;",Q268&gt;=100,'5-man'!Q$62&lt;=IF('5-man'!$BF$42="",999,'5-man'!$BF$42)),0,IF(AND(OR(AND('5-man'!Q$63="ST&gt;3",Q252&gt;=100),AND('5-man'!Q$64="ST&gt;3",Q260&gt;=100),AND('5-man'!Q$66="ST&gt;3",Q276&gt;=100),AND('5-man'!Q$67="ST&gt;3",Q284&gt;=100)),'5-man'!Q$62&lt;=IF('5-man'!$BF$42="",999,'5-man'!$BF$42)),100,Q268)))))</f>
        <v/>
      </c>
      <c r="R269">
        <f>IF(OR('5-man'!R$65="R",'5-man'!R$62=$R$274),MIN(100,R268+10),IF('5-man'!R$65="P",MIN(100,R268+25),IF(AND('5-man'!R$65="D",R268&gt;=35,'5-man'!R$62&lt;=IF('5-man'!$BF$42="",999,'5-man'!$BF$42)),R268-35,IF(AND(LEFT('5-man'!R$65,3)="ST&gt;",R268&gt;=100,'5-man'!R$62&lt;=IF('5-man'!$BF$42="",999,'5-man'!$BF$42)),0,IF(AND(OR(AND('5-man'!R$63="ST&gt;3",R252&gt;=100),AND('5-man'!R$64="ST&gt;3",R260&gt;=100),AND('5-man'!R$66="ST&gt;3",R276&gt;=100),AND('5-man'!R$67="ST&gt;3",R284&gt;=100)),'5-man'!R$62&lt;=IF('5-man'!$BF$42="",999,'5-man'!$BF$42)),100,R268)))))</f>
        <v/>
      </c>
      <c r="S269">
        <f>IF(OR('5-man'!S$65="R",'5-man'!S$62=$R$274),MIN(100,S268+10),IF('5-man'!S$65="P",MIN(100,S268+25),IF(AND('5-man'!S$65="D",S268&gt;=35,'5-man'!S$62&lt;=IF('5-man'!$BF$42="",999,'5-man'!$BF$42)),S268-35,IF(AND(LEFT('5-man'!S$65,3)="ST&gt;",S268&gt;=100,'5-man'!S$62&lt;=IF('5-man'!$BF$42="",999,'5-man'!$BF$42)),0,IF(AND(OR(AND('5-man'!S$63="ST&gt;3",S252&gt;=100),AND('5-man'!S$64="ST&gt;3",S260&gt;=100),AND('5-man'!S$66="ST&gt;3",S276&gt;=100),AND('5-man'!S$67="ST&gt;3",S284&gt;=100)),'5-man'!S$62&lt;=IF('5-man'!$BF$42="",999,'5-man'!$BF$42)),100,S268)))))</f>
        <v/>
      </c>
      <c r="T269">
        <f>IF(OR('5-man'!T$65="R",'5-man'!T$62=$R$274),MIN(100,T268+10),IF('5-man'!T$65="P",MIN(100,T268+25),IF(AND('5-man'!T$65="D",T268&gt;=35,'5-man'!T$62&lt;=IF('5-man'!$BF$42="",999,'5-man'!$BF$42)),T268-35,IF(AND(LEFT('5-man'!T$65,3)="ST&gt;",T268&gt;=100,'5-man'!T$62&lt;=IF('5-man'!$BF$42="",999,'5-man'!$BF$42)),0,IF(AND(OR(AND('5-man'!T$63="ST&gt;3",T252&gt;=100),AND('5-man'!T$64="ST&gt;3",T260&gt;=100),AND('5-man'!T$66="ST&gt;3",T276&gt;=100),AND('5-man'!T$67="ST&gt;3",T284&gt;=100)),'5-man'!T$62&lt;=IF('5-man'!$BF$42="",999,'5-man'!$BF$42)),100,T268)))))</f>
        <v/>
      </c>
      <c r="U269">
        <f>IF(OR('5-man'!U$65="R",'5-man'!U$62=$R$274),MIN(100,U268+10),IF('5-man'!U$65="P",MIN(100,U268+25),IF(AND('5-man'!U$65="D",U268&gt;=35,'5-man'!U$62&lt;=IF('5-man'!$BF$42="",999,'5-man'!$BF$42)),U268-35,IF(AND(LEFT('5-man'!U$65,3)="ST&gt;",U268&gt;=100,'5-man'!U$62&lt;=IF('5-man'!$BF$42="",999,'5-man'!$BF$42)),0,IF(AND(OR(AND('5-man'!U$63="ST&gt;3",U252&gt;=100),AND('5-man'!U$64="ST&gt;3",U260&gt;=100),AND('5-man'!U$66="ST&gt;3",U276&gt;=100),AND('5-man'!U$67="ST&gt;3",U284&gt;=100)),'5-man'!U$62&lt;=IF('5-man'!$BF$42="",999,'5-man'!$BF$42)),100,U268)))))</f>
        <v/>
      </c>
      <c r="V269">
        <f>IF(OR('5-man'!V$65="R",'5-man'!V$62=$R$274),MIN(100,V268+10),IF('5-man'!V$65="P",MIN(100,V268+25),IF(AND('5-man'!V$65="D",V268&gt;=35,'5-man'!V$62&lt;=IF('5-man'!$BF$42="",999,'5-man'!$BF$42)),V268-35,IF(AND(LEFT('5-man'!V$65,3)="ST&gt;",V268&gt;=100,'5-man'!V$62&lt;=IF('5-man'!$BF$42="",999,'5-man'!$BF$42)),0,IF(AND(OR(AND('5-man'!V$63="ST&gt;3",V252&gt;=100),AND('5-man'!V$64="ST&gt;3",V260&gt;=100),AND('5-man'!V$66="ST&gt;3",V276&gt;=100),AND('5-man'!V$67="ST&gt;3",V284&gt;=100)),'5-man'!V$62&lt;=IF('5-man'!$BF$42="",999,'5-man'!$BF$42)),100,V268)))))</f>
        <v/>
      </c>
      <c r="W269">
        <f>IF(OR('5-man'!W$65="R",'5-man'!W$62=$R$274),MIN(100,W268+10),IF('5-man'!W$65="P",MIN(100,W268+25),IF(AND('5-man'!W$65="D",W268&gt;=35,'5-man'!W$62&lt;=IF('5-man'!$BF$42="",999,'5-man'!$BF$42)),W268-35,IF(AND(LEFT('5-man'!W$65,3)="ST&gt;",W268&gt;=100,'5-man'!W$62&lt;=IF('5-man'!$BF$42="",999,'5-man'!$BF$42)),0,IF(AND(OR(AND('5-man'!W$63="ST&gt;3",W252&gt;=100),AND('5-man'!W$64="ST&gt;3",W260&gt;=100),AND('5-man'!W$66="ST&gt;3",W276&gt;=100),AND('5-man'!W$67="ST&gt;3",W284&gt;=100)),'5-man'!W$62&lt;=IF('5-man'!$BF$42="",999,'5-man'!$BF$42)),100,W268)))))</f>
        <v/>
      </c>
      <c r="X269">
        <f>IF(OR('5-man'!X$65="R",'5-man'!X$62=$R$274),MIN(100,X268+10),IF('5-man'!X$65="P",MIN(100,X268+25),IF(AND('5-man'!X$65="D",X268&gt;=35,'5-man'!X$62&lt;=IF('5-man'!$BF$42="",999,'5-man'!$BF$42)),X268-35,IF(AND(LEFT('5-man'!X$65,3)="ST&gt;",X268&gt;=100,'5-man'!X$62&lt;=IF('5-man'!$BF$42="",999,'5-man'!$BF$42)),0,IF(AND(OR(AND('5-man'!X$63="ST&gt;3",X252&gt;=100),AND('5-man'!X$64="ST&gt;3",X260&gt;=100),AND('5-man'!X$66="ST&gt;3",X276&gt;=100),AND('5-man'!X$67="ST&gt;3",X284&gt;=100)),'5-man'!X$62&lt;=IF('5-man'!$BF$42="",999,'5-man'!$BF$42)),100,X268)))))</f>
        <v/>
      </c>
      <c r="Y269">
        <f>IF(OR('5-man'!Y$65="R",'5-man'!Y$62=$R$274),MIN(100,Y268+10),IF('5-man'!Y$65="P",MIN(100,Y268+25),IF(AND('5-man'!Y$65="D",Y268&gt;=35,'5-man'!Y$62&lt;=IF('5-man'!$BF$42="",999,'5-man'!$BF$42)),Y268-35,IF(AND(LEFT('5-man'!Y$65,3)="ST&gt;",Y268&gt;=100,'5-man'!Y$62&lt;=IF('5-man'!$BF$42="",999,'5-man'!$BF$42)),0,IF(AND(OR(AND('5-man'!Y$63="ST&gt;3",Y252&gt;=100),AND('5-man'!Y$64="ST&gt;3",Y260&gt;=100),AND('5-man'!Y$66="ST&gt;3",Y276&gt;=100),AND('5-man'!Y$67="ST&gt;3",Y284&gt;=100)),'5-man'!Y$62&lt;=IF('5-man'!$BF$42="",999,'5-man'!$BF$42)),100,Y268)))))</f>
        <v/>
      </c>
      <c r="Z269">
        <f>IF(OR('5-man'!Z$65="R",'5-man'!Z$62=$R$274),MIN(100,Z268+10),IF('5-man'!Z$65="P",MIN(100,Z268+25),IF(AND('5-man'!Z$65="D",Z268&gt;=35,'5-man'!Z$62&lt;=IF('5-man'!$BF$42="",999,'5-man'!$BF$42)),Z268-35,IF(AND(LEFT('5-man'!Z$65,3)="ST&gt;",Z268&gt;=100,'5-man'!Z$62&lt;=IF('5-man'!$BF$42="",999,'5-man'!$BF$42)),0,IF(AND(OR(AND('5-man'!Z$63="ST&gt;3",Z252&gt;=100),AND('5-man'!Z$64="ST&gt;3",Z260&gt;=100),AND('5-man'!Z$66="ST&gt;3",Z276&gt;=100),AND('5-man'!Z$67="ST&gt;3",Z284&gt;=100)),'5-man'!Z$62&lt;=IF('5-man'!$BF$42="",999,'5-man'!$BF$42)),100,Z268)))))</f>
        <v/>
      </c>
      <c r="AA269">
        <f>IF(OR('5-man'!AA$65="R",'5-man'!AA$62=$R$274),MIN(100,AA268+10),IF('5-man'!AA$65="P",MIN(100,AA268+25),IF(AND('5-man'!AA$65="D",AA268&gt;=35,'5-man'!AA$62&lt;=IF('5-man'!$BF$42="",999,'5-man'!$BF$42)),AA268-35,IF(AND(LEFT('5-man'!AA$65,3)="ST&gt;",AA268&gt;=100,'5-man'!AA$62&lt;=IF('5-man'!$BF$42="",999,'5-man'!$BF$42)),0,IF(AND(OR(AND('5-man'!AA$63="ST&gt;3",AA252&gt;=100),AND('5-man'!AA$64="ST&gt;3",AA260&gt;=100),AND('5-man'!AA$66="ST&gt;3",AA276&gt;=100),AND('5-man'!AA$67="ST&gt;3",AA284&gt;=100)),'5-man'!AA$62&lt;=IF('5-man'!$BF$42="",999,'5-man'!$BF$42)),100,AA268)))))</f>
        <v/>
      </c>
      <c r="AB269">
        <f>IF(OR('5-man'!AB$65="R",'5-man'!AB$62=$R$274),MIN(100,AB268+10),IF('5-man'!AB$65="P",MIN(100,AB268+25),IF(AND('5-man'!AB$65="D",AB268&gt;=35,'5-man'!AB$62&lt;=IF('5-man'!$BF$42="",999,'5-man'!$BF$42)),AB268-35,IF(AND(LEFT('5-man'!AB$65,3)="ST&gt;",AB268&gt;=100,'5-man'!AB$62&lt;=IF('5-man'!$BF$42="",999,'5-man'!$BF$42)),0,IF(AND(OR(AND('5-man'!AB$63="ST&gt;3",AB252&gt;=100),AND('5-man'!AB$64="ST&gt;3",AB260&gt;=100),AND('5-man'!AB$66="ST&gt;3",AB276&gt;=100),AND('5-man'!AB$67="ST&gt;3",AB284&gt;=100)),'5-man'!AB$62&lt;=IF('5-man'!$BF$42="",999,'5-man'!$BF$42)),100,AB268)))))</f>
        <v/>
      </c>
      <c r="AC269">
        <f>IF(OR('5-man'!AC$65="R",'5-man'!AC$62=$R$274),MIN(100,AC268+10),IF('5-man'!AC$65="P",MIN(100,AC268+25),IF(AND('5-man'!AC$65="D",AC268&gt;=35,'5-man'!AC$62&lt;=IF('5-man'!$BF$42="",999,'5-man'!$BF$42)),AC268-35,IF(AND(LEFT('5-man'!AC$65,3)="ST&gt;",AC268&gt;=100,'5-man'!AC$62&lt;=IF('5-man'!$BF$42="",999,'5-man'!$BF$42)),0,IF(AND(OR(AND('5-man'!AC$63="ST&gt;3",AC252&gt;=100),AND('5-man'!AC$64="ST&gt;3",AC260&gt;=100),AND('5-man'!AC$66="ST&gt;3",AC276&gt;=100),AND('5-man'!AC$67="ST&gt;3",AC284&gt;=100)),'5-man'!AC$62&lt;=IF('5-man'!$BF$42="",999,'5-man'!$BF$42)),100,AC268)))))</f>
        <v/>
      </c>
      <c r="AD269">
        <f>IF(OR('5-man'!AD$65="R",'5-man'!AD$62=$R$274),MIN(100,AD268+10),IF('5-man'!AD$65="P",MIN(100,AD268+25),IF(AND('5-man'!AD$65="D",AD268&gt;=35,'5-man'!AD$62&lt;=IF('5-man'!$BF$42="",999,'5-man'!$BF$42)),AD268-35,IF(AND(LEFT('5-man'!AD$65,3)="ST&gt;",AD268&gt;=100,'5-man'!AD$62&lt;=IF('5-man'!$BF$42="",999,'5-man'!$BF$42)),0,IF(AND(OR(AND('5-man'!AD$63="ST&gt;3",AD252&gt;=100),AND('5-man'!AD$64="ST&gt;3",AD260&gt;=100),AND('5-man'!AD$66="ST&gt;3",AD276&gt;=100),AND('5-man'!AD$67="ST&gt;3",AD284&gt;=100)),'5-man'!AD$62&lt;=IF('5-man'!$BF$42="",999,'5-man'!$BF$42)),100,AD268)))))</f>
        <v/>
      </c>
      <c r="AE269">
        <f>IF(OR('5-man'!AE$65="R",'5-man'!AE$62=$R$274),MIN(100,AE268+10),IF('5-man'!AE$65="P",MIN(100,AE268+25),IF(AND('5-man'!AE$65="D",AE268&gt;=35,'5-man'!AE$62&lt;=IF('5-man'!$BF$42="",999,'5-man'!$BF$42)),AE268-35,IF(AND(LEFT('5-man'!AE$65,3)="ST&gt;",AE268&gt;=100,'5-man'!AE$62&lt;=IF('5-man'!$BF$42="",999,'5-man'!$BF$42)),0,IF(AND(OR(AND('5-man'!AE$63="ST&gt;3",AE252&gt;=100),AND('5-man'!AE$64="ST&gt;3",AE260&gt;=100),AND('5-man'!AE$66="ST&gt;3",AE276&gt;=100),AND('5-man'!AE$67="ST&gt;3",AE284&gt;=100)),'5-man'!AE$62&lt;=IF('5-man'!$BF$42="",999,'5-man'!$BF$42)),100,AE268)))))</f>
        <v/>
      </c>
      <c r="AF269">
        <f>IF(OR('5-man'!AF$65="R",'5-man'!AF$62=$R$274),MIN(100,AF268+10),IF('5-man'!AF$65="P",MIN(100,AF268+25),IF(AND('5-man'!AF$65="D",AF268&gt;=35,'5-man'!AF$62&lt;=IF('5-man'!$BF$42="",999,'5-man'!$BF$42)),AF268-35,IF(AND(LEFT('5-man'!AF$65,3)="ST&gt;",AF268&gt;=100,'5-man'!AF$62&lt;=IF('5-man'!$BF$42="",999,'5-man'!$BF$42)),0,IF(AND(OR(AND('5-man'!AF$63="ST&gt;3",AF252&gt;=100),AND('5-man'!AF$64="ST&gt;3",AF260&gt;=100),AND('5-man'!AF$66="ST&gt;3",AF276&gt;=100),AND('5-man'!AF$67="ST&gt;3",AF284&gt;=100)),'5-man'!AF$62&lt;=IF('5-man'!$BF$42="",999,'5-man'!$BF$42)),100,AF268)))))</f>
        <v/>
      </c>
      <c r="AG269">
        <f>IF(OR('5-man'!AG$65="R",'5-man'!AG$62=$R$274),MIN(100,AG268+10),IF('5-man'!AG$65="P",MIN(100,AG268+25),IF(AND('5-man'!AG$65="D",AG268&gt;=35,'5-man'!AG$62&lt;=IF('5-man'!$BF$42="",999,'5-man'!$BF$42)),AG268-35,IF(AND(LEFT('5-man'!AG$65,3)="ST&gt;",AG268&gt;=100,'5-man'!AG$62&lt;=IF('5-man'!$BF$42="",999,'5-man'!$BF$42)),0,IF(AND(OR(AND('5-man'!AG$63="ST&gt;3",AG252&gt;=100),AND('5-man'!AG$64="ST&gt;3",AG260&gt;=100),AND('5-man'!AG$66="ST&gt;3",AG276&gt;=100),AND('5-man'!AG$67="ST&gt;3",AG284&gt;=100)),'5-man'!AG$62&lt;=IF('5-man'!$BF$42="",999,'5-man'!$BF$42)),100,AG268)))))</f>
        <v/>
      </c>
      <c r="AH269">
        <f>IF(OR('5-man'!AH$65="R",'5-man'!AH$62=$R$274),MIN(100,AH268+10),IF('5-man'!AH$65="P",MIN(100,AH268+25),IF(AND('5-man'!AH$65="D",AH268&gt;=35,'5-man'!AH$62&lt;=IF('5-man'!$BF$42="",999,'5-man'!$BF$42)),AH268-35,IF(AND(LEFT('5-man'!AH$65,3)="ST&gt;",AH268&gt;=100,'5-man'!AH$62&lt;=IF('5-man'!$BF$42="",999,'5-man'!$BF$42)),0,IF(AND(OR(AND('5-man'!AH$63="ST&gt;3",AH252&gt;=100),AND('5-man'!AH$64="ST&gt;3",AH260&gt;=100),AND('5-man'!AH$66="ST&gt;3",AH276&gt;=100),AND('5-man'!AH$67="ST&gt;3",AH284&gt;=100)),'5-man'!AH$62&lt;=IF('5-man'!$BF$42="",999,'5-man'!$BF$42)),100,AH268)))))</f>
        <v/>
      </c>
      <c r="AI269">
        <f>IF(OR('5-man'!AI$65="R",'5-man'!AI$62=$R$274),MIN(100,AI268+10),IF('5-man'!AI$65="P",MIN(100,AI268+25),IF(AND('5-man'!AI$65="D",AI268&gt;=35,'5-man'!AI$62&lt;=IF('5-man'!$BF$42="",999,'5-man'!$BF$42)),AI268-35,IF(AND(LEFT('5-man'!AI$65,3)="ST&gt;",AI268&gt;=100,'5-man'!AI$62&lt;=IF('5-man'!$BF$42="",999,'5-man'!$BF$42)),0,IF(AND(OR(AND('5-man'!AI$63="ST&gt;3",AI252&gt;=100),AND('5-man'!AI$64="ST&gt;3",AI260&gt;=100),AND('5-man'!AI$66="ST&gt;3",AI276&gt;=100),AND('5-man'!AI$67="ST&gt;3",AI284&gt;=100)),'5-man'!AI$62&lt;=IF('5-man'!$BF$42="",999,'5-man'!$BF$42)),100,AI268)))))</f>
        <v/>
      </c>
      <c r="AJ269">
        <f>IF(OR('5-man'!AJ$65="R",'5-man'!AJ$62=$R$274),MIN(100,AJ268+10),IF('5-man'!AJ$65="P",MIN(100,AJ268+25),IF(AND('5-man'!AJ$65="D",AJ268&gt;=35,'5-man'!AJ$62&lt;=IF('5-man'!$BF$42="",999,'5-man'!$BF$42)),AJ268-35,IF(AND(LEFT('5-man'!AJ$65,3)="ST&gt;",AJ268&gt;=100,'5-man'!AJ$62&lt;=IF('5-man'!$BF$42="",999,'5-man'!$BF$42)),0,IF(AND(OR(AND('5-man'!AJ$63="ST&gt;3",AJ252&gt;=100),AND('5-man'!AJ$64="ST&gt;3",AJ260&gt;=100),AND('5-man'!AJ$66="ST&gt;3",AJ276&gt;=100),AND('5-man'!AJ$67="ST&gt;3",AJ284&gt;=100)),'5-man'!AJ$62&lt;=IF('5-man'!$BF$42="",999,'5-man'!$BF$42)),100,AJ268)))))</f>
        <v/>
      </c>
      <c r="AK269">
        <f>IF(OR('5-man'!AK$65="R",'5-man'!AK$62=$R$274),MIN(100,AK268+10),IF('5-man'!AK$65="P",MIN(100,AK268+25),IF(AND('5-man'!AK$65="D",AK268&gt;=35,'5-man'!AK$62&lt;=IF('5-man'!$BF$42="",999,'5-man'!$BF$42)),AK268-35,IF(AND(LEFT('5-man'!AK$65,3)="ST&gt;",AK268&gt;=100,'5-man'!AK$62&lt;=IF('5-man'!$BF$42="",999,'5-man'!$BF$42)),0,IF(AND(OR(AND('5-man'!AK$63="ST&gt;3",AK252&gt;=100),AND('5-man'!AK$64="ST&gt;3",AK260&gt;=100),AND('5-man'!AK$66="ST&gt;3",AK276&gt;=100),AND('5-man'!AK$67="ST&gt;3",AK284&gt;=100)),'5-man'!AK$62&lt;=IF('5-man'!$BF$42="",999,'5-man'!$BF$42)),100,AK268)))))</f>
        <v/>
      </c>
      <c r="AL269">
        <f>IF(OR('5-man'!AL$65="R",'5-man'!AL$62=$R$274),MIN(100,AL268+10),IF('5-man'!AL$65="P",MIN(100,AL268+25),IF(AND('5-man'!AL$65="D",AL268&gt;=35,'5-man'!AL$62&lt;=IF('5-man'!$BF$42="",999,'5-man'!$BF$42)),AL268-35,IF(AND(LEFT('5-man'!AL$65,3)="ST&gt;",AL268&gt;=100,'5-man'!AL$62&lt;=IF('5-man'!$BF$42="",999,'5-man'!$BF$42)),0,IF(AND(OR(AND('5-man'!AL$63="ST&gt;3",AL252&gt;=100),AND('5-man'!AL$64="ST&gt;3",AL260&gt;=100),AND('5-man'!AL$66="ST&gt;3",AL276&gt;=100),AND('5-man'!AL$67="ST&gt;3",AL284&gt;=100)),'5-man'!AL$62&lt;=IF('5-man'!$BF$42="",999,'5-man'!$BF$42)),100,AL268)))))</f>
        <v/>
      </c>
      <c r="AM269">
        <f>IF(OR('5-man'!AM$65="R",'5-man'!AM$62=$R$274),MIN(100,AM268+10),IF('5-man'!AM$65="P",MIN(100,AM268+25),IF(AND('5-man'!AM$65="D",AM268&gt;=35,'5-man'!AM$62&lt;=IF('5-man'!$BF$42="",999,'5-man'!$BF$42)),AM268-35,IF(AND(LEFT('5-man'!AM$65,3)="ST&gt;",AM268&gt;=100,'5-man'!AM$62&lt;=IF('5-man'!$BF$42="",999,'5-man'!$BF$42)),0,IF(AND(OR(AND('5-man'!AM$63="ST&gt;3",AM252&gt;=100),AND('5-man'!AM$64="ST&gt;3",AM260&gt;=100),AND('5-man'!AM$66="ST&gt;3",AM276&gt;=100),AND('5-man'!AM$67="ST&gt;3",AM284&gt;=100)),'5-man'!AM$62&lt;=IF('5-man'!$BF$42="",999,'5-man'!$BF$42)),100,AM268)))))</f>
        <v/>
      </c>
      <c r="AN269">
        <f>IF(OR('5-man'!AN$65="R",'5-man'!AN$62=$R$274),MIN(100,AN268+10),IF('5-man'!AN$65="P",MIN(100,AN268+25),IF(AND('5-man'!AN$65="D",AN268&gt;=35,'5-man'!AN$62&lt;=IF('5-man'!$BF$42="",999,'5-man'!$BF$42)),AN268-35,IF(AND(LEFT('5-man'!AN$65,3)="ST&gt;",AN268&gt;=100,'5-man'!AN$62&lt;=IF('5-man'!$BF$42="",999,'5-man'!$BF$42)),0,IF(AND(OR(AND('5-man'!AN$63="ST&gt;3",AN252&gt;=100),AND('5-man'!AN$64="ST&gt;3",AN260&gt;=100),AND('5-man'!AN$66="ST&gt;3",AN276&gt;=100),AND('5-man'!AN$67="ST&gt;3",AN284&gt;=100)),'5-man'!AN$62&lt;=IF('5-man'!$BF$42="",999,'5-man'!$BF$42)),100,AN268)))))</f>
        <v/>
      </c>
      <c r="AO269">
        <f>IF(OR('5-man'!AO$65="R",'5-man'!AO$62=$R$274),MIN(100,AO268+10),IF('5-man'!AO$65="P",MIN(100,AO268+25),IF(AND('5-man'!AO$65="D",AO268&gt;=35,'5-man'!AO$62&lt;=IF('5-man'!$BF$42="",999,'5-man'!$BF$42)),AO268-35,IF(AND(LEFT('5-man'!AO$65,3)="ST&gt;",AO268&gt;=100,'5-man'!AO$62&lt;=IF('5-man'!$BF$42="",999,'5-man'!$BF$42)),0,IF(AND(OR(AND('5-man'!AO$63="ST&gt;3",AO252&gt;=100),AND('5-man'!AO$64="ST&gt;3",AO260&gt;=100),AND('5-man'!AO$66="ST&gt;3",AO276&gt;=100),AND('5-man'!AO$67="ST&gt;3",AO284&gt;=100)),'5-man'!AO$62&lt;=IF('5-man'!$BF$42="",999,'5-man'!$BF$42)),100,AO268)))))</f>
        <v/>
      </c>
      <c r="AP269">
        <f>IF(OR('5-man'!AP$65="R",'5-man'!AP$62=$R$274),MIN(100,AP268+10),IF('5-man'!AP$65="P",MIN(100,AP268+25),IF(AND('5-man'!AP$65="D",AP268&gt;=35,'5-man'!AP$62&lt;=IF('5-man'!$BF$42="",999,'5-man'!$BF$42)),AP268-35,IF(AND(LEFT('5-man'!AP$65,3)="ST&gt;",AP268&gt;=100,'5-man'!AP$62&lt;=IF('5-man'!$BF$42="",999,'5-man'!$BF$42)),0,IF(AND(OR(AND('5-man'!AP$63="ST&gt;3",AP252&gt;=100),AND('5-man'!AP$64="ST&gt;3",AP260&gt;=100),AND('5-man'!AP$66="ST&gt;3",AP276&gt;=100),AND('5-man'!AP$67="ST&gt;3",AP284&gt;=100)),'5-man'!AP$62&lt;=IF('5-man'!$BF$42="",999,'5-man'!$BF$42)),100,AP268)))))</f>
        <v/>
      </c>
      <c r="AQ269">
        <f>IF(OR('5-man'!AQ$65="R",'5-man'!AQ$62=$R$274),MIN(100,AQ268+10),IF('5-man'!AQ$65="P",MIN(100,AQ268+25),IF(AND('5-man'!AQ$65="D",AQ268&gt;=35,'5-man'!AQ$62&lt;=IF('5-man'!$BF$42="",999,'5-man'!$BF$42)),AQ268-35,IF(AND(LEFT('5-man'!AQ$65,3)="ST&gt;",AQ268&gt;=100,'5-man'!AQ$62&lt;=IF('5-man'!$BF$42="",999,'5-man'!$BF$42)),0,IF(AND(OR(AND('5-man'!AQ$63="ST&gt;3",AQ252&gt;=100),AND('5-man'!AQ$64="ST&gt;3",AQ260&gt;=100),AND('5-man'!AQ$66="ST&gt;3",AQ276&gt;=100),AND('5-man'!AQ$67="ST&gt;3",AQ284&gt;=100)),'5-man'!AQ$62&lt;=IF('5-man'!$BF$42="",999,'5-man'!$BF$42)),100,AQ268)))))</f>
        <v/>
      </c>
      <c r="AR269">
        <f>IF(OR('5-man'!AR$65="R",'5-man'!AR$62=$R$274),MIN(100,AR268+10),IF('5-man'!AR$65="P",MIN(100,AR268+25),IF(AND('5-man'!AR$65="D",AR268&gt;=35,'5-man'!AR$62&lt;=IF('5-man'!$BF$42="",999,'5-man'!$BF$42)),AR268-35,IF(AND(LEFT('5-man'!AR$65,3)="ST&gt;",AR268&gt;=100,'5-man'!AR$62&lt;=IF('5-man'!$BF$42="",999,'5-man'!$BF$42)),0,IF(AND(OR(AND('5-man'!AR$63="ST&gt;3",AR252&gt;=100),AND('5-man'!AR$64="ST&gt;3",AR260&gt;=100),AND('5-man'!AR$66="ST&gt;3",AR276&gt;=100),AND('5-man'!AR$67="ST&gt;3",AR284&gt;=100)),'5-man'!AR$62&lt;=IF('5-man'!$BF$42="",999,'5-man'!$BF$42)),100,AR268)))))</f>
        <v/>
      </c>
      <c r="AS269">
        <f>IF(OR('5-man'!AS$65="R",'5-man'!AS$62=$R$274),MIN(100,AS268+10),IF('5-man'!AS$65="P",MIN(100,AS268+25),IF(AND('5-man'!AS$65="D",AS268&gt;=35,'5-man'!AS$62&lt;=IF('5-man'!$BF$42="",999,'5-man'!$BF$42)),AS268-35,IF(AND(LEFT('5-man'!AS$65,3)="ST&gt;",AS268&gt;=100,'5-man'!AS$62&lt;=IF('5-man'!$BF$42="",999,'5-man'!$BF$42)),0,IF(AND(OR(AND('5-man'!AS$63="ST&gt;3",AS252&gt;=100),AND('5-man'!AS$64="ST&gt;3",AS260&gt;=100),AND('5-man'!AS$66="ST&gt;3",AS276&gt;=100),AND('5-man'!AS$67="ST&gt;3",AS284&gt;=100)),'5-man'!AS$62&lt;=IF('5-man'!$BF$42="",999,'5-man'!$BF$42)),100,AS268)))))</f>
        <v/>
      </c>
      <c r="AT269">
        <f>IF(OR('5-man'!AT$65="R",'5-man'!AT$62=$R$274),MIN(100,AT268+10),IF('5-man'!AT$65="P",MIN(100,AT268+25),IF(AND('5-man'!AT$65="D",AT268&gt;=35,'5-man'!AT$62&lt;=IF('5-man'!$BF$42="",999,'5-man'!$BF$42)),AT268-35,IF(AND(LEFT('5-man'!AT$65,3)="ST&gt;",AT268&gt;=100,'5-man'!AT$62&lt;=IF('5-man'!$BF$42="",999,'5-man'!$BF$42)),0,IF(AND(OR(AND('5-man'!AT$63="ST&gt;3",AT252&gt;=100),AND('5-man'!AT$64="ST&gt;3",AT260&gt;=100),AND('5-man'!AT$66="ST&gt;3",AT276&gt;=100),AND('5-man'!AT$67="ST&gt;3",AT284&gt;=100)),'5-man'!AT$62&lt;=IF('5-man'!$BF$42="",999,'5-man'!$BF$42)),100,AT268)))))</f>
        <v/>
      </c>
      <c r="AU269">
        <f>IF(OR('5-man'!AU$65="R",'5-man'!AU$62=$R$274),MIN(100,AU268+10),IF('5-man'!AU$65="P",MIN(100,AU268+25),IF(AND('5-man'!AU$65="D",AU268&gt;=35,'5-man'!AU$62&lt;=IF('5-man'!$BF$42="",999,'5-man'!$BF$42)),AU268-35,IF(AND(LEFT('5-man'!AU$65,3)="ST&gt;",AU268&gt;=100,'5-man'!AU$62&lt;=IF('5-man'!$BF$42="",999,'5-man'!$BF$42)),0,IF(AND(OR(AND('5-man'!AU$63="ST&gt;3",AU252&gt;=100),AND('5-man'!AU$64="ST&gt;3",AU260&gt;=100),AND('5-man'!AU$66="ST&gt;3",AU276&gt;=100),AND('5-man'!AU$67="ST&gt;3",AU284&gt;=100)),'5-man'!AU$62&lt;=IF('5-man'!$BF$42="",999,'5-man'!$BF$42)),100,AU268)))))</f>
        <v/>
      </c>
      <c r="AV269">
        <f>IF(OR('5-man'!AV$65="R",'5-man'!AV$62=$R$274),MIN(100,AV268+10),IF('5-man'!AV$65="P",MIN(100,AV268+25),IF(AND('5-man'!AV$65="D",AV268&gt;=35,'5-man'!AV$62&lt;=IF('5-man'!$BF$42="",999,'5-man'!$BF$42)),AV268-35,IF(AND(LEFT('5-man'!AV$65,3)="ST&gt;",AV268&gt;=100,'5-man'!AV$62&lt;=IF('5-man'!$BF$42="",999,'5-man'!$BF$42)),0,IF(AND(OR(AND('5-man'!AV$63="ST&gt;3",AV252&gt;=100),AND('5-man'!AV$64="ST&gt;3",AV260&gt;=100),AND('5-man'!AV$66="ST&gt;3",AV276&gt;=100),AND('5-man'!AV$67="ST&gt;3",AV284&gt;=100)),'5-man'!AV$62&lt;=IF('5-man'!$BF$42="",999,'5-man'!$BF$42)),100,AV268)))))</f>
        <v/>
      </c>
      <c r="AW269">
        <f>IF(OR('5-man'!AW$65="R",'5-man'!AW$62=$R$274),MIN(100,AW268+10),IF('5-man'!AW$65="P",MIN(100,AW268+25),IF(AND('5-man'!AW$65="D",AW268&gt;=35,'5-man'!AW$62&lt;=IF('5-man'!$BF$42="",999,'5-man'!$BF$42)),AW268-35,IF(AND(LEFT('5-man'!AW$65,3)="ST&gt;",AW268&gt;=100,'5-man'!AW$62&lt;=IF('5-man'!$BF$42="",999,'5-man'!$BF$42)),0,IF(AND(OR(AND('5-man'!AW$63="ST&gt;3",AW252&gt;=100),AND('5-man'!AW$64="ST&gt;3",AW260&gt;=100),AND('5-man'!AW$66="ST&gt;3",AW276&gt;=100),AND('5-man'!AW$67="ST&gt;3",AW284&gt;=100)),'5-man'!AW$62&lt;=IF('5-man'!$BF$42="",999,'5-man'!$BF$42)),100,AW268)))))</f>
        <v/>
      </c>
      <c r="AX269">
        <f>IF(OR('5-man'!AX$65="R",'5-man'!AX$62=$R$274),MIN(100,AX268+10),IF('5-man'!AX$65="P",MIN(100,AX268+25),IF(AND('5-man'!AX$65="D",AX268&gt;=35,'5-man'!AX$62&lt;=IF('5-man'!$BF$42="",999,'5-man'!$BF$42)),AX268-35,IF(AND(LEFT('5-man'!AX$65,3)="ST&gt;",AX268&gt;=100,'5-man'!AX$62&lt;=IF('5-man'!$BF$42="",999,'5-man'!$BF$42)),0,IF(AND(OR(AND('5-man'!AX$63="ST&gt;3",AX252&gt;=100),AND('5-man'!AX$64="ST&gt;3",AX260&gt;=100),AND('5-man'!AX$66="ST&gt;3",AX276&gt;=100),AND('5-man'!AX$67="ST&gt;3",AX284&gt;=100)),'5-man'!AX$62&lt;=IF('5-man'!$BF$42="",999,'5-man'!$BF$42)),100,AX268)))))</f>
        <v/>
      </c>
      <c r="AY269">
        <f>IF(OR('5-man'!AY$65="R",'5-man'!AY$62=$R$274),MIN(100,AY268+10),IF('5-man'!AY$65="P",MIN(100,AY268+25),IF(AND('5-man'!AY$65="D",AY268&gt;=35,'5-man'!AY$62&lt;=IF('5-man'!$BF$42="",999,'5-man'!$BF$42)),AY268-35,IF(AND(LEFT('5-man'!AY$65,3)="ST&gt;",AY268&gt;=100,'5-man'!AY$62&lt;=IF('5-man'!$BF$42="",999,'5-man'!$BF$42)),0,IF(AND(OR(AND('5-man'!AY$63="ST&gt;3",AY252&gt;=100),AND('5-man'!AY$64="ST&gt;3",AY260&gt;=100),AND('5-man'!AY$66="ST&gt;3",AY276&gt;=100),AND('5-man'!AY$67="ST&gt;3",AY284&gt;=100)),'5-man'!AY$62&lt;=IF('5-man'!$BF$42="",999,'5-man'!$BF$42)),100,AY268)))))</f>
        <v/>
      </c>
      <c r="AZ269">
        <f>IF(OR('5-man'!AZ$65="R",'5-man'!AZ$62=$R$274),MIN(100,AZ268+10),IF('5-man'!AZ$65="P",MIN(100,AZ268+25),IF(AND('5-man'!AZ$65="D",AZ268&gt;=35,'5-man'!AZ$62&lt;=IF('5-man'!$BF$42="",999,'5-man'!$BF$42)),AZ268-35,IF(AND(LEFT('5-man'!AZ$65,3)="ST&gt;",AZ268&gt;=100,'5-man'!AZ$62&lt;=IF('5-man'!$BF$42="",999,'5-man'!$BF$42)),0,IF(AND(OR(AND('5-man'!AZ$63="ST&gt;3",AZ252&gt;=100),AND('5-man'!AZ$64="ST&gt;3",AZ260&gt;=100),AND('5-man'!AZ$66="ST&gt;3",AZ276&gt;=100),AND('5-man'!AZ$67="ST&gt;3",AZ284&gt;=100)),'5-man'!AZ$62&lt;=IF('5-man'!$BF$42="",999,'5-man'!$BF$42)),100,AZ268)))))</f>
        <v/>
      </c>
      <c r="BA269">
        <f>IF(OR('5-man'!BA$65="R",'5-man'!BA$62=$R$274),MIN(100,BA268+10),IF('5-man'!BA$65="P",MIN(100,BA268+25),IF(AND('5-man'!BA$65="D",BA268&gt;=35,'5-man'!BA$62&lt;=IF('5-man'!$BF$42="",999,'5-man'!$BF$42)),BA268-35,IF(AND(LEFT('5-man'!BA$65,3)="ST&gt;",BA268&gt;=100,'5-man'!BA$62&lt;=IF('5-man'!$BF$42="",999,'5-man'!$BF$42)),0,IF(AND(OR(AND('5-man'!BA$63="ST&gt;3",BA252&gt;=100),AND('5-man'!BA$64="ST&gt;3",BA260&gt;=100),AND('5-man'!BA$66="ST&gt;3",BA276&gt;=100),AND('5-man'!BA$67="ST&gt;3",BA284&gt;=100)),'5-man'!BA$62&lt;=IF('5-man'!$BF$42="",999,'5-man'!$BF$42)),100,BA268)))))</f>
        <v/>
      </c>
      <c r="BB269">
        <f>IF(OR('5-man'!BB$65="R",'5-man'!BB$62=$R$274),MIN(100,BB268+10),IF('5-man'!BB$65="P",MIN(100,BB268+25),IF(AND('5-man'!BB$65="D",BB268&gt;=35,'5-man'!BB$62&lt;=IF('5-man'!$BF$42="",999,'5-man'!$BF$42)),BB268-35,IF(AND(LEFT('5-man'!BB$65,3)="ST&gt;",BB268&gt;=100,'5-man'!BB$62&lt;=IF('5-man'!$BF$42="",999,'5-man'!$BF$42)),0,IF(AND(OR(AND('5-man'!BB$63="ST&gt;3",BB252&gt;=100),AND('5-man'!BB$64="ST&gt;3",BB260&gt;=100),AND('5-man'!BB$66="ST&gt;3",BB276&gt;=100),AND('5-man'!BB$67="ST&gt;3",BB284&gt;=100)),'5-man'!BB$62&lt;=IF('5-man'!$BF$42="",999,'5-man'!$BF$42)),100,BB268)))))</f>
        <v/>
      </c>
      <c r="BC269">
        <f>IF(OR('5-man'!BC$65="R",'5-man'!BC$62=$R$274),MIN(100,BC268+10),IF('5-man'!BC$65="P",MIN(100,BC268+25),IF(AND('5-man'!BC$65="D",BC268&gt;=35,'5-man'!BC$62&lt;=IF('5-man'!$BF$42="",999,'5-man'!$BF$42)),BC268-35,IF(AND(LEFT('5-man'!BC$65,3)="ST&gt;",BC268&gt;=100,'5-man'!BC$62&lt;=IF('5-man'!$BF$42="",999,'5-man'!$BF$42)),0,IF(AND(OR(AND('5-man'!BC$63="ST&gt;3",BC252&gt;=100),AND('5-man'!BC$64="ST&gt;3",BC260&gt;=100),AND('5-man'!BC$66="ST&gt;3",BC276&gt;=100),AND('5-man'!BC$67="ST&gt;3",BC284&gt;=100)),'5-man'!BC$62&lt;=IF('5-man'!$BF$42="",999,'5-man'!$BF$42)),100,BC268)))))</f>
        <v/>
      </c>
      <c r="BD269">
        <f>IF(OR('5-man'!BD$65="R",'5-man'!BD$62=$R$274),MIN(100,BD268+10),IF('5-man'!BD$65="P",MIN(100,BD268+25),IF(AND('5-man'!BD$65="D",BD268&gt;=35,'5-man'!BD$62&lt;=IF('5-man'!$BF$42="",999,'5-man'!$BF$42)),BD268-35,IF(AND(LEFT('5-man'!BD$65,3)="ST&gt;",BD268&gt;=100,'5-man'!BD$62&lt;=IF('5-man'!$BF$42="",999,'5-man'!$BF$42)),0,IF(AND(OR(AND('5-man'!BD$63="ST&gt;3",BD252&gt;=100),AND('5-man'!BD$64="ST&gt;3",BD260&gt;=100),AND('5-man'!BD$66="ST&gt;3",BD276&gt;=100),AND('5-man'!BD$67="ST&gt;3",BD284&gt;=100)),'5-man'!BD$62&lt;=IF('5-man'!$BF$42="",999,'5-man'!$BF$42)),100,BD268)))))</f>
        <v/>
      </c>
      <c r="BE269">
        <f>IF(OR('5-man'!BE$65="R",'5-man'!BE$62=$R$274),MIN(100,BE268+10),IF('5-man'!BE$65="P",MIN(100,BE268+25),IF(AND('5-man'!BE$65="D",BE268&gt;=35,'5-man'!BE$62&lt;=IF('5-man'!$BF$42="",999,'5-man'!$BF$42)),BE268-35,IF(AND(LEFT('5-man'!BE$65,3)="ST&gt;",BE268&gt;=100,'5-man'!BE$62&lt;=IF('5-man'!$BF$42="",999,'5-man'!$BF$42)),0,IF(AND(OR(AND('5-man'!BE$63="ST&gt;3",BE252&gt;=100),AND('5-man'!BE$64="ST&gt;3",BE260&gt;=100),AND('5-man'!BE$66="ST&gt;3",BE276&gt;=100),AND('5-man'!BE$67="ST&gt;3",BE284&gt;=100)),'5-man'!BE$62&lt;=IF('5-man'!$BF$42="",999,'5-man'!$BF$42)),100,BE268)))))</f>
        <v/>
      </c>
      <c r="BF269">
        <f>IF(OR('5-man'!BF$65="R",'5-man'!BF$62=$R$274),MIN(100,BF268+10),IF('5-man'!BF$65="P",MIN(100,BF268+25),IF(AND('5-man'!BF$65="D",BF268&gt;=35,'5-man'!BF$62&lt;=IF('5-man'!$BF$42="",999,'5-man'!$BF$42)),BF268-35,IF(AND(LEFT('5-man'!BF$65,3)="ST&gt;",BF268&gt;=100,'5-man'!BF$62&lt;=IF('5-man'!$BF$42="",999,'5-man'!$BF$42)),0,IF(AND(OR(AND('5-man'!BF$63="ST&gt;3",BF252&gt;=100),AND('5-man'!BF$64="ST&gt;3",BF260&gt;=100),AND('5-man'!BF$66="ST&gt;3",BF276&gt;=100),AND('5-man'!BF$67="ST&gt;3",BF284&gt;=100)),'5-man'!BF$62&lt;=IF('5-man'!$BF$42="",999,'5-man'!$BF$42)),100,BF268)))))</f>
        <v/>
      </c>
      <c r="BG269">
        <f>IF(OR('5-man'!BG$65="R",'5-man'!BG$62=$R$274),MIN(100,BG268+10),IF('5-man'!BG$65="P",MIN(100,BG268+25),IF(AND('5-man'!BG$65="D",BG268&gt;=35,'5-man'!BG$62&lt;=IF('5-man'!$BF$42="",999,'5-man'!$BF$42)),BG268-35,IF(AND(LEFT('5-man'!BG$65,3)="ST&gt;",BG268&gt;=100,'5-man'!BG$62&lt;=IF('5-man'!$BF$42="",999,'5-man'!$BF$42)),0,IF(AND(OR(AND('5-man'!BG$63="ST&gt;3",BG252&gt;=100),AND('5-man'!BG$64="ST&gt;3",BG260&gt;=100),AND('5-man'!BG$66="ST&gt;3",BG276&gt;=100),AND('5-man'!BG$67="ST&gt;3",BG284&gt;=100)),'5-man'!BG$62&lt;=IF('5-man'!$BF$42="",999,'5-man'!$BF$42)),100,BG268)))))</f>
        <v/>
      </c>
      <c r="BH269">
        <f>IF(OR('5-man'!BH$65="R",'5-man'!BH$62=$R$274),MIN(100,BH268+10),IF('5-man'!BH$65="P",MIN(100,BH268+25),IF(AND('5-man'!BH$65="D",BH268&gt;=35,'5-man'!BH$62&lt;=IF('5-man'!$BF$42="",999,'5-man'!$BF$42)),BH268-35,IF(AND(LEFT('5-man'!BH$65,3)="ST&gt;",BH268&gt;=100,'5-man'!BH$62&lt;=IF('5-man'!$BF$42="",999,'5-man'!$BF$42)),0,IF(AND(OR(AND('5-man'!BH$63="ST&gt;3",BH252&gt;=100),AND('5-man'!BH$64="ST&gt;3",BH260&gt;=100),AND('5-man'!BH$66="ST&gt;3",BH276&gt;=100),AND('5-man'!BH$67="ST&gt;3",BH284&gt;=100)),'5-man'!BH$62&lt;=IF('5-man'!$BF$42="",999,'5-man'!$BF$42)),100,BH268)))))</f>
        <v/>
      </c>
      <c r="BI269">
        <f>IF(OR('5-man'!BI$65="R",'5-man'!BI$62=$R$274),MIN(100,BI268+10),IF('5-man'!BI$65="P",MIN(100,BI268+25),IF(AND('5-man'!BI$65="D",BI268&gt;=35,'5-man'!BI$62&lt;=IF('5-man'!$BF$42="",999,'5-man'!$BF$42)),BI268-35,IF(AND(LEFT('5-man'!BI$65,3)="ST&gt;",BI268&gt;=100,'5-man'!BI$62&lt;=IF('5-man'!$BF$42="",999,'5-man'!$BF$42)),0,IF(AND(OR(AND('5-man'!BI$63="ST&gt;3",BI252&gt;=100),AND('5-man'!BI$64="ST&gt;3",BI260&gt;=100),AND('5-man'!BI$66="ST&gt;3",BI276&gt;=100),AND('5-man'!BI$67="ST&gt;3",BI284&gt;=100)),'5-man'!BI$62&lt;=IF('5-man'!$BF$42="",999,'5-man'!$BF$42)),100,BI268)))))</f>
        <v/>
      </c>
      <c r="BJ269">
        <f>IF(OR('5-man'!BJ$65="R",'5-man'!BJ$62=$R$274),MIN(100,BJ268+10),IF('5-man'!BJ$65="P",MIN(100,BJ268+25),IF(AND('5-man'!BJ$65="D",BJ268&gt;=35,'5-man'!BJ$62&lt;=IF('5-man'!$BF$42="",999,'5-man'!$BF$42)),BJ268-35,IF(AND(LEFT('5-man'!BJ$65,3)="ST&gt;",BJ268&gt;=100,'5-man'!BJ$62&lt;=IF('5-man'!$BF$42="",999,'5-man'!$BF$42)),0,IF(AND(OR(AND('5-man'!BJ$63="ST&gt;3",BJ252&gt;=100),AND('5-man'!BJ$64="ST&gt;3",BJ260&gt;=100),AND('5-man'!BJ$66="ST&gt;3",BJ276&gt;=100),AND('5-man'!BJ$67="ST&gt;3",BJ284&gt;=100)),'5-man'!BJ$62&lt;=IF('5-man'!$BF$42="",999,'5-man'!$BF$42)),100,BJ268)))))</f>
        <v/>
      </c>
      <c r="BK269">
        <f>IF(OR('5-man'!BK$65="R",'5-man'!BK$62=$R$274),MIN(100,BK268+10),IF('5-man'!BK$65="P",MIN(100,BK268+25),IF(AND('5-man'!BK$65="D",BK268&gt;=35,'5-man'!BK$62&lt;=IF('5-man'!$BF$42="",999,'5-man'!$BF$42)),BK268-35,IF(AND(LEFT('5-man'!BK$65,3)="ST&gt;",BK268&gt;=100,'5-man'!BK$62&lt;=IF('5-man'!$BF$42="",999,'5-man'!$BF$42)),0,IF(AND(OR(AND('5-man'!BK$63="ST&gt;3",BK252&gt;=100),AND('5-man'!BK$64="ST&gt;3",BK260&gt;=100),AND('5-man'!BK$66="ST&gt;3",BK276&gt;=100),AND('5-man'!BK$67="ST&gt;3",BK284&gt;=100)),'5-man'!BK$62&lt;=IF('5-man'!$BF$42="",999,'5-man'!$BF$42)),100,BK268)))))</f>
        <v/>
      </c>
      <c r="BL269">
        <f>IF(OR('5-man'!BL$65="R",'5-man'!BL$62=$R$274),MIN(100,BL268+10),IF('5-man'!BL$65="P",MIN(100,BL268+25),IF(AND('5-man'!BL$65="D",BL268&gt;=35,'5-man'!BL$62&lt;=IF('5-man'!$BF$42="",999,'5-man'!$BF$42)),BL268-35,IF(AND(LEFT('5-man'!BL$65,3)="ST&gt;",BL268&gt;=100,'5-man'!BL$62&lt;=IF('5-man'!$BF$42="",999,'5-man'!$BF$42)),0,IF(AND(OR(AND('5-man'!BL$63="ST&gt;3",BL252&gt;=100),AND('5-man'!BL$64="ST&gt;3",BL260&gt;=100),AND('5-man'!BL$66="ST&gt;3",BL276&gt;=100),AND('5-man'!BL$67="ST&gt;3",BL284&gt;=100)),'5-man'!BL$62&lt;=IF('5-man'!$BF$42="",999,'5-man'!$BF$42)),100,BL268)))))</f>
        <v/>
      </c>
      <c r="BM269">
        <f>IF(OR('5-man'!BM$65="R",'5-man'!BM$62=$R$274),MIN(100,BM268+10),IF('5-man'!BM$65="P",MIN(100,BM268+25),IF(AND('5-man'!BM$65="D",BM268&gt;=35,'5-man'!BM$62&lt;=IF('5-man'!$BF$42="",999,'5-man'!$BF$42)),BM268-35,IF(AND(LEFT('5-man'!BM$65,3)="ST&gt;",BM268&gt;=100,'5-man'!BM$62&lt;=IF('5-man'!$BF$42="",999,'5-man'!$BF$42)),0,IF(AND(OR(AND('5-man'!BM$63="ST&gt;3",BM252&gt;=100),AND('5-man'!BM$64="ST&gt;3",BM260&gt;=100),AND('5-man'!BM$66="ST&gt;3",BM276&gt;=100),AND('5-man'!BM$67="ST&gt;3",BM284&gt;=100)),'5-man'!BM$62&lt;=IF('5-man'!$BF$42="",999,'5-man'!$BF$42)),100,BM268)))))</f>
        <v/>
      </c>
      <c r="BN269">
        <f>IF(OR('5-man'!BN$65="R",'5-man'!BN$62=$R$274),MIN(100,BN268+10),IF('5-man'!BN$65="P",MIN(100,BN268+25),IF(AND('5-man'!BN$65="D",BN268&gt;=35,'5-man'!BN$62&lt;=IF('5-man'!$BF$42="",999,'5-man'!$BF$42)),BN268-35,IF(AND(LEFT('5-man'!BN$65,3)="ST&gt;",BN268&gt;=100,'5-man'!BN$62&lt;=IF('5-man'!$BF$42="",999,'5-man'!$BF$42)),0,IF(AND(OR(AND('5-man'!BN$63="ST&gt;3",BN252&gt;=100),AND('5-man'!BN$64="ST&gt;3",BN260&gt;=100),AND('5-man'!BN$66="ST&gt;3",BN276&gt;=100),AND('5-man'!BN$67="ST&gt;3",BN284&gt;=100)),'5-man'!BN$62&lt;=IF('5-man'!$BF$42="",999,'5-man'!$BF$42)),100,BN268)))))</f>
        <v/>
      </c>
      <c r="BO269">
        <f>IF(OR('5-man'!BO$65="R",'5-man'!BO$62=$R$274),MIN(100,BO268+10),IF('5-man'!BO$65="P",MIN(100,BO268+25),IF(AND('5-man'!BO$65="D",BO268&gt;=35,'5-man'!BO$62&lt;=IF('5-man'!$BF$42="",999,'5-man'!$BF$42)),BO268-35,IF(AND(LEFT('5-man'!BO$65,3)="ST&gt;",BO268&gt;=100,'5-man'!BO$62&lt;=IF('5-man'!$BF$42="",999,'5-man'!$BF$42)),0,IF(AND(OR(AND('5-man'!BO$63="ST&gt;3",BO252&gt;=100),AND('5-man'!BO$64="ST&gt;3",BO260&gt;=100),AND('5-man'!BO$66="ST&gt;3",BO276&gt;=100),AND('5-man'!BO$67="ST&gt;3",BO284&gt;=100)),'5-man'!BO$62&lt;=IF('5-man'!$BF$42="",999,'5-man'!$BF$42)),100,BO268)))))</f>
        <v/>
      </c>
      <c r="BP269">
        <f>IF(OR('5-man'!BP$65="R",'5-man'!BP$62=$R$274),MIN(100,BP268+10),IF('5-man'!BP$65="P",MIN(100,BP268+25),IF(AND('5-man'!BP$65="D",BP268&gt;=35,'5-man'!BP$62&lt;=IF('5-man'!$BF$42="",999,'5-man'!$BF$42)),BP268-35,IF(AND(LEFT('5-man'!BP$65,3)="ST&gt;",BP268&gt;=100,'5-man'!BP$62&lt;=IF('5-man'!$BF$42="",999,'5-man'!$BF$42)),0,IF(AND(OR(AND('5-man'!BP$63="ST&gt;3",BP252&gt;=100),AND('5-man'!BP$64="ST&gt;3",BP260&gt;=100),AND('5-man'!BP$66="ST&gt;3",BP276&gt;=100),AND('5-man'!BP$67="ST&gt;3",BP284&gt;=100)),'5-man'!BP$62&lt;=IF('5-man'!$BF$42="",999,'5-man'!$BF$42)),100,BP268)))))</f>
        <v/>
      </c>
      <c r="BQ269">
        <f>IF(OR('5-man'!BQ$65="R",'5-man'!BQ$62=$R$274),MIN(100,BQ268+10),IF('5-man'!BQ$65="P",MIN(100,BQ268+25),IF(AND('5-man'!BQ$65="D",BQ268&gt;=35,'5-man'!BQ$62&lt;=IF('5-man'!$BF$42="",999,'5-man'!$BF$42)),BQ268-35,IF(AND(LEFT('5-man'!BQ$65,3)="ST&gt;",BQ268&gt;=100,'5-man'!BQ$62&lt;=IF('5-man'!$BF$42="",999,'5-man'!$BF$42)),0,IF(AND(OR(AND('5-man'!BQ$63="ST&gt;3",BQ252&gt;=100),AND('5-man'!BQ$64="ST&gt;3",BQ260&gt;=100),AND('5-man'!BQ$66="ST&gt;3",BQ276&gt;=100),AND('5-man'!BQ$67="ST&gt;3",BQ284&gt;=100)),'5-man'!BQ$62&lt;=IF('5-man'!$BF$42="",999,'5-man'!$BF$42)),100,BQ268)))))</f>
        <v/>
      </c>
      <c r="BR269">
        <f>IF(OR('5-man'!BR$65="R",'5-man'!BR$62=$R$274),MIN(100,BR268+10),IF('5-man'!BR$65="P",MIN(100,BR268+25),IF(AND('5-man'!BR$65="D",BR268&gt;=35,'5-man'!BR$62&lt;=IF('5-man'!$BF$42="",999,'5-man'!$BF$42)),BR268-35,IF(AND(LEFT('5-man'!BR$65,3)="ST&gt;",BR268&gt;=100,'5-man'!BR$62&lt;=IF('5-man'!$BF$42="",999,'5-man'!$BF$42)),0,IF(AND(OR(AND('5-man'!BR$63="ST&gt;3",BR252&gt;=100),AND('5-man'!BR$64="ST&gt;3",BR260&gt;=100),AND('5-man'!BR$66="ST&gt;3",BR276&gt;=100),AND('5-man'!BR$67="ST&gt;3",BR284&gt;=100)),'5-man'!BR$62&lt;=IF('5-man'!$BF$42="",999,'5-man'!$BF$42)),100,BR268)))))</f>
        <v/>
      </c>
      <c r="BS269">
        <f>IF(OR('5-man'!BS$65="R",'5-man'!BS$62=$R$274),MIN(100,BS268+10),IF('5-man'!BS$65="P",MIN(100,BS268+25),IF(AND('5-man'!BS$65="D",BS268&gt;=35,'5-man'!BS$62&lt;=IF('5-man'!$BF$42="",999,'5-man'!$BF$42)),BS268-35,IF(AND(LEFT('5-man'!BS$65,3)="ST&gt;",BS268&gt;=100,'5-man'!BS$62&lt;=IF('5-man'!$BF$42="",999,'5-man'!$BF$42)),0,IF(AND(OR(AND('5-man'!BS$63="ST&gt;3",BS252&gt;=100),AND('5-man'!BS$64="ST&gt;3",BS260&gt;=100),AND('5-man'!BS$66="ST&gt;3",BS276&gt;=100),AND('5-man'!BS$67="ST&gt;3",BS284&gt;=100)),'5-man'!BS$62&lt;=IF('5-man'!$BF$42="",999,'5-man'!$BF$42)),100,BS268)))))</f>
        <v/>
      </c>
      <c r="BT269">
        <f>IF(OR('5-man'!BT$65="R",'5-man'!BT$62=$R$274),MIN(100,BT268+10),IF('5-man'!BT$65="P",MIN(100,BT268+25),IF(AND('5-man'!BT$65="D",BT268&gt;=35,'5-man'!BT$62&lt;=IF('5-man'!$BF$42="",999,'5-man'!$BF$42)),BT268-35,IF(AND(LEFT('5-man'!BT$65,3)="ST&gt;",BT268&gt;=100,'5-man'!BT$62&lt;=IF('5-man'!$BF$42="",999,'5-man'!$BF$42)),0,IF(AND(OR(AND('5-man'!BT$63="ST&gt;3",BT252&gt;=100),AND('5-man'!BT$64="ST&gt;3",BT260&gt;=100),AND('5-man'!BT$66="ST&gt;3",BT276&gt;=100),AND('5-man'!BT$67="ST&gt;3",BT284&gt;=100)),'5-man'!BT$62&lt;=IF('5-man'!$BF$42="",999,'5-man'!$BF$42)),100,BT268)))))</f>
        <v/>
      </c>
      <c r="BU269">
        <f>IF(OR('5-man'!BU$65="R",'5-man'!BU$62=$R$274),MIN(100,BU268+10),IF('5-man'!BU$65="P",MIN(100,BU268+25),IF(AND('5-man'!BU$65="D",BU268&gt;=35,'5-man'!BU$62&lt;=IF('5-man'!$BF$42="",999,'5-man'!$BF$42)),BU268-35,IF(AND(LEFT('5-man'!BU$65,3)="ST&gt;",BU268&gt;=100,'5-man'!BU$62&lt;=IF('5-man'!$BF$42="",999,'5-man'!$BF$42)),0,IF(AND(OR(AND('5-man'!BU$63="ST&gt;3",BU252&gt;=100),AND('5-man'!BU$64="ST&gt;3",BU260&gt;=100),AND('5-man'!BU$66="ST&gt;3",BU276&gt;=100),AND('5-man'!BU$67="ST&gt;3",BU284&gt;=100)),'5-man'!BU$62&lt;=IF('5-man'!$BF$42="",999,'5-man'!$BF$42)),100,BU268)))))</f>
        <v/>
      </c>
      <c r="BV269">
        <f>IF(OR('5-man'!BV$65="R",'5-man'!BV$62=$R$274),MIN(100,BV268+10),IF('5-man'!BV$65="P",MIN(100,BV268+25),IF(AND('5-man'!BV$65="D",BV268&gt;=35,'5-man'!BV$62&lt;=IF('5-man'!$BF$42="",999,'5-man'!$BF$42)),BV268-35,IF(AND(LEFT('5-man'!BV$65,3)="ST&gt;",BV268&gt;=100,'5-man'!BV$62&lt;=IF('5-man'!$BF$42="",999,'5-man'!$BF$42)),0,IF(AND(OR(AND('5-man'!BV$63="ST&gt;3",BV252&gt;=100),AND('5-man'!BV$64="ST&gt;3",BV260&gt;=100),AND('5-man'!BV$66="ST&gt;3",BV276&gt;=100),AND('5-man'!BV$67="ST&gt;3",BV284&gt;=100)),'5-man'!BV$62&lt;=IF('5-man'!$BF$42="",999,'5-man'!$BF$42)),100,BV268)))))</f>
        <v/>
      </c>
      <c r="BW269">
        <f>IF(OR('5-man'!BW$65="R",'5-man'!BW$62=$R$274),MIN(100,BW268+10),IF('5-man'!BW$65="P",MIN(100,BW268+25),IF(AND('5-man'!BW$65="D",BW268&gt;=35,'5-man'!BW$62&lt;=IF('5-man'!$BF$42="",999,'5-man'!$BF$42)),BW268-35,IF(AND(LEFT('5-man'!BW$65,3)="ST&gt;",BW268&gt;=100,'5-man'!BW$62&lt;=IF('5-man'!$BF$42="",999,'5-man'!$BF$42)),0,IF(AND(OR(AND('5-man'!BW$63="ST&gt;3",BW252&gt;=100),AND('5-man'!BW$64="ST&gt;3",BW260&gt;=100),AND('5-man'!BW$66="ST&gt;3",BW276&gt;=100),AND('5-man'!BW$67="ST&gt;3",BW284&gt;=100)),'5-man'!BW$62&lt;=IF('5-man'!$BF$42="",999,'5-man'!$BF$42)),100,BW268)))))</f>
        <v/>
      </c>
      <c r="BX269">
        <f>IF(OR('5-man'!BX$65="R",'5-man'!BX$62=$R$274),MIN(100,BX268+10),IF('5-man'!BX$65="P",MIN(100,BX268+25),IF(AND('5-man'!BX$65="D",BX268&gt;=35,'5-man'!BX$62&lt;=IF('5-man'!$BF$42="",999,'5-man'!$BF$42)),BX268-35,IF(AND(LEFT('5-man'!BX$65,3)="ST&gt;",BX268&gt;=100,'5-man'!BX$62&lt;=IF('5-man'!$BF$42="",999,'5-man'!$BF$42)),0,IF(AND(OR(AND('5-man'!BX$63="ST&gt;3",BX252&gt;=100),AND('5-man'!BX$64="ST&gt;3",BX260&gt;=100),AND('5-man'!BX$66="ST&gt;3",BX276&gt;=100),AND('5-man'!BX$67="ST&gt;3",BX284&gt;=100)),'5-man'!BX$62&lt;=IF('5-man'!$BF$42="",999,'5-man'!$BF$42)),100,BX268)))))</f>
        <v/>
      </c>
      <c r="BY269">
        <f>IF(OR('5-man'!BY$65="R",'5-man'!BY$62=$R$274),MIN(100,BY268+10),IF('5-man'!BY$65="P",MIN(100,BY268+25),IF(AND('5-man'!BY$65="D",BY268&gt;=35,'5-man'!BY$62&lt;=IF('5-man'!$BF$42="",999,'5-man'!$BF$42)),BY268-35,IF(AND(LEFT('5-man'!BY$65,3)="ST&gt;",BY268&gt;=100,'5-man'!BY$62&lt;=IF('5-man'!$BF$42="",999,'5-man'!$BF$42)),0,IF(AND(OR(AND('5-man'!BY$63="ST&gt;3",BY252&gt;=100),AND('5-man'!BY$64="ST&gt;3",BY260&gt;=100),AND('5-man'!BY$66="ST&gt;3",BY276&gt;=100),AND('5-man'!BY$67="ST&gt;3",BY284&gt;=100)),'5-man'!BY$62&lt;=IF('5-man'!$BF$42="",999,'5-man'!$BF$42)),100,BY268)))))</f>
        <v/>
      </c>
      <c r="BZ269">
        <f>IF(OR('5-man'!BZ$65="R",'5-man'!BZ$62=$R$274),MIN(100,BZ268+10),IF('5-man'!BZ$65="P",MIN(100,BZ268+25),IF(AND('5-man'!BZ$65="D",BZ268&gt;=35,'5-man'!BZ$62&lt;=IF('5-man'!$BF$42="",999,'5-man'!$BF$42)),BZ268-35,IF(AND(LEFT('5-man'!BZ$65,3)="ST&gt;",BZ268&gt;=100,'5-man'!BZ$62&lt;=IF('5-man'!$BF$42="",999,'5-man'!$BF$42)),0,IF(AND(OR(AND('5-man'!BZ$63="ST&gt;3",BZ252&gt;=100),AND('5-man'!BZ$64="ST&gt;3",BZ260&gt;=100),AND('5-man'!BZ$66="ST&gt;3",BZ276&gt;=100),AND('5-man'!BZ$67="ST&gt;3",BZ284&gt;=100)),'5-man'!BZ$62&lt;=IF('5-man'!$BF$42="",999,'5-man'!$BF$42)),100,BZ268)))))</f>
        <v/>
      </c>
      <c r="CA269">
        <f>IF(OR('5-man'!CA$65="R",'5-man'!CA$62=$R$274),MIN(100,CA268+10),IF('5-man'!CA$65="P",MIN(100,CA268+25),IF(AND('5-man'!CA$65="D",CA268&gt;=35,'5-man'!CA$62&lt;=IF('5-man'!$BF$42="",999,'5-man'!$BF$42)),CA268-35,IF(AND(LEFT('5-man'!CA$65,3)="ST&gt;",CA268&gt;=100,'5-man'!CA$62&lt;=IF('5-man'!$BF$42="",999,'5-man'!$BF$42)),0,IF(AND(OR(AND('5-man'!CA$63="ST&gt;3",CA252&gt;=100),AND('5-man'!CA$64="ST&gt;3",CA260&gt;=100),AND('5-man'!CA$66="ST&gt;3",CA276&gt;=100),AND('5-man'!CA$67="ST&gt;3",CA284&gt;=100)),'5-man'!CA$62&lt;=IF('5-man'!$BF$42="",999,'5-man'!$BF$42)),100,CA268)))))</f>
        <v/>
      </c>
      <c r="CB269">
        <f>IF(OR('5-man'!CB$65="R",'5-man'!CB$62=$R$274),MIN(100,CB268+10),IF('5-man'!CB$65="P",MIN(100,CB268+25),IF(AND('5-man'!CB$65="D",CB268&gt;=35,'5-man'!CB$62&lt;=IF('5-man'!$BF$42="",999,'5-man'!$BF$42)),CB268-35,IF(AND(LEFT('5-man'!CB$65,3)="ST&gt;",CB268&gt;=100,'5-man'!CB$62&lt;=IF('5-man'!$BF$42="",999,'5-man'!$BF$42)),0,IF(AND(OR(AND('5-man'!CB$63="ST&gt;3",CB252&gt;=100),AND('5-man'!CB$64="ST&gt;3",CB260&gt;=100),AND('5-man'!CB$66="ST&gt;3",CB276&gt;=100),AND('5-man'!CB$67="ST&gt;3",CB284&gt;=100)),'5-man'!CB$62&lt;=IF('5-man'!$BF$42="",999,'5-man'!$BF$42)),100,CB268)))))</f>
        <v/>
      </c>
      <c r="CC269">
        <f>IF(OR('5-man'!CC$65="R",'5-man'!CC$62=$R$274),MIN(100,CC268+10),IF('5-man'!CC$65="P",MIN(100,CC268+25),IF(AND('5-man'!CC$65="D",CC268&gt;=35,'5-man'!CC$62&lt;=IF('5-man'!$BF$42="",999,'5-man'!$BF$42)),CC268-35,IF(AND(LEFT('5-man'!CC$65,3)="ST&gt;",CC268&gt;=100,'5-man'!CC$62&lt;=IF('5-man'!$BF$42="",999,'5-man'!$BF$42)),0,IF(AND(OR(AND('5-man'!CC$63="ST&gt;3",CC252&gt;=100),AND('5-man'!CC$64="ST&gt;3",CC260&gt;=100),AND('5-man'!CC$66="ST&gt;3",CC276&gt;=100),AND('5-man'!CC$67="ST&gt;3",CC284&gt;=100)),'5-man'!CC$62&lt;=IF('5-man'!$BF$42="",999,'5-man'!$BF$42)),100,CC268)))))</f>
        <v/>
      </c>
      <c r="CD269">
        <f>IF(OR('5-man'!CD$65="R",'5-man'!CD$62=$R$274),MIN(100,CD268+10),IF('5-man'!CD$65="P",MIN(100,CD268+25),IF(AND('5-man'!CD$65="D",CD268&gt;=35,'5-man'!CD$62&lt;=IF('5-man'!$BF$42="",999,'5-man'!$BF$42)),CD268-35,IF(AND(LEFT('5-man'!CD$65,3)="ST&gt;",CD268&gt;=100,'5-man'!CD$62&lt;=IF('5-man'!$BF$42="",999,'5-man'!$BF$42)),0,IF(AND(OR(AND('5-man'!CD$63="ST&gt;3",CD252&gt;=100),AND('5-man'!CD$64="ST&gt;3",CD260&gt;=100),AND('5-man'!CD$66="ST&gt;3",CD276&gt;=100),AND('5-man'!CD$67="ST&gt;3",CD284&gt;=100)),'5-man'!CD$62&lt;=IF('5-man'!$BF$42="",999,'5-man'!$BF$42)),100,CD268)))))</f>
        <v/>
      </c>
    </row>
    <row r="270">
      <c r="A270" t="inlineStr">
        <is>
          <t>P3 timer</t>
        </is>
      </c>
      <c r="B270" t="n">
        <v>0</v>
      </c>
      <c r="C270">
        <f>IF(OR('5-man'!C$65="R",'5-man'!C$62=$R$274,AND(ISNUMBER($R$274),'5-man'!C$62&lt;$R$274)),0,IF(B269&gt;=100,0,IF(B270+1&gt;=IF(OR('5-man'!$F$44=TRUE,'5-man'!$F$44="TRUE",'5-man'!$F$44="Yes"),25,50),0,B270+1)))</f>
        <v/>
      </c>
      <c r="D270">
        <f>IF(OR('5-man'!D$65="R",'5-man'!D$62=$R$274,AND(ISNUMBER($R$274),'5-man'!D$62&lt;$R$274)),0,IF(C269&gt;=100,0,IF(C270+1&gt;=IF(OR('5-man'!$F$44=TRUE,'5-man'!$F$44="TRUE",'5-man'!$F$44="Yes"),25,50),0,C270+1)))</f>
        <v/>
      </c>
      <c r="E270">
        <f>IF(OR('5-man'!E$65="R",'5-man'!E$62=$R$274,AND(ISNUMBER($R$274),'5-man'!E$62&lt;$R$274)),0,IF(D269&gt;=100,0,IF(D270+1&gt;=IF(OR('5-man'!$F$44=TRUE,'5-man'!$F$44="TRUE",'5-man'!$F$44="Yes"),25,50),0,D270+1)))</f>
        <v/>
      </c>
      <c r="F270">
        <f>IF(OR('5-man'!F$65="R",'5-man'!F$62=$R$274,AND(ISNUMBER($R$274),'5-man'!F$62&lt;$R$274)),0,IF(E269&gt;=100,0,IF(E270+1&gt;=IF(OR('5-man'!$F$44=TRUE,'5-man'!$F$44="TRUE",'5-man'!$F$44="Yes"),25,50),0,E270+1)))</f>
        <v/>
      </c>
      <c r="G270">
        <f>IF(OR('5-man'!G$65="R",'5-man'!G$62=$R$274,AND(ISNUMBER($R$274),'5-man'!G$62&lt;$R$274)),0,IF(F269&gt;=100,0,IF(F270+1&gt;=IF(OR('5-man'!$F$44=TRUE,'5-man'!$F$44="TRUE",'5-man'!$F$44="Yes"),25,50),0,F270+1)))</f>
        <v/>
      </c>
      <c r="H270">
        <f>IF(OR('5-man'!H$65="R",'5-man'!H$62=$R$274,AND(ISNUMBER($R$274),'5-man'!H$62&lt;$R$274)),0,IF(G269&gt;=100,0,IF(G270+1&gt;=IF(OR('5-man'!$F$44=TRUE,'5-man'!$F$44="TRUE",'5-man'!$F$44="Yes"),25,50),0,G270+1)))</f>
        <v/>
      </c>
      <c r="I270">
        <f>IF(OR('5-man'!I$65="R",'5-man'!I$62=$R$274,AND(ISNUMBER($R$274),'5-man'!I$62&lt;$R$274)),0,IF(H269&gt;=100,0,IF(H270+1&gt;=IF(OR('5-man'!$F$44=TRUE,'5-man'!$F$44="TRUE",'5-man'!$F$44="Yes"),25,50),0,H270+1)))</f>
        <v/>
      </c>
      <c r="J270">
        <f>IF(OR('5-man'!J$65="R",'5-man'!J$62=$R$274,AND(ISNUMBER($R$274),'5-man'!J$62&lt;$R$274)),0,IF(I269&gt;=100,0,IF(I270+1&gt;=IF(OR('5-man'!$F$44=TRUE,'5-man'!$F$44="TRUE",'5-man'!$F$44="Yes"),25,50),0,I270+1)))</f>
        <v/>
      </c>
      <c r="K270">
        <f>IF(OR('5-man'!K$65="R",'5-man'!K$62=$R$274,AND(ISNUMBER($R$274),'5-man'!K$62&lt;$R$274)),0,IF(J269&gt;=100,0,IF(J270+1&gt;=IF(OR('5-man'!$F$44=TRUE,'5-man'!$F$44="TRUE",'5-man'!$F$44="Yes"),25,50),0,J270+1)))</f>
        <v/>
      </c>
      <c r="L270">
        <f>IF(OR('5-man'!L$65="R",'5-man'!L$62=$R$274,AND(ISNUMBER($R$274),'5-man'!L$62&lt;$R$274)),0,IF(K269&gt;=100,0,IF(K270+1&gt;=IF(OR('5-man'!$F$44=TRUE,'5-man'!$F$44="TRUE",'5-man'!$F$44="Yes"),25,50),0,K270+1)))</f>
        <v/>
      </c>
      <c r="M270">
        <f>IF(OR('5-man'!M$65="R",'5-man'!M$62=$R$274,AND(ISNUMBER($R$274),'5-man'!M$62&lt;$R$274)),0,IF(L269&gt;=100,0,IF(L270+1&gt;=IF(OR('5-man'!$F$44=TRUE,'5-man'!$F$44="TRUE",'5-man'!$F$44="Yes"),25,50),0,L270+1)))</f>
        <v/>
      </c>
      <c r="N270">
        <f>IF(OR('5-man'!N$65="R",'5-man'!N$62=$R$274,AND(ISNUMBER($R$274),'5-man'!N$62&lt;$R$274)),0,IF(M269&gt;=100,0,IF(M270+1&gt;=IF(OR('5-man'!$F$44=TRUE,'5-man'!$F$44="TRUE",'5-man'!$F$44="Yes"),25,50),0,M270+1)))</f>
        <v/>
      </c>
      <c r="O270">
        <f>IF(OR('5-man'!O$65="R",'5-man'!O$62=$R$274,AND(ISNUMBER($R$274),'5-man'!O$62&lt;$R$274)),0,IF(N269&gt;=100,0,IF(N270+1&gt;=IF(OR('5-man'!$F$44=TRUE,'5-man'!$F$44="TRUE",'5-man'!$F$44="Yes"),25,50),0,N270+1)))</f>
        <v/>
      </c>
      <c r="P270">
        <f>IF(OR('5-man'!P$65="R",'5-man'!P$62=$R$274,AND(ISNUMBER($R$274),'5-man'!P$62&lt;$R$274)),0,IF(O269&gt;=100,0,IF(O270+1&gt;=IF(OR('5-man'!$F$44=TRUE,'5-man'!$F$44="TRUE",'5-man'!$F$44="Yes"),25,50),0,O270+1)))</f>
        <v/>
      </c>
      <c r="Q270">
        <f>IF(OR('5-man'!Q$65="R",'5-man'!Q$62=$R$274,AND(ISNUMBER($R$274),'5-man'!Q$62&lt;$R$274)),0,IF(P269&gt;=100,0,IF(P270+1&gt;=IF(OR('5-man'!$F$44=TRUE,'5-man'!$F$44="TRUE",'5-man'!$F$44="Yes"),25,50),0,P270+1)))</f>
        <v/>
      </c>
      <c r="R270">
        <f>IF(OR('5-man'!R$65="R",'5-man'!R$62=$R$274,AND(ISNUMBER($R$274),'5-man'!R$62&lt;$R$274)),0,IF(Q269&gt;=100,0,IF(Q270+1&gt;=IF(OR('5-man'!$F$44=TRUE,'5-man'!$F$44="TRUE",'5-man'!$F$44="Yes"),25,50),0,Q270+1)))</f>
        <v/>
      </c>
      <c r="S270">
        <f>IF(OR('5-man'!S$65="R",'5-man'!S$62=$R$274,AND(ISNUMBER($R$274),'5-man'!S$62&lt;$R$274)),0,IF(R269&gt;=100,0,IF(R270+1&gt;=IF(OR('5-man'!$F$44=TRUE,'5-man'!$F$44="TRUE",'5-man'!$F$44="Yes"),25,50),0,R270+1)))</f>
        <v/>
      </c>
      <c r="T270">
        <f>IF(OR('5-man'!T$65="R",'5-man'!T$62=$R$274,AND(ISNUMBER($R$274),'5-man'!T$62&lt;$R$274)),0,IF(S269&gt;=100,0,IF(S270+1&gt;=IF(OR('5-man'!$F$44=TRUE,'5-man'!$F$44="TRUE",'5-man'!$F$44="Yes"),25,50),0,S270+1)))</f>
        <v/>
      </c>
      <c r="U270">
        <f>IF(OR('5-man'!U$65="R",'5-man'!U$62=$R$274,AND(ISNUMBER($R$274),'5-man'!U$62&lt;$R$274)),0,IF(T269&gt;=100,0,IF(T270+1&gt;=IF(OR('5-man'!$F$44=TRUE,'5-man'!$F$44="TRUE",'5-man'!$F$44="Yes"),25,50),0,T270+1)))</f>
        <v/>
      </c>
      <c r="V270">
        <f>IF(OR('5-man'!V$65="R",'5-man'!V$62=$R$274,AND(ISNUMBER($R$274),'5-man'!V$62&lt;$R$274)),0,IF(U269&gt;=100,0,IF(U270+1&gt;=IF(OR('5-man'!$F$44=TRUE,'5-man'!$F$44="TRUE",'5-man'!$F$44="Yes"),25,50),0,U270+1)))</f>
        <v/>
      </c>
      <c r="W270">
        <f>IF(OR('5-man'!W$65="R",'5-man'!W$62=$R$274,AND(ISNUMBER($R$274),'5-man'!W$62&lt;$R$274)),0,IF(V269&gt;=100,0,IF(V270+1&gt;=IF(OR('5-man'!$F$44=TRUE,'5-man'!$F$44="TRUE",'5-man'!$F$44="Yes"),25,50),0,V270+1)))</f>
        <v/>
      </c>
      <c r="X270">
        <f>IF(OR('5-man'!X$65="R",'5-man'!X$62=$R$274,AND(ISNUMBER($R$274),'5-man'!X$62&lt;$R$274)),0,IF(W269&gt;=100,0,IF(W270+1&gt;=IF(OR('5-man'!$F$44=TRUE,'5-man'!$F$44="TRUE",'5-man'!$F$44="Yes"),25,50),0,W270+1)))</f>
        <v/>
      </c>
      <c r="Y270">
        <f>IF(OR('5-man'!Y$65="R",'5-man'!Y$62=$R$274,AND(ISNUMBER($R$274),'5-man'!Y$62&lt;$R$274)),0,IF(X269&gt;=100,0,IF(X270+1&gt;=IF(OR('5-man'!$F$44=TRUE,'5-man'!$F$44="TRUE",'5-man'!$F$44="Yes"),25,50),0,X270+1)))</f>
        <v/>
      </c>
      <c r="Z270">
        <f>IF(OR('5-man'!Z$65="R",'5-man'!Z$62=$R$274,AND(ISNUMBER($R$274),'5-man'!Z$62&lt;$R$274)),0,IF(Y269&gt;=100,0,IF(Y270+1&gt;=IF(OR('5-man'!$F$44=TRUE,'5-man'!$F$44="TRUE",'5-man'!$F$44="Yes"),25,50),0,Y270+1)))</f>
        <v/>
      </c>
      <c r="AA270">
        <f>IF(OR('5-man'!AA$65="R",'5-man'!AA$62=$R$274,AND(ISNUMBER($R$274),'5-man'!AA$62&lt;$R$274)),0,IF(Z269&gt;=100,0,IF(Z270+1&gt;=IF(OR('5-man'!$F$44=TRUE,'5-man'!$F$44="TRUE",'5-man'!$F$44="Yes"),25,50),0,Z270+1)))</f>
        <v/>
      </c>
      <c r="AB270">
        <f>IF(OR('5-man'!AB$65="R",'5-man'!AB$62=$R$274,AND(ISNUMBER($R$274),'5-man'!AB$62&lt;$R$274)),0,IF(AA269&gt;=100,0,IF(AA270+1&gt;=IF(OR('5-man'!$F$44=TRUE,'5-man'!$F$44="TRUE",'5-man'!$F$44="Yes"),25,50),0,AA270+1)))</f>
        <v/>
      </c>
      <c r="AC270">
        <f>IF(OR('5-man'!AC$65="R",'5-man'!AC$62=$R$274,AND(ISNUMBER($R$274),'5-man'!AC$62&lt;$R$274)),0,IF(AB269&gt;=100,0,IF(AB270+1&gt;=IF(OR('5-man'!$F$44=TRUE,'5-man'!$F$44="TRUE",'5-man'!$F$44="Yes"),25,50),0,AB270+1)))</f>
        <v/>
      </c>
      <c r="AD270">
        <f>IF(OR('5-man'!AD$65="R",'5-man'!AD$62=$R$274,AND(ISNUMBER($R$274),'5-man'!AD$62&lt;$R$274)),0,IF(AC269&gt;=100,0,IF(AC270+1&gt;=IF(OR('5-man'!$F$44=TRUE,'5-man'!$F$44="TRUE",'5-man'!$F$44="Yes"),25,50),0,AC270+1)))</f>
        <v/>
      </c>
      <c r="AE270">
        <f>IF(OR('5-man'!AE$65="R",'5-man'!AE$62=$R$274,AND(ISNUMBER($R$274),'5-man'!AE$62&lt;$R$274)),0,IF(AD269&gt;=100,0,IF(AD270+1&gt;=IF(OR('5-man'!$F$44=TRUE,'5-man'!$F$44="TRUE",'5-man'!$F$44="Yes"),25,50),0,AD270+1)))</f>
        <v/>
      </c>
      <c r="AF270">
        <f>IF(OR('5-man'!AF$65="R",'5-man'!AF$62=$R$274,AND(ISNUMBER($R$274),'5-man'!AF$62&lt;$R$274)),0,IF(AE269&gt;=100,0,IF(AE270+1&gt;=IF(OR('5-man'!$F$44=TRUE,'5-man'!$F$44="TRUE",'5-man'!$F$44="Yes"),25,50),0,AE270+1)))</f>
        <v/>
      </c>
      <c r="AG270">
        <f>IF(OR('5-man'!AG$65="R",'5-man'!AG$62=$R$274,AND(ISNUMBER($R$274),'5-man'!AG$62&lt;$R$274)),0,IF(AF269&gt;=100,0,IF(AF270+1&gt;=IF(OR('5-man'!$F$44=TRUE,'5-man'!$F$44="TRUE",'5-man'!$F$44="Yes"),25,50),0,AF270+1)))</f>
        <v/>
      </c>
      <c r="AH270">
        <f>IF(OR('5-man'!AH$65="R",'5-man'!AH$62=$R$274,AND(ISNUMBER($R$274),'5-man'!AH$62&lt;$R$274)),0,IF(AG269&gt;=100,0,IF(AG270+1&gt;=IF(OR('5-man'!$F$44=TRUE,'5-man'!$F$44="TRUE",'5-man'!$F$44="Yes"),25,50),0,AG270+1)))</f>
        <v/>
      </c>
      <c r="AI270">
        <f>IF(OR('5-man'!AI$65="R",'5-man'!AI$62=$R$274,AND(ISNUMBER($R$274),'5-man'!AI$62&lt;$R$274)),0,IF(AH269&gt;=100,0,IF(AH270+1&gt;=IF(OR('5-man'!$F$44=TRUE,'5-man'!$F$44="TRUE",'5-man'!$F$44="Yes"),25,50),0,AH270+1)))</f>
        <v/>
      </c>
      <c r="AJ270">
        <f>IF(OR('5-man'!AJ$65="R",'5-man'!AJ$62=$R$274,AND(ISNUMBER($R$274),'5-man'!AJ$62&lt;$R$274)),0,IF(AI269&gt;=100,0,IF(AI270+1&gt;=IF(OR('5-man'!$F$44=TRUE,'5-man'!$F$44="TRUE",'5-man'!$F$44="Yes"),25,50),0,AI270+1)))</f>
        <v/>
      </c>
      <c r="AK270">
        <f>IF(OR('5-man'!AK$65="R",'5-man'!AK$62=$R$274,AND(ISNUMBER($R$274),'5-man'!AK$62&lt;$R$274)),0,IF(AJ269&gt;=100,0,IF(AJ270+1&gt;=IF(OR('5-man'!$F$44=TRUE,'5-man'!$F$44="TRUE",'5-man'!$F$44="Yes"),25,50),0,AJ270+1)))</f>
        <v/>
      </c>
      <c r="AL270">
        <f>IF(OR('5-man'!AL$65="R",'5-man'!AL$62=$R$274,AND(ISNUMBER($R$274),'5-man'!AL$62&lt;$R$274)),0,IF(AK269&gt;=100,0,IF(AK270+1&gt;=IF(OR('5-man'!$F$44=TRUE,'5-man'!$F$44="TRUE",'5-man'!$F$44="Yes"),25,50),0,AK270+1)))</f>
        <v/>
      </c>
      <c r="AM270">
        <f>IF(OR('5-man'!AM$65="R",'5-man'!AM$62=$R$274,AND(ISNUMBER($R$274),'5-man'!AM$62&lt;$R$274)),0,IF(AL269&gt;=100,0,IF(AL270+1&gt;=IF(OR('5-man'!$F$44=TRUE,'5-man'!$F$44="TRUE",'5-man'!$F$44="Yes"),25,50),0,AL270+1)))</f>
        <v/>
      </c>
      <c r="AN270">
        <f>IF(OR('5-man'!AN$65="R",'5-man'!AN$62=$R$274,AND(ISNUMBER($R$274),'5-man'!AN$62&lt;$R$274)),0,IF(AM269&gt;=100,0,IF(AM270+1&gt;=IF(OR('5-man'!$F$44=TRUE,'5-man'!$F$44="TRUE",'5-man'!$F$44="Yes"),25,50),0,AM270+1)))</f>
        <v/>
      </c>
      <c r="AO270">
        <f>IF(OR('5-man'!AO$65="R",'5-man'!AO$62=$R$274,AND(ISNUMBER($R$274),'5-man'!AO$62&lt;$R$274)),0,IF(AN269&gt;=100,0,IF(AN270+1&gt;=IF(OR('5-man'!$F$44=TRUE,'5-man'!$F$44="TRUE",'5-man'!$F$44="Yes"),25,50),0,AN270+1)))</f>
        <v/>
      </c>
      <c r="AP270">
        <f>IF(OR('5-man'!AP$65="R",'5-man'!AP$62=$R$274,AND(ISNUMBER($R$274),'5-man'!AP$62&lt;$R$274)),0,IF(AO269&gt;=100,0,IF(AO270+1&gt;=IF(OR('5-man'!$F$44=TRUE,'5-man'!$F$44="TRUE",'5-man'!$F$44="Yes"),25,50),0,AO270+1)))</f>
        <v/>
      </c>
      <c r="AQ270">
        <f>IF(OR('5-man'!AQ$65="R",'5-man'!AQ$62=$R$274,AND(ISNUMBER($R$274),'5-man'!AQ$62&lt;$R$274)),0,IF(AP269&gt;=100,0,IF(AP270+1&gt;=IF(OR('5-man'!$F$44=TRUE,'5-man'!$F$44="TRUE",'5-man'!$F$44="Yes"),25,50),0,AP270+1)))</f>
        <v/>
      </c>
      <c r="AR270">
        <f>IF(OR('5-man'!AR$65="R",'5-man'!AR$62=$R$274,AND(ISNUMBER($R$274),'5-man'!AR$62&lt;$R$274)),0,IF(AQ269&gt;=100,0,IF(AQ270+1&gt;=IF(OR('5-man'!$F$44=TRUE,'5-man'!$F$44="TRUE",'5-man'!$F$44="Yes"),25,50),0,AQ270+1)))</f>
        <v/>
      </c>
      <c r="AS270">
        <f>IF(OR('5-man'!AS$65="R",'5-man'!AS$62=$R$274,AND(ISNUMBER($R$274),'5-man'!AS$62&lt;$R$274)),0,IF(AR269&gt;=100,0,IF(AR270+1&gt;=IF(OR('5-man'!$F$44=TRUE,'5-man'!$F$44="TRUE",'5-man'!$F$44="Yes"),25,50),0,AR270+1)))</f>
        <v/>
      </c>
      <c r="AT270">
        <f>IF(OR('5-man'!AT$65="R",'5-man'!AT$62=$R$274,AND(ISNUMBER($R$274),'5-man'!AT$62&lt;$R$274)),0,IF(AS269&gt;=100,0,IF(AS270+1&gt;=IF(OR('5-man'!$F$44=TRUE,'5-man'!$F$44="TRUE",'5-man'!$F$44="Yes"),25,50),0,AS270+1)))</f>
        <v/>
      </c>
      <c r="AU270">
        <f>IF(OR('5-man'!AU$65="R",'5-man'!AU$62=$R$274,AND(ISNUMBER($R$274),'5-man'!AU$62&lt;$R$274)),0,IF(AT269&gt;=100,0,IF(AT270+1&gt;=IF(OR('5-man'!$F$44=TRUE,'5-man'!$F$44="TRUE",'5-man'!$F$44="Yes"),25,50),0,AT270+1)))</f>
        <v/>
      </c>
      <c r="AV270">
        <f>IF(OR('5-man'!AV$65="R",'5-man'!AV$62=$R$274,AND(ISNUMBER($R$274),'5-man'!AV$62&lt;$R$274)),0,IF(AU269&gt;=100,0,IF(AU270+1&gt;=IF(OR('5-man'!$F$44=TRUE,'5-man'!$F$44="TRUE",'5-man'!$F$44="Yes"),25,50),0,AU270+1)))</f>
        <v/>
      </c>
      <c r="AW270">
        <f>IF(OR('5-man'!AW$65="R",'5-man'!AW$62=$R$274,AND(ISNUMBER($R$274),'5-man'!AW$62&lt;$R$274)),0,IF(AV269&gt;=100,0,IF(AV270+1&gt;=IF(OR('5-man'!$F$44=TRUE,'5-man'!$F$44="TRUE",'5-man'!$F$44="Yes"),25,50),0,AV270+1)))</f>
        <v/>
      </c>
      <c r="AX270">
        <f>IF(OR('5-man'!AX$65="R",'5-man'!AX$62=$R$274,AND(ISNUMBER($R$274),'5-man'!AX$62&lt;$R$274)),0,IF(AW269&gt;=100,0,IF(AW270+1&gt;=IF(OR('5-man'!$F$44=TRUE,'5-man'!$F$44="TRUE",'5-man'!$F$44="Yes"),25,50),0,AW270+1)))</f>
        <v/>
      </c>
      <c r="AY270">
        <f>IF(OR('5-man'!AY$65="R",'5-man'!AY$62=$R$274,AND(ISNUMBER($R$274),'5-man'!AY$62&lt;$R$274)),0,IF(AX269&gt;=100,0,IF(AX270+1&gt;=IF(OR('5-man'!$F$44=TRUE,'5-man'!$F$44="TRUE",'5-man'!$F$44="Yes"),25,50),0,AX270+1)))</f>
        <v/>
      </c>
      <c r="AZ270">
        <f>IF(OR('5-man'!AZ$65="R",'5-man'!AZ$62=$R$274,AND(ISNUMBER($R$274),'5-man'!AZ$62&lt;$R$274)),0,IF(AY269&gt;=100,0,IF(AY270+1&gt;=IF(OR('5-man'!$F$44=TRUE,'5-man'!$F$44="TRUE",'5-man'!$F$44="Yes"),25,50),0,AY270+1)))</f>
        <v/>
      </c>
      <c r="BA270">
        <f>IF(OR('5-man'!BA$65="R",'5-man'!BA$62=$R$274,AND(ISNUMBER($R$274),'5-man'!BA$62&lt;$R$274)),0,IF(AZ269&gt;=100,0,IF(AZ270+1&gt;=IF(OR('5-man'!$F$44=TRUE,'5-man'!$F$44="TRUE",'5-man'!$F$44="Yes"),25,50),0,AZ270+1)))</f>
        <v/>
      </c>
      <c r="BB270">
        <f>IF(OR('5-man'!BB$65="R",'5-man'!BB$62=$R$274,AND(ISNUMBER($R$274),'5-man'!BB$62&lt;$R$274)),0,IF(BA269&gt;=100,0,IF(BA270+1&gt;=IF(OR('5-man'!$F$44=TRUE,'5-man'!$F$44="TRUE",'5-man'!$F$44="Yes"),25,50),0,BA270+1)))</f>
        <v/>
      </c>
      <c r="BC270">
        <f>IF(OR('5-man'!BC$65="R",'5-man'!BC$62=$R$274,AND(ISNUMBER($R$274),'5-man'!BC$62&lt;$R$274)),0,IF(BB269&gt;=100,0,IF(BB270+1&gt;=IF(OR('5-man'!$F$44=TRUE,'5-man'!$F$44="TRUE",'5-man'!$F$44="Yes"),25,50),0,BB270+1)))</f>
        <v/>
      </c>
      <c r="BD270">
        <f>IF(OR('5-man'!BD$65="R",'5-man'!BD$62=$R$274,AND(ISNUMBER($R$274),'5-man'!BD$62&lt;$R$274)),0,IF(BC269&gt;=100,0,IF(BC270+1&gt;=IF(OR('5-man'!$F$44=TRUE,'5-man'!$F$44="TRUE",'5-man'!$F$44="Yes"),25,50),0,BC270+1)))</f>
        <v/>
      </c>
      <c r="BE270">
        <f>IF(OR('5-man'!BE$65="R",'5-man'!BE$62=$R$274,AND(ISNUMBER($R$274),'5-man'!BE$62&lt;$R$274)),0,IF(BD269&gt;=100,0,IF(BD270+1&gt;=IF(OR('5-man'!$F$44=TRUE,'5-man'!$F$44="TRUE",'5-man'!$F$44="Yes"),25,50),0,BD270+1)))</f>
        <v/>
      </c>
      <c r="BF270">
        <f>IF(OR('5-man'!BF$65="R",'5-man'!BF$62=$R$274,AND(ISNUMBER($R$274),'5-man'!BF$62&lt;$R$274)),0,IF(BE269&gt;=100,0,IF(BE270+1&gt;=IF(OR('5-man'!$F$44=TRUE,'5-man'!$F$44="TRUE",'5-man'!$F$44="Yes"),25,50),0,BE270+1)))</f>
        <v/>
      </c>
      <c r="BG270">
        <f>IF(OR('5-man'!BG$65="R",'5-man'!BG$62=$R$274,AND(ISNUMBER($R$274),'5-man'!BG$62&lt;$R$274)),0,IF(BF269&gt;=100,0,IF(BF270+1&gt;=IF(OR('5-man'!$F$44=TRUE,'5-man'!$F$44="TRUE",'5-man'!$F$44="Yes"),25,50),0,BF270+1)))</f>
        <v/>
      </c>
      <c r="BH270">
        <f>IF(OR('5-man'!BH$65="R",'5-man'!BH$62=$R$274,AND(ISNUMBER($R$274),'5-man'!BH$62&lt;$R$274)),0,IF(BG269&gt;=100,0,IF(BG270+1&gt;=IF(OR('5-man'!$F$44=TRUE,'5-man'!$F$44="TRUE",'5-man'!$F$44="Yes"),25,50),0,BG270+1)))</f>
        <v/>
      </c>
      <c r="BI270">
        <f>IF(OR('5-man'!BI$65="R",'5-man'!BI$62=$R$274,AND(ISNUMBER($R$274),'5-man'!BI$62&lt;$R$274)),0,IF(BH269&gt;=100,0,IF(BH270+1&gt;=IF(OR('5-man'!$F$44=TRUE,'5-man'!$F$44="TRUE",'5-man'!$F$44="Yes"),25,50),0,BH270+1)))</f>
        <v/>
      </c>
      <c r="BJ270">
        <f>IF(OR('5-man'!BJ$65="R",'5-man'!BJ$62=$R$274,AND(ISNUMBER($R$274),'5-man'!BJ$62&lt;$R$274)),0,IF(BI269&gt;=100,0,IF(BI270+1&gt;=IF(OR('5-man'!$F$44=TRUE,'5-man'!$F$44="TRUE",'5-man'!$F$44="Yes"),25,50),0,BI270+1)))</f>
        <v/>
      </c>
      <c r="BK270">
        <f>IF(OR('5-man'!BK$65="R",'5-man'!BK$62=$R$274,AND(ISNUMBER($R$274),'5-man'!BK$62&lt;$R$274)),0,IF(BJ269&gt;=100,0,IF(BJ270+1&gt;=IF(OR('5-man'!$F$44=TRUE,'5-man'!$F$44="TRUE",'5-man'!$F$44="Yes"),25,50),0,BJ270+1)))</f>
        <v/>
      </c>
      <c r="BL270">
        <f>IF(OR('5-man'!BL$65="R",'5-man'!BL$62=$R$274,AND(ISNUMBER($R$274),'5-man'!BL$62&lt;$R$274)),0,IF(BK269&gt;=100,0,IF(BK270+1&gt;=IF(OR('5-man'!$F$44=TRUE,'5-man'!$F$44="TRUE",'5-man'!$F$44="Yes"),25,50),0,BK270+1)))</f>
        <v/>
      </c>
      <c r="BM270">
        <f>IF(OR('5-man'!BM$65="R",'5-man'!BM$62=$R$274,AND(ISNUMBER($R$274),'5-man'!BM$62&lt;$R$274)),0,IF(BL269&gt;=100,0,IF(BL270+1&gt;=IF(OR('5-man'!$F$44=TRUE,'5-man'!$F$44="TRUE",'5-man'!$F$44="Yes"),25,50),0,BL270+1)))</f>
        <v/>
      </c>
      <c r="BN270">
        <f>IF(OR('5-man'!BN$65="R",'5-man'!BN$62=$R$274,AND(ISNUMBER($R$274),'5-man'!BN$62&lt;$R$274)),0,IF(BM269&gt;=100,0,IF(BM270+1&gt;=IF(OR('5-man'!$F$44=TRUE,'5-man'!$F$44="TRUE",'5-man'!$F$44="Yes"),25,50),0,BM270+1)))</f>
        <v/>
      </c>
      <c r="BO270">
        <f>IF(OR('5-man'!BO$65="R",'5-man'!BO$62=$R$274,AND(ISNUMBER($R$274),'5-man'!BO$62&lt;$R$274)),0,IF(BN269&gt;=100,0,IF(BN270+1&gt;=IF(OR('5-man'!$F$44=TRUE,'5-man'!$F$44="TRUE",'5-man'!$F$44="Yes"),25,50),0,BN270+1)))</f>
        <v/>
      </c>
      <c r="BP270">
        <f>IF(OR('5-man'!BP$65="R",'5-man'!BP$62=$R$274,AND(ISNUMBER($R$274),'5-man'!BP$62&lt;$R$274)),0,IF(BO269&gt;=100,0,IF(BO270+1&gt;=IF(OR('5-man'!$F$44=TRUE,'5-man'!$F$44="TRUE",'5-man'!$F$44="Yes"),25,50),0,BO270+1)))</f>
        <v/>
      </c>
      <c r="BQ270">
        <f>IF(OR('5-man'!BQ$65="R",'5-man'!BQ$62=$R$274,AND(ISNUMBER($R$274),'5-man'!BQ$62&lt;$R$274)),0,IF(BP269&gt;=100,0,IF(BP270+1&gt;=IF(OR('5-man'!$F$44=TRUE,'5-man'!$F$44="TRUE",'5-man'!$F$44="Yes"),25,50),0,BP270+1)))</f>
        <v/>
      </c>
      <c r="BR270">
        <f>IF(OR('5-man'!BR$65="R",'5-man'!BR$62=$R$274,AND(ISNUMBER($R$274),'5-man'!BR$62&lt;$R$274)),0,IF(BQ269&gt;=100,0,IF(BQ270+1&gt;=IF(OR('5-man'!$F$44=TRUE,'5-man'!$F$44="TRUE",'5-man'!$F$44="Yes"),25,50),0,BQ270+1)))</f>
        <v/>
      </c>
      <c r="BS270">
        <f>IF(OR('5-man'!BS$65="R",'5-man'!BS$62=$R$274,AND(ISNUMBER($R$274),'5-man'!BS$62&lt;$R$274)),0,IF(BR269&gt;=100,0,IF(BR270+1&gt;=IF(OR('5-man'!$F$44=TRUE,'5-man'!$F$44="TRUE",'5-man'!$F$44="Yes"),25,50),0,BR270+1)))</f>
        <v/>
      </c>
      <c r="BT270">
        <f>IF(OR('5-man'!BT$65="R",'5-man'!BT$62=$R$274,AND(ISNUMBER($R$274),'5-man'!BT$62&lt;$R$274)),0,IF(BS269&gt;=100,0,IF(BS270+1&gt;=IF(OR('5-man'!$F$44=TRUE,'5-man'!$F$44="TRUE",'5-man'!$F$44="Yes"),25,50),0,BS270+1)))</f>
        <v/>
      </c>
      <c r="BU270">
        <f>IF(OR('5-man'!BU$65="R",'5-man'!BU$62=$R$274,AND(ISNUMBER($R$274),'5-man'!BU$62&lt;$R$274)),0,IF(BT269&gt;=100,0,IF(BT270+1&gt;=IF(OR('5-man'!$F$44=TRUE,'5-man'!$F$44="TRUE",'5-man'!$F$44="Yes"),25,50),0,BT270+1)))</f>
        <v/>
      </c>
      <c r="BV270">
        <f>IF(OR('5-man'!BV$65="R",'5-man'!BV$62=$R$274,AND(ISNUMBER($R$274),'5-man'!BV$62&lt;$R$274)),0,IF(BU269&gt;=100,0,IF(BU270+1&gt;=IF(OR('5-man'!$F$44=TRUE,'5-man'!$F$44="TRUE",'5-man'!$F$44="Yes"),25,50),0,BU270+1)))</f>
        <v/>
      </c>
      <c r="BW270">
        <f>IF(OR('5-man'!BW$65="R",'5-man'!BW$62=$R$274,AND(ISNUMBER($R$274),'5-man'!BW$62&lt;$R$274)),0,IF(BV269&gt;=100,0,IF(BV270+1&gt;=IF(OR('5-man'!$F$44=TRUE,'5-man'!$F$44="TRUE",'5-man'!$F$44="Yes"),25,50),0,BV270+1)))</f>
        <v/>
      </c>
      <c r="BX270">
        <f>IF(OR('5-man'!BX$65="R",'5-man'!BX$62=$R$274,AND(ISNUMBER($R$274),'5-man'!BX$62&lt;$R$274)),0,IF(BW269&gt;=100,0,IF(BW270+1&gt;=IF(OR('5-man'!$F$44=TRUE,'5-man'!$F$44="TRUE",'5-man'!$F$44="Yes"),25,50),0,BW270+1)))</f>
        <v/>
      </c>
      <c r="BY270">
        <f>IF(OR('5-man'!BY$65="R",'5-man'!BY$62=$R$274,AND(ISNUMBER($R$274),'5-man'!BY$62&lt;$R$274)),0,IF(BX269&gt;=100,0,IF(BX270+1&gt;=IF(OR('5-man'!$F$44=TRUE,'5-man'!$F$44="TRUE",'5-man'!$F$44="Yes"),25,50),0,BX270+1)))</f>
        <v/>
      </c>
      <c r="BZ270">
        <f>IF(OR('5-man'!BZ$65="R",'5-man'!BZ$62=$R$274,AND(ISNUMBER($R$274),'5-man'!BZ$62&lt;$R$274)),0,IF(BY269&gt;=100,0,IF(BY270+1&gt;=IF(OR('5-man'!$F$44=TRUE,'5-man'!$F$44="TRUE",'5-man'!$F$44="Yes"),25,50),0,BY270+1)))</f>
        <v/>
      </c>
      <c r="CA270">
        <f>IF(OR('5-man'!CA$65="R",'5-man'!CA$62=$R$274,AND(ISNUMBER($R$274),'5-man'!CA$62&lt;$R$274)),0,IF(BZ269&gt;=100,0,IF(BZ270+1&gt;=IF(OR('5-man'!$F$44=TRUE,'5-man'!$F$44="TRUE",'5-man'!$F$44="Yes"),25,50),0,BZ270+1)))</f>
        <v/>
      </c>
      <c r="CB270">
        <f>IF(OR('5-man'!CB$65="R",'5-man'!CB$62=$R$274,AND(ISNUMBER($R$274),'5-man'!CB$62&lt;$R$274)),0,IF(CA269&gt;=100,0,IF(CA270+1&gt;=IF(OR('5-man'!$F$44=TRUE,'5-man'!$F$44="TRUE",'5-man'!$F$44="Yes"),25,50),0,CA270+1)))</f>
        <v/>
      </c>
      <c r="CC270">
        <f>IF(OR('5-man'!CC$65="R",'5-man'!CC$62=$R$274,AND(ISNUMBER($R$274),'5-man'!CC$62&lt;$R$274)),0,IF(CB269&gt;=100,0,IF(CB270+1&gt;=IF(OR('5-man'!$F$44=TRUE,'5-man'!$F$44="TRUE",'5-man'!$F$44="Yes"),25,50),0,CB270+1)))</f>
        <v/>
      </c>
      <c r="CD270">
        <f>IF(OR('5-man'!CD$65="R",'5-man'!CD$62=$R$274,AND(ISNUMBER($R$274),'5-man'!CD$62&lt;$R$274)),0,IF(CC269&gt;=100,0,IF(CC270+1&gt;=IF(OR('5-man'!$F$44=TRUE,'5-man'!$F$44="TRUE",'5-man'!$F$44="Yes"),25,50),0,CC270+1)))</f>
        <v/>
      </c>
    </row>
    <row r="271">
      <c r="A271" t="inlineStr">
        <is>
          <t>P3 flag</t>
        </is>
      </c>
      <c r="B271" t="n">
        <v>0</v>
      </c>
      <c r="C271">
        <f>IF(OR(B271=1,OR('5-man'!C$65="D",'5-man'!C$65="A",'5-man'!C$65="S",'5-man'!C$65="C",'5-man'!C$65="H",'5-man'!C$65="B",'5-man'!C$65="T",'5-man'!C$65="E",'5-man'!C$65="SB")),1,0)</f>
        <v/>
      </c>
      <c r="D271">
        <f>IF(OR(C271=1,OR('5-man'!D$65="D",'5-man'!D$65="A",'5-man'!D$65="S",'5-man'!D$65="C",'5-man'!D$65="H",'5-man'!D$65="B",'5-man'!D$65="T",'5-man'!D$65="E",'5-man'!D$65="SB")),1,0)</f>
        <v/>
      </c>
      <c r="E271">
        <f>IF(OR(D271=1,OR('5-man'!E$65="D",'5-man'!E$65="A",'5-man'!E$65="S",'5-man'!E$65="C",'5-man'!E$65="H",'5-man'!E$65="B",'5-man'!E$65="T",'5-man'!E$65="E",'5-man'!E$65="SB")),1,0)</f>
        <v/>
      </c>
      <c r="F271">
        <f>IF(OR(E271=1,OR('5-man'!F$65="D",'5-man'!F$65="A",'5-man'!F$65="S",'5-man'!F$65="C",'5-man'!F$65="H",'5-man'!F$65="B",'5-man'!F$65="T",'5-man'!F$65="E",'5-man'!F$65="SB")),1,0)</f>
        <v/>
      </c>
      <c r="G271">
        <f>IF(OR(F271=1,OR('5-man'!G$65="D",'5-man'!G$65="A",'5-man'!G$65="S",'5-man'!G$65="C",'5-man'!G$65="H",'5-man'!G$65="B",'5-man'!G$65="T",'5-man'!G$65="E",'5-man'!G$65="SB")),1,0)</f>
        <v/>
      </c>
      <c r="H271">
        <f>IF(OR(G271=1,OR('5-man'!H$65="D",'5-man'!H$65="A",'5-man'!H$65="S",'5-man'!H$65="C",'5-man'!H$65="H",'5-man'!H$65="B",'5-man'!H$65="T",'5-man'!H$65="E",'5-man'!H$65="SB")),1,0)</f>
        <v/>
      </c>
      <c r="I271">
        <f>IF(OR(H271=1,OR('5-man'!I$65="D",'5-man'!I$65="A",'5-man'!I$65="S",'5-man'!I$65="C",'5-man'!I$65="H",'5-man'!I$65="B",'5-man'!I$65="T",'5-man'!I$65="E",'5-man'!I$65="SB")),1,0)</f>
        <v/>
      </c>
      <c r="J271">
        <f>IF(OR(I271=1,OR('5-man'!J$65="D",'5-man'!J$65="A",'5-man'!J$65="S",'5-man'!J$65="C",'5-man'!J$65="H",'5-man'!J$65="B",'5-man'!J$65="T",'5-man'!J$65="E",'5-man'!J$65="SB")),1,0)</f>
        <v/>
      </c>
      <c r="K271">
        <f>IF(OR(J271=1,OR('5-man'!K$65="D",'5-man'!K$65="A",'5-man'!K$65="S",'5-man'!K$65="C",'5-man'!K$65="H",'5-man'!K$65="B",'5-man'!K$65="T",'5-man'!K$65="E",'5-man'!K$65="SB")),1,0)</f>
        <v/>
      </c>
      <c r="L271">
        <f>IF(OR(K271=1,OR('5-man'!L$65="D",'5-man'!L$65="A",'5-man'!L$65="S",'5-man'!L$65="C",'5-man'!L$65="H",'5-man'!L$65="B",'5-man'!L$65="T",'5-man'!L$65="E",'5-man'!L$65="SB")),1,0)</f>
        <v/>
      </c>
      <c r="M271">
        <f>IF(OR(L271=1,OR('5-man'!M$65="D",'5-man'!M$65="A",'5-man'!M$65="S",'5-man'!M$65="C",'5-man'!M$65="H",'5-man'!M$65="B",'5-man'!M$65="T",'5-man'!M$65="E",'5-man'!M$65="SB")),1,0)</f>
        <v/>
      </c>
      <c r="N271">
        <f>IF(OR(M271=1,OR('5-man'!N$65="D",'5-man'!N$65="A",'5-man'!N$65="S",'5-man'!N$65="C",'5-man'!N$65="H",'5-man'!N$65="B",'5-man'!N$65="T",'5-man'!N$65="E",'5-man'!N$65="SB")),1,0)</f>
        <v/>
      </c>
      <c r="O271">
        <f>IF(OR(N271=1,OR('5-man'!O$65="D",'5-man'!O$65="A",'5-man'!O$65="S",'5-man'!O$65="C",'5-man'!O$65="H",'5-man'!O$65="B",'5-man'!O$65="T",'5-man'!O$65="E",'5-man'!O$65="SB")),1,0)</f>
        <v/>
      </c>
      <c r="P271">
        <f>IF(OR(O271=1,OR('5-man'!P$65="D",'5-man'!P$65="A",'5-man'!P$65="S",'5-man'!P$65="C",'5-man'!P$65="H",'5-man'!P$65="B",'5-man'!P$65="T",'5-man'!P$65="E",'5-man'!P$65="SB")),1,0)</f>
        <v/>
      </c>
      <c r="Q271">
        <f>IF(OR(P271=1,OR('5-man'!Q$65="D",'5-man'!Q$65="A",'5-man'!Q$65="S",'5-man'!Q$65="C",'5-man'!Q$65="H",'5-man'!Q$65="B",'5-man'!Q$65="T",'5-man'!Q$65="E",'5-man'!Q$65="SB")),1,0)</f>
        <v/>
      </c>
      <c r="R271">
        <f>IF(OR(Q271=1,OR('5-man'!R$65="D",'5-man'!R$65="A",'5-man'!R$65="S",'5-man'!R$65="C",'5-man'!R$65="H",'5-man'!R$65="B",'5-man'!R$65="T",'5-man'!R$65="E",'5-man'!R$65="SB")),1,0)</f>
        <v/>
      </c>
      <c r="S271">
        <f>IF(OR(R271=1,OR('5-man'!S$65="D",'5-man'!S$65="A",'5-man'!S$65="S",'5-man'!S$65="C",'5-man'!S$65="H",'5-man'!S$65="B",'5-man'!S$65="T",'5-man'!S$65="E",'5-man'!S$65="SB")),1,0)</f>
        <v/>
      </c>
      <c r="T271">
        <f>IF(OR(S271=1,OR('5-man'!T$65="D",'5-man'!T$65="A",'5-man'!T$65="S",'5-man'!T$65="C",'5-man'!T$65="H",'5-man'!T$65="B",'5-man'!T$65="T",'5-man'!T$65="E",'5-man'!T$65="SB")),1,0)</f>
        <v/>
      </c>
      <c r="U271">
        <f>IF(OR(T271=1,OR('5-man'!U$65="D",'5-man'!U$65="A",'5-man'!U$65="S",'5-man'!U$65="C",'5-man'!U$65="H",'5-man'!U$65="B",'5-man'!U$65="T",'5-man'!U$65="E",'5-man'!U$65="SB")),1,0)</f>
        <v/>
      </c>
      <c r="V271">
        <f>IF(OR(U271=1,OR('5-man'!V$65="D",'5-man'!V$65="A",'5-man'!V$65="S",'5-man'!V$65="C",'5-man'!V$65="H",'5-man'!V$65="B",'5-man'!V$65="T",'5-man'!V$65="E",'5-man'!V$65="SB")),1,0)</f>
        <v/>
      </c>
      <c r="W271">
        <f>IF(OR(V271=1,OR('5-man'!W$65="D",'5-man'!W$65="A",'5-man'!W$65="S",'5-man'!W$65="C",'5-man'!W$65="H",'5-man'!W$65="B",'5-man'!W$65="T",'5-man'!W$65="E",'5-man'!W$65="SB")),1,0)</f>
        <v/>
      </c>
      <c r="X271">
        <f>IF(OR(W271=1,OR('5-man'!X$65="D",'5-man'!X$65="A",'5-man'!X$65="S",'5-man'!X$65="C",'5-man'!X$65="H",'5-man'!X$65="B",'5-man'!X$65="T",'5-man'!X$65="E",'5-man'!X$65="SB")),1,0)</f>
        <v/>
      </c>
      <c r="Y271">
        <f>IF(OR(X271=1,OR('5-man'!Y$65="D",'5-man'!Y$65="A",'5-man'!Y$65="S",'5-man'!Y$65="C",'5-man'!Y$65="H",'5-man'!Y$65="B",'5-man'!Y$65="T",'5-man'!Y$65="E",'5-man'!Y$65="SB")),1,0)</f>
        <v/>
      </c>
      <c r="Z271">
        <f>IF(OR(Y271=1,OR('5-man'!Z$65="D",'5-man'!Z$65="A",'5-man'!Z$65="S",'5-man'!Z$65="C",'5-man'!Z$65="H",'5-man'!Z$65="B",'5-man'!Z$65="T",'5-man'!Z$65="E",'5-man'!Z$65="SB")),1,0)</f>
        <v/>
      </c>
      <c r="AA271">
        <f>IF(OR(Z271=1,OR('5-man'!AA$65="D",'5-man'!AA$65="A",'5-man'!AA$65="S",'5-man'!AA$65="C",'5-man'!AA$65="H",'5-man'!AA$65="B",'5-man'!AA$65="T",'5-man'!AA$65="E",'5-man'!AA$65="SB")),1,0)</f>
        <v/>
      </c>
      <c r="AB271">
        <f>IF(OR(AA271=1,OR('5-man'!AB$65="D",'5-man'!AB$65="A",'5-man'!AB$65="S",'5-man'!AB$65="C",'5-man'!AB$65="H",'5-man'!AB$65="B",'5-man'!AB$65="T",'5-man'!AB$65="E",'5-man'!AB$65="SB")),1,0)</f>
        <v/>
      </c>
      <c r="AC271">
        <f>IF(OR(AB271=1,OR('5-man'!AC$65="D",'5-man'!AC$65="A",'5-man'!AC$65="S",'5-man'!AC$65="C",'5-man'!AC$65="H",'5-man'!AC$65="B",'5-man'!AC$65="T",'5-man'!AC$65="E",'5-man'!AC$65="SB")),1,0)</f>
        <v/>
      </c>
      <c r="AD271">
        <f>IF(OR(AC271=1,OR('5-man'!AD$65="D",'5-man'!AD$65="A",'5-man'!AD$65="S",'5-man'!AD$65="C",'5-man'!AD$65="H",'5-man'!AD$65="B",'5-man'!AD$65="T",'5-man'!AD$65="E",'5-man'!AD$65="SB")),1,0)</f>
        <v/>
      </c>
      <c r="AE271">
        <f>IF(OR(AD271=1,OR('5-man'!AE$65="D",'5-man'!AE$65="A",'5-man'!AE$65="S",'5-man'!AE$65="C",'5-man'!AE$65="H",'5-man'!AE$65="B",'5-man'!AE$65="T",'5-man'!AE$65="E",'5-man'!AE$65="SB")),1,0)</f>
        <v/>
      </c>
      <c r="AF271">
        <f>IF(OR(AE271=1,OR('5-man'!AF$65="D",'5-man'!AF$65="A",'5-man'!AF$65="S",'5-man'!AF$65="C",'5-man'!AF$65="H",'5-man'!AF$65="B",'5-man'!AF$65="T",'5-man'!AF$65="E",'5-man'!AF$65="SB")),1,0)</f>
        <v/>
      </c>
      <c r="AG271">
        <f>IF(OR(AF271=1,OR('5-man'!AG$65="D",'5-man'!AG$65="A",'5-man'!AG$65="S",'5-man'!AG$65="C",'5-man'!AG$65="H",'5-man'!AG$65="B",'5-man'!AG$65="T",'5-man'!AG$65="E",'5-man'!AG$65="SB")),1,0)</f>
        <v/>
      </c>
      <c r="AH271">
        <f>IF(OR(AG271=1,OR('5-man'!AH$65="D",'5-man'!AH$65="A",'5-man'!AH$65="S",'5-man'!AH$65="C",'5-man'!AH$65="H",'5-man'!AH$65="B",'5-man'!AH$65="T",'5-man'!AH$65="E",'5-man'!AH$65="SB")),1,0)</f>
        <v/>
      </c>
      <c r="AI271">
        <f>IF(OR(AH271=1,OR('5-man'!AI$65="D",'5-man'!AI$65="A",'5-man'!AI$65="S",'5-man'!AI$65="C",'5-man'!AI$65="H",'5-man'!AI$65="B",'5-man'!AI$65="T",'5-man'!AI$65="E",'5-man'!AI$65="SB")),1,0)</f>
        <v/>
      </c>
      <c r="AJ271">
        <f>IF(OR(AI271=1,OR('5-man'!AJ$65="D",'5-man'!AJ$65="A",'5-man'!AJ$65="S",'5-man'!AJ$65="C",'5-man'!AJ$65="H",'5-man'!AJ$65="B",'5-man'!AJ$65="T",'5-man'!AJ$65="E",'5-man'!AJ$65="SB")),1,0)</f>
        <v/>
      </c>
      <c r="AK271">
        <f>IF(OR(AJ271=1,OR('5-man'!AK$65="D",'5-man'!AK$65="A",'5-man'!AK$65="S",'5-man'!AK$65="C",'5-man'!AK$65="H",'5-man'!AK$65="B",'5-man'!AK$65="T",'5-man'!AK$65="E",'5-man'!AK$65="SB")),1,0)</f>
        <v/>
      </c>
      <c r="AL271">
        <f>IF(OR(AK271=1,OR('5-man'!AL$65="D",'5-man'!AL$65="A",'5-man'!AL$65="S",'5-man'!AL$65="C",'5-man'!AL$65="H",'5-man'!AL$65="B",'5-man'!AL$65="T",'5-man'!AL$65="E",'5-man'!AL$65="SB")),1,0)</f>
        <v/>
      </c>
      <c r="AM271">
        <f>IF(OR(AL271=1,OR('5-man'!AM$65="D",'5-man'!AM$65="A",'5-man'!AM$65="S",'5-man'!AM$65="C",'5-man'!AM$65="H",'5-man'!AM$65="B",'5-man'!AM$65="T",'5-man'!AM$65="E",'5-man'!AM$65="SB")),1,0)</f>
        <v/>
      </c>
      <c r="AN271">
        <f>IF(OR(AM271=1,OR('5-man'!AN$65="D",'5-man'!AN$65="A",'5-man'!AN$65="S",'5-man'!AN$65="C",'5-man'!AN$65="H",'5-man'!AN$65="B",'5-man'!AN$65="T",'5-man'!AN$65="E",'5-man'!AN$65="SB")),1,0)</f>
        <v/>
      </c>
      <c r="AO271">
        <f>IF(OR(AN271=1,OR('5-man'!AO$65="D",'5-man'!AO$65="A",'5-man'!AO$65="S",'5-man'!AO$65="C",'5-man'!AO$65="H",'5-man'!AO$65="B",'5-man'!AO$65="T",'5-man'!AO$65="E",'5-man'!AO$65="SB")),1,0)</f>
        <v/>
      </c>
      <c r="AP271">
        <f>IF(OR(AO271=1,OR('5-man'!AP$65="D",'5-man'!AP$65="A",'5-man'!AP$65="S",'5-man'!AP$65="C",'5-man'!AP$65="H",'5-man'!AP$65="B",'5-man'!AP$65="T",'5-man'!AP$65="E",'5-man'!AP$65="SB")),1,0)</f>
        <v/>
      </c>
      <c r="AQ271">
        <f>IF(OR(AP271=1,OR('5-man'!AQ$65="D",'5-man'!AQ$65="A",'5-man'!AQ$65="S",'5-man'!AQ$65="C",'5-man'!AQ$65="H",'5-man'!AQ$65="B",'5-man'!AQ$65="T",'5-man'!AQ$65="E",'5-man'!AQ$65="SB")),1,0)</f>
        <v/>
      </c>
      <c r="AR271">
        <f>IF(OR(AQ271=1,OR('5-man'!AR$65="D",'5-man'!AR$65="A",'5-man'!AR$65="S",'5-man'!AR$65="C",'5-man'!AR$65="H",'5-man'!AR$65="B",'5-man'!AR$65="T",'5-man'!AR$65="E",'5-man'!AR$65="SB")),1,0)</f>
        <v/>
      </c>
      <c r="AS271">
        <f>IF(OR(AR271=1,OR('5-man'!AS$65="D",'5-man'!AS$65="A",'5-man'!AS$65="S",'5-man'!AS$65="C",'5-man'!AS$65="H",'5-man'!AS$65="B",'5-man'!AS$65="T",'5-man'!AS$65="E",'5-man'!AS$65="SB")),1,0)</f>
        <v/>
      </c>
      <c r="AT271">
        <f>IF(OR(AS271=1,OR('5-man'!AT$65="D",'5-man'!AT$65="A",'5-man'!AT$65="S",'5-man'!AT$65="C",'5-man'!AT$65="H",'5-man'!AT$65="B",'5-man'!AT$65="T",'5-man'!AT$65="E",'5-man'!AT$65="SB")),1,0)</f>
        <v/>
      </c>
      <c r="AU271">
        <f>IF(OR(AT271=1,OR('5-man'!AU$65="D",'5-man'!AU$65="A",'5-man'!AU$65="S",'5-man'!AU$65="C",'5-man'!AU$65="H",'5-man'!AU$65="B",'5-man'!AU$65="T",'5-man'!AU$65="E",'5-man'!AU$65="SB")),1,0)</f>
        <v/>
      </c>
      <c r="AV271">
        <f>IF(OR(AU271=1,OR('5-man'!AV$65="D",'5-man'!AV$65="A",'5-man'!AV$65="S",'5-man'!AV$65="C",'5-man'!AV$65="H",'5-man'!AV$65="B",'5-man'!AV$65="T",'5-man'!AV$65="E",'5-man'!AV$65="SB")),1,0)</f>
        <v/>
      </c>
      <c r="AW271">
        <f>IF(OR(AV271=1,OR('5-man'!AW$65="D",'5-man'!AW$65="A",'5-man'!AW$65="S",'5-man'!AW$65="C",'5-man'!AW$65="H",'5-man'!AW$65="B",'5-man'!AW$65="T",'5-man'!AW$65="E",'5-man'!AW$65="SB")),1,0)</f>
        <v/>
      </c>
      <c r="AX271">
        <f>IF(OR(AW271=1,OR('5-man'!AX$65="D",'5-man'!AX$65="A",'5-man'!AX$65="S",'5-man'!AX$65="C",'5-man'!AX$65="H",'5-man'!AX$65="B",'5-man'!AX$65="T",'5-man'!AX$65="E",'5-man'!AX$65="SB")),1,0)</f>
        <v/>
      </c>
      <c r="AY271">
        <f>IF(OR(AX271=1,OR('5-man'!AY$65="D",'5-man'!AY$65="A",'5-man'!AY$65="S",'5-man'!AY$65="C",'5-man'!AY$65="H",'5-man'!AY$65="B",'5-man'!AY$65="T",'5-man'!AY$65="E",'5-man'!AY$65="SB")),1,0)</f>
        <v/>
      </c>
      <c r="AZ271">
        <f>IF(OR(AY271=1,OR('5-man'!AZ$65="D",'5-man'!AZ$65="A",'5-man'!AZ$65="S",'5-man'!AZ$65="C",'5-man'!AZ$65="H",'5-man'!AZ$65="B",'5-man'!AZ$65="T",'5-man'!AZ$65="E",'5-man'!AZ$65="SB")),1,0)</f>
        <v/>
      </c>
      <c r="BA271">
        <f>IF(OR(AZ271=1,OR('5-man'!BA$65="D",'5-man'!BA$65="A",'5-man'!BA$65="S",'5-man'!BA$65="C",'5-man'!BA$65="H",'5-man'!BA$65="B",'5-man'!BA$65="T",'5-man'!BA$65="E",'5-man'!BA$65="SB")),1,0)</f>
        <v/>
      </c>
      <c r="BB271">
        <f>IF(OR(BA271=1,OR('5-man'!BB$65="D",'5-man'!BB$65="A",'5-man'!BB$65="S",'5-man'!BB$65="C",'5-man'!BB$65="H",'5-man'!BB$65="B",'5-man'!BB$65="T",'5-man'!BB$65="E",'5-man'!BB$65="SB")),1,0)</f>
        <v/>
      </c>
      <c r="BC271">
        <f>IF(OR(BB271=1,OR('5-man'!BC$65="D",'5-man'!BC$65="A",'5-man'!BC$65="S",'5-man'!BC$65="C",'5-man'!BC$65="H",'5-man'!BC$65="B",'5-man'!BC$65="T",'5-man'!BC$65="E",'5-man'!BC$65="SB")),1,0)</f>
        <v/>
      </c>
      <c r="BD271">
        <f>IF(OR(BC271=1,OR('5-man'!BD$65="D",'5-man'!BD$65="A",'5-man'!BD$65="S",'5-man'!BD$65="C",'5-man'!BD$65="H",'5-man'!BD$65="B",'5-man'!BD$65="T",'5-man'!BD$65="E",'5-man'!BD$65="SB")),1,0)</f>
        <v/>
      </c>
      <c r="BE271">
        <f>IF(OR(BD271=1,OR('5-man'!BE$65="D",'5-man'!BE$65="A",'5-man'!BE$65="S",'5-man'!BE$65="C",'5-man'!BE$65="H",'5-man'!BE$65="B",'5-man'!BE$65="T",'5-man'!BE$65="E",'5-man'!BE$65="SB")),1,0)</f>
        <v/>
      </c>
      <c r="BF271">
        <f>IF(OR(BE271=1,OR('5-man'!BF$65="D",'5-man'!BF$65="A",'5-man'!BF$65="S",'5-man'!BF$65="C",'5-man'!BF$65="H",'5-man'!BF$65="B",'5-man'!BF$65="T",'5-man'!BF$65="E",'5-man'!BF$65="SB")),1,0)</f>
        <v/>
      </c>
      <c r="BG271">
        <f>IF(OR(BF271=1,OR('5-man'!BG$65="D",'5-man'!BG$65="A",'5-man'!BG$65="S",'5-man'!BG$65="C",'5-man'!BG$65="H",'5-man'!BG$65="B",'5-man'!BG$65="T",'5-man'!BG$65="E",'5-man'!BG$65="SB")),1,0)</f>
        <v/>
      </c>
      <c r="BH271">
        <f>IF(OR(BG271=1,OR('5-man'!BH$65="D",'5-man'!BH$65="A",'5-man'!BH$65="S",'5-man'!BH$65="C",'5-man'!BH$65="H",'5-man'!BH$65="B",'5-man'!BH$65="T",'5-man'!BH$65="E",'5-man'!BH$65="SB")),1,0)</f>
        <v/>
      </c>
      <c r="BI271">
        <f>IF(OR(BH271=1,OR('5-man'!BI$65="D",'5-man'!BI$65="A",'5-man'!BI$65="S",'5-man'!BI$65="C",'5-man'!BI$65="H",'5-man'!BI$65="B",'5-man'!BI$65="T",'5-man'!BI$65="E",'5-man'!BI$65="SB")),1,0)</f>
        <v/>
      </c>
      <c r="BJ271">
        <f>IF(OR(BI271=1,OR('5-man'!BJ$65="D",'5-man'!BJ$65="A",'5-man'!BJ$65="S",'5-man'!BJ$65="C",'5-man'!BJ$65="H",'5-man'!BJ$65="B",'5-man'!BJ$65="T",'5-man'!BJ$65="E",'5-man'!BJ$65="SB")),1,0)</f>
        <v/>
      </c>
      <c r="BK271">
        <f>IF(OR(BJ271=1,OR('5-man'!BK$65="D",'5-man'!BK$65="A",'5-man'!BK$65="S",'5-man'!BK$65="C",'5-man'!BK$65="H",'5-man'!BK$65="B",'5-man'!BK$65="T",'5-man'!BK$65="E",'5-man'!BK$65="SB")),1,0)</f>
        <v/>
      </c>
      <c r="BL271">
        <f>IF(OR(BK271=1,OR('5-man'!BL$65="D",'5-man'!BL$65="A",'5-man'!BL$65="S",'5-man'!BL$65="C",'5-man'!BL$65="H",'5-man'!BL$65="B",'5-man'!BL$65="T",'5-man'!BL$65="E",'5-man'!BL$65="SB")),1,0)</f>
        <v/>
      </c>
      <c r="BM271">
        <f>IF(OR(BL271=1,OR('5-man'!BM$65="D",'5-man'!BM$65="A",'5-man'!BM$65="S",'5-man'!BM$65="C",'5-man'!BM$65="H",'5-man'!BM$65="B",'5-man'!BM$65="T",'5-man'!BM$65="E",'5-man'!BM$65="SB")),1,0)</f>
        <v/>
      </c>
      <c r="BN271">
        <f>IF(OR(BM271=1,OR('5-man'!BN$65="D",'5-man'!BN$65="A",'5-man'!BN$65="S",'5-man'!BN$65="C",'5-man'!BN$65="H",'5-man'!BN$65="B",'5-man'!BN$65="T",'5-man'!BN$65="E",'5-man'!BN$65="SB")),1,0)</f>
        <v/>
      </c>
      <c r="BO271">
        <f>IF(OR(BN271=1,OR('5-man'!BO$65="D",'5-man'!BO$65="A",'5-man'!BO$65="S",'5-man'!BO$65="C",'5-man'!BO$65="H",'5-man'!BO$65="B",'5-man'!BO$65="T",'5-man'!BO$65="E",'5-man'!BO$65="SB")),1,0)</f>
        <v/>
      </c>
      <c r="BP271">
        <f>IF(OR(BO271=1,OR('5-man'!BP$65="D",'5-man'!BP$65="A",'5-man'!BP$65="S",'5-man'!BP$65="C",'5-man'!BP$65="H",'5-man'!BP$65="B",'5-man'!BP$65="T",'5-man'!BP$65="E",'5-man'!BP$65="SB")),1,0)</f>
        <v/>
      </c>
      <c r="BQ271">
        <f>IF(OR(BP271=1,OR('5-man'!BQ$65="D",'5-man'!BQ$65="A",'5-man'!BQ$65="S",'5-man'!BQ$65="C",'5-man'!BQ$65="H",'5-man'!BQ$65="B",'5-man'!BQ$65="T",'5-man'!BQ$65="E",'5-man'!BQ$65="SB")),1,0)</f>
        <v/>
      </c>
      <c r="BR271">
        <f>IF(OR(BQ271=1,OR('5-man'!BR$65="D",'5-man'!BR$65="A",'5-man'!BR$65="S",'5-man'!BR$65="C",'5-man'!BR$65="H",'5-man'!BR$65="B",'5-man'!BR$65="T",'5-man'!BR$65="E",'5-man'!BR$65="SB")),1,0)</f>
        <v/>
      </c>
      <c r="BS271">
        <f>IF(OR(BR271=1,OR('5-man'!BS$65="D",'5-man'!BS$65="A",'5-man'!BS$65="S",'5-man'!BS$65="C",'5-man'!BS$65="H",'5-man'!BS$65="B",'5-man'!BS$65="T",'5-man'!BS$65="E",'5-man'!BS$65="SB")),1,0)</f>
        <v/>
      </c>
      <c r="BT271">
        <f>IF(OR(BS271=1,OR('5-man'!BT$65="D",'5-man'!BT$65="A",'5-man'!BT$65="S",'5-man'!BT$65="C",'5-man'!BT$65="H",'5-man'!BT$65="B",'5-man'!BT$65="T",'5-man'!BT$65="E",'5-man'!BT$65="SB")),1,0)</f>
        <v/>
      </c>
      <c r="BU271">
        <f>IF(OR(BT271=1,OR('5-man'!BU$65="D",'5-man'!BU$65="A",'5-man'!BU$65="S",'5-man'!BU$65="C",'5-man'!BU$65="H",'5-man'!BU$65="B",'5-man'!BU$65="T",'5-man'!BU$65="E",'5-man'!BU$65="SB")),1,0)</f>
        <v/>
      </c>
      <c r="BV271">
        <f>IF(OR(BU271=1,OR('5-man'!BV$65="D",'5-man'!BV$65="A",'5-man'!BV$65="S",'5-man'!BV$65="C",'5-man'!BV$65="H",'5-man'!BV$65="B",'5-man'!BV$65="T",'5-man'!BV$65="E",'5-man'!BV$65="SB")),1,0)</f>
        <v/>
      </c>
      <c r="BW271">
        <f>IF(OR(BV271=1,OR('5-man'!BW$65="D",'5-man'!BW$65="A",'5-man'!BW$65="S",'5-man'!BW$65="C",'5-man'!BW$65="H",'5-man'!BW$65="B",'5-man'!BW$65="T",'5-man'!BW$65="E",'5-man'!BW$65="SB")),1,0)</f>
        <v/>
      </c>
      <c r="BX271">
        <f>IF(OR(BW271=1,OR('5-man'!BX$65="D",'5-man'!BX$65="A",'5-man'!BX$65="S",'5-man'!BX$65="C",'5-man'!BX$65="H",'5-man'!BX$65="B",'5-man'!BX$65="T",'5-man'!BX$65="E",'5-man'!BX$65="SB")),1,0)</f>
        <v/>
      </c>
      <c r="BY271">
        <f>IF(OR(BX271=1,OR('5-man'!BY$65="D",'5-man'!BY$65="A",'5-man'!BY$65="S",'5-man'!BY$65="C",'5-man'!BY$65="H",'5-man'!BY$65="B",'5-man'!BY$65="T",'5-man'!BY$65="E",'5-man'!BY$65="SB")),1,0)</f>
        <v/>
      </c>
      <c r="BZ271">
        <f>IF(OR(BY271=1,OR('5-man'!BZ$65="D",'5-man'!BZ$65="A",'5-man'!BZ$65="S",'5-man'!BZ$65="C",'5-man'!BZ$65="H",'5-man'!BZ$65="B",'5-man'!BZ$65="T",'5-man'!BZ$65="E",'5-man'!BZ$65="SB")),1,0)</f>
        <v/>
      </c>
      <c r="CA271">
        <f>IF(OR(BZ271=1,OR('5-man'!CA$65="D",'5-man'!CA$65="A",'5-man'!CA$65="S",'5-man'!CA$65="C",'5-man'!CA$65="H",'5-man'!CA$65="B",'5-man'!CA$65="T",'5-man'!CA$65="E",'5-man'!CA$65="SB")),1,0)</f>
        <v/>
      </c>
      <c r="CB271">
        <f>IF(OR(CA271=1,OR('5-man'!CB$65="D",'5-man'!CB$65="A",'5-man'!CB$65="S",'5-man'!CB$65="C",'5-man'!CB$65="H",'5-man'!CB$65="B",'5-man'!CB$65="T",'5-man'!CB$65="E",'5-man'!CB$65="SB")),1,0)</f>
        <v/>
      </c>
      <c r="CC271">
        <f>IF(OR(CB271=1,OR('5-man'!CC$65="D",'5-man'!CC$65="A",'5-man'!CC$65="S",'5-man'!CC$65="C",'5-man'!CC$65="H",'5-man'!CC$65="B",'5-man'!CC$65="T",'5-man'!CC$65="E",'5-man'!CC$65="SB")),1,0)</f>
        <v/>
      </c>
      <c r="CD271">
        <f>IF(OR(CC271=1,OR('5-man'!CD$65="D",'5-man'!CD$65="A",'5-man'!CD$65="S",'5-man'!CD$65="C",'5-man'!CD$65="H",'5-man'!CD$65="B",'5-man'!CD$65="T",'5-man'!CD$65="E",'5-man'!CD$65="SB")),1,0)</f>
        <v/>
      </c>
    </row>
    <row r="272">
      <c r="A272" t="inlineStr">
        <is>
          <t>P3 mean</t>
        </is>
      </c>
      <c r="C272">
        <f>0</f>
        <v/>
      </c>
      <c r="D272">
        <f>IF('5-man'!C$65="S",12.021,0)+IF('5-man'!C$65="C",4.395,0)+IF('5-man'!C$65="H",IF('5-man'!$Z$51="Ayak",0,IF('5-man'!$Z$51="Swift blade",4.141,4.382)),0)+IF('5-man'!C$65="SB",8.187,0)</f>
        <v/>
      </c>
      <c r="E272">
        <f>IF('5-man'!D$65="S",12.021,0)+IF('5-man'!D$65="C",4.395,0)+IF('5-man'!D$65="H",IF('5-man'!$Z$51="Ayak",0,IF('5-man'!$Z$51="Swift blade",4.141,4.382)),0)+IF('5-man'!C$65="D",112.5,0)+IF('5-man'!C$65="B",1.087,0)+IF('5-man'!C$65="A",8.5,0)+IF('5-man'!C$65="E",1.254,0)+IF('5-man'!D$65="SB",8.187,0)+IF('5-man'!C$65="H",IF('5-man'!$Z$51="Ayak",1.255,0),0)</f>
        <v/>
      </c>
      <c r="F272">
        <f>IF('5-man'!E$65="S",12.021,0)+IF('5-man'!E$65="C",4.395,0)+IF('5-man'!E$65="H",IF('5-man'!$Z$51="Ayak",0,IF('5-man'!$Z$51="Swift blade",4.141,4.382)),0)+IF('5-man'!D$65="D",112.5,0)+IF('5-man'!D$65="B",1.087,0)+IF('5-man'!D$65="A",8.5,0)+IF('5-man'!C$65="T",1.252,0)+IF('5-man'!D$65="E",1.254,0)+IF('5-man'!E$65="SB",8.187,0)+IF('5-man'!D$65="H",IF('5-man'!$Z$51="Ayak",1.255,0),0)</f>
        <v/>
      </c>
      <c r="G272">
        <f>IF('5-man'!F$65="S",12.021,0)+IF('5-man'!F$65="C",4.395,0)+IF('5-man'!F$65="H",IF('5-man'!$Z$51="Ayak",0,IF('5-man'!$Z$51="Swift blade",4.141,4.382)),0)+IF('5-man'!E$65="D",112.5,0)+IF('5-man'!E$65="B",1.087,0)+IF('5-man'!E$65="A",8.5,0)+IF('5-man'!D$65="T",1.252,0)+IF('5-man'!E$65="E",1.254,0)+IF('5-man'!F$65="SB",8.187,0)+IF('5-man'!E$65="H",IF('5-man'!$Z$51="Ayak",1.255,0),0)</f>
        <v/>
      </c>
      <c r="H272">
        <f>IF('5-man'!G$65="S",12.021,0)+IF('5-man'!G$65="C",4.395,0)+IF('5-man'!G$65="H",IF('5-man'!$Z$51="Ayak",0,IF('5-man'!$Z$51="Swift blade",4.141,4.382)),0)+IF('5-man'!F$65="D",112.5,0)+IF('5-man'!F$65="B",1.087,0)+IF('5-man'!F$65="A",8.5,0)+IF('5-man'!E$65="T",1.252,0)+IF('5-man'!F$65="E",1.254,0)+IF('5-man'!G$65="SB",8.187,0)+IF('5-man'!F$65="H",IF('5-man'!$Z$51="Ayak",1.255,0),0)</f>
        <v/>
      </c>
      <c r="I272">
        <f>IF('5-man'!H$65="S",12.021,0)+IF('5-man'!H$65="C",4.395,0)+IF('5-man'!H$65="H",IF('5-man'!$Z$51="Ayak",0,IF('5-man'!$Z$51="Swift blade",4.141,4.382)),0)+IF('5-man'!G$65="D",112.5,0)+IF('5-man'!G$65="B",1.087,0)+IF('5-man'!G$65="A",8.5,0)+IF('5-man'!F$65="T",1.252,0)+IF('5-man'!G$65="E",1.254,0)+IF('5-man'!H$65="SB",8.187,0)+IF('5-man'!G$65="H",IF('5-man'!$Z$51="Ayak",1.255,0),0)</f>
        <v/>
      </c>
      <c r="J272">
        <f>IF('5-man'!I$65="S",12.021,0)+IF('5-man'!I$65="C",4.395,0)+IF('5-man'!I$65="H",IF('5-man'!$Z$51="Ayak",0,IF('5-man'!$Z$51="Swift blade",4.141,4.382)),0)+IF('5-man'!H$65="D",112.5,0)+IF('5-man'!H$65="B",1.087,0)+IF('5-man'!H$65="A",8.5,0)+IF('5-man'!G$65="T",1.252,0)+IF('5-man'!H$65="E",1.254,0)+IF('5-man'!I$65="SB",8.187,0)+IF('5-man'!H$65="H",IF('5-man'!$Z$51="Ayak",1.255,0),0)</f>
        <v/>
      </c>
      <c r="K272">
        <f>IF('5-man'!J$65="S",12.021,0)+IF('5-man'!J$65="C",4.395,0)+IF('5-man'!J$65="H",IF('5-man'!$Z$51="Ayak",0,IF('5-man'!$Z$51="Swift blade",4.141,4.382)),0)+IF('5-man'!I$65="D",112.5,0)+IF('5-man'!I$65="B",1.087,0)+IF('5-man'!I$65="A",8.5,0)+IF('5-man'!H$65="T",1.252,0)+IF('5-man'!I$65="E",1.254,0)+IF('5-man'!J$65="SB",8.187,0)+IF('5-man'!I$65="H",IF('5-man'!$Z$51="Ayak",1.255,0),0)</f>
        <v/>
      </c>
      <c r="L272">
        <f>IF('5-man'!K$65="S",12.021,0)+IF('5-man'!K$65="C",4.395,0)+IF('5-man'!K$65="H",IF('5-man'!$Z$51="Ayak",0,IF('5-man'!$Z$51="Swift blade",4.141,4.382)),0)+IF('5-man'!J$65="D",112.5,0)+IF('5-man'!J$65="B",1.087,0)+IF('5-man'!J$65="A",8.5,0)+IF('5-man'!I$65="T",1.252,0)+IF('5-man'!J$65="E",1.254,0)+IF('5-man'!K$65="SB",8.187,0)+IF('5-man'!J$65="H",IF('5-man'!$Z$51="Ayak",1.255,0),0)</f>
        <v/>
      </c>
      <c r="M272">
        <f>IF('5-man'!L$65="S",12.021,0)+IF('5-man'!L$65="C",4.395,0)+IF('5-man'!L$65="H",IF('5-man'!$Z$51="Ayak",0,IF('5-man'!$Z$51="Swift blade",4.141,4.382)),0)+IF('5-man'!K$65="D",112.5,0)+IF('5-man'!K$65="B",1.087,0)+IF('5-man'!K$65="A",8.5,0)+IF('5-man'!J$65="T",1.252,0)+IF('5-man'!K$65="E",1.254,0)+IF('5-man'!L$65="SB",8.187,0)+IF('5-man'!K$65="H",IF('5-man'!$Z$51="Ayak",1.255,0),0)</f>
        <v/>
      </c>
      <c r="N272">
        <f>IF('5-man'!M$65="S",12.021,0)+IF('5-man'!M$65="C",4.395,0)+IF('5-man'!M$65="H",IF('5-man'!$Z$51="Ayak",0,IF('5-man'!$Z$51="Swift blade",4.141,4.382)),0)+IF('5-man'!L$65="D",112.5,0)+IF('5-man'!L$65="B",1.087,0)+IF('5-man'!L$65="A",8.5,0)+IF('5-man'!K$65="T",1.252,0)+IF('5-man'!L$65="E",1.254,0)+IF('5-man'!M$65="SB",8.187,0)+IF('5-man'!L$65="H",IF('5-man'!$Z$51="Ayak",1.255,0),0)</f>
        <v/>
      </c>
      <c r="O272">
        <f>IF('5-man'!N$65="S",12.021,0)+IF('5-man'!N$65="C",4.395,0)+IF('5-man'!N$65="H",IF('5-man'!$Z$51="Ayak",0,IF('5-man'!$Z$51="Swift blade",4.141,4.382)),0)+IF('5-man'!M$65="D",112.5,0)+IF('5-man'!M$65="B",1.087,0)+IF('5-man'!M$65="A",8.5,0)+IF('5-man'!L$65="T",1.252,0)+IF('5-man'!M$65="E",1.254,0)+IF('5-man'!N$65="SB",8.187,0)+IF('5-man'!M$65="H",IF('5-man'!$Z$51="Ayak",1.255,0),0)</f>
        <v/>
      </c>
      <c r="P272">
        <f>IF('5-man'!O$65="S",12.021,0)+IF('5-man'!O$65="C",4.395,0)+IF('5-man'!O$65="H",IF('5-man'!$Z$51="Ayak",0,IF('5-man'!$Z$51="Swift blade",4.141,4.382)),0)+IF('5-man'!N$65="D",112.5,0)+IF('5-man'!N$65="B",1.087,0)+IF('5-man'!N$65="A",8.5,0)+IF('5-man'!M$65="T",1.252,0)+IF('5-man'!N$65="E",1.254,0)+IF('5-man'!O$65="SB",8.187,0)+IF('5-man'!N$65="H",IF('5-man'!$Z$51="Ayak",1.255,0),0)</f>
        <v/>
      </c>
      <c r="Q272">
        <f>IF('5-man'!P$65="S",12.021,0)+IF('5-man'!P$65="C",4.395,0)+IF('5-man'!P$65="H",IF('5-man'!$Z$51="Ayak",0,IF('5-man'!$Z$51="Swift blade",4.141,4.382)),0)+IF('5-man'!O$65="D",112.5,0)+IF('5-man'!O$65="B",1.087,0)+IF('5-man'!O$65="A",8.5,0)+IF('5-man'!N$65="T",1.252,0)+IF('5-man'!O$65="E",1.254,0)+IF('5-man'!P$65="SB",8.187,0)+IF('5-man'!O$65="H",IF('5-man'!$Z$51="Ayak",1.255,0),0)</f>
        <v/>
      </c>
      <c r="R272">
        <f>IF('5-man'!Q$65="S",12.021,0)+IF('5-man'!Q$65="C",4.395,0)+IF('5-man'!Q$65="H",IF('5-man'!$Z$51="Ayak",0,IF('5-man'!$Z$51="Swift blade",4.141,4.382)),0)+IF('5-man'!P$65="D",112.5,0)+IF('5-man'!P$65="B",1.087,0)+IF('5-man'!P$65="A",8.5,0)+IF('5-man'!O$65="T",1.252,0)+IF('5-man'!P$65="E",1.254,0)+IF('5-man'!Q$65="SB",8.187,0)+IF('5-man'!P$65="H",IF('5-man'!$Z$51="Ayak",1.255,0),0)</f>
        <v/>
      </c>
      <c r="S272">
        <f>IF('5-man'!R$65="S",12.021,0)+IF('5-man'!R$65="C",4.395,0)+IF('5-man'!R$65="H",IF('5-man'!$Z$51="Ayak",0,IF('5-man'!$Z$51="Swift blade",4.141,4.382)),0)+IF('5-man'!Q$65="D",112.5,0)+IF('5-man'!Q$65="B",1.087,0)+IF('5-man'!Q$65="A",8.5,0)+IF('5-man'!P$65="T",1.252,0)+IF('5-man'!Q$65="E",1.254,0)+IF('5-man'!R$65="SB",8.187,0)+IF('5-man'!Q$65="H",IF('5-man'!$Z$51="Ayak",1.255,0),0)</f>
        <v/>
      </c>
      <c r="T272">
        <f>IF('5-man'!S$65="S",12.021,0)+IF('5-man'!S$65="C",4.395,0)+IF('5-man'!S$65="H",IF('5-man'!$Z$51="Ayak",0,IF('5-man'!$Z$51="Swift blade",4.141,4.382)),0)+IF('5-man'!R$65="D",112.5,0)+IF('5-man'!R$65="B",1.087,0)+IF('5-man'!R$65="A",8.5,0)+IF('5-man'!Q$65="T",1.252,0)+IF('5-man'!R$65="E",1.254,0)+IF('5-man'!S$65="SB",8.187,0)+IF('5-man'!R$65="H",IF('5-man'!$Z$51="Ayak",1.255,0),0)</f>
        <v/>
      </c>
      <c r="U272">
        <f>IF('5-man'!T$65="S",12.021,0)+IF('5-man'!T$65="C",4.395,0)+IF('5-man'!T$65="H",IF('5-man'!$Z$51="Ayak",0,IF('5-man'!$Z$51="Swift blade",4.141,4.382)),0)+IF('5-man'!S$65="D",112.5,0)+IF('5-man'!S$65="B",1.087,0)+IF('5-man'!S$65="A",8.5,0)+IF('5-man'!R$65="T",1.252,0)+IF('5-man'!S$65="E",1.254,0)+IF('5-man'!T$65="SB",8.187,0)+IF('5-man'!S$65="H",IF('5-man'!$Z$51="Ayak",1.255,0),0)</f>
        <v/>
      </c>
      <c r="V272">
        <f>IF('5-man'!U$65="S",12.021,0)+IF('5-man'!U$65="C",4.395,0)+IF('5-man'!U$65="H",IF('5-man'!$Z$51="Ayak",0,IF('5-man'!$Z$51="Swift blade",4.141,4.382)),0)+IF('5-man'!T$65="D",112.5,0)+IF('5-man'!T$65="B",1.087,0)+IF('5-man'!T$65="A",8.5,0)+IF('5-man'!S$65="T",1.252,0)+IF('5-man'!T$65="E",1.254,0)+IF('5-man'!U$65="SB",8.187,0)+IF('5-man'!T$65="H",IF('5-man'!$Z$51="Ayak",1.255,0),0)</f>
        <v/>
      </c>
      <c r="W272">
        <f>IF('5-man'!V$65="S",12.021,0)+IF('5-man'!V$65="C",4.395,0)+IF('5-man'!V$65="H",IF('5-man'!$Z$51="Ayak",0,IF('5-man'!$Z$51="Swift blade",4.141,4.382)),0)+IF('5-man'!U$65="D",112.5,0)+IF('5-man'!U$65="B",1.087,0)+IF('5-man'!U$65="A",8.5,0)+IF('5-man'!T$65="T",1.252,0)+IF('5-man'!U$65="E",1.254,0)+IF('5-man'!V$65="SB",8.187,0)+IF('5-man'!U$65="H",IF('5-man'!$Z$51="Ayak",1.255,0),0)</f>
        <v/>
      </c>
      <c r="X272">
        <f>IF('5-man'!W$65="S",12.021,0)+IF('5-man'!W$65="C",4.395,0)+IF('5-man'!W$65="H",IF('5-man'!$Z$51="Ayak",0,IF('5-man'!$Z$51="Swift blade",4.141,4.382)),0)+IF('5-man'!V$65="D",112.5,0)+IF('5-man'!V$65="B",1.087,0)+IF('5-man'!V$65="A",8.5,0)+IF('5-man'!U$65="T",1.252,0)+IF('5-man'!V$65="E",1.254,0)+IF('5-man'!W$65="SB",8.187,0)+IF('5-man'!V$65="H",IF('5-man'!$Z$51="Ayak",1.255,0),0)</f>
        <v/>
      </c>
      <c r="Y272">
        <f>IF('5-man'!X$65="S",12.021,0)+IF('5-man'!X$65="C",4.395,0)+IF('5-man'!X$65="H",IF('5-man'!$Z$51="Ayak",0,IF('5-man'!$Z$51="Swift blade",4.141,4.382)),0)+IF('5-man'!W$65="D",112.5,0)+IF('5-man'!W$65="B",1.087,0)+IF('5-man'!W$65="A",8.5,0)+IF('5-man'!V$65="T",1.252,0)+IF('5-man'!W$65="E",1.254,0)+IF('5-man'!X$65="SB",8.187,0)+IF('5-man'!W$65="H",IF('5-man'!$Z$51="Ayak",1.255,0),0)</f>
        <v/>
      </c>
      <c r="Z272">
        <f>IF('5-man'!Y$65="S",12.021,0)+IF('5-man'!Y$65="C",4.395,0)+IF('5-man'!Y$65="H",IF('5-man'!$Z$51="Ayak",0,IF('5-man'!$Z$51="Swift blade",4.141,4.382)),0)+IF('5-man'!X$65="D",112.5,0)+IF('5-man'!X$65="B",1.087,0)+IF('5-man'!X$65="A",8.5,0)+IF('5-man'!W$65="T",1.252,0)+IF('5-man'!X$65="E",1.254,0)+IF('5-man'!Y$65="SB",8.187,0)+IF('5-man'!X$65="H",IF('5-man'!$Z$51="Ayak",1.255,0),0)</f>
        <v/>
      </c>
      <c r="AA272">
        <f>IF('5-man'!Z$65="S",12.021,0)+IF('5-man'!Z$65="C",4.395,0)+IF('5-man'!Z$65="H",IF('5-man'!$Z$51="Ayak",0,IF('5-man'!$Z$51="Swift blade",4.141,4.382)),0)+IF('5-man'!Y$65="D",112.5,0)+IF('5-man'!Y$65="B",1.087,0)+IF('5-man'!Y$65="A",8.5,0)+IF('5-man'!X$65="T",1.252,0)+IF('5-man'!Y$65="E",1.254,0)+IF('5-man'!Z$65="SB",8.187,0)+IF('5-man'!Y$65="H",IF('5-man'!$Z$51="Ayak",1.255,0),0)</f>
        <v/>
      </c>
      <c r="AB272">
        <f>IF('5-man'!AA$65="S",12.021,0)+IF('5-man'!AA$65="C",4.395,0)+IF('5-man'!AA$65="H",IF('5-man'!$Z$51="Ayak",0,IF('5-man'!$Z$51="Swift blade",4.141,4.382)),0)+IF('5-man'!Z$65="D",112.5,0)+IF('5-man'!Z$65="B",1.087,0)+IF('5-man'!Z$65="A",8.5,0)+IF('5-man'!Y$65="T",1.252,0)+IF('5-man'!Z$65="E",1.254,0)+IF('5-man'!AA$65="SB",8.187,0)+IF('5-man'!Z$65="H",IF('5-man'!$Z$51="Ayak",1.255,0),0)</f>
        <v/>
      </c>
      <c r="AC272">
        <f>IF('5-man'!AB$65="S",12.021,0)+IF('5-man'!AB$65="C",4.395,0)+IF('5-man'!AB$65="H",IF('5-man'!$Z$51="Ayak",0,IF('5-man'!$Z$51="Swift blade",4.141,4.382)),0)+IF('5-man'!AA$65="D",112.5,0)+IF('5-man'!AA$65="B",1.087,0)+IF('5-man'!AA$65="A",8.5,0)+IF('5-man'!Z$65="T",1.252,0)+IF('5-man'!AA$65="E",1.254,0)+IF('5-man'!AB$65="SB",8.187,0)+IF('5-man'!AA$65="H",IF('5-man'!$Z$51="Ayak",1.255,0),0)</f>
        <v/>
      </c>
      <c r="AD272">
        <f>IF('5-man'!AC$65="S",12.021,0)+IF('5-man'!AC$65="C",4.395,0)+IF('5-man'!AC$65="H",IF('5-man'!$Z$51="Ayak",0,IF('5-man'!$Z$51="Swift blade",4.141,4.382)),0)+IF('5-man'!AB$65="D",112.5,0)+IF('5-man'!AB$65="B",1.087,0)+IF('5-man'!AB$65="A",8.5,0)+IF('5-man'!AA$65="T",1.252,0)+IF('5-man'!AB$65="E",1.254,0)+IF('5-man'!AC$65="SB",8.187,0)+IF('5-man'!AB$65="H",IF('5-man'!$Z$51="Ayak",1.255,0),0)</f>
        <v/>
      </c>
      <c r="AE272">
        <f>IF('5-man'!AD$65="S",12.021,0)+IF('5-man'!AD$65="C",4.395,0)+IF('5-man'!AD$65="H",IF('5-man'!$Z$51="Ayak",0,IF('5-man'!$Z$51="Swift blade",4.141,4.382)),0)+IF('5-man'!AC$65="D",112.5,0)+IF('5-man'!AC$65="B",1.087,0)+IF('5-man'!AC$65="A",8.5,0)+IF('5-man'!AB$65="T",1.252,0)+IF('5-man'!AC$65="E",1.254,0)+IF('5-man'!AD$65="SB",8.187,0)+IF('5-man'!AC$65="H",IF('5-man'!$Z$51="Ayak",1.255,0),0)</f>
        <v/>
      </c>
      <c r="AF272">
        <f>IF('5-man'!AE$65="S",12.021,0)+IF('5-man'!AE$65="C",4.395,0)+IF('5-man'!AE$65="H",IF('5-man'!$Z$51="Ayak",0,IF('5-man'!$Z$51="Swift blade",4.141,4.382)),0)+IF('5-man'!AD$65="D",112.5,0)+IF('5-man'!AD$65="B",1.087,0)+IF('5-man'!AD$65="A",8.5,0)+IF('5-man'!AC$65="T",1.252,0)+IF('5-man'!AD$65="E",1.254,0)+IF('5-man'!AE$65="SB",8.187,0)+IF('5-man'!AD$65="H",IF('5-man'!$Z$51="Ayak",1.255,0),0)</f>
        <v/>
      </c>
      <c r="AG272">
        <f>IF('5-man'!AF$65="S",12.021,0)+IF('5-man'!AF$65="C",4.395,0)+IF('5-man'!AF$65="H",IF('5-man'!$Z$51="Ayak",0,IF('5-man'!$Z$51="Swift blade",4.141,4.382)),0)+IF('5-man'!AE$65="D",112.5,0)+IF('5-man'!AE$65="B",1.087,0)+IF('5-man'!AE$65="A",8.5,0)+IF('5-man'!AD$65="T",1.252,0)+IF('5-man'!AE$65="E",1.254,0)+IF('5-man'!AF$65="SB",8.187,0)+IF('5-man'!AE$65="H",IF('5-man'!$Z$51="Ayak",1.255,0),0)</f>
        <v/>
      </c>
      <c r="AH272">
        <f>IF('5-man'!AG$65="S",12.021,0)+IF('5-man'!AG$65="C",4.395,0)+IF('5-man'!AG$65="H",IF('5-man'!$Z$51="Ayak",0,IF('5-man'!$Z$51="Swift blade",4.141,4.382)),0)+IF('5-man'!AF$65="D",112.5,0)+IF('5-man'!AF$65="B",1.087,0)+IF('5-man'!AF$65="A",8.5,0)+IF('5-man'!AE$65="T",1.252,0)+IF('5-man'!AF$65="E",1.254,0)+IF('5-man'!AG$65="SB",8.187,0)+IF('5-man'!AF$65="H",IF('5-man'!$Z$51="Ayak",1.255,0),0)</f>
        <v/>
      </c>
      <c r="AI272">
        <f>IF('5-man'!AH$65="S",12.021,0)+IF('5-man'!AH$65="C",4.395,0)+IF('5-man'!AH$65="H",IF('5-man'!$Z$51="Ayak",0,IF('5-man'!$Z$51="Swift blade",4.141,4.382)),0)+IF('5-man'!AG$65="D",112.5,0)+IF('5-man'!AG$65="B",1.087,0)+IF('5-man'!AG$65="A",8.5,0)+IF('5-man'!AF$65="T",1.252,0)+IF('5-man'!AG$65="E",1.254,0)+IF('5-man'!AH$65="SB",8.187,0)+IF('5-man'!AG$65="H",IF('5-man'!$Z$51="Ayak",1.255,0),0)</f>
        <v/>
      </c>
      <c r="AJ272">
        <f>IF('5-man'!AI$65="S",12.021,0)+IF('5-man'!AI$65="C",4.395,0)+IF('5-man'!AI$65="H",IF('5-man'!$Z$51="Ayak",0,IF('5-man'!$Z$51="Swift blade",4.141,4.382)),0)+IF('5-man'!AH$65="D",112.5,0)+IF('5-man'!AH$65="B",1.087,0)+IF('5-man'!AH$65="A",8.5,0)+IF('5-man'!AG$65="T",1.252,0)+IF('5-man'!AH$65="E",1.254,0)+IF('5-man'!AI$65="SB",8.187,0)+IF('5-man'!AH$65="H",IF('5-man'!$Z$51="Ayak",1.255,0),0)</f>
        <v/>
      </c>
      <c r="AK272">
        <f>IF('5-man'!AJ$65="S",12.021,0)+IF('5-man'!AJ$65="C",4.395,0)+IF('5-man'!AJ$65="H",IF('5-man'!$Z$51="Ayak",0,IF('5-man'!$Z$51="Swift blade",4.141,4.382)),0)+IF('5-man'!AI$65="D",112.5,0)+IF('5-man'!AI$65="B",1.087,0)+IF('5-man'!AI$65="A",8.5,0)+IF('5-man'!AH$65="T",1.252,0)+IF('5-man'!AI$65="E",1.254,0)+IF('5-man'!AJ$65="SB",8.187,0)+IF('5-man'!AI$65="H",IF('5-man'!$Z$51="Ayak",1.255,0),0)</f>
        <v/>
      </c>
      <c r="AL272">
        <f>IF('5-man'!AK$65="S",12.021,0)+IF('5-man'!AK$65="C",4.395,0)+IF('5-man'!AK$65="H",IF('5-man'!$Z$51="Ayak",0,IF('5-man'!$Z$51="Swift blade",4.141,4.382)),0)+IF('5-man'!AJ$65="D",112.5,0)+IF('5-man'!AJ$65="B",1.087,0)+IF('5-man'!AJ$65="A",8.5,0)+IF('5-man'!AI$65="T",1.252,0)+IF('5-man'!AJ$65="E",1.254,0)+IF('5-man'!AK$65="SB",8.187,0)+IF('5-man'!AJ$65="H",IF('5-man'!$Z$51="Ayak",1.255,0),0)</f>
        <v/>
      </c>
      <c r="AM272">
        <f>IF('5-man'!AL$65="S",12.021,0)+IF('5-man'!AL$65="C",4.395,0)+IF('5-man'!AL$65="H",IF('5-man'!$Z$51="Ayak",0,IF('5-man'!$Z$51="Swift blade",4.141,4.382)),0)+IF('5-man'!AK$65="D",112.5,0)+IF('5-man'!AK$65="B",1.087,0)+IF('5-man'!AK$65="A",8.5,0)+IF('5-man'!AJ$65="T",1.252,0)+IF('5-man'!AK$65="E",1.254,0)+IF('5-man'!AL$65="SB",8.187,0)+IF('5-man'!AK$65="H",IF('5-man'!$Z$51="Ayak",1.255,0),0)</f>
        <v/>
      </c>
      <c r="AN272">
        <f>IF('5-man'!AM$65="S",12.021,0)+IF('5-man'!AM$65="C",4.395,0)+IF('5-man'!AM$65="H",IF('5-man'!$Z$51="Ayak",0,IF('5-man'!$Z$51="Swift blade",4.141,4.382)),0)+IF('5-man'!AL$65="D",112.5,0)+IF('5-man'!AL$65="B",1.087,0)+IF('5-man'!AL$65="A",8.5,0)+IF('5-man'!AK$65="T",1.252,0)+IF('5-man'!AL$65="E",1.254,0)+IF('5-man'!AM$65="SB",8.187,0)+IF('5-man'!AL$65="H",IF('5-man'!$Z$51="Ayak",1.255,0),0)</f>
        <v/>
      </c>
      <c r="AO272">
        <f>IF('5-man'!AN$65="S",12.021,0)+IF('5-man'!AN$65="C",4.395,0)+IF('5-man'!AN$65="H",IF('5-man'!$Z$51="Ayak",0,IF('5-man'!$Z$51="Swift blade",4.141,4.382)),0)+IF('5-man'!AM$65="D",112.5,0)+IF('5-man'!AM$65="B",1.087,0)+IF('5-man'!AM$65="A",8.5,0)+IF('5-man'!AL$65="T",1.252,0)+IF('5-man'!AM$65="E",1.254,0)+IF('5-man'!AN$65="SB",8.187,0)+IF('5-man'!AM$65="H",IF('5-man'!$Z$51="Ayak",1.255,0),0)</f>
        <v/>
      </c>
      <c r="AP272">
        <f>IF('5-man'!AO$65="S",12.021,0)+IF('5-man'!AO$65="C",4.395,0)+IF('5-man'!AO$65="H",IF('5-man'!$Z$51="Ayak",0,IF('5-man'!$Z$51="Swift blade",4.141,4.382)),0)+IF('5-man'!AN$65="D",112.5,0)+IF('5-man'!AN$65="B",1.087,0)+IF('5-man'!AN$65="A",8.5,0)+IF('5-man'!AM$65="T",1.252,0)+IF('5-man'!AN$65="E",1.254,0)+IF('5-man'!AO$65="SB",8.187,0)+IF('5-man'!AN$65="H",IF('5-man'!$Z$51="Ayak",1.255,0),0)</f>
        <v/>
      </c>
      <c r="AQ272">
        <f>IF('5-man'!AP$65="S",12.021,0)+IF('5-man'!AP$65="C",4.395,0)+IF('5-man'!AP$65="H",IF('5-man'!$Z$51="Ayak",0,IF('5-man'!$Z$51="Swift blade",4.141,4.382)),0)+IF('5-man'!AO$65="D",112.5,0)+IF('5-man'!AO$65="B",1.087,0)+IF('5-man'!AO$65="A",8.5,0)+IF('5-man'!AN$65="T",1.252,0)+IF('5-man'!AO$65="E",1.254,0)+IF('5-man'!AP$65="SB",8.187,0)+IF('5-man'!AO$65="H",IF('5-man'!$Z$51="Ayak",1.255,0),0)</f>
        <v/>
      </c>
      <c r="AR272">
        <f>IF('5-man'!AQ$65="S",12.021,0)+IF('5-man'!AQ$65="C",4.395,0)+IF('5-man'!AQ$65="H",IF('5-man'!$Z$51="Ayak",0,IF('5-man'!$Z$51="Swift blade",4.141,4.382)),0)+IF('5-man'!AP$65="D",112.5,0)+IF('5-man'!AP$65="B",1.087,0)+IF('5-man'!AP$65="A",8.5,0)+IF('5-man'!AO$65="T",1.252,0)+IF('5-man'!AP$65="E",1.254,0)+IF('5-man'!AQ$65="SB",8.187,0)+IF('5-man'!AP$65="H",IF('5-man'!$Z$51="Ayak",1.255,0),0)</f>
        <v/>
      </c>
      <c r="AS272">
        <f>IF('5-man'!AR$65="S",12.021,0)+IF('5-man'!AR$65="C",4.395,0)+IF('5-man'!AR$65="H",IF('5-man'!$Z$51="Ayak",0,IF('5-man'!$Z$51="Swift blade",4.141,4.382)),0)+IF('5-man'!AQ$65="D",112.5,0)+IF('5-man'!AQ$65="B",1.087,0)+IF('5-man'!AQ$65="A",8.5,0)+IF('5-man'!AP$65="T",1.252,0)+IF('5-man'!AQ$65="E",1.254,0)+IF('5-man'!AR$65="SB",8.187,0)+IF('5-man'!AQ$65="H",IF('5-man'!$Z$51="Ayak",1.255,0),0)</f>
        <v/>
      </c>
      <c r="AT272">
        <f>IF('5-man'!AS$65="S",12.021,0)+IF('5-man'!AS$65="C",4.395,0)+IF('5-man'!AS$65="H",IF('5-man'!$Z$51="Ayak",0,IF('5-man'!$Z$51="Swift blade",4.141,4.382)),0)+IF('5-man'!AR$65="D",112.5,0)+IF('5-man'!AR$65="B",1.087,0)+IF('5-man'!AR$65="A",8.5,0)+IF('5-man'!AQ$65="T",1.252,0)+IF('5-man'!AR$65="E",1.254,0)+IF('5-man'!AS$65="SB",8.187,0)+IF('5-man'!AR$65="H",IF('5-man'!$Z$51="Ayak",1.255,0),0)</f>
        <v/>
      </c>
      <c r="AU272">
        <f>IF('5-man'!AT$65="S",12.021,0)+IF('5-man'!AT$65="C",4.395,0)+IF('5-man'!AT$65="H",IF('5-man'!$Z$51="Ayak",0,IF('5-man'!$Z$51="Swift blade",4.141,4.382)),0)+IF('5-man'!AS$65="D",112.5,0)+IF('5-man'!AS$65="B",1.087,0)+IF('5-man'!AS$65="A",8.5,0)+IF('5-man'!AR$65="T",1.252,0)+IF('5-man'!AS$65="E",1.254,0)+IF('5-man'!AT$65="SB",8.187,0)+IF('5-man'!AS$65="H",IF('5-man'!$Z$51="Ayak",1.255,0),0)</f>
        <v/>
      </c>
      <c r="AV272">
        <f>IF('5-man'!AU$65="S",12.021,0)+IF('5-man'!AU$65="C",4.395,0)+IF('5-man'!AU$65="H",IF('5-man'!$Z$51="Ayak",0,IF('5-man'!$Z$51="Swift blade",4.141,4.382)),0)+IF('5-man'!AT$65="D",112.5,0)+IF('5-man'!AT$65="B",1.087,0)+IF('5-man'!AT$65="A",8.5,0)+IF('5-man'!AS$65="T",1.252,0)+IF('5-man'!AT$65="E",1.254,0)+IF('5-man'!AU$65="SB",8.187,0)+IF('5-man'!AT$65="H",IF('5-man'!$Z$51="Ayak",1.255,0),0)</f>
        <v/>
      </c>
      <c r="AW272">
        <f>IF('5-man'!AV$65="S",12.021,0)+IF('5-man'!AV$65="C",4.395,0)+IF('5-man'!AV$65="H",IF('5-man'!$Z$51="Ayak",0,IF('5-man'!$Z$51="Swift blade",4.141,4.382)),0)+IF('5-man'!AU$65="D",112.5,0)+IF('5-man'!AU$65="B",1.087,0)+IF('5-man'!AU$65="A",8.5,0)+IF('5-man'!AT$65="T",1.252,0)+IF('5-man'!AU$65="E",1.254,0)+IF('5-man'!AV$65="SB",8.187,0)+IF('5-man'!AU$65="H",IF('5-man'!$Z$51="Ayak",1.255,0),0)</f>
        <v/>
      </c>
      <c r="AX272">
        <f>IF('5-man'!AW$65="S",12.021,0)+IF('5-man'!AW$65="C",4.395,0)+IF('5-man'!AW$65="H",IF('5-man'!$Z$51="Ayak",0,IF('5-man'!$Z$51="Swift blade",4.141,4.382)),0)+IF('5-man'!AV$65="D",112.5,0)+IF('5-man'!AV$65="B",1.087,0)+IF('5-man'!AV$65="A",8.5,0)+IF('5-man'!AU$65="T",1.252,0)+IF('5-man'!AV$65="E",1.254,0)+IF('5-man'!AW$65="SB",8.187,0)+IF('5-man'!AV$65="H",IF('5-man'!$Z$51="Ayak",1.255,0),0)</f>
        <v/>
      </c>
      <c r="AY272">
        <f>IF('5-man'!AX$65="S",12.021,0)+IF('5-man'!AX$65="C",4.395,0)+IF('5-man'!AX$65="H",IF('5-man'!$Z$51="Ayak",0,IF('5-man'!$Z$51="Swift blade",4.141,4.382)),0)+IF('5-man'!AW$65="D",112.5,0)+IF('5-man'!AW$65="B",1.087,0)+IF('5-man'!AW$65="A",8.5,0)+IF('5-man'!AV$65="T",1.252,0)+IF('5-man'!AW$65="E",1.254,0)+IF('5-man'!AX$65="SB",8.187,0)+IF('5-man'!AW$65="H",IF('5-man'!$Z$51="Ayak",1.255,0),0)</f>
        <v/>
      </c>
      <c r="AZ272">
        <f>IF('5-man'!AY$65="S",12.021,0)+IF('5-man'!AY$65="C",4.395,0)+IF('5-man'!AY$65="H",IF('5-man'!$Z$51="Ayak",0,IF('5-man'!$Z$51="Swift blade",4.141,4.382)),0)+IF('5-man'!AX$65="D",112.5,0)+IF('5-man'!AX$65="B",1.087,0)+IF('5-man'!AX$65="A",8.5,0)+IF('5-man'!AW$65="T",1.252,0)+IF('5-man'!AX$65="E",1.254,0)+IF('5-man'!AY$65="SB",8.187,0)+IF('5-man'!AX$65="H",IF('5-man'!$Z$51="Ayak",1.255,0),0)</f>
        <v/>
      </c>
      <c r="BA272">
        <f>IF('5-man'!AZ$65="S",12.021,0)+IF('5-man'!AZ$65="C",4.395,0)+IF('5-man'!AZ$65="H",IF('5-man'!$Z$51="Ayak",0,IF('5-man'!$Z$51="Swift blade",4.141,4.382)),0)+IF('5-man'!AY$65="D",112.5,0)+IF('5-man'!AY$65="B",1.087,0)+IF('5-man'!AY$65="A",8.5,0)+IF('5-man'!AX$65="T",1.252,0)+IF('5-man'!AY$65="E",1.254,0)+IF('5-man'!AZ$65="SB",8.187,0)+IF('5-man'!AY$65="H",IF('5-man'!$Z$51="Ayak",1.255,0),0)</f>
        <v/>
      </c>
      <c r="BB272">
        <f>IF('5-man'!BA$65="S",12.021,0)+IF('5-man'!BA$65="C",4.395,0)+IF('5-man'!BA$65="H",IF('5-man'!$Z$51="Ayak",0,IF('5-man'!$Z$51="Swift blade",4.141,4.382)),0)+IF('5-man'!AZ$65="D",112.5,0)+IF('5-man'!AZ$65="B",1.087,0)+IF('5-man'!AZ$65="A",8.5,0)+IF('5-man'!AY$65="T",1.252,0)+IF('5-man'!AZ$65="E",1.254,0)+IF('5-man'!BA$65="SB",8.187,0)+IF('5-man'!AZ$65="H",IF('5-man'!$Z$51="Ayak",1.255,0),0)</f>
        <v/>
      </c>
      <c r="BC272">
        <f>IF('5-man'!BB$65="S",12.021,0)+IF('5-man'!BB$65="C",4.395,0)+IF('5-man'!BB$65="H",IF('5-man'!$Z$51="Ayak",0,IF('5-man'!$Z$51="Swift blade",4.141,4.382)),0)+IF('5-man'!BA$65="D",112.5,0)+IF('5-man'!BA$65="B",1.087,0)+IF('5-man'!BA$65="A",8.5,0)+IF('5-man'!AZ$65="T",1.252,0)+IF('5-man'!BA$65="E",1.254,0)+IF('5-man'!BB$65="SB",8.187,0)+IF('5-man'!BA$65="H",IF('5-man'!$Z$51="Ayak",1.255,0),0)</f>
        <v/>
      </c>
      <c r="BD272">
        <f>IF('5-man'!BC$65="S",12.021,0)+IF('5-man'!BC$65="C",4.395,0)+IF('5-man'!BC$65="H",IF('5-man'!$Z$51="Ayak",0,IF('5-man'!$Z$51="Swift blade",4.141,4.382)),0)+IF('5-man'!BB$65="D",112.5,0)+IF('5-man'!BB$65="B",1.087,0)+IF('5-man'!BB$65="A",8.5,0)+IF('5-man'!BA$65="T",1.252,0)+IF('5-man'!BB$65="E",1.254,0)+IF('5-man'!BC$65="SB",8.187,0)+IF('5-man'!BB$65="H",IF('5-man'!$Z$51="Ayak",1.255,0),0)</f>
        <v/>
      </c>
      <c r="BE272">
        <f>IF('5-man'!BD$65="S",12.021,0)+IF('5-man'!BD$65="C",4.395,0)+IF('5-man'!BD$65="H",IF('5-man'!$Z$51="Ayak",0,IF('5-man'!$Z$51="Swift blade",4.141,4.382)),0)+IF('5-man'!BC$65="D",112.5,0)+IF('5-man'!BC$65="B",1.087,0)+IF('5-man'!BC$65="A",8.5,0)+IF('5-man'!BB$65="T",1.252,0)+IF('5-man'!BC$65="E",1.254,0)+IF('5-man'!BD$65="SB",8.187,0)+IF('5-man'!BC$65="H",IF('5-man'!$Z$51="Ayak",1.255,0),0)</f>
        <v/>
      </c>
      <c r="BF272">
        <f>IF('5-man'!BE$65="S",12.021,0)+IF('5-man'!BE$65="C",4.395,0)+IF('5-man'!BE$65="H",IF('5-man'!$Z$51="Ayak",0,IF('5-man'!$Z$51="Swift blade",4.141,4.382)),0)+IF('5-man'!BD$65="D",112.5,0)+IF('5-man'!BD$65="B",1.087,0)+IF('5-man'!BD$65="A",8.5,0)+IF('5-man'!BC$65="T",1.252,0)+IF('5-man'!BD$65="E",1.254,0)+IF('5-man'!BE$65="SB",8.187,0)+IF('5-man'!BD$65="H",IF('5-man'!$Z$51="Ayak",1.255,0),0)</f>
        <v/>
      </c>
      <c r="BG272">
        <f>IF('5-man'!BF$65="S",12.021,0)+IF('5-man'!BF$65="C",4.395,0)+IF('5-man'!BF$65="H",IF('5-man'!$Z$51="Ayak",0,IF('5-man'!$Z$51="Swift blade",4.141,4.382)),0)+IF('5-man'!BE$65="D",112.5,0)+IF('5-man'!BE$65="B",1.087,0)+IF('5-man'!BE$65="A",8.5,0)+IF('5-man'!BD$65="T",1.252,0)+IF('5-man'!BE$65="E",1.254,0)+IF('5-man'!BF$65="SB",8.187,0)+IF('5-man'!BE$65="H",IF('5-man'!$Z$51="Ayak",1.255,0),0)</f>
        <v/>
      </c>
      <c r="BH272">
        <f>IF('5-man'!BG$65="S",12.021,0)+IF('5-man'!BG$65="C",4.395,0)+IF('5-man'!BG$65="H",IF('5-man'!$Z$51="Ayak",0,IF('5-man'!$Z$51="Swift blade",4.141,4.382)),0)+IF('5-man'!BF$65="D",112.5,0)+IF('5-man'!BF$65="B",1.087,0)+IF('5-man'!BF$65="A",8.5,0)+IF('5-man'!BE$65="T",1.252,0)+IF('5-man'!BF$65="E",1.254,0)+IF('5-man'!BG$65="SB",8.187,0)+IF('5-man'!BF$65="H",IF('5-man'!$Z$51="Ayak",1.255,0),0)</f>
        <v/>
      </c>
      <c r="BI272">
        <f>IF('5-man'!BH$65="S",12.021,0)+IF('5-man'!BH$65="C",4.395,0)+IF('5-man'!BH$65="H",IF('5-man'!$Z$51="Ayak",0,IF('5-man'!$Z$51="Swift blade",4.141,4.382)),0)+IF('5-man'!BG$65="D",112.5,0)+IF('5-man'!BG$65="B",1.087,0)+IF('5-man'!BG$65="A",8.5,0)+IF('5-man'!BF$65="T",1.252,0)+IF('5-man'!BG$65="E",1.254,0)+IF('5-man'!BH$65="SB",8.187,0)+IF('5-man'!BG$65="H",IF('5-man'!$Z$51="Ayak",1.255,0),0)</f>
        <v/>
      </c>
      <c r="BJ272">
        <f>IF('5-man'!BI$65="S",12.021,0)+IF('5-man'!BI$65="C",4.395,0)+IF('5-man'!BI$65="H",IF('5-man'!$Z$51="Ayak",0,IF('5-man'!$Z$51="Swift blade",4.141,4.382)),0)+IF('5-man'!BH$65="D",112.5,0)+IF('5-man'!BH$65="B",1.087,0)+IF('5-man'!BH$65="A",8.5,0)+IF('5-man'!BG$65="T",1.252,0)+IF('5-man'!BH$65="E",1.254,0)+IF('5-man'!BI$65="SB",8.187,0)+IF('5-man'!BH$65="H",IF('5-man'!$Z$51="Ayak",1.255,0),0)</f>
        <v/>
      </c>
      <c r="BK272">
        <f>IF('5-man'!BJ$65="S",12.021,0)+IF('5-man'!BJ$65="C",4.395,0)+IF('5-man'!BJ$65="H",IF('5-man'!$Z$51="Ayak",0,IF('5-man'!$Z$51="Swift blade",4.141,4.382)),0)+IF('5-man'!BI$65="D",112.5,0)+IF('5-man'!BI$65="B",1.087,0)+IF('5-man'!BI$65="A",8.5,0)+IF('5-man'!BH$65="T",1.252,0)+IF('5-man'!BI$65="E",1.254,0)+IF('5-man'!BJ$65="SB",8.187,0)+IF('5-man'!BI$65="H",IF('5-man'!$Z$51="Ayak",1.255,0),0)</f>
        <v/>
      </c>
      <c r="BL272">
        <f>IF('5-man'!BK$65="S",12.021,0)+IF('5-man'!BK$65="C",4.395,0)+IF('5-man'!BK$65="H",IF('5-man'!$Z$51="Ayak",0,IF('5-man'!$Z$51="Swift blade",4.141,4.382)),0)+IF('5-man'!BJ$65="D",112.5,0)+IF('5-man'!BJ$65="B",1.087,0)+IF('5-man'!BJ$65="A",8.5,0)+IF('5-man'!BI$65="T",1.252,0)+IF('5-man'!BJ$65="E",1.254,0)+IF('5-man'!BK$65="SB",8.187,0)+IF('5-man'!BJ$65="H",IF('5-man'!$Z$51="Ayak",1.255,0),0)</f>
        <v/>
      </c>
      <c r="BM272">
        <f>IF('5-man'!BL$65="S",12.021,0)+IF('5-man'!BL$65="C",4.395,0)+IF('5-man'!BL$65="H",IF('5-man'!$Z$51="Ayak",0,IF('5-man'!$Z$51="Swift blade",4.141,4.382)),0)+IF('5-man'!BK$65="D",112.5,0)+IF('5-man'!BK$65="B",1.087,0)+IF('5-man'!BK$65="A",8.5,0)+IF('5-man'!BJ$65="T",1.252,0)+IF('5-man'!BK$65="E",1.254,0)+IF('5-man'!BL$65="SB",8.187,0)+IF('5-man'!BK$65="H",IF('5-man'!$Z$51="Ayak",1.255,0),0)</f>
        <v/>
      </c>
      <c r="BN272">
        <f>IF('5-man'!BM$65="S",12.021,0)+IF('5-man'!BM$65="C",4.395,0)+IF('5-man'!BM$65="H",IF('5-man'!$Z$51="Ayak",0,IF('5-man'!$Z$51="Swift blade",4.141,4.382)),0)+IF('5-man'!BL$65="D",112.5,0)+IF('5-man'!BL$65="B",1.087,0)+IF('5-man'!BL$65="A",8.5,0)+IF('5-man'!BK$65="T",1.252,0)+IF('5-man'!BL$65="E",1.254,0)+IF('5-man'!BM$65="SB",8.187,0)+IF('5-man'!BL$65="H",IF('5-man'!$Z$51="Ayak",1.255,0),0)</f>
        <v/>
      </c>
      <c r="BO272">
        <f>IF('5-man'!BN$65="S",12.021,0)+IF('5-man'!BN$65="C",4.395,0)+IF('5-man'!BN$65="H",IF('5-man'!$Z$51="Ayak",0,IF('5-man'!$Z$51="Swift blade",4.141,4.382)),0)+IF('5-man'!BM$65="D",112.5,0)+IF('5-man'!BM$65="B",1.087,0)+IF('5-man'!BM$65="A",8.5,0)+IF('5-man'!BL$65="T",1.252,0)+IF('5-man'!BM$65="E",1.254,0)+IF('5-man'!BN$65="SB",8.187,0)+IF('5-man'!BM$65="H",IF('5-man'!$Z$51="Ayak",1.255,0),0)</f>
        <v/>
      </c>
      <c r="BP272">
        <f>IF('5-man'!BO$65="S",12.021,0)+IF('5-man'!BO$65="C",4.395,0)+IF('5-man'!BO$65="H",IF('5-man'!$Z$51="Ayak",0,IF('5-man'!$Z$51="Swift blade",4.141,4.382)),0)+IF('5-man'!BN$65="D",112.5,0)+IF('5-man'!BN$65="B",1.087,0)+IF('5-man'!BN$65="A",8.5,0)+IF('5-man'!BM$65="T",1.252,0)+IF('5-man'!BN$65="E",1.254,0)+IF('5-man'!BO$65="SB",8.187,0)+IF('5-man'!BN$65="H",IF('5-man'!$Z$51="Ayak",1.255,0),0)</f>
        <v/>
      </c>
      <c r="BQ272">
        <f>IF('5-man'!BP$65="S",12.021,0)+IF('5-man'!BP$65="C",4.395,0)+IF('5-man'!BP$65="H",IF('5-man'!$Z$51="Ayak",0,IF('5-man'!$Z$51="Swift blade",4.141,4.382)),0)+IF('5-man'!BO$65="D",112.5,0)+IF('5-man'!BO$65="B",1.087,0)+IF('5-man'!BO$65="A",8.5,0)+IF('5-man'!BN$65="T",1.252,0)+IF('5-man'!BO$65="E",1.254,0)+IF('5-man'!BP$65="SB",8.187,0)+IF('5-man'!BO$65="H",IF('5-man'!$Z$51="Ayak",1.255,0),0)</f>
        <v/>
      </c>
      <c r="BR272">
        <f>IF('5-man'!BQ$65="S",12.021,0)+IF('5-man'!BQ$65="C",4.395,0)+IF('5-man'!BQ$65="H",IF('5-man'!$Z$51="Ayak",0,IF('5-man'!$Z$51="Swift blade",4.141,4.382)),0)+IF('5-man'!BP$65="D",112.5,0)+IF('5-man'!BP$65="B",1.087,0)+IF('5-man'!BP$65="A",8.5,0)+IF('5-man'!BO$65="T",1.252,0)+IF('5-man'!BP$65="E",1.254,0)+IF('5-man'!BQ$65="SB",8.187,0)+IF('5-man'!BP$65="H",IF('5-man'!$Z$51="Ayak",1.255,0),0)</f>
        <v/>
      </c>
      <c r="BS272">
        <f>IF('5-man'!BR$65="S",12.021,0)+IF('5-man'!BR$65="C",4.395,0)+IF('5-man'!BR$65="H",IF('5-man'!$Z$51="Ayak",0,IF('5-man'!$Z$51="Swift blade",4.141,4.382)),0)+IF('5-man'!BQ$65="D",112.5,0)+IF('5-man'!BQ$65="B",1.087,0)+IF('5-man'!BQ$65="A",8.5,0)+IF('5-man'!BP$65="T",1.252,0)+IF('5-man'!BQ$65="E",1.254,0)+IF('5-man'!BR$65="SB",8.187,0)+IF('5-man'!BQ$65="H",IF('5-man'!$Z$51="Ayak",1.255,0),0)</f>
        <v/>
      </c>
      <c r="BT272">
        <f>IF('5-man'!BS$65="S",12.021,0)+IF('5-man'!BS$65="C",4.395,0)+IF('5-man'!BS$65="H",IF('5-man'!$Z$51="Ayak",0,IF('5-man'!$Z$51="Swift blade",4.141,4.382)),0)+IF('5-man'!BR$65="D",112.5,0)+IF('5-man'!BR$65="B",1.087,0)+IF('5-man'!BR$65="A",8.5,0)+IF('5-man'!BQ$65="T",1.252,0)+IF('5-man'!BR$65="E",1.254,0)+IF('5-man'!BS$65="SB",8.187,0)+IF('5-man'!BR$65="H",IF('5-man'!$Z$51="Ayak",1.255,0),0)</f>
        <v/>
      </c>
      <c r="BU272">
        <f>IF('5-man'!BT$65="S",12.021,0)+IF('5-man'!BT$65="C",4.395,0)+IF('5-man'!BT$65="H",IF('5-man'!$Z$51="Ayak",0,IF('5-man'!$Z$51="Swift blade",4.141,4.382)),0)+IF('5-man'!BS$65="D",112.5,0)+IF('5-man'!BS$65="B",1.087,0)+IF('5-man'!BS$65="A",8.5,0)+IF('5-man'!BR$65="T",1.252,0)+IF('5-man'!BS$65="E",1.254,0)+IF('5-man'!BT$65="SB",8.187,0)+IF('5-man'!BS$65="H",IF('5-man'!$Z$51="Ayak",1.255,0),0)</f>
        <v/>
      </c>
      <c r="BV272">
        <f>IF('5-man'!BU$65="S",12.021,0)+IF('5-man'!BU$65="C",4.395,0)+IF('5-man'!BU$65="H",IF('5-man'!$Z$51="Ayak",0,IF('5-man'!$Z$51="Swift blade",4.141,4.382)),0)+IF('5-man'!BT$65="D",112.5,0)+IF('5-man'!BT$65="B",1.087,0)+IF('5-man'!BT$65="A",8.5,0)+IF('5-man'!BS$65="T",1.252,0)+IF('5-man'!BT$65="E",1.254,0)+IF('5-man'!BU$65="SB",8.187,0)+IF('5-man'!BT$65="H",IF('5-man'!$Z$51="Ayak",1.255,0),0)</f>
        <v/>
      </c>
      <c r="BW272">
        <f>IF('5-man'!BV$65="S",12.021,0)+IF('5-man'!BV$65="C",4.395,0)+IF('5-man'!BV$65="H",IF('5-man'!$Z$51="Ayak",0,IF('5-man'!$Z$51="Swift blade",4.141,4.382)),0)+IF('5-man'!BU$65="D",112.5,0)+IF('5-man'!BU$65="B",1.087,0)+IF('5-man'!BU$65="A",8.5,0)+IF('5-man'!BT$65="T",1.252,0)+IF('5-man'!BU$65="E",1.254,0)+IF('5-man'!BV$65="SB",8.187,0)+IF('5-man'!BU$65="H",IF('5-man'!$Z$51="Ayak",1.255,0),0)</f>
        <v/>
      </c>
      <c r="BX272">
        <f>IF('5-man'!BW$65="S",12.021,0)+IF('5-man'!BW$65="C",4.395,0)+IF('5-man'!BW$65="H",IF('5-man'!$Z$51="Ayak",0,IF('5-man'!$Z$51="Swift blade",4.141,4.382)),0)+IF('5-man'!BV$65="D",112.5,0)+IF('5-man'!BV$65="B",1.087,0)+IF('5-man'!BV$65="A",8.5,0)+IF('5-man'!BU$65="T",1.252,0)+IF('5-man'!BV$65="E",1.254,0)+IF('5-man'!BW$65="SB",8.187,0)+IF('5-man'!BV$65="H",IF('5-man'!$Z$51="Ayak",1.255,0),0)</f>
        <v/>
      </c>
      <c r="BY272">
        <f>IF('5-man'!BX$65="S",12.021,0)+IF('5-man'!BX$65="C",4.395,0)+IF('5-man'!BX$65="H",IF('5-man'!$Z$51="Ayak",0,IF('5-man'!$Z$51="Swift blade",4.141,4.382)),0)+IF('5-man'!BW$65="D",112.5,0)+IF('5-man'!BW$65="B",1.087,0)+IF('5-man'!BW$65="A",8.5,0)+IF('5-man'!BV$65="T",1.252,0)+IF('5-man'!BW$65="E",1.254,0)+IF('5-man'!BX$65="SB",8.187,0)+IF('5-man'!BW$65="H",IF('5-man'!$Z$51="Ayak",1.255,0),0)</f>
        <v/>
      </c>
      <c r="BZ272">
        <f>IF('5-man'!BY$65="S",12.021,0)+IF('5-man'!BY$65="C",4.395,0)+IF('5-man'!BY$65="H",IF('5-man'!$Z$51="Ayak",0,IF('5-man'!$Z$51="Swift blade",4.141,4.382)),0)+IF('5-man'!BX$65="D",112.5,0)+IF('5-man'!BX$65="B",1.087,0)+IF('5-man'!BX$65="A",8.5,0)+IF('5-man'!BW$65="T",1.252,0)+IF('5-man'!BX$65="E",1.254,0)+IF('5-man'!BY$65="SB",8.187,0)+IF('5-man'!BX$65="H",IF('5-man'!$Z$51="Ayak",1.255,0),0)</f>
        <v/>
      </c>
      <c r="CA272">
        <f>IF('5-man'!BZ$65="S",12.021,0)+IF('5-man'!BZ$65="C",4.395,0)+IF('5-man'!BZ$65="H",IF('5-man'!$Z$51="Ayak",0,IF('5-man'!$Z$51="Swift blade",4.141,4.382)),0)+IF('5-man'!BY$65="D",112.5,0)+IF('5-man'!BY$65="B",1.087,0)+IF('5-man'!BY$65="A",8.5,0)+IF('5-man'!BX$65="T",1.252,0)+IF('5-man'!BY$65="E",1.254,0)+IF('5-man'!BZ$65="SB",8.187,0)+IF('5-man'!BY$65="H",IF('5-man'!$Z$51="Ayak",1.255,0),0)</f>
        <v/>
      </c>
      <c r="CB272">
        <f>IF('5-man'!CA$65="S",12.021,0)+IF('5-man'!CA$65="C",4.395,0)+IF('5-man'!CA$65="H",IF('5-man'!$Z$51="Ayak",0,IF('5-man'!$Z$51="Swift blade",4.141,4.382)),0)+IF('5-man'!BZ$65="D",112.5,0)+IF('5-man'!BZ$65="B",1.087,0)+IF('5-man'!BZ$65="A",8.5,0)+IF('5-man'!BY$65="T",1.252,0)+IF('5-man'!BZ$65="E",1.254,0)+IF('5-man'!CA$65="SB",8.187,0)+IF('5-man'!BZ$65="H",IF('5-man'!$Z$51="Ayak",1.255,0),0)</f>
        <v/>
      </c>
      <c r="CC272">
        <f>IF('5-man'!CB$65="S",12.021,0)+IF('5-man'!CB$65="C",4.395,0)+IF('5-man'!CB$65="H",IF('5-man'!$Z$51="Ayak",0,IF('5-man'!$Z$51="Swift blade",4.141,4.382)),0)+IF('5-man'!CA$65="D",112.5,0)+IF('5-man'!CA$65="B",1.087,0)+IF('5-man'!CA$65="A",8.5,0)+IF('5-man'!BZ$65="T",1.252,0)+IF('5-man'!CA$65="E",1.254,0)+IF('5-man'!CB$65="SB",8.187,0)+IF('5-man'!CA$65="H",IF('5-man'!$Z$51="Ayak",1.255,0),0)</f>
        <v/>
      </c>
      <c r="CD272">
        <f>IF('5-man'!CC$65="S",12.021,0)+IF('5-man'!CC$65="C",4.395,0)+IF('5-man'!CC$65="H",IF('5-man'!$Z$51="Ayak",0,IF('5-man'!$Z$51="Swift blade",4.141,4.382)),0)+IF('5-man'!CB$65="D",112.5,0)+IF('5-man'!CB$65="B",1.087,0)+IF('5-man'!CB$65="A",8.5,0)+IF('5-man'!CA$65="T",1.252,0)+IF('5-man'!CB$65="E",1.254,0)+IF('5-man'!CC$65="SB",8.187,0)+IF('5-man'!CB$65="H",IF('5-man'!$Z$51="Ayak",1.255,0),0)</f>
        <v/>
      </c>
    </row>
    <row r="273">
      <c r="A273" t="inlineStr">
        <is>
          <t>P3 var</t>
        </is>
      </c>
      <c r="C273">
        <f>0</f>
        <v/>
      </c>
      <c r="D273">
        <f>IF('5-man'!C$65="S",26.708,0)+IF('5-man'!C$65="C",10.052,0)+IF('5-man'!C$65="H",IF('5-man'!$Z$51="Ayak",0,IF('5-man'!$Z$51="Swift blade",9.844,9.929)),0)+IF('5-man'!C$65="SB",18.815,0)</f>
        <v/>
      </c>
      <c r="E273">
        <f>IF('5-man'!D$65="S",26.708,0)+IF('5-man'!D$65="C",10.052,0)+IF('5-man'!D$65="H",IF('5-man'!$Z$51="Ayak",0,IF('5-man'!$Z$51="Swift blade",9.844,9.929)),0)+IF('5-man'!C$65="D",481.25,0)+IF('5-man'!C$65="B",1.257,0)+IF('5-man'!C$65="A",26.917,0)+IF('5-man'!C$65="E",1.275,0)+IF('5-man'!D$65="SB",18.815,0)+IF('5-man'!C$65="H",IF('5-man'!$Z$51="Ayak",1.276,0),0)</f>
        <v/>
      </c>
      <c r="F273">
        <f>IF('5-man'!E$65="S",26.708,0)+IF('5-man'!E$65="C",10.052,0)+IF('5-man'!E$65="H",IF('5-man'!$Z$51="Ayak",0,IF('5-man'!$Z$51="Swift blade",9.844,9.929)),0)+IF('5-man'!D$65="D",481.25,0)+IF('5-man'!D$65="B",1.257,0)+IF('5-man'!D$65="A",26.917,0)+IF('5-man'!C$65="T",1.29,0)+IF('5-man'!D$65="E",1.275,0)+IF('5-man'!E$65="SB",18.815,0)+IF('5-man'!D$65="H",IF('5-man'!$Z$51="Ayak",1.276,0),0)</f>
        <v/>
      </c>
      <c r="G273">
        <f>IF('5-man'!F$65="S",26.708,0)+IF('5-man'!F$65="C",10.052,0)+IF('5-man'!F$65="H",IF('5-man'!$Z$51="Ayak",0,IF('5-man'!$Z$51="Swift blade",9.844,9.929)),0)+IF('5-man'!E$65="D",481.25,0)+IF('5-man'!E$65="B",1.257,0)+IF('5-man'!E$65="A",26.917,0)+IF('5-man'!D$65="T",1.29,0)+IF('5-man'!E$65="E",1.275,0)+IF('5-man'!F$65="SB",18.815,0)+IF('5-man'!E$65="H",IF('5-man'!$Z$51="Ayak",1.276,0),0)</f>
        <v/>
      </c>
      <c r="H273">
        <f>IF('5-man'!G$65="S",26.708,0)+IF('5-man'!G$65="C",10.052,0)+IF('5-man'!G$65="H",IF('5-man'!$Z$51="Ayak",0,IF('5-man'!$Z$51="Swift blade",9.844,9.929)),0)+IF('5-man'!F$65="D",481.25,0)+IF('5-man'!F$65="B",1.257,0)+IF('5-man'!F$65="A",26.917,0)+IF('5-man'!E$65="T",1.29,0)+IF('5-man'!F$65="E",1.275,0)+IF('5-man'!G$65="SB",18.815,0)+IF('5-man'!F$65="H",IF('5-man'!$Z$51="Ayak",1.276,0),0)</f>
        <v/>
      </c>
      <c r="I273">
        <f>IF('5-man'!H$65="S",26.708,0)+IF('5-man'!H$65="C",10.052,0)+IF('5-man'!H$65="H",IF('5-man'!$Z$51="Ayak",0,IF('5-man'!$Z$51="Swift blade",9.844,9.929)),0)+IF('5-man'!G$65="D",481.25,0)+IF('5-man'!G$65="B",1.257,0)+IF('5-man'!G$65="A",26.917,0)+IF('5-man'!F$65="T",1.29,0)+IF('5-man'!G$65="E",1.275,0)+IF('5-man'!H$65="SB",18.815,0)+IF('5-man'!G$65="H",IF('5-man'!$Z$51="Ayak",1.276,0),0)</f>
        <v/>
      </c>
      <c r="J273">
        <f>IF('5-man'!I$65="S",26.708,0)+IF('5-man'!I$65="C",10.052,0)+IF('5-man'!I$65="H",IF('5-man'!$Z$51="Ayak",0,IF('5-man'!$Z$51="Swift blade",9.844,9.929)),0)+IF('5-man'!H$65="D",481.25,0)+IF('5-man'!H$65="B",1.257,0)+IF('5-man'!H$65="A",26.917,0)+IF('5-man'!G$65="T",1.29,0)+IF('5-man'!H$65="E",1.275,0)+IF('5-man'!I$65="SB",18.815,0)+IF('5-man'!H$65="H",IF('5-man'!$Z$51="Ayak",1.276,0),0)</f>
        <v/>
      </c>
      <c r="K273">
        <f>IF('5-man'!J$65="S",26.708,0)+IF('5-man'!J$65="C",10.052,0)+IF('5-man'!J$65="H",IF('5-man'!$Z$51="Ayak",0,IF('5-man'!$Z$51="Swift blade",9.844,9.929)),0)+IF('5-man'!I$65="D",481.25,0)+IF('5-man'!I$65="B",1.257,0)+IF('5-man'!I$65="A",26.917,0)+IF('5-man'!H$65="T",1.29,0)+IF('5-man'!I$65="E",1.275,0)+IF('5-man'!J$65="SB",18.815,0)+IF('5-man'!I$65="H",IF('5-man'!$Z$51="Ayak",1.276,0),0)</f>
        <v/>
      </c>
      <c r="L273">
        <f>IF('5-man'!K$65="S",26.708,0)+IF('5-man'!K$65="C",10.052,0)+IF('5-man'!K$65="H",IF('5-man'!$Z$51="Ayak",0,IF('5-man'!$Z$51="Swift blade",9.844,9.929)),0)+IF('5-man'!J$65="D",481.25,0)+IF('5-man'!J$65="B",1.257,0)+IF('5-man'!J$65="A",26.917,0)+IF('5-man'!I$65="T",1.29,0)+IF('5-man'!J$65="E",1.275,0)+IF('5-man'!K$65="SB",18.815,0)+IF('5-man'!J$65="H",IF('5-man'!$Z$51="Ayak",1.276,0),0)</f>
        <v/>
      </c>
      <c r="M273">
        <f>IF('5-man'!L$65="S",26.708,0)+IF('5-man'!L$65="C",10.052,0)+IF('5-man'!L$65="H",IF('5-man'!$Z$51="Ayak",0,IF('5-man'!$Z$51="Swift blade",9.844,9.929)),0)+IF('5-man'!K$65="D",481.25,0)+IF('5-man'!K$65="B",1.257,0)+IF('5-man'!K$65="A",26.917,0)+IF('5-man'!J$65="T",1.29,0)+IF('5-man'!K$65="E",1.275,0)+IF('5-man'!L$65="SB",18.815,0)+IF('5-man'!K$65="H",IF('5-man'!$Z$51="Ayak",1.276,0),0)</f>
        <v/>
      </c>
      <c r="N273">
        <f>IF('5-man'!M$65="S",26.708,0)+IF('5-man'!M$65="C",10.052,0)+IF('5-man'!M$65="H",IF('5-man'!$Z$51="Ayak",0,IF('5-man'!$Z$51="Swift blade",9.844,9.929)),0)+IF('5-man'!L$65="D",481.25,0)+IF('5-man'!L$65="B",1.257,0)+IF('5-man'!L$65="A",26.917,0)+IF('5-man'!K$65="T",1.29,0)+IF('5-man'!L$65="E",1.275,0)+IF('5-man'!M$65="SB",18.815,0)+IF('5-man'!L$65="H",IF('5-man'!$Z$51="Ayak",1.276,0),0)</f>
        <v/>
      </c>
      <c r="O273">
        <f>IF('5-man'!N$65="S",26.708,0)+IF('5-man'!N$65="C",10.052,0)+IF('5-man'!N$65="H",IF('5-man'!$Z$51="Ayak",0,IF('5-man'!$Z$51="Swift blade",9.844,9.929)),0)+IF('5-man'!M$65="D",481.25,0)+IF('5-man'!M$65="B",1.257,0)+IF('5-man'!M$65="A",26.917,0)+IF('5-man'!L$65="T",1.29,0)+IF('5-man'!M$65="E",1.275,0)+IF('5-man'!N$65="SB",18.815,0)+IF('5-man'!M$65="H",IF('5-man'!$Z$51="Ayak",1.276,0),0)</f>
        <v/>
      </c>
      <c r="P273">
        <f>IF('5-man'!O$65="S",26.708,0)+IF('5-man'!O$65="C",10.052,0)+IF('5-man'!O$65="H",IF('5-man'!$Z$51="Ayak",0,IF('5-man'!$Z$51="Swift blade",9.844,9.929)),0)+IF('5-man'!N$65="D",481.25,0)+IF('5-man'!N$65="B",1.257,0)+IF('5-man'!N$65="A",26.917,0)+IF('5-man'!M$65="T",1.29,0)+IF('5-man'!N$65="E",1.275,0)+IF('5-man'!O$65="SB",18.815,0)+IF('5-man'!N$65="H",IF('5-man'!$Z$51="Ayak",1.276,0),0)</f>
        <v/>
      </c>
      <c r="Q273">
        <f>IF('5-man'!P$65="S",26.708,0)+IF('5-man'!P$65="C",10.052,0)+IF('5-man'!P$65="H",IF('5-man'!$Z$51="Ayak",0,IF('5-man'!$Z$51="Swift blade",9.844,9.929)),0)+IF('5-man'!O$65="D",481.25,0)+IF('5-man'!O$65="B",1.257,0)+IF('5-man'!O$65="A",26.917,0)+IF('5-man'!N$65="T",1.29,0)+IF('5-man'!O$65="E",1.275,0)+IF('5-man'!P$65="SB",18.815,0)+IF('5-man'!O$65="H",IF('5-man'!$Z$51="Ayak",1.276,0),0)</f>
        <v/>
      </c>
      <c r="R273">
        <f>IF('5-man'!Q$65="S",26.708,0)+IF('5-man'!Q$65="C",10.052,0)+IF('5-man'!Q$65="H",IF('5-man'!$Z$51="Ayak",0,IF('5-man'!$Z$51="Swift blade",9.844,9.929)),0)+IF('5-man'!P$65="D",481.25,0)+IF('5-man'!P$65="B",1.257,0)+IF('5-man'!P$65="A",26.917,0)+IF('5-man'!O$65="T",1.29,0)+IF('5-man'!P$65="E",1.275,0)+IF('5-man'!Q$65="SB",18.815,0)+IF('5-man'!P$65="H",IF('5-man'!$Z$51="Ayak",1.276,0),0)</f>
        <v/>
      </c>
      <c r="S273">
        <f>IF('5-man'!R$65="S",26.708,0)+IF('5-man'!R$65="C",10.052,0)+IF('5-man'!R$65="H",IF('5-man'!$Z$51="Ayak",0,IF('5-man'!$Z$51="Swift blade",9.844,9.929)),0)+IF('5-man'!Q$65="D",481.25,0)+IF('5-man'!Q$65="B",1.257,0)+IF('5-man'!Q$65="A",26.917,0)+IF('5-man'!P$65="T",1.29,0)+IF('5-man'!Q$65="E",1.275,0)+IF('5-man'!R$65="SB",18.815,0)+IF('5-man'!Q$65="H",IF('5-man'!$Z$51="Ayak",1.276,0),0)</f>
        <v/>
      </c>
      <c r="T273">
        <f>IF('5-man'!S$65="S",26.708,0)+IF('5-man'!S$65="C",10.052,0)+IF('5-man'!S$65="H",IF('5-man'!$Z$51="Ayak",0,IF('5-man'!$Z$51="Swift blade",9.844,9.929)),0)+IF('5-man'!R$65="D",481.25,0)+IF('5-man'!R$65="B",1.257,0)+IF('5-man'!R$65="A",26.917,0)+IF('5-man'!Q$65="T",1.29,0)+IF('5-man'!R$65="E",1.275,0)+IF('5-man'!S$65="SB",18.815,0)+IF('5-man'!R$65="H",IF('5-man'!$Z$51="Ayak",1.276,0),0)</f>
        <v/>
      </c>
      <c r="U273">
        <f>IF('5-man'!T$65="S",26.708,0)+IF('5-man'!T$65="C",10.052,0)+IF('5-man'!T$65="H",IF('5-man'!$Z$51="Ayak",0,IF('5-man'!$Z$51="Swift blade",9.844,9.929)),0)+IF('5-man'!S$65="D",481.25,0)+IF('5-man'!S$65="B",1.257,0)+IF('5-man'!S$65="A",26.917,0)+IF('5-man'!R$65="T",1.29,0)+IF('5-man'!S$65="E",1.275,0)+IF('5-man'!T$65="SB",18.815,0)+IF('5-man'!S$65="H",IF('5-man'!$Z$51="Ayak",1.276,0),0)</f>
        <v/>
      </c>
      <c r="V273">
        <f>IF('5-man'!U$65="S",26.708,0)+IF('5-man'!U$65="C",10.052,0)+IF('5-man'!U$65="H",IF('5-man'!$Z$51="Ayak",0,IF('5-man'!$Z$51="Swift blade",9.844,9.929)),0)+IF('5-man'!T$65="D",481.25,0)+IF('5-man'!T$65="B",1.257,0)+IF('5-man'!T$65="A",26.917,0)+IF('5-man'!S$65="T",1.29,0)+IF('5-man'!T$65="E",1.275,0)+IF('5-man'!U$65="SB",18.815,0)+IF('5-man'!T$65="H",IF('5-man'!$Z$51="Ayak",1.276,0),0)</f>
        <v/>
      </c>
      <c r="W273">
        <f>IF('5-man'!V$65="S",26.708,0)+IF('5-man'!V$65="C",10.052,0)+IF('5-man'!V$65="H",IF('5-man'!$Z$51="Ayak",0,IF('5-man'!$Z$51="Swift blade",9.844,9.929)),0)+IF('5-man'!U$65="D",481.25,0)+IF('5-man'!U$65="B",1.257,0)+IF('5-man'!U$65="A",26.917,0)+IF('5-man'!T$65="T",1.29,0)+IF('5-man'!U$65="E",1.275,0)+IF('5-man'!V$65="SB",18.815,0)+IF('5-man'!U$65="H",IF('5-man'!$Z$51="Ayak",1.276,0),0)</f>
        <v/>
      </c>
      <c r="X273">
        <f>IF('5-man'!W$65="S",26.708,0)+IF('5-man'!W$65="C",10.052,0)+IF('5-man'!W$65="H",IF('5-man'!$Z$51="Ayak",0,IF('5-man'!$Z$51="Swift blade",9.844,9.929)),0)+IF('5-man'!V$65="D",481.25,0)+IF('5-man'!V$65="B",1.257,0)+IF('5-man'!V$65="A",26.917,0)+IF('5-man'!U$65="T",1.29,0)+IF('5-man'!V$65="E",1.275,0)+IF('5-man'!W$65="SB",18.815,0)+IF('5-man'!V$65="H",IF('5-man'!$Z$51="Ayak",1.276,0),0)</f>
        <v/>
      </c>
      <c r="Y273">
        <f>IF('5-man'!X$65="S",26.708,0)+IF('5-man'!X$65="C",10.052,0)+IF('5-man'!X$65="H",IF('5-man'!$Z$51="Ayak",0,IF('5-man'!$Z$51="Swift blade",9.844,9.929)),0)+IF('5-man'!W$65="D",481.25,0)+IF('5-man'!W$65="B",1.257,0)+IF('5-man'!W$65="A",26.917,0)+IF('5-man'!V$65="T",1.29,0)+IF('5-man'!W$65="E",1.275,0)+IF('5-man'!X$65="SB",18.815,0)+IF('5-man'!W$65="H",IF('5-man'!$Z$51="Ayak",1.276,0),0)</f>
        <v/>
      </c>
      <c r="Z273">
        <f>IF('5-man'!Y$65="S",26.708,0)+IF('5-man'!Y$65="C",10.052,0)+IF('5-man'!Y$65="H",IF('5-man'!$Z$51="Ayak",0,IF('5-man'!$Z$51="Swift blade",9.844,9.929)),0)+IF('5-man'!X$65="D",481.25,0)+IF('5-man'!X$65="B",1.257,0)+IF('5-man'!X$65="A",26.917,0)+IF('5-man'!W$65="T",1.29,0)+IF('5-man'!X$65="E",1.275,0)+IF('5-man'!Y$65="SB",18.815,0)+IF('5-man'!X$65="H",IF('5-man'!$Z$51="Ayak",1.276,0),0)</f>
        <v/>
      </c>
      <c r="AA273">
        <f>IF('5-man'!Z$65="S",26.708,0)+IF('5-man'!Z$65="C",10.052,0)+IF('5-man'!Z$65="H",IF('5-man'!$Z$51="Ayak",0,IF('5-man'!$Z$51="Swift blade",9.844,9.929)),0)+IF('5-man'!Y$65="D",481.25,0)+IF('5-man'!Y$65="B",1.257,0)+IF('5-man'!Y$65="A",26.917,0)+IF('5-man'!X$65="T",1.29,0)+IF('5-man'!Y$65="E",1.275,0)+IF('5-man'!Z$65="SB",18.815,0)+IF('5-man'!Y$65="H",IF('5-man'!$Z$51="Ayak",1.276,0),0)</f>
        <v/>
      </c>
      <c r="AB273">
        <f>IF('5-man'!AA$65="S",26.708,0)+IF('5-man'!AA$65="C",10.052,0)+IF('5-man'!AA$65="H",IF('5-man'!$Z$51="Ayak",0,IF('5-man'!$Z$51="Swift blade",9.844,9.929)),0)+IF('5-man'!Z$65="D",481.25,0)+IF('5-man'!Z$65="B",1.257,0)+IF('5-man'!Z$65="A",26.917,0)+IF('5-man'!Y$65="T",1.29,0)+IF('5-man'!Z$65="E",1.275,0)+IF('5-man'!AA$65="SB",18.815,0)+IF('5-man'!Z$65="H",IF('5-man'!$Z$51="Ayak",1.276,0),0)</f>
        <v/>
      </c>
      <c r="AC273">
        <f>IF('5-man'!AB$65="S",26.708,0)+IF('5-man'!AB$65="C",10.052,0)+IF('5-man'!AB$65="H",IF('5-man'!$Z$51="Ayak",0,IF('5-man'!$Z$51="Swift blade",9.844,9.929)),0)+IF('5-man'!AA$65="D",481.25,0)+IF('5-man'!AA$65="B",1.257,0)+IF('5-man'!AA$65="A",26.917,0)+IF('5-man'!Z$65="T",1.29,0)+IF('5-man'!AA$65="E",1.275,0)+IF('5-man'!AB$65="SB",18.815,0)+IF('5-man'!AA$65="H",IF('5-man'!$Z$51="Ayak",1.276,0),0)</f>
        <v/>
      </c>
      <c r="AD273">
        <f>IF('5-man'!AC$65="S",26.708,0)+IF('5-man'!AC$65="C",10.052,0)+IF('5-man'!AC$65="H",IF('5-man'!$Z$51="Ayak",0,IF('5-man'!$Z$51="Swift blade",9.844,9.929)),0)+IF('5-man'!AB$65="D",481.25,0)+IF('5-man'!AB$65="B",1.257,0)+IF('5-man'!AB$65="A",26.917,0)+IF('5-man'!AA$65="T",1.29,0)+IF('5-man'!AB$65="E",1.275,0)+IF('5-man'!AC$65="SB",18.815,0)+IF('5-man'!AB$65="H",IF('5-man'!$Z$51="Ayak",1.276,0),0)</f>
        <v/>
      </c>
      <c r="AE273">
        <f>IF('5-man'!AD$65="S",26.708,0)+IF('5-man'!AD$65="C",10.052,0)+IF('5-man'!AD$65="H",IF('5-man'!$Z$51="Ayak",0,IF('5-man'!$Z$51="Swift blade",9.844,9.929)),0)+IF('5-man'!AC$65="D",481.25,0)+IF('5-man'!AC$65="B",1.257,0)+IF('5-man'!AC$65="A",26.917,0)+IF('5-man'!AB$65="T",1.29,0)+IF('5-man'!AC$65="E",1.275,0)+IF('5-man'!AD$65="SB",18.815,0)+IF('5-man'!AC$65="H",IF('5-man'!$Z$51="Ayak",1.276,0),0)</f>
        <v/>
      </c>
      <c r="AF273">
        <f>IF('5-man'!AE$65="S",26.708,0)+IF('5-man'!AE$65="C",10.052,0)+IF('5-man'!AE$65="H",IF('5-man'!$Z$51="Ayak",0,IF('5-man'!$Z$51="Swift blade",9.844,9.929)),0)+IF('5-man'!AD$65="D",481.25,0)+IF('5-man'!AD$65="B",1.257,0)+IF('5-man'!AD$65="A",26.917,0)+IF('5-man'!AC$65="T",1.29,0)+IF('5-man'!AD$65="E",1.275,0)+IF('5-man'!AE$65="SB",18.815,0)+IF('5-man'!AD$65="H",IF('5-man'!$Z$51="Ayak",1.276,0),0)</f>
        <v/>
      </c>
      <c r="AG273">
        <f>IF('5-man'!AF$65="S",26.708,0)+IF('5-man'!AF$65="C",10.052,0)+IF('5-man'!AF$65="H",IF('5-man'!$Z$51="Ayak",0,IF('5-man'!$Z$51="Swift blade",9.844,9.929)),0)+IF('5-man'!AE$65="D",481.25,0)+IF('5-man'!AE$65="B",1.257,0)+IF('5-man'!AE$65="A",26.917,0)+IF('5-man'!AD$65="T",1.29,0)+IF('5-man'!AE$65="E",1.275,0)+IF('5-man'!AF$65="SB",18.815,0)+IF('5-man'!AE$65="H",IF('5-man'!$Z$51="Ayak",1.276,0),0)</f>
        <v/>
      </c>
      <c r="AH273">
        <f>IF('5-man'!AG$65="S",26.708,0)+IF('5-man'!AG$65="C",10.052,0)+IF('5-man'!AG$65="H",IF('5-man'!$Z$51="Ayak",0,IF('5-man'!$Z$51="Swift blade",9.844,9.929)),0)+IF('5-man'!AF$65="D",481.25,0)+IF('5-man'!AF$65="B",1.257,0)+IF('5-man'!AF$65="A",26.917,0)+IF('5-man'!AE$65="T",1.29,0)+IF('5-man'!AF$65="E",1.275,0)+IF('5-man'!AG$65="SB",18.815,0)+IF('5-man'!AF$65="H",IF('5-man'!$Z$51="Ayak",1.276,0),0)</f>
        <v/>
      </c>
      <c r="AI273">
        <f>IF('5-man'!AH$65="S",26.708,0)+IF('5-man'!AH$65="C",10.052,0)+IF('5-man'!AH$65="H",IF('5-man'!$Z$51="Ayak",0,IF('5-man'!$Z$51="Swift blade",9.844,9.929)),0)+IF('5-man'!AG$65="D",481.25,0)+IF('5-man'!AG$65="B",1.257,0)+IF('5-man'!AG$65="A",26.917,0)+IF('5-man'!AF$65="T",1.29,0)+IF('5-man'!AG$65="E",1.275,0)+IF('5-man'!AH$65="SB",18.815,0)+IF('5-man'!AG$65="H",IF('5-man'!$Z$51="Ayak",1.276,0),0)</f>
        <v/>
      </c>
      <c r="AJ273">
        <f>IF('5-man'!AI$65="S",26.708,0)+IF('5-man'!AI$65="C",10.052,0)+IF('5-man'!AI$65="H",IF('5-man'!$Z$51="Ayak",0,IF('5-man'!$Z$51="Swift blade",9.844,9.929)),0)+IF('5-man'!AH$65="D",481.25,0)+IF('5-man'!AH$65="B",1.257,0)+IF('5-man'!AH$65="A",26.917,0)+IF('5-man'!AG$65="T",1.29,0)+IF('5-man'!AH$65="E",1.275,0)+IF('5-man'!AI$65="SB",18.815,0)+IF('5-man'!AH$65="H",IF('5-man'!$Z$51="Ayak",1.276,0),0)</f>
        <v/>
      </c>
      <c r="AK273">
        <f>IF('5-man'!AJ$65="S",26.708,0)+IF('5-man'!AJ$65="C",10.052,0)+IF('5-man'!AJ$65="H",IF('5-man'!$Z$51="Ayak",0,IF('5-man'!$Z$51="Swift blade",9.844,9.929)),0)+IF('5-man'!AI$65="D",481.25,0)+IF('5-man'!AI$65="B",1.257,0)+IF('5-man'!AI$65="A",26.917,0)+IF('5-man'!AH$65="T",1.29,0)+IF('5-man'!AI$65="E",1.275,0)+IF('5-man'!AJ$65="SB",18.815,0)+IF('5-man'!AI$65="H",IF('5-man'!$Z$51="Ayak",1.276,0),0)</f>
        <v/>
      </c>
      <c r="AL273">
        <f>IF('5-man'!AK$65="S",26.708,0)+IF('5-man'!AK$65="C",10.052,0)+IF('5-man'!AK$65="H",IF('5-man'!$Z$51="Ayak",0,IF('5-man'!$Z$51="Swift blade",9.844,9.929)),0)+IF('5-man'!AJ$65="D",481.25,0)+IF('5-man'!AJ$65="B",1.257,0)+IF('5-man'!AJ$65="A",26.917,0)+IF('5-man'!AI$65="T",1.29,0)+IF('5-man'!AJ$65="E",1.275,0)+IF('5-man'!AK$65="SB",18.815,0)+IF('5-man'!AJ$65="H",IF('5-man'!$Z$51="Ayak",1.276,0),0)</f>
        <v/>
      </c>
      <c r="AM273">
        <f>IF('5-man'!AL$65="S",26.708,0)+IF('5-man'!AL$65="C",10.052,0)+IF('5-man'!AL$65="H",IF('5-man'!$Z$51="Ayak",0,IF('5-man'!$Z$51="Swift blade",9.844,9.929)),0)+IF('5-man'!AK$65="D",481.25,0)+IF('5-man'!AK$65="B",1.257,0)+IF('5-man'!AK$65="A",26.917,0)+IF('5-man'!AJ$65="T",1.29,0)+IF('5-man'!AK$65="E",1.275,0)+IF('5-man'!AL$65="SB",18.815,0)+IF('5-man'!AK$65="H",IF('5-man'!$Z$51="Ayak",1.276,0),0)</f>
        <v/>
      </c>
      <c r="AN273">
        <f>IF('5-man'!AM$65="S",26.708,0)+IF('5-man'!AM$65="C",10.052,0)+IF('5-man'!AM$65="H",IF('5-man'!$Z$51="Ayak",0,IF('5-man'!$Z$51="Swift blade",9.844,9.929)),0)+IF('5-man'!AL$65="D",481.25,0)+IF('5-man'!AL$65="B",1.257,0)+IF('5-man'!AL$65="A",26.917,0)+IF('5-man'!AK$65="T",1.29,0)+IF('5-man'!AL$65="E",1.275,0)+IF('5-man'!AM$65="SB",18.815,0)+IF('5-man'!AL$65="H",IF('5-man'!$Z$51="Ayak",1.276,0),0)</f>
        <v/>
      </c>
      <c r="AO273">
        <f>IF('5-man'!AN$65="S",26.708,0)+IF('5-man'!AN$65="C",10.052,0)+IF('5-man'!AN$65="H",IF('5-man'!$Z$51="Ayak",0,IF('5-man'!$Z$51="Swift blade",9.844,9.929)),0)+IF('5-man'!AM$65="D",481.25,0)+IF('5-man'!AM$65="B",1.257,0)+IF('5-man'!AM$65="A",26.917,0)+IF('5-man'!AL$65="T",1.29,0)+IF('5-man'!AM$65="E",1.275,0)+IF('5-man'!AN$65="SB",18.815,0)+IF('5-man'!AM$65="H",IF('5-man'!$Z$51="Ayak",1.276,0),0)</f>
        <v/>
      </c>
      <c r="AP273">
        <f>IF('5-man'!AO$65="S",26.708,0)+IF('5-man'!AO$65="C",10.052,0)+IF('5-man'!AO$65="H",IF('5-man'!$Z$51="Ayak",0,IF('5-man'!$Z$51="Swift blade",9.844,9.929)),0)+IF('5-man'!AN$65="D",481.25,0)+IF('5-man'!AN$65="B",1.257,0)+IF('5-man'!AN$65="A",26.917,0)+IF('5-man'!AM$65="T",1.29,0)+IF('5-man'!AN$65="E",1.275,0)+IF('5-man'!AO$65="SB",18.815,0)+IF('5-man'!AN$65="H",IF('5-man'!$Z$51="Ayak",1.276,0),0)</f>
        <v/>
      </c>
      <c r="AQ273">
        <f>IF('5-man'!AP$65="S",26.708,0)+IF('5-man'!AP$65="C",10.052,0)+IF('5-man'!AP$65="H",IF('5-man'!$Z$51="Ayak",0,IF('5-man'!$Z$51="Swift blade",9.844,9.929)),0)+IF('5-man'!AO$65="D",481.25,0)+IF('5-man'!AO$65="B",1.257,0)+IF('5-man'!AO$65="A",26.917,0)+IF('5-man'!AN$65="T",1.29,0)+IF('5-man'!AO$65="E",1.275,0)+IF('5-man'!AP$65="SB",18.815,0)+IF('5-man'!AO$65="H",IF('5-man'!$Z$51="Ayak",1.276,0),0)</f>
        <v/>
      </c>
      <c r="AR273">
        <f>IF('5-man'!AQ$65="S",26.708,0)+IF('5-man'!AQ$65="C",10.052,0)+IF('5-man'!AQ$65="H",IF('5-man'!$Z$51="Ayak",0,IF('5-man'!$Z$51="Swift blade",9.844,9.929)),0)+IF('5-man'!AP$65="D",481.25,0)+IF('5-man'!AP$65="B",1.257,0)+IF('5-man'!AP$65="A",26.917,0)+IF('5-man'!AO$65="T",1.29,0)+IF('5-man'!AP$65="E",1.275,0)+IF('5-man'!AQ$65="SB",18.815,0)+IF('5-man'!AP$65="H",IF('5-man'!$Z$51="Ayak",1.276,0),0)</f>
        <v/>
      </c>
      <c r="AS273">
        <f>IF('5-man'!AR$65="S",26.708,0)+IF('5-man'!AR$65="C",10.052,0)+IF('5-man'!AR$65="H",IF('5-man'!$Z$51="Ayak",0,IF('5-man'!$Z$51="Swift blade",9.844,9.929)),0)+IF('5-man'!AQ$65="D",481.25,0)+IF('5-man'!AQ$65="B",1.257,0)+IF('5-man'!AQ$65="A",26.917,0)+IF('5-man'!AP$65="T",1.29,0)+IF('5-man'!AQ$65="E",1.275,0)+IF('5-man'!AR$65="SB",18.815,0)+IF('5-man'!AQ$65="H",IF('5-man'!$Z$51="Ayak",1.276,0),0)</f>
        <v/>
      </c>
      <c r="AT273">
        <f>IF('5-man'!AS$65="S",26.708,0)+IF('5-man'!AS$65="C",10.052,0)+IF('5-man'!AS$65="H",IF('5-man'!$Z$51="Ayak",0,IF('5-man'!$Z$51="Swift blade",9.844,9.929)),0)+IF('5-man'!AR$65="D",481.25,0)+IF('5-man'!AR$65="B",1.257,0)+IF('5-man'!AR$65="A",26.917,0)+IF('5-man'!AQ$65="T",1.29,0)+IF('5-man'!AR$65="E",1.275,0)+IF('5-man'!AS$65="SB",18.815,0)+IF('5-man'!AR$65="H",IF('5-man'!$Z$51="Ayak",1.276,0),0)</f>
        <v/>
      </c>
      <c r="AU273">
        <f>IF('5-man'!AT$65="S",26.708,0)+IF('5-man'!AT$65="C",10.052,0)+IF('5-man'!AT$65="H",IF('5-man'!$Z$51="Ayak",0,IF('5-man'!$Z$51="Swift blade",9.844,9.929)),0)+IF('5-man'!AS$65="D",481.25,0)+IF('5-man'!AS$65="B",1.257,0)+IF('5-man'!AS$65="A",26.917,0)+IF('5-man'!AR$65="T",1.29,0)+IF('5-man'!AS$65="E",1.275,0)+IF('5-man'!AT$65="SB",18.815,0)+IF('5-man'!AS$65="H",IF('5-man'!$Z$51="Ayak",1.276,0),0)</f>
        <v/>
      </c>
      <c r="AV273">
        <f>IF('5-man'!AU$65="S",26.708,0)+IF('5-man'!AU$65="C",10.052,0)+IF('5-man'!AU$65="H",IF('5-man'!$Z$51="Ayak",0,IF('5-man'!$Z$51="Swift blade",9.844,9.929)),0)+IF('5-man'!AT$65="D",481.25,0)+IF('5-man'!AT$65="B",1.257,0)+IF('5-man'!AT$65="A",26.917,0)+IF('5-man'!AS$65="T",1.29,0)+IF('5-man'!AT$65="E",1.275,0)+IF('5-man'!AU$65="SB",18.815,0)+IF('5-man'!AT$65="H",IF('5-man'!$Z$51="Ayak",1.276,0),0)</f>
        <v/>
      </c>
      <c r="AW273">
        <f>IF('5-man'!AV$65="S",26.708,0)+IF('5-man'!AV$65="C",10.052,0)+IF('5-man'!AV$65="H",IF('5-man'!$Z$51="Ayak",0,IF('5-man'!$Z$51="Swift blade",9.844,9.929)),0)+IF('5-man'!AU$65="D",481.25,0)+IF('5-man'!AU$65="B",1.257,0)+IF('5-man'!AU$65="A",26.917,0)+IF('5-man'!AT$65="T",1.29,0)+IF('5-man'!AU$65="E",1.275,0)+IF('5-man'!AV$65="SB",18.815,0)+IF('5-man'!AU$65="H",IF('5-man'!$Z$51="Ayak",1.276,0),0)</f>
        <v/>
      </c>
      <c r="AX273">
        <f>IF('5-man'!AW$65="S",26.708,0)+IF('5-man'!AW$65="C",10.052,0)+IF('5-man'!AW$65="H",IF('5-man'!$Z$51="Ayak",0,IF('5-man'!$Z$51="Swift blade",9.844,9.929)),0)+IF('5-man'!AV$65="D",481.25,0)+IF('5-man'!AV$65="B",1.257,0)+IF('5-man'!AV$65="A",26.917,0)+IF('5-man'!AU$65="T",1.29,0)+IF('5-man'!AV$65="E",1.275,0)+IF('5-man'!AW$65="SB",18.815,0)+IF('5-man'!AV$65="H",IF('5-man'!$Z$51="Ayak",1.276,0),0)</f>
        <v/>
      </c>
      <c r="AY273">
        <f>IF('5-man'!AX$65="S",26.708,0)+IF('5-man'!AX$65="C",10.052,0)+IF('5-man'!AX$65="H",IF('5-man'!$Z$51="Ayak",0,IF('5-man'!$Z$51="Swift blade",9.844,9.929)),0)+IF('5-man'!AW$65="D",481.25,0)+IF('5-man'!AW$65="B",1.257,0)+IF('5-man'!AW$65="A",26.917,0)+IF('5-man'!AV$65="T",1.29,0)+IF('5-man'!AW$65="E",1.275,0)+IF('5-man'!AX$65="SB",18.815,0)+IF('5-man'!AW$65="H",IF('5-man'!$Z$51="Ayak",1.276,0),0)</f>
        <v/>
      </c>
      <c r="AZ273">
        <f>IF('5-man'!AY$65="S",26.708,0)+IF('5-man'!AY$65="C",10.052,0)+IF('5-man'!AY$65="H",IF('5-man'!$Z$51="Ayak",0,IF('5-man'!$Z$51="Swift blade",9.844,9.929)),0)+IF('5-man'!AX$65="D",481.25,0)+IF('5-man'!AX$65="B",1.257,0)+IF('5-man'!AX$65="A",26.917,0)+IF('5-man'!AW$65="T",1.29,0)+IF('5-man'!AX$65="E",1.275,0)+IF('5-man'!AY$65="SB",18.815,0)+IF('5-man'!AX$65="H",IF('5-man'!$Z$51="Ayak",1.276,0),0)</f>
        <v/>
      </c>
      <c r="BA273">
        <f>IF('5-man'!AZ$65="S",26.708,0)+IF('5-man'!AZ$65="C",10.052,0)+IF('5-man'!AZ$65="H",IF('5-man'!$Z$51="Ayak",0,IF('5-man'!$Z$51="Swift blade",9.844,9.929)),0)+IF('5-man'!AY$65="D",481.25,0)+IF('5-man'!AY$65="B",1.257,0)+IF('5-man'!AY$65="A",26.917,0)+IF('5-man'!AX$65="T",1.29,0)+IF('5-man'!AY$65="E",1.275,0)+IF('5-man'!AZ$65="SB",18.815,0)+IF('5-man'!AY$65="H",IF('5-man'!$Z$51="Ayak",1.276,0),0)</f>
        <v/>
      </c>
      <c r="BB273">
        <f>IF('5-man'!BA$65="S",26.708,0)+IF('5-man'!BA$65="C",10.052,0)+IF('5-man'!BA$65="H",IF('5-man'!$Z$51="Ayak",0,IF('5-man'!$Z$51="Swift blade",9.844,9.929)),0)+IF('5-man'!AZ$65="D",481.25,0)+IF('5-man'!AZ$65="B",1.257,0)+IF('5-man'!AZ$65="A",26.917,0)+IF('5-man'!AY$65="T",1.29,0)+IF('5-man'!AZ$65="E",1.275,0)+IF('5-man'!BA$65="SB",18.815,0)+IF('5-man'!AZ$65="H",IF('5-man'!$Z$51="Ayak",1.276,0),0)</f>
        <v/>
      </c>
      <c r="BC273">
        <f>IF('5-man'!BB$65="S",26.708,0)+IF('5-man'!BB$65="C",10.052,0)+IF('5-man'!BB$65="H",IF('5-man'!$Z$51="Ayak",0,IF('5-man'!$Z$51="Swift blade",9.844,9.929)),0)+IF('5-man'!BA$65="D",481.25,0)+IF('5-man'!BA$65="B",1.257,0)+IF('5-man'!BA$65="A",26.917,0)+IF('5-man'!AZ$65="T",1.29,0)+IF('5-man'!BA$65="E",1.275,0)+IF('5-man'!BB$65="SB",18.815,0)+IF('5-man'!BA$65="H",IF('5-man'!$Z$51="Ayak",1.276,0),0)</f>
        <v/>
      </c>
      <c r="BD273">
        <f>IF('5-man'!BC$65="S",26.708,0)+IF('5-man'!BC$65="C",10.052,0)+IF('5-man'!BC$65="H",IF('5-man'!$Z$51="Ayak",0,IF('5-man'!$Z$51="Swift blade",9.844,9.929)),0)+IF('5-man'!BB$65="D",481.25,0)+IF('5-man'!BB$65="B",1.257,0)+IF('5-man'!BB$65="A",26.917,0)+IF('5-man'!BA$65="T",1.29,0)+IF('5-man'!BB$65="E",1.275,0)+IF('5-man'!BC$65="SB",18.815,0)+IF('5-man'!BB$65="H",IF('5-man'!$Z$51="Ayak",1.276,0),0)</f>
        <v/>
      </c>
      <c r="BE273">
        <f>IF('5-man'!BD$65="S",26.708,0)+IF('5-man'!BD$65="C",10.052,0)+IF('5-man'!BD$65="H",IF('5-man'!$Z$51="Ayak",0,IF('5-man'!$Z$51="Swift blade",9.844,9.929)),0)+IF('5-man'!BC$65="D",481.25,0)+IF('5-man'!BC$65="B",1.257,0)+IF('5-man'!BC$65="A",26.917,0)+IF('5-man'!BB$65="T",1.29,0)+IF('5-man'!BC$65="E",1.275,0)+IF('5-man'!BD$65="SB",18.815,0)+IF('5-man'!BC$65="H",IF('5-man'!$Z$51="Ayak",1.276,0),0)</f>
        <v/>
      </c>
      <c r="BF273">
        <f>IF('5-man'!BE$65="S",26.708,0)+IF('5-man'!BE$65="C",10.052,0)+IF('5-man'!BE$65="H",IF('5-man'!$Z$51="Ayak",0,IF('5-man'!$Z$51="Swift blade",9.844,9.929)),0)+IF('5-man'!BD$65="D",481.25,0)+IF('5-man'!BD$65="B",1.257,0)+IF('5-man'!BD$65="A",26.917,0)+IF('5-man'!BC$65="T",1.29,0)+IF('5-man'!BD$65="E",1.275,0)+IF('5-man'!BE$65="SB",18.815,0)+IF('5-man'!BD$65="H",IF('5-man'!$Z$51="Ayak",1.276,0),0)</f>
        <v/>
      </c>
      <c r="BG273">
        <f>IF('5-man'!BF$65="S",26.708,0)+IF('5-man'!BF$65="C",10.052,0)+IF('5-man'!BF$65="H",IF('5-man'!$Z$51="Ayak",0,IF('5-man'!$Z$51="Swift blade",9.844,9.929)),0)+IF('5-man'!BE$65="D",481.25,0)+IF('5-man'!BE$65="B",1.257,0)+IF('5-man'!BE$65="A",26.917,0)+IF('5-man'!BD$65="T",1.29,0)+IF('5-man'!BE$65="E",1.275,0)+IF('5-man'!BF$65="SB",18.815,0)+IF('5-man'!BE$65="H",IF('5-man'!$Z$51="Ayak",1.276,0),0)</f>
        <v/>
      </c>
      <c r="BH273">
        <f>IF('5-man'!BG$65="S",26.708,0)+IF('5-man'!BG$65="C",10.052,0)+IF('5-man'!BG$65="H",IF('5-man'!$Z$51="Ayak",0,IF('5-man'!$Z$51="Swift blade",9.844,9.929)),0)+IF('5-man'!BF$65="D",481.25,0)+IF('5-man'!BF$65="B",1.257,0)+IF('5-man'!BF$65="A",26.917,0)+IF('5-man'!BE$65="T",1.29,0)+IF('5-man'!BF$65="E",1.275,0)+IF('5-man'!BG$65="SB",18.815,0)+IF('5-man'!BF$65="H",IF('5-man'!$Z$51="Ayak",1.276,0),0)</f>
        <v/>
      </c>
      <c r="BI273">
        <f>IF('5-man'!BH$65="S",26.708,0)+IF('5-man'!BH$65="C",10.052,0)+IF('5-man'!BH$65="H",IF('5-man'!$Z$51="Ayak",0,IF('5-man'!$Z$51="Swift blade",9.844,9.929)),0)+IF('5-man'!BG$65="D",481.25,0)+IF('5-man'!BG$65="B",1.257,0)+IF('5-man'!BG$65="A",26.917,0)+IF('5-man'!BF$65="T",1.29,0)+IF('5-man'!BG$65="E",1.275,0)+IF('5-man'!BH$65="SB",18.815,0)+IF('5-man'!BG$65="H",IF('5-man'!$Z$51="Ayak",1.276,0),0)</f>
        <v/>
      </c>
      <c r="BJ273">
        <f>IF('5-man'!BI$65="S",26.708,0)+IF('5-man'!BI$65="C",10.052,0)+IF('5-man'!BI$65="H",IF('5-man'!$Z$51="Ayak",0,IF('5-man'!$Z$51="Swift blade",9.844,9.929)),0)+IF('5-man'!BH$65="D",481.25,0)+IF('5-man'!BH$65="B",1.257,0)+IF('5-man'!BH$65="A",26.917,0)+IF('5-man'!BG$65="T",1.29,0)+IF('5-man'!BH$65="E",1.275,0)+IF('5-man'!BI$65="SB",18.815,0)+IF('5-man'!BH$65="H",IF('5-man'!$Z$51="Ayak",1.276,0),0)</f>
        <v/>
      </c>
      <c r="BK273">
        <f>IF('5-man'!BJ$65="S",26.708,0)+IF('5-man'!BJ$65="C",10.052,0)+IF('5-man'!BJ$65="H",IF('5-man'!$Z$51="Ayak",0,IF('5-man'!$Z$51="Swift blade",9.844,9.929)),0)+IF('5-man'!BI$65="D",481.25,0)+IF('5-man'!BI$65="B",1.257,0)+IF('5-man'!BI$65="A",26.917,0)+IF('5-man'!BH$65="T",1.29,0)+IF('5-man'!BI$65="E",1.275,0)+IF('5-man'!BJ$65="SB",18.815,0)+IF('5-man'!BI$65="H",IF('5-man'!$Z$51="Ayak",1.276,0),0)</f>
        <v/>
      </c>
      <c r="BL273">
        <f>IF('5-man'!BK$65="S",26.708,0)+IF('5-man'!BK$65="C",10.052,0)+IF('5-man'!BK$65="H",IF('5-man'!$Z$51="Ayak",0,IF('5-man'!$Z$51="Swift blade",9.844,9.929)),0)+IF('5-man'!BJ$65="D",481.25,0)+IF('5-man'!BJ$65="B",1.257,0)+IF('5-man'!BJ$65="A",26.917,0)+IF('5-man'!BI$65="T",1.29,0)+IF('5-man'!BJ$65="E",1.275,0)+IF('5-man'!BK$65="SB",18.815,0)+IF('5-man'!BJ$65="H",IF('5-man'!$Z$51="Ayak",1.276,0),0)</f>
        <v/>
      </c>
      <c r="BM273">
        <f>IF('5-man'!BL$65="S",26.708,0)+IF('5-man'!BL$65="C",10.052,0)+IF('5-man'!BL$65="H",IF('5-man'!$Z$51="Ayak",0,IF('5-man'!$Z$51="Swift blade",9.844,9.929)),0)+IF('5-man'!BK$65="D",481.25,0)+IF('5-man'!BK$65="B",1.257,0)+IF('5-man'!BK$65="A",26.917,0)+IF('5-man'!BJ$65="T",1.29,0)+IF('5-man'!BK$65="E",1.275,0)+IF('5-man'!BL$65="SB",18.815,0)+IF('5-man'!BK$65="H",IF('5-man'!$Z$51="Ayak",1.276,0),0)</f>
        <v/>
      </c>
      <c r="BN273">
        <f>IF('5-man'!BM$65="S",26.708,0)+IF('5-man'!BM$65="C",10.052,0)+IF('5-man'!BM$65="H",IF('5-man'!$Z$51="Ayak",0,IF('5-man'!$Z$51="Swift blade",9.844,9.929)),0)+IF('5-man'!BL$65="D",481.25,0)+IF('5-man'!BL$65="B",1.257,0)+IF('5-man'!BL$65="A",26.917,0)+IF('5-man'!BK$65="T",1.29,0)+IF('5-man'!BL$65="E",1.275,0)+IF('5-man'!BM$65="SB",18.815,0)+IF('5-man'!BL$65="H",IF('5-man'!$Z$51="Ayak",1.276,0),0)</f>
        <v/>
      </c>
      <c r="BO273">
        <f>IF('5-man'!BN$65="S",26.708,0)+IF('5-man'!BN$65="C",10.052,0)+IF('5-man'!BN$65="H",IF('5-man'!$Z$51="Ayak",0,IF('5-man'!$Z$51="Swift blade",9.844,9.929)),0)+IF('5-man'!BM$65="D",481.25,0)+IF('5-man'!BM$65="B",1.257,0)+IF('5-man'!BM$65="A",26.917,0)+IF('5-man'!BL$65="T",1.29,0)+IF('5-man'!BM$65="E",1.275,0)+IF('5-man'!BN$65="SB",18.815,0)+IF('5-man'!BM$65="H",IF('5-man'!$Z$51="Ayak",1.276,0),0)</f>
        <v/>
      </c>
      <c r="BP273">
        <f>IF('5-man'!BO$65="S",26.708,0)+IF('5-man'!BO$65="C",10.052,0)+IF('5-man'!BO$65="H",IF('5-man'!$Z$51="Ayak",0,IF('5-man'!$Z$51="Swift blade",9.844,9.929)),0)+IF('5-man'!BN$65="D",481.25,0)+IF('5-man'!BN$65="B",1.257,0)+IF('5-man'!BN$65="A",26.917,0)+IF('5-man'!BM$65="T",1.29,0)+IF('5-man'!BN$65="E",1.275,0)+IF('5-man'!BO$65="SB",18.815,0)+IF('5-man'!BN$65="H",IF('5-man'!$Z$51="Ayak",1.276,0),0)</f>
        <v/>
      </c>
      <c r="BQ273">
        <f>IF('5-man'!BP$65="S",26.708,0)+IF('5-man'!BP$65="C",10.052,0)+IF('5-man'!BP$65="H",IF('5-man'!$Z$51="Ayak",0,IF('5-man'!$Z$51="Swift blade",9.844,9.929)),0)+IF('5-man'!BO$65="D",481.25,0)+IF('5-man'!BO$65="B",1.257,0)+IF('5-man'!BO$65="A",26.917,0)+IF('5-man'!BN$65="T",1.29,0)+IF('5-man'!BO$65="E",1.275,0)+IF('5-man'!BP$65="SB",18.815,0)+IF('5-man'!BO$65="H",IF('5-man'!$Z$51="Ayak",1.276,0),0)</f>
        <v/>
      </c>
      <c r="BR273">
        <f>IF('5-man'!BQ$65="S",26.708,0)+IF('5-man'!BQ$65="C",10.052,0)+IF('5-man'!BQ$65="H",IF('5-man'!$Z$51="Ayak",0,IF('5-man'!$Z$51="Swift blade",9.844,9.929)),0)+IF('5-man'!BP$65="D",481.25,0)+IF('5-man'!BP$65="B",1.257,0)+IF('5-man'!BP$65="A",26.917,0)+IF('5-man'!BO$65="T",1.29,0)+IF('5-man'!BP$65="E",1.275,0)+IF('5-man'!BQ$65="SB",18.815,0)+IF('5-man'!BP$65="H",IF('5-man'!$Z$51="Ayak",1.276,0),0)</f>
        <v/>
      </c>
      <c r="BS273">
        <f>IF('5-man'!BR$65="S",26.708,0)+IF('5-man'!BR$65="C",10.052,0)+IF('5-man'!BR$65="H",IF('5-man'!$Z$51="Ayak",0,IF('5-man'!$Z$51="Swift blade",9.844,9.929)),0)+IF('5-man'!BQ$65="D",481.25,0)+IF('5-man'!BQ$65="B",1.257,0)+IF('5-man'!BQ$65="A",26.917,0)+IF('5-man'!BP$65="T",1.29,0)+IF('5-man'!BQ$65="E",1.275,0)+IF('5-man'!BR$65="SB",18.815,0)+IF('5-man'!BQ$65="H",IF('5-man'!$Z$51="Ayak",1.276,0),0)</f>
        <v/>
      </c>
      <c r="BT273">
        <f>IF('5-man'!BS$65="S",26.708,0)+IF('5-man'!BS$65="C",10.052,0)+IF('5-man'!BS$65="H",IF('5-man'!$Z$51="Ayak",0,IF('5-man'!$Z$51="Swift blade",9.844,9.929)),0)+IF('5-man'!BR$65="D",481.25,0)+IF('5-man'!BR$65="B",1.257,0)+IF('5-man'!BR$65="A",26.917,0)+IF('5-man'!BQ$65="T",1.29,0)+IF('5-man'!BR$65="E",1.275,0)+IF('5-man'!BS$65="SB",18.815,0)+IF('5-man'!BR$65="H",IF('5-man'!$Z$51="Ayak",1.276,0),0)</f>
        <v/>
      </c>
      <c r="BU273">
        <f>IF('5-man'!BT$65="S",26.708,0)+IF('5-man'!BT$65="C",10.052,0)+IF('5-man'!BT$65="H",IF('5-man'!$Z$51="Ayak",0,IF('5-man'!$Z$51="Swift blade",9.844,9.929)),0)+IF('5-man'!BS$65="D",481.25,0)+IF('5-man'!BS$65="B",1.257,0)+IF('5-man'!BS$65="A",26.917,0)+IF('5-man'!BR$65="T",1.29,0)+IF('5-man'!BS$65="E",1.275,0)+IF('5-man'!BT$65="SB",18.815,0)+IF('5-man'!BS$65="H",IF('5-man'!$Z$51="Ayak",1.276,0),0)</f>
        <v/>
      </c>
      <c r="BV273">
        <f>IF('5-man'!BU$65="S",26.708,0)+IF('5-man'!BU$65="C",10.052,0)+IF('5-man'!BU$65="H",IF('5-man'!$Z$51="Ayak",0,IF('5-man'!$Z$51="Swift blade",9.844,9.929)),0)+IF('5-man'!BT$65="D",481.25,0)+IF('5-man'!BT$65="B",1.257,0)+IF('5-man'!BT$65="A",26.917,0)+IF('5-man'!BS$65="T",1.29,0)+IF('5-man'!BT$65="E",1.275,0)+IF('5-man'!BU$65="SB",18.815,0)+IF('5-man'!BT$65="H",IF('5-man'!$Z$51="Ayak",1.276,0),0)</f>
        <v/>
      </c>
      <c r="BW273">
        <f>IF('5-man'!BV$65="S",26.708,0)+IF('5-man'!BV$65="C",10.052,0)+IF('5-man'!BV$65="H",IF('5-man'!$Z$51="Ayak",0,IF('5-man'!$Z$51="Swift blade",9.844,9.929)),0)+IF('5-man'!BU$65="D",481.25,0)+IF('5-man'!BU$65="B",1.257,0)+IF('5-man'!BU$65="A",26.917,0)+IF('5-man'!BT$65="T",1.29,0)+IF('5-man'!BU$65="E",1.275,0)+IF('5-man'!BV$65="SB",18.815,0)+IF('5-man'!BU$65="H",IF('5-man'!$Z$51="Ayak",1.276,0),0)</f>
        <v/>
      </c>
      <c r="BX273">
        <f>IF('5-man'!BW$65="S",26.708,0)+IF('5-man'!BW$65="C",10.052,0)+IF('5-man'!BW$65="H",IF('5-man'!$Z$51="Ayak",0,IF('5-man'!$Z$51="Swift blade",9.844,9.929)),0)+IF('5-man'!BV$65="D",481.25,0)+IF('5-man'!BV$65="B",1.257,0)+IF('5-man'!BV$65="A",26.917,0)+IF('5-man'!BU$65="T",1.29,0)+IF('5-man'!BV$65="E",1.275,0)+IF('5-man'!BW$65="SB",18.815,0)+IF('5-man'!BV$65="H",IF('5-man'!$Z$51="Ayak",1.276,0),0)</f>
        <v/>
      </c>
      <c r="BY273">
        <f>IF('5-man'!BX$65="S",26.708,0)+IF('5-man'!BX$65="C",10.052,0)+IF('5-man'!BX$65="H",IF('5-man'!$Z$51="Ayak",0,IF('5-man'!$Z$51="Swift blade",9.844,9.929)),0)+IF('5-man'!BW$65="D",481.25,0)+IF('5-man'!BW$65="B",1.257,0)+IF('5-man'!BW$65="A",26.917,0)+IF('5-man'!BV$65="T",1.29,0)+IF('5-man'!BW$65="E",1.275,0)+IF('5-man'!BX$65="SB",18.815,0)+IF('5-man'!BW$65="H",IF('5-man'!$Z$51="Ayak",1.276,0),0)</f>
        <v/>
      </c>
      <c r="BZ273">
        <f>IF('5-man'!BY$65="S",26.708,0)+IF('5-man'!BY$65="C",10.052,0)+IF('5-man'!BY$65="H",IF('5-man'!$Z$51="Ayak",0,IF('5-man'!$Z$51="Swift blade",9.844,9.929)),0)+IF('5-man'!BX$65="D",481.25,0)+IF('5-man'!BX$65="B",1.257,0)+IF('5-man'!BX$65="A",26.917,0)+IF('5-man'!BW$65="T",1.29,0)+IF('5-man'!BX$65="E",1.275,0)+IF('5-man'!BY$65="SB",18.815,0)+IF('5-man'!BX$65="H",IF('5-man'!$Z$51="Ayak",1.276,0),0)</f>
        <v/>
      </c>
      <c r="CA273">
        <f>IF('5-man'!BZ$65="S",26.708,0)+IF('5-man'!BZ$65="C",10.052,0)+IF('5-man'!BZ$65="H",IF('5-man'!$Z$51="Ayak",0,IF('5-man'!$Z$51="Swift blade",9.844,9.929)),0)+IF('5-man'!BY$65="D",481.25,0)+IF('5-man'!BY$65="B",1.257,0)+IF('5-man'!BY$65="A",26.917,0)+IF('5-man'!BX$65="T",1.29,0)+IF('5-man'!BY$65="E",1.275,0)+IF('5-man'!BZ$65="SB",18.815,0)+IF('5-man'!BY$65="H",IF('5-man'!$Z$51="Ayak",1.276,0),0)</f>
        <v/>
      </c>
      <c r="CB273">
        <f>IF('5-man'!CA$65="S",26.708,0)+IF('5-man'!CA$65="C",10.052,0)+IF('5-man'!CA$65="H",IF('5-man'!$Z$51="Ayak",0,IF('5-man'!$Z$51="Swift blade",9.844,9.929)),0)+IF('5-man'!BZ$65="D",481.25,0)+IF('5-man'!BZ$65="B",1.257,0)+IF('5-man'!BZ$65="A",26.917,0)+IF('5-man'!BY$65="T",1.29,0)+IF('5-man'!BZ$65="E",1.275,0)+IF('5-man'!CA$65="SB",18.815,0)+IF('5-man'!BZ$65="H",IF('5-man'!$Z$51="Ayak",1.276,0),0)</f>
        <v/>
      </c>
      <c r="CC273">
        <f>IF('5-man'!CB$65="S",26.708,0)+IF('5-man'!CB$65="C",10.052,0)+IF('5-man'!CB$65="H",IF('5-man'!$Z$51="Ayak",0,IF('5-man'!$Z$51="Swift blade",9.844,9.929)),0)+IF('5-man'!CA$65="D",481.25,0)+IF('5-man'!CA$65="B",1.257,0)+IF('5-man'!CA$65="A",26.917,0)+IF('5-man'!BZ$65="T",1.29,0)+IF('5-man'!CA$65="E",1.275,0)+IF('5-man'!CB$65="SB",18.815,0)+IF('5-man'!CA$65="H",IF('5-man'!$Z$51="Ayak",1.276,0),0)</f>
        <v/>
      </c>
      <c r="CD273">
        <f>IF('5-man'!CC$65="S",26.708,0)+IF('5-man'!CC$65="C",10.052,0)+IF('5-man'!CC$65="H",IF('5-man'!$Z$51="Ayak",0,IF('5-man'!$Z$51="Swift blade",9.844,9.929)),0)+IF('5-man'!CB$65="D",481.25,0)+IF('5-man'!CB$65="B",1.257,0)+IF('5-man'!CB$65="A",26.917,0)+IF('5-man'!CA$65="T",1.29,0)+IF('5-man'!CB$65="E",1.275,0)+IF('5-man'!CC$65="SB",18.815,0)+IF('5-man'!CB$65="H",IF('5-man'!$Z$51="Ayak",1.276,0),0)</f>
        <v/>
      </c>
    </row>
    <row r="274">
      <c r="A274" t="inlineStr">
        <is>
          <t>P3 misc</t>
        </is>
      </c>
      <c r="B274">
        <f>IF('5-man'!$BF$42="",MIN($C$296:$CD$296),'5-man'!$BF$42)</f>
        <v/>
      </c>
      <c r="C274">
        <f>MIN(100,INDEX($B$269:$CD$269,1,N274+1)+IF(AND(ISNUMBER(Q274),Q274&gt;N274),25,0))</f>
        <v/>
      </c>
      <c r="D274">
        <f>INDEX($B$270:$CD$270,1,N274+1)</f>
        <v/>
      </c>
      <c r="E274">
        <f>MIN(100,C274+IF(OR('5-man'!$L$44=TRUE,'5-man'!$L$44="TRUE",'5-man'!$L$44="Yes"),15,0))</f>
        <v/>
      </c>
      <c r="F274">
        <f>MAX(0,ROUNDUP((IF('5-man'!$AH$44="",IF('5-man'!$AE$44="",0,'5-man'!$AE$44),'5-man'!$AH$44)-E274)/10,0))</f>
        <v/>
      </c>
      <c r="G274">
        <f>IF(F274=0,I274,MAX(I274,N274+(IF(OR('5-man'!$F$44=TRUE,'5-man'!$F$44="TRUE",'5-man'!$F$44="Yes"),25,50)-D274)+IF(OR('5-man'!$F$44=TRUE,'5-man'!$F$44="TRUE",'5-man'!$F$44="Yes"),25,50)*(F274-1)))</f>
        <v/>
      </c>
      <c r="H274">
        <f>MIN(100,E274+10*F274)</f>
        <v/>
      </c>
      <c r="I274">
        <f>B274+IF('5-man'!$BF$42="",19,21)</f>
        <v/>
      </c>
      <c r="J274">
        <f>IF(G274-I274&lt;=0,0,4*INT((G274-I274)/21)+(MOD(G274-I274,21)&gt;0)+(MOD(G274-I274,21)&gt;6)+(MOD(G274-I274,21)&gt;11)+(MOD(G274-I274,21)&gt;16))</f>
        <v/>
      </c>
      <c r="K274">
        <f>IF(OR('5-man'!$F$44=TRUE,'5-man'!$F$44="TRUE",'5-man'!$F$44="Yes"),H274,E274)-IF('5-man'!$AE$44="",0,'5-man'!$AE$44)+15*(OR('5-man'!$O$44=TRUE,'5-man'!$O$44="TRUE",'5-man'!$O$44="Yes"))+15*(OR('5-man'!$R$44=TRUE,'5-man'!$R$44="TRUE",'5-man'!$R$44="Yes"))</f>
        <v/>
      </c>
      <c r="L274">
        <f>MAX(0,ROUNDUP((IF('5-man'!$AX$44="",30,'5-man'!$AX$44)-K274)/10,0))</f>
        <v/>
      </c>
      <c r="M274">
        <f>IF(OR('5-man'!$F$44=TRUE,'5-man'!$F$44="TRUE",'5-man'!$F$44="Yes"),G274+50*L274,IF(L274=0,N274,N274+(50-D274)+50*(L274-1)))</f>
        <v/>
      </c>
      <c r="N274">
        <f>MAX($C$275:$CD$275)</f>
        <v/>
      </c>
      <c r="O274">
        <f>MAX(0,ROUNDUP((IF('5-man'!$AE$44="",0,'5-man'!$AE$44)-H274)/10,0))</f>
        <v/>
      </c>
      <c r="P274">
        <f>G274+50*O274</f>
        <v/>
      </c>
      <c r="Q274">
        <f>IF(OR('5-man'!$V$44="",COUNTIF('5-man'!$C$65:'5-man'!$CD$65,"P")&gt;0),"",IFERROR(INT(IF(ISNUMBER('5-man'!$V$44),IF('5-man'!$V$44&lt;1,'5-man'!$V$44*86400,'5-man'!$V$44),VALUE(LEFT('5-man'!$V$44,FIND(":",'5-man'!$V$44)-1))*60+VALUE(MID('5-man'!$V$44,FIND(":",'5-man'!$V$44)+1,20)))/0.6+0.000001),""))</f>
        <v/>
      </c>
      <c r="R274">
        <f>IF(AND(IF('5-man'!$C$44="",100,'5-man'!$C$44)=95,COUNTIF('5-man'!$C$65:$CD$65,"R")=0,COUNTIF('5-man'!$C$65:$CD$65,"D")&gt;0),INDEX('5-man'!$C$62:$CD$62,1,MATCH("D",'5-man'!$C$65:$CD$65,0))+1,"")</f>
      </c>
    </row>
    <row r="275">
      <c r="A275" t="inlineStr">
        <is>
          <t>P3 act</t>
        </is>
      </c>
      <c r="C275">
        <f>IF(OR('5-man'!C$65="P",OR('5-man'!C$65="R",'5-man'!C$62=$R$274),AND('5-man'!C$62&lt;=IF('5-man'!$BF$42="",999,'5-man'!$BF$42),OR('5-man'!C$65="D",LEFT('5-man'!C$65,3)="ST&gt;",OR(AND('5-man'!C$63="ST&gt;3",C252&gt;=100),AND('5-man'!C$64="ST&gt;3",C260&gt;=100),AND('5-man'!C$66="ST&gt;3",C276&gt;=100),AND('5-man'!C$67="ST&gt;3",C284&gt;=100))))),'5-man'!C$62,0)</f>
        <v/>
      </c>
      <c r="D275">
        <f>IF(OR('5-man'!D$65="P",OR('5-man'!D$65="R",'5-man'!D$62=$R$274),AND('5-man'!D$62&lt;=IF('5-man'!$BF$42="",999,'5-man'!$BF$42),OR('5-man'!D$65="D",LEFT('5-man'!D$65,3)="ST&gt;",OR(AND('5-man'!D$63="ST&gt;3",D252&gt;=100),AND('5-man'!D$64="ST&gt;3",D260&gt;=100),AND('5-man'!D$66="ST&gt;3",D276&gt;=100),AND('5-man'!D$67="ST&gt;3",D284&gt;=100))))),'5-man'!D$62,0)</f>
        <v/>
      </c>
      <c r="E275">
        <f>IF(OR('5-man'!E$65="P",OR('5-man'!E$65="R",'5-man'!E$62=$R$274),AND('5-man'!E$62&lt;=IF('5-man'!$BF$42="",999,'5-man'!$BF$42),OR('5-man'!E$65="D",LEFT('5-man'!E$65,3)="ST&gt;",OR(AND('5-man'!E$63="ST&gt;3",E252&gt;=100),AND('5-man'!E$64="ST&gt;3",E260&gt;=100),AND('5-man'!E$66="ST&gt;3",E276&gt;=100),AND('5-man'!E$67="ST&gt;3",E284&gt;=100))))),'5-man'!E$62,0)</f>
        <v/>
      </c>
      <c r="F275">
        <f>IF(OR('5-man'!F$65="P",OR('5-man'!F$65="R",'5-man'!F$62=$R$274),AND('5-man'!F$62&lt;=IF('5-man'!$BF$42="",999,'5-man'!$BF$42),OR('5-man'!F$65="D",LEFT('5-man'!F$65,3)="ST&gt;",OR(AND('5-man'!F$63="ST&gt;3",F252&gt;=100),AND('5-man'!F$64="ST&gt;3",F260&gt;=100),AND('5-man'!F$66="ST&gt;3",F276&gt;=100),AND('5-man'!F$67="ST&gt;3",F284&gt;=100))))),'5-man'!F$62,0)</f>
        <v/>
      </c>
      <c r="G275">
        <f>IF(OR('5-man'!G$65="P",OR('5-man'!G$65="R",'5-man'!G$62=$R$274),AND('5-man'!G$62&lt;=IF('5-man'!$BF$42="",999,'5-man'!$BF$42),OR('5-man'!G$65="D",LEFT('5-man'!G$65,3)="ST&gt;",OR(AND('5-man'!G$63="ST&gt;3",G252&gt;=100),AND('5-man'!G$64="ST&gt;3",G260&gt;=100),AND('5-man'!G$66="ST&gt;3",G276&gt;=100),AND('5-man'!G$67="ST&gt;3",G284&gt;=100))))),'5-man'!G$62,0)</f>
        <v/>
      </c>
      <c r="H275">
        <f>IF(OR('5-man'!H$65="P",OR('5-man'!H$65="R",'5-man'!H$62=$R$274),AND('5-man'!H$62&lt;=IF('5-man'!$BF$42="",999,'5-man'!$BF$42),OR('5-man'!H$65="D",LEFT('5-man'!H$65,3)="ST&gt;",OR(AND('5-man'!H$63="ST&gt;3",H252&gt;=100),AND('5-man'!H$64="ST&gt;3",H260&gt;=100),AND('5-man'!H$66="ST&gt;3",H276&gt;=100),AND('5-man'!H$67="ST&gt;3",H284&gt;=100))))),'5-man'!H$62,0)</f>
        <v/>
      </c>
      <c r="I275">
        <f>IF(OR('5-man'!I$65="P",OR('5-man'!I$65="R",'5-man'!I$62=$R$274),AND('5-man'!I$62&lt;=IF('5-man'!$BF$42="",999,'5-man'!$BF$42),OR('5-man'!I$65="D",LEFT('5-man'!I$65,3)="ST&gt;",OR(AND('5-man'!I$63="ST&gt;3",I252&gt;=100),AND('5-man'!I$64="ST&gt;3",I260&gt;=100),AND('5-man'!I$66="ST&gt;3",I276&gt;=100),AND('5-man'!I$67="ST&gt;3",I284&gt;=100))))),'5-man'!I$62,0)</f>
        <v/>
      </c>
      <c r="J275">
        <f>IF(OR('5-man'!J$65="P",OR('5-man'!J$65="R",'5-man'!J$62=$R$274),AND('5-man'!J$62&lt;=IF('5-man'!$BF$42="",999,'5-man'!$BF$42),OR('5-man'!J$65="D",LEFT('5-man'!J$65,3)="ST&gt;",OR(AND('5-man'!J$63="ST&gt;3",J252&gt;=100),AND('5-man'!J$64="ST&gt;3",J260&gt;=100),AND('5-man'!J$66="ST&gt;3",J276&gt;=100),AND('5-man'!J$67="ST&gt;3",J284&gt;=100))))),'5-man'!J$62,0)</f>
        <v/>
      </c>
      <c r="K275">
        <f>IF(OR('5-man'!K$65="P",OR('5-man'!K$65="R",'5-man'!K$62=$R$274),AND('5-man'!K$62&lt;=IF('5-man'!$BF$42="",999,'5-man'!$BF$42),OR('5-man'!K$65="D",LEFT('5-man'!K$65,3)="ST&gt;",OR(AND('5-man'!K$63="ST&gt;3",K252&gt;=100),AND('5-man'!K$64="ST&gt;3",K260&gt;=100),AND('5-man'!K$66="ST&gt;3",K276&gt;=100),AND('5-man'!K$67="ST&gt;3",K284&gt;=100))))),'5-man'!K$62,0)</f>
        <v/>
      </c>
      <c r="L275">
        <f>IF(OR('5-man'!L$65="P",OR('5-man'!L$65="R",'5-man'!L$62=$R$274),AND('5-man'!L$62&lt;=IF('5-man'!$BF$42="",999,'5-man'!$BF$42),OR('5-man'!L$65="D",LEFT('5-man'!L$65,3)="ST&gt;",OR(AND('5-man'!L$63="ST&gt;3",L252&gt;=100),AND('5-man'!L$64="ST&gt;3",L260&gt;=100),AND('5-man'!L$66="ST&gt;3",L276&gt;=100),AND('5-man'!L$67="ST&gt;3",L284&gt;=100))))),'5-man'!L$62,0)</f>
        <v/>
      </c>
      <c r="M275">
        <f>IF(OR('5-man'!M$65="P",OR('5-man'!M$65="R",'5-man'!M$62=$R$274),AND('5-man'!M$62&lt;=IF('5-man'!$BF$42="",999,'5-man'!$BF$42),OR('5-man'!M$65="D",LEFT('5-man'!M$65,3)="ST&gt;",OR(AND('5-man'!M$63="ST&gt;3",M252&gt;=100),AND('5-man'!M$64="ST&gt;3",M260&gt;=100),AND('5-man'!M$66="ST&gt;3",M276&gt;=100),AND('5-man'!M$67="ST&gt;3",M284&gt;=100))))),'5-man'!M$62,0)</f>
        <v/>
      </c>
      <c r="N275">
        <f>IF(OR('5-man'!N$65="P",OR('5-man'!N$65="R",'5-man'!N$62=$R$274),AND('5-man'!N$62&lt;=IF('5-man'!$BF$42="",999,'5-man'!$BF$42),OR('5-man'!N$65="D",LEFT('5-man'!N$65,3)="ST&gt;",OR(AND('5-man'!N$63="ST&gt;3",N252&gt;=100),AND('5-man'!N$64="ST&gt;3",N260&gt;=100),AND('5-man'!N$66="ST&gt;3",N276&gt;=100),AND('5-man'!N$67="ST&gt;3",N284&gt;=100))))),'5-man'!N$62,0)</f>
        <v/>
      </c>
      <c r="O275">
        <f>IF(OR('5-man'!O$65="P",OR('5-man'!O$65="R",'5-man'!O$62=$R$274),AND('5-man'!O$62&lt;=IF('5-man'!$BF$42="",999,'5-man'!$BF$42),OR('5-man'!O$65="D",LEFT('5-man'!O$65,3)="ST&gt;",OR(AND('5-man'!O$63="ST&gt;3",O252&gt;=100),AND('5-man'!O$64="ST&gt;3",O260&gt;=100),AND('5-man'!O$66="ST&gt;3",O276&gt;=100),AND('5-man'!O$67="ST&gt;3",O284&gt;=100))))),'5-man'!O$62,0)</f>
        <v/>
      </c>
      <c r="P275">
        <f>IF(OR('5-man'!P$65="P",OR('5-man'!P$65="R",'5-man'!P$62=$R$274),AND('5-man'!P$62&lt;=IF('5-man'!$BF$42="",999,'5-man'!$BF$42),OR('5-man'!P$65="D",LEFT('5-man'!P$65,3)="ST&gt;",OR(AND('5-man'!P$63="ST&gt;3",P252&gt;=100),AND('5-man'!P$64="ST&gt;3",P260&gt;=100),AND('5-man'!P$66="ST&gt;3",P276&gt;=100),AND('5-man'!P$67="ST&gt;3",P284&gt;=100))))),'5-man'!P$62,0)</f>
        <v/>
      </c>
      <c r="Q275">
        <f>IF(OR('5-man'!Q$65="P",OR('5-man'!Q$65="R",'5-man'!Q$62=$R$274),AND('5-man'!Q$62&lt;=IF('5-man'!$BF$42="",999,'5-man'!$BF$42),OR('5-man'!Q$65="D",LEFT('5-man'!Q$65,3)="ST&gt;",OR(AND('5-man'!Q$63="ST&gt;3",Q252&gt;=100),AND('5-man'!Q$64="ST&gt;3",Q260&gt;=100),AND('5-man'!Q$66="ST&gt;3",Q276&gt;=100),AND('5-man'!Q$67="ST&gt;3",Q284&gt;=100))))),'5-man'!Q$62,0)</f>
        <v/>
      </c>
      <c r="R275">
        <f>IF(OR('5-man'!R$65="P",OR('5-man'!R$65="R",'5-man'!R$62=$R$274),AND('5-man'!R$62&lt;=IF('5-man'!$BF$42="",999,'5-man'!$BF$42),OR('5-man'!R$65="D",LEFT('5-man'!R$65,3)="ST&gt;",OR(AND('5-man'!R$63="ST&gt;3",R252&gt;=100),AND('5-man'!R$64="ST&gt;3",R260&gt;=100),AND('5-man'!R$66="ST&gt;3",R276&gt;=100),AND('5-man'!R$67="ST&gt;3",R284&gt;=100))))),'5-man'!R$62,0)</f>
        <v/>
      </c>
      <c r="S275">
        <f>IF(OR('5-man'!S$65="P",OR('5-man'!S$65="R",'5-man'!S$62=$R$274),AND('5-man'!S$62&lt;=IF('5-man'!$BF$42="",999,'5-man'!$BF$42),OR('5-man'!S$65="D",LEFT('5-man'!S$65,3)="ST&gt;",OR(AND('5-man'!S$63="ST&gt;3",S252&gt;=100),AND('5-man'!S$64="ST&gt;3",S260&gt;=100),AND('5-man'!S$66="ST&gt;3",S276&gt;=100),AND('5-man'!S$67="ST&gt;3",S284&gt;=100))))),'5-man'!S$62,0)</f>
        <v/>
      </c>
      <c r="T275">
        <f>IF(OR('5-man'!T$65="P",OR('5-man'!T$65="R",'5-man'!T$62=$R$274),AND('5-man'!T$62&lt;=IF('5-man'!$BF$42="",999,'5-man'!$BF$42),OR('5-man'!T$65="D",LEFT('5-man'!T$65,3)="ST&gt;",OR(AND('5-man'!T$63="ST&gt;3",T252&gt;=100),AND('5-man'!T$64="ST&gt;3",T260&gt;=100),AND('5-man'!T$66="ST&gt;3",T276&gt;=100),AND('5-man'!T$67="ST&gt;3",T284&gt;=100))))),'5-man'!T$62,0)</f>
        <v/>
      </c>
      <c r="U275">
        <f>IF(OR('5-man'!U$65="P",OR('5-man'!U$65="R",'5-man'!U$62=$R$274),AND('5-man'!U$62&lt;=IF('5-man'!$BF$42="",999,'5-man'!$BF$42),OR('5-man'!U$65="D",LEFT('5-man'!U$65,3)="ST&gt;",OR(AND('5-man'!U$63="ST&gt;3",U252&gt;=100),AND('5-man'!U$64="ST&gt;3",U260&gt;=100),AND('5-man'!U$66="ST&gt;3",U276&gt;=100),AND('5-man'!U$67="ST&gt;3",U284&gt;=100))))),'5-man'!U$62,0)</f>
        <v/>
      </c>
      <c r="V275">
        <f>IF(OR('5-man'!V$65="P",OR('5-man'!V$65="R",'5-man'!V$62=$R$274),AND('5-man'!V$62&lt;=IF('5-man'!$BF$42="",999,'5-man'!$BF$42),OR('5-man'!V$65="D",LEFT('5-man'!V$65,3)="ST&gt;",OR(AND('5-man'!V$63="ST&gt;3",V252&gt;=100),AND('5-man'!V$64="ST&gt;3",V260&gt;=100),AND('5-man'!V$66="ST&gt;3",V276&gt;=100),AND('5-man'!V$67="ST&gt;3",V284&gt;=100))))),'5-man'!V$62,0)</f>
        <v/>
      </c>
      <c r="W275">
        <f>IF(OR('5-man'!W$65="P",OR('5-man'!W$65="R",'5-man'!W$62=$R$274),AND('5-man'!W$62&lt;=IF('5-man'!$BF$42="",999,'5-man'!$BF$42),OR('5-man'!W$65="D",LEFT('5-man'!W$65,3)="ST&gt;",OR(AND('5-man'!W$63="ST&gt;3",W252&gt;=100),AND('5-man'!W$64="ST&gt;3",W260&gt;=100),AND('5-man'!W$66="ST&gt;3",W276&gt;=100),AND('5-man'!W$67="ST&gt;3",W284&gt;=100))))),'5-man'!W$62,0)</f>
        <v/>
      </c>
      <c r="X275">
        <f>IF(OR('5-man'!X$65="P",OR('5-man'!X$65="R",'5-man'!X$62=$R$274),AND('5-man'!X$62&lt;=IF('5-man'!$BF$42="",999,'5-man'!$BF$42),OR('5-man'!X$65="D",LEFT('5-man'!X$65,3)="ST&gt;",OR(AND('5-man'!X$63="ST&gt;3",X252&gt;=100),AND('5-man'!X$64="ST&gt;3",X260&gt;=100),AND('5-man'!X$66="ST&gt;3",X276&gt;=100),AND('5-man'!X$67="ST&gt;3",X284&gt;=100))))),'5-man'!X$62,0)</f>
        <v/>
      </c>
      <c r="Y275">
        <f>IF(OR('5-man'!Y$65="P",OR('5-man'!Y$65="R",'5-man'!Y$62=$R$274),AND('5-man'!Y$62&lt;=IF('5-man'!$BF$42="",999,'5-man'!$BF$42),OR('5-man'!Y$65="D",LEFT('5-man'!Y$65,3)="ST&gt;",OR(AND('5-man'!Y$63="ST&gt;3",Y252&gt;=100),AND('5-man'!Y$64="ST&gt;3",Y260&gt;=100),AND('5-man'!Y$66="ST&gt;3",Y276&gt;=100),AND('5-man'!Y$67="ST&gt;3",Y284&gt;=100))))),'5-man'!Y$62,0)</f>
        <v/>
      </c>
      <c r="Z275">
        <f>IF(OR('5-man'!Z$65="P",OR('5-man'!Z$65="R",'5-man'!Z$62=$R$274),AND('5-man'!Z$62&lt;=IF('5-man'!$BF$42="",999,'5-man'!$BF$42),OR('5-man'!Z$65="D",LEFT('5-man'!Z$65,3)="ST&gt;",OR(AND('5-man'!Z$63="ST&gt;3",Z252&gt;=100),AND('5-man'!Z$64="ST&gt;3",Z260&gt;=100),AND('5-man'!Z$66="ST&gt;3",Z276&gt;=100),AND('5-man'!Z$67="ST&gt;3",Z284&gt;=100))))),'5-man'!Z$62,0)</f>
        <v/>
      </c>
      <c r="AA275">
        <f>IF(OR('5-man'!AA$65="P",OR('5-man'!AA$65="R",'5-man'!AA$62=$R$274),AND('5-man'!AA$62&lt;=IF('5-man'!$BF$42="",999,'5-man'!$BF$42),OR('5-man'!AA$65="D",LEFT('5-man'!AA$65,3)="ST&gt;",OR(AND('5-man'!AA$63="ST&gt;3",AA252&gt;=100),AND('5-man'!AA$64="ST&gt;3",AA260&gt;=100),AND('5-man'!AA$66="ST&gt;3",AA276&gt;=100),AND('5-man'!AA$67="ST&gt;3",AA284&gt;=100))))),'5-man'!AA$62,0)</f>
        <v/>
      </c>
      <c r="AB275">
        <f>IF(OR('5-man'!AB$65="P",OR('5-man'!AB$65="R",'5-man'!AB$62=$R$274),AND('5-man'!AB$62&lt;=IF('5-man'!$BF$42="",999,'5-man'!$BF$42),OR('5-man'!AB$65="D",LEFT('5-man'!AB$65,3)="ST&gt;",OR(AND('5-man'!AB$63="ST&gt;3",AB252&gt;=100),AND('5-man'!AB$64="ST&gt;3",AB260&gt;=100),AND('5-man'!AB$66="ST&gt;3",AB276&gt;=100),AND('5-man'!AB$67="ST&gt;3",AB284&gt;=100))))),'5-man'!AB$62,0)</f>
        <v/>
      </c>
      <c r="AC275">
        <f>IF(OR('5-man'!AC$65="P",OR('5-man'!AC$65="R",'5-man'!AC$62=$R$274),AND('5-man'!AC$62&lt;=IF('5-man'!$BF$42="",999,'5-man'!$BF$42),OR('5-man'!AC$65="D",LEFT('5-man'!AC$65,3)="ST&gt;",OR(AND('5-man'!AC$63="ST&gt;3",AC252&gt;=100),AND('5-man'!AC$64="ST&gt;3",AC260&gt;=100),AND('5-man'!AC$66="ST&gt;3",AC276&gt;=100),AND('5-man'!AC$67="ST&gt;3",AC284&gt;=100))))),'5-man'!AC$62,0)</f>
        <v/>
      </c>
      <c r="AD275">
        <f>IF(OR('5-man'!AD$65="P",OR('5-man'!AD$65="R",'5-man'!AD$62=$R$274),AND('5-man'!AD$62&lt;=IF('5-man'!$BF$42="",999,'5-man'!$BF$42),OR('5-man'!AD$65="D",LEFT('5-man'!AD$65,3)="ST&gt;",OR(AND('5-man'!AD$63="ST&gt;3",AD252&gt;=100),AND('5-man'!AD$64="ST&gt;3",AD260&gt;=100),AND('5-man'!AD$66="ST&gt;3",AD276&gt;=100),AND('5-man'!AD$67="ST&gt;3",AD284&gt;=100))))),'5-man'!AD$62,0)</f>
        <v/>
      </c>
      <c r="AE275">
        <f>IF(OR('5-man'!AE$65="P",OR('5-man'!AE$65="R",'5-man'!AE$62=$R$274),AND('5-man'!AE$62&lt;=IF('5-man'!$BF$42="",999,'5-man'!$BF$42),OR('5-man'!AE$65="D",LEFT('5-man'!AE$65,3)="ST&gt;",OR(AND('5-man'!AE$63="ST&gt;3",AE252&gt;=100),AND('5-man'!AE$64="ST&gt;3",AE260&gt;=100),AND('5-man'!AE$66="ST&gt;3",AE276&gt;=100),AND('5-man'!AE$67="ST&gt;3",AE284&gt;=100))))),'5-man'!AE$62,0)</f>
        <v/>
      </c>
      <c r="AF275">
        <f>IF(OR('5-man'!AF$65="P",OR('5-man'!AF$65="R",'5-man'!AF$62=$R$274),AND('5-man'!AF$62&lt;=IF('5-man'!$BF$42="",999,'5-man'!$BF$42),OR('5-man'!AF$65="D",LEFT('5-man'!AF$65,3)="ST&gt;",OR(AND('5-man'!AF$63="ST&gt;3",AF252&gt;=100),AND('5-man'!AF$64="ST&gt;3",AF260&gt;=100),AND('5-man'!AF$66="ST&gt;3",AF276&gt;=100),AND('5-man'!AF$67="ST&gt;3",AF284&gt;=100))))),'5-man'!AF$62,0)</f>
        <v/>
      </c>
      <c r="AG275">
        <f>IF(OR('5-man'!AG$65="P",OR('5-man'!AG$65="R",'5-man'!AG$62=$R$274),AND('5-man'!AG$62&lt;=IF('5-man'!$BF$42="",999,'5-man'!$BF$42),OR('5-man'!AG$65="D",LEFT('5-man'!AG$65,3)="ST&gt;",OR(AND('5-man'!AG$63="ST&gt;3",AG252&gt;=100),AND('5-man'!AG$64="ST&gt;3",AG260&gt;=100),AND('5-man'!AG$66="ST&gt;3",AG276&gt;=100),AND('5-man'!AG$67="ST&gt;3",AG284&gt;=100))))),'5-man'!AG$62,0)</f>
        <v/>
      </c>
      <c r="AH275">
        <f>IF(OR('5-man'!AH$65="P",OR('5-man'!AH$65="R",'5-man'!AH$62=$R$274),AND('5-man'!AH$62&lt;=IF('5-man'!$BF$42="",999,'5-man'!$BF$42),OR('5-man'!AH$65="D",LEFT('5-man'!AH$65,3)="ST&gt;",OR(AND('5-man'!AH$63="ST&gt;3",AH252&gt;=100),AND('5-man'!AH$64="ST&gt;3",AH260&gt;=100),AND('5-man'!AH$66="ST&gt;3",AH276&gt;=100),AND('5-man'!AH$67="ST&gt;3",AH284&gt;=100))))),'5-man'!AH$62,0)</f>
        <v/>
      </c>
      <c r="AI275">
        <f>IF(OR('5-man'!AI$65="P",OR('5-man'!AI$65="R",'5-man'!AI$62=$R$274),AND('5-man'!AI$62&lt;=IF('5-man'!$BF$42="",999,'5-man'!$BF$42),OR('5-man'!AI$65="D",LEFT('5-man'!AI$65,3)="ST&gt;",OR(AND('5-man'!AI$63="ST&gt;3",AI252&gt;=100),AND('5-man'!AI$64="ST&gt;3",AI260&gt;=100),AND('5-man'!AI$66="ST&gt;3",AI276&gt;=100),AND('5-man'!AI$67="ST&gt;3",AI284&gt;=100))))),'5-man'!AI$62,0)</f>
        <v/>
      </c>
      <c r="AJ275">
        <f>IF(OR('5-man'!AJ$65="P",OR('5-man'!AJ$65="R",'5-man'!AJ$62=$R$274),AND('5-man'!AJ$62&lt;=IF('5-man'!$BF$42="",999,'5-man'!$BF$42),OR('5-man'!AJ$65="D",LEFT('5-man'!AJ$65,3)="ST&gt;",OR(AND('5-man'!AJ$63="ST&gt;3",AJ252&gt;=100),AND('5-man'!AJ$64="ST&gt;3",AJ260&gt;=100),AND('5-man'!AJ$66="ST&gt;3",AJ276&gt;=100),AND('5-man'!AJ$67="ST&gt;3",AJ284&gt;=100))))),'5-man'!AJ$62,0)</f>
        <v/>
      </c>
      <c r="AK275">
        <f>IF(OR('5-man'!AK$65="P",OR('5-man'!AK$65="R",'5-man'!AK$62=$R$274),AND('5-man'!AK$62&lt;=IF('5-man'!$BF$42="",999,'5-man'!$BF$42),OR('5-man'!AK$65="D",LEFT('5-man'!AK$65,3)="ST&gt;",OR(AND('5-man'!AK$63="ST&gt;3",AK252&gt;=100),AND('5-man'!AK$64="ST&gt;3",AK260&gt;=100),AND('5-man'!AK$66="ST&gt;3",AK276&gt;=100),AND('5-man'!AK$67="ST&gt;3",AK284&gt;=100))))),'5-man'!AK$62,0)</f>
        <v/>
      </c>
      <c r="AL275">
        <f>IF(OR('5-man'!AL$65="P",OR('5-man'!AL$65="R",'5-man'!AL$62=$R$274),AND('5-man'!AL$62&lt;=IF('5-man'!$BF$42="",999,'5-man'!$BF$42),OR('5-man'!AL$65="D",LEFT('5-man'!AL$65,3)="ST&gt;",OR(AND('5-man'!AL$63="ST&gt;3",AL252&gt;=100),AND('5-man'!AL$64="ST&gt;3",AL260&gt;=100),AND('5-man'!AL$66="ST&gt;3",AL276&gt;=100),AND('5-man'!AL$67="ST&gt;3",AL284&gt;=100))))),'5-man'!AL$62,0)</f>
        <v/>
      </c>
      <c r="AM275">
        <f>IF(OR('5-man'!AM$65="P",OR('5-man'!AM$65="R",'5-man'!AM$62=$R$274),AND('5-man'!AM$62&lt;=IF('5-man'!$BF$42="",999,'5-man'!$BF$42),OR('5-man'!AM$65="D",LEFT('5-man'!AM$65,3)="ST&gt;",OR(AND('5-man'!AM$63="ST&gt;3",AM252&gt;=100),AND('5-man'!AM$64="ST&gt;3",AM260&gt;=100),AND('5-man'!AM$66="ST&gt;3",AM276&gt;=100),AND('5-man'!AM$67="ST&gt;3",AM284&gt;=100))))),'5-man'!AM$62,0)</f>
        <v/>
      </c>
      <c r="AN275">
        <f>IF(OR('5-man'!AN$65="P",OR('5-man'!AN$65="R",'5-man'!AN$62=$R$274),AND('5-man'!AN$62&lt;=IF('5-man'!$BF$42="",999,'5-man'!$BF$42),OR('5-man'!AN$65="D",LEFT('5-man'!AN$65,3)="ST&gt;",OR(AND('5-man'!AN$63="ST&gt;3",AN252&gt;=100),AND('5-man'!AN$64="ST&gt;3",AN260&gt;=100),AND('5-man'!AN$66="ST&gt;3",AN276&gt;=100),AND('5-man'!AN$67="ST&gt;3",AN284&gt;=100))))),'5-man'!AN$62,0)</f>
        <v/>
      </c>
      <c r="AO275">
        <f>IF(OR('5-man'!AO$65="P",OR('5-man'!AO$65="R",'5-man'!AO$62=$R$274),AND('5-man'!AO$62&lt;=IF('5-man'!$BF$42="",999,'5-man'!$BF$42),OR('5-man'!AO$65="D",LEFT('5-man'!AO$65,3)="ST&gt;",OR(AND('5-man'!AO$63="ST&gt;3",AO252&gt;=100),AND('5-man'!AO$64="ST&gt;3",AO260&gt;=100),AND('5-man'!AO$66="ST&gt;3",AO276&gt;=100),AND('5-man'!AO$67="ST&gt;3",AO284&gt;=100))))),'5-man'!AO$62,0)</f>
        <v/>
      </c>
      <c r="AP275">
        <f>IF(OR('5-man'!AP$65="P",OR('5-man'!AP$65="R",'5-man'!AP$62=$R$274),AND('5-man'!AP$62&lt;=IF('5-man'!$BF$42="",999,'5-man'!$BF$42),OR('5-man'!AP$65="D",LEFT('5-man'!AP$65,3)="ST&gt;",OR(AND('5-man'!AP$63="ST&gt;3",AP252&gt;=100),AND('5-man'!AP$64="ST&gt;3",AP260&gt;=100),AND('5-man'!AP$66="ST&gt;3",AP276&gt;=100),AND('5-man'!AP$67="ST&gt;3",AP284&gt;=100))))),'5-man'!AP$62,0)</f>
        <v/>
      </c>
      <c r="AQ275">
        <f>IF(OR('5-man'!AQ$65="P",OR('5-man'!AQ$65="R",'5-man'!AQ$62=$R$274),AND('5-man'!AQ$62&lt;=IF('5-man'!$BF$42="",999,'5-man'!$BF$42),OR('5-man'!AQ$65="D",LEFT('5-man'!AQ$65,3)="ST&gt;",OR(AND('5-man'!AQ$63="ST&gt;3",AQ252&gt;=100),AND('5-man'!AQ$64="ST&gt;3",AQ260&gt;=100),AND('5-man'!AQ$66="ST&gt;3",AQ276&gt;=100),AND('5-man'!AQ$67="ST&gt;3",AQ284&gt;=100))))),'5-man'!AQ$62,0)</f>
        <v/>
      </c>
      <c r="AR275">
        <f>IF(OR('5-man'!AR$65="P",OR('5-man'!AR$65="R",'5-man'!AR$62=$R$274),AND('5-man'!AR$62&lt;=IF('5-man'!$BF$42="",999,'5-man'!$BF$42),OR('5-man'!AR$65="D",LEFT('5-man'!AR$65,3)="ST&gt;",OR(AND('5-man'!AR$63="ST&gt;3",AR252&gt;=100),AND('5-man'!AR$64="ST&gt;3",AR260&gt;=100),AND('5-man'!AR$66="ST&gt;3",AR276&gt;=100),AND('5-man'!AR$67="ST&gt;3",AR284&gt;=100))))),'5-man'!AR$62,0)</f>
        <v/>
      </c>
      <c r="AS275">
        <f>IF(OR('5-man'!AS$65="P",OR('5-man'!AS$65="R",'5-man'!AS$62=$R$274),AND('5-man'!AS$62&lt;=IF('5-man'!$BF$42="",999,'5-man'!$BF$42),OR('5-man'!AS$65="D",LEFT('5-man'!AS$65,3)="ST&gt;",OR(AND('5-man'!AS$63="ST&gt;3",AS252&gt;=100),AND('5-man'!AS$64="ST&gt;3",AS260&gt;=100),AND('5-man'!AS$66="ST&gt;3",AS276&gt;=100),AND('5-man'!AS$67="ST&gt;3",AS284&gt;=100))))),'5-man'!AS$62,0)</f>
        <v/>
      </c>
      <c r="AT275">
        <f>IF(OR('5-man'!AT$65="P",OR('5-man'!AT$65="R",'5-man'!AT$62=$R$274),AND('5-man'!AT$62&lt;=IF('5-man'!$BF$42="",999,'5-man'!$BF$42),OR('5-man'!AT$65="D",LEFT('5-man'!AT$65,3)="ST&gt;",OR(AND('5-man'!AT$63="ST&gt;3",AT252&gt;=100),AND('5-man'!AT$64="ST&gt;3",AT260&gt;=100),AND('5-man'!AT$66="ST&gt;3",AT276&gt;=100),AND('5-man'!AT$67="ST&gt;3",AT284&gt;=100))))),'5-man'!AT$62,0)</f>
        <v/>
      </c>
      <c r="AU275">
        <f>IF(OR('5-man'!AU$65="P",OR('5-man'!AU$65="R",'5-man'!AU$62=$R$274),AND('5-man'!AU$62&lt;=IF('5-man'!$BF$42="",999,'5-man'!$BF$42),OR('5-man'!AU$65="D",LEFT('5-man'!AU$65,3)="ST&gt;",OR(AND('5-man'!AU$63="ST&gt;3",AU252&gt;=100),AND('5-man'!AU$64="ST&gt;3",AU260&gt;=100),AND('5-man'!AU$66="ST&gt;3",AU276&gt;=100),AND('5-man'!AU$67="ST&gt;3",AU284&gt;=100))))),'5-man'!AU$62,0)</f>
        <v/>
      </c>
      <c r="AV275">
        <f>IF(OR('5-man'!AV$65="P",OR('5-man'!AV$65="R",'5-man'!AV$62=$R$274),AND('5-man'!AV$62&lt;=IF('5-man'!$BF$42="",999,'5-man'!$BF$42),OR('5-man'!AV$65="D",LEFT('5-man'!AV$65,3)="ST&gt;",OR(AND('5-man'!AV$63="ST&gt;3",AV252&gt;=100),AND('5-man'!AV$64="ST&gt;3",AV260&gt;=100),AND('5-man'!AV$66="ST&gt;3",AV276&gt;=100),AND('5-man'!AV$67="ST&gt;3",AV284&gt;=100))))),'5-man'!AV$62,0)</f>
        <v/>
      </c>
      <c r="AW275">
        <f>IF(OR('5-man'!AW$65="P",OR('5-man'!AW$65="R",'5-man'!AW$62=$R$274),AND('5-man'!AW$62&lt;=IF('5-man'!$BF$42="",999,'5-man'!$BF$42),OR('5-man'!AW$65="D",LEFT('5-man'!AW$65,3)="ST&gt;",OR(AND('5-man'!AW$63="ST&gt;3",AW252&gt;=100),AND('5-man'!AW$64="ST&gt;3",AW260&gt;=100),AND('5-man'!AW$66="ST&gt;3",AW276&gt;=100),AND('5-man'!AW$67="ST&gt;3",AW284&gt;=100))))),'5-man'!AW$62,0)</f>
        <v/>
      </c>
      <c r="AX275">
        <f>IF(OR('5-man'!AX$65="P",OR('5-man'!AX$65="R",'5-man'!AX$62=$R$274),AND('5-man'!AX$62&lt;=IF('5-man'!$BF$42="",999,'5-man'!$BF$42),OR('5-man'!AX$65="D",LEFT('5-man'!AX$65,3)="ST&gt;",OR(AND('5-man'!AX$63="ST&gt;3",AX252&gt;=100),AND('5-man'!AX$64="ST&gt;3",AX260&gt;=100),AND('5-man'!AX$66="ST&gt;3",AX276&gt;=100),AND('5-man'!AX$67="ST&gt;3",AX284&gt;=100))))),'5-man'!AX$62,0)</f>
        <v/>
      </c>
      <c r="AY275">
        <f>IF(OR('5-man'!AY$65="P",OR('5-man'!AY$65="R",'5-man'!AY$62=$R$274),AND('5-man'!AY$62&lt;=IF('5-man'!$BF$42="",999,'5-man'!$BF$42),OR('5-man'!AY$65="D",LEFT('5-man'!AY$65,3)="ST&gt;",OR(AND('5-man'!AY$63="ST&gt;3",AY252&gt;=100),AND('5-man'!AY$64="ST&gt;3",AY260&gt;=100),AND('5-man'!AY$66="ST&gt;3",AY276&gt;=100),AND('5-man'!AY$67="ST&gt;3",AY284&gt;=100))))),'5-man'!AY$62,0)</f>
        <v/>
      </c>
      <c r="AZ275">
        <f>IF(OR('5-man'!AZ$65="P",OR('5-man'!AZ$65="R",'5-man'!AZ$62=$R$274),AND('5-man'!AZ$62&lt;=IF('5-man'!$BF$42="",999,'5-man'!$BF$42),OR('5-man'!AZ$65="D",LEFT('5-man'!AZ$65,3)="ST&gt;",OR(AND('5-man'!AZ$63="ST&gt;3",AZ252&gt;=100),AND('5-man'!AZ$64="ST&gt;3",AZ260&gt;=100),AND('5-man'!AZ$66="ST&gt;3",AZ276&gt;=100),AND('5-man'!AZ$67="ST&gt;3",AZ284&gt;=100))))),'5-man'!AZ$62,0)</f>
        <v/>
      </c>
      <c r="BA275">
        <f>IF(OR('5-man'!BA$65="P",OR('5-man'!BA$65="R",'5-man'!BA$62=$R$274),AND('5-man'!BA$62&lt;=IF('5-man'!$BF$42="",999,'5-man'!$BF$42),OR('5-man'!BA$65="D",LEFT('5-man'!BA$65,3)="ST&gt;",OR(AND('5-man'!BA$63="ST&gt;3",BA252&gt;=100),AND('5-man'!BA$64="ST&gt;3",BA260&gt;=100),AND('5-man'!BA$66="ST&gt;3",BA276&gt;=100),AND('5-man'!BA$67="ST&gt;3",BA284&gt;=100))))),'5-man'!BA$62,0)</f>
        <v/>
      </c>
      <c r="BB275">
        <f>IF(OR('5-man'!BB$65="P",OR('5-man'!BB$65="R",'5-man'!BB$62=$R$274),AND('5-man'!BB$62&lt;=IF('5-man'!$BF$42="",999,'5-man'!$BF$42),OR('5-man'!BB$65="D",LEFT('5-man'!BB$65,3)="ST&gt;",OR(AND('5-man'!BB$63="ST&gt;3",BB252&gt;=100),AND('5-man'!BB$64="ST&gt;3",BB260&gt;=100),AND('5-man'!BB$66="ST&gt;3",BB276&gt;=100),AND('5-man'!BB$67="ST&gt;3",BB284&gt;=100))))),'5-man'!BB$62,0)</f>
        <v/>
      </c>
      <c r="BC275">
        <f>IF(OR('5-man'!BC$65="P",OR('5-man'!BC$65="R",'5-man'!BC$62=$R$274),AND('5-man'!BC$62&lt;=IF('5-man'!$BF$42="",999,'5-man'!$BF$42),OR('5-man'!BC$65="D",LEFT('5-man'!BC$65,3)="ST&gt;",OR(AND('5-man'!BC$63="ST&gt;3",BC252&gt;=100),AND('5-man'!BC$64="ST&gt;3",BC260&gt;=100),AND('5-man'!BC$66="ST&gt;3",BC276&gt;=100),AND('5-man'!BC$67="ST&gt;3",BC284&gt;=100))))),'5-man'!BC$62,0)</f>
        <v/>
      </c>
      <c r="BD275">
        <f>IF(OR('5-man'!BD$65="P",OR('5-man'!BD$65="R",'5-man'!BD$62=$R$274),AND('5-man'!BD$62&lt;=IF('5-man'!$BF$42="",999,'5-man'!$BF$42),OR('5-man'!BD$65="D",LEFT('5-man'!BD$65,3)="ST&gt;",OR(AND('5-man'!BD$63="ST&gt;3",BD252&gt;=100),AND('5-man'!BD$64="ST&gt;3",BD260&gt;=100),AND('5-man'!BD$66="ST&gt;3",BD276&gt;=100),AND('5-man'!BD$67="ST&gt;3",BD284&gt;=100))))),'5-man'!BD$62,0)</f>
        <v/>
      </c>
      <c r="BE275">
        <f>IF(OR('5-man'!BE$65="P",OR('5-man'!BE$65="R",'5-man'!BE$62=$R$274),AND('5-man'!BE$62&lt;=IF('5-man'!$BF$42="",999,'5-man'!$BF$42),OR('5-man'!BE$65="D",LEFT('5-man'!BE$65,3)="ST&gt;",OR(AND('5-man'!BE$63="ST&gt;3",BE252&gt;=100),AND('5-man'!BE$64="ST&gt;3",BE260&gt;=100),AND('5-man'!BE$66="ST&gt;3",BE276&gt;=100),AND('5-man'!BE$67="ST&gt;3",BE284&gt;=100))))),'5-man'!BE$62,0)</f>
        <v/>
      </c>
      <c r="BF275">
        <f>IF(OR('5-man'!BF$65="P",OR('5-man'!BF$65="R",'5-man'!BF$62=$R$274),AND('5-man'!BF$62&lt;=IF('5-man'!$BF$42="",999,'5-man'!$BF$42),OR('5-man'!BF$65="D",LEFT('5-man'!BF$65,3)="ST&gt;",OR(AND('5-man'!BF$63="ST&gt;3",BF252&gt;=100),AND('5-man'!BF$64="ST&gt;3",BF260&gt;=100),AND('5-man'!BF$66="ST&gt;3",BF276&gt;=100),AND('5-man'!BF$67="ST&gt;3",BF284&gt;=100))))),'5-man'!BF$62,0)</f>
        <v/>
      </c>
      <c r="BG275">
        <f>IF(OR('5-man'!BG$65="P",OR('5-man'!BG$65="R",'5-man'!BG$62=$R$274),AND('5-man'!BG$62&lt;=IF('5-man'!$BF$42="",999,'5-man'!$BF$42),OR('5-man'!BG$65="D",LEFT('5-man'!BG$65,3)="ST&gt;",OR(AND('5-man'!BG$63="ST&gt;3",BG252&gt;=100),AND('5-man'!BG$64="ST&gt;3",BG260&gt;=100),AND('5-man'!BG$66="ST&gt;3",BG276&gt;=100),AND('5-man'!BG$67="ST&gt;3",BG284&gt;=100))))),'5-man'!BG$62,0)</f>
        <v/>
      </c>
      <c r="BH275">
        <f>IF(OR('5-man'!BH$65="P",OR('5-man'!BH$65="R",'5-man'!BH$62=$R$274),AND('5-man'!BH$62&lt;=IF('5-man'!$BF$42="",999,'5-man'!$BF$42),OR('5-man'!BH$65="D",LEFT('5-man'!BH$65,3)="ST&gt;",OR(AND('5-man'!BH$63="ST&gt;3",BH252&gt;=100),AND('5-man'!BH$64="ST&gt;3",BH260&gt;=100),AND('5-man'!BH$66="ST&gt;3",BH276&gt;=100),AND('5-man'!BH$67="ST&gt;3",BH284&gt;=100))))),'5-man'!BH$62,0)</f>
        <v/>
      </c>
      <c r="BI275">
        <f>IF(OR('5-man'!BI$65="P",OR('5-man'!BI$65="R",'5-man'!BI$62=$R$274),AND('5-man'!BI$62&lt;=IF('5-man'!$BF$42="",999,'5-man'!$BF$42),OR('5-man'!BI$65="D",LEFT('5-man'!BI$65,3)="ST&gt;",OR(AND('5-man'!BI$63="ST&gt;3",BI252&gt;=100),AND('5-man'!BI$64="ST&gt;3",BI260&gt;=100),AND('5-man'!BI$66="ST&gt;3",BI276&gt;=100),AND('5-man'!BI$67="ST&gt;3",BI284&gt;=100))))),'5-man'!BI$62,0)</f>
        <v/>
      </c>
      <c r="BJ275">
        <f>IF(OR('5-man'!BJ$65="P",OR('5-man'!BJ$65="R",'5-man'!BJ$62=$R$274),AND('5-man'!BJ$62&lt;=IF('5-man'!$BF$42="",999,'5-man'!$BF$42),OR('5-man'!BJ$65="D",LEFT('5-man'!BJ$65,3)="ST&gt;",OR(AND('5-man'!BJ$63="ST&gt;3",BJ252&gt;=100),AND('5-man'!BJ$64="ST&gt;3",BJ260&gt;=100),AND('5-man'!BJ$66="ST&gt;3",BJ276&gt;=100),AND('5-man'!BJ$67="ST&gt;3",BJ284&gt;=100))))),'5-man'!BJ$62,0)</f>
        <v/>
      </c>
      <c r="BK275">
        <f>IF(OR('5-man'!BK$65="P",OR('5-man'!BK$65="R",'5-man'!BK$62=$R$274),AND('5-man'!BK$62&lt;=IF('5-man'!$BF$42="",999,'5-man'!$BF$42),OR('5-man'!BK$65="D",LEFT('5-man'!BK$65,3)="ST&gt;",OR(AND('5-man'!BK$63="ST&gt;3",BK252&gt;=100),AND('5-man'!BK$64="ST&gt;3",BK260&gt;=100),AND('5-man'!BK$66="ST&gt;3",BK276&gt;=100),AND('5-man'!BK$67="ST&gt;3",BK284&gt;=100))))),'5-man'!BK$62,0)</f>
        <v/>
      </c>
      <c r="BL275">
        <f>IF(OR('5-man'!BL$65="P",OR('5-man'!BL$65="R",'5-man'!BL$62=$R$274),AND('5-man'!BL$62&lt;=IF('5-man'!$BF$42="",999,'5-man'!$BF$42),OR('5-man'!BL$65="D",LEFT('5-man'!BL$65,3)="ST&gt;",OR(AND('5-man'!BL$63="ST&gt;3",BL252&gt;=100),AND('5-man'!BL$64="ST&gt;3",BL260&gt;=100),AND('5-man'!BL$66="ST&gt;3",BL276&gt;=100),AND('5-man'!BL$67="ST&gt;3",BL284&gt;=100))))),'5-man'!BL$62,0)</f>
        <v/>
      </c>
      <c r="BM275">
        <f>IF(OR('5-man'!BM$65="P",OR('5-man'!BM$65="R",'5-man'!BM$62=$R$274),AND('5-man'!BM$62&lt;=IF('5-man'!$BF$42="",999,'5-man'!$BF$42),OR('5-man'!BM$65="D",LEFT('5-man'!BM$65,3)="ST&gt;",OR(AND('5-man'!BM$63="ST&gt;3",BM252&gt;=100),AND('5-man'!BM$64="ST&gt;3",BM260&gt;=100),AND('5-man'!BM$66="ST&gt;3",BM276&gt;=100),AND('5-man'!BM$67="ST&gt;3",BM284&gt;=100))))),'5-man'!BM$62,0)</f>
        <v/>
      </c>
      <c r="BN275">
        <f>IF(OR('5-man'!BN$65="P",OR('5-man'!BN$65="R",'5-man'!BN$62=$R$274),AND('5-man'!BN$62&lt;=IF('5-man'!$BF$42="",999,'5-man'!$BF$42),OR('5-man'!BN$65="D",LEFT('5-man'!BN$65,3)="ST&gt;",OR(AND('5-man'!BN$63="ST&gt;3",BN252&gt;=100),AND('5-man'!BN$64="ST&gt;3",BN260&gt;=100),AND('5-man'!BN$66="ST&gt;3",BN276&gt;=100),AND('5-man'!BN$67="ST&gt;3",BN284&gt;=100))))),'5-man'!BN$62,0)</f>
        <v/>
      </c>
      <c r="BO275">
        <f>IF(OR('5-man'!BO$65="P",OR('5-man'!BO$65="R",'5-man'!BO$62=$R$274),AND('5-man'!BO$62&lt;=IF('5-man'!$BF$42="",999,'5-man'!$BF$42),OR('5-man'!BO$65="D",LEFT('5-man'!BO$65,3)="ST&gt;",OR(AND('5-man'!BO$63="ST&gt;3",BO252&gt;=100),AND('5-man'!BO$64="ST&gt;3",BO260&gt;=100),AND('5-man'!BO$66="ST&gt;3",BO276&gt;=100),AND('5-man'!BO$67="ST&gt;3",BO284&gt;=100))))),'5-man'!BO$62,0)</f>
        <v/>
      </c>
      <c r="BP275">
        <f>IF(OR('5-man'!BP$65="P",OR('5-man'!BP$65="R",'5-man'!BP$62=$R$274),AND('5-man'!BP$62&lt;=IF('5-man'!$BF$42="",999,'5-man'!$BF$42),OR('5-man'!BP$65="D",LEFT('5-man'!BP$65,3)="ST&gt;",OR(AND('5-man'!BP$63="ST&gt;3",BP252&gt;=100),AND('5-man'!BP$64="ST&gt;3",BP260&gt;=100),AND('5-man'!BP$66="ST&gt;3",BP276&gt;=100),AND('5-man'!BP$67="ST&gt;3",BP284&gt;=100))))),'5-man'!BP$62,0)</f>
        <v/>
      </c>
      <c r="BQ275">
        <f>IF(OR('5-man'!BQ$65="P",OR('5-man'!BQ$65="R",'5-man'!BQ$62=$R$274),AND('5-man'!BQ$62&lt;=IF('5-man'!$BF$42="",999,'5-man'!$BF$42),OR('5-man'!BQ$65="D",LEFT('5-man'!BQ$65,3)="ST&gt;",OR(AND('5-man'!BQ$63="ST&gt;3",BQ252&gt;=100),AND('5-man'!BQ$64="ST&gt;3",BQ260&gt;=100),AND('5-man'!BQ$66="ST&gt;3",BQ276&gt;=100),AND('5-man'!BQ$67="ST&gt;3",BQ284&gt;=100))))),'5-man'!BQ$62,0)</f>
        <v/>
      </c>
      <c r="BR275">
        <f>IF(OR('5-man'!BR$65="P",OR('5-man'!BR$65="R",'5-man'!BR$62=$R$274),AND('5-man'!BR$62&lt;=IF('5-man'!$BF$42="",999,'5-man'!$BF$42),OR('5-man'!BR$65="D",LEFT('5-man'!BR$65,3)="ST&gt;",OR(AND('5-man'!BR$63="ST&gt;3",BR252&gt;=100),AND('5-man'!BR$64="ST&gt;3",BR260&gt;=100),AND('5-man'!BR$66="ST&gt;3",BR276&gt;=100),AND('5-man'!BR$67="ST&gt;3",BR284&gt;=100))))),'5-man'!BR$62,0)</f>
        <v/>
      </c>
      <c r="BS275">
        <f>IF(OR('5-man'!BS$65="P",OR('5-man'!BS$65="R",'5-man'!BS$62=$R$274),AND('5-man'!BS$62&lt;=IF('5-man'!$BF$42="",999,'5-man'!$BF$42),OR('5-man'!BS$65="D",LEFT('5-man'!BS$65,3)="ST&gt;",OR(AND('5-man'!BS$63="ST&gt;3",BS252&gt;=100),AND('5-man'!BS$64="ST&gt;3",BS260&gt;=100),AND('5-man'!BS$66="ST&gt;3",BS276&gt;=100),AND('5-man'!BS$67="ST&gt;3",BS284&gt;=100))))),'5-man'!BS$62,0)</f>
        <v/>
      </c>
      <c r="BT275">
        <f>IF(OR('5-man'!BT$65="P",OR('5-man'!BT$65="R",'5-man'!BT$62=$R$274),AND('5-man'!BT$62&lt;=IF('5-man'!$BF$42="",999,'5-man'!$BF$42),OR('5-man'!BT$65="D",LEFT('5-man'!BT$65,3)="ST&gt;",OR(AND('5-man'!BT$63="ST&gt;3",BT252&gt;=100),AND('5-man'!BT$64="ST&gt;3",BT260&gt;=100),AND('5-man'!BT$66="ST&gt;3",BT276&gt;=100),AND('5-man'!BT$67="ST&gt;3",BT284&gt;=100))))),'5-man'!BT$62,0)</f>
        <v/>
      </c>
      <c r="BU275">
        <f>IF(OR('5-man'!BU$65="P",OR('5-man'!BU$65="R",'5-man'!BU$62=$R$274),AND('5-man'!BU$62&lt;=IF('5-man'!$BF$42="",999,'5-man'!$BF$42),OR('5-man'!BU$65="D",LEFT('5-man'!BU$65,3)="ST&gt;",OR(AND('5-man'!BU$63="ST&gt;3",BU252&gt;=100),AND('5-man'!BU$64="ST&gt;3",BU260&gt;=100),AND('5-man'!BU$66="ST&gt;3",BU276&gt;=100),AND('5-man'!BU$67="ST&gt;3",BU284&gt;=100))))),'5-man'!BU$62,0)</f>
        <v/>
      </c>
      <c r="BV275">
        <f>IF(OR('5-man'!BV$65="P",OR('5-man'!BV$65="R",'5-man'!BV$62=$R$274),AND('5-man'!BV$62&lt;=IF('5-man'!$BF$42="",999,'5-man'!$BF$42),OR('5-man'!BV$65="D",LEFT('5-man'!BV$65,3)="ST&gt;",OR(AND('5-man'!BV$63="ST&gt;3",BV252&gt;=100),AND('5-man'!BV$64="ST&gt;3",BV260&gt;=100),AND('5-man'!BV$66="ST&gt;3",BV276&gt;=100),AND('5-man'!BV$67="ST&gt;3",BV284&gt;=100))))),'5-man'!BV$62,0)</f>
        <v/>
      </c>
      <c r="BW275">
        <f>IF(OR('5-man'!BW$65="P",OR('5-man'!BW$65="R",'5-man'!BW$62=$R$274),AND('5-man'!BW$62&lt;=IF('5-man'!$BF$42="",999,'5-man'!$BF$42),OR('5-man'!BW$65="D",LEFT('5-man'!BW$65,3)="ST&gt;",OR(AND('5-man'!BW$63="ST&gt;3",BW252&gt;=100),AND('5-man'!BW$64="ST&gt;3",BW260&gt;=100),AND('5-man'!BW$66="ST&gt;3",BW276&gt;=100),AND('5-man'!BW$67="ST&gt;3",BW284&gt;=100))))),'5-man'!BW$62,0)</f>
        <v/>
      </c>
      <c r="BX275">
        <f>IF(OR('5-man'!BX$65="P",OR('5-man'!BX$65="R",'5-man'!BX$62=$R$274),AND('5-man'!BX$62&lt;=IF('5-man'!$BF$42="",999,'5-man'!$BF$42),OR('5-man'!BX$65="D",LEFT('5-man'!BX$65,3)="ST&gt;",OR(AND('5-man'!BX$63="ST&gt;3",BX252&gt;=100),AND('5-man'!BX$64="ST&gt;3",BX260&gt;=100),AND('5-man'!BX$66="ST&gt;3",BX276&gt;=100),AND('5-man'!BX$67="ST&gt;3",BX284&gt;=100))))),'5-man'!BX$62,0)</f>
        <v/>
      </c>
      <c r="BY275">
        <f>IF(OR('5-man'!BY$65="P",OR('5-man'!BY$65="R",'5-man'!BY$62=$R$274),AND('5-man'!BY$62&lt;=IF('5-man'!$BF$42="",999,'5-man'!$BF$42),OR('5-man'!BY$65="D",LEFT('5-man'!BY$65,3)="ST&gt;",OR(AND('5-man'!BY$63="ST&gt;3",BY252&gt;=100),AND('5-man'!BY$64="ST&gt;3",BY260&gt;=100),AND('5-man'!BY$66="ST&gt;3",BY276&gt;=100),AND('5-man'!BY$67="ST&gt;3",BY284&gt;=100))))),'5-man'!BY$62,0)</f>
        <v/>
      </c>
      <c r="BZ275">
        <f>IF(OR('5-man'!BZ$65="P",OR('5-man'!BZ$65="R",'5-man'!BZ$62=$R$274),AND('5-man'!BZ$62&lt;=IF('5-man'!$BF$42="",999,'5-man'!$BF$42),OR('5-man'!BZ$65="D",LEFT('5-man'!BZ$65,3)="ST&gt;",OR(AND('5-man'!BZ$63="ST&gt;3",BZ252&gt;=100),AND('5-man'!BZ$64="ST&gt;3",BZ260&gt;=100),AND('5-man'!BZ$66="ST&gt;3",BZ276&gt;=100),AND('5-man'!BZ$67="ST&gt;3",BZ284&gt;=100))))),'5-man'!BZ$62,0)</f>
        <v/>
      </c>
      <c r="CA275">
        <f>IF(OR('5-man'!CA$65="P",OR('5-man'!CA$65="R",'5-man'!CA$62=$R$274),AND('5-man'!CA$62&lt;=IF('5-man'!$BF$42="",999,'5-man'!$BF$42),OR('5-man'!CA$65="D",LEFT('5-man'!CA$65,3)="ST&gt;",OR(AND('5-man'!CA$63="ST&gt;3",CA252&gt;=100),AND('5-man'!CA$64="ST&gt;3",CA260&gt;=100),AND('5-man'!CA$66="ST&gt;3",CA276&gt;=100),AND('5-man'!CA$67="ST&gt;3",CA284&gt;=100))))),'5-man'!CA$62,0)</f>
        <v/>
      </c>
      <c r="CB275">
        <f>IF(OR('5-man'!CB$65="P",OR('5-man'!CB$65="R",'5-man'!CB$62=$R$274),AND('5-man'!CB$62&lt;=IF('5-man'!$BF$42="",999,'5-man'!$BF$42),OR('5-man'!CB$65="D",LEFT('5-man'!CB$65,3)="ST&gt;",OR(AND('5-man'!CB$63="ST&gt;3",CB252&gt;=100),AND('5-man'!CB$64="ST&gt;3",CB260&gt;=100),AND('5-man'!CB$66="ST&gt;3",CB276&gt;=100),AND('5-man'!CB$67="ST&gt;3",CB284&gt;=100))))),'5-man'!CB$62,0)</f>
        <v/>
      </c>
      <c r="CC275">
        <f>IF(OR('5-man'!CC$65="P",OR('5-man'!CC$65="R",'5-man'!CC$62=$R$274),AND('5-man'!CC$62&lt;=IF('5-man'!$BF$42="",999,'5-man'!$BF$42),OR('5-man'!CC$65="D",LEFT('5-man'!CC$65,3)="ST&gt;",OR(AND('5-man'!CC$63="ST&gt;3",CC252&gt;=100),AND('5-man'!CC$64="ST&gt;3",CC260&gt;=100),AND('5-man'!CC$66="ST&gt;3",CC276&gt;=100),AND('5-man'!CC$67="ST&gt;3",CC284&gt;=100))))),'5-man'!CC$62,0)</f>
        <v/>
      </c>
      <c r="CD275">
        <f>IF(OR('5-man'!CD$65="P",OR('5-man'!CD$65="R",'5-man'!CD$62=$R$274),AND('5-man'!CD$62&lt;=IF('5-man'!$BF$42="",999,'5-man'!$BF$42),OR('5-man'!CD$65="D",LEFT('5-man'!CD$65,3)="ST&gt;",OR(AND('5-man'!CD$63="ST&gt;3",CD252&gt;=100),AND('5-man'!CD$64="ST&gt;3",CD260&gt;=100),AND('5-man'!CD$66="ST&gt;3",CD276&gt;=100),AND('5-man'!CD$67="ST&gt;3",CD284&gt;=100))))),'5-man'!CD$62,0)</f>
        <v/>
      </c>
    </row>
    <row r="276">
      <c r="A276" t="inlineStr">
        <is>
          <t>P4 s1</t>
        </is>
      </c>
      <c r="C276">
        <f>MIN(100,B277+IF(AND(OR(NOT(ISNUMBER($R$282)),'5-man'!C$62&gt;$R$282),B277&lt;100,B278+1&gt;=IF(OR('5-man'!$F$45=TRUE,'5-man'!$F$45="TRUE",'5-man'!$F$45="Yes"),25,50)),10,0)+IF('5-man'!C$62=$Q$282,25,0))</f>
        <v/>
      </c>
      <c r="D276">
        <f>MIN(100,C277+IF(AND(OR(NOT(ISNUMBER($R$282)),'5-man'!D$62&gt;$R$282),C277&lt;100,C278+1&gt;=IF(OR('5-man'!$F$45=TRUE,'5-man'!$F$45="TRUE",'5-man'!$F$45="Yes"),25,50)),10,0)+IF('5-man'!D$62=$Q$282,25,0))</f>
        <v/>
      </c>
      <c r="E276">
        <f>MIN(100,D277+IF(AND(OR(NOT(ISNUMBER($R$282)),'5-man'!E$62&gt;$R$282),D277&lt;100,D278+1&gt;=IF(OR('5-man'!$F$45=TRUE,'5-man'!$F$45="TRUE",'5-man'!$F$45="Yes"),25,50)),10,0)+IF('5-man'!E$62=$Q$282,25,0))</f>
        <v/>
      </c>
      <c r="F276">
        <f>MIN(100,E277+IF(AND(OR(NOT(ISNUMBER($R$282)),'5-man'!F$62&gt;$R$282),E277&lt;100,E278+1&gt;=IF(OR('5-man'!$F$45=TRUE,'5-man'!$F$45="TRUE",'5-man'!$F$45="Yes"),25,50)),10,0)+IF('5-man'!F$62=$Q$282,25,0))</f>
        <v/>
      </c>
      <c r="G276">
        <f>MIN(100,F277+IF(AND(OR(NOT(ISNUMBER($R$282)),'5-man'!G$62&gt;$R$282),F277&lt;100,F278+1&gt;=IF(OR('5-man'!$F$45=TRUE,'5-man'!$F$45="TRUE",'5-man'!$F$45="Yes"),25,50)),10,0)+IF('5-man'!G$62=$Q$282,25,0))</f>
        <v/>
      </c>
      <c r="H276">
        <f>MIN(100,G277+IF(AND(OR(NOT(ISNUMBER($R$282)),'5-man'!H$62&gt;$R$282),G277&lt;100,G278+1&gt;=IF(OR('5-man'!$F$45=TRUE,'5-man'!$F$45="TRUE",'5-man'!$F$45="Yes"),25,50)),10,0)+IF('5-man'!H$62=$Q$282,25,0))</f>
        <v/>
      </c>
      <c r="I276">
        <f>MIN(100,H277+IF(AND(OR(NOT(ISNUMBER($R$282)),'5-man'!I$62&gt;$R$282),H277&lt;100,H278+1&gt;=IF(OR('5-man'!$F$45=TRUE,'5-man'!$F$45="TRUE",'5-man'!$F$45="Yes"),25,50)),10,0)+IF('5-man'!I$62=$Q$282,25,0))</f>
        <v/>
      </c>
      <c r="J276">
        <f>MIN(100,I277+IF(AND(OR(NOT(ISNUMBER($R$282)),'5-man'!J$62&gt;$R$282),I277&lt;100,I278+1&gt;=IF(OR('5-man'!$F$45=TRUE,'5-man'!$F$45="TRUE",'5-man'!$F$45="Yes"),25,50)),10,0)+IF('5-man'!J$62=$Q$282,25,0))</f>
        <v/>
      </c>
      <c r="K276">
        <f>MIN(100,J277+IF(AND(OR(NOT(ISNUMBER($R$282)),'5-man'!K$62&gt;$R$282),J277&lt;100,J278+1&gt;=IF(OR('5-man'!$F$45=TRUE,'5-man'!$F$45="TRUE",'5-man'!$F$45="Yes"),25,50)),10,0)+IF('5-man'!K$62=$Q$282,25,0))</f>
        <v/>
      </c>
      <c r="L276">
        <f>MIN(100,K277+IF(AND(OR(NOT(ISNUMBER($R$282)),'5-man'!L$62&gt;$R$282),K277&lt;100,K278+1&gt;=IF(OR('5-man'!$F$45=TRUE,'5-man'!$F$45="TRUE",'5-man'!$F$45="Yes"),25,50)),10,0)+IF('5-man'!L$62=$Q$282,25,0))</f>
        <v/>
      </c>
      <c r="M276">
        <f>MIN(100,L277+IF(AND(OR(NOT(ISNUMBER($R$282)),'5-man'!M$62&gt;$R$282),L277&lt;100,L278+1&gt;=IF(OR('5-man'!$F$45=TRUE,'5-man'!$F$45="TRUE",'5-man'!$F$45="Yes"),25,50)),10,0)+IF('5-man'!M$62=$Q$282,25,0))</f>
        <v/>
      </c>
      <c r="N276">
        <f>MIN(100,M277+IF(AND(OR(NOT(ISNUMBER($R$282)),'5-man'!N$62&gt;$R$282),M277&lt;100,M278+1&gt;=IF(OR('5-man'!$F$45=TRUE,'5-man'!$F$45="TRUE",'5-man'!$F$45="Yes"),25,50)),10,0)+IF('5-man'!N$62=$Q$282,25,0))</f>
        <v/>
      </c>
      <c r="O276">
        <f>MIN(100,N277+IF(AND(OR(NOT(ISNUMBER($R$282)),'5-man'!O$62&gt;$R$282),N277&lt;100,N278+1&gt;=IF(OR('5-man'!$F$45=TRUE,'5-man'!$F$45="TRUE",'5-man'!$F$45="Yes"),25,50)),10,0)+IF('5-man'!O$62=$Q$282,25,0))</f>
        <v/>
      </c>
      <c r="P276">
        <f>MIN(100,O277+IF(AND(OR(NOT(ISNUMBER($R$282)),'5-man'!P$62&gt;$R$282),O277&lt;100,O278+1&gt;=IF(OR('5-man'!$F$45=TRUE,'5-man'!$F$45="TRUE",'5-man'!$F$45="Yes"),25,50)),10,0)+IF('5-man'!P$62=$Q$282,25,0))</f>
        <v/>
      </c>
      <c r="Q276">
        <f>MIN(100,P277+IF(AND(OR(NOT(ISNUMBER($R$282)),'5-man'!Q$62&gt;$R$282),P277&lt;100,P278+1&gt;=IF(OR('5-man'!$F$45=TRUE,'5-man'!$F$45="TRUE",'5-man'!$F$45="Yes"),25,50)),10,0)+IF('5-man'!Q$62=$Q$282,25,0))</f>
        <v/>
      </c>
      <c r="R276">
        <f>MIN(100,Q277+IF(AND(OR(NOT(ISNUMBER($R$282)),'5-man'!R$62&gt;$R$282),Q277&lt;100,Q278+1&gt;=IF(OR('5-man'!$F$45=TRUE,'5-man'!$F$45="TRUE",'5-man'!$F$45="Yes"),25,50)),10,0)+IF('5-man'!R$62=$Q$282,25,0))</f>
        <v/>
      </c>
      <c r="S276">
        <f>MIN(100,R277+IF(AND(OR(NOT(ISNUMBER($R$282)),'5-man'!S$62&gt;$R$282),R277&lt;100,R278+1&gt;=IF(OR('5-man'!$F$45=TRUE,'5-man'!$F$45="TRUE",'5-man'!$F$45="Yes"),25,50)),10,0)+IF('5-man'!S$62=$Q$282,25,0))</f>
        <v/>
      </c>
      <c r="T276">
        <f>MIN(100,S277+IF(AND(OR(NOT(ISNUMBER($R$282)),'5-man'!T$62&gt;$R$282),S277&lt;100,S278+1&gt;=IF(OR('5-man'!$F$45=TRUE,'5-man'!$F$45="TRUE",'5-man'!$F$45="Yes"),25,50)),10,0)+IF('5-man'!T$62=$Q$282,25,0))</f>
        <v/>
      </c>
      <c r="U276">
        <f>MIN(100,T277+IF(AND(OR(NOT(ISNUMBER($R$282)),'5-man'!U$62&gt;$R$282),T277&lt;100,T278+1&gt;=IF(OR('5-man'!$F$45=TRUE,'5-man'!$F$45="TRUE",'5-man'!$F$45="Yes"),25,50)),10,0)+IF('5-man'!U$62=$Q$282,25,0))</f>
        <v/>
      </c>
      <c r="V276">
        <f>MIN(100,U277+IF(AND(OR(NOT(ISNUMBER($R$282)),'5-man'!V$62&gt;$R$282),U277&lt;100,U278+1&gt;=IF(OR('5-man'!$F$45=TRUE,'5-man'!$F$45="TRUE",'5-man'!$F$45="Yes"),25,50)),10,0)+IF('5-man'!V$62=$Q$282,25,0))</f>
        <v/>
      </c>
      <c r="W276">
        <f>MIN(100,V277+IF(AND(OR(NOT(ISNUMBER($R$282)),'5-man'!W$62&gt;$R$282),V277&lt;100,V278+1&gt;=IF(OR('5-man'!$F$45=TRUE,'5-man'!$F$45="TRUE",'5-man'!$F$45="Yes"),25,50)),10,0)+IF('5-man'!W$62=$Q$282,25,0))</f>
        <v/>
      </c>
      <c r="X276">
        <f>MIN(100,W277+IF(AND(OR(NOT(ISNUMBER($R$282)),'5-man'!X$62&gt;$R$282),W277&lt;100,W278+1&gt;=IF(OR('5-man'!$F$45=TRUE,'5-man'!$F$45="TRUE",'5-man'!$F$45="Yes"),25,50)),10,0)+IF('5-man'!X$62=$Q$282,25,0))</f>
        <v/>
      </c>
      <c r="Y276">
        <f>MIN(100,X277+IF(AND(OR(NOT(ISNUMBER($R$282)),'5-man'!Y$62&gt;$R$282),X277&lt;100,X278+1&gt;=IF(OR('5-man'!$F$45=TRUE,'5-man'!$F$45="TRUE",'5-man'!$F$45="Yes"),25,50)),10,0)+IF('5-man'!Y$62=$Q$282,25,0))</f>
        <v/>
      </c>
      <c r="Z276">
        <f>MIN(100,Y277+IF(AND(OR(NOT(ISNUMBER($R$282)),'5-man'!Z$62&gt;$R$282),Y277&lt;100,Y278+1&gt;=IF(OR('5-man'!$F$45=TRUE,'5-man'!$F$45="TRUE",'5-man'!$F$45="Yes"),25,50)),10,0)+IF('5-man'!Z$62=$Q$282,25,0))</f>
        <v/>
      </c>
      <c r="AA276">
        <f>MIN(100,Z277+IF(AND(OR(NOT(ISNUMBER($R$282)),'5-man'!AA$62&gt;$R$282),Z277&lt;100,Z278+1&gt;=IF(OR('5-man'!$F$45=TRUE,'5-man'!$F$45="TRUE",'5-man'!$F$45="Yes"),25,50)),10,0)+IF('5-man'!AA$62=$Q$282,25,0))</f>
        <v/>
      </c>
      <c r="AB276">
        <f>MIN(100,AA277+IF(AND(OR(NOT(ISNUMBER($R$282)),'5-man'!AB$62&gt;$R$282),AA277&lt;100,AA278+1&gt;=IF(OR('5-man'!$F$45=TRUE,'5-man'!$F$45="TRUE",'5-man'!$F$45="Yes"),25,50)),10,0)+IF('5-man'!AB$62=$Q$282,25,0))</f>
        <v/>
      </c>
      <c r="AC276">
        <f>MIN(100,AB277+IF(AND(OR(NOT(ISNUMBER($R$282)),'5-man'!AC$62&gt;$R$282),AB277&lt;100,AB278+1&gt;=IF(OR('5-man'!$F$45=TRUE,'5-man'!$F$45="TRUE",'5-man'!$F$45="Yes"),25,50)),10,0)+IF('5-man'!AC$62=$Q$282,25,0))</f>
        <v/>
      </c>
      <c r="AD276">
        <f>MIN(100,AC277+IF(AND(OR(NOT(ISNUMBER($R$282)),'5-man'!AD$62&gt;$R$282),AC277&lt;100,AC278+1&gt;=IF(OR('5-man'!$F$45=TRUE,'5-man'!$F$45="TRUE",'5-man'!$F$45="Yes"),25,50)),10,0)+IF('5-man'!AD$62=$Q$282,25,0))</f>
        <v/>
      </c>
      <c r="AE276">
        <f>MIN(100,AD277+IF(AND(OR(NOT(ISNUMBER($R$282)),'5-man'!AE$62&gt;$R$282),AD277&lt;100,AD278+1&gt;=IF(OR('5-man'!$F$45=TRUE,'5-man'!$F$45="TRUE",'5-man'!$F$45="Yes"),25,50)),10,0)+IF('5-man'!AE$62=$Q$282,25,0))</f>
        <v/>
      </c>
      <c r="AF276">
        <f>MIN(100,AE277+IF(AND(OR(NOT(ISNUMBER($R$282)),'5-man'!AF$62&gt;$R$282),AE277&lt;100,AE278+1&gt;=IF(OR('5-man'!$F$45=TRUE,'5-man'!$F$45="TRUE",'5-man'!$F$45="Yes"),25,50)),10,0)+IF('5-man'!AF$62=$Q$282,25,0))</f>
        <v/>
      </c>
      <c r="AG276">
        <f>MIN(100,AF277+IF(AND(OR(NOT(ISNUMBER($R$282)),'5-man'!AG$62&gt;$R$282),AF277&lt;100,AF278+1&gt;=IF(OR('5-man'!$F$45=TRUE,'5-man'!$F$45="TRUE",'5-man'!$F$45="Yes"),25,50)),10,0)+IF('5-man'!AG$62=$Q$282,25,0))</f>
        <v/>
      </c>
      <c r="AH276">
        <f>MIN(100,AG277+IF(AND(OR(NOT(ISNUMBER($R$282)),'5-man'!AH$62&gt;$R$282),AG277&lt;100,AG278+1&gt;=IF(OR('5-man'!$F$45=TRUE,'5-man'!$F$45="TRUE",'5-man'!$F$45="Yes"),25,50)),10,0)+IF('5-man'!AH$62=$Q$282,25,0))</f>
        <v/>
      </c>
      <c r="AI276">
        <f>MIN(100,AH277+IF(AND(OR(NOT(ISNUMBER($R$282)),'5-man'!AI$62&gt;$R$282),AH277&lt;100,AH278+1&gt;=IF(OR('5-man'!$F$45=TRUE,'5-man'!$F$45="TRUE",'5-man'!$F$45="Yes"),25,50)),10,0)+IF('5-man'!AI$62=$Q$282,25,0))</f>
        <v/>
      </c>
      <c r="AJ276">
        <f>MIN(100,AI277+IF(AND(OR(NOT(ISNUMBER($R$282)),'5-man'!AJ$62&gt;$R$282),AI277&lt;100,AI278+1&gt;=IF(OR('5-man'!$F$45=TRUE,'5-man'!$F$45="TRUE",'5-man'!$F$45="Yes"),25,50)),10,0)+IF('5-man'!AJ$62=$Q$282,25,0))</f>
        <v/>
      </c>
      <c r="AK276">
        <f>MIN(100,AJ277+IF(AND(OR(NOT(ISNUMBER($R$282)),'5-man'!AK$62&gt;$R$282),AJ277&lt;100,AJ278+1&gt;=IF(OR('5-man'!$F$45=TRUE,'5-man'!$F$45="TRUE",'5-man'!$F$45="Yes"),25,50)),10,0)+IF('5-man'!AK$62=$Q$282,25,0))</f>
        <v/>
      </c>
      <c r="AL276">
        <f>MIN(100,AK277+IF(AND(OR(NOT(ISNUMBER($R$282)),'5-man'!AL$62&gt;$R$282),AK277&lt;100,AK278+1&gt;=IF(OR('5-man'!$F$45=TRUE,'5-man'!$F$45="TRUE",'5-man'!$F$45="Yes"),25,50)),10,0)+IF('5-man'!AL$62=$Q$282,25,0))</f>
        <v/>
      </c>
      <c r="AM276">
        <f>MIN(100,AL277+IF(AND(OR(NOT(ISNUMBER($R$282)),'5-man'!AM$62&gt;$R$282),AL277&lt;100,AL278+1&gt;=IF(OR('5-man'!$F$45=TRUE,'5-man'!$F$45="TRUE",'5-man'!$F$45="Yes"),25,50)),10,0)+IF('5-man'!AM$62=$Q$282,25,0))</f>
        <v/>
      </c>
      <c r="AN276">
        <f>MIN(100,AM277+IF(AND(OR(NOT(ISNUMBER($R$282)),'5-man'!AN$62&gt;$R$282),AM277&lt;100,AM278+1&gt;=IF(OR('5-man'!$F$45=TRUE,'5-man'!$F$45="TRUE",'5-man'!$F$45="Yes"),25,50)),10,0)+IF('5-man'!AN$62=$Q$282,25,0))</f>
        <v/>
      </c>
      <c r="AO276">
        <f>MIN(100,AN277+IF(AND(OR(NOT(ISNUMBER($R$282)),'5-man'!AO$62&gt;$R$282),AN277&lt;100,AN278+1&gt;=IF(OR('5-man'!$F$45=TRUE,'5-man'!$F$45="TRUE",'5-man'!$F$45="Yes"),25,50)),10,0)+IF('5-man'!AO$62=$Q$282,25,0))</f>
        <v/>
      </c>
      <c r="AP276">
        <f>MIN(100,AO277+IF(AND(OR(NOT(ISNUMBER($R$282)),'5-man'!AP$62&gt;$R$282),AO277&lt;100,AO278+1&gt;=IF(OR('5-man'!$F$45=TRUE,'5-man'!$F$45="TRUE",'5-man'!$F$45="Yes"),25,50)),10,0)+IF('5-man'!AP$62=$Q$282,25,0))</f>
        <v/>
      </c>
      <c r="AQ276">
        <f>MIN(100,AP277+IF(AND(OR(NOT(ISNUMBER($R$282)),'5-man'!AQ$62&gt;$R$282),AP277&lt;100,AP278+1&gt;=IF(OR('5-man'!$F$45=TRUE,'5-man'!$F$45="TRUE",'5-man'!$F$45="Yes"),25,50)),10,0)+IF('5-man'!AQ$62=$Q$282,25,0))</f>
        <v/>
      </c>
      <c r="AR276">
        <f>MIN(100,AQ277+IF(AND(OR(NOT(ISNUMBER($R$282)),'5-man'!AR$62&gt;$R$282),AQ277&lt;100,AQ278+1&gt;=IF(OR('5-man'!$F$45=TRUE,'5-man'!$F$45="TRUE",'5-man'!$F$45="Yes"),25,50)),10,0)+IF('5-man'!AR$62=$Q$282,25,0))</f>
        <v/>
      </c>
      <c r="AS276">
        <f>MIN(100,AR277+IF(AND(OR(NOT(ISNUMBER($R$282)),'5-man'!AS$62&gt;$R$282),AR277&lt;100,AR278+1&gt;=IF(OR('5-man'!$F$45=TRUE,'5-man'!$F$45="TRUE",'5-man'!$F$45="Yes"),25,50)),10,0)+IF('5-man'!AS$62=$Q$282,25,0))</f>
        <v/>
      </c>
      <c r="AT276">
        <f>MIN(100,AS277+IF(AND(OR(NOT(ISNUMBER($R$282)),'5-man'!AT$62&gt;$R$282),AS277&lt;100,AS278+1&gt;=IF(OR('5-man'!$F$45=TRUE,'5-man'!$F$45="TRUE",'5-man'!$F$45="Yes"),25,50)),10,0)+IF('5-man'!AT$62=$Q$282,25,0))</f>
        <v/>
      </c>
      <c r="AU276">
        <f>MIN(100,AT277+IF(AND(OR(NOT(ISNUMBER($R$282)),'5-man'!AU$62&gt;$R$282),AT277&lt;100,AT278+1&gt;=IF(OR('5-man'!$F$45=TRUE,'5-man'!$F$45="TRUE",'5-man'!$F$45="Yes"),25,50)),10,0)+IF('5-man'!AU$62=$Q$282,25,0))</f>
        <v/>
      </c>
      <c r="AV276">
        <f>MIN(100,AU277+IF(AND(OR(NOT(ISNUMBER($R$282)),'5-man'!AV$62&gt;$R$282),AU277&lt;100,AU278+1&gt;=IF(OR('5-man'!$F$45=TRUE,'5-man'!$F$45="TRUE",'5-man'!$F$45="Yes"),25,50)),10,0)+IF('5-man'!AV$62=$Q$282,25,0))</f>
        <v/>
      </c>
      <c r="AW276">
        <f>MIN(100,AV277+IF(AND(OR(NOT(ISNUMBER($R$282)),'5-man'!AW$62&gt;$R$282),AV277&lt;100,AV278+1&gt;=IF(OR('5-man'!$F$45=TRUE,'5-man'!$F$45="TRUE",'5-man'!$F$45="Yes"),25,50)),10,0)+IF('5-man'!AW$62=$Q$282,25,0))</f>
        <v/>
      </c>
      <c r="AX276">
        <f>MIN(100,AW277+IF(AND(OR(NOT(ISNUMBER($R$282)),'5-man'!AX$62&gt;$R$282),AW277&lt;100,AW278+1&gt;=IF(OR('5-man'!$F$45=TRUE,'5-man'!$F$45="TRUE",'5-man'!$F$45="Yes"),25,50)),10,0)+IF('5-man'!AX$62=$Q$282,25,0))</f>
        <v/>
      </c>
      <c r="AY276">
        <f>MIN(100,AX277+IF(AND(OR(NOT(ISNUMBER($R$282)),'5-man'!AY$62&gt;$R$282),AX277&lt;100,AX278+1&gt;=IF(OR('5-man'!$F$45=TRUE,'5-man'!$F$45="TRUE",'5-man'!$F$45="Yes"),25,50)),10,0)+IF('5-man'!AY$62=$Q$282,25,0))</f>
        <v/>
      </c>
      <c r="AZ276">
        <f>MIN(100,AY277+IF(AND(OR(NOT(ISNUMBER($R$282)),'5-man'!AZ$62&gt;$R$282),AY277&lt;100,AY278+1&gt;=IF(OR('5-man'!$F$45=TRUE,'5-man'!$F$45="TRUE",'5-man'!$F$45="Yes"),25,50)),10,0)+IF('5-man'!AZ$62=$Q$282,25,0))</f>
        <v/>
      </c>
      <c r="BA276">
        <f>MIN(100,AZ277+IF(AND(OR(NOT(ISNUMBER($R$282)),'5-man'!BA$62&gt;$R$282),AZ277&lt;100,AZ278+1&gt;=IF(OR('5-man'!$F$45=TRUE,'5-man'!$F$45="TRUE",'5-man'!$F$45="Yes"),25,50)),10,0)+IF('5-man'!BA$62=$Q$282,25,0))</f>
        <v/>
      </c>
      <c r="BB276">
        <f>MIN(100,BA277+IF(AND(OR(NOT(ISNUMBER($R$282)),'5-man'!BB$62&gt;$R$282),BA277&lt;100,BA278+1&gt;=IF(OR('5-man'!$F$45=TRUE,'5-man'!$F$45="TRUE",'5-man'!$F$45="Yes"),25,50)),10,0)+IF('5-man'!BB$62=$Q$282,25,0))</f>
        <v/>
      </c>
      <c r="BC276">
        <f>MIN(100,BB277+IF(AND(OR(NOT(ISNUMBER($R$282)),'5-man'!BC$62&gt;$R$282),BB277&lt;100,BB278+1&gt;=IF(OR('5-man'!$F$45=TRUE,'5-man'!$F$45="TRUE",'5-man'!$F$45="Yes"),25,50)),10,0)+IF('5-man'!BC$62=$Q$282,25,0))</f>
        <v/>
      </c>
      <c r="BD276">
        <f>MIN(100,BC277+IF(AND(OR(NOT(ISNUMBER($R$282)),'5-man'!BD$62&gt;$R$282),BC277&lt;100,BC278+1&gt;=IF(OR('5-man'!$F$45=TRUE,'5-man'!$F$45="TRUE",'5-man'!$F$45="Yes"),25,50)),10,0)+IF('5-man'!BD$62=$Q$282,25,0))</f>
        <v/>
      </c>
      <c r="BE276">
        <f>MIN(100,BD277+IF(AND(OR(NOT(ISNUMBER($R$282)),'5-man'!BE$62&gt;$R$282),BD277&lt;100,BD278+1&gt;=IF(OR('5-man'!$F$45=TRUE,'5-man'!$F$45="TRUE",'5-man'!$F$45="Yes"),25,50)),10,0)+IF('5-man'!BE$62=$Q$282,25,0))</f>
        <v/>
      </c>
      <c r="BF276">
        <f>MIN(100,BE277+IF(AND(OR(NOT(ISNUMBER($R$282)),'5-man'!BF$62&gt;$R$282),BE277&lt;100,BE278+1&gt;=IF(OR('5-man'!$F$45=TRUE,'5-man'!$F$45="TRUE",'5-man'!$F$45="Yes"),25,50)),10,0)+IF('5-man'!BF$62=$Q$282,25,0))</f>
        <v/>
      </c>
      <c r="BG276">
        <f>MIN(100,BF277+IF(AND(OR(NOT(ISNUMBER($R$282)),'5-man'!BG$62&gt;$R$282),BF277&lt;100,BF278+1&gt;=IF(OR('5-man'!$F$45=TRUE,'5-man'!$F$45="TRUE",'5-man'!$F$45="Yes"),25,50)),10,0)+IF('5-man'!BG$62=$Q$282,25,0))</f>
        <v/>
      </c>
      <c r="BH276">
        <f>MIN(100,BG277+IF(AND(OR(NOT(ISNUMBER($R$282)),'5-man'!BH$62&gt;$R$282),BG277&lt;100,BG278+1&gt;=IF(OR('5-man'!$F$45=TRUE,'5-man'!$F$45="TRUE",'5-man'!$F$45="Yes"),25,50)),10,0)+IF('5-man'!BH$62=$Q$282,25,0))</f>
        <v/>
      </c>
      <c r="BI276">
        <f>MIN(100,BH277+IF(AND(OR(NOT(ISNUMBER($R$282)),'5-man'!BI$62&gt;$R$282),BH277&lt;100,BH278+1&gt;=IF(OR('5-man'!$F$45=TRUE,'5-man'!$F$45="TRUE",'5-man'!$F$45="Yes"),25,50)),10,0)+IF('5-man'!BI$62=$Q$282,25,0))</f>
        <v/>
      </c>
      <c r="BJ276">
        <f>MIN(100,BI277+IF(AND(OR(NOT(ISNUMBER($R$282)),'5-man'!BJ$62&gt;$R$282),BI277&lt;100,BI278+1&gt;=IF(OR('5-man'!$F$45=TRUE,'5-man'!$F$45="TRUE",'5-man'!$F$45="Yes"),25,50)),10,0)+IF('5-man'!BJ$62=$Q$282,25,0))</f>
        <v/>
      </c>
      <c r="BK276">
        <f>MIN(100,BJ277+IF(AND(OR(NOT(ISNUMBER($R$282)),'5-man'!BK$62&gt;$R$282),BJ277&lt;100,BJ278+1&gt;=IF(OR('5-man'!$F$45=TRUE,'5-man'!$F$45="TRUE",'5-man'!$F$45="Yes"),25,50)),10,0)+IF('5-man'!BK$62=$Q$282,25,0))</f>
        <v/>
      </c>
      <c r="BL276">
        <f>MIN(100,BK277+IF(AND(OR(NOT(ISNUMBER($R$282)),'5-man'!BL$62&gt;$R$282),BK277&lt;100,BK278+1&gt;=IF(OR('5-man'!$F$45=TRUE,'5-man'!$F$45="TRUE",'5-man'!$F$45="Yes"),25,50)),10,0)+IF('5-man'!BL$62=$Q$282,25,0))</f>
        <v/>
      </c>
      <c r="BM276">
        <f>MIN(100,BL277+IF(AND(OR(NOT(ISNUMBER($R$282)),'5-man'!BM$62&gt;$R$282),BL277&lt;100,BL278+1&gt;=IF(OR('5-man'!$F$45=TRUE,'5-man'!$F$45="TRUE",'5-man'!$F$45="Yes"),25,50)),10,0)+IF('5-man'!BM$62=$Q$282,25,0))</f>
        <v/>
      </c>
      <c r="BN276">
        <f>MIN(100,BM277+IF(AND(OR(NOT(ISNUMBER($R$282)),'5-man'!BN$62&gt;$R$282),BM277&lt;100,BM278+1&gt;=IF(OR('5-man'!$F$45=TRUE,'5-man'!$F$45="TRUE",'5-man'!$F$45="Yes"),25,50)),10,0)+IF('5-man'!BN$62=$Q$282,25,0))</f>
        <v/>
      </c>
      <c r="BO276">
        <f>MIN(100,BN277+IF(AND(OR(NOT(ISNUMBER($R$282)),'5-man'!BO$62&gt;$R$282),BN277&lt;100,BN278+1&gt;=IF(OR('5-man'!$F$45=TRUE,'5-man'!$F$45="TRUE",'5-man'!$F$45="Yes"),25,50)),10,0)+IF('5-man'!BO$62=$Q$282,25,0))</f>
        <v/>
      </c>
      <c r="BP276">
        <f>MIN(100,BO277+IF(AND(OR(NOT(ISNUMBER($R$282)),'5-man'!BP$62&gt;$R$282),BO277&lt;100,BO278+1&gt;=IF(OR('5-man'!$F$45=TRUE,'5-man'!$F$45="TRUE",'5-man'!$F$45="Yes"),25,50)),10,0)+IF('5-man'!BP$62=$Q$282,25,0))</f>
        <v/>
      </c>
      <c r="BQ276">
        <f>MIN(100,BP277+IF(AND(OR(NOT(ISNUMBER($R$282)),'5-man'!BQ$62&gt;$R$282),BP277&lt;100,BP278+1&gt;=IF(OR('5-man'!$F$45=TRUE,'5-man'!$F$45="TRUE",'5-man'!$F$45="Yes"),25,50)),10,0)+IF('5-man'!BQ$62=$Q$282,25,0))</f>
        <v/>
      </c>
      <c r="BR276">
        <f>MIN(100,BQ277+IF(AND(OR(NOT(ISNUMBER($R$282)),'5-man'!BR$62&gt;$R$282),BQ277&lt;100,BQ278+1&gt;=IF(OR('5-man'!$F$45=TRUE,'5-man'!$F$45="TRUE",'5-man'!$F$45="Yes"),25,50)),10,0)+IF('5-man'!BR$62=$Q$282,25,0))</f>
        <v/>
      </c>
      <c r="BS276">
        <f>MIN(100,BR277+IF(AND(OR(NOT(ISNUMBER($R$282)),'5-man'!BS$62&gt;$R$282),BR277&lt;100,BR278+1&gt;=IF(OR('5-man'!$F$45=TRUE,'5-man'!$F$45="TRUE",'5-man'!$F$45="Yes"),25,50)),10,0)+IF('5-man'!BS$62=$Q$282,25,0))</f>
        <v/>
      </c>
      <c r="BT276">
        <f>MIN(100,BS277+IF(AND(OR(NOT(ISNUMBER($R$282)),'5-man'!BT$62&gt;$R$282),BS277&lt;100,BS278+1&gt;=IF(OR('5-man'!$F$45=TRUE,'5-man'!$F$45="TRUE",'5-man'!$F$45="Yes"),25,50)),10,0)+IF('5-man'!BT$62=$Q$282,25,0))</f>
        <v/>
      </c>
      <c r="BU276">
        <f>MIN(100,BT277+IF(AND(OR(NOT(ISNUMBER($R$282)),'5-man'!BU$62&gt;$R$282),BT277&lt;100,BT278+1&gt;=IF(OR('5-man'!$F$45=TRUE,'5-man'!$F$45="TRUE",'5-man'!$F$45="Yes"),25,50)),10,0)+IF('5-man'!BU$62=$Q$282,25,0))</f>
        <v/>
      </c>
      <c r="BV276">
        <f>MIN(100,BU277+IF(AND(OR(NOT(ISNUMBER($R$282)),'5-man'!BV$62&gt;$R$282),BU277&lt;100,BU278+1&gt;=IF(OR('5-man'!$F$45=TRUE,'5-man'!$F$45="TRUE",'5-man'!$F$45="Yes"),25,50)),10,0)+IF('5-man'!BV$62=$Q$282,25,0))</f>
        <v/>
      </c>
      <c r="BW276">
        <f>MIN(100,BV277+IF(AND(OR(NOT(ISNUMBER($R$282)),'5-man'!BW$62&gt;$R$282),BV277&lt;100,BV278+1&gt;=IF(OR('5-man'!$F$45=TRUE,'5-man'!$F$45="TRUE",'5-man'!$F$45="Yes"),25,50)),10,0)+IF('5-man'!BW$62=$Q$282,25,0))</f>
        <v/>
      </c>
      <c r="BX276">
        <f>MIN(100,BW277+IF(AND(OR(NOT(ISNUMBER($R$282)),'5-man'!BX$62&gt;$R$282),BW277&lt;100,BW278+1&gt;=IF(OR('5-man'!$F$45=TRUE,'5-man'!$F$45="TRUE",'5-man'!$F$45="Yes"),25,50)),10,0)+IF('5-man'!BX$62=$Q$282,25,0))</f>
        <v/>
      </c>
      <c r="BY276">
        <f>MIN(100,BX277+IF(AND(OR(NOT(ISNUMBER($R$282)),'5-man'!BY$62&gt;$R$282),BX277&lt;100,BX278+1&gt;=IF(OR('5-man'!$F$45=TRUE,'5-man'!$F$45="TRUE",'5-man'!$F$45="Yes"),25,50)),10,0)+IF('5-man'!BY$62=$Q$282,25,0))</f>
        <v/>
      </c>
      <c r="BZ276">
        <f>MIN(100,BY277+IF(AND(OR(NOT(ISNUMBER($R$282)),'5-man'!BZ$62&gt;$R$282),BY277&lt;100,BY278+1&gt;=IF(OR('5-man'!$F$45=TRUE,'5-man'!$F$45="TRUE",'5-man'!$F$45="Yes"),25,50)),10,0)+IF('5-man'!BZ$62=$Q$282,25,0))</f>
        <v/>
      </c>
      <c r="CA276">
        <f>MIN(100,BZ277+IF(AND(OR(NOT(ISNUMBER($R$282)),'5-man'!CA$62&gt;$R$282),BZ277&lt;100,BZ278+1&gt;=IF(OR('5-man'!$F$45=TRUE,'5-man'!$F$45="TRUE",'5-man'!$F$45="Yes"),25,50)),10,0)+IF('5-man'!CA$62=$Q$282,25,0))</f>
        <v/>
      </c>
      <c r="CB276">
        <f>MIN(100,CA277+IF(AND(OR(NOT(ISNUMBER($R$282)),'5-man'!CB$62&gt;$R$282),CA277&lt;100,CA278+1&gt;=IF(OR('5-man'!$F$45=TRUE,'5-man'!$F$45="TRUE",'5-man'!$F$45="Yes"),25,50)),10,0)+IF('5-man'!CB$62=$Q$282,25,0))</f>
        <v/>
      </c>
      <c r="CC276">
        <f>MIN(100,CB277+IF(AND(OR(NOT(ISNUMBER($R$282)),'5-man'!CC$62&gt;$R$282),CB277&lt;100,CB278+1&gt;=IF(OR('5-man'!$F$45=TRUE,'5-man'!$F$45="TRUE",'5-man'!$F$45="Yes"),25,50)),10,0)+IF('5-man'!CC$62=$Q$282,25,0))</f>
        <v/>
      </c>
      <c r="CD276">
        <f>MIN(100,CC277+IF(AND(OR(NOT(ISNUMBER($R$282)),'5-man'!CD$62&gt;$R$282),CC277&lt;100,CC278+1&gt;=IF(OR('5-man'!$F$45=TRUE,'5-man'!$F$45="TRUE",'5-man'!$F$45="Yes"),25,50)),10,0)+IF('5-man'!CD$62=$Q$282,25,0))</f>
        <v/>
      </c>
    </row>
    <row r="277">
      <c r="A277" t="inlineStr">
        <is>
          <t>P4 spec</t>
        </is>
      </c>
      <c r="B277">
        <f>IF('5-man'!$C$45="",100,'5-man'!$C$45)</f>
        <v/>
      </c>
      <c r="C277">
        <f>IF(OR('5-man'!C$66="R",'5-man'!C$62=$R$282),MIN(100,C276+10),IF('5-man'!C$66="P",MIN(100,C276+25),IF(AND('5-man'!C$66="D",C276&gt;=35,'5-man'!C$62&lt;=IF('5-man'!$BF$42="",999,'5-man'!$BF$42)),C276-35,IF(AND(LEFT('5-man'!C$66,3)="ST&gt;",C276&gt;=100,'5-man'!C$62&lt;=IF('5-man'!$BF$42="",999,'5-man'!$BF$42)),0,IF(AND(OR(AND('5-man'!C$63="ST&gt;4",C252&gt;=100),AND('5-man'!C$64="ST&gt;4",C260&gt;=100),AND('5-man'!C$65="ST&gt;4",C268&gt;=100),AND('5-man'!C$67="ST&gt;4",C284&gt;=100)),'5-man'!C$62&lt;=IF('5-man'!$BF$42="",999,'5-man'!$BF$42)),100,C276)))))</f>
        <v/>
      </c>
      <c r="D277">
        <f>IF(OR('5-man'!D$66="R",'5-man'!D$62=$R$282),MIN(100,D276+10),IF('5-man'!D$66="P",MIN(100,D276+25),IF(AND('5-man'!D$66="D",D276&gt;=35,'5-man'!D$62&lt;=IF('5-man'!$BF$42="",999,'5-man'!$BF$42)),D276-35,IF(AND(LEFT('5-man'!D$66,3)="ST&gt;",D276&gt;=100,'5-man'!D$62&lt;=IF('5-man'!$BF$42="",999,'5-man'!$BF$42)),0,IF(AND(OR(AND('5-man'!D$63="ST&gt;4",D252&gt;=100),AND('5-man'!D$64="ST&gt;4",D260&gt;=100),AND('5-man'!D$65="ST&gt;4",D268&gt;=100),AND('5-man'!D$67="ST&gt;4",D284&gt;=100)),'5-man'!D$62&lt;=IF('5-man'!$BF$42="",999,'5-man'!$BF$42)),100,D276)))))</f>
        <v/>
      </c>
      <c r="E277">
        <f>IF(OR('5-man'!E$66="R",'5-man'!E$62=$R$282),MIN(100,E276+10),IF('5-man'!E$66="P",MIN(100,E276+25),IF(AND('5-man'!E$66="D",E276&gt;=35,'5-man'!E$62&lt;=IF('5-man'!$BF$42="",999,'5-man'!$BF$42)),E276-35,IF(AND(LEFT('5-man'!E$66,3)="ST&gt;",E276&gt;=100,'5-man'!E$62&lt;=IF('5-man'!$BF$42="",999,'5-man'!$BF$42)),0,IF(AND(OR(AND('5-man'!E$63="ST&gt;4",E252&gt;=100),AND('5-man'!E$64="ST&gt;4",E260&gt;=100),AND('5-man'!E$65="ST&gt;4",E268&gt;=100),AND('5-man'!E$67="ST&gt;4",E284&gt;=100)),'5-man'!E$62&lt;=IF('5-man'!$BF$42="",999,'5-man'!$BF$42)),100,E276)))))</f>
        <v/>
      </c>
      <c r="F277">
        <f>IF(OR('5-man'!F$66="R",'5-man'!F$62=$R$282),MIN(100,F276+10),IF('5-man'!F$66="P",MIN(100,F276+25),IF(AND('5-man'!F$66="D",F276&gt;=35,'5-man'!F$62&lt;=IF('5-man'!$BF$42="",999,'5-man'!$BF$42)),F276-35,IF(AND(LEFT('5-man'!F$66,3)="ST&gt;",F276&gt;=100,'5-man'!F$62&lt;=IF('5-man'!$BF$42="",999,'5-man'!$BF$42)),0,IF(AND(OR(AND('5-man'!F$63="ST&gt;4",F252&gt;=100),AND('5-man'!F$64="ST&gt;4",F260&gt;=100),AND('5-man'!F$65="ST&gt;4",F268&gt;=100),AND('5-man'!F$67="ST&gt;4",F284&gt;=100)),'5-man'!F$62&lt;=IF('5-man'!$BF$42="",999,'5-man'!$BF$42)),100,F276)))))</f>
        <v/>
      </c>
      <c r="G277">
        <f>IF(OR('5-man'!G$66="R",'5-man'!G$62=$R$282),MIN(100,G276+10),IF('5-man'!G$66="P",MIN(100,G276+25),IF(AND('5-man'!G$66="D",G276&gt;=35,'5-man'!G$62&lt;=IF('5-man'!$BF$42="",999,'5-man'!$BF$42)),G276-35,IF(AND(LEFT('5-man'!G$66,3)="ST&gt;",G276&gt;=100,'5-man'!G$62&lt;=IF('5-man'!$BF$42="",999,'5-man'!$BF$42)),0,IF(AND(OR(AND('5-man'!G$63="ST&gt;4",G252&gt;=100),AND('5-man'!G$64="ST&gt;4",G260&gt;=100),AND('5-man'!G$65="ST&gt;4",G268&gt;=100),AND('5-man'!G$67="ST&gt;4",G284&gt;=100)),'5-man'!G$62&lt;=IF('5-man'!$BF$42="",999,'5-man'!$BF$42)),100,G276)))))</f>
        <v/>
      </c>
      <c r="H277">
        <f>IF(OR('5-man'!H$66="R",'5-man'!H$62=$R$282),MIN(100,H276+10),IF('5-man'!H$66="P",MIN(100,H276+25),IF(AND('5-man'!H$66="D",H276&gt;=35,'5-man'!H$62&lt;=IF('5-man'!$BF$42="",999,'5-man'!$BF$42)),H276-35,IF(AND(LEFT('5-man'!H$66,3)="ST&gt;",H276&gt;=100,'5-man'!H$62&lt;=IF('5-man'!$BF$42="",999,'5-man'!$BF$42)),0,IF(AND(OR(AND('5-man'!H$63="ST&gt;4",H252&gt;=100),AND('5-man'!H$64="ST&gt;4",H260&gt;=100),AND('5-man'!H$65="ST&gt;4",H268&gt;=100),AND('5-man'!H$67="ST&gt;4",H284&gt;=100)),'5-man'!H$62&lt;=IF('5-man'!$BF$42="",999,'5-man'!$BF$42)),100,H276)))))</f>
        <v/>
      </c>
      <c r="I277">
        <f>IF(OR('5-man'!I$66="R",'5-man'!I$62=$R$282),MIN(100,I276+10),IF('5-man'!I$66="P",MIN(100,I276+25),IF(AND('5-man'!I$66="D",I276&gt;=35,'5-man'!I$62&lt;=IF('5-man'!$BF$42="",999,'5-man'!$BF$42)),I276-35,IF(AND(LEFT('5-man'!I$66,3)="ST&gt;",I276&gt;=100,'5-man'!I$62&lt;=IF('5-man'!$BF$42="",999,'5-man'!$BF$42)),0,IF(AND(OR(AND('5-man'!I$63="ST&gt;4",I252&gt;=100),AND('5-man'!I$64="ST&gt;4",I260&gt;=100),AND('5-man'!I$65="ST&gt;4",I268&gt;=100),AND('5-man'!I$67="ST&gt;4",I284&gt;=100)),'5-man'!I$62&lt;=IF('5-man'!$BF$42="",999,'5-man'!$BF$42)),100,I276)))))</f>
        <v/>
      </c>
      <c r="J277">
        <f>IF(OR('5-man'!J$66="R",'5-man'!J$62=$R$282),MIN(100,J276+10),IF('5-man'!J$66="P",MIN(100,J276+25),IF(AND('5-man'!J$66="D",J276&gt;=35,'5-man'!J$62&lt;=IF('5-man'!$BF$42="",999,'5-man'!$BF$42)),J276-35,IF(AND(LEFT('5-man'!J$66,3)="ST&gt;",J276&gt;=100,'5-man'!J$62&lt;=IF('5-man'!$BF$42="",999,'5-man'!$BF$42)),0,IF(AND(OR(AND('5-man'!J$63="ST&gt;4",J252&gt;=100),AND('5-man'!J$64="ST&gt;4",J260&gt;=100),AND('5-man'!J$65="ST&gt;4",J268&gt;=100),AND('5-man'!J$67="ST&gt;4",J284&gt;=100)),'5-man'!J$62&lt;=IF('5-man'!$BF$42="",999,'5-man'!$BF$42)),100,J276)))))</f>
        <v/>
      </c>
      <c r="K277">
        <f>IF(OR('5-man'!K$66="R",'5-man'!K$62=$R$282),MIN(100,K276+10),IF('5-man'!K$66="P",MIN(100,K276+25),IF(AND('5-man'!K$66="D",K276&gt;=35,'5-man'!K$62&lt;=IF('5-man'!$BF$42="",999,'5-man'!$BF$42)),K276-35,IF(AND(LEFT('5-man'!K$66,3)="ST&gt;",K276&gt;=100,'5-man'!K$62&lt;=IF('5-man'!$BF$42="",999,'5-man'!$BF$42)),0,IF(AND(OR(AND('5-man'!K$63="ST&gt;4",K252&gt;=100),AND('5-man'!K$64="ST&gt;4",K260&gt;=100),AND('5-man'!K$65="ST&gt;4",K268&gt;=100),AND('5-man'!K$67="ST&gt;4",K284&gt;=100)),'5-man'!K$62&lt;=IF('5-man'!$BF$42="",999,'5-man'!$BF$42)),100,K276)))))</f>
        <v/>
      </c>
      <c r="L277">
        <f>IF(OR('5-man'!L$66="R",'5-man'!L$62=$R$282),MIN(100,L276+10),IF('5-man'!L$66="P",MIN(100,L276+25),IF(AND('5-man'!L$66="D",L276&gt;=35,'5-man'!L$62&lt;=IF('5-man'!$BF$42="",999,'5-man'!$BF$42)),L276-35,IF(AND(LEFT('5-man'!L$66,3)="ST&gt;",L276&gt;=100,'5-man'!L$62&lt;=IF('5-man'!$BF$42="",999,'5-man'!$BF$42)),0,IF(AND(OR(AND('5-man'!L$63="ST&gt;4",L252&gt;=100),AND('5-man'!L$64="ST&gt;4",L260&gt;=100),AND('5-man'!L$65="ST&gt;4",L268&gt;=100),AND('5-man'!L$67="ST&gt;4",L284&gt;=100)),'5-man'!L$62&lt;=IF('5-man'!$BF$42="",999,'5-man'!$BF$42)),100,L276)))))</f>
        <v/>
      </c>
      <c r="M277">
        <f>IF(OR('5-man'!M$66="R",'5-man'!M$62=$R$282),MIN(100,M276+10),IF('5-man'!M$66="P",MIN(100,M276+25),IF(AND('5-man'!M$66="D",M276&gt;=35,'5-man'!M$62&lt;=IF('5-man'!$BF$42="",999,'5-man'!$BF$42)),M276-35,IF(AND(LEFT('5-man'!M$66,3)="ST&gt;",M276&gt;=100,'5-man'!M$62&lt;=IF('5-man'!$BF$42="",999,'5-man'!$BF$42)),0,IF(AND(OR(AND('5-man'!M$63="ST&gt;4",M252&gt;=100),AND('5-man'!M$64="ST&gt;4",M260&gt;=100),AND('5-man'!M$65="ST&gt;4",M268&gt;=100),AND('5-man'!M$67="ST&gt;4",M284&gt;=100)),'5-man'!M$62&lt;=IF('5-man'!$BF$42="",999,'5-man'!$BF$42)),100,M276)))))</f>
        <v/>
      </c>
      <c r="N277">
        <f>IF(OR('5-man'!N$66="R",'5-man'!N$62=$R$282),MIN(100,N276+10),IF('5-man'!N$66="P",MIN(100,N276+25),IF(AND('5-man'!N$66="D",N276&gt;=35,'5-man'!N$62&lt;=IF('5-man'!$BF$42="",999,'5-man'!$BF$42)),N276-35,IF(AND(LEFT('5-man'!N$66,3)="ST&gt;",N276&gt;=100,'5-man'!N$62&lt;=IF('5-man'!$BF$42="",999,'5-man'!$BF$42)),0,IF(AND(OR(AND('5-man'!N$63="ST&gt;4",N252&gt;=100),AND('5-man'!N$64="ST&gt;4",N260&gt;=100),AND('5-man'!N$65="ST&gt;4",N268&gt;=100),AND('5-man'!N$67="ST&gt;4",N284&gt;=100)),'5-man'!N$62&lt;=IF('5-man'!$BF$42="",999,'5-man'!$BF$42)),100,N276)))))</f>
        <v/>
      </c>
      <c r="O277">
        <f>IF(OR('5-man'!O$66="R",'5-man'!O$62=$R$282),MIN(100,O276+10),IF('5-man'!O$66="P",MIN(100,O276+25),IF(AND('5-man'!O$66="D",O276&gt;=35,'5-man'!O$62&lt;=IF('5-man'!$BF$42="",999,'5-man'!$BF$42)),O276-35,IF(AND(LEFT('5-man'!O$66,3)="ST&gt;",O276&gt;=100,'5-man'!O$62&lt;=IF('5-man'!$BF$42="",999,'5-man'!$BF$42)),0,IF(AND(OR(AND('5-man'!O$63="ST&gt;4",O252&gt;=100),AND('5-man'!O$64="ST&gt;4",O260&gt;=100),AND('5-man'!O$65="ST&gt;4",O268&gt;=100),AND('5-man'!O$67="ST&gt;4",O284&gt;=100)),'5-man'!O$62&lt;=IF('5-man'!$BF$42="",999,'5-man'!$BF$42)),100,O276)))))</f>
        <v/>
      </c>
      <c r="P277">
        <f>IF(OR('5-man'!P$66="R",'5-man'!P$62=$R$282),MIN(100,P276+10),IF('5-man'!P$66="P",MIN(100,P276+25),IF(AND('5-man'!P$66="D",P276&gt;=35,'5-man'!P$62&lt;=IF('5-man'!$BF$42="",999,'5-man'!$BF$42)),P276-35,IF(AND(LEFT('5-man'!P$66,3)="ST&gt;",P276&gt;=100,'5-man'!P$62&lt;=IF('5-man'!$BF$42="",999,'5-man'!$BF$42)),0,IF(AND(OR(AND('5-man'!P$63="ST&gt;4",P252&gt;=100),AND('5-man'!P$64="ST&gt;4",P260&gt;=100),AND('5-man'!P$65="ST&gt;4",P268&gt;=100),AND('5-man'!P$67="ST&gt;4",P284&gt;=100)),'5-man'!P$62&lt;=IF('5-man'!$BF$42="",999,'5-man'!$BF$42)),100,P276)))))</f>
        <v/>
      </c>
      <c r="Q277">
        <f>IF(OR('5-man'!Q$66="R",'5-man'!Q$62=$R$282),MIN(100,Q276+10),IF('5-man'!Q$66="P",MIN(100,Q276+25),IF(AND('5-man'!Q$66="D",Q276&gt;=35,'5-man'!Q$62&lt;=IF('5-man'!$BF$42="",999,'5-man'!$BF$42)),Q276-35,IF(AND(LEFT('5-man'!Q$66,3)="ST&gt;",Q276&gt;=100,'5-man'!Q$62&lt;=IF('5-man'!$BF$42="",999,'5-man'!$BF$42)),0,IF(AND(OR(AND('5-man'!Q$63="ST&gt;4",Q252&gt;=100),AND('5-man'!Q$64="ST&gt;4",Q260&gt;=100),AND('5-man'!Q$65="ST&gt;4",Q268&gt;=100),AND('5-man'!Q$67="ST&gt;4",Q284&gt;=100)),'5-man'!Q$62&lt;=IF('5-man'!$BF$42="",999,'5-man'!$BF$42)),100,Q276)))))</f>
        <v/>
      </c>
      <c r="R277">
        <f>IF(OR('5-man'!R$66="R",'5-man'!R$62=$R$282),MIN(100,R276+10),IF('5-man'!R$66="P",MIN(100,R276+25),IF(AND('5-man'!R$66="D",R276&gt;=35,'5-man'!R$62&lt;=IF('5-man'!$BF$42="",999,'5-man'!$BF$42)),R276-35,IF(AND(LEFT('5-man'!R$66,3)="ST&gt;",R276&gt;=100,'5-man'!R$62&lt;=IF('5-man'!$BF$42="",999,'5-man'!$BF$42)),0,IF(AND(OR(AND('5-man'!R$63="ST&gt;4",R252&gt;=100),AND('5-man'!R$64="ST&gt;4",R260&gt;=100),AND('5-man'!R$65="ST&gt;4",R268&gt;=100),AND('5-man'!R$67="ST&gt;4",R284&gt;=100)),'5-man'!R$62&lt;=IF('5-man'!$BF$42="",999,'5-man'!$BF$42)),100,R276)))))</f>
        <v/>
      </c>
      <c r="S277">
        <f>IF(OR('5-man'!S$66="R",'5-man'!S$62=$R$282),MIN(100,S276+10),IF('5-man'!S$66="P",MIN(100,S276+25),IF(AND('5-man'!S$66="D",S276&gt;=35,'5-man'!S$62&lt;=IF('5-man'!$BF$42="",999,'5-man'!$BF$42)),S276-35,IF(AND(LEFT('5-man'!S$66,3)="ST&gt;",S276&gt;=100,'5-man'!S$62&lt;=IF('5-man'!$BF$42="",999,'5-man'!$BF$42)),0,IF(AND(OR(AND('5-man'!S$63="ST&gt;4",S252&gt;=100),AND('5-man'!S$64="ST&gt;4",S260&gt;=100),AND('5-man'!S$65="ST&gt;4",S268&gt;=100),AND('5-man'!S$67="ST&gt;4",S284&gt;=100)),'5-man'!S$62&lt;=IF('5-man'!$BF$42="",999,'5-man'!$BF$42)),100,S276)))))</f>
        <v/>
      </c>
      <c r="T277">
        <f>IF(OR('5-man'!T$66="R",'5-man'!T$62=$R$282),MIN(100,T276+10),IF('5-man'!T$66="P",MIN(100,T276+25),IF(AND('5-man'!T$66="D",T276&gt;=35,'5-man'!T$62&lt;=IF('5-man'!$BF$42="",999,'5-man'!$BF$42)),T276-35,IF(AND(LEFT('5-man'!T$66,3)="ST&gt;",T276&gt;=100,'5-man'!T$62&lt;=IF('5-man'!$BF$42="",999,'5-man'!$BF$42)),0,IF(AND(OR(AND('5-man'!T$63="ST&gt;4",T252&gt;=100),AND('5-man'!T$64="ST&gt;4",T260&gt;=100),AND('5-man'!T$65="ST&gt;4",T268&gt;=100),AND('5-man'!T$67="ST&gt;4",T284&gt;=100)),'5-man'!T$62&lt;=IF('5-man'!$BF$42="",999,'5-man'!$BF$42)),100,T276)))))</f>
        <v/>
      </c>
      <c r="U277">
        <f>IF(OR('5-man'!U$66="R",'5-man'!U$62=$R$282),MIN(100,U276+10),IF('5-man'!U$66="P",MIN(100,U276+25),IF(AND('5-man'!U$66="D",U276&gt;=35,'5-man'!U$62&lt;=IF('5-man'!$BF$42="",999,'5-man'!$BF$42)),U276-35,IF(AND(LEFT('5-man'!U$66,3)="ST&gt;",U276&gt;=100,'5-man'!U$62&lt;=IF('5-man'!$BF$42="",999,'5-man'!$BF$42)),0,IF(AND(OR(AND('5-man'!U$63="ST&gt;4",U252&gt;=100),AND('5-man'!U$64="ST&gt;4",U260&gt;=100),AND('5-man'!U$65="ST&gt;4",U268&gt;=100),AND('5-man'!U$67="ST&gt;4",U284&gt;=100)),'5-man'!U$62&lt;=IF('5-man'!$BF$42="",999,'5-man'!$BF$42)),100,U276)))))</f>
        <v/>
      </c>
      <c r="V277">
        <f>IF(OR('5-man'!V$66="R",'5-man'!V$62=$R$282),MIN(100,V276+10),IF('5-man'!V$66="P",MIN(100,V276+25),IF(AND('5-man'!V$66="D",V276&gt;=35,'5-man'!V$62&lt;=IF('5-man'!$BF$42="",999,'5-man'!$BF$42)),V276-35,IF(AND(LEFT('5-man'!V$66,3)="ST&gt;",V276&gt;=100,'5-man'!V$62&lt;=IF('5-man'!$BF$42="",999,'5-man'!$BF$42)),0,IF(AND(OR(AND('5-man'!V$63="ST&gt;4",V252&gt;=100),AND('5-man'!V$64="ST&gt;4",V260&gt;=100),AND('5-man'!V$65="ST&gt;4",V268&gt;=100),AND('5-man'!V$67="ST&gt;4",V284&gt;=100)),'5-man'!V$62&lt;=IF('5-man'!$BF$42="",999,'5-man'!$BF$42)),100,V276)))))</f>
        <v/>
      </c>
      <c r="W277">
        <f>IF(OR('5-man'!W$66="R",'5-man'!W$62=$R$282),MIN(100,W276+10),IF('5-man'!W$66="P",MIN(100,W276+25),IF(AND('5-man'!W$66="D",W276&gt;=35,'5-man'!W$62&lt;=IF('5-man'!$BF$42="",999,'5-man'!$BF$42)),W276-35,IF(AND(LEFT('5-man'!W$66,3)="ST&gt;",W276&gt;=100,'5-man'!W$62&lt;=IF('5-man'!$BF$42="",999,'5-man'!$BF$42)),0,IF(AND(OR(AND('5-man'!W$63="ST&gt;4",W252&gt;=100),AND('5-man'!W$64="ST&gt;4",W260&gt;=100),AND('5-man'!W$65="ST&gt;4",W268&gt;=100),AND('5-man'!W$67="ST&gt;4",W284&gt;=100)),'5-man'!W$62&lt;=IF('5-man'!$BF$42="",999,'5-man'!$BF$42)),100,W276)))))</f>
        <v/>
      </c>
      <c r="X277">
        <f>IF(OR('5-man'!X$66="R",'5-man'!X$62=$R$282),MIN(100,X276+10),IF('5-man'!X$66="P",MIN(100,X276+25),IF(AND('5-man'!X$66="D",X276&gt;=35,'5-man'!X$62&lt;=IF('5-man'!$BF$42="",999,'5-man'!$BF$42)),X276-35,IF(AND(LEFT('5-man'!X$66,3)="ST&gt;",X276&gt;=100,'5-man'!X$62&lt;=IF('5-man'!$BF$42="",999,'5-man'!$BF$42)),0,IF(AND(OR(AND('5-man'!X$63="ST&gt;4",X252&gt;=100),AND('5-man'!X$64="ST&gt;4",X260&gt;=100),AND('5-man'!X$65="ST&gt;4",X268&gt;=100),AND('5-man'!X$67="ST&gt;4",X284&gt;=100)),'5-man'!X$62&lt;=IF('5-man'!$BF$42="",999,'5-man'!$BF$42)),100,X276)))))</f>
        <v/>
      </c>
      <c r="Y277">
        <f>IF(OR('5-man'!Y$66="R",'5-man'!Y$62=$R$282),MIN(100,Y276+10),IF('5-man'!Y$66="P",MIN(100,Y276+25),IF(AND('5-man'!Y$66="D",Y276&gt;=35,'5-man'!Y$62&lt;=IF('5-man'!$BF$42="",999,'5-man'!$BF$42)),Y276-35,IF(AND(LEFT('5-man'!Y$66,3)="ST&gt;",Y276&gt;=100,'5-man'!Y$62&lt;=IF('5-man'!$BF$42="",999,'5-man'!$BF$42)),0,IF(AND(OR(AND('5-man'!Y$63="ST&gt;4",Y252&gt;=100),AND('5-man'!Y$64="ST&gt;4",Y260&gt;=100),AND('5-man'!Y$65="ST&gt;4",Y268&gt;=100),AND('5-man'!Y$67="ST&gt;4",Y284&gt;=100)),'5-man'!Y$62&lt;=IF('5-man'!$BF$42="",999,'5-man'!$BF$42)),100,Y276)))))</f>
        <v/>
      </c>
      <c r="Z277">
        <f>IF(OR('5-man'!Z$66="R",'5-man'!Z$62=$R$282),MIN(100,Z276+10),IF('5-man'!Z$66="P",MIN(100,Z276+25),IF(AND('5-man'!Z$66="D",Z276&gt;=35,'5-man'!Z$62&lt;=IF('5-man'!$BF$42="",999,'5-man'!$BF$42)),Z276-35,IF(AND(LEFT('5-man'!Z$66,3)="ST&gt;",Z276&gt;=100,'5-man'!Z$62&lt;=IF('5-man'!$BF$42="",999,'5-man'!$BF$42)),0,IF(AND(OR(AND('5-man'!Z$63="ST&gt;4",Z252&gt;=100),AND('5-man'!Z$64="ST&gt;4",Z260&gt;=100),AND('5-man'!Z$65="ST&gt;4",Z268&gt;=100),AND('5-man'!Z$67="ST&gt;4",Z284&gt;=100)),'5-man'!Z$62&lt;=IF('5-man'!$BF$42="",999,'5-man'!$BF$42)),100,Z276)))))</f>
        <v/>
      </c>
      <c r="AA277">
        <f>IF(OR('5-man'!AA$66="R",'5-man'!AA$62=$R$282),MIN(100,AA276+10),IF('5-man'!AA$66="P",MIN(100,AA276+25),IF(AND('5-man'!AA$66="D",AA276&gt;=35,'5-man'!AA$62&lt;=IF('5-man'!$BF$42="",999,'5-man'!$BF$42)),AA276-35,IF(AND(LEFT('5-man'!AA$66,3)="ST&gt;",AA276&gt;=100,'5-man'!AA$62&lt;=IF('5-man'!$BF$42="",999,'5-man'!$BF$42)),0,IF(AND(OR(AND('5-man'!AA$63="ST&gt;4",AA252&gt;=100),AND('5-man'!AA$64="ST&gt;4",AA260&gt;=100),AND('5-man'!AA$65="ST&gt;4",AA268&gt;=100),AND('5-man'!AA$67="ST&gt;4",AA284&gt;=100)),'5-man'!AA$62&lt;=IF('5-man'!$BF$42="",999,'5-man'!$BF$42)),100,AA276)))))</f>
        <v/>
      </c>
      <c r="AB277">
        <f>IF(OR('5-man'!AB$66="R",'5-man'!AB$62=$R$282),MIN(100,AB276+10),IF('5-man'!AB$66="P",MIN(100,AB276+25),IF(AND('5-man'!AB$66="D",AB276&gt;=35,'5-man'!AB$62&lt;=IF('5-man'!$BF$42="",999,'5-man'!$BF$42)),AB276-35,IF(AND(LEFT('5-man'!AB$66,3)="ST&gt;",AB276&gt;=100,'5-man'!AB$62&lt;=IF('5-man'!$BF$42="",999,'5-man'!$BF$42)),0,IF(AND(OR(AND('5-man'!AB$63="ST&gt;4",AB252&gt;=100),AND('5-man'!AB$64="ST&gt;4",AB260&gt;=100),AND('5-man'!AB$65="ST&gt;4",AB268&gt;=100),AND('5-man'!AB$67="ST&gt;4",AB284&gt;=100)),'5-man'!AB$62&lt;=IF('5-man'!$BF$42="",999,'5-man'!$BF$42)),100,AB276)))))</f>
        <v/>
      </c>
      <c r="AC277">
        <f>IF(OR('5-man'!AC$66="R",'5-man'!AC$62=$R$282),MIN(100,AC276+10),IF('5-man'!AC$66="P",MIN(100,AC276+25),IF(AND('5-man'!AC$66="D",AC276&gt;=35,'5-man'!AC$62&lt;=IF('5-man'!$BF$42="",999,'5-man'!$BF$42)),AC276-35,IF(AND(LEFT('5-man'!AC$66,3)="ST&gt;",AC276&gt;=100,'5-man'!AC$62&lt;=IF('5-man'!$BF$42="",999,'5-man'!$BF$42)),0,IF(AND(OR(AND('5-man'!AC$63="ST&gt;4",AC252&gt;=100),AND('5-man'!AC$64="ST&gt;4",AC260&gt;=100),AND('5-man'!AC$65="ST&gt;4",AC268&gt;=100),AND('5-man'!AC$67="ST&gt;4",AC284&gt;=100)),'5-man'!AC$62&lt;=IF('5-man'!$BF$42="",999,'5-man'!$BF$42)),100,AC276)))))</f>
        <v/>
      </c>
      <c r="AD277">
        <f>IF(OR('5-man'!AD$66="R",'5-man'!AD$62=$R$282),MIN(100,AD276+10),IF('5-man'!AD$66="P",MIN(100,AD276+25),IF(AND('5-man'!AD$66="D",AD276&gt;=35,'5-man'!AD$62&lt;=IF('5-man'!$BF$42="",999,'5-man'!$BF$42)),AD276-35,IF(AND(LEFT('5-man'!AD$66,3)="ST&gt;",AD276&gt;=100,'5-man'!AD$62&lt;=IF('5-man'!$BF$42="",999,'5-man'!$BF$42)),0,IF(AND(OR(AND('5-man'!AD$63="ST&gt;4",AD252&gt;=100),AND('5-man'!AD$64="ST&gt;4",AD260&gt;=100),AND('5-man'!AD$65="ST&gt;4",AD268&gt;=100),AND('5-man'!AD$67="ST&gt;4",AD284&gt;=100)),'5-man'!AD$62&lt;=IF('5-man'!$BF$42="",999,'5-man'!$BF$42)),100,AD276)))))</f>
        <v/>
      </c>
      <c r="AE277">
        <f>IF(OR('5-man'!AE$66="R",'5-man'!AE$62=$R$282),MIN(100,AE276+10),IF('5-man'!AE$66="P",MIN(100,AE276+25),IF(AND('5-man'!AE$66="D",AE276&gt;=35,'5-man'!AE$62&lt;=IF('5-man'!$BF$42="",999,'5-man'!$BF$42)),AE276-35,IF(AND(LEFT('5-man'!AE$66,3)="ST&gt;",AE276&gt;=100,'5-man'!AE$62&lt;=IF('5-man'!$BF$42="",999,'5-man'!$BF$42)),0,IF(AND(OR(AND('5-man'!AE$63="ST&gt;4",AE252&gt;=100),AND('5-man'!AE$64="ST&gt;4",AE260&gt;=100),AND('5-man'!AE$65="ST&gt;4",AE268&gt;=100),AND('5-man'!AE$67="ST&gt;4",AE284&gt;=100)),'5-man'!AE$62&lt;=IF('5-man'!$BF$42="",999,'5-man'!$BF$42)),100,AE276)))))</f>
        <v/>
      </c>
      <c r="AF277">
        <f>IF(OR('5-man'!AF$66="R",'5-man'!AF$62=$R$282),MIN(100,AF276+10),IF('5-man'!AF$66="P",MIN(100,AF276+25),IF(AND('5-man'!AF$66="D",AF276&gt;=35,'5-man'!AF$62&lt;=IF('5-man'!$BF$42="",999,'5-man'!$BF$42)),AF276-35,IF(AND(LEFT('5-man'!AF$66,3)="ST&gt;",AF276&gt;=100,'5-man'!AF$62&lt;=IF('5-man'!$BF$42="",999,'5-man'!$BF$42)),0,IF(AND(OR(AND('5-man'!AF$63="ST&gt;4",AF252&gt;=100),AND('5-man'!AF$64="ST&gt;4",AF260&gt;=100),AND('5-man'!AF$65="ST&gt;4",AF268&gt;=100),AND('5-man'!AF$67="ST&gt;4",AF284&gt;=100)),'5-man'!AF$62&lt;=IF('5-man'!$BF$42="",999,'5-man'!$BF$42)),100,AF276)))))</f>
        <v/>
      </c>
      <c r="AG277">
        <f>IF(OR('5-man'!AG$66="R",'5-man'!AG$62=$R$282),MIN(100,AG276+10),IF('5-man'!AG$66="P",MIN(100,AG276+25),IF(AND('5-man'!AG$66="D",AG276&gt;=35,'5-man'!AG$62&lt;=IF('5-man'!$BF$42="",999,'5-man'!$BF$42)),AG276-35,IF(AND(LEFT('5-man'!AG$66,3)="ST&gt;",AG276&gt;=100,'5-man'!AG$62&lt;=IF('5-man'!$BF$42="",999,'5-man'!$BF$42)),0,IF(AND(OR(AND('5-man'!AG$63="ST&gt;4",AG252&gt;=100),AND('5-man'!AG$64="ST&gt;4",AG260&gt;=100),AND('5-man'!AG$65="ST&gt;4",AG268&gt;=100),AND('5-man'!AG$67="ST&gt;4",AG284&gt;=100)),'5-man'!AG$62&lt;=IF('5-man'!$BF$42="",999,'5-man'!$BF$42)),100,AG276)))))</f>
        <v/>
      </c>
      <c r="AH277">
        <f>IF(OR('5-man'!AH$66="R",'5-man'!AH$62=$R$282),MIN(100,AH276+10),IF('5-man'!AH$66="P",MIN(100,AH276+25),IF(AND('5-man'!AH$66="D",AH276&gt;=35,'5-man'!AH$62&lt;=IF('5-man'!$BF$42="",999,'5-man'!$BF$42)),AH276-35,IF(AND(LEFT('5-man'!AH$66,3)="ST&gt;",AH276&gt;=100,'5-man'!AH$62&lt;=IF('5-man'!$BF$42="",999,'5-man'!$BF$42)),0,IF(AND(OR(AND('5-man'!AH$63="ST&gt;4",AH252&gt;=100),AND('5-man'!AH$64="ST&gt;4",AH260&gt;=100),AND('5-man'!AH$65="ST&gt;4",AH268&gt;=100),AND('5-man'!AH$67="ST&gt;4",AH284&gt;=100)),'5-man'!AH$62&lt;=IF('5-man'!$BF$42="",999,'5-man'!$BF$42)),100,AH276)))))</f>
        <v/>
      </c>
      <c r="AI277">
        <f>IF(OR('5-man'!AI$66="R",'5-man'!AI$62=$R$282),MIN(100,AI276+10),IF('5-man'!AI$66="P",MIN(100,AI276+25),IF(AND('5-man'!AI$66="D",AI276&gt;=35,'5-man'!AI$62&lt;=IF('5-man'!$BF$42="",999,'5-man'!$BF$42)),AI276-35,IF(AND(LEFT('5-man'!AI$66,3)="ST&gt;",AI276&gt;=100,'5-man'!AI$62&lt;=IF('5-man'!$BF$42="",999,'5-man'!$BF$42)),0,IF(AND(OR(AND('5-man'!AI$63="ST&gt;4",AI252&gt;=100),AND('5-man'!AI$64="ST&gt;4",AI260&gt;=100),AND('5-man'!AI$65="ST&gt;4",AI268&gt;=100),AND('5-man'!AI$67="ST&gt;4",AI284&gt;=100)),'5-man'!AI$62&lt;=IF('5-man'!$BF$42="",999,'5-man'!$BF$42)),100,AI276)))))</f>
        <v/>
      </c>
      <c r="AJ277">
        <f>IF(OR('5-man'!AJ$66="R",'5-man'!AJ$62=$R$282),MIN(100,AJ276+10),IF('5-man'!AJ$66="P",MIN(100,AJ276+25),IF(AND('5-man'!AJ$66="D",AJ276&gt;=35,'5-man'!AJ$62&lt;=IF('5-man'!$BF$42="",999,'5-man'!$BF$42)),AJ276-35,IF(AND(LEFT('5-man'!AJ$66,3)="ST&gt;",AJ276&gt;=100,'5-man'!AJ$62&lt;=IF('5-man'!$BF$42="",999,'5-man'!$BF$42)),0,IF(AND(OR(AND('5-man'!AJ$63="ST&gt;4",AJ252&gt;=100),AND('5-man'!AJ$64="ST&gt;4",AJ260&gt;=100),AND('5-man'!AJ$65="ST&gt;4",AJ268&gt;=100),AND('5-man'!AJ$67="ST&gt;4",AJ284&gt;=100)),'5-man'!AJ$62&lt;=IF('5-man'!$BF$42="",999,'5-man'!$BF$42)),100,AJ276)))))</f>
        <v/>
      </c>
      <c r="AK277">
        <f>IF(OR('5-man'!AK$66="R",'5-man'!AK$62=$R$282),MIN(100,AK276+10),IF('5-man'!AK$66="P",MIN(100,AK276+25),IF(AND('5-man'!AK$66="D",AK276&gt;=35,'5-man'!AK$62&lt;=IF('5-man'!$BF$42="",999,'5-man'!$BF$42)),AK276-35,IF(AND(LEFT('5-man'!AK$66,3)="ST&gt;",AK276&gt;=100,'5-man'!AK$62&lt;=IF('5-man'!$BF$42="",999,'5-man'!$BF$42)),0,IF(AND(OR(AND('5-man'!AK$63="ST&gt;4",AK252&gt;=100),AND('5-man'!AK$64="ST&gt;4",AK260&gt;=100),AND('5-man'!AK$65="ST&gt;4",AK268&gt;=100),AND('5-man'!AK$67="ST&gt;4",AK284&gt;=100)),'5-man'!AK$62&lt;=IF('5-man'!$BF$42="",999,'5-man'!$BF$42)),100,AK276)))))</f>
        <v/>
      </c>
      <c r="AL277">
        <f>IF(OR('5-man'!AL$66="R",'5-man'!AL$62=$R$282),MIN(100,AL276+10),IF('5-man'!AL$66="P",MIN(100,AL276+25),IF(AND('5-man'!AL$66="D",AL276&gt;=35,'5-man'!AL$62&lt;=IF('5-man'!$BF$42="",999,'5-man'!$BF$42)),AL276-35,IF(AND(LEFT('5-man'!AL$66,3)="ST&gt;",AL276&gt;=100,'5-man'!AL$62&lt;=IF('5-man'!$BF$42="",999,'5-man'!$BF$42)),0,IF(AND(OR(AND('5-man'!AL$63="ST&gt;4",AL252&gt;=100),AND('5-man'!AL$64="ST&gt;4",AL260&gt;=100),AND('5-man'!AL$65="ST&gt;4",AL268&gt;=100),AND('5-man'!AL$67="ST&gt;4",AL284&gt;=100)),'5-man'!AL$62&lt;=IF('5-man'!$BF$42="",999,'5-man'!$BF$42)),100,AL276)))))</f>
        <v/>
      </c>
      <c r="AM277">
        <f>IF(OR('5-man'!AM$66="R",'5-man'!AM$62=$R$282),MIN(100,AM276+10),IF('5-man'!AM$66="P",MIN(100,AM276+25),IF(AND('5-man'!AM$66="D",AM276&gt;=35,'5-man'!AM$62&lt;=IF('5-man'!$BF$42="",999,'5-man'!$BF$42)),AM276-35,IF(AND(LEFT('5-man'!AM$66,3)="ST&gt;",AM276&gt;=100,'5-man'!AM$62&lt;=IF('5-man'!$BF$42="",999,'5-man'!$BF$42)),0,IF(AND(OR(AND('5-man'!AM$63="ST&gt;4",AM252&gt;=100),AND('5-man'!AM$64="ST&gt;4",AM260&gt;=100),AND('5-man'!AM$65="ST&gt;4",AM268&gt;=100),AND('5-man'!AM$67="ST&gt;4",AM284&gt;=100)),'5-man'!AM$62&lt;=IF('5-man'!$BF$42="",999,'5-man'!$BF$42)),100,AM276)))))</f>
        <v/>
      </c>
      <c r="AN277">
        <f>IF(OR('5-man'!AN$66="R",'5-man'!AN$62=$R$282),MIN(100,AN276+10),IF('5-man'!AN$66="P",MIN(100,AN276+25),IF(AND('5-man'!AN$66="D",AN276&gt;=35,'5-man'!AN$62&lt;=IF('5-man'!$BF$42="",999,'5-man'!$BF$42)),AN276-35,IF(AND(LEFT('5-man'!AN$66,3)="ST&gt;",AN276&gt;=100,'5-man'!AN$62&lt;=IF('5-man'!$BF$42="",999,'5-man'!$BF$42)),0,IF(AND(OR(AND('5-man'!AN$63="ST&gt;4",AN252&gt;=100),AND('5-man'!AN$64="ST&gt;4",AN260&gt;=100),AND('5-man'!AN$65="ST&gt;4",AN268&gt;=100),AND('5-man'!AN$67="ST&gt;4",AN284&gt;=100)),'5-man'!AN$62&lt;=IF('5-man'!$BF$42="",999,'5-man'!$BF$42)),100,AN276)))))</f>
        <v/>
      </c>
      <c r="AO277">
        <f>IF(OR('5-man'!AO$66="R",'5-man'!AO$62=$R$282),MIN(100,AO276+10),IF('5-man'!AO$66="P",MIN(100,AO276+25),IF(AND('5-man'!AO$66="D",AO276&gt;=35,'5-man'!AO$62&lt;=IF('5-man'!$BF$42="",999,'5-man'!$BF$42)),AO276-35,IF(AND(LEFT('5-man'!AO$66,3)="ST&gt;",AO276&gt;=100,'5-man'!AO$62&lt;=IF('5-man'!$BF$42="",999,'5-man'!$BF$42)),0,IF(AND(OR(AND('5-man'!AO$63="ST&gt;4",AO252&gt;=100),AND('5-man'!AO$64="ST&gt;4",AO260&gt;=100),AND('5-man'!AO$65="ST&gt;4",AO268&gt;=100),AND('5-man'!AO$67="ST&gt;4",AO284&gt;=100)),'5-man'!AO$62&lt;=IF('5-man'!$BF$42="",999,'5-man'!$BF$42)),100,AO276)))))</f>
        <v/>
      </c>
      <c r="AP277">
        <f>IF(OR('5-man'!AP$66="R",'5-man'!AP$62=$R$282),MIN(100,AP276+10),IF('5-man'!AP$66="P",MIN(100,AP276+25),IF(AND('5-man'!AP$66="D",AP276&gt;=35,'5-man'!AP$62&lt;=IF('5-man'!$BF$42="",999,'5-man'!$BF$42)),AP276-35,IF(AND(LEFT('5-man'!AP$66,3)="ST&gt;",AP276&gt;=100,'5-man'!AP$62&lt;=IF('5-man'!$BF$42="",999,'5-man'!$BF$42)),0,IF(AND(OR(AND('5-man'!AP$63="ST&gt;4",AP252&gt;=100),AND('5-man'!AP$64="ST&gt;4",AP260&gt;=100),AND('5-man'!AP$65="ST&gt;4",AP268&gt;=100),AND('5-man'!AP$67="ST&gt;4",AP284&gt;=100)),'5-man'!AP$62&lt;=IF('5-man'!$BF$42="",999,'5-man'!$BF$42)),100,AP276)))))</f>
        <v/>
      </c>
      <c r="AQ277">
        <f>IF(OR('5-man'!AQ$66="R",'5-man'!AQ$62=$R$282),MIN(100,AQ276+10),IF('5-man'!AQ$66="P",MIN(100,AQ276+25),IF(AND('5-man'!AQ$66="D",AQ276&gt;=35,'5-man'!AQ$62&lt;=IF('5-man'!$BF$42="",999,'5-man'!$BF$42)),AQ276-35,IF(AND(LEFT('5-man'!AQ$66,3)="ST&gt;",AQ276&gt;=100,'5-man'!AQ$62&lt;=IF('5-man'!$BF$42="",999,'5-man'!$BF$42)),0,IF(AND(OR(AND('5-man'!AQ$63="ST&gt;4",AQ252&gt;=100),AND('5-man'!AQ$64="ST&gt;4",AQ260&gt;=100),AND('5-man'!AQ$65="ST&gt;4",AQ268&gt;=100),AND('5-man'!AQ$67="ST&gt;4",AQ284&gt;=100)),'5-man'!AQ$62&lt;=IF('5-man'!$BF$42="",999,'5-man'!$BF$42)),100,AQ276)))))</f>
        <v/>
      </c>
      <c r="AR277">
        <f>IF(OR('5-man'!AR$66="R",'5-man'!AR$62=$R$282),MIN(100,AR276+10),IF('5-man'!AR$66="P",MIN(100,AR276+25),IF(AND('5-man'!AR$66="D",AR276&gt;=35,'5-man'!AR$62&lt;=IF('5-man'!$BF$42="",999,'5-man'!$BF$42)),AR276-35,IF(AND(LEFT('5-man'!AR$66,3)="ST&gt;",AR276&gt;=100,'5-man'!AR$62&lt;=IF('5-man'!$BF$42="",999,'5-man'!$BF$42)),0,IF(AND(OR(AND('5-man'!AR$63="ST&gt;4",AR252&gt;=100),AND('5-man'!AR$64="ST&gt;4",AR260&gt;=100),AND('5-man'!AR$65="ST&gt;4",AR268&gt;=100),AND('5-man'!AR$67="ST&gt;4",AR284&gt;=100)),'5-man'!AR$62&lt;=IF('5-man'!$BF$42="",999,'5-man'!$BF$42)),100,AR276)))))</f>
        <v/>
      </c>
      <c r="AS277">
        <f>IF(OR('5-man'!AS$66="R",'5-man'!AS$62=$R$282),MIN(100,AS276+10),IF('5-man'!AS$66="P",MIN(100,AS276+25),IF(AND('5-man'!AS$66="D",AS276&gt;=35,'5-man'!AS$62&lt;=IF('5-man'!$BF$42="",999,'5-man'!$BF$42)),AS276-35,IF(AND(LEFT('5-man'!AS$66,3)="ST&gt;",AS276&gt;=100,'5-man'!AS$62&lt;=IF('5-man'!$BF$42="",999,'5-man'!$BF$42)),0,IF(AND(OR(AND('5-man'!AS$63="ST&gt;4",AS252&gt;=100),AND('5-man'!AS$64="ST&gt;4",AS260&gt;=100),AND('5-man'!AS$65="ST&gt;4",AS268&gt;=100),AND('5-man'!AS$67="ST&gt;4",AS284&gt;=100)),'5-man'!AS$62&lt;=IF('5-man'!$BF$42="",999,'5-man'!$BF$42)),100,AS276)))))</f>
        <v/>
      </c>
      <c r="AT277">
        <f>IF(OR('5-man'!AT$66="R",'5-man'!AT$62=$R$282),MIN(100,AT276+10),IF('5-man'!AT$66="P",MIN(100,AT276+25),IF(AND('5-man'!AT$66="D",AT276&gt;=35,'5-man'!AT$62&lt;=IF('5-man'!$BF$42="",999,'5-man'!$BF$42)),AT276-35,IF(AND(LEFT('5-man'!AT$66,3)="ST&gt;",AT276&gt;=100,'5-man'!AT$62&lt;=IF('5-man'!$BF$42="",999,'5-man'!$BF$42)),0,IF(AND(OR(AND('5-man'!AT$63="ST&gt;4",AT252&gt;=100),AND('5-man'!AT$64="ST&gt;4",AT260&gt;=100),AND('5-man'!AT$65="ST&gt;4",AT268&gt;=100),AND('5-man'!AT$67="ST&gt;4",AT284&gt;=100)),'5-man'!AT$62&lt;=IF('5-man'!$BF$42="",999,'5-man'!$BF$42)),100,AT276)))))</f>
        <v/>
      </c>
      <c r="AU277">
        <f>IF(OR('5-man'!AU$66="R",'5-man'!AU$62=$R$282),MIN(100,AU276+10),IF('5-man'!AU$66="P",MIN(100,AU276+25),IF(AND('5-man'!AU$66="D",AU276&gt;=35,'5-man'!AU$62&lt;=IF('5-man'!$BF$42="",999,'5-man'!$BF$42)),AU276-35,IF(AND(LEFT('5-man'!AU$66,3)="ST&gt;",AU276&gt;=100,'5-man'!AU$62&lt;=IF('5-man'!$BF$42="",999,'5-man'!$BF$42)),0,IF(AND(OR(AND('5-man'!AU$63="ST&gt;4",AU252&gt;=100),AND('5-man'!AU$64="ST&gt;4",AU260&gt;=100),AND('5-man'!AU$65="ST&gt;4",AU268&gt;=100),AND('5-man'!AU$67="ST&gt;4",AU284&gt;=100)),'5-man'!AU$62&lt;=IF('5-man'!$BF$42="",999,'5-man'!$BF$42)),100,AU276)))))</f>
        <v/>
      </c>
      <c r="AV277">
        <f>IF(OR('5-man'!AV$66="R",'5-man'!AV$62=$R$282),MIN(100,AV276+10),IF('5-man'!AV$66="P",MIN(100,AV276+25),IF(AND('5-man'!AV$66="D",AV276&gt;=35,'5-man'!AV$62&lt;=IF('5-man'!$BF$42="",999,'5-man'!$BF$42)),AV276-35,IF(AND(LEFT('5-man'!AV$66,3)="ST&gt;",AV276&gt;=100,'5-man'!AV$62&lt;=IF('5-man'!$BF$42="",999,'5-man'!$BF$42)),0,IF(AND(OR(AND('5-man'!AV$63="ST&gt;4",AV252&gt;=100),AND('5-man'!AV$64="ST&gt;4",AV260&gt;=100),AND('5-man'!AV$65="ST&gt;4",AV268&gt;=100),AND('5-man'!AV$67="ST&gt;4",AV284&gt;=100)),'5-man'!AV$62&lt;=IF('5-man'!$BF$42="",999,'5-man'!$BF$42)),100,AV276)))))</f>
        <v/>
      </c>
      <c r="AW277">
        <f>IF(OR('5-man'!AW$66="R",'5-man'!AW$62=$R$282),MIN(100,AW276+10),IF('5-man'!AW$66="P",MIN(100,AW276+25),IF(AND('5-man'!AW$66="D",AW276&gt;=35,'5-man'!AW$62&lt;=IF('5-man'!$BF$42="",999,'5-man'!$BF$42)),AW276-35,IF(AND(LEFT('5-man'!AW$66,3)="ST&gt;",AW276&gt;=100,'5-man'!AW$62&lt;=IF('5-man'!$BF$42="",999,'5-man'!$BF$42)),0,IF(AND(OR(AND('5-man'!AW$63="ST&gt;4",AW252&gt;=100),AND('5-man'!AW$64="ST&gt;4",AW260&gt;=100),AND('5-man'!AW$65="ST&gt;4",AW268&gt;=100),AND('5-man'!AW$67="ST&gt;4",AW284&gt;=100)),'5-man'!AW$62&lt;=IF('5-man'!$BF$42="",999,'5-man'!$BF$42)),100,AW276)))))</f>
        <v/>
      </c>
      <c r="AX277">
        <f>IF(OR('5-man'!AX$66="R",'5-man'!AX$62=$R$282),MIN(100,AX276+10),IF('5-man'!AX$66="P",MIN(100,AX276+25),IF(AND('5-man'!AX$66="D",AX276&gt;=35,'5-man'!AX$62&lt;=IF('5-man'!$BF$42="",999,'5-man'!$BF$42)),AX276-35,IF(AND(LEFT('5-man'!AX$66,3)="ST&gt;",AX276&gt;=100,'5-man'!AX$62&lt;=IF('5-man'!$BF$42="",999,'5-man'!$BF$42)),0,IF(AND(OR(AND('5-man'!AX$63="ST&gt;4",AX252&gt;=100),AND('5-man'!AX$64="ST&gt;4",AX260&gt;=100),AND('5-man'!AX$65="ST&gt;4",AX268&gt;=100),AND('5-man'!AX$67="ST&gt;4",AX284&gt;=100)),'5-man'!AX$62&lt;=IF('5-man'!$BF$42="",999,'5-man'!$BF$42)),100,AX276)))))</f>
        <v/>
      </c>
      <c r="AY277">
        <f>IF(OR('5-man'!AY$66="R",'5-man'!AY$62=$R$282),MIN(100,AY276+10),IF('5-man'!AY$66="P",MIN(100,AY276+25),IF(AND('5-man'!AY$66="D",AY276&gt;=35,'5-man'!AY$62&lt;=IF('5-man'!$BF$42="",999,'5-man'!$BF$42)),AY276-35,IF(AND(LEFT('5-man'!AY$66,3)="ST&gt;",AY276&gt;=100,'5-man'!AY$62&lt;=IF('5-man'!$BF$42="",999,'5-man'!$BF$42)),0,IF(AND(OR(AND('5-man'!AY$63="ST&gt;4",AY252&gt;=100),AND('5-man'!AY$64="ST&gt;4",AY260&gt;=100),AND('5-man'!AY$65="ST&gt;4",AY268&gt;=100),AND('5-man'!AY$67="ST&gt;4",AY284&gt;=100)),'5-man'!AY$62&lt;=IF('5-man'!$BF$42="",999,'5-man'!$BF$42)),100,AY276)))))</f>
        <v/>
      </c>
      <c r="AZ277">
        <f>IF(OR('5-man'!AZ$66="R",'5-man'!AZ$62=$R$282),MIN(100,AZ276+10),IF('5-man'!AZ$66="P",MIN(100,AZ276+25),IF(AND('5-man'!AZ$66="D",AZ276&gt;=35,'5-man'!AZ$62&lt;=IF('5-man'!$BF$42="",999,'5-man'!$BF$42)),AZ276-35,IF(AND(LEFT('5-man'!AZ$66,3)="ST&gt;",AZ276&gt;=100,'5-man'!AZ$62&lt;=IF('5-man'!$BF$42="",999,'5-man'!$BF$42)),0,IF(AND(OR(AND('5-man'!AZ$63="ST&gt;4",AZ252&gt;=100),AND('5-man'!AZ$64="ST&gt;4",AZ260&gt;=100),AND('5-man'!AZ$65="ST&gt;4",AZ268&gt;=100),AND('5-man'!AZ$67="ST&gt;4",AZ284&gt;=100)),'5-man'!AZ$62&lt;=IF('5-man'!$BF$42="",999,'5-man'!$BF$42)),100,AZ276)))))</f>
        <v/>
      </c>
      <c r="BA277">
        <f>IF(OR('5-man'!BA$66="R",'5-man'!BA$62=$R$282),MIN(100,BA276+10),IF('5-man'!BA$66="P",MIN(100,BA276+25),IF(AND('5-man'!BA$66="D",BA276&gt;=35,'5-man'!BA$62&lt;=IF('5-man'!$BF$42="",999,'5-man'!$BF$42)),BA276-35,IF(AND(LEFT('5-man'!BA$66,3)="ST&gt;",BA276&gt;=100,'5-man'!BA$62&lt;=IF('5-man'!$BF$42="",999,'5-man'!$BF$42)),0,IF(AND(OR(AND('5-man'!BA$63="ST&gt;4",BA252&gt;=100),AND('5-man'!BA$64="ST&gt;4",BA260&gt;=100),AND('5-man'!BA$65="ST&gt;4",BA268&gt;=100),AND('5-man'!BA$67="ST&gt;4",BA284&gt;=100)),'5-man'!BA$62&lt;=IF('5-man'!$BF$42="",999,'5-man'!$BF$42)),100,BA276)))))</f>
        <v/>
      </c>
      <c r="BB277">
        <f>IF(OR('5-man'!BB$66="R",'5-man'!BB$62=$R$282),MIN(100,BB276+10),IF('5-man'!BB$66="P",MIN(100,BB276+25),IF(AND('5-man'!BB$66="D",BB276&gt;=35,'5-man'!BB$62&lt;=IF('5-man'!$BF$42="",999,'5-man'!$BF$42)),BB276-35,IF(AND(LEFT('5-man'!BB$66,3)="ST&gt;",BB276&gt;=100,'5-man'!BB$62&lt;=IF('5-man'!$BF$42="",999,'5-man'!$BF$42)),0,IF(AND(OR(AND('5-man'!BB$63="ST&gt;4",BB252&gt;=100),AND('5-man'!BB$64="ST&gt;4",BB260&gt;=100),AND('5-man'!BB$65="ST&gt;4",BB268&gt;=100),AND('5-man'!BB$67="ST&gt;4",BB284&gt;=100)),'5-man'!BB$62&lt;=IF('5-man'!$BF$42="",999,'5-man'!$BF$42)),100,BB276)))))</f>
        <v/>
      </c>
      <c r="BC277">
        <f>IF(OR('5-man'!BC$66="R",'5-man'!BC$62=$R$282),MIN(100,BC276+10),IF('5-man'!BC$66="P",MIN(100,BC276+25),IF(AND('5-man'!BC$66="D",BC276&gt;=35,'5-man'!BC$62&lt;=IF('5-man'!$BF$42="",999,'5-man'!$BF$42)),BC276-35,IF(AND(LEFT('5-man'!BC$66,3)="ST&gt;",BC276&gt;=100,'5-man'!BC$62&lt;=IF('5-man'!$BF$42="",999,'5-man'!$BF$42)),0,IF(AND(OR(AND('5-man'!BC$63="ST&gt;4",BC252&gt;=100),AND('5-man'!BC$64="ST&gt;4",BC260&gt;=100),AND('5-man'!BC$65="ST&gt;4",BC268&gt;=100),AND('5-man'!BC$67="ST&gt;4",BC284&gt;=100)),'5-man'!BC$62&lt;=IF('5-man'!$BF$42="",999,'5-man'!$BF$42)),100,BC276)))))</f>
        <v/>
      </c>
      <c r="BD277">
        <f>IF(OR('5-man'!BD$66="R",'5-man'!BD$62=$R$282),MIN(100,BD276+10),IF('5-man'!BD$66="P",MIN(100,BD276+25),IF(AND('5-man'!BD$66="D",BD276&gt;=35,'5-man'!BD$62&lt;=IF('5-man'!$BF$42="",999,'5-man'!$BF$42)),BD276-35,IF(AND(LEFT('5-man'!BD$66,3)="ST&gt;",BD276&gt;=100,'5-man'!BD$62&lt;=IF('5-man'!$BF$42="",999,'5-man'!$BF$42)),0,IF(AND(OR(AND('5-man'!BD$63="ST&gt;4",BD252&gt;=100),AND('5-man'!BD$64="ST&gt;4",BD260&gt;=100),AND('5-man'!BD$65="ST&gt;4",BD268&gt;=100),AND('5-man'!BD$67="ST&gt;4",BD284&gt;=100)),'5-man'!BD$62&lt;=IF('5-man'!$BF$42="",999,'5-man'!$BF$42)),100,BD276)))))</f>
        <v/>
      </c>
      <c r="BE277">
        <f>IF(OR('5-man'!BE$66="R",'5-man'!BE$62=$R$282),MIN(100,BE276+10),IF('5-man'!BE$66="P",MIN(100,BE276+25),IF(AND('5-man'!BE$66="D",BE276&gt;=35,'5-man'!BE$62&lt;=IF('5-man'!$BF$42="",999,'5-man'!$BF$42)),BE276-35,IF(AND(LEFT('5-man'!BE$66,3)="ST&gt;",BE276&gt;=100,'5-man'!BE$62&lt;=IF('5-man'!$BF$42="",999,'5-man'!$BF$42)),0,IF(AND(OR(AND('5-man'!BE$63="ST&gt;4",BE252&gt;=100),AND('5-man'!BE$64="ST&gt;4",BE260&gt;=100),AND('5-man'!BE$65="ST&gt;4",BE268&gt;=100),AND('5-man'!BE$67="ST&gt;4",BE284&gt;=100)),'5-man'!BE$62&lt;=IF('5-man'!$BF$42="",999,'5-man'!$BF$42)),100,BE276)))))</f>
        <v/>
      </c>
      <c r="BF277">
        <f>IF(OR('5-man'!BF$66="R",'5-man'!BF$62=$R$282),MIN(100,BF276+10),IF('5-man'!BF$66="P",MIN(100,BF276+25),IF(AND('5-man'!BF$66="D",BF276&gt;=35,'5-man'!BF$62&lt;=IF('5-man'!$BF$42="",999,'5-man'!$BF$42)),BF276-35,IF(AND(LEFT('5-man'!BF$66,3)="ST&gt;",BF276&gt;=100,'5-man'!BF$62&lt;=IF('5-man'!$BF$42="",999,'5-man'!$BF$42)),0,IF(AND(OR(AND('5-man'!BF$63="ST&gt;4",BF252&gt;=100),AND('5-man'!BF$64="ST&gt;4",BF260&gt;=100),AND('5-man'!BF$65="ST&gt;4",BF268&gt;=100),AND('5-man'!BF$67="ST&gt;4",BF284&gt;=100)),'5-man'!BF$62&lt;=IF('5-man'!$BF$42="",999,'5-man'!$BF$42)),100,BF276)))))</f>
        <v/>
      </c>
      <c r="BG277">
        <f>IF(OR('5-man'!BG$66="R",'5-man'!BG$62=$R$282),MIN(100,BG276+10),IF('5-man'!BG$66="P",MIN(100,BG276+25),IF(AND('5-man'!BG$66="D",BG276&gt;=35,'5-man'!BG$62&lt;=IF('5-man'!$BF$42="",999,'5-man'!$BF$42)),BG276-35,IF(AND(LEFT('5-man'!BG$66,3)="ST&gt;",BG276&gt;=100,'5-man'!BG$62&lt;=IF('5-man'!$BF$42="",999,'5-man'!$BF$42)),0,IF(AND(OR(AND('5-man'!BG$63="ST&gt;4",BG252&gt;=100),AND('5-man'!BG$64="ST&gt;4",BG260&gt;=100),AND('5-man'!BG$65="ST&gt;4",BG268&gt;=100),AND('5-man'!BG$67="ST&gt;4",BG284&gt;=100)),'5-man'!BG$62&lt;=IF('5-man'!$BF$42="",999,'5-man'!$BF$42)),100,BG276)))))</f>
        <v/>
      </c>
      <c r="BH277">
        <f>IF(OR('5-man'!BH$66="R",'5-man'!BH$62=$R$282),MIN(100,BH276+10),IF('5-man'!BH$66="P",MIN(100,BH276+25),IF(AND('5-man'!BH$66="D",BH276&gt;=35,'5-man'!BH$62&lt;=IF('5-man'!$BF$42="",999,'5-man'!$BF$42)),BH276-35,IF(AND(LEFT('5-man'!BH$66,3)="ST&gt;",BH276&gt;=100,'5-man'!BH$62&lt;=IF('5-man'!$BF$42="",999,'5-man'!$BF$42)),0,IF(AND(OR(AND('5-man'!BH$63="ST&gt;4",BH252&gt;=100),AND('5-man'!BH$64="ST&gt;4",BH260&gt;=100),AND('5-man'!BH$65="ST&gt;4",BH268&gt;=100),AND('5-man'!BH$67="ST&gt;4",BH284&gt;=100)),'5-man'!BH$62&lt;=IF('5-man'!$BF$42="",999,'5-man'!$BF$42)),100,BH276)))))</f>
        <v/>
      </c>
      <c r="BI277">
        <f>IF(OR('5-man'!BI$66="R",'5-man'!BI$62=$R$282),MIN(100,BI276+10),IF('5-man'!BI$66="P",MIN(100,BI276+25),IF(AND('5-man'!BI$66="D",BI276&gt;=35,'5-man'!BI$62&lt;=IF('5-man'!$BF$42="",999,'5-man'!$BF$42)),BI276-35,IF(AND(LEFT('5-man'!BI$66,3)="ST&gt;",BI276&gt;=100,'5-man'!BI$62&lt;=IF('5-man'!$BF$42="",999,'5-man'!$BF$42)),0,IF(AND(OR(AND('5-man'!BI$63="ST&gt;4",BI252&gt;=100),AND('5-man'!BI$64="ST&gt;4",BI260&gt;=100),AND('5-man'!BI$65="ST&gt;4",BI268&gt;=100),AND('5-man'!BI$67="ST&gt;4",BI284&gt;=100)),'5-man'!BI$62&lt;=IF('5-man'!$BF$42="",999,'5-man'!$BF$42)),100,BI276)))))</f>
        <v/>
      </c>
      <c r="BJ277">
        <f>IF(OR('5-man'!BJ$66="R",'5-man'!BJ$62=$R$282),MIN(100,BJ276+10),IF('5-man'!BJ$66="P",MIN(100,BJ276+25),IF(AND('5-man'!BJ$66="D",BJ276&gt;=35,'5-man'!BJ$62&lt;=IF('5-man'!$BF$42="",999,'5-man'!$BF$42)),BJ276-35,IF(AND(LEFT('5-man'!BJ$66,3)="ST&gt;",BJ276&gt;=100,'5-man'!BJ$62&lt;=IF('5-man'!$BF$42="",999,'5-man'!$BF$42)),0,IF(AND(OR(AND('5-man'!BJ$63="ST&gt;4",BJ252&gt;=100),AND('5-man'!BJ$64="ST&gt;4",BJ260&gt;=100),AND('5-man'!BJ$65="ST&gt;4",BJ268&gt;=100),AND('5-man'!BJ$67="ST&gt;4",BJ284&gt;=100)),'5-man'!BJ$62&lt;=IF('5-man'!$BF$42="",999,'5-man'!$BF$42)),100,BJ276)))))</f>
        <v/>
      </c>
      <c r="BK277">
        <f>IF(OR('5-man'!BK$66="R",'5-man'!BK$62=$R$282),MIN(100,BK276+10),IF('5-man'!BK$66="P",MIN(100,BK276+25),IF(AND('5-man'!BK$66="D",BK276&gt;=35,'5-man'!BK$62&lt;=IF('5-man'!$BF$42="",999,'5-man'!$BF$42)),BK276-35,IF(AND(LEFT('5-man'!BK$66,3)="ST&gt;",BK276&gt;=100,'5-man'!BK$62&lt;=IF('5-man'!$BF$42="",999,'5-man'!$BF$42)),0,IF(AND(OR(AND('5-man'!BK$63="ST&gt;4",BK252&gt;=100),AND('5-man'!BK$64="ST&gt;4",BK260&gt;=100),AND('5-man'!BK$65="ST&gt;4",BK268&gt;=100),AND('5-man'!BK$67="ST&gt;4",BK284&gt;=100)),'5-man'!BK$62&lt;=IF('5-man'!$BF$42="",999,'5-man'!$BF$42)),100,BK276)))))</f>
        <v/>
      </c>
      <c r="BL277">
        <f>IF(OR('5-man'!BL$66="R",'5-man'!BL$62=$R$282),MIN(100,BL276+10),IF('5-man'!BL$66="P",MIN(100,BL276+25),IF(AND('5-man'!BL$66="D",BL276&gt;=35,'5-man'!BL$62&lt;=IF('5-man'!$BF$42="",999,'5-man'!$BF$42)),BL276-35,IF(AND(LEFT('5-man'!BL$66,3)="ST&gt;",BL276&gt;=100,'5-man'!BL$62&lt;=IF('5-man'!$BF$42="",999,'5-man'!$BF$42)),0,IF(AND(OR(AND('5-man'!BL$63="ST&gt;4",BL252&gt;=100),AND('5-man'!BL$64="ST&gt;4",BL260&gt;=100),AND('5-man'!BL$65="ST&gt;4",BL268&gt;=100),AND('5-man'!BL$67="ST&gt;4",BL284&gt;=100)),'5-man'!BL$62&lt;=IF('5-man'!$BF$42="",999,'5-man'!$BF$42)),100,BL276)))))</f>
        <v/>
      </c>
      <c r="BM277">
        <f>IF(OR('5-man'!BM$66="R",'5-man'!BM$62=$R$282),MIN(100,BM276+10),IF('5-man'!BM$66="P",MIN(100,BM276+25),IF(AND('5-man'!BM$66="D",BM276&gt;=35,'5-man'!BM$62&lt;=IF('5-man'!$BF$42="",999,'5-man'!$BF$42)),BM276-35,IF(AND(LEFT('5-man'!BM$66,3)="ST&gt;",BM276&gt;=100,'5-man'!BM$62&lt;=IF('5-man'!$BF$42="",999,'5-man'!$BF$42)),0,IF(AND(OR(AND('5-man'!BM$63="ST&gt;4",BM252&gt;=100),AND('5-man'!BM$64="ST&gt;4",BM260&gt;=100),AND('5-man'!BM$65="ST&gt;4",BM268&gt;=100),AND('5-man'!BM$67="ST&gt;4",BM284&gt;=100)),'5-man'!BM$62&lt;=IF('5-man'!$BF$42="",999,'5-man'!$BF$42)),100,BM276)))))</f>
        <v/>
      </c>
      <c r="BN277">
        <f>IF(OR('5-man'!BN$66="R",'5-man'!BN$62=$R$282),MIN(100,BN276+10),IF('5-man'!BN$66="P",MIN(100,BN276+25),IF(AND('5-man'!BN$66="D",BN276&gt;=35,'5-man'!BN$62&lt;=IF('5-man'!$BF$42="",999,'5-man'!$BF$42)),BN276-35,IF(AND(LEFT('5-man'!BN$66,3)="ST&gt;",BN276&gt;=100,'5-man'!BN$62&lt;=IF('5-man'!$BF$42="",999,'5-man'!$BF$42)),0,IF(AND(OR(AND('5-man'!BN$63="ST&gt;4",BN252&gt;=100),AND('5-man'!BN$64="ST&gt;4",BN260&gt;=100),AND('5-man'!BN$65="ST&gt;4",BN268&gt;=100),AND('5-man'!BN$67="ST&gt;4",BN284&gt;=100)),'5-man'!BN$62&lt;=IF('5-man'!$BF$42="",999,'5-man'!$BF$42)),100,BN276)))))</f>
        <v/>
      </c>
      <c r="BO277">
        <f>IF(OR('5-man'!BO$66="R",'5-man'!BO$62=$R$282),MIN(100,BO276+10),IF('5-man'!BO$66="P",MIN(100,BO276+25),IF(AND('5-man'!BO$66="D",BO276&gt;=35,'5-man'!BO$62&lt;=IF('5-man'!$BF$42="",999,'5-man'!$BF$42)),BO276-35,IF(AND(LEFT('5-man'!BO$66,3)="ST&gt;",BO276&gt;=100,'5-man'!BO$62&lt;=IF('5-man'!$BF$42="",999,'5-man'!$BF$42)),0,IF(AND(OR(AND('5-man'!BO$63="ST&gt;4",BO252&gt;=100),AND('5-man'!BO$64="ST&gt;4",BO260&gt;=100),AND('5-man'!BO$65="ST&gt;4",BO268&gt;=100),AND('5-man'!BO$67="ST&gt;4",BO284&gt;=100)),'5-man'!BO$62&lt;=IF('5-man'!$BF$42="",999,'5-man'!$BF$42)),100,BO276)))))</f>
        <v/>
      </c>
      <c r="BP277">
        <f>IF(OR('5-man'!BP$66="R",'5-man'!BP$62=$R$282),MIN(100,BP276+10),IF('5-man'!BP$66="P",MIN(100,BP276+25),IF(AND('5-man'!BP$66="D",BP276&gt;=35,'5-man'!BP$62&lt;=IF('5-man'!$BF$42="",999,'5-man'!$BF$42)),BP276-35,IF(AND(LEFT('5-man'!BP$66,3)="ST&gt;",BP276&gt;=100,'5-man'!BP$62&lt;=IF('5-man'!$BF$42="",999,'5-man'!$BF$42)),0,IF(AND(OR(AND('5-man'!BP$63="ST&gt;4",BP252&gt;=100),AND('5-man'!BP$64="ST&gt;4",BP260&gt;=100),AND('5-man'!BP$65="ST&gt;4",BP268&gt;=100),AND('5-man'!BP$67="ST&gt;4",BP284&gt;=100)),'5-man'!BP$62&lt;=IF('5-man'!$BF$42="",999,'5-man'!$BF$42)),100,BP276)))))</f>
        <v/>
      </c>
      <c r="BQ277">
        <f>IF(OR('5-man'!BQ$66="R",'5-man'!BQ$62=$R$282),MIN(100,BQ276+10),IF('5-man'!BQ$66="P",MIN(100,BQ276+25),IF(AND('5-man'!BQ$66="D",BQ276&gt;=35,'5-man'!BQ$62&lt;=IF('5-man'!$BF$42="",999,'5-man'!$BF$42)),BQ276-35,IF(AND(LEFT('5-man'!BQ$66,3)="ST&gt;",BQ276&gt;=100,'5-man'!BQ$62&lt;=IF('5-man'!$BF$42="",999,'5-man'!$BF$42)),0,IF(AND(OR(AND('5-man'!BQ$63="ST&gt;4",BQ252&gt;=100),AND('5-man'!BQ$64="ST&gt;4",BQ260&gt;=100),AND('5-man'!BQ$65="ST&gt;4",BQ268&gt;=100),AND('5-man'!BQ$67="ST&gt;4",BQ284&gt;=100)),'5-man'!BQ$62&lt;=IF('5-man'!$BF$42="",999,'5-man'!$BF$42)),100,BQ276)))))</f>
        <v/>
      </c>
      <c r="BR277">
        <f>IF(OR('5-man'!BR$66="R",'5-man'!BR$62=$R$282),MIN(100,BR276+10),IF('5-man'!BR$66="P",MIN(100,BR276+25),IF(AND('5-man'!BR$66="D",BR276&gt;=35,'5-man'!BR$62&lt;=IF('5-man'!$BF$42="",999,'5-man'!$BF$42)),BR276-35,IF(AND(LEFT('5-man'!BR$66,3)="ST&gt;",BR276&gt;=100,'5-man'!BR$62&lt;=IF('5-man'!$BF$42="",999,'5-man'!$BF$42)),0,IF(AND(OR(AND('5-man'!BR$63="ST&gt;4",BR252&gt;=100),AND('5-man'!BR$64="ST&gt;4",BR260&gt;=100),AND('5-man'!BR$65="ST&gt;4",BR268&gt;=100),AND('5-man'!BR$67="ST&gt;4",BR284&gt;=100)),'5-man'!BR$62&lt;=IF('5-man'!$BF$42="",999,'5-man'!$BF$42)),100,BR276)))))</f>
        <v/>
      </c>
      <c r="BS277">
        <f>IF(OR('5-man'!BS$66="R",'5-man'!BS$62=$R$282),MIN(100,BS276+10),IF('5-man'!BS$66="P",MIN(100,BS276+25),IF(AND('5-man'!BS$66="D",BS276&gt;=35,'5-man'!BS$62&lt;=IF('5-man'!$BF$42="",999,'5-man'!$BF$42)),BS276-35,IF(AND(LEFT('5-man'!BS$66,3)="ST&gt;",BS276&gt;=100,'5-man'!BS$62&lt;=IF('5-man'!$BF$42="",999,'5-man'!$BF$42)),0,IF(AND(OR(AND('5-man'!BS$63="ST&gt;4",BS252&gt;=100),AND('5-man'!BS$64="ST&gt;4",BS260&gt;=100),AND('5-man'!BS$65="ST&gt;4",BS268&gt;=100),AND('5-man'!BS$67="ST&gt;4",BS284&gt;=100)),'5-man'!BS$62&lt;=IF('5-man'!$BF$42="",999,'5-man'!$BF$42)),100,BS276)))))</f>
        <v/>
      </c>
      <c r="BT277">
        <f>IF(OR('5-man'!BT$66="R",'5-man'!BT$62=$R$282),MIN(100,BT276+10),IF('5-man'!BT$66="P",MIN(100,BT276+25),IF(AND('5-man'!BT$66="D",BT276&gt;=35,'5-man'!BT$62&lt;=IF('5-man'!$BF$42="",999,'5-man'!$BF$42)),BT276-35,IF(AND(LEFT('5-man'!BT$66,3)="ST&gt;",BT276&gt;=100,'5-man'!BT$62&lt;=IF('5-man'!$BF$42="",999,'5-man'!$BF$42)),0,IF(AND(OR(AND('5-man'!BT$63="ST&gt;4",BT252&gt;=100),AND('5-man'!BT$64="ST&gt;4",BT260&gt;=100),AND('5-man'!BT$65="ST&gt;4",BT268&gt;=100),AND('5-man'!BT$67="ST&gt;4",BT284&gt;=100)),'5-man'!BT$62&lt;=IF('5-man'!$BF$42="",999,'5-man'!$BF$42)),100,BT276)))))</f>
        <v/>
      </c>
      <c r="BU277">
        <f>IF(OR('5-man'!BU$66="R",'5-man'!BU$62=$R$282),MIN(100,BU276+10),IF('5-man'!BU$66="P",MIN(100,BU276+25),IF(AND('5-man'!BU$66="D",BU276&gt;=35,'5-man'!BU$62&lt;=IF('5-man'!$BF$42="",999,'5-man'!$BF$42)),BU276-35,IF(AND(LEFT('5-man'!BU$66,3)="ST&gt;",BU276&gt;=100,'5-man'!BU$62&lt;=IF('5-man'!$BF$42="",999,'5-man'!$BF$42)),0,IF(AND(OR(AND('5-man'!BU$63="ST&gt;4",BU252&gt;=100),AND('5-man'!BU$64="ST&gt;4",BU260&gt;=100),AND('5-man'!BU$65="ST&gt;4",BU268&gt;=100),AND('5-man'!BU$67="ST&gt;4",BU284&gt;=100)),'5-man'!BU$62&lt;=IF('5-man'!$BF$42="",999,'5-man'!$BF$42)),100,BU276)))))</f>
        <v/>
      </c>
      <c r="BV277">
        <f>IF(OR('5-man'!BV$66="R",'5-man'!BV$62=$R$282),MIN(100,BV276+10),IF('5-man'!BV$66="P",MIN(100,BV276+25),IF(AND('5-man'!BV$66="D",BV276&gt;=35,'5-man'!BV$62&lt;=IF('5-man'!$BF$42="",999,'5-man'!$BF$42)),BV276-35,IF(AND(LEFT('5-man'!BV$66,3)="ST&gt;",BV276&gt;=100,'5-man'!BV$62&lt;=IF('5-man'!$BF$42="",999,'5-man'!$BF$42)),0,IF(AND(OR(AND('5-man'!BV$63="ST&gt;4",BV252&gt;=100),AND('5-man'!BV$64="ST&gt;4",BV260&gt;=100),AND('5-man'!BV$65="ST&gt;4",BV268&gt;=100),AND('5-man'!BV$67="ST&gt;4",BV284&gt;=100)),'5-man'!BV$62&lt;=IF('5-man'!$BF$42="",999,'5-man'!$BF$42)),100,BV276)))))</f>
        <v/>
      </c>
      <c r="BW277">
        <f>IF(OR('5-man'!BW$66="R",'5-man'!BW$62=$R$282),MIN(100,BW276+10),IF('5-man'!BW$66="P",MIN(100,BW276+25),IF(AND('5-man'!BW$66="D",BW276&gt;=35,'5-man'!BW$62&lt;=IF('5-man'!$BF$42="",999,'5-man'!$BF$42)),BW276-35,IF(AND(LEFT('5-man'!BW$66,3)="ST&gt;",BW276&gt;=100,'5-man'!BW$62&lt;=IF('5-man'!$BF$42="",999,'5-man'!$BF$42)),0,IF(AND(OR(AND('5-man'!BW$63="ST&gt;4",BW252&gt;=100),AND('5-man'!BW$64="ST&gt;4",BW260&gt;=100),AND('5-man'!BW$65="ST&gt;4",BW268&gt;=100),AND('5-man'!BW$67="ST&gt;4",BW284&gt;=100)),'5-man'!BW$62&lt;=IF('5-man'!$BF$42="",999,'5-man'!$BF$42)),100,BW276)))))</f>
        <v/>
      </c>
      <c r="BX277">
        <f>IF(OR('5-man'!BX$66="R",'5-man'!BX$62=$R$282),MIN(100,BX276+10),IF('5-man'!BX$66="P",MIN(100,BX276+25),IF(AND('5-man'!BX$66="D",BX276&gt;=35,'5-man'!BX$62&lt;=IF('5-man'!$BF$42="",999,'5-man'!$BF$42)),BX276-35,IF(AND(LEFT('5-man'!BX$66,3)="ST&gt;",BX276&gt;=100,'5-man'!BX$62&lt;=IF('5-man'!$BF$42="",999,'5-man'!$BF$42)),0,IF(AND(OR(AND('5-man'!BX$63="ST&gt;4",BX252&gt;=100),AND('5-man'!BX$64="ST&gt;4",BX260&gt;=100),AND('5-man'!BX$65="ST&gt;4",BX268&gt;=100),AND('5-man'!BX$67="ST&gt;4",BX284&gt;=100)),'5-man'!BX$62&lt;=IF('5-man'!$BF$42="",999,'5-man'!$BF$42)),100,BX276)))))</f>
        <v/>
      </c>
      <c r="BY277">
        <f>IF(OR('5-man'!BY$66="R",'5-man'!BY$62=$R$282),MIN(100,BY276+10),IF('5-man'!BY$66="P",MIN(100,BY276+25),IF(AND('5-man'!BY$66="D",BY276&gt;=35,'5-man'!BY$62&lt;=IF('5-man'!$BF$42="",999,'5-man'!$BF$42)),BY276-35,IF(AND(LEFT('5-man'!BY$66,3)="ST&gt;",BY276&gt;=100,'5-man'!BY$62&lt;=IF('5-man'!$BF$42="",999,'5-man'!$BF$42)),0,IF(AND(OR(AND('5-man'!BY$63="ST&gt;4",BY252&gt;=100),AND('5-man'!BY$64="ST&gt;4",BY260&gt;=100),AND('5-man'!BY$65="ST&gt;4",BY268&gt;=100),AND('5-man'!BY$67="ST&gt;4",BY284&gt;=100)),'5-man'!BY$62&lt;=IF('5-man'!$BF$42="",999,'5-man'!$BF$42)),100,BY276)))))</f>
        <v/>
      </c>
      <c r="BZ277">
        <f>IF(OR('5-man'!BZ$66="R",'5-man'!BZ$62=$R$282),MIN(100,BZ276+10),IF('5-man'!BZ$66="P",MIN(100,BZ276+25),IF(AND('5-man'!BZ$66="D",BZ276&gt;=35,'5-man'!BZ$62&lt;=IF('5-man'!$BF$42="",999,'5-man'!$BF$42)),BZ276-35,IF(AND(LEFT('5-man'!BZ$66,3)="ST&gt;",BZ276&gt;=100,'5-man'!BZ$62&lt;=IF('5-man'!$BF$42="",999,'5-man'!$BF$42)),0,IF(AND(OR(AND('5-man'!BZ$63="ST&gt;4",BZ252&gt;=100),AND('5-man'!BZ$64="ST&gt;4",BZ260&gt;=100),AND('5-man'!BZ$65="ST&gt;4",BZ268&gt;=100),AND('5-man'!BZ$67="ST&gt;4",BZ284&gt;=100)),'5-man'!BZ$62&lt;=IF('5-man'!$BF$42="",999,'5-man'!$BF$42)),100,BZ276)))))</f>
        <v/>
      </c>
      <c r="CA277">
        <f>IF(OR('5-man'!CA$66="R",'5-man'!CA$62=$R$282),MIN(100,CA276+10),IF('5-man'!CA$66="P",MIN(100,CA276+25),IF(AND('5-man'!CA$66="D",CA276&gt;=35,'5-man'!CA$62&lt;=IF('5-man'!$BF$42="",999,'5-man'!$BF$42)),CA276-35,IF(AND(LEFT('5-man'!CA$66,3)="ST&gt;",CA276&gt;=100,'5-man'!CA$62&lt;=IF('5-man'!$BF$42="",999,'5-man'!$BF$42)),0,IF(AND(OR(AND('5-man'!CA$63="ST&gt;4",CA252&gt;=100),AND('5-man'!CA$64="ST&gt;4",CA260&gt;=100),AND('5-man'!CA$65="ST&gt;4",CA268&gt;=100),AND('5-man'!CA$67="ST&gt;4",CA284&gt;=100)),'5-man'!CA$62&lt;=IF('5-man'!$BF$42="",999,'5-man'!$BF$42)),100,CA276)))))</f>
        <v/>
      </c>
      <c r="CB277">
        <f>IF(OR('5-man'!CB$66="R",'5-man'!CB$62=$R$282),MIN(100,CB276+10),IF('5-man'!CB$66="P",MIN(100,CB276+25),IF(AND('5-man'!CB$66="D",CB276&gt;=35,'5-man'!CB$62&lt;=IF('5-man'!$BF$42="",999,'5-man'!$BF$42)),CB276-35,IF(AND(LEFT('5-man'!CB$66,3)="ST&gt;",CB276&gt;=100,'5-man'!CB$62&lt;=IF('5-man'!$BF$42="",999,'5-man'!$BF$42)),0,IF(AND(OR(AND('5-man'!CB$63="ST&gt;4",CB252&gt;=100),AND('5-man'!CB$64="ST&gt;4",CB260&gt;=100),AND('5-man'!CB$65="ST&gt;4",CB268&gt;=100),AND('5-man'!CB$67="ST&gt;4",CB284&gt;=100)),'5-man'!CB$62&lt;=IF('5-man'!$BF$42="",999,'5-man'!$BF$42)),100,CB276)))))</f>
        <v/>
      </c>
      <c r="CC277">
        <f>IF(OR('5-man'!CC$66="R",'5-man'!CC$62=$R$282),MIN(100,CC276+10),IF('5-man'!CC$66="P",MIN(100,CC276+25),IF(AND('5-man'!CC$66="D",CC276&gt;=35,'5-man'!CC$62&lt;=IF('5-man'!$BF$42="",999,'5-man'!$BF$42)),CC276-35,IF(AND(LEFT('5-man'!CC$66,3)="ST&gt;",CC276&gt;=100,'5-man'!CC$62&lt;=IF('5-man'!$BF$42="",999,'5-man'!$BF$42)),0,IF(AND(OR(AND('5-man'!CC$63="ST&gt;4",CC252&gt;=100),AND('5-man'!CC$64="ST&gt;4",CC260&gt;=100),AND('5-man'!CC$65="ST&gt;4",CC268&gt;=100),AND('5-man'!CC$67="ST&gt;4",CC284&gt;=100)),'5-man'!CC$62&lt;=IF('5-man'!$BF$42="",999,'5-man'!$BF$42)),100,CC276)))))</f>
        <v/>
      </c>
      <c r="CD277">
        <f>IF(OR('5-man'!CD$66="R",'5-man'!CD$62=$R$282),MIN(100,CD276+10),IF('5-man'!CD$66="P",MIN(100,CD276+25),IF(AND('5-man'!CD$66="D",CD276&gt;=35,'5-man'!CD$62&lt;=IF('5-man'!$BF$42="",999,'5-man'!$BF$42)),CD276-35,IF(AND(LEFT('5-man'!CD$66,3)="ST&gt;",CD276&gt;=100,'5-man'!CD$62&lt;=IF('5-man'!$BF$42="",999,'5-man'!$BF$42)),0,IF(AND(OR(AND('5-man'!CD$63="ST&gt;4",CD252&gt;=100),AND('5-man'!CD$64="ST&gt;4",CD260&gt;=100),AND('5-man'!CD$65="ST&gt;4",CD268&gt;=100),AND('5-man'!CD$67="ST&gt;4",CD284&gt;=100)),'5-man'!CD$62&lt;=IF('5-man'!$BF$42="",999,'5-man'!$BF$42)),100,CD276)))))</f>
        <v/>
      </c>
    </row>
    <row r="278">
      <c r="A278" t="inlineStr">
        <is>
          <t>P4 timer</t>
        </is>
      </c>
      <c r="B278" t="n">
        <v>0</v>
      </c>
      <c r="C278">
        <f>IF(OR('5-man'!C$66="R",'5-man'!C$62=$R$282,AND(ISNUMBER($R$282),'5-man'!C$62&lt;$R$282)),0,IF(B277&gt;=100,0,IF(B278+1&gt;=IF(OR('5-man'!$F$45=TRUE,'5-man'!$F$45="TRUE",'5-man'!$F$45="Yes"),25,50),0,B278+1)))</f>
        <v/>
      </c>
      <c r="D278">
        <f>IF(OR('5-man'!D$66="R",'5-man'!D$62=$R$282,AND(ISNUMBER($R$282),'5-man'!D$62&lt;$R$282)),0,IF(C277&gt;=100,0,IF(C278+1&gt;=IF(OR('5-man'!$F$45=TRUE,'5-man'!$F$45="TRUE",'5-man'!$F$45="Yes"),25,50),0,C278+1)))</f>
        <v/>
      </c>
      <c r="E278">
        <f>IF(OR('5-man'!E$66="R",'5-man'!E$62=$R$282,AND(ISNUMBER($R$282),'5-man'!E$62&lt;$R$282)),0,IF(D277&gt;=100,0,IF(D278+1&gt;=IF(OR('5-man'!$F$45=TRUE,'5-man'!$F$45="TRUE",'5-man'!$F$45="Yes"),25,50),0,D278+1)))</f>
        <v/>
      </c>
      <c r="F278">
        <f>IF(OR('5-man'!F$66="R",'5-man'!F$62=$R$282,AND(ISNUMBER($R$282),'5-man'!F$62&lt;$R$282)),0,IF(E277&gt;=100,0,IF(E278+1&gt;=IF(OR('5-man'!$F$45=TRUE,'5-man'!$F$45="TRUE",'5-man'!$F$45="Yes"),25,50),0,E278+1)))</f>
        <v/>
      </c>
      <c r="G278">
        <f>IF(OR('5-man'!G$66="R",'5-man'!G$62=$R$282,AND(ISNUMBER($R$282),'5-man'!G$62&lt;$R$282)),0,IF(F277&gt;=100,0,IF(F278+1&gt;=IF(OR('5-man'!$F$45=TRUE,'5-man'!$F$45="TRUE",'5-man'!$F$45="Yes"),25,50),0,F278+1)))</f>
        <v/>
      </c>
      <c r="H278">
        <f>IF(OR('5-man'!H$66="R",'5-man'!H$62=$R$282,AND(ISNUMBER($R$282),'5-man'!H$62&lt;$R$282)),0,IF(G277&gt;=100,0,IF(G278+1&gt;=IF(OR('5-man'!$F$45=TRUE,'5-man'!$F$45="TRUE",'5-man'!$F$45="Yes"),25,50),0,G278+1)))</f>
        <v/>
      </c>
      <c r="I278">
        <f>IF(OR('5-man'!I$66="R",'5-man'!I$62=$R$282,AND(ISNUMBER($R$282),'5-man'!I$62&lt;$R$282)),0,IF(H277&gt;=100,0,IF(H278+1&gt;=IF(OR('5-man'!$F$45=TRUE,'5-man'!$F$45="TRUE",'5-man'!$F$45="Yes"),25,50),0,H278+1)))</f>
        <v/>
      </c>
      <c r="J278">
        <f>IF(OR('5-man'!J$66="R",'5-man'!J$62=$R$282,AND(ISNUMBER($R$282),'5-man'!J$62&lt;$R$282)),0,IF(I277&gt;=100,0,IF(I278+1&gt;=IF(OR('5-man'!$F$45=TRUE,'5-man'!$F$45="TRUE",'5-man'!$F$45="Yes"),25,50),0,I278+1)))</f>
        <v/>
      </c>
      <c r="K278">
        <f>IF(OR('5-man'!K$66="R",'5-man'!K$62=$R$282,AND(ISNUMBER($R$282),'5-man'!K$62&lt;$R$282)),0,IF(J277&gt;=100,0,IF(J278+1&gt;=IF(OR('5-man'!$F$45=TRUE,'5-man'!$F$45="TRUE",'5-man'!$F$45="Yes"),25,50),0,J278+1)))</f>
        <v/>
      </c>
      <c r="L278">
        <f>IF(OR('5-man'!L$66="R",'5-man'!L$62=$R$282,AND(ISNUMBER($R$282),'5-man'!L$62&lt;$R$282)),0,IF(K277&gt;=100,0,IF(K278+1&gt;=IF(OR('5-man'!$F$45=TRUE,'5-man'!$F$45="TRUE",'5-man'!$F$45="Yes"),25,50),0,K278+1)))</f>
        <v/>
      </c>
      <c r="M278">
        <f>IF(OR('5-man'!M$66="R",'5-man'!M$62=$R$282,AND(ISNUMBER($R$282),'5-man'!M$62&lt;$R$282)),0,IF(L277&gt;=100,0,IF(L278+1&gt;=IF(OR('5-man'!$F$45=TRUE,'5-man'!$F$45="TRUE",'5-man'!$F$45="Yes"),25,50),0,L278+1)))</f>
        <v/>
      </c>
      <c r="N278">
        <f>IF(OR('5-man'!N$66="R",'5-man'!N$62=$R$282,AND(ISNUMBER($R$282),'5-man'!N$62&lt;$R$282)),0,IF(M277&gt;=100,0,IF(M278+1&gt;=IF(OR('5-man'!$F$45=TRUE,'5-man'!$F$45="TRUE",'5-man'!$F$45="Yes"),25,50),0,M278+1)))</f>
        <v/>
      </c>
      <c r="O278">
        <f>IF(OR('5-man'!O$66="R",'5-man'!O$62=$R$282,AND(ISNUMBER($R$282),'5-man'!O$62&lt;$R$282)),0,IF(N277&gt;=100,0,IF(N278+1&gt;=IF(OR('5-man'!$F$45=TRUE,'5-man'!$F$45="TRUE",'5-man'!$F$45="Yes"),25,50),0,N278+1)))</f>
        <v/>
      </c>
      <c r="P278">
        <f>IF(OR('5-man'!P$66="R",'5-man'!P$62=$R$282,AND(ISNUMBER($R$282),'5-man'!P$62&lt;$R$282)),0,IF(O277&gt;=100,0,IF(O278+1&gt;=IF(OR('5-man'!$F$45=TRUE,'5-man'!$F$45="TRUE",'5-man'!$F$45="Yes"),25,50),0,O278+1)))</f>
        <v/>
      </c>
      <c r="Q278">
        <f>IF(OR('5-man'!Q$66="R",'5-man'!Q$62=$R$282,AND(ISNUMBER($R$282),'5-man'!Q$62&lt;$R$282)),0,IF(P277&gt;=100,0,IF(P278+1&gt;=IF(OR('5-man'!$F$45=TRUE,'5-man'!$F$45="TRUE",'5-man'!$F$45="Yes"),25,50),0,P278+1)))</f>
        <v/>
      </c>
      <c r="R278">
        <f>IF(OR('5-man'!R$66="R",'5-man'!R$62=$R$282,AND(ISNUMBER($R$282),'5-man'!R$62&lt;$R$282)),0,IF(Q277&gt;=100,0,IF(Q278+1&gt;=IF(OR('5-man'!$F$45=TRUE,'5-man'!$F$45="TRUE",'5-man'!$F$45="Yes"),25,50),0,Q278+1)))</f>
        <v/>
      </c>
      <c r="S278">
        <f>IF(OR('5-man'!S$66="R",'5-man'!S$62=$R$282,AND(ISNUMBER($R$282),'5-man'!S$62&lt;$R$282)),0,IF(R277&gt;=100,0,IF(R278+1&gt;=IF(OR('5-man'!$F$45=TRUE,'5-man'!$F$45="TRUE",'5-man'!$F$45="Yes"),25,50),0,R278+1)))</f>
        <v/>
      </c>
      <c r="T278">
        <f>IF(OR('5-man'!T$66="R",'5-man'!T$62=$R$282,AND(ISNUMBER($R$282),'5-man'!T$62&lt;$R$282)),0,IF(S277&gt;=100,0,IF(S278+1&gt;=IF(OR('5-man'!$F$45=TRUE,'5-man'!$F$45="TRUE",'5-man'!$F$45="Yes"),25,50),0,S278+1)))</f>
        <v/>
      </c>
      <c r="U278">
        <f>IF(OR('5-man'!U$66="R",'5-man'!U$62=$R$282,AND(ISNUMBER($R$282),'5-man'!U$62&lt;$R$282)),0,IF(T277&gt;=100,0,IF(T278+1&gt;=IF(OR('5-man'!$F$45=TRUE,'5-man'!$F$45="TRUE",'5-man'!$F$45="Yes"),25,50),0,T278+1)))</f>
        <v/>
      </c>
      <c r="V278">
        <f>IF(OR('5-man'!V$66="R",'5-man'!V$62=$R$282,AND(ISNUMBER($R$282),'5-man'!V$62&lt;$R$282)),0,IF(U277&gt;=100,0,IF(U278+1&gt;=IF(OR('5-man'!$F$45=TRUE,'5-man'!$F$45="TRUE",'5-man'!$F$45="Yes"),25,50),0,U278+1)))</f>
        <v/>
      </c>
      <c r="W278">
        <f>IF(OR('5-man'!W$66="R",'5-man'!W$62=$R$282,AND(ISNUMBER($R$282),'5-man'!W$62&lt;$R$282)),0,IF(V277&gt;=100,0,IF(V278+1&gt;=IF(OR('5-man'!$F$45=TRUE,'5-man'!$F$45="TRUE",'5-man'!$F$45="Yes"),25,50),0,V278+1)))</f>
        <v/>
      </c>
      <c r="X278">
        <f>IF(OR('5-man'!X$66="R",'5-man'!X$62=$R$282,AND(ISNUMBER($R$282),'5-man'!X$62&lt;$R$282)),0,IF(W277&gt;=100,0,IF(W278+1&gt;=IF(OR('5-man'!$F$45=TRUE,'5-man'!$F$45="TRUE",'5-man'!$F$45="Yes"),25,50),0,W278+1)))</f>
        <v/>
      </c>
      <c r="Y278">
        <f>IF(OR('5-man'!Y$66="R",'5-man'!Y$62=$R$282,AND(ISNUMBER($R$282),'5-man'!Y$62&lt;$R$282)),0,IF(X277&gt;=100,0,IF(X278+1&gt;=IF(OR('5-man'!$F$45=TRUE,'5-man'!$F$45="TRUE",'5-man'!$F$45="Yes"),25,50),0,X278+1)))</f>
        <v/>
      </c>
      <c r="Z278">
        <f>IF(OR('5-man'!Z$66="R",'5-man'!Z$62=$R$282,AND(ISNUMBER($R$282),'5-man'!Z$62&lt;$R$282)),0,IF(Y277&gt;=100,0,IF(Y278+1&gt;=IF(OR('5-man'!$F$45=TRUE,'5-man'!$F$45="TRUE",'5-man'!$F$45="Yes"),25,50),0,Y278+1)))</f>
        <v/>
      </c>
      <c r="AA278">
        <f>IF(OR('5-man'!AA$66="R",'5-man'!AA$62=$R$282,AND(ISNUMBER($R$282),'5-man'!AA$62&lt;$R$282)),0,IF(Z277&gt;=100,0,IF(Z278+1&gt;=IF(OR('5-man'!$F$45=TRUE,'5-man'!$F$45="TRUE",'5-man'!$F$45="Yes"),25,50),0,Z278+1)))</f>
        <v/>
      </c>
      <c r="AB278">
        <f>IF(OR('5-man'!AB$66="R",'5-man'!AB$62=$R$282,AND(ISNUMBER($R$282),'5-man'!AB$62&lt;$R$282)),0,IF(AA277&gt;=100,0,IF(AA278+1&gt;=IF(OR('5-man'!$F$45=TRUE,'5-man'!$F$45="TRUE",'5-man'!$F$45="Yes"),25,50),0,AA278+1)))</f>
        <v/>
      </c>
      <c r="AC278">
        <f>IF(OR('5-man'!AC$66="R",'5-man'!AC$62=$R$282,AND(ISNUMBER($R$282),'5-man'!AC$62&lt;$R$282)),0,IF(AB277&gt;=100,0,IF(AB278+1&gt;=IF(OR('5-man'!$F$45=TRUE,'5-man'!$F$45="TRUE",'5-man'!$F$45="Yes"),25,50),0,AB278+1)))</f>
        <v/>
      </c>
      <c r="AD278">
        <f>IF(OR('5-man'!AD$66="R",'5-man'!AD$62=$R$282,AND(ISNUMBER($R$282),'5-man'!AD$62&lt;$R$282)),0,IF(AC277&gt;=100,0,IF(AC278+1&gt;=IF(OR('5-man'!$F$45=TRUE,'5-man'!$F$45="TRUE",'5-man'!$F$45="Yes"),25,50),0,AC278+1)))</f>
        <v/>
      </c>
      <c r="AE278">
        <f>IF(OR('5-man'!AE$66="R",'5-man'!AE$62=$R$282,AND(ISNUMBER($R$282),'5-man'!AE$62&lt;$R$282)),0,IF(AD277&gt;=100,0,IF(AD278+1&gt;=IF(OR('5-man'!$F$45=TRUE,'5-man'!$F$45="TRUE",'5-man'!$F$45="Yes"),25,50),0,AD278+1)))</f>
        <v/>
      </c>
      <c r="AF278">
        <f>IF(OR('5-man'!AF$66="R",'5-man'!AF$62=$R$282,AND(ISNUMBER($R$282),'5-man'!AF$62&lt;$R$282)),0,IF(AE277&gt;=100,0,IF(AE278+1&gt;=IF(OR('5-man'!$F$45=TRUE,'5-man'!$F$45="TRUE",'5-man'!$F$45="Yes"),25,50),0,AE278+1)))</f>
        <v/>
      </c>
      <c r="AG278">
        <f>IF(OR('5-man'!AG$66="R",'5-man'!AG$62=$R$282,AND(ISNUMBER($R$282),'5-man'!AG$62&lt;$R$282)),0,IF(AF277&gt;=100,0,IF(AF278+1&gt;=IF(OR('5-man'!$F$45=TRUE,'5-man'!$F$45="TRUE",'5-man'!$F$45="Yes"),25,50),0,AF278+1)))</f>
        <v/>
      </c>
      <c r="AH278">
        <f>IF(OR('5-man'!AH$66="R",'5-man'!AH$62=$R$282,AND(ISNUMBER($R$282),'5-man'!AH$62&lt;$R$282)),0,IF(AG277&gt;=100,0,IF(AG278+1&gt;=IF(OR('5-man'!$F$45=TRUE,'5-man'!$F$45="TRUE",'5-man'!$F$45="Yes"),25,50),0,AG278+1)))</f>
        <v/>
      </c>
      <c r="AI278">
        <f>IF(OR('5-man'!AI$66="R",'5-man'!AI$62=$R$282,AND(ISNUMBER($R$282),'5-man'!AI$62&lt;$R$282)),0,IF(AH277&gt;=100,0,IF(AH278+1&gt;=IF(OR('5-man'!$F$45=TRUE,'5-man'!$F$45="TRUE",'5-man'!$F$45="Yes"),25,50),0,AH278+1)))</f>
        <v/>
      </c>
      <c r="AJ278">
        <f>IF(OR('5-man'!AJ$66="R",'5-man'!AJ$62=$R$282,AND(ISNUMBER($R$282),'5-man'!AJ$62&lt;$R$282)),0,IF(AI277&gt;=100,0,IF(AI278+1&gt;=IF(OR('5-man'!$F$45=TRUE,'5-man'!$F$45="TRUE",'5-man'!$F$45="Yes"),25,50),0,AI278+1)))</f>
        <v/>
      </c>
      <c r="AK278">
        <f>IF(OR('5-man'!AK$66="R",'5-man'!AK$62=$R$282,AND(ISNUMBER($R$282),'5-man'!AK$62&lt;$R$282)),0,IF(AJ277&gt;=100,0,IF(AJ278+1&gt;=IF(OR('5-man'!$F$45=TRUE,'5-man'!$F$45="TRUE",'5-man'!$F$45="Yes"),25,50),0,AJ278+1)))</f>
        <v/>
      </c>
      <c r="AL278">
        <f>IF(OR('5-man'!AL$66="R",'5-man'!AL$62=$R$282,AND(ISNUMBER($R$282),'5-man'!AL$62&lt;$R$282)),0,IF(AK277&gt;=100,0,IF(AK278+1&gt;=IF(OR('5-man'!$F$45=TRUE,'5-man'!$F$45="TRUE",'5-man'!$F$45="Yes"),25,50),0,AK278+1)))</f>
        <v/>
      </c>
      <c r="AM278">
        <f>IF(OR('5-man'!AM$66="R",'5-man'!AM$62=$R$282,AND(ISNUMBER($R$282),'5-man'!AM$62&lt;$R$282)),0,IF(AL277&gt;=100,0,IF(AL278+1&gt;=IF(OR('5-man'!$F$45=TRUE,'5-man'!$F$45="TRUE",'5-man'!$F$45="Yes"),25,50),0,AL278+1)))</f>
        <v/>
      </c>
      <c r="AN278">
        <f>IF(OR('5-man'!AN$66="R",'5-man'!AN$62=$R$282,AND(ISNUMBER($R$282),'5-man'!AN$62&lt;$R$282)),0,IF(AM277&gt;=100,0,IF(AM278+1&gt;=IF(OR('5-man'!$F$45=TRUE,'5-man'!$F$45="TRUE",'5-man'!$F$45="Yes"),25,50),0,AM278+1)))</f>
        <v/>
      </c>
      <c r="AO278">
        <f>IF(OR('5-man'!AO$66="R",'5-man'!AO$62=$R$282,AND(ISNUMBER($R$282),'5-man'!AO$62&lt;$R$282)),0,IF(AN277&gt;=100,0,IF(AN278+1&gt;=IF(OR('5-man'!$F$45=TRUE,'5-man'!$F$45="TRUE",'5-man'!$F$45="Yes"),25,50),0,AN278+1)))</f>
        <v/>
      </c>
      <c r="AP278">
        <f>IF(OR('5-man'!AP$66="R",'5-man'!AP$62=$R$282,AND(ISNUMBER($R$282),'5-man'!AP$62&lt;$R$282)),0,IF(AO277&gt;=100,0,IF(AO278+1&gt;=IF(OR('5-man'!$F$45=TRUE,'5-man'!$F$45="TRUE",'5-man'!$F$45="Yes"),25,50),0,AO278+1)))</f>
        <v/>
      </c>
      <c r="AQ278">
        <f>IF(OR('5-man'!AQ$66="R",'5-man'!AQ$62=$R$282,AND(ISNUMBER($R$282),'5-man'!AQ$62&lt;$R$282)),0,IF(AP277&gt;=100,0,IF(AP278+1&gt;=IF(OR('5-man'!$F$45=TRUE,'5-man'!$F$45="TRUE",'5-man'!$F$45="Yes"),25,50),0,AP278+1)))</f>
        <v/>
      </c>
      <c r="AR278">
        <f>IF(OR('5-man'!AR$66="R",'5-man'!AR$62=$R$282,AND(ISNUMBER($R$282),'5-man'!AR$62&lt;$R$282)),0,IF(AQ277&gt;=100,0,IF(AQ278+1&gt;=IF(OR('5-man'!$F$45=TRUE,'5-man'!$F$45="TRUE",'5-man'!$F$45="Yes"),25,50),0,AQ278+1)))</f>
        <v/>
      </c>
      <c r="AS278">
        <f>IF(OR('5-man'!AS$66="R",'5-man'!AS$62=$R$282,AND(ISNUMBER($R$282),'5-man'!AS$62&lt;$R$282)),0,IF(AR277&gt;=100,0,IF(AR278+1&gt;=IF(OR('5-man'!$F$45=TRUE,'5-man'!$F$45="TRUE",'5-man'!$F$45="Yes"),25,50),0,AR278+1)))</f>
        <v/>
      </c>
      <c r="AT278">
        <f>IF(OR('5-man'!AT$66="R",'5-man'!AT$62=$R$282,AND(ISNUMBER($R$282),'5-man'!AT$62&lt;$R$282)),0,IF(AS277&gt;=100,0,IF(AS278+1&gt;=IF(OR('5-man'!$F$45=TRUE,'5-man'!$F$45="TRUE",'5-man'!$F$45="Yes"),25,50),0,AS278+1)))</f>
        <v/>
      </c>
      <c r="AU278">
        <f>IF(OR('5-man'!AU$66="R",'5-man'!AU$62=$R$282,AND(ISNUMBER($R$282),'5-man'!AU$62&lt;$R$282)),0,IF(AT277&gt;=100,0,IF(AT278+1&gt;=IF(OR('5-man'!$F$45=TRUE,'5-man'!$F$45="TRUE",'5-man'!$F$45="Yes"),25,50),0,AT278+1)))</f>
        <v/>
      </c>
      <c r="AV278">
        <f>IF(OR('5-man'!AV$66="R",'5-man'!AV$62=$R$282,AND(ISNUMBER($R$282),'5-man'!AV$62&lt;$R$282)),0,IF(AU277&gt;=100,0,IF(AU278+1&gt;=IF(OR('5-man'!$F$45=TRUE,'5-man'!$F$45="TRUE",'5-man'!$F$45="Yes"),25,50),0,AU278+1)))</f>
        <v/>
      </c>
      <c r="AW278">
        <f>IF(OR('5-man'!AW$66="R",'5-man'!AW$62=$R$282,AND(ISNUMBER($R$282),'5-man'!AW$62&lt;$R$282)),0,IF(AV277&gt;=100,0,IF(AV278+1&gt;=IF(OR('5-man'!$F$45=TRUE,'5-man'!$F$45="TRUE",'5-man'!$F$45="Yes"),25,50),0,AV278+1)))</f>
        <v/>
      </c>
      <c r="AX278">
        <f>IF(OR('5-man'!AX$66="R",'5-man'!AX$62=$R$282,AND(ISNUMBER($R$282),'5-man'!AX$62&lt;$R$282)),0,IF(AW277&gt;=100,0,IF(AW278+1&gt;=IF(OR('5-man'!$F$45=TRUE,'5-man'!$F$45="TRUE",'5-man'!$F$45="Yes"),25,50),0,AW278+1)))</f>
        <v/>
      </c>
      <c r="AY278">
        <f>IF(OR('5-man'!AY$66="R",'5-man'!AY$62=$R$282,AND(ISNUMBER($R$282),'5-man'!AY$62&lt;$R$282)),0,IF(AX277&gt;=100,0,IF(AX278+1&gt;=IF(OR('5-man'!$F$45=TRUE,'5-man'!$F$45="TRUE",'5-man'!$F$45="Yes"),25,50),0,AX278+1)))</f>
        <v/>
      </c>
      <c r="AZ278">
        <f>IF(OR('5-man'!AZ$66="R",'5-man'!AZ$62=$R$282,AND(ISNUMBER($R$282),'5-man'!AZ$62&lt;$R$282)),0,IF(AY277&gt;=100,0,IF(AY278+1&gt;=IF(OR('5-man'!$F$45=TRUE,'5-man'!$F$45="TRUE",'5-man'!$F$45="Yes"),25,50),0,AY278+1)))</f>
        <v/>
      </c>
      <c r="BA278">
        <f>IF(OR('5-man'!BA$66="R",'5-man'!BA$62=$R$282,AND(ISNUMBER($R$282),'5-man'!BA$62&lt;$R$282)),0,IF(AZ277&gt;=100,0,IF(AZ278+1&gt;=IF(OR('5-man'!$F$45=TRUE,'5-man'!$F$45="TRUE",'5-man'!$F$45="Yes"),25,50),0,AZ278+1)))</f>
        <v/>
      </c>
      <c r="BB278">
        <f>IF(OR('5-man'!BB$66="R",'5-man'!BB$62=$R$282,AND(ISNUMBER($R$282),'5-man'!BB$62&lt;$R$282)),0,IF(BA277&gt;=100,0,IF(BA278+1&gt;=IF(OR('5-man'!$F$45=TRUE,'5-man'!$F$45="TRUE",'5-man'!$F$45="Yes"),25,50),0,BA278+1)))</f>
        <v/>
      </c>
      <c r="BC278">
        <f>IF(OR('5-man'!BC$66="R",'5-man'!BC$62=$R$282,AND(ISNUMBER($R$282),'5-man'!BC$62&lt;$R$282)),0,IF(BB277&gt;=100,0,IF(BB278+1&gt;=IF(OR('5-man'!$F$45=TRUE,'5-man'!$F$45="TRUE",'5-man'!$F$45="Yes"),25,50),0,BB278+1)))</f>
        <v/>
      </c>
      <c r="BD278">
        <f>IF(OR('5-man'!BD$66="R",'5-man'!BD$62=$R$282,AND(ISNUMBER($R$282),'5-man'!BD$62&lt;$R$282)),0,IF(BC277&gt;=100,0,IF(BC278+1&gt;=IF(OR('5-man'!$F$45=TRUE,'5-man'!$F$45="TRUE",'5-man'!$F$45="Yes"),25,50),0,BC278+1)))</f>
        <v/>
      </c>
      <c r="BE278">
        <f>IF(OR('5-man'!BE$66="R",'5-man'!BE$62=$R$282,AND(ISNUMBER($R$282),'5-man'!BE$62&lt;$R$282)),0,IF(BD277&gt;=100,0,IF(BD278+1&gt;=IF(OR('5-man'!$F$45=TRUE,'5-man'!$F$45="TRUE",'5-man'!$F$45="Yes"),25,50),0,BD278+1)))</f>
        <v/>
      </c>
      <c r="BF278">
        <f>IF(OR('5-man'!BF$66="R",'5-man'!BF$62=$R$282,AND(ISNUMBER($R$282),'5-man'!BF$62&lt;$R$282)),0,IF(BE277&gt;=100,0,IF(BE278+1&gt;=IF(OR('5-man'!$F$45=TRUE,'5-man'!$F$45="TRUE",'5-man'!$F$45="Yes"),25,50),0,BE278+1)))</f>
        <v/>
      </c>
      <c r="BG278">
        <f>IF(OR('5-man'!BG$66="R",'5-man'!BG$62=$R$282,AND(ISNUMBER($R$282),'5-man'!BG$62&lt;$R$282)),0,IF(BF277&gt;=100,0,IF(BF278+1&gt;=IF(OR('5-man'!$F$45=TRUE,'5-man'!$F$45="TRUE",'5-man'!$F$45="Yes"),25,50),0,BF278+1)))</f>
        <v/>
      </c>
      <c r="BH278">
        <f>IF(OR('5-man'!BH$66="R",'5-man'!BH$62=$R$282,AND(ISNUMBER($R$282),'5-man'!BH$62&lt;$R$282)),0,IF(BG277&gt;=100,0,IF(BG278+1&gt;=IF(OR('5-man'!$F$45=TRUE,'5-man'!$F$45="TRUE",'5-man'!$F$45="Yes"),25,50),0,BG278+1)))</f>
        <v/>
      </c>
      <c r="BI278">
        <f>IF(OR('5-man'!BI$66="R",'5-man'!BI$62=$R$282,AND(ISNUMBER($R$282),'5-man'!BI$62&lt;$R$282)),0,IF(BH277&gt;=100,0,IF(BH278+1&gt;=IF(OR('5-man'!$F$45=TRUE,'5-man'!$F$45="TRUE",'5-man'!$F$45="Yes"),25,50),0,BH278+1)))</f>
        <v/>
      </c>
      <c r="BJ278">
        <f>IF(OR('5-man'!BJ$66="R",'5-man'!BJ$62=$R$282,AND(ISNUMBER($R$282),'5-man'!BJ$62&lt;$R$282)),0,IF(BI277&gt;=100,0,IF(BI278+1&gt;=IF(OR('5-man'!$F$45=TRUE,'5-man'!$F$45="TRUE",'5-man'!$F$45="Yes"),25,50),0,BI278+1)))</f>
        <v/>
      </c>
      <c r="BK278">
        <f>IF(OR('5-man'!BK$66="R",'5-man'!BK$62=$R$282,AND(ISNUMBER($R$282),'5-man'!BK$62&lt;$R$282)),0,IF(BJ277&gt;=100,0,IF(BJ278+1&gt;=IF(OR('5-man'!$F$45=TRUE,'5-man'!$F$45="TRUE",'5-man'!$F$45="Yes"),25,50),0,BJ278+1)))</f>
        <v/>
      </c>
      <c r="BL278">
        <f>IF(OR('5-man'!BL$66="R",'5-man'!BL$62=$R$282,AND(ISNUMBER($R$282),'5-man'!BL$62&lt;$R$282)),0,IF(BK277&gt;=100,0,IF(BK278+1&gt;=IF(OR('5-man'!$F$45=TRUE,'5-man'!$F$45="TRUE",'5-man'!$F$45="Yes"),25,50),0,BK278+1)))</f>
        <v/>
      </c>
      <c r="BM278">
        <f>IF(OR('5-man'!BM$66="R",'5-man'!BM$62=$R$282,AND(ISNUMBER($R$282),'5-man'!BM$62&lt;$R$282)),0,IF(BL277&gt;=100,0,IF(BL278+1&gt;=IF(OR('5-man'!$F$45=TRUE,'5-man'!$F$45="TRUE",'5-man'!$F$45="Yes"),25,50),0,BL278+1)))</f>
        <v/>
      </c>
      <c r="BN278">
        <f>IF(OR('5-man'!BN$66="R",'5-man'!BN$62=$R$282,AND(ISNUMBER($R$282),'5-man'!BN$62&lt;$R$282)),0,IF(BM277&gt;=100,0,IF(BM278+1&gt;=IF(OR('5-man'!$F$45=TRUE,'5-man'!$F$45="TRUE",'5-man'!$F$45="Yes"),25,50),0,BM278+1)))</f>
        <v/>
      </c>
      <c r="BO278">
        <f>IF(OR('5-man'!BO$66="R",'5-man'!BO$62=$R$282,AND(ISNUMBER($R$282),'5-man'!BO$62&lt;$R$282)),0,IF(BN277&gt;=100,0,IF(BN278+1&gt;=IF(OR('5-man'!$F$45=TRUE,'5-man'!$F$45="TRUE",'5-man'!$F$45="Yes"),25,50),0,BN278+1)))</f>
        <v/>
      </c>
      <c r="BP278">
        <f>IF(OR('5-man'!BP$66="R",'5-man'!BP$62=$R$282,AND(ISNUMBER($R$282),'5-man'!BP$62&lt;$R$282)),0,IF(BO277&gt;=100,0,IF(BO278+1&gt;=IF(OR('5-man'!$F$45=TRUE,'5-man'!$F$45="TRUE",'5-man'!$F$45="Yes"),25,50),0,BO278+1)))</f>
        <v/>
      </c>
      <c r="BQ278">
        <f>IF(OR('5-man'!BQ$66="R",'5-man'!BQ$62=$R$282,AND(ISNUMBER($R$282),'5-man'!BQ$62&lt;$R$282)),0,IF(BP277&gt;=100,0,IF(BP278+1&gt;=IF(OR('5-man'!$F$45=TRUE,'5-man'!$F$45="TRUE",'5-man'!$F$45="Yes"),25,50),0,BP278+1)))</f>
        <v/>
      </c>
      <c r="BR278">
        <f>IF(OR('5-man'!BR$66="R",'5-man'!BR$62=$R$282,AND(ISNUMBER($R$282),'5-man'!BR$62&lt;$R$282)),0,IF(BQ277&gt;=100,0,IF(BQ278+1&gt;=IF(OR('5-man'!$F$45=TRUE,'5-man'!$F$45="TRUE",'5-man'!$F$45="Yes"),25,50),0,BQ278+1)))</f>
        <v/>
      </c>
      <c r="BS278">
        <f>IF(OR('5-man'!BS$66="R",'5-man'!BS$62=$R$282,AND(ISNUMBER($R$282),'5-man'!BS$62&lt;$R$282)),0,IF(BR277&gt;=100,0,IF(BR278+1&gt;=IF(OR('5-man'!$F$45=TRUE,'5-man'!$F$45="TRUE",'5-man'!$F$45="Yes"),25,50),0,BR278+1)))</f>
        <v/>
      </c>
      <c r="BT278">
        <f>IF(OR('5-man'!BT$66="R",'5-man'!BT$62=$R$282,AND(ISNUMBER($R$282),'5-man'!BT$62&lt;$R$282)),0,IF(BS277&gt;=100,0,IF(BS278+1&gt;=IF(OR('5-man'!$F$45=TRUE,'5-man'!$F$45="TRUE",'5-man'!$F$45="Yes"),25,50),0,BS278+1)))</f>
        <v/>
      </c>
      <c r="BU278">
        <f>IF(OR('5-man'!BU$66="R",'5-man'!BU$62=$R$282,AND(ISNUMBER($R$282),'5-man'!BU$62&lt;$R$282)),0,IF(BT277&gt;=100,0,IF(BT278+1&gt;=IF(OR('5-man'!$F$45=TRUE,'5-man'!$F$45="TRUE",'5-man'!$F$45="Yes"),25,50),0,BT278+1)))</f>
        <v/>
      </c>
      <c r="BV278">
        <f>IF(OR('5-man'!BV$66="R",'5-man'!BV$62=$R$282,AND(ISNUMBER($R$282),'5-man'!BV$62&lt;$R$282)),0,IF(BU277&gt;=100,0,IF(BU278+1&gt;=IF(OR('5-man'!$F$45=TRUE,'5-man'!$F$45="TRUE",'5-man'!$F$45="Yes"),25,50),0,BU278+1)))</f>
        <v/>
      </c>
      <c r="BW278">
        <f>IF(OR('5-man'!BW$66="R",'5-man'!BW$62=$R$282,AND(ISNUMBER($R$282),'5-man'!BW$62&lt;$R$282)),0,IF(BV277&gt;=100,0,IF(BV278+1&gt;=IF(OR('5-man'!$F$45=TRUE,'5-man'!$F$45="TRUE",'5-man'!$F$45="Yes"),25,50),0,BV278+1)))</f>
        <v/>
      </c>
      <c r="BX278">
        <f>IF(OR('5-man'!BX$66="R",'5-man'!BX$62=$R$282,AND(ISNUMBER($R$282),'5-man'!BX$62&lt;$R$282)),0,IF(BW277&gt;=100,0,IF(BW278+1&gt;=IF(OR('5-man'!$F$45=TRUE,'5-man'!$F$45="TRUE",'5-man'!$F$45="Yes"),25,50),0,BW278+1)))</f>
        <v/>
      </c>
      <c r="BY278">
        <f>IF(OR('5-man'!BY$66="R",'5-man'!BY$62=$R$282,AND(ISNUMBER($R$282),'5-man'!BY$62&lt;$R$282)),0,IF(BX277&gt;=100,0,IF(BX278+1&gt;=IF(OR('5-man'!$F$45=TRUE,'5-man'!$F$45="TRUE",'5-man'!$F$45="Yes"),25,50),0,BX278+1)))</f>
        <v/>
      </c>
      <c r="BZ278">
        <f>IF(OR('5-man'!BZ$66="R",'5-man'!BZ$62=$R$282,AND(ISNUMBER($R$282),'5-man'!BZ$62&lt;$R$282)),0,IF(BY277&gt;=100,0,IF(BY278+1&gt;=IF(OR('5-man'!$F$45=TRUE,'5-man'!$F$45="TRUE",'5-man'!$F$45="Yes"),25,50),0,BY278+1)))</f>
        <v/>
      </c>
      <c r="CA278">
        <f>IF(OR('5-man'!CA$66="R",'5-man'!CA$62=$R$282,AND(ISNUMBER($R$282),'5-man'!CA$62&lt;$R$282)),0,IF(BZ277&gt;=100,0,IF(BZ278+1&gt;=IF(OR('5-man'!$F$45=TRUE,'5-man'!$F$45="TRUE",'5-man'!$F$45="Yes"),25,50),0,BZ278+1)))</f>
        <v/>
      </c>
      <c r="CB278">
        <f>IF(OR('5-man'!CB$66="R",'5-man'!CB$62=$R$282,AND(ISNUMBER($R$282),'5-man'!CB$62&lt;$R$282)),0,IF(CA277&gt;=100,0,IF(CA278+1&gt;=IF(OR('5-man'!$F$45=TRUE,'5-man'!$F$45="TRUE",'5-man'!$F$45="Yes"),25,50),0,CA278+1)))</f>
        <v/>
      </c>
      <c r="CC278">
        <f>IF(OR('5-man'!CC$66="R",'5-man'!CC$62=$R$282,AND(ISNUMBER($R$282),'5-man'!CC$62&lt;$R$282)),0,IF(CB277&gt;=100,0,IF(CB278+1&gt;=IF(OR('5-man'!$F$45=TRUE,'5-man'!$F$45="TRUE",'5-man'!$F$45="Yes"),25,50),0,CB278+1)))</f>
        <v/>
      </c>
      <c r="CD278">
        <f>IF(OR('5-man'!CD$66="R",'5-man'!CD$62=$R$282,AND(ISNUMBER($R$282),'5-man'!CD$62&lt;$R$282)),0,IF(CC277&gt;=100,0,IF(CC278+1&gt;=IF(OR('5-man'!$F$45=TRUE,'5-man'!$F$45="TRUE",'5-man'!$F$45="Yes"),25,50),0,CC278+1)))</f>
        <v/>
      </c>
    </row>
    <row r="279">
      <c r="A279" t="inlineStr">
        <is>
          <t>P4 flag</t>
        </is>
      </c>
      <c r="B279" t="n">
        <v>0</v>
      </c>
      <c r="C279">
        <f>IF(OR(B279=1,OR('5-man'!C$66="D",'5-man'!C$66="A",'5-man'!C$66="S",'5-man'!C$66="C",'5-man'!C$66="H",'5-man'!C$66="B",'5-man'!C$66="T",'5-man'!C$66="E",'5-man'!C$66="SB")),1,0)</f>
        <v/>
      </c>
      <c r="D279">
        <f>IF(OR(C279=1,OR('5-man'!D$66="D",'5-man'!D$66="A",'5-man'!D$66="S",'5-man'!D$66="C",'5-man'!D$66="H",'5-man'!D$66="B",'5-man'!D$66="T",'5-man'!D$66="E",'5-man'!D$66="SB")),1,0)</f>
        <v/>
      </c>
      <c r="E279">
        <f>IF(OR(D279=1,OR('5-man'!E$66="D",'5-man'!E$66="A",'5-man'!E$66="S",'5-man'!E$66="C",'5-man'!E$66="H",'5-man'!E$66="B",'5-man'!E$66="T",'5-man'!E$66="E",'5-man'!E$66="SB")),1,0)</f>
        <v/>
      </c>
      <c r="F279">
        <f>IF(OR(E279=1,OR('5-man'!F$66="D",'5-man'!F$66="A",'5-man'!F$66="S",'5-man'!F$66="C",'5-man'!F$66="H",'5-man'!F$66="B",'5-man'!F$66="T",'5-man'!F$66="E",'5-man'!F$66="SB")),1,0)</f>
        <v/>
      </c>
      <c r="G279">
        <f>IF(OR(F279=1,OR('5-man'!G$66="D",'5-man'!G$66="A",'5-man'!G$66="S",'5-man'!G$66="C",'5-man'!G$66="H",'5-man'!G$66="B",'5-man'!G$66="T",'5-man'!G$66="E",'5-man'!G$66="SB")),1,0)</f>
        <v/>
      </c>
      <c r="H279">
        <f>IF(OR(G279=1,OR('5-man'!H$66="D",'5-man'!H$66="A",'5-man'!H$66="S",'5-man'!H$66="C",'5-man'!H$66="H",'5-man'!H$66="B",'5-man'!H$66="T",'5-man'!H$66="E",'5-man'!H$66="SB")),1,0)</f>
        <v/>
      </c>
      <c r="I279">
        <f>IF(OR(H279=1,OR('5-man'!I$66="D",'5-man'!I$66="A",'5-man'!I$66="S",'5-man'!I$66="C",'5-man'!I$66="H",'5-man'!I$66="B",'5-man'!I$66="T",'5-man'!I$66="E",'5-man'!I$66="SB")),1,0)</f>
        <v/>
      </c>
      <c r="J279">
        <f>IF(OR(I279=1,OR('5-man'!J$66="D",'5-man'!J$66="A",'5-man'!J$66="S",'5-man'!J$66="C",'5-man'!J$66="H",'5-man'!J$66="B",'5-man'!J$66="T",'5-man'!J$66="E",'5-man'!J$66="SB")),1,0)</f>
        <v/>
      </c>
      <c r="K279">
        <f>IF(OR(J279=1,OR('5-man'!K$66="D",'5-man'!K$66="A",'5-man'!K$66="S",'5-man'!K$66="C",'5-man'!K$66="H",'5-man'!K$66="B",'5-man'!K$66="T",'5-man'!K$66="E",'5-man'!K$66="SB")),1,0)</f>
        <v/>
      </c>
      <c r="L279">
        <f>IF(OR(K279=1,OR('5-man'!L$66="D",'5-man'!L$66="A",'5-man'!L$66="S",'5-man'!L$66="C",'5-man'!L$66="H",'5-man'!L$66="B",'5-man'!L$66="T",'5-man'!L$66="E",'5-man'!L$66="SB")),1,0)</f>
        <v/>
      </c>
      <c r="M279">
        <f>IF(OR(L279=1,OR('5-man'!M$66="D",'5-man'!M$66="A",'5-man'!M$66="S",'5-man'!M$66="C",'5-man'!M$66="H",'5-man'!M$66="B",'5-man'!M$66="T",'5-man'!M$66="E",'5-man'!M$66="SB")),1,0)</f>
        <v/>
      </c>
      <c r="N279">
        <f>IF(OR(M279=1,OR('5-man'!N$66="D",'5-man'!N$66="A",'5-man'!N$66="S",'5-man'!N$66="C",'5-man'!N$66="H",'5-man'!N$66="B",'5-man'!N$66="T",'5-man'!N$66="E",'5-man'!N$66="SB")),1,0)</f>
        <v/>
      </c>
      <c r="O279">
        <f>IF(OR(N279=1,OR('5-man'!O$66="D",'5-man'!O$66="A",'5-man'!O$66="S",'5-man'!O$66="C",'5-man'!O$66="H",'5-man'!O$66="B",'5-man'!O$66="T",'5-man'!O$66="E",'5-man'!O$66="SB")),1,0)</f>
        <v/>
      </c>
      <c r="P279">
        <f>IF(OR(O279=1,OR('5-man'!P$66="D",'5-man'!P$66="A",'5-man'!P$66="S",'5-man'!P$66="C",'5-man'!P$66="H",'5-man'!P$66="B",'5-man'!P$66="T",'5-man'!P$66="E",'5-man'!P$66="SB")),1,0)</f>
        <v/>
      </c>
      <c r="Q279">
        <f>IF(OR(P279=1,OR('5-man'!Q$66="D",'5-man'!Q$66="A",'5-man'!Q$66="S",'5-man'!Q$66="C",'5-man'!Q$66="H",'5-man'!Q$66="B",'5-man'!Q$66="T",'5-man'!Q$66="E",'5-man'!Q$66="SB")),1,0)</f>
        <v/>
      </c>
      <c r="R279">
        <f>IF(OR(Q279=1,OR('5-man'!R$66="D",'5-man'!R$66="A",'5-man'!R$66="S",'5-man'!R$66="C",'5-man'!R$66="H",'5-man'!R$66="B",'5-man'!R$66="T",'5-man'!R$66="E",'5-man'!R$66="SB")),1,0)</f>
        <v/>
      </c>
      <c r="S279">
        <f>IF(OR(R279=1,OR('5-man'!S$66="D",'5-man'!S$66="A",'5-man'!S$66="S",'5-man'!S$66="C",'5-man'!S$66="H",'5-man'!S$66="B",'5-man'!S$66="T",'5-man'!S$66="E",'5-man'!S$66="SB")),1,0)</f>
        <v/>
      </c>
      <c r="T279">
        <f>IF(OR(S279=1,OR('5-man'!T$66="D",'5-man'!T$66="A",'5-man'!T$66="S",'5-man'!T$66="C",'5-man'!T$66="H",'5-man'!T$66="B",'5-man'!T$66="T",'5-man'!T$66="E",'5-man'!T$66="SB")),1,0)</f>
        <v/>
      </c>
      <c r="U279">
        <f>IF(OR(T279=1,OR('5-man'!U$66="D",'5-man'!U$66="A",'5-man'!U$66="S",'5-man'!U$66="C",'5-man'!U$66="H",'5-man'!U$66="B",'5-man'!U$66="T",'5-man'!U$66="E",'5-man'!U$66="SB")),1,0)</f>
        <v/>
      </c>
      <c r="V279">
        <f>IF(OR(U279=1,OR('5-man'!V$66="D",'5-man'!V$66="A",'5-man'!V$66="S",'5-man'!V$66="C",'5-man'!V$66="H",'5-man'!V$66="B",'5-man'!V$66="T",'5-man'!V$66="E",'5-man'!V$66="SB")),1,0)</f>
        <v/>
      </c>
      <c r="W279">
        <f>IF(OR(V279=1,OR('5-man'!W$66="D",'5-man'!W$66="A",'5-man'!W$66="S",'5-man'!W$66="C",'5-man'!W$66="H",'5-man'!W$66="B",'5-man'!W$66="T",'5-man'!W$66="E",'5-man'!W$66="SB")),1,0)</f>
        <v/>
      </c>
      <c r="X279">
        <f>IF(OR(W279=1,OR('5-man'!X$66="D",'5-man'!X$66="A",'5-man'!X$66="S",'5-man'!X$66="C",'5-man'!X$66="H",'5-man'!X$66="B",'5-man'!X$66="T",'5-man'!X$66="E",'5-man'!X$66="SB")),1,0)</f>
        <v/>
      </c>
      <c r="Y279">
        <f>IF(OR(X279=1,OR('5-man'!Y$66="D",'5-man'!Y$66="A",'5-man'!Y$66="S",'5-man'!Y$66="C",'5-man'!Y$66="H",'5-man'!Y$66="B",'5-man'!Y$66="T",'5-man'!Y$66="E",'5-man'!Y$66="SB")),1,0)</f>
        <v/>
      </c>
      <c r="Z279">
        <f>IF(OR(Y279=1,OR('5-man'!Z$66="D",'5-man'!Z$66="A",'5-man'!Z$66="S",'5-man'!Z$66="C",'5-man'!Z$66="H",'5-man'!Z$66="B",'5-man'!Z$66="T",'5-man'!Z$66="E",'5-man'!Z$66="SB")),1,0)</f>
        <v/>
      </c>
      <c r="AA279">
        <f>IF(OR(Z279=1,OR('5-man'!AA$66="D",'5-man'!AA$66="A",'5-man'!AA$66="S",'5-man'!AA$66="C",'5-man'!AA$66="H",'5-man'!AA$66="B",'5-man'!AA$66="T",'5-man'!AA$66="E",'5-man'!AA$66="SB")),1,0)</f>
        <v/>
      </c>
      <c r="AB279">
        <f>IF(OR(AA279=1,OR('5-man'!AB$66="D",'5-man'!AB$66="A",'5-man'!AB$66="S",'5-man'!AB$66="C",'5-man'!AB$66="H",'5-man'!AB$66="B",'5-man'!AB$66="T",'5-man'!AB$66="E",'5-man'!AB$66="SB")),1,0)</f>
        <v/>
      </c>
      <c r="AC279">
        <f>IF(OR(AB279=1,OR('5-man'!AC$66="D",'5-man'!AC$66="A",'5-man'!AC$66="S",'5-man'!AC$66="C",'5-man'!AC$66="H",'5-man'!AC$66="B",'5-man'!AC$66="T",'5-man'!AC$66="E",'5-man'!AC$66="SB")),1,0)</f>
        <v/>
      </c>
      <c r="AD279">
        <f>IF(OR(AC279=1,OR('5-man'!AD$66="D",'5-man'!AD$66="A",'5-man'!AD$66="S",'5-man'!AD$66="C",'5-man'!AD$66="H",'5-man'!AD$66="B",'5-man'!AD$66="T",'5-man'!AD$66="E",'5-man'!AD$66="SB")),1,0)</f>
        <v/>
      </c>
      <c r="AE279">
        <f>IF(OR(AD279=1,OR('5-man'!AE$66="D",'5-man'!AE$66="A",'5-man'!AE$66="S",'5-man'!AE$66="C",'5-man'!AE$66="H",'5-man'!AE$66="B",'5-man'!AE$66="T",'5-man'!AE$66="E",'5-man'!AE$66="SB")),1,0)</f>
        <v/>
      </c>
      <c r="AF279">
        <f>IF(OR(AE279=1,OR('5-man'!AF$66="D",'5-man'!AF$66="A",'5-man'!AF$66="S",'5-man'!AF$66="C",'5-man'!AF$66="H",'5-man'!AF$66="B",'5-man'!AF$66="T",'5-man'!AF$66="E",'5-man'!AF$66="SB")),1,0)</f>
        <v/>
      </c>
      <c r="AG279">
        <f>IF(OR(AF279=1,OR('5-man'!AG$66="D",'5-man'!AG$66="A",'5-man'!AG$66="S",'5-man'!AG$66="C",'5-man'!AG$66="H",'5-man'!AG$66="B",'5-man'!AG$66="T",'5-man'!AG$66="E",'5-man'!AG$66="SB")),1,0)</f>
        <v/>
      </c>
      <c r="AH279">
        <f>IF(OR(AG279=1,OR('5-man'!AH$66="D",'5-man'!AH$66="A",'5-man'!AH$66="S",'5-man'!AH$66="C",'5-man'!AH$66="H",'5-man'!AH$66="B",'5-man'!AH$66="T",'5-man'!AH$66="E",'5-man'!AH$66="SB")),1,0)</f>
        <v/>
      </c>
      <c r="AI279">
        <f>IF(OR(AH279=1,OR('5-man'!AI$66="D",'5-man'!AI$66="A",'5-man'!AI$66="S",'5-man'!AI$66="C",'5-man'!AI$66="H",'5-man'!AI$66="B",'5-man'!AI$66="T",'5-man'!AI$66="E",'5-man'!AI$66="SB")),1,0)</f>
        <v/>
      </c>
      <c r="AJ279">
        <f>IF(OR(AI279=1,OR('5-man'!AJ$66="D",'5-man'!AJ$66="A",'5-man'!AJ$66="S",'5-man'!AJ$66="C",'5-man'!AJ$66="H",'5-man'!AJ$66="B",'5-man'!AJ$66="T",'5-man'!AJ$66="E",'5-man'!AJ$66="SB")),1,0)</f>
        <v/>
      </c>
      <c r="AK279">
        <f>IF(OR(AJ279=1,OR('5-man'!AK$66="D",'5-man'!AK$66="A",'5-man'!AK$66="S",'5-man'!AK$66="C",'5-man'!AK$66="H",'5-man'!AK$66="B",'5-man'!AK$66="T",'5-man'!AK$66="E",'5-man'!AK$66="SB")),1,0)</f>
        <v/>
      </c>
      <c r="AL279">
        <f>IF(OR(AK279=1,OR('5-man'!AL$66="D",'5-man'!AL$66="A",'5-man'!AL$66="S",'5-man'!AL$66="C",'5-man'!AL$66="H",'5-man'!AL$66="B",'5-man'!AL$66="T",'5-man'!AL$66="E",'5-man'!AL$66="SB")),1,0)</f>
        <v/>
      </c>
      <c r="AM279">
        <f>IF(OR(AL279=1,OR('5-man'!AM$66="D",'5-man'!AM$66="A",'5-man'!AM$66="S",'5-man'!AM$66="C",'5-man'!AM$66="H",'5-man'!AM$66="B",'5-man'!AM$66="T",'5-man'!AM$66="E",'5-man'!AM$66="SB")),1,0)</f>
        <v/>
      </c>
      <c r="AN279">
        <f>IF(OR(AM279=1,OR('5-man'!AN$66="D",'5-man'!AN$66="A",'5-man'!AN$66="S",'5-man'!AN$66="C",'5-man'!AN$66="H",'5-man'!AN$66="B",'5-man'!AN$66="T",'5-man'!AN$66="E",'5-man'!AN$66="SB")),1,0)</f>
        <v/>
      </c>
      <c r="AO279">
        <f>IF(OR(AN279=1,OR('5-man'!AO$66="D",'5-man'!AO$66="A",'5-man'!AO$66="S",'5-man'!AO$66="C",'5-man'!AO$66="H",'5-man'!AO$66="B",'5-man'!AO$66="T",'5-man'!AO$66="E",'5-man'!AO$66="SB")),1,0)</f>
        <v/>
      </c>
      <c r="AP279">
        <f>IF(OR(AO279=1,OR('5-man'!AP$66="D",'5-man'!AP$66="A",'5-man'!AP$66="S",'5-man'!AP$66="C",'5-man'!AP$66="H",'5-man'!AP$66="B",'5-man'!AP$66="T",'5-man'!AP$66="E",'5-man'!AP$66="SB")),1,0)</f>
        <v/>
      </c>
      <c r="AQ279">
        <f>IF(OR(AP279=1,OR('5-man'!AQ$66="D",'5-man'!AQ$66="A",'5-man'!AQ$66="S",'5-man'!AQ$66="C",'5-man'!AQ$66="H",'5-man'!AQ$66="B",'5-man'!AQ$66="T",'5-man'!AQ$66="E",'5-man'!AQ$66="SB")),1,0)</f>
        <v/>
      </c>
      <c r="AR279">
        <f>IF(OR(AQ279=1,OR('5-man'!AR$66="D",'5-man'!AR$66="A",'5-man'!AR$66="S",'5-man'!AR$66="C",'5-man'!AR$66="H",'5-man'!AR$66="B",'5-man'!AR$66="T",'5-man'!AR$66="E",'5-man'!AR$66="SB")),1,0)</f>
        <v/>
      </c>
      <c r="AS279">
        <f>IF(OR(AR279=1,OR('5-man'!AS$66="D",'5-man'!AS$66="A",'5-man'!AS$66="S",'5-man'!AS$66="C",'5-man'!AS$66="H",'5-man'!AS$66="B",'5-man'!AS$66="T",'5-man'!AS$66="E",'5-man'!AS$66="SB")),1,0)</f>
        <v/>
      </c>
      <c r="AT279">
        <f>IF(OR(AS279=1,OR('5-man'!AT$66="D",'5-man'!AT$66="A",'5-man'!AT$66="S",'5-man'!AT$66="C",'5-man'!AT$66="H",'5-man'!AT$66="B",'5-man'!AT$66="T",'5-man'!AT$66="E",'5-man'!AT$66="SB")),1,0)</f>
        <v/>
      </c>
      <c r="AU279">
        <f>IF(OR(AT279=1,OR('5-man'!AU$66="D",'5-man'!AU$66="A",'5-man'!AU$66="S",'5-man'!AU$66="C",'5-man'!AU$66="H",'5-man'!AU$66="B",'5-man'!AU$66="T",'5-man'!AU$66="E",'5-man'!AU$66="SB")),1,0)</f>
        <v/>
      </c>
      <c r="AV279">
        <f>IF(OR(AU279=1,OR('5-man'!AV$66="D",'5-man'!AV$66="A",'5-man'!AV$66="S",'5-man'!AV$66="C",'5-man'!AV$66="H",'5-man'!AV$66="B",'5-man'!AV$66="T",'5-man'!AV$66="E",'5-man'!AV$66="SB")),1,0)</f>
        <v/>
      </c>
      <c r="AW279">
        <f>IF(OR(AV279=1,OR('5-man'!AW$66="D",'5-man'!AW$66="A",'5-man'!AW$66="S",'5-man'!AW$66="C",'5-man'!AW$66="H",'5-man'!AW$66="B",'5-man'!AW$66="T",'5-man'!AW$66="E",'5-man'!AW$66="SB")),1,0)</f>
        <v/>
      </c>
      <c r="AX279">
        <f>IF(OR(AW279=1,OR('5-man'!AX$66="D",'5-man'!AX$66="A",'5-man'!AX$66="S",'5-man'!AX$66="C",'5-man'!AX$66="H",'5-man'!AX$66="B",'5-man'!AX$66="T",'5-man'!AX$66="E",'5-man'!AX$66="SB")),1,0)</f>
        <v/>
      </c>
      <c r="AY279">
        <f>IF(OR(AX279=1,OR('5-man'!AY$66="D",'5-man'!AY$66="A",'5-man'!AY$66="S",'5-man'!AY$66="C",'5-man'!AY$66="H",'5-man'!AY$66="B",'5-man'!AY$66="T",'5-man'!AY$66="E",'5-man'!AY$66="SB")),1,0)</f>
        <v/>
      </c>
      <c r="AZ279">
        <f>IF(OR(AY279=1,OR('5-man'!AZ$66="D",'5-man'!AZ$66="A",'5-man'!AZ$66="S",'5-man'!AZ$66="C",'5-man'!AZ$66="H",'5-man'!AZ$66="B",'5-man'!AZ$66="T",'5-man'!AZ$66="E",'5-man'!AZ$66="SB")),1,0)</f>
        <v/>
      </c>
      <c r="BA279">
        <f>IF(OR(AZ279=1,OR('5-man'!BA$66="D",'5-man'!BA$66="A",'5-man'!BA$66="S",'5-man'!BA$66="C",'5-man'!BA$66="H",'5-man'!BA$66="B",'5-man'!BA$66="T",'5-man'!BA$66="E",'5-man'!BA$66="SB")),1,0)</f>
        <v/>
      </c>
      <c r="BB279">
        <f>IF(OR(BA279=1,OR('5-man'!BB$66="D",'5-man'!BB$66="A",'5-man'!BB$66="S",'5-man'!BB$66="C",'5-man'!BB$66="H",'5-man'!BB$66="B",'5-man'!BB$66="T",'5-man'!BB$66="E",'5-man'!BB$66="SB")),1,0)</f>
        <v/>
      </c>
      <c r="BC279">
        <f>IF(OR(BB279=1,OR('5-man'!BC$66="D",'5-man'!BC$66="A",'5-man'!BC$66="S",'5-man'!BC$66="C",'5-man'!BC$66="H",'5-man'!BC$66="B",'5-man'!BC$66="T",'5-man'!BC$66="E",'5-man'!BC$66="SB")),1,0)</f>
        <v/>
      </c>
      <c r="BD279">
        <f>IF(OR(BC279=1,OR('5-man'!BD$66="D",'5-man'!BD$66="A",'5-man'!BD$66="S",'5-man'!BD$66="C",'5-man'!BD$66="H",'5-man'!BD$66="B",'5-man'!BD$66="T",'5-man'!BD$66="E",'5-man'!BD$66="SB")),1,0)</f>
        <v/>
      </c>
      <c r="BE279">
        <f>IF(OR(BD279=1,OR('5-man'!BE$66="D",'5-man'!BE$66="A",'5-man'!BE$66="S",'5-man'!BE$66="C",'5-man'!BE$66="H",'5-man'!BE$66="B",'5-man'!BE$66="T",'5-man'!BE$66="E",'5-man'!BE$66="SB")),1,0)</f>
        <v/>
      </c>
      <c r="BF279">
        <f>IF(OR(BE279=1,OR('5-man'!BF$66="D",'5-man'!BF$66="A",'5-man'!BF$66="S",'5-man'!BF$66="C",'5-man'!BF$66="H",'5-man'!BF$66="B",'5-man'!BF$66="T",'5-man'!BF$66="E",'5-man'!BF$66="SB")),1,0)</f>
        <v/>
      </c>
      <c r="BG279">
        <f>IF(OR(BF279=1,OR('5-man'!BG$66="D",'5-man'!BG$66="A",'5-man'!BG$66="S",'5-man'!BG$66="C",'5-man'!BG$66="H",'5-man'!BG$66="B",'5-man'!BG$66="T",'5-man'!BG$66="E",'5-man'!BG$66="SB")),1,0)</f>
        <v/>
      </c>
      <c r="BH279">
        <f>IF(OR(BG279=1,OR('5-man'!BH$66="D",'5-man'!BH$66="A",'5-man'!BH$66="S",'5-man'!BH$66="C",'5-man'!BH$66="H",'5-man'!BH$66="B",'5-man'!BH$66="T",'5-man'!BH$66="E",'5-man'!BH$66="SB")),1,0)</f>
        <v/>
      </c>
      <c r="BI279">
        <f>IF(OR(BH279=1,OR('5-man'!BI$66="D",'5-man'!BI$66="A",'5-man'!BI$66="S",'5-man'!BI$66="C",'5-man'!BI$66="H",'5-man'!BI$66="B",'5-man'!BI$66="T",'5-man'!BI$66="E",'5-man'!BI$66="SB")),1,0)</f>
        <v/>
      </c>
      <c r="BJ279">
        <f>IF(OR(BI279=1,OR('5-man'!BJ$66="D",'5-man'!BJ$66="A",'5-man'!BJ$66="S",'5-man'!BJ$66="C",'5-man'!BJ$66="H",'5-man'!BJ$66="B",'5-man'!BJ$66="T",'5-man'!BJ$66="E",'5-man'!BJ$66="SB")),1,0)</f>
        <v/>
      </c>
      <c r="BK279">
        <f>IF(OR(BJ279=1,OR('5-man'!BK$66="D",'5-man'!BK$66="A",'5-man'!BK$66="S",'5-man'!BK$66="C",'5-man'!BK$66="H",'5-man'!BK$66="B",'5-man'!BK$66="T",'5-man'!BK$66="E",'5-man'!BK$66="SB")),1,0)</f>
        <v/>
      </c>
      <c r="BL279">
        <f>IF(OR(BK279=1,OR('5-man'!BL$66="D",'5-man'!BL$66="A",'5-man'!BL$66="S",'5-man'!BL$66="C",'5-man'!BL$66="H",'5-man'!BL$66="B",'5-man'!BL$66="T",'5-man'!BL$66="E",'5-man'!BL$66="SB")),1,0)</f>
        <v/>
      </c>
      <c r="BM279">
        <f>IF(OR(BL279=1,OR('5-man'!BM$66="D",'5-man'!BM$66="A",'5-man'!BM$66="S",'5-man'!BM$66="C",'5-man'!BM$66="H",'5-man'!BM$66="B",'5-man'!BM$66="T",'5-man'!BM$66="E",'5-man'!BM$66="SB")),1,0)</f>
        <v/>
      </c>
      <c r="BN279">
        <f>IF(OR(BM279=1,OR('5-man'!BN$66="D",'5-man'!BN$66="A",'5-man'!BN$66="S",'5-man'!BN$66="C",'5-man'!BN$66="H",'5-man'!BN$66="B",'5-man'!BN$66="T",'5-man'!BN$66="E",'5-man'!BN$66="SB")),1,0)</f>
        <v/>
      </c>
      <c r="BO279">
        <f>IF(OR(BN279=1,OR('5-man'!BO$66="D",'5-man'!BO$66="A",'5-man'!BO$66="S",'5-man'!BO$66="C",'5-man'!BO$66="H",'5-man'!BO$66="B",'5-man'!BO$66="T",'5-man'!BO$66="E",'5-man'!BO$66="SB")),1,0)</f>
        <v/>
      </c>
      <c r="BP279">
        <f>IF(OR(BO279=1,OR('5-man'!BP$66="D",'5-man'!BP$66="A",'5-man'!BP$66="S",'5-man'!BP$66="C",'5-man'!BP$66="H",'5-man'!BP$66="B",'5-man'!BP$66="T",'5-man'!BP$66="E",'5-man'!BP$66="SB")),1,0)</f>
        <v/>
      </c>
      <c r="BQ279">
        <f>IF(OR(BP279=1,OR('5-man'!BQ$66="D",'5-man'!BQ$66="A",'5-man'!BQ$66="S",'5-man'!BQ$66="C",'5-man'!BQ$66="H",'5-man'!BQ$66="B",'5-man'!BQ$66="T",'5-man'!BQ$66="E",'5-man'!BQ$66="SB")),1,0)</f>
        <v/>
      </c>
      <c r="BR279">
        <f>IF(OR(BQ279=1,OR('5-man'!BR$66="D",'5-man'!BR$66="A",'5-man'!BR$66="S",'5-man'!BR$66="C",'5-man'!BR$66="H",'5-man'!BR$66="B",'5-man'!BR$66="T",'5-man'!BR$66="E",'5-man'!BR$66="SB")),1,0)</f>
        <v/>
      </c>
      <c r="BS279">
        <f>IF(OR(BR279=1,OR('5-man'!BS$66="D",'5-man'!BS$66="A",'5-man'!BS$66="S",'5-man'!BS$66="C",'5-man'!BS$66="H",'5-man'!BS$66="B",'5-man'!BS$66="T",'5-man'!BS$66="E",'5-man'!BS$66="SB")),1,0)</f>
        <v/>
      </c>
      <c r="BT279">
        <f>IF(OR(BS279=1,OR('5-man'!BT$66="D",'5-man'!BT$66="A",'5-man'!BT$66="S",'5-man'!BT$66="C",'5-man'!BT$66="H",'5-man'!BT$66="B",'5-man'!BT$66="T",'5-man'!BT$66="E",'5-man'!BT$66="SB")),1,0)</f>
        <v/>
      </c>
      <c r="BU279">
        <f>IF(OR(BT279=1,OR('5-man'!BU$66="D",'5-man'!BU$66="A",'5-man'!BU$66="S",'5-man'!BU$66="C",'5-man'!BU$66="H",'5-man'!BU$66="B",'5-man'!BU$66="T",'5-man'!BU$66="E",'5-man'!BU$66="SB")),1,0)</f>
        <v/>
      </c>
      <c r="BV279">
        <f>IF(OR(BU279=1,OR('5-man'!BV$66="D",'5-man'!BV$66="A",'5-man'!BV$66="S",'5-man'!BV$66="C",'5-man'!BV$66="H",'5-man'!BV$66="B",'5-man'!BV$66="T",'5-man'!BV$66="E",'5-man'!BV$66="SB")),1,0)</f>
        <v/>
      </c>
      <c r="BW279">
        <f>IF(OR(BV279=1,OR('5-man'!BW$66="D",'5-man'!BW$66="A",'5-man'!BW$66="S",'5-man'!BW$66="C",'5-man'!BW$66="H",'5-man'!BW$66="B",'5-man'!BW$66="T",'5-man'!BW$66="E",'5-man'!BW$66="SB")),1,0)</f>
        <v/>
      </c>
      <c r="BX279">
        <f>IF(OR(BW279=1,OR('5-man'!BX$66="D",'5-man'!BX$66="A",'5-man'!BX$66="S",'5-man'!BX$66="C",'5-man'!BX$66="H",'5-man'!BX$66="B",'5-man'!BX$66="T",'5-man'!BX$66="E",'5-man'!BX$66="SB")),1,0)</f>
        <v/>
      </c>
      <c r="BY279">
        <f>IF(OR(BX279=1,OR('5-man'!BY$66="D",'5-man'!BY$66="A",'5-man'!BY$66="S",'5-man'!BY$66="C",'5-man'!BY$66="H",'5-man'!BY$66="B",'5-man'!BY$66="T",'5-man'!BY$66="E",'5-man'!BY$66="SB")),1,0)</f>
        <v/>
      </c>
      <c r="BZ279">
        <f>IF(OR(BY279=1,OR('5-man'!BZ$66="D",'5-man'!BZ$66="A",'5-man'!BZ$66="S",'5-man'!BZ$66="C",'5-man'!BZ$66="H",'5-man'!BZ$66="B",'5-man'!BZ$66="T",'5-man'!BZ$66="E",'5-man'!BZ$66="SB")),1,0)</f>
        <v/>
      </c>
      <c r="CA279">
        <f>IF(OR(BZ279=1,OR('5-man'!CA$66="D",'5-man'!CA$66="A",'5-man'!CA$66="S",'5-man'!CA$66="C",'5-man'!CA$66="H",'5-man'!CA$66="B",'5-man'!CA$66="T",'5-man'!CA$66="E",'5-man'!CA$66="SB")),1,0)</f>
        <v/>
      </c>
      <c r="CB279">
        <f>IF(OR(CA279=1,OR('5-man'!CB$66="D",'5-man'!CB$66="A",'5-man'!CB$66="S",'5-man'!CB$66="C",'5-man'!CB$66="H",'5-man'!CB$66="B",'5-man'!CB$66="T",'5-man'!CB$66="E",'5-man'!CB$66="SB")),1,0)</f>
        <v/>
      </c>
      <c r="CC279">
        <f>IF(OR(CB279=1,OR('5-man'!CC$66="D",'5-man'!CC$66="A",'5-man'!CC$66="S",'5-man'!CC$66="C",'5-man'!CC$66="H",'5-man'!CC$66="B",'5-man'!CC$66="T",'5-man'!CC$66="E",'5-man'!CC$66="SB")),1,0)</f>
        <v/>
      </c>
      <c r="CD279">
        <f>IF(OR(CC279=1,OR('5-man'!CD$66="D",'5-man'!CD$66="A",'5-man'!CD$66="S",'5-man'!CD$66="C",'5-man'!CD$66="H",'5-man'!CD$66="B",'5-man'!CD$66="T",'5-man'!CD$66="E",'5-man'!CD$66="SB")),1,0)</f>
        <v/>
      </c>
    </row>
    <row r="280">
      <c r="A280" t="inlineStr">
        <is>
          <t>P4 mean</t>
        </is>
      </c>
      <c r="C280">
        <f>0</f>
        <v/>
      </c>
      <c r="D280">
        <f>IF('5-man'!C$66="S",12.021,0)+IF('5-man'!C$66="C",4.395,0)+IF('5-man'!C$66="H",IF('5-man'!$Z$52="Ayak",0,IF('5-man'!$Z$52="Swift blade",4.141,4.382)),0)+IF('5-man'!C$66="SB",8.187,0)</f>
        <v/>
      </c>
      <c r="E280">
        <f>IF('5-man'!D$66="S",12.021,0)+IF('5-man'!D$66="C",4.395,0)+IF('5-man'!D$66="H",IF('5-man'!$Z$52="Ayak",0,IF('5-man'!$Z$52="Swift blade",4.141,4.382)),0)+IF('5-man'!C$66="D",112.5,0)+IF('5-man'!C$66="B",1.087,0)+IF('5-man'!C$66="A",8.5,0)+IF('5-man'!C$66="E",1.254,0)+IF('5-man'!D$66="SB",8.187,0)+IF('5-man'!C$66="H",IF('5-man'!$Z$52="Ayak",1.255,0),0)</f>
        <v/>
      </c>
      <c r="F280">
        <f>IF('5-man'!E$66="S",12.021,0)+IF('5-man'!E$66="C",4.395,0)+IF('5-man'!E$66="H",IF('5-man'!$Z$52="Ayak",0,IF('5-man'!$Z$52="Swift blade",4.141,4.382)),0)+IF('5-man'!D$66="D",112.5,0)+IF('5-man'!D$66="B",1.087,0)+IF('5-man'!D$66="A",8.5,0)+IF('5-man'!C$66="T",1.252,0)+IF('5-man'!D$66="E",1.254,0)+IF('5-man'!E$66="SB",8.187,0)+IF('5-man'!D$66="H",IF('5-man'!$Z$52="Ayak",1.255,0),0)</f>
        <v/>
      </c>
      <c r="G280">
        <f>IF('5-man'!F$66="S",12.021,0)+IF('5-man'!F$66="C",4.395,0)+IF('5-man'!F$66="H",IF('5-man'!$Z$52="Ayak",0,IF('5-man'!$Z$52="Swift blade",4.141,4.382)),0)+IF('5-man'!E$66="D",112.5,0)+IF('5-man'!E$66="B",1.087,0)+IF('5-man'!E$66="A",8.5,0)+IF('5-man'!D$66="T",1.252,0)+IF('5-man'!E$66="E",1.254,0)+IF('5-man'!F$66="SB",8.187,0)+IF('5-man'!E$66="H",IF('5-man'!$Z$52="Ayak",1.255,0),0)</f>
        <v/>
      </c>
      <c r="H280">
        <f>IF('5-man'!G$66="S",12.021,0)+IF('5-man'!G$66="C",4.395,0)+IF('5-man'!G$66="H",IF('5-man'!$Z$52="Ayak",0,IF('5-man'!$Z$52="Swift blade",4.141,4.382)),0)+IF('5-man'!F$66="D",112.5,0)+IF('5-man'!F$66="B",1.087,0)+IF('5-man'!F$66="A",8.5,0)+IF('5-man'!E$66="T",1.252,0)+IF('5-man'!F$66="E",1.254,0)+IF('5-man'!G$66="SB",8.187,0)+IF('5-man'!F$66="H",IF('5-man'!$Z$52="Ayak",1.255,0),0)</f>
        <v/>
      </c>
      <c r="I280">
        <f>IF('5-man'!H$66="S",12.021,0)+IF('5-man'!H$66="C",4.395,0)+IF('5-man'!H$66="H",IF('5-man'!$Z$52="Ayak",0,IF('5-man'!$Z$52="Swift blade",4.141,4.382)),0)+IF('5-man'!G$66="D",112.5,0)+IF('5-man'!G$66="B",1.087,0)+IF('5-man'!G$66="A",8.5,0)+IF('5-man'!F$66="T",1.252,0)+IF('5-man'!G$66="E",1.254,0)+IF('5-man'!H$66="SB",8.187,0)+IF('5-man'!G$66="H",IF('5-man'!$Z$52="Ayak",1.255,0),0)</f>
        <v/>
      </c>
      <c r="J280">
        <f>IF('5-man'!I$66="S",12.021,0)+IF('5-man'!I$66="C",4.395,0)+IF('5-man'!I$66="H",IF('5-man'!$Z$52="Ayak",0,IF('5-man'!$Z$52="Swift blade",4.141,4.382)),0)+IF('5-man'!H$66="D",112.5,0)+IF('5-man'!H$66="B",1.087,0)+IF('5-man'!H$66="A",8.5,0)+IF('5-man'!G$66="T",1.252,0)+IF('5-man'!H$66="E",1.254,0)+IF('5-man'!I$66="SB",8.187,0)+IF('5-man'!H$66="H",IF('5-man'!$Z$52="Ayak",1.255,0),0)</f>
        <v/>
      </c>
      <c r="K280">
        <f>IF('5-man'!J$66="S",12.021,0)+IF('5-man'!J$66="C",4.395,0)+IF('5-man'!J$66="H",IF('5-man'!$Z$52="Ayak",0,IF('5-man'!$Z$52="Swift blade",4.141,4.382)),0)+IF('5-man'!I$66="D",112.5,0)+IF('5-man'!I$66="B",1.087,0)+IF('5-man'!I$66="A",8.5,0)+IF('5-man'!H$66="T",1.252,0)+IF('5-man'!I$66="E",1.254,0)+IF('5-man'!J$66="SB",8.187,0)+IF('5-man'!I$66="H",IF('5-man'!$Z$52="Ayak",1.255,0),0)</f>
        <v/>
      </c>
      <c r="L280">
        <f>IF('5-man'!K$66="S",12.021,0)+IF('5-man'!K$66="C",4.395,0)+IF('5-man'!K$66="H",IF('5-man'!$Z$52="Ayak",0,IF('5-man'!$Z$52="Swift blade",4.141,4.382)),0)+IF('5-man'!J$66="D",112.5,0)+IF('5-man'!J$66="B",1.087,0)+IF('5-man'!J$66="A",8.5,0)+IF('5-man'!I$66="T",1.252,0)+IF('5-man'!J$66="E",1.254,0)+IF('5-man'!K$66="SB",8.187,0)+IF('5-man'!J$66="H",IF('5-man'!$Z$52="Ayak",1.255,0),0)</f>
        <v/>
      </c>
      <c r="M280">
        <f>IF('5-man'!L$66="S",12.021,0)+IF('5-man'!L$66="C",4.395,0)+IF('5-man'!L$66="H",IF('5-man'!$Z$52="Ayak",0,IF('5-man'!$Z$52="Swift blade",4.141,4.382)),0)+IF('5-man'!K$66="D",112.5,0)+IF('5-man'!K$66="B",1.087,0)+IF('5-man'!K$66="A",8.5,0)+IF('5-man'!J$66="T",1.252,0)+IF('5-man'!K$66="E",1.254,0)+IF('5-man'!L$66="SB",8.187,0)+IF('5-man'!K$66="H",IF('5-man'!$Z$52="Ayak",1.255,0),0)</f>
        <v/>
      </c>
      <c r="N280">
        <f>IF('5-man'!M$66="S",12.021,0)+IF('5-man'!M$66="C",4.395,0)+IF('5-man'!M$66="H",IF('5-man'!$Z$52="Ayak",0,IF('5-man'!$Z$52="Swift blade",4.141,4.382)),0)+IF('5-man'!L$66="D",112.5,0)+IF('5-man'!L$66="B",1.087,0)+IF('5-man'!L$66="A",8.5,0)+IF('5-man'!K$66="T",1.252,0)+IF('5-man'!L$66="E",1.254,0)+IF('5-man'!M$66="SB",8.187,0)+IF('5-man'!L$66="H",IF('5-man'!$Z$52="Ayak",1.255,0),0)</f>
        <v/>
      </c>
      <c r="O280">
        <f>IF('5-man'!N$66="S",12.021,0)+IF('5-man'!N$66="C",4.395,0)+IF('5-man'!N$66="H",IF('5-man'!$Z$52="Ayak",0,IF('5-man'!$Z$52="Swift blade",4.141,4.382)),0)+IF('5-man'!M$66="D",112.5,0)+IF('5-man'!M$66="B",1.087,0)+IF('5-man'!M$66="A",8.5,0)+IF('5-man'!L$66="T",1.252,0)+IF('5-man'!M$66="E",1.254,0)+IF('5-man'!N$66="SB",8.187,0)+IF('5-man'!M$66="H",IF('5-man'!$Z$52="Ayak",1.255,0),0)</f>
        <v/>
      </c>
      <c r="P280">
        <f>IF('5-man'!O$66="S",12.021,0)+IF('5-man'!O$66="C",4.395,0)+IF('5-man'!O$66="H",IF('5-man'!$Z$52="Ayak",0,IF('5-man'!$Z$52="Swift blade",4.141,4.382)),0)+IF('5-man'!N$66="D",112.5,0)+IF('5-man'!N$66="B",1.087,0)+IF('5-man'!N$66="A",8.5,0)+IF('5-man'!M$66="T",1.252,0)+IF('5-man'!N$66="E",1.254,0)+IF('5-man'!O$66="SB",8.187,0)+IF('5-man'!N$66="H",IF('5-man'!$Z$52="Ayak",1.255,0),0)</f>
        <v/>
      </c>
      <c r="Q280">
        <f>IF('5-man'!P$66="S",12.021,0)+IF('5-man'!P$66="C",4.395,0)+IF('5-man'!P$66="H",IF('5-man'!$Z$52="Ayak",0,IF('5-man'!$Z$52="Swift blade",4.141,4.382)),0)+IF('5-man'!O$66="D",112.5,0)+IF('5-man'!O$66="B",1.087,0)+IF('5-man'!O$66="A",8.5,0)+IF('5-man'!N$66="T",1.252,0)+IF('5-man'!O$66="E",1.254,0)+IF('5-man'!P$66="SB",8.187,0)+IF('5-man'!O$66="H",IF('5-man'!$Z$52="Ayak",1.255,0),0)</f>
        <v/>
      </c>
      <c r="R280">
        <f>IF('5-man'!Q$66="S",12.021,0)+IF('5-man'!Q$66="C",4.395,0)+IF('5-man'!Q$66="H",IF('5-man'!$Z$52="Ayak",0,IF('5-man'!$Z$52="Swift blade",4.141,4.382)),0)+IF('5-man'!P$66="D",112.5,0)+IF('5-man'!P$66="B",1.087,0)+IF('5-man'!P$66="A",8.5,0)+IF('5-man'!O$66="T",1.252,0)+IF('5-man'!P$66="E",1.254,0)+IF('5-man'!Q$66="SB",8.187,0)+IF('5-man'!P$66="H",IF('5-man'!$Z$52="Ayak",1.255,0),0)</f>
        <v/>
      </c>
      <c r="S280">
        <f>IF('5-man'!R$66="S",12.021,0)+IF('5-man'!R$66="C",4.395,0)+IF('5-man'!R$66="H",IF('5-man'!$Z$52="Ayak",0,IF('5-man'!$Z$52="Swift blade",4.141,4.382)),0)+IF('5-man'!Q$66="D",112.5,0)+IF('5-man'!Q$66="B",1.087,0)+IF('5-man'!Q$66="A",8.5,0)+IF('5-man'!P$66="T",1.252,0)+IF('5-man'!Q$66="E",1.254,0)+IF('5-man'!R$66="SB",8.187,0)+IF('5-man'!Q$66="H",IF('5-man'!$Z$52="Ayak",1.255,0),0)</f>
        <v/>
      </c>
      <c r="T280">
        <f>IF('5-man'!S$66="S",12.021,0)+IF('5-man'!S$66="C",4.395,0)+IF('5-man'!S$66="H",IF('5-man'!$Z$52="Ayak",0,IF('5-man'!$Z$52="Swift blade",4.141,4.382)),0)+IF('5-man'!R$66="D",112.5,0)+IF('5-man'!R$66="B",1.087,0)+IF('5-man'!R$66="A",8.5,0)+IF('5-man'!Q$66="T",1.252,0)+IF('5-man'!R$66="E",1.254,0)+IF('5-man'!S$66="SB",8.187,0)+IF('5-man'!R$66="H",IF('5-man'!$Z$52="Ayak",1.255,0),0)</f>
        <v/>
      </c>
      <c r="U280">
        <f>IF('5-man'!T$66="S",12.021,0)+IF('5-man'!T$66="C",4.395,0)+IF('5-man'!T$66="H",IF('5-man'!$Z$52="Ayak",0,IF('5-man'!$Z$52="Swift blade",4.141,4.382)),0)+IF('5-man'!S$66="D",112.5,0)+IF('5-man'!S$66="B",1.087,0)+IF('5-man'!S$66="A",8.5,0)+IF('5-man'!R$66="T",1.252,0)+IF('5-man'!S$66="E",1.254,0)+IF('5-man'!T$66="SB",8.187,0)+IF('5-man'!S$66="H",IF('5-man'!$Z$52="Ayak",1.255,0),0)</f>
        <v/>
      </c>
      <c r="V280">
        <f>IF('5-man'!U$66="S",12.021,0)+IF('5-man'!U$66="C",4.395,0)+IF('5-man'!U$66="H",IF('5-man'!$Z$52="Ayak",0,IF('5-man'!$Z$52="Swift blade",4.141,4.382)),0)+IF('5-man'!T$66="D",112.5,0)+IF('5-man'!T$66="B",1.087,0)+IF('5-man'!T$66="A",8.5,0)+IF('5-man'!S$66="T",1.252,0)+IF('5-man'!T$66="E",1.254,0)+IF('5-man'!U$66="SB",8.187,0)+IF('5-man'!T$66="H",IF('5-man'!$Z$52="Ayak",1.255,0),0)</f>
        <v/>
      </c>
      <c r="W280">
        <f>IF('5-man'!V$66="S",12.021,0)+IF('5-man'!V$66="C",4.395,0)+IF('5-man'!V$66="H",IF('5-man'!$Z$52="Ayak",0,IF('5-man'!$Z$52="Swift blade",4.141,4.382)),0)+IF('5-man'!U$66="D",112.5,0)+IF('5-man'!U$66="B",1.087,0)+IF('5-man'!U$66="A",8.5,0)+IF('5-man'!T$66="T",1.252,0)+IF('5-man'!U$66="E",1.254,0)+IF('5-man'!V$66="SB",8.187,0)+IF('5-man'!U$66="H",IF('5-man'!$Z$52="Ayak",1.255,0),0)</f>
        <v/>
      </c>
      <c r="X280">
        <f>IF('5-man'!W$66="S",12.021,0)+IF('5-man'!W$66="C",4.395,0)+IF('5-man'!W$66="H",IF('5-man'!$Z$52="Ayak",0,IF('5-man'!$Z$52="Swift blade",4.141,4.382)),0)+IF('5-man'!V$66="D",112.5,0)+IF('5-man'!V$66="B",1.087,0)+IF('5-man'!V$66="A",8.5,0)+IF('5-man'!U$66="T",1.252,0)+IF('5-man'!V$66="E",1.254,0)+IF('5-man'!W$66="SB",8.187,0)+IF('5-man'!V$66="H",IF('5-man'!$Z$52="Ayak",1.255,0),0)</f>
        <v/>
      </c>
      <c r="Y280">
        <f>IF('5-man'!X$66="S",12.021,0)+IF('5-man'!X$66="C",4.395,0)+IF('5-man'!X$66="H",IF('5-man'!$Z$52="Ayak",0,IF('5-man'!$Z$52="Swift blade",4.141,4.382)),0)+IF('5-man'!W$66="D",112.5,0)+IF('5-man'!W$66="B",1.087,0)+IF('5-man'!W$66="A",8.5,0)+IF('5-man'!V$66="T",1.252,0)+IF('5-man'!W$66="E",1.254,0)+IF('5-man'!X$66="SB",8.187,0)+IF('5-man'!W$66="H",IF('5-man'!$Z$52="Ayak",1.255,0),0)</f>
        <v/>
      </c>
      <c r="Z280">
        <f>IF('5-man'!Y$66="S",12.021,0)+IF('5-man'!Y$66="C",4.395,0)+IF('5-man'!Y$66="H",IF('5-man'!$Z$52="Ayak",0,IF('5-man'!$Z$52="Swift blade",4.141,4.382)),0)+IF('5-man'!X$66="D",112.5,0)+IF('5-man'!X$66="B",1.087,0)+IF('5-man'!X$66="A",8.5,0)+IF('5-man'!W$66="T",1.252,0)+IF('5-man'!X$66="E",1.254,0)+IF('5-man'!Y$66="SB",8.187,0)+IF('5-man'!X$66="H",IF('5-man'!$Z$52="Ayak",1.255,0),0)</f>
        <v/>
      </c>
      <c r="AA280">
        <f>IF('5-man'!Z$66="S",12.021,0)+IF('5-man'!Z$66="C",4.395,0)+IF('5-man'!Z$66="H",IF('5-man'!$Z$52="Ayak",0,IF('5-man'!$Z$52="Swift blade",4.141,4.382)),0)+IF('5-man'!Y$66="D",112.5,0)+IF('5-man'!Y$66="B",1.087,0)+IF('5-man'!Y$66="A",8.5,0)+IF('5-man'!X$66="T",1.252,0)+IF('5-man'!Y$66="E",1.254,0)+IF('5-man'!Z$66="SB",8.187,0)+IF('5-man'!Y$66="H",IF('5-man'!$Z$52="Ayak",1.255,0),0)</f>
        <v/>
      </c>
      <c r="AB280">
        <f>IF('5-man'!AA$66="S",12.021,0)+IF('5-man'!AA$66="C",4.395,0)+IF('5-man'!AA$66="H",IF('5-man'!$Z$52="Ayak",0,IF('5-man'!$Z$52="Swift blade",4.141,4.382)),0)+IF('5-man'!Z$66="D",112.5,0)+IF('5-man'!Z$66="B",1.087,0)+IF('5-man'!Z$66="A",8.5,0)+IF('5-man'!Y$66="T",1.252,0)+IF('5-man'!Z$66="E",1.254,0)+IF('5-man'!AA$66="SB",8.187,0)+IF('5-man'!Z$66="H",IF('5-man'!$Z$52="Ayak",1.255,0),0)</f>
        <v/>
      </c>
      <c r="AC280">
        <f>IF('5-man'!AB$66="S",12.021,0)+IF('5-man'!AB$66="C",4.395,0)+IF('5-man'!AB$66="H",IF('5-man'!$Z$52="Ayak",0,IF('5-man'!$Z$52="Swift blade",4.141,4.382)),0)+IF('5-man'!AA$66="D",112.5,0)+IF('5-man'!AA$66="B",1.087,0)+IF('5-man'!AA$66="A",8.5,0)+IF('5-man'!Z$66="T",1.252,0)+IF('5-man'!AA$66="E",1.254,0)+IF('5-man'!AB$66="SB",8.187,0)+IF('5-man'!AA$66="H",IF('5-man'!$Z$52="Ayak",1.255,0),0)</f>
        <v/>
      </c>
      <c r="AD280">
        <f>IF('5-man'!AC$66="S",12.021,0)+IF('5-man'!AC$66="C",4.395,0)+IF('5-man'!AC$66="H",IF('5-man'!$Z$52="Ayak",0,IF('5-man'!$Z$52="Swift blade",4.141,4.382)),0)+IF('5-man'!AB$66="D",112.5,0)+IF('5-man'!AB$66="B",1.087,0)+IF('5-man'!AB$66="A",8.5,0)+IF('5-man'!AA$66="T",1.252,0)+IF('5-man'!AB$66="E",1.254,0)+IF('5-man'!AC$66="SB",8.187,0)+IF('5-man'!AB$66="H",IF('5-man'!$Z$52="Ayak",1.255,0),0)</f>
        <v/>
      </c>
      <c r="AE280">
        <f>IF('5-man'!AD$66="S",12.021,0)+IF('5-man'!AD$66="C",4.395,0)+IF('5-man'!AD$66="H",IF('5-man'!$Z$52="Ayak",0,IF('5-man'!$Z$52="Swift blade",4.141,4.382)),0)+IF('5-man'!AC$66="D",112.5,0)+IF('5-man'!AC$66="B",1.087,0)+IF('5-man'!AC$66="A",8.5,0)+IF('5-man'!AB$66="T",1.252,0)+IF('5-man'!AC$66="E",1.254,0)+IF('5-man'!AD$66="SB",8.187,0)+IF('5-man'!AC$66="H",IF('5-man'!$Z$52="Ayak",1.255,0),0)</f>
        <v/>
      </c>
      <c r="AF280">
        <f>IF('5-man'!AE$66="S",12.021,0)+IF('5-man'!AE$66="C",4.395,0)+IF('5-man'!AE$66="H",IF('5-man'!$Z$52="Ayak",0,IF('5-man'!$Z$52="Swift blade",4.141,4.382)),0)+IF('5-man'!AD$66="D",112.5,0)+IF('5-man'!AD$66="B",1.087,0)+IF('5-man'!AD$66="A",8.5,0)+IF('5-man'!AC$66="T",1.252,0)+IF('5-man'!AD$66="E",1.254,0)+IF('5-man'!AE$66="SB",8.187,0)+IF('5-man'!AD$66="H",IF('5-man'!$Z$52="Ayak",1.255,0),0)</f>
        <v/>
      </c>
      <c r="AG280">
        <f>IF('5-man'!AF$66="S",12.021,0)+IF('5-man'!AF$66="C",4.395,0)+IF('5-man'!AF$66="H",IF('5-man'!$Z$52="Ayak",0,IF('5-man'!$Z$52="Swift blade",4.141,4.382)),0)+IF('5-man'!AE$66="D",112.5,0)+IF('5-man'!AE$66="B",1.087,0)+IF('5-man'!AE$66="A",8.5,0)+IF('5-man'!AD$66="T",1.252,0)+IF('5-man'!AE$66="E",1.254,0)+IF('5-man'!AF$66="SB",8.187,0)+IF('5-man'!AE$66="H",IF('5-man'!$Z$52="Ayak",1.255,0),0)</f>
        <v/>
      </c>
      <c r="AH280">
        <f>IF('5-man'!AG$66="S",12.021,0)+IF('5-man'!AG$66="C",4.395,0)+IF('5-man'!AG$66="H",IF('5-man'!$Z$52="Ayak",0,IF('5-man'!$Z$52="Swift blade",4.141,4.382)),0)+IF('5-man'!AF$66="D",112.5,0)+IF('5-man'!AF$66="B",1.087,0)+IF('5-man'!AF$66="A",8.5,0)+IF('5-man'!AE$66="T",1.252,0)+IF('5-man'!AF$66="E",1.254,0)+IF('5-man'!AG$66="SB",8.187,0)+IF('5-man'!AF$66="H",IF('5-man'!$Z$52="Ayak",1.255,0),0)</f>
        <v/>
      </c>
      <c r="AI280">
        <f>IF('5-man'!AH$66="S",12.021,0)+IF('5-man'!AH$66="C",4.395,0)+IF('5-man'!AH$66="H",IF('5-man'!$Z$52="Ayak",0,IF('5-man'!$Z$52="Swift blade",4.141,4.382)),0)+IF('5-man'!AG$66="D",112.5,0)+IF('5-man'!AG$66="B",1.087,0)+IF('5-man'!AG$66="A",8.5,0)+IF('5-man'!AF$66="T",1.252,0)+IF('5-man'!AG$66="E",1.254,0)+IF('5-man'!AH$66="SB",8.187,0)+IF('5-man'!AG$66="H",IF('5-man'!$Z$52="Ayak",1.255,0),0)</f>
        <v/>
      </c>
      <c r="AJ280">
        <f>IF('5-man'!AI$66="S",12.021,0)+IF('5-man'!AI$66="C",4.395,0)+IF('5-man'!AI$66="H",IF('5-man'!$Z$52="Ayak",0,IF('5-man'!$Z$52="Swift blade",4.141,4.382)),0)+IF('5-man'!AH$66="D",112.5,0)+IF('5-man'!AH$66="B",1.087,0)+IF('5-man'!AH$66="A",8.5,0)+IF('5-man'!AG$66="T",1.252,0)+IF('5-man'!AH$66="E",1.254,0)+IF('5-man'!AI$66="SB",8.187,0)+IF('5-man'!AH$66="H",IF('5-man'!$Z$52="Ayak",1.255,0),0)</f>
        <v/>
      </c>
      <c r="AK280">
        <f>IF('5-man'!AJ$66="S",12.021,0)+IF('5-man'!AJ$66="C",4.395,0)+IF('5-man'!AJ$66="H",IF('5-man'!$Z$52="Ayak",0,IF('5-man'!$Z$52="Swift blade",4.141,4.382)),0)+IF('5-man'!AI$66="D",112.5,0)+IF('5-man'!AI$66="B",1.087,0)+IF('5-man'!AI$66="A",8.5,0)+IF('5-man'!AH$66="T",1.252,0)+IF('5-man'!AI$66="E",1.254,0)+IF('5-man'!AJ$66="SB",8.187,0)+IF('5-man'!AI$66="H",IF('5-man'!$Z$52="Ayak",1.255,0),0)</f>
        <v/>
      </c>
      <c r="AL280">
        <f>IF('5-man'!AK$66="S",12.021,0)+IF('5-man'!AK$66="C",4.395,0)+IF('5-man'!AK$66="H",IF('5-man'!$Z$52="Ayak",0,IF('5-man'!$Z$52="Swift blade",4.141,4.382)),0)+IF('5-man'!AJ$66="D",112.5,0)+IF('5-man'!AJ$66="B",1.087,0)+IF('5-man'!AJ$66="A",8.5,0)+IF('5-man'!AI$66="T",1.252,0)+IF('5-man'!AJ$66="E",1.254,0)+IF('5-man'!AK$66="SB",8.187,0)+IF('5-man'!AJ$66="H",IF('5-man'!$Z$52="Ayak",1.255,0),0)</f>
        <v/>
      </c>
      <c r="AM280">
        <f>IF('5-man'!AL$66="S",12.021,0)+IF('5-man'!AL$66="C",4.395,0)+IF('5-man'!AL$66="H",IF('5-man'!$Z$52="Ayak",0,IF('5-man'!$Z$52="Swift blade",4.141,4.382)),0)+IF('5-man'!AK$66="D",112.5,0)+IF('5-man'!AK$66="B",1.087,0)+IF('5-man'!AK$66="A",8.5,0)+IF('5-man'!AJ$66="T",1.252,0)+IF('5-man'!AK$66="E",1.254,0)+IF('5-man'!AL$66="SB",8.187,0)+IF('5-man'!AK$66="H",IF('5-man'!$Z$52="Ayak",1.255,0),0)</f>
        <v/>
      </c>
      <c r="AN280">
        <f>IF('5-man'!AM$66="S",12.021,0)+IF('5-man'!AM$66="C",4.395,0)+IF('5-man'!AM$66="H",IF('5-man'!$Z$52="Ayak",0,IF('5-man'!$Z$52="Swift blade",4.141,4.382)),0)+IF('5-man'!AL$66="D",112.5,0)+IF('5-man'!AL$66="B",1.087,0)+IF('5-man'!AL$66="A",8.5,0)+IF('5-man'!AK$66="T",1.252,0)+IF('5-man'!AL$66="E",1.254,0)+IF('5-man'!AM$66="SB",8.187,0)+IF('5-man'!AL$66="H",IF('5-man'!$Z$52="Ayak",1.255,0),0)</f>
        <v/>
      </c>
      <c r="AO280">
        <f>IF('5-man'!AN$66="S",12.021,0)+IF('5-man'!AN$66="C",4.395,0)+IF('5-man'!AN$66="H",IF('5-man'!$Z$52="Ayak",0,IF('5-man'!$Z$52="Swift blade",4.141,4.382)),0)+IF('5-man'!AM$66="D",112.5,0)+IF('5-man'!AM$66="B",1.087,0)+IF('5-man'!AM$66="A",8.5,0)+IF('5-man'!AL$66="T",1.252,0)+IF('5-man'!AM$66="E",1.254,0)+IF('5-man'!AN$66="SB",8.187,0)+IF('5-man'!AM$66="H",IF('5-man'!$Z$52="Ayak",1.255,0),0)</f>
        <v/>
      </c>
      <c r="AP280">
        <f>IF('5-man'!AO$66="S",12.021,0)+IF('5-man'!AO$66="C",4.395,0)+IF('5-man'!AO$66="H",IF('5-man'!$Z$52="Ayak",0,IF('5-man'!$Z$52="Swift blade",4.141,4.382)),0)+IF('5-man'!AN$66="D",112.5,0)+IF('5-man'!AN$66="B",1.087,0)+IF('5-man'!AN$66="A",8.5,0)+IF('5-man'!AM$66="T",1.252,0)+IF('5-man'!AN$66="E",1.254,0)+IF('5-man'!AO$66="SB",8.187,0)+IF('5-man'!AN$66="H",IF('5-man'!$Z$52="Ayak",1.255,0),0)</f>
        <v/>
      </c>
      <c r="AQ280">
        <f>IF('5-man'!AP$66="S",12.021,0)+IF('5-man'!AP$66="C",4.395,0)+IF('5-man'!AP$66="H",IF('5-man'!$Z$52="Ayak",0,IF('5-man'!$Z$52="Swift blade",4.141,4.382)),0)+IF('5-man'!AO$66="D",112.5,0)+IF('5-man'!AO$66="B",1.087,0)+IF('5-man'!AO$66="A",8.5,0)+IF('5-man'!AN$66="T",1.252,0)+IF('5-man'!AO$66="E",1.254,0)+IF('5-man'!AP$66="SB",8.187,0)+IF('5-man'!AO$66="H",IF('5-man'!$Z$52="Ayak",1.255,0),0)</f>
        <v/>
      </c>
      <c r="AR280">
        <f>IF('5-man'!AQ$66="S",12.021,0)+IF('5-man'!AQ$66="C",4.395,0)+IF('5-man'!AQ$66="H",IF('5-man'!$Z$52="Ayak",0,IF('5-man'!$Z$52="Swift blade",4.141,4.382)),0)+IF('5-man'!AP$66="D",112.5,0)+IF('5-man'!AP$66="B",1.087,0)+IF('5-man'!AP$66="A",8.5,0)+IF('5-man'!AO$66="T",1.252,0)+IF('5-man'!AP$66="E",1.254,0)+IF('5-man'!AQ$66="SB",8.187,0)+IF('5-man'!AP$66="H",IF('5-man'!$Z$52="Ayak",1.255,0),0)</f>
        <v/>
      </c>
      <c r="AS280">
        <f>IF('5-man'!AR$66="S",12.021,0)+IF('5-man'!AR$66="C",4.395,0)+IF('5-man'!AR$66="H",IF('5-man'!$Z$52="Ayak",0,IF('5-man'!$Z$52="Swift blade",4.141,4.382)),0)+IF('5-man'!AQ$66="D",112.5,0)+IF('5-man'!AQ$66="B",1.087,0)+IF('5-man'!AQ$66="A",8.5,0)+IF('5-man'!AP$66="T",1.252,0)+IF('5-man'!AQ$66="E",1.254,0)+IF('5-man'!AR$66="SB",8.187,0)+IF('5-man'!AQ$66="H",IF('5-man'!$Z$52="Ayak",1.255,0),0)</f>
        <v/>
      </c>
      <c r="AT280">
        <f>IF('5-man'!AS$66="S",12.021,0)+IF('5-man'!AS$66="C",4.395,0)+IF('5-man'!AS$66="H",IF('5-man'!$Z$52="Ayak",0,IF('5-man'!$Z$52="Swift blade",4.141,4.382)),0)+IF('5-man'!AR$66="D",112.5,0)+IF('5-man'!AR$66="B",1.087,0)+IF('5-man'!AR$66="A",8.5,0)+IF('5-man'!AQ$66="T",1.252,0)+IF('5-man'!AR$66="E",1.254,0)+IF('5-man'!AS$66="SB",8.187,0)+IF('5-man'!AR$66="H",IF('5-man'!$Z$52="Ayak",1.255,0),0)</f>
        <v/>
      </c>
      <c r="AU280">
        <f>IF('5-man'!AT$66="S",12.021,0)+IF('5-man'!AT$66="C",4.395,0)+IF('5-man'!AT$66="H",IF('5-man'!$Z$52="Ayak",0,IF('5-man'!$Z$52="Swift blade",4.141,4.382)),0)+IF('5-man'!AS$66="D",112.5,0)+IF('5-man'!AS$66="B",1.087,0)+IF('5-man'!AS$66="A",8.5,0)+IF('5-man'!AR$66="T",1.252,0)+IF('5-man'!AS$66="E",1.254,0)+IF('5-man'!AT$66="SB",8.187,0)+IF('5-man'!AS$66="H",IF('5-man'!$Z$52="Ayak",1.255,0),0)</f>
        <v/>
      </c>
      <c r="AV280">
        <f>IF('5-man'!AU$66="S",12.021,0)+IF('5-man'!AU$66="C",4.395,0)+IF('5-man'!AU$66="H",IF('5-man'!$Z$52="Ayak",0,IF('5-man'!$Z$52="Swift blade",4.141,4.382)),0)+IF('5-man'!AT$66="D",112.5,0)+IF('5-man'!AT$66="B",1.087,0)+IF('5-man'!AT$66="A",8.5,0)+IF('5-man'!AS$66="T",1.252,0)+IF('5-man'!AT$66="E",1.254,0)+IF('5-man'!AU$66="SB",8.187,0)+IF('5-man'!AT$66="H",IF('5-man'!$Z$52="Ayak",1.255,0),0)</f>
        <v/>
      </c>
      <c r="AW280">
        <f>IF('5-man'!AV$66="S",12.021,0)+IF('5-man'!AV$66="C",4.395,0)+IF('5-man'!AV$66="H",IF('5-man'!$Z$52="Ayak",0,IF('5-man'!$Z$52="Swift blade",4.141,4.382)),0)+IF('5-man'!AU$66="D",112.5,0)+IF('5-man'!AU$66="B",1.087,0)+IF('5-man'!AU$66="A",8.5,0)+IF('5-man'!AT$66="T",1.252,0)+IF('5-man'!AU$66="E",1.254,0)+IF('5-man'!AV$66="SB",8.187,0)+IF('5-man'!AU$66="H",IF('5-man'!$Z$52="Ayak",1.255,0),0)</f>
        <v/>
      </c>
      <c r="AX280">
        <f>IF('5-man'!AW$66="S",12.021,0)+IF('5-man'!AW$66="C",4.395,0)+IF('5-man'!AW$66="H",IF('5-man'!$Z$52="Ayak",0,IF('5-man'!$Z$52="Swift blade",4.141,4.382)),0)+IF('5-man'!AV$66="D",112.5,0)+IF('5-man'!AV$66="B",1.087,0)+IF('5-man'!AV$66="A",8.5,0)+IF('5-man'!AU$66="T",1.252,0)+IF('5-man'!AV$66="E",1.254,0)+IF('5-man'!AW$66="SB",8.187,0)+IF('5-man'!AV$66="H",IF('5-man'!$Z$52="Ayak",1.255,0),0)</f>
        <v/>
      </c>
      <c r="AY280">
        <f>IF('5-man'!AX$66="S",12.021,0)+IF('5-man'!AX$66="C",4.395,0)+IF('5-man'!AX$66="H",IF('5-man'!$Z$52="Ayak",0,IF('5-man'!$Z$52="Swift blade",4.141,4.382)),0)+IF('5-man'!AW$66="D",112.5,0)+IF('5-man'!AW$66="B",1.087,0)+IF('5-man'!AW$66="A",8.5,0)+IF('5-man'!AV$66="T",1.252,0)+IF('5-man'!AW$66="E",1.254,0)+IF('5-man'!AX$66="SB",8.187,0)+IF('5-man'!AW$66="H",IF('5-man'!$Z$52="Ayak",1.255,0),0)</f>
        <v/>
      </c>
      <c r="AZ280">
        <f>IF('5-man'!AY$66="S",12.021,0)+IF('5-man'!AY$66="C",4.395,0)+IF('5-man'!AY$66="H",IF('5-man'!$Z$52="Ayak",0,IF('5-man'!$Z$52="Swift blade",4.141,4.382)),0)+IF('5-man'!AX$66="D",112.5,0)+IF('5-man'!AX$66="B",1.087,0)+IF('5-man'!AX$66="A",8.5,0)+IF('5-man'!AW$66="T",1.252,0)+IF('5-man'!AX$66="E",1.254,0)+IF('5-man'!AY$66="SB",8.187,0)+IF('5-man'!AX$66="H",IF('5-man'!$Z$52="Ayak",1.255,0),0)</f>
        <v/>
      </c>
      <c r="BA280">
        <f>IF('5-man'!AZ$66="S",12.021,0)+IF('5-man'!AZ$66="C",4.395,0)+IF('5-man'!AZ$66="H",IF('5-man'!$Z$52="Ayak",0,IF('5-man'!$Z$52="Swift blade",4.141,4.382)),0)+IF('5-man'!AY$66="D",112.5,0)+IF('5-man'!AY$66="B",1.087,0)+IF('5-man'!AY$66="A",8.5,0)+IF('5-man'!AX$66="T",1.252,0)+IF('5-man'!AY$66="E",1.254,0)+IF('5-man'!AZ$66="SB",8.187,0)+IF('5-man'!AY$66="H",IF('5-man'!$Z$52="Ayak",1.255,0),0)</f>
        <v/>
      </c>
      <c r="BB280">
        <f>IF('5-man'!BA$66="S",12.021,0)+IF('5-man'!BA$66="C",4.395,0)+IF('5-man'!BA$66="H",IF('5-man'!$Z$52="Ayak",0,IF('5-man'!$Z$52="Swift blade",4.141,4.382)),0)+IF('5-man'!AZ$66="D",112.5,0)+IF('5-man'!AZ$66="B",1.087,0)+IF('5-man'!AZ$66="A",8.5,0)+IF('5-man'!AY$66="T",1.252,0)+IF('5-man'!AZ$66="E",1.254,0)+IF('5-man'!BA$66="SB",8.187,0)+IF('5-man'!AZ$66="H",IF('5-man'!$Z$52="Ayak",1.255,0),0)</f>
        <v/>
      </c>
      <c r="BC280">
        <f>IF('5-man'!BB$66="S",12.021,0)+IF('5-man'!BB$66="C",4.395,0)+IF('5-man'!BB$66="H",IF('5-man'!$Z$52="Ayak",0,IF('5-man'!$Z$52="Swift blade",4.141,4.382)),0)+IF('5-man'!BA$66="D",112.5,0)+IF('5-man'!BA$66="B",1.087,0)+IF('5-man'!BA$66="A",8.5,0)+IF('5-man'!AZ$66="T",1.252,0)+IF('5-man'!BA$66="E",1.254,0)+IF('5-man'!BB$66="SB",8.187,0)+IF('5-man'!BA$66="H",IF('5-man'!$Z$52="Ayak",1.255,0),0)</f>
        <v/>
      </c>
      <c r="BD280">
        <f>IF('5-man'!BC$66="S",12.021,0)+IF('5-man'!BC$66="C",4.395,0)+IF('5-man'!BC$66="H",IF('5-man'!$Z$52="Ayak",0,IF('5-man'!$Z$52="Swift blade",4.141,4.382)),0)+IF('5-man'!BB$66="D",112.5,0)+IF('5-man'!BB$66="B",1.087,0)+IF('5-man'!BB$66="A",8.5,0)+IF('5-man'!BA$66="T",1.252,0)+IF('5-man'!BB$66="E",1.254,0)+IF('5-man'!BC$66="SB",8.187,0)+IF('5-man'!BB$66="H",IF('5-man'!$Z$52="Ayak",1.255,0),0)</f>
        <v/>
      </c>
      <c r="BE280">
        <f>IF('5-man'!BD$66="S",12.021,0)+IF('5-man'!BD$66="C",4.395,0)+IF('5-man'!BD$66="H",IF('5-man'!$Z$52="Ayak",0,IF('5-man'!$Z$52="Swift blade",4.141,4.382)),0)+IF('5-man'!BC$66="D",112.5,0)+IF('5-man'!BC$66="B",1.087,0)+IF('5-man'!BC$66="A",8.5,0)+IF('5-man'!BB$66="T",1.252,0)+IF('5-man'!BC$66="E",1.254,0)+IF('5-man'!BD$66="SB",8.187,0)+IF('5-man'!BC$66="H",IF('5-man'!$Z$52="Ayak",1.255,0),0)</f>
        <v/>
      </c>
      <c r="BF280">
        <f>IF('5-man'!BE$66="S",12.021,0)+IF('5-man'!BE$66="C",4.395,0)+IF('5-man'!BE$66="H",IF('5-man'!$Z$52="Ayak",0,IF('5-man'!$Z$52="Swift blade",4.141,4.382)),0)+IF('5-man'!BD$66="D",112.5,0)+IF('5-man'!BD$66="B",1.087,0)+IF('5-man'!BD$66="A",8.5,0)+IF('5-man'!BC$66="T",1.252,0)+IF('5-man'!BD$66="E",1.254,0)+IF('5-man'!BE$66="SB",8.187,0)+IF('5-man'!BD$66="H",IF('5-man'!$Z$52="Ayak",1.255,0),0)</f>
        <v/>
      </c>
      <c r="BG280">
        <f>IF('5-man'!BF$66="S",12.021,0)+IF('5-man'!BF$66="C",4.395,0)+IF('5-man'!BF$66="H",IF('5-man'!$Z$52="Ayak",0,IF('5-man'!$Z$52="Swift blade",4.141,4.382)),0)+IF('5-man'!BE$66="D",112.5,0)+IF('5-man'!BE$66="B",1.087,0)+IF('5-man'!BE$66="A",8.5,0)+IF('5-man'!BD$66="T",1.252,0)+IF('5-man'!BE$66="E",1.254,0)+IF('5-man'!BF$66="SB",8.187,0)+IF('5-man'!BE$66="H",IF('5-man'!$Z$52="Ayak",1.255,0),0)</f>
        <v/>
      </c>
      <c r="BH280">
        <f>IF('5-man'!BG$66="S",12.021,0)+IF('5-man'!BG$66="C",4.395,0)+IF('5-man'!BG$66="H",IF('5-man'!$Z$52="Ayak",0,IF('5-man'!$Z$52="Swift blade",4.141,4.382)),0)+IF('5-man'!BF$66="D",112.5,0)+IF('5-man'!BF$66="B",1.087,0)+IF('5-man'!BF$66="A",8.5,0)+IF('5-man'!BE$66="T",1.252,0)+IF('5-man'!BF$66="E",1.254,0)+IF('5-man'!BG$66="SB",8.187,0)+IF('5-man'!BF$66="H",IF('5-man'!$Z$52="Ayak",1.255,0),0)</f>
        <v/>
      </c>
      <c r="BI280">
        <f>IF('5-man'!BH$66="S",12.021,0)+IF('5-man'!BH$66="C",4.395,0)+IF('5-man'!BH$66="H",IF('5-man'!$Z$52="Ayak",0,IF('5-man'!$Z$52="Swift blade",4.141,4.382)),0)+IF('5-man'!BG$66="D",112.5,0)+IF('5-man'!BG$66="B",1.087,0)+IF('5-man'!BG$66="A",8.5,0)+IF('5-man'!BF$66="T",1.252,0)+IF('5-man'!BG$66="E",1.254,0)+IF('5-man'!BH$66="SB",8.187,0)+IF('5-man'!BG$66="H",IF('5-man'!$Z$52="Ayak",1.255,0),0)</f>
        <v/>
      </c>
      <c r="BJ280">
        <f>IF('5-man'!BI$66="S",12.021,0)+IF('5-man'!BI$66="C",4.395,0)+IF('5-man'!BI$66="H",IF('5-man'!$Z$52="Ayak",0,IF('5-man'!$Z$52="Swift blade",4.141,4.382)),0)+IF('5-man'!BH$66="D",112.5,0)+IF('5-man'!BH$66="B",1.087,0)+IF('5-man'!BH$66="A",8.5,0)+IF('5-man'!BG$66="T",1.252,0)+IF('5-man'!BH$66="E",1.254,0)+IF('5-man'!BI$66="SB",8.187,0)+IF('5-man'!BH$66="H",IF('5-man'!$Z$52="Ayak",1.255,0),0)</f>
        <v/>
      </c>
      <c r="BK280">
        <f>IF('5-man'!BJ$66="S",12.021,0)+IF('5-man'!BJ$66="C",4.395,0)+IF('5-man'!BJ$66="H",IF('5-man'!$Z$52="Ayak",0,IF('5-man'!$Z$52="Swift blade",4.141,4.382)),0)+IF('5-man'!BI$66="D",112.5,0)+IF('5-man'!BI$66="B",1.087,0)+IF('5-man'!BI$66="A",8.5,0)+IF('5-man'!BH$66="T",1.252,0)+IF('5-man'!BI$66="E",1.254,0)+IF('5-man'!BJ$66="SB",8.187,0)+IF('5-man'!BI$66="H",IF('5-man'!$Z$52="Ayak",1.255,0),0)</f>
        <v/>
      </c>
      <c r="BL280">
        <f>IF('5-man'!BK$66="S",12.021,0)+IF('5-man'!BK$66="C",4.395,0)+IF('5-man'!BK$66="H",IF('5-man'!$Z$52="Ayak",0,IF('5-man'!$Z$52="Swift blade",4.141,4.382)),0)+IF('5-man'!BJ$66="D",112.5,0)+IF('5-man'!BJ$66="B",1.087,0)+IF('5-man'!BJ$66="A",8.5,0)+IF('5-man'!BI$66="T",1.252,0)+IF('5-man'!BJ$66="E",1.254,0)+IF('5-man'!BK$66="SB",8.187,0)+IF('5-man'!BJ$66="H",IF('5-man'!$Z$52="Ayak",1.255,0),0)</f>
        <v/>
      </c>
      <c r="BM280">
        <f>IF('5-man'!BL$66="S",12.021,0)+IF('5-man'!BL$66="C",4.395,0)+IF('5-man'!BL$66="H",IF('5-man'!$Z$52="Ayak",0,IF('5-man'!$Z$52="Swift blade",4.141,4.382)),0)+IF('5-man'!BK$66="D",112.5,0)+IF('5-man'!BK$66="B",1.087,0)+IF('5-man'!BK$66="A",8.5,0)+IF('5-man'!BJ$66="T",1.252,0)+IF('5-man'!BK$66="E",1.254,0)+IF('5-man'!BL$66="SB",8.187,0)+IF('5-man'!BK$66="H",IF('5-man'!$Z$52="Ayak",1.255,0),0)</f>
        <v/>
      </c>
      <c r="BN280">
        <f>IF('5-man'!BM$66="S",12.021,0)+IF('5-man'!BM$66="C",4.395,0)+IF('5-man'!BM$66="H",IF('5-man'!$Z$52="Ayak",0,IF('5-man'!$Z$52="Swift blade",4.141,4.382)),0)+IF('5-man'!BL$66="D",112.5,0)+IF('5-man'!BL$66="B",1.087,0)+IF('5-man'!BL$66="A",8.5,0)+IF('5-man'!BK$66="T",1.252,0)+IF('5-man'!BL$66="E",1.254,0)+IF('5-man'!BM$66="SB",8.187,0)+IF('5-man'!BL$66="H",IF('5-man'!$Z$52="Ayak",1.255,0),0)</f>
        <v/>
      </c>
      <c r="BO280">
        <f>IF('5-man'!BN$66="S",12.021,0)+IF('5-man'!BN$66="C",4.395,0)+IF('5-man'!BN$66="H",IF('5-man'!$Z$52="Ayak",0,IF('5-man'!$Z$52="Swift blade",4.141,4.382)),0)+IF('5-man'!BM$66="D",112.5,0)+IF('5-man'!BM$66="B",1.087,0)+IF('5-man'!BM$66="A",8.5,0)+IF('5-man'!BL$66="T",1.252,0)+IF('5-man'!BM$66="E",1.254,0)+IF('5-man'!BN$66="SB",8.187,0)+IF('5-man'!BM$66="H",IF('5-man'!$Z$52="Ayak",1.255,0),0)</f>
        <v/>
      </c>
      <c r="BP280">
        <f>IF('5-man'!BO$66="S",12.021,0)+IF('5-man'!BO$66="C",4.395,0)+IF('5-man'!BO$66="H",IF('5-man'!$Z$52="Ayak",0,IF('5-man'!$Z$52="Swift blade",4.141,4.382)),0)+IF('5-man'!BN$66="D",112.5,0)+IF('5-man'!BN$66="B",1.087,0)+IF('5-man'!BN$66="A",8.5,0)+IF('5-man'!BM$66="T",1.252,0)+IF('5-man'!BN$66="E",1.254,0)+IF('5-man'!BO$66="SB",8.187,0)+IF('5-man'!BN$66="H",IF('5-man'!$Z$52="Ayak",1.255,0),0)</f>
        <v/>
      </c>
      <c r="BQ280">
        <f>IF('5-man'!BP$66="S",12.021,0)+IF('5-man'!BP$66="C",4.395,0)+IF('5-man'!BP$66="H",IF('5-man'!$Z$52="Ayak",0,IF('5-man'!$Z$52="Swift blade",4.141,4.382)),0)+IF('5-man'!BO$66="D",112.5,0)+IF('5-man'!BO$66="B",1.087,0)+IF('5-man'!BO$66="A",8.5,0)+IF('5-man'!BN$66="T",1.252,0)+IF('5-man'!BO$66="E",1.254,0)+IF('5-man'!BP$66="SB",8.187,0)+IF('5-man'!BO$66="H",IF('5-man'!$Z$52="Ayak",1.255,0),0)</f>
        <v/>
      </c>
      <c r="BR280">
        <f>IF('5-man'!BQ$66="S",12.021,0)+IF('5-man'!BQ$66="C",4.395,0)+IF('5-man'!BQ$66="H",IF('5-man'!$Z$52="Ayak",0,IF('5-man'!$Z$52="Swift blade",4.141,4.382)),0)+IF('5-man'!BP$66="D",112.5,0)+IF('5-man'!BP$66="B",1.087,0)+IF('5-man'!BP$66="A",8.5,0)+IF('5-man'!BO$66="T",1.252,0)+IF('5-man'!BP$66="E",1.254,0)+IF('5-man'!BQ$66="SB",8.187,0)+IF('5-man'!BP$66="H",IF('5-man'!$Z$52="Ayak",1.255,0),0)</f>
        <v/>
      </c>
      <c r="BS280">
        <f>IF('5-man'!BR$66="S",12.021,0)+IF('5-man'!BR$66="C",4.395,0)+IF('5-man'!BR$66="H",IF('5-man'!$Z$52="Ayak",0,IF('5-man'!$Z$52="Swift blade",4.141,4.382)),0)+IF('5-man'!BQ$66="D",112.5,0)+IF('5-man'!BQ$66="B",1.087,0)+IF('5-man'!BQ$66="A",8.5,0)+IF('5-man'!BP$66="T",1.252,0)+IF('5-man'!BQ$66="E",1.254,0)+IF('5-man'!BR$66="SB",8.187,0)+IF('5-man'!BQ$66="H",IF('5-man'!$Z$52="Ayak",1.255,0),0)</f>
        <v/>
      </c>
      <c r="BT280">
        <f>IF('5-man'!BS$66="S",12.021,0)+IF('5-man'!BS$66="C",4.395,0)+IF('5-man'!BS$66="H",IF('5-man'!$Z$52="Ayak",0,IF('5-man'!$Z$52="Swift blade",4.141,4.382)),0)+IF('5-man'!BR$66="D",112.5,0)+IF('5-man'!BR$66="B",1.087,0)+IF('5-man'!BR$66="A",8.5,0)+IF('5-man'!BQ$66="T",1.252,0)+IF('5-man'!BR$66="E",1.254,0)+IF('5-man'!BS$66="SB",8.187,0)+IF('5-man'!BR$66="H",IF('5-man'!$Z$52="Ayak",1.255,0),0)</f>
        <v/>
      </c>
      <c r="BU280">
        <f>IF('5-man'!BT$66="S",12.021,0)+IF('5-man'!BT$66="C",4.395,0)+IF('5-man'!BT$66="H",IF('5-man'!$Z$52="Ayak",0,IF('5-man'!$Z$52="Swift blade",4.141,4.382)),0)+IF('5-man'!BS$66="D",112.5,0)+IF('5-man'!BS$66="B",1.087,0)+IF('5-man'!BS$66="A",8.5,0)+IF('5-man'!BR$66="T",1.252,0)+IF('5-man'!BS$66="E",1.254,0)+IF('5-man'!BT$66="SB",8.187,0)+IF('5-man'!BS$66="H",IF('5-man'!$Z$52="Ayak",1.255,0),0)</f>
        <v/>
      </c>
      <c r="BV280">
        <f>IF('5-man'!BU$66="S",12.021,0)+IF('5-man'!BU$66="C",4.395,0)+IF('5-man'!BU$66="H",IF('5-man'!$Z$52="Ayak",0,IF('5-man'!$Z$52="Swift blade",4.141,4.382)),0)+IF('5-man'!BT$66="D",112.5,0)+IF('5-man'!BT$66="B",1.087,0)+IF('5-man'!BT$66="A",8.5,0)+IF('5-man'!BS$66="T",1.252,0)+IF('5-man'!BT$66="E",1.254,0)+IF('5-man'!BU$66="SB",8.187,0)+IF('5-man'!BT$66="H",IF('5-man'!$Z$52="Ayak",1.255,0),0)</f>
        <v/>
      </c>
      <c r="BW280">
        <f>IF('5-man'!BV$66="S",12.021,0)+IF('5-man'!BV$66="C",4.395,0)+IF('5-man'!BV$66="H",IF('5-man'!$Z$52="Ayak",0,IF('5-man'!$Z$52="Swift blade",4.141,4.382)),0)+IF('5-man'!BU$66="D",112.5,0)+IF('5-man'!BU$66="B",1.087,0)+IF('5-man'!BU$66="A",8.5,0)+IF('5-man'!BT$66="T",1.252,0)+IF('5-man'!BU$66="E",1.254,0)+IF('5-man'!BV$66="SB",8.187,0)+IF('5-man'!BU$66="H",IF('5-man'!$Z$52="Ayak",1.255,0),0)</f>
        <v/>
      </c>
      <c r="BX280">
        <f>IF('5-man'!BW$66="S",12.021,0)+IF('5-man'!BW$66="C",4.395,0)+IF('5-man'!BW$66="H",IF('5-man'!$Z$52="Ayak",0,IF('5-man'!$Z$52="Swift blade",4.141,4.382)),0)+IF('5-man'!BV$66="D",112.5,0)+IF('5-man'!BV$66="B",1.087,0)+IF('5-man'!BV$66="A",8.5,0)+IF('5-man'!BU$66="T",1.252,0)+IF('5-man'!BV$66="E",1.254,0)+IF('5-man'!BW$66="SB",8.187,0)+IF('5-man'!BV$66="H",IF('5-man'!$Z$52="Ayak",1.255,0),0)</f>
        <v/>
      </c>
      <c r="BY280">
        <f>IF('5-man'!BX$66="S",12.021,0)+IF('5-man'!BX$66="C",4.395,0)+IF('5-man'!BX$66="H",IF('5-man'!$Z$52="Ayak",0,IF('5-man'!$Z$52="Swift blade",4.141,4.382)),0)+IF('5-man'!BW$66="D",112.5,0)+IF('5-man'!BW$66="B",1.087,0)+IF('5-man'!BW$66="A",8.5,0)+IF('5-man'!BV$66="T",1.252,0)+IF('5-man'!BW$66="E",1.254,0)+IF('5-man'!BX$66="SB",8.187,0)+IF('5-man'!BW$66="H",IF('5-man'!$Z$52="Ayak",1.255,0),0)</f>
        <v/>
      </c>
      <c r="BZ280">
        <f>IF('5-man'!BY$66="S",12.021,0)+IF('5-man'!BY$66="C",4.395,0)+IF('5-man'!BY$66="H",IF('5-man'!$Z$52="Ayak",0,IF('5-man'!$Z$52="Swift blade",4.141,4.382)),0)+IF('5-man'!BX$66="D",112.5,0)+IF('5-man'!BX$66="B",1.087,0)+IF('5-man'!BX$66="A",8.5,0)+IF('5-man'!BW$66="T",1.252,0)+IF('5-man'!BX$66="E",1.254,0)+IF('5-man'!BY$66="SB",8.187,0)+IF('5-man'!BX$66="H",IF('5-man'!$Z$52="Ayak",1.255,0),0)</f>
        <v/>
      </c>
      <c r="CA280">
        <f>IF('5-man'!BZ$66="S",12.021,0)+IF('5-man'!BZ$66="C",4.395,0)+IF('5-man'!BZ$66="H",IF('5-man'!$Z$52="Ayak",0,IF('5-man'!$Z$52="Swift blade",4.141,4.382)),0)+IF('5-man'!BY$66="D",112.5,0)+IF('5-man'!BY$66="B",1.087,0)+IF('5-man'!BY$66="A",8.5,0)+IF('5-man'!BX$66="T",1.252,0)+IF('5-man'!BY$66="E",1.254,0)+IF('5-man'!BZ$66="SB",8.187,0)+IF('5-man'!BY$66="H",IF('5-man'!$Z$52="Ayak",1.255,0),0)</f>
        <v/>
      </c>
      <c r="CB280">
        <f>IF('5-man'!CA$66="S",12.021,0)+IF('5-man'!CA$66="C",4.395,0)+IF('5-man'!CA$66="H",IF('5-man'!$Z$52="Ayak",0,IF('5-man'!$Z$52="Swift blade",4.141,4.382)),0)+IF('5-man'!BZ$66="D",112.5,0)+IF('5-man'!BZ$66="B",1.087,0)+IF('5-man'!BZ$66="A",8.5,0)+IF('5-man'!BY$66="T",1.252,0)+IF('5-man'!BZ$66="E",1.254,0)+IF('5-man'!CA$66="SB",8.187,0)+IF('5-man'!BZ$66="H",IF('5-man'!$Z$52="Ayak",1.255,0),0)</f>
        <v/>
      </c>
      <c r="CC280">
        <f>IF('5-man'!CB$66="S",12.021,0)+IF('5-man'!CB$66="C",4.395,0)+IF('5-man'!CB$66="H",IF('5-man'!$Z$52="Ayak",0,IF('5-man'!$Z$52="Swift blade",4.141,4.382)),0)+IF('5-man'!CA$66="D",112.5,0)+IF('5-man'!CA$66="B",1.087,0)+IF('5-man'!CA$66="A",8.5,0)+IF('5-man'!BZ$66="T",1.252,0)+IF('5-man'!CA$66="E",1.254,0)+IF('5-man'!CB$66="SB",8.187,0)+IF('5-man'!CA$66="H",IF('5-man'!$Z$52="Ayak",1.255,0),0)</f>
        <v/>
      </c>
      <c r="CD280">
        <f>IF('5-man'!CC$66="S",12.021,0)+IF('5-man'!CC$66="C",4.395,0)+IF('5-man'!CC$66="H",IF('5-man'!$Z$52="Ayak",0,IF('5-man'!$Z$52="Swift blade",4.141,4.382)),0)+IF('5-man'!CB$66="D",112.5,0)+IF('5-man'!CB$66="B",1.087,0)+IF('5-man'!CB$66="A",8.5,0)+IF('5-man'!CA$66="T",1.252,0)+IF('5-man'!CB$66="E",1.254,0)+IF('5-man'!CC$66="SB",8.187,0)+IF('5-man'!CB$66="H",IF('5-man'!$Z$52="Ayak",1.255,0),0)</f>
        <v/>
      </c>
    </row>
    <row r="281">
      <c r="A281" t="inlineStr">
        <is>
          <t>P4 var</t>
        </is>
      </c>
      <c r="C281">
        <f>0</f>
        <v/>
      </c>
      <c r="D281">
        <f>IF('5-man'!C$66="S",26.708,0)+IF('5-man'!C$66="C",10.052,0)+IF('5-man'!C$66="H",IF('5-man'!$Z$52="Ayak",0,IF('5-man'!$Z$52="Swift blade",9.844,9.929)),0)+IF('5-man'!C$66="SB",18.815,0)</f>
        <v/>
      </c>
      <c r="E281">
        <f>IF('5-man'!D$66="S",26.708,0)+IF('5-man'!D$66="C",10.052,0)+IF('5-man'!D$66="H",IF('5-man'!$Z$52="Ayak",0,IF('5-man'!$Z$52="Swift blade",9.844,9.929)),0)+IF('5-man'!C$66="D",481.25,0)+IF('5-man'!C$66="B",1.257,0)+IF('5-man'!C$66="A",26.917,0)+IF('5-man'!C$66="E",1.275,0)+IF('5-man'!D$66="SB",18.815,0)+IF('5-man'!C$66="H",IF('5-man'!$Z$52="Ayak",1.276,0),0)</f>
        <v/>
      </c>
      <c r="F281">
        <f>IF('5-man'!E$66="S",26.708,0)+IF('5-man'!E$66="C",10.052,0)+IF('5-man'!E$66="H",IF('5-man'!$Z$52="Ayak",0,IF('5-man'!$Z$52="Swift blade",9.844,9.929)),0)+IF('5-man'!D$66="D",481.25,0)+IF('5-man'!D$66="B",1.257,0)+IF('5-man'!D$66="A",26.917,0)+IF('5-man'!C$66="T",1.29,0)+IF('5-man'!D$66="E",1.275,0)+IF('5-man'!E$66="SB",18.815,0)+IF('5-man'!D$66="H",IF('5-man'!$Z$52="Ayak",1.276,0),0)</f>
        <v/>
      </c>
      <c r="G281">
        <f>IF('5-man'!F$66="S",26.708,0)+IF('5-man'!F$66="C",10.052,0)+IF('5-man'!F$66="H",IF('5-man'!$Z$52="Ayak",0,IF('5-man'!$Z$52="Swift blade",9.844,9.929)),0)+IF('5-man'!E$66="D",481.25,0)+IF('5-man'!E$66="B",1.257,0)+IF('5-man'!E$66="A",26.917,0)+IF('5-man'!D$66="T",1.29,0)+IF('5-man'!E$66="E",1.275,0)+IF('5-man'!F$66="SB",18.815,0)+IF('5-man'!E$66="H",IF('5-man'!$Z$52="Ayak",1.276,0),0)</f>
        <v/>
      </c>
      <c r="H281">
        <f>IF('5-man'!G$66="S",26.708,0)+IF('5-man'!G$66="C",10.052,0)+IF('5-man'!G$66="H",IF('5-man'!$Z$52="Ayak",0,IF('5-man'!$Z$52="Swift blade",9.844,9.929)),0)+IF('5-man'!F$66="D",481.25,0)+IF('5-man'!F$66="B",1.257,0)+IF('5-man'!F$66="A",26.917,0)+IF('5-man'!E$66="T",1.29,0)+IF('5-man'!F$66="E",1.275,0)+IF('5-man'!G$66="SB",18.815,0)+IF('5-man'!F$66="H",IF('5-man'!$Z$52="Ayak",1.276,0),0)</f>
        <v/>
      </c>
      <c r="I281">
        <f>IF('5-man'!H$66="S",26.708,0)+IF('5-man'!H$66="C",10.052,0)+IF('5-man'!H$66="H",IF('5-man'!$Z$52="Ayak",0,IF('5-man'!$Z$52="Swift blade",9.844,9.929)),0)+IF('5-man'!G$66="D",481.25,0)+IF('5-man'!G$66="B",1.257,0)+IF('5-man'!G$66="A",26.917,0)+IF('5-man'!F$66="T",1.29,0)+IF('5-man'!G$66="E",1.275,0)+IF('5-man'!H$66="SB",18.815,0)+IF('5-man'!G$66="H",IF('5-man'!$Z$52="Ayak",1.276,0),0)</f>
        <v/>
      </c>
      <c r="J281">
        <f>IF('5-man'!I$66="S",26.708,0)+IF('5-man'!I$66="C",10.052,0)+IF('5-man'!I$66="H",IF('5-man'!$Z$52="Ayak",0,IF('5-man'!$Z$52="Swift blade",9.844,9.929)),0)+IF('5-man'!H$66="D",481.25,0)+IF('5-man'!H$66="B",1.257,0)+IF('5-man'!H$66="A",26.917,0)+IF('5-man'!G$66="T",1.29,0)+IF('5-man'!H$66="E",1.275,0)+IF('5-man'!I$66="SB",18.815,0)+IF('5-man'!H$66="H",IF('5-man'!$Z$52="Ayak",1.276,0),0)</f>
        <v/>
      </c>
      <c r="K281">
        <f>IF('5-man'!J$66="S",26.708,0)+IF('5-man'!J$66="C",10.052,0)+IF('5-man'!J$66="H",IF('5-man'!$Z$52="Ayak",0,IF('5-man'!$Z$52="Swift blade",9.844,9.929)),0)+IF('5-man'!I$66="D",481.25,0)+IF('5-man'!I$66="B",1.257,0)+IF('5-man'!I$66="A",26.917,0)+IF('5-man'!H$66="T",1.29,0)+IF('5-man'!I$66="E",1.275,0)+IF('5-man'!J$66="SB",18.815,0)+IF('5-man'!I$66="H",IF('5-man'!$Z$52="Ayak",1.276,0),0)</f>
        <v/>
      </c>
      <c r="L281">
        <f>IF('5-man'!K$66="S",26.708,0)+IF('5-man'!K$66="C",10.052,0)+IF('5-man'!K$66="H",IF('5-man'!$Z$52="Ayak",0,IF('5-man'!$Z$52="Swift blade",9.844,9.929)),0)+IF('5-man'!J$66="D",481.25,0)+IF('5-man'!J$66="B",1.257,0)+IF('5-man'!J$66="A",26.917,0)+IF('5-man'!I$66="T",1.29,0)+IF('5-man'!J$66="E",1.275,0)+IF('5-man'!K$66="SB",18.815,0)+IF('5-man'!J$66="H",IF('5-man'!$Z$52="Ayak",1.276,0),0)</f>
        <v/>
      </c>
      <c r="M281">
        <f>IF('5-man'!L$66="S",26.708,0)+IF('5-man'!L$66="C",10.052,0)+IF('5-man'!L$66="H",IF('5-man'!$Z$52="Ayak",0,IF('5-man'!$Z$52="Swift blade",9.844,9.929)),0)+IF('5-man'!K$66="D",481.25,0)+IF('5-man'!K$66="B",1.257,0)+IF('5-man'!K$66="A",26.917,0)+IF('5-man'!J$66="T",1.29,0)+IF('5-man'!K$66="E",1.275,0)+IF('5-man'!L$66="SB",18.815,0)+IF('5-man'!K$66="H",IF('5-man'!$Z$52="Ayak",1.276,0),0)</f>
        <v/>
      </c>
      <c r="N281">
        <f>IF('5-man'!M$66="S",26.708,0)+IF('5-man'!M$66="C",10.052,0)+IF('5-man'!M$66="H",IF('5-man'!$Z$52="Ayak",0,IF('5-man'!$Z$52="Swift blade",9.844,9.929)),0)+IF('5-man'!L$66="D",481.25,0)+IF('5-man'!L$66="B",1.257,0)+IF('5-man'!L$66="A",26.917,0)+IF('5-man'!K$66="T",1.29,0)+IF('5-man'!L$66="E",1.275,0)+IF('5-man'!M$66="SB",18.815,0)+IF('5-man'!L$66="H",IF('5-man'!$Z$52="Ayak",1.276,0),0)</f>
        <v/>
      </c>
      <c r="O281">
        <f>IF('5-man'!N$66="S",26.708,0)+IF('5-man'!N$66="C",10.052,0)+IF('5-man'!N$66="H",IF('5-man'!$Z$52="Ayak",0,IF('5-man'!$Z$52="Swift blade",9.844,9.929)),0)+IF('5-man'!M$66="D",481.25,0)+IF('5-man'!M$66="B",1.257,0)+IF('5-man'!M$66="A",26.917,0)+IF('5-man'!L$66="T",1.29,0)+IF('5-man'!M$66="E",1.275,0)+IF('5-man'!N$66="SB",18.815,0)+IF('5-man'!M$66="H",IF('5-man'!$Z$52="Ayak",1.276,0),0)</f>
        <v/>
      </c>
      <c r="P281">
        <f>IF('5-man'!O$66="S",26.708,0)+IF('5-man'!O$66="C",10.052,0)+IF('5-man'!O$66="H",IF('5-man'!$Z$52="Ayak",0,IF('5-man'!$Z$52="Swift blade",9.844,9.929)),0)+IF('5-man'!N$66="D",481.25,0)+IF('5-man'!N$66="B",1.257,0)+IF('5-man'!N$66="A",26.917,0)+IF('5-man'!M$66="T",1.29,0)+IF('5-man'!N$66="E",1.275,0)+IF('5-man'!O$66="SB",18.815,0)+IF('5-man'!N$66="H",IF('5-man'!$Z$52="Ayak",1.276,0),0)</f>
        <v/>
      </c>
      <c r="Q281">
        <f>IF('5-man'!P$66="S",26.708,0)+IF('5-man'!P$66="C",10.052,0)+IF('5-man'!P$66="H",IF('5-man'!$Z$52="Ayak",0,IF('5-man'!$Z$52="Swift blade",9.844,9.929)),0)+IF('5-man'!O$66="D",481.25,0)+IF('5-man'!O$66="B",1.257,0)+IF('5-man'!O$66="A",26.917,0)+IF('5-man'!N$66="T",1.29,0)+IF('5-man'!O$66="E",1.275,0)+IF('5-man'!P$66="SB",18.815,0)+IF('5-man'!O$66="H",IF('5-man'!$Z$52="Ayak",1.276,0),0)</f>
        <v/>
      </c>
      <c r="R281">
        <f>IF('5-man'!Q$66="S",26.708,0)+IF('5-man'!Q$66="C",10.052,0)+IF('5-man'!Q$66="H",IF('5-man'!$Z$52="Ayak",0,IF('5-man'!$Z$52="Swift blade",9.844,9.929)),0)+IF('5-man'!P$66="D",481.25,0)+IF('5-man'!P$66="B",1.257,0)+IF('5-man'!P$66="A",26.917,0)+IF('5-man'!O$66="T",1.29,0)+IF('5-man'!P$66="E",1.275,0)+IF('5-man'!Q$66="SB",18.815,0)+IF('5-man'!P$66="H",IF('5-man'!$Z$52="Ayak",1.276,0),0)</f>
        <v/>
      </c>
      <c r="S281">
        <f>IF('5-man'!R$66="S",26.708,0)+IF('5-man'!R$66="C",10.052,0)+IF('5-man'!R$66="H",IF('5-man'!$Z$52="Ayak",0,IF('5-man'!$Z$52="Swift blade",9.844,9.929)),0)+IF('5-man'!Q$66="D",481.25,0)+IF('5-man'!Q$66="B",1.257,0)+IF('5-man'!Q$66="A",26.917,0)+IF('5-man'!P$66="T",1.29,0)+IF('5-man'!Q$66="E",1.275,0)+IF('5-man'!R$66="SB",18.815,0)+IF('5-man'!Q$66="H",IF('5-man'!$Z$52="Ayak",1.276,0),0)</f>
        <v/>
      </c>
      <c r="T281">
        <f>IF('5-man'!S$66="S",26.708,0)+IF('5-man'!S$66="C",10.052,0)+IF('5-man'!S$66="H",IF('5-man'!$Z$52="Ayak",0,IF('5-man'!$Z$52="Swift blade",9.844,9.929)),0)+IF('5-man'!R$66="D",481.25,0)+IF('5-man'!R$66="B",1.257,0)+IF('5-man'!R$66="A",26.917,0)+IF('5-man'!Q$66="T",1.29,0)+IF('5-man'!R$66="E",1.275,0)+IF('5-man'!S$66="SB",18.815,0)+IF('5-man'!R$66="H",IF('5-man'!$Z$52="Ayak",1.276,0),0)</f>
        <v/>
      </c>
      <c r="U281">
        <f>IF('5-man'!T$66="S",26.708,0)+IF('5-man'!T$66="C",10.052,0)+IF('5-man'!T$66="H",IF('5-man'!$Z$52="Ayak",0,IF('5-man'!$Z$52="Swift blade",9.844,9.929)),0)+IF('5-man'!S$66="D",481.25,0)+IF('5-man'!S$66="B",1.257,0)+IF('5-man'!S$66="A",26.917,0)+IF('5-man'!R$66="T",1.29,0)+IF('5-man'!S$66="E",1.275,0)+IF('5-man'!T$66="SB",18.815,0)+IF('5-man'!S$66="H",IF('5-man'!$Z$52="Ayak",1.276,0),0)</f>
        <v/>
      </c>
      <c r="V281">
        <f>IF('5-man'!U$66="S",26.708,0)+IF('5-man'!U$66="C",10.052,0)+IF('5-man'!U$66="H",IF('5-man'!$Z$52="Ayak",0,IF('5-man'!$Z$52="Swift blade",9.844,9.929)),0)+IF('5-man'!T$66="D",481.25,0)+IF('5-man'!T$66="B",1.257,0)+IF('5-man'!T$66="A",26.917,0)+IF('5-man'!S$66="T",1.29,0)+IF('5-man'!T$66="E",1.275,0)+IF('5-man'!U$66="SB",18.815,0)+IF('5-man'!T$66="H",IF('5-man'!$Z$52="Ayak",1.276,0),0)</f>
        <v/>
      </c>
      <c r="W281">
        <f>IF('5-man'!V$66="S",26.708,0)+IF('5-man'!V$66="C",10.052,0)+IF('5-man'!V$66="H",IF('5-man'!$Z$52="Ayak",0,IF('5-man'!$Z$52="Swift blade",9.844,9.929)),0)+IF('5-man'!U$66="D",481.25,0)+IF('5-man'!U$66="B",1.257,0)+IF('5-man'!U$66="A",26.917,0)+IF('5-man'!T$66="T",1.29,0)+IF('5-man'!U$66="E",1.275,0)+IF('5-man'!V$66="SB",18.815,0)+IF('5-man'!U$66="H",IF('5-man'!$Z$52="Ayak",1.276,0),0)</f>
        <v/>
      </c>
      <c r="X281">
        <f>IF('5-man'!W$66="S",26.708,0)+IF('5-man'!W$66="C",10.052,0)+IF('5-man'!W$66="H",IF('5-man'!$Z$52="Ayak",0,IF('5-man'!$Z$52="Swift blade",9.844,9.929)),0)+IF('5-man'!V$66="D",481.25,0)+IF('5-man'!V$66="B",1.257,0)+IF('5-man'!V$66="A",26.917,0)+IF('5-man'!U$66="T",1.29,0)+IF('5-man'!V$66="E",1.275,0)+IF('5-man'!W$66="SB",18.815,0)+IF('5-man'!V$66="H",IF('5-man'!$Z$52="Ayak",1.276,0),0)</f>
        <v/>
      </c>
      <c r="Y281">
        <f>IF('5-man'!X$66="S",26.708,0)+IF('5-man'!X$66="C",10.052,0)+IF('5-man'!X$66="H",IF('5-man'!$Z$52="Ayak",0,IF('5-man'!$Z$52="Swift blade",9.844,9.929)),0)+IF('5-man'!W$66="D",481.25,0)+IF('5-man'!W$66="B",1.257,0)+IF('5-man'!W$66="A",26.917,0)+IF('5-man'!V$66="T",1.29,0)+IF('5-man'!W$66="E",1.275,0)+IF('5-man'!X$66="SB",18.815,0)+IF('5-man'!W$66="H",IF('5-man'!$Z$52="Ayak",1.276,0),0)</f>
        <v/>
      </c>
      <c r="Z281">
        <f>IF('5-man'!Y$66="S",26.708,0)+IF('5-man'!Y$66="C",10.052,0)+IF('5-man'!Y$66="H",IF('5-man'!$Z$52="Ayak",0,IF('5-man'!$Z$52="Swift blade",9.844,9.929)),0)+IF('5-man'!X$66="D",481.25,0)+IF('5-man'!X$66="B",1.257,0)+IF('5-man'!X$66="A",26.917,0)+IF('5-man'!W$66="T",1.29,0)+IF('5-man'!X$66="E",1.275,0)+IF('5-man'!Y$66="SB",18.815,0)+IF('5-man'!X$66="H",IF('5-man'!$Z$52="Ayak",1.276,0),0)</f>
        <v/>
      </c>
      <c r="AA281">
        <f>IF('5-man'!Z$66="S",26.708,0)+IF('5-man'!Z$66="C",10.052,0)+IF('5-man'!Z$66="H",IF('5-man'!$Z$52="Ayak",0,IF('5-man'!$Z$52="Swift blade",9.844,9.929)),0)+IF('5-man'!Y$66="D",481.25,0)+IF('5-man'!Y$66="B",1.257,0)+IF('5-man'!Y$66="A",26.917,0)+IF('5-man'!X$66="T",1.29,0)+IF('5-man'!Y$66="E",1.275,0)+IF('5-man'!Z$66="SB",18.815,0)+IF('5-man'!Y$66="H",IF('5-man'!$Z$52="Ayak",1.276,0),0)</f>
        <v/>
      </c>
      <c r="AB281">
        <f>IF('5-man'!AA$66="S",26.708,0)+IF('5-man'!AA$66="C",10.052,0)+IF('5-man'!AA$66="H",IF('5-man'!$Z$52="Ayak",0,IF('5-man'!$Z$52="Swift blade",9.844,9.929)),0)+IF('5-man'!Z$66="D",481.25,0)+IF('5-man'!Z$66="B",1.257,0)+IF('5-man'!Z$66="A",26.917,0)+IF('5-man'!Y$66="T",1.29,0)+IF('5-man'!Z$66="E",1.275,0)+IF('5-man'!AA$66="SB",18.815,0)+IF('5-man'!Z$66="H",IF('5-man'!$Z$52="Ayak",1.276,0),0)</f>
        <v/>
      </c>
      <c r="AC281">
        <f>IF('5-man'!AB$66="S",26.708,0)+IF('5-man'!AB$66="C",10.052,0)+IF('5-man'!AB$66="H",IF('5-man'!$Z$52="Ayak",0,IF('5-man'!$Z$52="Swift blade",9.844,9.929)),0)+IF('5-man'!AA$66="D",481.25,0)+IF('5-man'!AA$66="B",1.257,0)+IF('5-man'!AA$66="A",26.917,0)+IF('5-man'!Z$66="T",1.29,0)+IF('5-man'!AA$66="E",1.275,0)+IF('5-man'!AB$66="SB",18.815,0)+IF('5-man'!AA$66="H",IF('5-man'!$Z$52="Ayak",1.276,0),0)</f>
        <v/>
      </c>
      <c r="AD281">
        <f>IF('5-man'!AC$66="S",26.708,0)+IF('5-man'!AC$66="C",10.052,0)+IF('5-man'!AC$66="H",IF('5-man'!$Z$52="Ayak",0,IF('5-man'!$Z$52="Swift blade",9.844,9.929)),0)+IF('5-man'!AB$66="D",481.25,0)+IF('5-man'!AB$66="B",1.257,0)+IF('5-man'!AB$66="A",26.917,0)+IF('5-man'!AA$66="T",1.29,0)+IF('5-man'!AB$66="E",1.275,0)+IF('5-man'!AC$66="SB",18.815,0)+IF('5-man'!AB$66="H",IF('5-man'!$Z$52="Ayak",1.276,0),0)</f>
        <v/>
      </c>
      <c r="AE281">
        <f>IF('5-man'!AD$66="S",26.708,0)+IF('5-man'!AD$66="C",10.052,0)+IF('5-man'!AD$66="H",IF('5-man'!$Z$52="Ayak",0,IF('5-man'!$Z$52="Swift blade",9.844,9.929)),0)+IF('5-man'!AC$66="D",481.25,0)+IF('5-man'!AC$66="B",1.257,0)+IF('5-man'!AC$66="A",26.917,0)+IF('5-man'!AB$66="T",1.29,0)+IF('5-man'!AC$66="E",1.275,0)+IF('5-man'!AD$66="SB",18.815,0)+IF('5-man'!AC$66="H",IF('5-man'!$Z$52="Ayak",1.276,0),0)</f>
        <v/>
      </c>
      <c r="AF281">
        <f>IF('5-man'!AE$66="S",26.708,0)+IF('5-man'!AE$66="C",10.052,0)+IF('5-man'!AE$66="H",IF('5-man'!$Z$52="Ayak",0,IF('5-man'!$Z$52="Swift blade",9.844,9.929)),0)+IF('5-man'!AD$66="D",481.25,0)+IF('5-man'!AD$66="B",1.257,0)+IF('5-man'!AD$66="A",26.917,0)+IF('5-man'!AC$66="T",1.29,0)+IF('5-man'!AD$66="E",1.275,0)+IF('5-man'!AE$66="SB",18.815,0)+IF('5-man'!AD$66="H",IF('5-man'!$Z$52="Ayak",1.276,0),0)</f>
        <v/>
      </c>
      <c r="AG281">
        <f>IF('5-man'!AF$66="S",26.708,0)+IF('5-man'!AF$66="C",10.052,0)+IF('5-man'!AF$66="H",IF('5-man'!$Z$52="Ayak",0,IF('5-man'!$Z$52="Swift blade",9.844,9.929)),0)+IF('5-man'!AE$66="D",481.25,0)+IF('5-man'!AE$66="B",1.257,0)+IF('5-man'!AE$66="A",26.917,0)+IF('5-man'!AD$66="T",1.29,0)+IF('5-man'!AE$66="E",1.275,0)+IF('5-man'!AF$66="SB",18.815,0)+IF('5-man'!AE$66="H",IF('5-man'!$Z$52="Ayak",1.276,0),0)</f>
        <v/>
      </c>
      <c r="AH281">
        <f>IF('5-man'!AG$66="S",26.708,0)+IF('5-man'!AG$66="C",10.052,0)+IF('5-man'!AG$66="H",IF('5-man'!$Z$52="Ayak",0,IF('5-man'!$Z$52="Swift blade",9.844,9.929)),0)+IF('5-man'!AF$66="D",481.25,0)+IF('5-man'!AF$66="B",1.257,0)+IF('5-man'!AF$66="A",26.917,0)+IF('5-man'!AE$66="T",1.29,0)+IF('5-man'!AF$66="E",1.275,0)+IF('5-man'!AG$66="SB",18.815,0)+IF('5-man'!AF$66="H",IF('5-man'!$Z$52="Ayak",1.276,0),0)</f>
        <v/>
      </c>
      <c r="AI281">
        <f>IF('5-man'!AH$66="S",26.708,0)+IF('5-man'!AH$66="C",10.052,0)+IF('5-man'!AH$66="H",IF('5-man'!$Z$52="Ayak",0,IF('5-man'!$Z$52="Swift blade",9.844,9.929)),0)+IF('5-man'!AG$66="D",481.25,0)+IF('5-man'!AG$66="B",1.257,0)+IF('5-man'!AG$66="A",26.917,0)+IF('5-man'!AF$66="T",1.29,0)+IF('5-man'!AG$66="E",1.275,0)+IF('5-man'!AH$66="SB",18.815,0)+IF('5-man'!AG$66="H",IF('5-man'!$Z$52="Ayak",1.276,0),0)</f>
        <v/>
      </c>
      <c r="AJ281">
        <f>IF('5-man'!AI$66="S",26.708,0)+IF('5-man'!AI$66="C",10.052,0)+IF('5-man'!AI$66="H",IF('5-man'!$Z$52="Ayak",0,IF('5-man'!$Z$52="Swift blade",9.844,9.929)),0)+IF('5-man'!AH$66="D",481.25,0)+IF('5-man'!AH$66="B",1.257,0)+IF('5-man'!AH$66="A",26.917,0)+IF('5-man'!AG$66="T",1.29,0)+IF('5-man'!AH$66="E",1.275,0)+IF('5-man'!AI$66="SB",18.815,0)+IF('5-man'!AH$66="H",IF('5-man'!$Z$52="Ayak",1.276,0),0)</f>
        <v/>
      </c>
      <c r="AK281">
        <f>IF('5-man'!AJ$66="S",26.708,0)+IF('5-man'!AJ$66="C",10.052,0)+IF('5-man'!AJ$66="H",IF('5-man'!$Z$52="Ayak",0,IF('5-man'!$Z$52="Swift blade",9.844,9.929)),0)+IF('5-man'!AI$66="D",481.25,0)+IF('5-man'!AI$66="B",1.257,0)+IF('5-man'!AI$66="A",26.917,0)+IF('5-man'!AH$66="T",1.29,0)+IF('5-man'!AI$66="E",1.275,0)+IF('5-man'!AJ$66="SB",18.815,0)+IF('5-man'!AI$66="H",IF('5-man'!$Z$52="Ayak",1.276,0),0)</f>
        <v/>
      </c>
      <c r="AL281">
        <f>IF('5-man'!AK$66="S",26.708,0)+IF('5-man'!AK$66="C",10.052,0)+IF('5-man'!AK$66="H",IF('5-man'!$Z$52="Ayak",0,IF('5-man'!$Z$52="Swift blade",9.844,9.929)),0)+IF('5-man'!AJ$66="D",481.25,0)+IF('5-man'!AJ$66="B",1.257,0)+IF('5-man'!AJ$66="A",26.917,0)+IF('5-man'!AI$66="T",1.29,0)+IF('5-man'!AJ$66="E",1.275,0)+IF('5-man'!AK$66="SB",18.815,0)+IF('5-man'!AJ$66="H",IF('5-man'!$Z$52="Ayak",1.276,0),0)</f>
        <v/>
      </c>
      <c r="AM281">
        <f>IF('5-man'!AL$66="S",26.708,0)+IF('5-man'!AL$66="C",10.052,0)+IF('5-man'!AL$66="H",IF('5-man'!$Z$52="Ayak",0,IF('5-man'!$Z$52="Swift blade",9.844,9.929)),0)+IF('5-man'!AK$66="D",481.25,0)+IF('5-man'!AK$66="B",1.257,0)+IF('5-man'!AK$66="A",26.917,0)+IF('5-man'!AJ$66="T",1.29,0)+IF('5-man'!AK$66="E",1.275,0)+IF('5-man'!AL$66="SB",18.815,0)+IF('5-man'!AK$66="H",IF('5-man'!$Z$52="Ayak",1.276,0),0)</f>
        <v/>
      </c>
      <c r="AN281">
        <f>IF('5-man'!AM$66="S",26.708,0)+IF('5-man'!AM$66="C",10.052,0)+IF('5-man'!AM$66="H",IF('5-man'!$Z$52="Ayak",0,IF('5-man'!$Z$52="Swift blade",9.844,9.929)),0)+IF('5-man'!AL$66="D",481.25,0)+IF('5-man'!AL$66="B",1.257,0)+IF('5-man'!AL$66="A",26.917,0)+IF('5-man'!AK$66="T",1.29,0)+IF('5-man'!AL$66="E",1.275,0)+IF('5-man'!AM$66="SB",18.815,0)+IF('5-man'!AL$66="H",IF('5-man'!$Z$52="Ayak",1.276,0),0)</f>
        <v/>
      </c>
      <c r="AO281">
        <f>IF('5-man'!AN$66="S",26.708,0)+IF('5-man'!AN$66="C",10.052,0)+IF('5-man'!AN$66="H",IF('5-man'!$Z$52="Ayak",0,IF('5-man'!$Z$52="Swift blade",9.844,9.929)),0)+IF('5-man'!AM$66="D",481.25,0)+IF('5-man'!AM$66="B",1.257,0)+IF('5-man'!AM$66="A",26.917,0)+IF('5-man'!AL$66="T",1.29,0)+IF('5-man'!AM$66="E",1.275,0)+IF('5-man'!AN$66="SB",18.815,0)+IF('5-man'!AM$66="H",IF('5-man'!$Z$52="Ayak",1.276,0),0)</f>
        <v/>
      </c>
      <c r="AP281">
        <f>IF('5-man'!AO$66="S",26.708,0)+IF('5-man'!AO$66="C",10.052,0)+IF('5-man'!AO$66="H",IF('5-man'!$Z$52="Ayak",0,IF('5-man'!$Z$52="Swift blade",9.844,9.929)),0)+IF('5-man'!AN$66="D",481.25,0)+IF('5-man'!AN$66="B",1.257,0)+IF('5-man'!AN$66="A",26.917,0)+IF('5-man'!AM$66="T",1.29,0)+IF('5-man'!AN$66="E",1.275,0)+IF('5-man'!AO$66="SB",18.815,0)+IF('5-man'!AN$66="H",IF('5-man'!$Z$52="Ayak",1.276,0),0)</f>
        <v/>
      </c>
      <c r="AQ281">
        <f>IF('5-man'!AP$66="S",26.708,0)+IF('5-man'!AP$66="C",10.052,0)+IF('5-man'!AP$66="H",IF('5-man'!$Z$52="Ayak",0,IF('5-man'!$Z$52="Swift blade",9.844,9.929)),0)+IF('5-man'!AO$66="D",481.25,0)+IF('5-man'!AO$66="B",1.257,0)+IF('5-man'!AO$66="A",26.917,0)+IF('5-man'!AN$66="T",1.29,0)+IF('5-man'!AO$66="E",1.275,0)+IF('5-man'!AP$66="SB",18.815,0)+IF('5-man'!AO$66="H",IF('5-man'!$Z$52="Ayak",1.276,0),0)</f>
        <v/>
      </c>
      <c r="AR281">
        <f>IF('5-man'!AQ$66="S",26.708,0)+IF('5-man'!AQ$66="C",10.052,0)+IF('5-man'!AQ$66="H",IF('5-man'!$Z$52="Ayak",0,IF('5-man'!$Z$52="Swift blade",9.844,9.929)),0)+IF('5-man'!AP$66="D",481.25,0)+IF('5-man'!AP$66="B",1.257,0)+IF('5-man'!AP$66="A",26.917,0)+IF('5-man'!AO$66="T",1.29,0)+IF('5-man'!AP$66="E",1.275,0)+IF('5-man'!AQ$66="SB",18.815,0)+IF('5-man'!AP$66="H",IF('5-man'!$Z$52="Ayak",1.276,0),0)</f>
        <v/>
      </c>
      <c r="AS281">
        <f>IF('5-man'!AR$66="S",26.708,0)+IF('5-man'!AR$66="C",10.052,0)+IF('5-man'!AR$66="H",IF('5-man'!$Z$52="Ayak",0,IF('5-man'!$Z$52="Swift blade",9.844,9.929)),0)+IF('5-man'!AQ$66="D",481.25,0)+IF('5-man'!AQ$66="B",1.257,0)+IF('5-man'!AQ$66="A",26.917,0)+IF('5-man'!AP$66="T",1.29,0)+IF('5-man'!AQ$66="E",1.275,0)+IF('5-man'!AR$66="SB",18.815,0)+IF('5-man'!AQ$66="H",IF('5-man'!$Z$52="Ayak",1.276,0),0)</f>
        <v/>
      </c>
      <c r="AT281">
        <f>IF('5-man'!AS$66="S",26.708,0)+IF('5-man'!AS$66="C",10.052,0)+IF('5-man'!AS$66="H",IF('5-man'!$Z$52="Ayak",0,IF('5-man'!$Z$52="Swift blade",9.844,9.929)),0)+IF('5-man'!AR$66="D",481.25,0)+IF('5-man'!AR$66="B",1.257,0)+IF('5-man'!AR$66="A",26.917,0)+IF('5-man'!AQ$66="T",1.29,0)+IF('5-man'!AR$66="E",1.275,0)+IF('5-man'!AS$66="SB",18.815,0)+IF('5-man'!AR$66="H",IF('5-man'!$Z$52="Ayak",1.276,0),0)</f>
        <v/>
      </c>
      <c r="AU281">
        <f>IF('5-man'!AT$66="S",26.708,0)+IF('5-man'!AT$66="C",10.052,0)+IF('5-man'!AT$66="H",IF('5-man'!$Z$52="Ayak",0,IF('5-man'!$Z$52="Swift blade",9.844,9.929)),0)+IF('5-man'!AS$66="D",481.25,0)+IF('5-man'!AS$66="B",1.257,0)+IF('5-man'!AS$66="A",26.917,0)+IF('5-man'!AR$66="T",1.29,0)+IF('5-man'!AS$66="E",1.275,0)+IF('5-man'!AT$66="SB",18.815,0)+IF('5-man'!AS$66="H",IF('5-man'!$Z$52="Ayak",1.276,0),0)</f>
        <v/>
      </c>
      <c r="AV281">
        <f>IF('5-man'!AU$66="S",26.708,0)+IF('5-man'!AU$66="C",10.052,0)+IF('5-man'!AU$66="H",IF('5-man'!$Z$52="Ayak",0,IF('5-man'!$Z$52="Swift blade",9.844,9.929)),0)+IF('5-man'!AT$66="D",481.25,0)+IF('5-man'!AT$66="B",1.257,0)+IF('5-man'!AT$66="A",26.917,0)+IF('5-man'!AS$66="T",1.29,0)+IF('5-man'!AT$66="E",1.275,0)+IF('5-man'!AU$66="SB",18.815,0)+IF('5-man'!AT$66="H",IF('5-man'!$Z$52="Ayak",1.276,0),0)</f>
        <v/>
      </c>
      <c r="AW281">
        <f>IF('5-man'!AV$66="S",26.708,0)+IF('5-man'!AV$66="C",10.052,0)+IF('5-man'!AV$66="H",IF('5-man'!$Z$52="Ayak",0,IF('5-man'!$Z$52="Swift blade",9.844,9.929)),0)+IF('5-man'!AU$66="D",481.25,0)+IF('5-man'!AU$66="B",1.257,0)+IF('5-man'!AU$66="A",26.917,0)+IF('5-man'!AT$66="T",1.29,0)+IF('5-man'!AU$66="E",1.275,0)+IF('5-man'!AV$66="SB",18.815,0)+IF('5-man'!AU$66="H",IF('5-man'!$Z$52="Ayak",1.276,0),0)</f>
        <v/>
      </c>
      <c r="AX281">
        <f>IF('5-man'!AW$66="S",26.708,0)+IF('5-man'!AW$66="C",10.052,0)+IF('5-man'!AW$66="H",IF('5-man'!$Z$52="Ayak",0,IF('5-man'!$Z$52="Swift blade",9.844,9.929)),0)+IF('5-man'!AV$66="D",481.25,0)+IF('5-man'!AV$66="B",1.257,0)+IF('5-man'!AV$66="A",26.917,0)+IF('5-man'!AU$66="T",1.29,0)+IF('5-man'!AV$66="E",1.275,0)+IF('5-man'!AW$66="SB",18.815,0)+IF('5-man'!AV$66="H",IF('5-man'!$Z$52="Ayak",1.276,0),0)</f>
        <v/>
      </c>
      <c r="AY281">
        <f>IF('5-man'!AX$66="S",26.708,0)+IF('5-man'!AX$66="C",10.052,0)+IF('5-man'!AX$66="H",IF('5-man'!$Z$52="Ayak",0,IF('5-man'!$Z$52="Swift blade",9.844,9.929)),0)+IF('5-man'!AW$66="D",481.25,0)+IF('5-man'!AW$66="B",1.257,0)+IF('5-man'!AW$66="A",26.917,0)+IF('5-man'!AV$66="T",1.29,0)+IF('5-man'!AW$66="E",1.275,0)+IF('5-man'!AX$66="SB",18.815,0)+IF('5-man'!AW$66="H",IF('5-man'!$Z$52="Ayak",1.276,0),0)</f>
        <v/>
      </c>
      <c r="AZ281">
        <f>IF('5-man'!AY$66="S",26.708,0)+IF('5-man'!AY$66="C",10.052,0)+IF('5-man'!AY$66="H",IF('5-man'!$Z$52="Ayak",0,IF('5-man'!$Z$52="Swift blade",9.844,9.929)),0)+IF('5-man'!AX$66="D",481.25,0)+IF('5-man'!AX$66="B",1.257,0)+IF('5-man'!AX$66="A",26.917,0)+IF('5-man'!AW$66="T",1.29,0)+IF('5-man'!AX$66="E",1.275,0)+IF('5-man'!AY$66="SB",18.815,0)+IF('5-man'!AX$66="H",IF('5-man'!$Z$52="Ayak",1.276,0),0)</f>
        <v/>
      </c>
      <c r="BA281">
        <f>IF('5-man'!AZ$66="S",26.708,0)+IF('5-man'!AZ$66="C",10.052,0)+IF('5-man'!AZ$66="H",IF('5-man'!$Z$52="Ayak",0,IF('5-man'!$Z$52="Swift blade",9.844,9.929)),0)+IF('5-man'!AY$66="D",481.25,0)+IF('5-man'!AY$66="B",1.257,0)+IF('5-man'!AY$66="A",26.917,0)+IF('5-man'!AX$66="T",1.29,0)+IF('5-man'!AY$66="E",1.275,0)+IF('5-man'!AZ$66="SB",18.815,0)+IF('5-man'!AY$66="H",IF('5-man'!$Z$52="Ayak",1.276,0),0)</f>
        <v/>
      </c>
      <c r="BB281">
        <f>IF('5-man'!BA$66="S",26.708,0)+IF('5-man'!BA$66="C",10.052,0)+IF('5-man'!BA$66="H",IF('5-man'!$Z$52="Ayak",0,IF('5-man'!$Z$52="Swift blade",9.844,9.929)),0)+IF('5-man'!AZ$66="D",481.25,0)+IF('5-man'!AZ$66="B",1.257,0)+IF('5-man'!AZ$66="A",26.917,0)+IF('5-man'!AY$66="T",1.29,0)+IF('5-man'!AZ$66="E",1.275,0)+IF('5-man'!BA$66="SB",18.815,0)+IF('5-man'!AZ$66="H",IF('5-man'!$Z$52="Ayak",1.276,0),0)</f>
        <v/>
      </c>
      <c r="BC281">
        <f>IF('5-man'!BB$66="S",26.708,0)+IF('5-man'!BB$66="C",10.052,0)+IF('5-man'!BB$66="H",IF('5-man'!$Z$52="Ayak",0,IF('5-man'!$Z$52="Swift blade",9.844,9.929)),0)+IF('5-man'!BA$66="D",481.25,0)+IF('5-man'!BA$66="B",1.257,0)+IF('5-man'!BA$66="A",26.917,0)+IF('5-man'!AZ$66="T",1.29,0)+IF('5-man'!BA$66="E",1.275,0)+IF('5-man'!BB$66="SB",18.815,0)+IF('5-man'!BA$66="H",IF('5-man'!$Z$52="Ayak",1.276,0),0)</f>
        <v/>
      </c>
      <c r="BD281">
        <f>IF('5-man'!BC$66="S",26.708,0)+IF('5-man'!BC$66="C",10.052,0)+IF('5-man'!BC$66="H",IF('5-man'!$Z$52="Ayak",0,IF('5-man'!$Z$52="Swift blade",9.844,9.929)),0)+IF('5-man'!BB$66="D",481.25,0)+IF('5-man'!BB$66="B",1.257,0)+IF('5-man'!BB$66="A",26.917,0)+IF('5-man'!BA$66="T",1.29,0)+IF('5-man'!BB$66="E",1.275,0)+IF('5-man'!BC$66="SB",18.815,0)+IF('5-man'!BB$66="H",IF('5-man'!$Z$52="Ayak",1.276,0),0)</f>
        <v/>
      </c>
      <c r="BE281">
        <f>IF('5-man'!BD$66="S",26.708,0)+IF('5-man'!BD$66="C",10.052,0)+IF('5-man'!BD$66="H",IF('5-man'!$Z$52="Ayak",0,IF('5-man'!$Z$52="Swift blade",9.844,9.929)),0)+IF('5-man'!BC$66="D",481.25,0)+IF('5-man'!BC$66="B",1.257,0)+IF('5-man'!BC$66="A",26.917,0)+IF('5-man'!BB$66="T",1.29,0)+IF('5-man'!BC$66="E",1.275,0)+IF('5-man'!BD$66="SB",18.815,0)+IF('5-man'!BC$66="H",IF('5-man'!$Z$52="Ayak",1.276,0),0)</f>
        <v/>
      </c>
      <c r="BF281">
        <f>IF('5-man'!BE$66="S",26.708,0)+IF('5-man'!BE$66="C",10.052,0)+IF('5-man'!BE$66="H",IF('5-man'!$Z$52="Ayak",0,IF('5-man'!$Z$52="Swift blade",9.844,9.929)),0)+IF('5-man'!BD$66="D",481.25,0)+IF('5-man'!BD$66="B",1.257,0)+IF('5-man'!BD$66="A",26.917,0)+IF('5-man'!BC$66="T",1.29,0)+IF('5-man'!BD$66="E",1.275,0)+IF('5-man'!BE$66="SB",18.815,0)+IF('5-man'!BD$66="H",IF('5-man'!$Z$52="Ayak",1.276,0),0)</f>
        <v/>
      </c>
      <c r="BG281">
        <f>IF('5-man'!BF$66="S",26.708,0)+IF('5-man'!BF$66="C",10.052,0)+IF('5-man'!BF$66="H",IF('5-man'!$Z$52="Ayak",0,IF('5-man'!$Z$52="Swift blade",9.844,9.929)),0)+IF('5-man'!BE$66="D",481.25,0)+IF('5-man'!BE$66="B",1.257,0)+IF('5-man'!BE$66="A",26.917,0)+IF('5-man'!BD$66="T",1.29,0)+IF('5-man'!BE$66="E",1.275,0)+IF('5-man'!BF$66="SB",18.815,0)+IF('5-man'!BE$66="H",IF('5-man'!$Z$52="Ayak",1.276,0),0)</f>
        <v/>
      </c>
      <c r="BH281">
        <f>IF('5-man'!BG$66="S",26.708,0)+IF('5-man'!BG$66="C",10.052,0)+IF('5-man'!BG$66="H",IF('5-man'!$Z$52="Ayak",0,IF('5-man'!$Z$52="Swift blade",9.844,9.929)),0)+IF('5-man'!BF$66="D",481.25,0)+IF('5-man'!BF$66="B",1.257,0)+IF('5-man'!BF$66="A",26.917,0)+IF('5-man'!BE$66="T",1.29,0)+IF('5-man'!BF$66="E",1.275,0)+IF('5-man'!BG$66="SB",18.815,0)+IF('5-man'!BF$66="H",IF('5-man'!$Z$52="Ayak",1.276,0),0)</f>
        <v/>
      </c>
      <c r="BI281">
        <f>IF('5-man'!BH$66="S",26.708,0)+IF('5-man'!BH$66="C",10.052,0)+IF('5-man'!BH$66="H",IF('5-man'!$Z$52="Ayak",0,IF('5-man'!$Z$52="Swift blade",9.844,9.929)),0)+IF('5-man'!BG$66="D",481.25,0)+IF('5-man'!BG$66="B",1.257,0)+IF('5-man'!BG$66="A",26.917,0)+IF('5-man'!BF$66="T",1.29,0)+IF('5-man'!BG$66="E",1.275,0)+IF('5-man'!BH$66="SB",18.815,0)+IF('5-man'!BG$66="H",IF('5-man'!$Z$52="Ayak",1.276,0),0)</f>
        <v/>
      </c>
      <c r="BJ281">
        <f>IF('5-man'!BI$66="S",26.708,0)+IF('5-man'!BI$66="C",10.052,0)+IF('5-man'!BI$66="H",IF('5-man'!$Z$52="Ayak",0,IF('5-man'!$Z$52="Swift blade",9.844,9.929)),0)+IF('5-man'!BH$66="D",481.25,0)+IF('5-man'!BH$66="B",1.257,0)+IF('5-man'!BH$66="A",26.917,0)+IF('5-man'!BG$66="T",1.29,0)+IF('5-man'!BH$66="E",1.275,0)+IF('5-man'!BI$66="SB",18.815,0)+IF('5-man'!BH$66="H",IF('5-man'!$Z$52="Ayak",1.276,0),0)</f>
        <v/>
      </c>
      <c r="BK281">
        <f>IF('5-man'!BJ$66="S",26.708,0)+IF('5-man'!BJ$66="C",10.052,0)+IF('5-man'!BJ$66="H",IF('5-man'!$Z$52="Ayak",0,IF('5-man'!$Z$52="Swift blade",9.844,9.929)),0)+IF('5-man'!BI$66="D",481.25,0)+IF('5-man'!BI$66="B",1.257,0)+IF('5-man'!BI$66="A",26.917,0)+IF('5-man'!BH$66="T",1.29,0)+IF('5-man'!BI$66="E",1.275,0)+IF('5-man'!BJ$66="SB",18.815,0)+IF('5-man'!BI$66="H",IF('5-man'!$Z$52="Ayak",1.276,0),0)</f>
        <v/>
      </c>
      <c r="BL281">
        <f>IF('5-man'!BK$66="S",26.708,0)+IF('5-man'!BK$66="C",10.052,0)+IF('5-man'!BK$66="H",IF('5-man'!$Z$52="Ayak",0,IF('5-man'!$Z$52="Swift blade",9.844,9.929)),0)+IF('5-man'!BJ$66="D",481.25,0)+IF('5-man'!BJ$66="B",1.257,0)+IF('5-man'!BJ$66="A",26.917,0)+IF('5-man'!BI$66="T",1.29,0)+IF('5-man'!BJ$66="E",1.275,0)+IF('5-man'!BK$66="SB",18.815,0)+IF('5-man'!BJ$66="H",IF('5-man'!$Z$52="Ayak",1.276,0),0)</f>
        <v/>
      </c>
      <c r="BM281">
        <f>IF('5-man'!BL$66="S",26.708,0)+IF('5-man'!BL$66="C",10.052,0)+IF('5-man'!BL$66="H",IF('5-man'!$Z$52="Ayak",0,IF('5-man'!$Z$52="Swift blade",9.844,9.929)),0)+IF('5-man'!BK$66="D",481.25,0)+IF('5-man'!BK$66="B",1.257,0)+IF('5-man'!BK$66="A",26.917,0)+IF('5-man'!BJ$66="T",1.29,0)+IF('5-man'!BK$66="E",1.275,0)+IF('5-man'!BL$66="SB",18.815,0)+IF('5-man'!BK$66="H",IF('5-man'!$Z$52="Ayak",1.276,0),0)</f>
        <v/>
      </c>
      <c r="BN281">
        <f>IF('5-man'!BM$66="S",26.708,0)+IF('5-man'!BM$66="C",10.052,0)+IF('5-man'!BM$66="H",IF('5-man'!$Z$52="Ayak",0,IF('5-man'!$Z$52="Swift blade",9.844,9.929)),0)+IF('5-man'!BL$66="D",481.25,0)+IF('5-man'!BL$66="B",1.257,0)+IF('5-man'!BL$66="A",26.917,0)+IF('5-man'!BK$66="T",1.29,0)+IF('5-man'!BL$66="E",1.275,0)+IF('5-man'!BM$66="SB",18.815,0)+IF('5-man'!BL$66="H",IF('5-man'!$Z$52="Ayak",1.276,0),0)</f>
        <v/>
      </c>
      <c r="BO281">
        <f>IF('5-man'!BN$66="S",26.708,0)+IF('5-man'!BN$66="C",10.052,0)+IF('5-man'!BN$66="H",IF('5-man'!$Z$52="Ayak",0,IF('5-man'!$Z$52="Swift blade",9.844,9.929)),0)+IF('5-man'!BM$66="D",481.25,0)+IF('5-man'!BM$66="B",1.257,0)+IF('5-man'!BM$66="A",26.917,0)+IF('5-man'!BL$66="T",1.29,0)+IF('5-man'!BM$66="E",1.275,0)+IF('5-man'!BN$66="SB",18.815,0)+IF('5-man'!BM$66="H",IF('5-man'!$Z$52="Ayak",1.276,0),0)</f>
        <v/>
      </c>
      <c r="BP281">
        <f>IF('5-man'!BO$66="S",26.708,0)+IF('5-man'!BO$66="C",10.052,0)+IF('5-man'!BO$66="H",IF('5-man'!$Z$52="Ayak",0,IF('5-man'!$Z$52="Swift blade",9.844,9.929)),0)+IF('5-man'!BN$66="D",481.25,0)+IF('5-man'!BN$66="B",1.257,0)+IF('5-man'!BN$66="A",26.917,0)+IF('5-man'!BM$66="T",1.29,0)+IF('5-man'!BN$66="E",1.275,0)+IF('5-man'!BO$66="SB",18.815,0)+IF('5-man'!BN$66="H",IF('5-man'!$Z$52="Ayak",1.276,0),0)</f>
        <v/>
      </c>
      <c r="BQ281">
        <f>IF('5-man'!BP$66="S",26.708,0)+IF('5-man'!BP$66="C",10.052,0)+IF('5-man'!BP$66="H",IF('5-man'!$Z$52="Ayak",0,IF('5-man'!$Z$52="Swift blade",9.844,9.929)),0)+IF('5-man'!BO$66="D",481.25,0)+IF('5-man'!BO$66="B",1.257,0)+IF('5-man'!BO$66="A",26.917,0)+IF('5-man'!BN$66="T",1.29,0)+IF('5-man'!BO$66="E",1.275,0)+IF('5-man'!BP$66="SB",18.815,0)+IF('5-man'!BO$66="H",IF('5-man'!$Z$52="Ayak",1.276,0),0)</f>
        <v/>
      </c>
      <c r="BR281">
        <f>IF('5-man'!BQ$66="S",26.708,0)+IF('5-man'!BQ$66="C",10.052,0)+IF('5-man'!BQ$66="H",IF('5-man'!$Z$52="Ayak",0,IF('5-man'!$Z$52="Swift blade",9.844,9.929)),0)+IF('5-man'!BP$66="D",481.25,0)+IF('5-man'!BP$66="B",1.257,0)+IF('5-man'!BP$66="A",26.917,0)+IF('5-man'!BO$66="T",1.29,0)+IF('5-man'!BP$66="E",1.275,0)+IF('5-man'!BQ$66="SB",18.815,0)+IF('5-man'!BP$66="H",IF('5-man'!$Z$52="Ayak",1.276,0),0)</f>
        <v/>
      </c>
      <c r="BS281">
        <f>IF('5-man'!BR$66="S",26.708,0)+IF('5-man'!BR$66="C",10.052,0)+IF('5-man'!BR$66="H",IF('5-man'!$Z$52="Ayak",0,IF('5-man'!$Z$52="Swift blade",9.844,9.929)),0)+IF('5-man'!BQ$66="D",481.25,0)+IF('5-man'!BQ$66="B",1.257,0)+IF('5-man'!BQ$66="A",26.917,0)+IF('5-man'!BP$66="T",1.29,0)+IF('5-man'!BQ$66="E",1.275,0)+IF('5-man'!BR$66="SB",18.815,0)+IF('5-man'!BQ$66="H",IF('5-man'!$Z$52="Ayak",1.276,0),0)</f>
        <v/>
      </c>
      <c r="BT281">
        <f>IF('5-man'!BS$66="S",26.708,0)+IF('5-man'!BS$66="C",10.052,0)+IF('5-man'!BS$66="H",IF('5-man'!$Z$52="Ayak",0,IF('5-man'!$Z$52="Swift blade",9.844,9.929)),0)+IF('5-man'!BR$66="D",481.25,0)+IF('5-man'!BR$66="B",1.257,0)+IF('5-man'!BR$66="A",26.917,0)+IF('5-man'!BQ$66="T",1.29,0)+IF('5-man'!BR$66="E",1.275,0)+IF('5-man'!BS$66="SB",18.815,0)+IF('5-man'!BR$66="H",IF('5-man'!$Z$52="Ayak",1.276,0),0)</f>
        <v/>
      </c>
      <c r="BU281">
        <f>IF('5-man'!BT$66="S",26.708,0)+IF('5-man'!BT$66="C",10.052,0)+IF('5-man'!BT$66="H",IF('5-man'!$Z$52="Ayak",0,IF('5-man'!$Z$52="Swift blade",9.844,9.929)),0)+IF('5-man'!BS$66="D",481.25,0)+IF('5-man'!BS$66="B",1.257,0)+IF('5-man'!BS$66="A",26.917,0)+IF('5-man'!BR$66="T",1.29,0)+IF('5-man'!BS$66="E",1.275,0)+IF('5-man'!BT$66="SB",18.815,0)+IF('5-man'!BS$66="H",IF('5-man'!$Z$52="Ayak",1.276,0),0)</f>
        <v/>
      </c>
      <c r="BV281">
        <f>IF('5-man'!BU$66="S",26.708,0)+IF('5-man'!BU$66="C",10.052,0)+IF('5-man'!BU$66="H",IF('5-man'!$Z$52="Ayak",0,IF('5-man'!$Z$52="Swift blade",9.844,9.929)),0)+IF('5-man'!BT$66="D",481.25,0)+IF('5-man'!BT$66="B",1.257,0)+IF('5-man'!BT$66="A",26.917,0)+IF('5-man'!BS$66="T",1.29,0)+IF('5-man'!BT$66="E",1.275,0)+IF('5-man'!BU$66="SB",18.815,0)+IF('5-man'!BT$66="H",IF('5-man'!$Z$52="Ayak",1.276,0),0)</f>
        <v/>
      </c>
      <c r="BW281">
        <f>IF('5-man'!BV$66="S",26.708,0)+IF('5-man'!BV$66="C",10.052,0)+IF('5-man'!BV$66="H",IF('5-man'!$Z$52="Ayak",0,IF('5-man'!$Z$52="Swift blade",9.844,9.929)),0)+IF('5-man'!BU$66="D",481.25,0)+IF('5-man'!BU$66="B",1.257,0)+IF('5-man'!BU$66="A",26.917,0)+IF('5-man'!BT$66="T",1.29,0)+IF('5-man'!BU$66="E",1.275,0)+IF('5-man'!BV$66="SB",18.815,0)+IF('5-man'!BU$66="H",IF('5-man'!$Z$52="Ayak",1.276,0),0)</f>
        <v/>
      </c>
      <c r="BX281">
        <f>IF('5-man'!BW$66="S",26.708,0)+IF('5-man'!BW$66="C",10.052,0)+IF('5-man'!BW$66="H",IF('5-man'!$Z$52="Ayak",0,IF('5-man'!$Z$52="Swift blade",9.844,9.929)),0)+IF('5-man'!BV$66="D",481.25,0)+IF('5-man'!BV$66="B",1.257,0)+IF('5-man'!BV$66="A",26.917,0)+IF('5-man'!BU$66="T",1.29,0)+IF('5-man'!BV$66="E",1.275,0)+IF('5-man'!BW$66="SB",18.815,0)+IF('5-man'!BV$66="H",IF('5-man'!$Z$52="Ayak",1.276,0),0)</f>
        <v/>
      </c>
      <c r="BY281">
        <f>IF('5-man'!BX$66="S",26.708,0)+IF('5-man'!BX$66="C",10.052,0)+IF('5-man'!BX$66="H",IF('5-man'!$Z$52="Ayak",0,IF('5-man'!$Z$52="Swift blade",9.844,9.929)),0)+IF('5-man'!BW$66="D",481.25,0)+IF('5-man'!BW$66="B",1.257,0)+IF('5-man'!BW$66="A",26.917,0)+IF('5-man'!BV$66="T",1.29,0)+IF('5-man'!BW$66="E",1.275,0)+IF('5-man'!BX$66="SB",18.815,0)+IF('5-man'!BW$66="H",IF('5-man'!$Z$52="Ayak",1.276,0),0)</f>
        <v/>
      </c>
      <c r="BZ281">
        <f>IF('5-man'!BY$66="S",26.708,0)+IF('5-man'!BY$66="C",10.052,0)+IF('5-man'!BY$66="H",IF('5-man'!$Z$52="Ayak",0,IF('5-man'!$Z$52="Swift blade",9.844,9.929)),0)+IF('5-man'!BX$66="D",481.25,0)+IF('5-man'!BX$66="B",1.257,0)+IF('5-man'!BX$66="A",26.917,0)+IF('5-man'!BW$66="T",1.29,0)+IF('5-man'!BX$66="E",1.275,0)+IF('5-man'!BY$66="SB",18.815,0)+IF('5-man'!BX$66="H",IF('5-man'!$Z$52="Ayak",1.276,0),0)</f>
        <v/>
      </c>
      <c r="CA281">
        <f>IF('5-man'!BZ$66="S",26.708,0)+IF('5-man'!BZ$66="C",10.052,0)+IF('5-man'!BZ$66="H",IF('5-man'!$Z$52="Ayak",0,IF('5-man'!$Z$52="Swift blade",9.844,9.929)),0)+IF('5-man'!BY$66="D",481.25,0)+IF('5-man'!BY$66="B",1.257,0)+IF('5-man'!BY$66="A",26.917,0)+IF('5-man'!BX$66="T",1.29,0)+IF('5-man'!BY$66="E",1.275,0)+IF('5-man'!BZ$66="SB",18.815,0)+IF('5-man'!BY$66="H",IF('5-man'!$Z$52="Ayak",1.276,0),0)</f>
        <v/>
      </c>
      <c r="CB281">
        <f>IF('5-man'!CA$66="S",26.708,0)+IF('5-man'!CA$66="C",10.052,0)+IF('5-man'!CA$66="H",IF('5-man'!$Z$52="Ayak",0,IF('5-man'!$Z$52="Swift blade",9.844,9.929)),0)+IF('5-man'!BZ$66="D",481.25,0)+IF('5-man'!BZ$66="B",1.257,0)+IF('5-man'!BZ$66="A",26.917,0)+IF('5-man'!BY$66="T",1.29,0)+IF('5-man'!BZ$66="E",1.275,0)+IF('5-man'!CA$66="SB",18.815,0)+IF('5-man'!BZ$66="H",IF('5-man'!$Z$52="Ayak",1.276,0),0)</f>
        <v/>
      </c>
      <c r="CC281">
        <f>IF('5-man'!CB$66="S",26.708,0)+IF('5-man'!CB$66="C",10.052,0)+IF('5-man'!CB$66="H",IF('5-man'!$Z$52="Ayak",0,IF('5-man'!$Z$52="Swift blade",9.844,9.929)),0)+IF('5-man'!CA$66="D",481.25,0)+IF('5-man'!CA$66="B",1.257,0)+IF('5-man'!CA$66="A",26.917,0)+IF('5-man'!BZ$66="T",1.29,0)+IF('5-man'!CA$66="E",1.275,0)+IF('5-man'!CB$66="SB",18.815,0)+IF('5-man'!CA$66="H",IF('5-man'!$Z$52="Ayak",1.276,0),0)</f>
        <v/>
      </c>
      <c r="CD281">
        <f>IF('5-man'!CC$66="S",26.708,0)+IF('5-man'!CC$66="C",10.052,0)+IF('5-man'!CC$66="H",IF('5-man'!$Z$52="Ayak",0,IF('5-man'!$Z$52="Swift blade",9.844,9.929)),0)+IF('5-man'!CB$66="D",481.25,0)+IF('5-man'!CB$66="B",1.257,0)+IF('5-man'!CB$66="A",26.917,0)+IF('5-man'!CA$66="T",1.29,0)+IF('5-man'!CB$66="E",1.275,0)+IF('5-man'!CC$66="SB",18.815,0)+IF('5-man'!CB$66="H",IF('5-man'!$Z$52="Ayak",1.276,0),0)</f>
        <v/>
      </c>
    </row>
    <row r="282">
      <c r="A282" t="inlineStr">
        <is>
          <t>P4 misc</t>
        </is>
      </c>
      <c r="B282">
        <f>IF('5-man'!$BF$42="",MIN($C$296:$CD$296),'5-man'!$BF$42)</f>
        <v/>
      </c>
      <c r="C282">
        <f>MIN(100,INDEX($B$277:$CD$277,1,N282+1)+IF(AND(ISNUMBER(Q282),Q282&gt;N282),25,0))</f>
        <v/>
      </c>
      <c r="D282">
        <f>INDEX($B$278:$CD$278,1,N282+1)</f>
        <v/>
      </c>
      <c r="E282">
        <f>MIN(100,C282+IF(OR('5-man'!$L$45=TRUE,'5-man'!$L$45="TRUE",'5-man'!$L$45="Yes"),15,0))</f>
        <v/>
      </c>
      <c r="F282">
        <f>MAX(0,ROUNDUP((IF('5-man'!$AH$45="",IF('5-man'!$AE$45="",0,'5-man'!$AE$45),'5-man'!$AH$45)-E282)/10,0))</f>
        <v/>
      </c>
      <c r="G282">
        <f>IF(F282=0,I282,MAX(I282,N282+(IF(OR('5-man'!$F$45=TRUE,'5-man'!$F$45="TRUE",'5-man'!$F$45="Yes"),25,50)-D282)+IF(OR('5-man'!$F$45=TRUE,'5-man'!$F$45="TRUE",'5-man'!$F$45="Yes"),25,50)*(F282-1)))</f>
        <v/>
      </c>
      <c r="H282">
        <f>MIN(100,E282+10*F282)</f>
        <v/>
      </c>
      <c r="I282">
        <f>B282+IF('5-man'!$BF$42="",19,21)</f>
        <v/>
      </c>
      <c r="J282">
        <f>IF(G282-I282&lt;=0,0,4*INT((G282-I282)/21)+(MOD(G282-I282,21)&gt;0)+(MOD(G282-I282,21)&gt;6)+(MOD(G282-I282,21)&gt;11)+(MOD(G282-I282,21)&gt;16))</f>
        <v/>
      </c>
      <c r="K282">
        <f>IF(OR('5-man'!$F$45=TRUE,'5-man'!$F$45="TRUE",'5-man'!$F$45="Yes"),H282,E282)-IF('5-man'!$AE$45="",0,'5-man'!$AE$45)+15*(OR('5-man'!$O$45=TRUE,'5-man'!$O$45="TRUE",'5-man'!$O$45="Yes"))+15*(OR('5-man'!$R$45=TRUE,'5-man'!$R$45="TRUE",'5-man'!$R$45="Yes"))</f>
        <v/>
      </c>
      <c r="L282">
        <f>MAX(0,ROUNDUP((IF('5-man'!$AX$45="",30,'5-man'!$AX$45)-K282)/10,0))</f>
        <v/>
      </c>
      <c r="M282">
        <f>IF(OR('5-man'!$F$45=TRUE,'5-man'!$F$45="TRUE",'5-man'!$F$45="Yes"),G282+50*L282,IF(L282=0,N282,N282+(50-D282)+50*(L282-1)))</f>
        <v/>
      </c>
      <c r="N282">
        <f>MAX($C$283:$CD$283)</f>
        <v/>
      </c>
      <c r="O282">
        <f>MAX(0,ROUNDUP((IF('5-man'!$AE$45="",0,'5-man'!$AE$45)-H282)/10,0))</f>
        <v/>
      </c>
      <c r="P282">
        <f>G282+50*O282</f>
        <v/>
      </c>
      <c r="Q282">
        <f>IF(OR('5-man'!$V$45="",COUNTIF('5-man'!$C$66:'5-man'!$CD$66,"P")&gt;0),"",IFERROR(INT(IF(ISNUMBER('5-man'!$V$45),IF('5-man'!$V$45&lt;1,'5-man'!$V$45*86400,'5-man'!$V$45),VALUE(LEFT('5-man'!$V$45,FIND(":",'5-man'!$V$45)-1))*60+VALUE(MID('5-man'!$V$45,FIND(":",'5-man'!$V$45)+1,20)))/0.6+0.000001),""))</f>
        <v/>
      </c>
      <c r="R282">
        <f>IF(AND(IF('5-man'!$C$45="",100,'5-man'!$C$45)=95,COUNTIF('5-man'!$C$66:$CD$66,"R")=0,COUNTIF('5-man'!$C$66:$CD$66,"D")&gt;0),INDEX('5-man'!$C$62:$CD$62,1,MATCH("D",'5-man'!$C$66:$CD$66,0))+1,"")</f>
      </c>
    </row>
    <row r="283">
      <c r="A283" t="inlineStr">
        <is>
          <t>P4 act</t>
        </is>
      </c>
      <c r="C283">
        <f>IF(OR('5-man'!C$66="P",OR('5-man'!C$66="R",'5-man'!C$62=$R$282),AND('5-man'!C$62&lt;=IF('5-man'!$BF$42="",999,'5-man'!$BF$42),OR('5-man'!C$66="D",LEFT('5-man'!C$66,3)="ST&gt;",OR(AND('5-man'!C$63="ST&gt;4",C252&gt;=100),AND('5-man'!C$64="ST&gt;4",C260&gt;=100),AND('5-man'!C$65="ST&gt;4",C268&gt;=100),AND('5-man'!C$67="ST&gt;4",C284&gt;=100))))),'5-man'!C$62,0)</f>
        <v/>
      </c>
      <c r="D283">
        <f>IF(OR('5-man'!D$66="P",OR('5-man'!D$66="R",'5-man'!D$62=$R$282),AND('5-man'!D$62&lt;=IF('5-man'!$BF$42="",999,'5-man'!$BF$42),OR('5-man'!D$66="D",LEFT('5-man'!D$66,3)="ST&gt;",OR(AND('5-man'!D$63="ST&gt;4",D252&gt;=100),AND('5-man'!D$64="ST&gt;4",D260&gt;=100),AND('5-man'!D$65="ST&gt;4",D268&gt;=100),AND('5-man'!D$67="ST&gt;4",D284&gt;=100))))),'5-man'!D$62,0)</f>
        <v/>
      </c>
      <c r="E283">
        <f>IF(OR('5-man'!E$66="P",OR('5-man'!E$66="R",'5-man'!E$62=$R$282),AND('5-man'!E$62&lt;=IF('5-man'!$BF$42="",999,'5-man'!$BF$42),OR('5-man'!E$66="D",LEFT('5-man'!E$66,3)="ST&gt;",OR(AND('5-man'!E$63="ST&gt;4",E252&gt;=100),AND('5-man'!E$64="ST&gt;4",E260&gt;=100),AND('5-man'!E$65="ST&gt;4",E268&gt;=100),AND('5-man'!E$67="ST&gt;4",E284&gt;=100))))),'5-man'!E$62,0)</f>
        <v/>
      </c>
      <c r="F283">
        <f>IF(OR('5-man'!F$66="P",OR('5-man'!F$66="R",'5-man'!F$62=$R$282),AND('5-man'!F$62&lt;=IF('5-man'!$BF$42="",999,'5-man'!$BF$42),OR('5-man'!F$66="D",LEFT('5-man'!F$66,3)="ST&gt;",OR(AND('5-man'!F$63="ST&gt;4",F252&gt;=100),AND('5-man'!F$64="ST&gt;4",F260&gt;=100),AND('5-man'!F$65="ST&gt;4",F268&gt;=100),AND('5-man'!F$67="ST&gt;4",F284&gt;=100))))),'5-man'!F$62,0)</f>
        <v/>
      </c>
      <c r="G283">
        <f>IF(OR('5-man'!G$66="P",OR('5-man'!G$66="R",'5-man'!G$62=$R$282),AND('5-man'!G$62&lt;=IF('5-man'!$BF$42="",999,'5-man'!$BF$42),OR('5-man'!G$66="D",LEFT('5-man'!G$66,3)="ST&gt;",OR(AND('5-man'!G$63="ST&gt;4",G252&gt;=100),AND('5-man'!G$64="ST&gt;4",G260&gt;=100),AND('5-man'!G$65="ST&gt;4",G268&gt;=100),AND('5-man'!G$67="ST&gt;4",G284&gt;=100))))),'5-man'!G$62,0)</f>
        <v/>
      </c>
      <c r="H283">
        <f>IF(OR('5-man'!H$66="P",OR('5-man'!H$66="R",'5-man'!H$62=$R$282),AND('5-man'!H$62&lt;=IF('5-man'!$BF$42="",999,'5-man'!$BF$42),OR('5-man'!H$66="D",LEFT('5-man'!H$66,3)="ST&gt;",OR(AND('5-man'!H$63="ST&gt;4",H252&gt;=100),AND('5-man'!H$64="ST&gt;4",H260&gt;=100),AND('5-man'!H$65="ST&gt;4",H268&gt;=100),AND('5-man'!H$67="ST&gt;4",H284&gt;=100))))),'5-man'!H$62,0)</f>
        <v/>
      </c>
      <c r="I283">
        <f>IF(OR('5-man'!I$66="P",OR('5-man'!I$66="R",'5-man'!I$62=$R$282),AND('5-man'!I$62&lt;=IF('5-man'!$BF$42="",999,'5-man'!$BF$42),OR('5-man'!I$66="D",LEFT('5-man'!I$66,3)="ST&gt;",OR(AND('5-man'!I$63="ST&gt;4",I252&gt;=100),AND('5-man'!I$64="ST&gt;4",I260&gt;=100),AND('5-man'!I$65="ST&gt;4",I268&gt;=100),AND('5-man'!I$67="ST&gt;4",I284&gt;=100))))),'5-man'!I$62,0)</f>
        <v/>
      </c>
      <c r="J283">
        <f>IF(OR('5-man'!J$66="P",OR('5-man'!J$66="R",'5-man'!J$62=$R$282),AND('5-man'!J$62&lt;=IF('5-man'!$BF$42="",999,'5-man'!$BF$42),OR('5-man'!J$66="D",LEFT('5-man'!J$66,3)="ST&gt;",OR(AND('5-man'!J$63="ST&gt;4",J252&gt;=100),AND('5-man'!J$64="ST&gt;4",J260&gt;=100),AND('5-man'!J$65="ST&gt;4",J268&gt;=100),AND('5-man'!J$67="ST&gt;4",J284&gt;=100))))),'5-man'!J$62,0)</f>
        <v/>
      </c>
      <c r="K283">
        <f>IF(OR('5-man'!K$66="P",OR('5-man'!K$66="R",'5-man'!K$62=$R$282),AND('5-man'!K$62&lt;=IF('5-man'!$BF$42="",999,'5-man'!$BF$42),OR('5-man'!K$66="D",LEFT('5-man'!K$66,3)="ST&gt;",OR(AND('5-man'!K$63="ST&gt;4",K252&gt;=100),AND('5-man'!K$64="ST&gt;4",K260&gt;=100),AND('5-man'!K$65="ST&gt;4",K268&gt;=100),AND('5-man'!K$67="ST&gt;4",K284&gt;=100))))),'5-man'!K$62,0)</f>
        <v/>
      </c>
      <c r="L283">
        <f>IF(OR('5-man'!L$66="P",OR('5-man'!L$66="R",'5-man'!L$62=$R$282),AND('5-man'!L$62&lt;=IF('5-man'!$BF$42="",999,'5-man'!$BF$42),OR('5-man'!L$66="D",LEFT('5-man'!L$66,3)="ST&gt;",OR(AND('5-man'!L$63="ST&gt;4",L252&gt;=100),AND('5-man'!L$64="ST&gt;4",L260&gt;=100),AND('5-man'!L$65="ST&gt;4",L268&gt;=100),AND('5-man'!L$67="ST&gt;4",L284&gt;=100))))),'5-man'!L$62,0)</f>
        <v/>
      </c>
      <c r="M283">
        <f>IF(OR('5-man'!M$66="P",OR('5-man'!M$66="R",'5-man'!M$62=$R$282),AND('5-man'!M$62&lt;=IF('5-man'!$BF$42="",999,'5-man'!$BF$42),OR('5-man'!M$66="D",LEFT('5-man'!M$66,3)="ST&gt;",OR(AND('5-man'!M$63="ST&gt;4",M252&gt;=100),AND('5-man'!M$64="ST&gt;4",M260&gt;=100),AND('5-man'!M$65="ST&gt;4",M268&gt;=100),AND('5-man'!M$67="ST&gt;4",M284&gt;=100))))),'5-man'!M$62,0)</f>
        <v/>
      </c>
      <c r="N283">
        <f>IF(OR('5-man'!N$66="P",OR('5-man'!N$66="R",'5-man'!N$62=$R$282),AND('5-man'!N$62&lt;=IF('5-man'!$BF$42="",999,'5-man'!$BF$42),OR('5-man'!N$66="D",LEFT('5-man'!N$66,3)="ST&gt;",OR(AND('5-man'!N$63="ST&gt;4",N252&gt;=100),AND('5-man'!N$64="ST&gt;4",N260&gt;=100),AND('5-man'!N$65="ST&gt;4",N268&gt;=100),AND('5-man'!N$67="ST&gt;4",N284&gt;=100))))),'5-man'!N$62,0)</f>
        <v/>
      </c>
      <c r="O283">
        <f>IF(OR('5-man'!O$66="P",OR('5-man'!O$66="R",'5-man'!O$62=$R$282),AND('5-man'!O$62&lt;=IF('5-man'!$BF$42="",999,'5-man'!$BF$42),OR('5-man'!O$66="D",LEFT('5-man'!O$66,3)="ST&gt;",OR(AND('5-man'!O$63="ST&gt;4",O252&gt;=100),AND('5-man'!O$64="ST&gt;4",O260&gt;=100),AND('5-man'!O$65="ST&gt;4",O268&gt;=100),AND('5-man'!O$67="ST&gt;4",O284&gt;=100))))),'5-man'!O$62,0)</f>
        <v/>
      </c>
      <c r="P283">
        <f>IF(OR('5-man'!P$66="P",OR('5-man'!P$66="R",'5-man'!P$62=$R$282),AND('5-man'!P$62&lt;=IF('5-man'!$BF$42="",999,'5-man'!$BF$42),OR('5-man'!P$66="D",LEFT('5-man'!P$66,3)="ST&gt;",OR(AND('5-man'!P$63="ST&gt;4",P252&gt;=100),AND('5-man'!P$64="ST&gt;4",P260&gt;=100),AND('5-man'!P$65="ST&gt;4",P268&gt;=100),AND('5-man'!P$67="ST&gt;4",P284&gt;=100))))),'5-man'!P$62,0)</f>
        <v/>
      </c>
      <c r="Q283">
        <f>IF(OR('5-man'!Q$66="P",OR('5-man'!Q$66="R",'5-man'!Q$62=$R$282),AND('5-man'!Q$62&lt;=IF('5-man'!$BF$42="",999,'5-man'!$BF$42),OR('5-man'!Q$66="D",LEFT('5-man'!Q$66,3)="ST&gt;",OR(AND('5-man'!Q$63="ST&gt;4",Q252&gt;=100),AND('5-man'!Q$64="ST&gt;4",Q260&gt;=100),AND('5-man'!Q$65="ST&gt;4",Q268&gt;=100),AND('5-man'!Q$67="ST&gt;4",Q284&gt;=100))))),'5-man'!Q$62,0)</f>
        <v/>
      </c>
      <c r="R283">
        <f>IF(OR('5-man'!R$66="P",OR('5-man'!R$66="R",'5-man'!R$62=$R$282),AND('5-man'!R$62&lt;=IF('5-man'!$BF$42="",999,'5-man'!$BF$42),OR('5-man'!R$66="D",LEFT('5-man'!R$66,3)="ST&gt;",OR(AND('5-man'!R$63="ST&gt;4",R252&gt;=100),AND('5-man'!R$64="ST&gt;4",R260&gt;=100),AND('5-man'!R$65="ST&gt;4",R268&gt;=100),AND('5-man'!R$67="ST&gt;4",R284&gt;=100))))),'5-man'!R$62,0)</f>
        <v/>
      </c>
      <c r="S283">
        <f>IF(OR('5-man'!S$66="P",OR('5-man'!S$66="R",'5-man'!S$62=$R$282),AND('5-man'!S$62&lt;=IF('5-man'!$BF$42="",999,'5-man'!$BF$42),OR('5-man'!S$66="D",LEFT('5-man'!S$66,3)="ST&gt;",OR(AND('5-man'!S$63="ST&gt;4",S252&gt;=100),AND('5-man'!S$64="ST&gt;4",S260&gt;=100),AND('5-man'!S$65="ST&gt;4",S268&gt;=100),AND('5-man'!S$67="ST&gt;4",S284&gt;=100))))),'5-man'!S$62,0)</f>
        <v/>
      </c>
      <c r="T283">
        <f>IF(OR('5-man'!T$66="P",OR('5-man'!T$66="R",'5-man'!T$62=$R$282),AND('5-man'!T$62&lt;=IF('5-man'!$BF$42="",999,'5-man'!$BF$42),OR('5-man'!T$66="D",LEFT('5-man'!T$66,3)="ST&gt;",OR(AND('5-man'!T$63="ST&gt;4",T252&gt;=100),AND('5-man'!T$64="ST&gt;4",T260&gt;=100),AND('5-man'!T$65="ST&gt;4",T268&gt;=100),AND('5-man'!T$67="ST&gt;4",T284&gt;=100))))),'5-man'!T$62,0)</f>
        <v/>
      </c>
      <c r="U283">
        <f>IF(OR('5-man'!U$66="P",OR('5-man'!U$66="R",'5-man'!U$62=$R$282),AND('5-man'!U$62&lt;=IF('5-man'!$BF$42="",999,'5-man'!$BF$42),OR('5-man'!U$66="D",LEFT('5-man'!U$66,3)="ST&gt;",OR(AND('5-man'!U$63="ST&gt;4",U252&gt;=100),AND('5-man'!U$64="ST&gt;4",U260&gt;=100),AND('5-man'!U$65="ST&gt;4",U268&gt;=100),AND('5-man'!U$67="ST&gt;4",U284&gt;=100))))),'5-man'!U$62,0)</f>
        <v/>
      </c>
      <c r="V283">
        <f>IF(OR('5-man'!V$66="P",OR('5-man'!V$66="R",'5-man'!V$62=$R$282),AND('5-man'!V$62&lt;=IF('5-man'!$BF$42="",999,'5-man'!$BF$42),OR('5-man'!V$66="D",LEFT('5-man'!V$66,3)="ST&gt;",OR(AND('5-man'!V$63="ST&gt;4",V252&gt;=100),AND('5-man'!V$64="ST&gt;4",V260&gt;=100),AND('5-man'!V$65="ST&gt;4",V268&gt;=100),AND('5-man'!V$67="ST&gt;4",V284&gt;=100))))),'5-man'!V$62,0)</f>
        <v/>
      </c>
      <c r="W283">
        <f>IF(OR('5-man'!W$66="P",OR('5-man'!W$66="R",'5-man'!W$62=$R$282),AND('5-man'!W$62&lt;=IF('5-man'!$BF$42="",999,'5-man'!$BF$42),OR('5-man'!W$66="D",LEFT('5-man'!W$66,3)="ST&gt;",OR(AND('5-man'!W$63="ST&gt;4",W252&gt;=100),AND('5-man'!W$64="ST&gt;4",W260&gt;=100),AND('5-man'!W$65="ST&gt;4",W268&gt;=100),AND('5-man'!W$67="ST&gt;4",W284&gt;=100))))),'5-man'!W$62,0)</f>
        <v/>
      </c>
      <c r="X283">
        <f>IF(OR('5-man'!X$66="P",OR('5-man'!X$66="R",'5-man'!X$62=$R$282),AND('5-man'!X$62&lt;=IF('5-man'!$BF$42="",999,'5-man'!$BF$42),OR('5-man'!X$66="D",LEFT('5-man'!X$66,3)="ST&gt;",OR(AND('5-man'!X$63="ST&gt;4",X252&gt;=100),AND('5-man'!X$64="ST&gt;4",X260&gt;=100),AND('5-man'!X$65="ST&gt;4",X268&gt;=100),AND('5-man'!X$67="ST&gt;4",X284&gt;=100))))),'5-man'!X$62,0)</f>
        <v/>
      </c>
      <c r="Y283">
        <f>IF(OR('5-man'!Y$66="P",OR('5-man'!Y$66="R",'5-man'!Y$62=$R$282),AND('5-man'!Y$62&lt;=IF('5-man'!$BF$42="",999,'5-man'!$BF$42),OR('5-man'!Y$66="D",LEFT('5-man'!Y$66,3)="ST&gt;",OR(AND('5-man'!Y$63="ST&gt;4",Y252&gt;=100),AND('5-man'!Y$64="ST&gt;4",Y260&gt;=100),AND('5-man'!Y$65="ST&gt;4",Y268&gt;=100),AND('5-man'!Y$67="ST&gt;4",Y284&gt;=100))))),'5-man'!Y$62,0)</f>
        <v/>
      </c>
      <c r="Z283">
        <f>IF(OR('5-man'!Z$66="P",OR('5-man'!Z$66="R",'5-man'!Z$62=$R$282),AND('5-man'!Z$62&lt;=IF('5-man'!$BF$42="",999,'5-man'!$BF$42),OR('5-man'!Z$66="D",LEFT('5-man'!Z$66,3)="ST&gt;",OR(AND('5-man'!Z$63="ST&gt;4",Z252&gt;=100),AND('5-man'!Z$64="ST&gt;4",Z260&gt;=100),AND('5-man'!Z$65="ST&gt;4",Z268&gt;=100),AND('5-man'!Z$67="ST&gt;4",Z284&gt;=100))))),'5-man'!Z$62,0)</f>
        <v/>
      </c>
      <c r="AA283">
        <f>IF(OR('5-man'!AA$66="P",OR('5-man'!AA$66="R",'5-man'!AA$62=$R$282),AND('5-man'!AA$62&lt;=IF('5-man'!$BF$42="",999,'5-man'!$BF$42),OR('5-man'!AA$66="D",LEFT('5-man'!AA$66,3)="ST&gt;",OR(AND('5-man'!AA$63="ST&gt;4",AA252&gt;=100),AND('5-man'!AA$64="ST&gt;4",AA260&gt;=100),AND('5-man'!AA$65="ST&gt;4",AA268&gt;=100),AND('5-man'!AA$67="ST&gt;4",AA284&gt;=100))))),'5-man'!AA$62,0)</f>
        <v/>
      </c>
      <c r="AB283">
        <f>IF(OR('5-man'!AB$66="P",OR('5-man'!AB$66="R",'5-man'!AB$62=$R$282),AND('5-man'!AB$62&lt;=IF('5-man'!$BF$42="",999,'5-man'!$BF$42),OR('5-man'!AB$66="D",LEFT('5-man'!AB$66,3)="ST&gt;",OR(AND('5-man'!AB$63="ST&gt;4",AB252&gt;=100),AND('5-man'!AB$64="ST&gt;4",AB260&gt;=100),AND('5-man'!AB$65="ST&gt;4",AB268&gt;=100),AND('5-man'!AB$67="ST&gt;4",AB284&gt;=100))))),'5-man'!AB$62,0)</f>
        <v/>
      </c>
      <c r="AC283">
        <f>IF(OR('5-man'!AC$66="P",OR('5-man'!AC$66="R",'5-man'!AC$62=$R$282),AND('5-man'!AC$62&lt;=IF('5-man'!$BF$42="",999,'5-man'!$BF$42),OR('5-man'!AC$66="D",LEFT('5-man'!AC$66,3)="ST&gt;",OR(AND('5-man'!AC$63="ST&gt;4",AC252&gt;=100),AND('5-man'!AC$64="ST&gt;4",AC260&gt;=100),AND('5-man'!AC$65="ST&gt;4",AC268&gt;=100),AND('5-man'!AC$67="ST&gt;4",AC284&gt;=100))))),'5-man'!AC$62,0)</f>
        <v/>
      </c>
      <c r="AD283">
        <f>IF(OR('5-man'!AD$66="P",OR('5-man'!AD$66="R",'5-man'!AD$62=$R$282),AND('5-man'!AD$62&lt;=IF('5-man'!$BF$42="",999,'5-man'!$BF$42),OR('5-man'!AD$66="D",LEFT('5-man'!AD$66,3)="ST&gt;",OR(AND('5-man'!AD$63="ST&gt;4",AD252&gt;=100),AND('5-man'!AD$64="ST&gt;4",AD260&gt;=100),AND('5-man'!AD$65="ST&gt;4",AD268&gt;=100),AND('5-man'!AD$67="ST&gt;4",AD284&gt;=100))))),'5-man'!AD$62,0)</f>
        <v/>
      </c>
      <c r="AE283">
        <f>IF(OR('5-man'!AE$66="P",OR('5-man'!AE$66="R",'5-man'!AE$62=$R$282),AND('5-man'!AE$62&lt;=IF('5-man'!$BF$42="",999,'5-man'!$BF$42),OR('5-man'!AE$66="D",LEFT('5-man'!AE$66,3)="ST&gt;",OR(AND('5-man'!AE$63="ST&gt;4",AE252&gt;=100),AND('5-man'!AE$64="ST&gt;4",AE260&gt;=100),AND('5-man'!AE$65="ST&gt;4",AE268&gt;=100),AND('5-man'!AE$67="ST&gt;4",AE284&gt;=100))))),'5-man'!AE$62,0)</f>
        <v/>
      </c>
      <c r="AF283">
        <f>IF(OR('5-man'!AF$66="P",OR('5-man'!AF$66="R",'5-man'!AF$62=$R$282),AND('5-man'!AF$62&lt;=IF('5-man'!$BF$42="",999,'5-man'!$BF$42),OR('5-man'!AF$66="D",LEFT('5-man'!AF$66,3)="ST&gt;",OR(AND('5-man'!AF$63="ST&gt;4",AF252&gt;=100),AND('5-man'!AF$64="ST&gt;4",AF260&gt;=100),AND('5-man'!AF$65="ST&gt;4",AF268&gt;=100),AND('5-man'!AF$67="ST&gt;4",AF284&gt;=100))))),'5-man'!AF$62,0)</f>
        <v/>
      </c>
      <c r="AG283">
        <f>IF(OR('5-man'!AG$66="P",OR('5-man'!AG$66="R",'5-man'!AG$62=$R$282),AND('5-man'!AG$62&lt;=IF('5-man'!$BF$42="",999,'5-man'!$BF$42),OR('5-man'!AG$66="D",LEFT('5-man'!AG$66,3)="ST&gt;",OR(AND('5-man'!AG$63="ST&gt;4",AG252&gt;=100),AND('5-man'!AG$64="ST&gt;4",AG260&gt;=100),AND('5-man'!AG$65="ST&gt;4",AG268&gt;=100),AND('5-man'!AG$67="ST&gt;4",AG284&gt;=100))))),'5-man'!AG$62,0)</f>
        <v/>
      </c>
      <c r="AH283">
        <f>IF(OR('5-man'!AH$66="P",OR('5-man'!AH$66="R",'5-man'!AH$62=$R$282),AND('5-man'!AH$62&lt;=IF('5-man'!$BF$42="",999,'5-man'!$BF$42),OR('5-man'!AH$66="D",LEFT('5-man'!AH$66,3)="ST&gt;",OR(AND('5-man'!AH$63="ST&gt;4",AH252&gt;=100),AND('5-man'!AH$64="ST&gt;4",AH260&gt;=100),AND('5-man'!AH$65="ST&gt;4",AH268&gt;=100),AND('5-man'!AH$67="ST&gt;4",AH284&gt;=100))))),'5-man'!AH$62,0)</f>
        <v/>
      </c>
      <c r="AI283">
        <f>IF(OR('5-man'!AI$66="P",OR('5-man'!AI$66="R",'5-man'!AI$62=$R$282),AND('5-man'!AI$62&lt;=IF('5-man'!$BF$42="",999,'5-man'!$BF$42),OR('5-man'!AI$66="D",LEFT('5-man'!AI$66,3)="ST&gt;",OR(AND('5-man'!AI$63="ST&gt;4",AI252&gt;=100),AND('5-man'!AI$64="ST&gt;4",AI260&gt;=100),AND('5-man'!AI$65="ST&gt;4",AI268&gt;=100),AND('5-man'!AI$67="ST&gt;4",AI284&gt;=100))))),'5-man'!AI$62,0)</f>
        <v/>
      </c>
      <c r="AJ283">
        <f>IF(OR('5-man'!AJ$66="P",OR('5-man'!AJ$66="R",'5-man'!AJ$62=$R$282),AND('5-man'!AJ$62&lt;=IF('5-man'!$BF$42="",999,'5-man'!$BF$42),OR('5-man'!AJ$66="D",LEFT('5-man'!AJ$66,3)="ST&gt;",OR(AND('5-man'!AJ$63="ST&gt;4",AJ252&gt;=100),AND('5-man'!AJ$64="ST&gt;4",AJ260&gt;=100),AND('5-man'!AJ$65="ST&gt;4",AJ268&gt;=100),AND('5-man'!AJ$67="ST&gt;4",AJ284&gt;=100))))),'5-man'!AJ$62,0)</f>
        <v/>
      </c>
      <c r="AK283">
        <f>IF(OR('5-man'!AK$66="P",OR('5-man'!AK$66="R",'5-man'!AK$62=$R$282),AND('5-man'!AK$62&lt;=IF('5-man'!$BF$42="",999,'5-man'!$BF$42),OR('5-man'!AK$66="D",LEFT('5-man'!AK$66,3)="ST&gt;",OR(AND('5-man'!AK$63="ST&gt;4",AK252&gt;=100),AND('5-man'!AK$64="ST&gt;4",AK260&gt;=100),AND('5-man'!AK$65="ST&gt;4",AK268&gt;=100),AND('5-man'!AK$67="ST&gt;4",AK284&gt;=100))))),'5-man'!AK$62,0)</f>
        <v/>
      </c>
      <c r="AL283">
        <f>IF(OR('5-man'!AL$66="P",OR('5-man'!AL$66="R",'5-man'!AL$62=$R$282),AND('5-man'!AL$62&lt;=IF('5-man'!$BF$42="",999,'5-man'!$BF$42),OR('5-man'!AL$66="D",LEFT('5-man'!AL$66,3)="ST&gt;",OR(AND('5-man'!AL$63="ST&gt;4",AL252&gt;=100),AND('5-man'!AL$64="ST&gt;4",AL260&gt;=100),AND('5-man'!AL$65="ST&gt;4",AL268&gt;=100),AND('5-man'!AL$67="ST&gt;4",AL284&gt;=100))))),'5-man'!AL$62,0)</f>
        <v/>
      </c>
      <c r="AM283">
        <f>IF(OR('5-man'!AM$66="P",OR('5-man'!AM$66="R",'5-man'!AM$62=$R$282),AND('5-man'!AM$62&lt;=IF('5-man'!$BF$42="",999,'5-man'!$BF$42),OR('5-man'!AM$66="D",LEFT('5-man'!AM$66,3)="ST&gt;",OR(AND('5-man'!AM$63="ST&gt;4",AM252&gt;=100),AND('5-man'!AM$64="ST&gt;4",AM260&gt;=100),AND('5-man'!AM$65="ST&gt;4",AM268&gt;=100),AND('5-man'!AM$67="ST&gt;4",AM284&gt;=100))))),'5-man'!AM$62,0)</f>
        <v/>
      </c>
      <c r="AN283">
        <f>IF(OR('5-man'!AN$66="P",OR('5-man'!AN$66="R",'5-man'!AN$62=$R$282),AND('5-man'!AN$62&lt;=IF('5-man'!$BF$42="",999,'5-man'!$BF$42),OR('5-man'!AN$66="D",LEFT('5-man'!AN$66,3)="ST&gt;",OR(AND('5-man'!AN$63="ST&gt;4",AN252&gt;=100),AND('5-man'!AN$64="ST&gt;4",AN260&gt;=100),AND('5-man'!AN$65="ST&gt;4",AN268&gt;=100),AND('5-man'!AN$67="ST&gt;4",AN284&gt;=100))))),'5-man'!AN$62,0)</f>
        <v/>
      </c>
      <c r="AO283">
        <f>IF(OR('5-man'!AO$66="P",OR('5-man'!AO$66="R",'5-man'!AO$62=$R$282),AND('5-man'!AO$62&lt;=IF('5-man'!$BF$42="",999,'5-man'!$BF$42),OR('5-man'!AO$66="D",LEFT('5-man'!AO$66,3)="ST&gt;",OR(AND('5-man'!AO$63="ST&gt;4",AO252&gt;=100),AND('5-man'!AO$64="ST&gt;4",AO260&gt;=100),AND('5-man'!AO$65="ST&gt;4",AO268&gt;=100),AND('5-man'!AO$67="ST&gt;4",AO284&gt;=100))))),'5-man'!AO$62,0)</f>
        <v/>
      </c>
      <c r="AP283">
        <f>IF(OR('5-man'!AP$66="P",OR('5-man'!AP$66="R",'5-man'!AP$62=$R$282),AND('5-man'!AP$62&lt;=IF('5-man'!$BF$42="",999,'5-man'!$BF$42),OR('5-man'!AP$66="D",LEFT('5-man'!AP$66,3)="ST&gt;",OR(AND('5-man'!AP$63="ST&gt;4",AP252&gt;=100),AND('5-man'!AP$64="ST&gt;4",AP260&gt;=100),AND('5-man'!AP$65="ST&gt;4",AP268&gt;=100),AND('5-man'!AP$67="ST&gt;4",AP284&gt;=100))))),'5-man'!AP$62,0)</f>
        <v/>
      </c>
      <c r="AQ283">
        <f>IF(OR('5-man'!AQ$66="P",OR('5-man'!AQ$66="R",'5-man'!AQ$62=$R$282),AND('5-man'!AQ$62&lt;=IF('5-man'!$BF$42="",999,'5-man'!$BF$42),OR('5-man'!AQ$66="D",LEFT('5-man'!AQ$66,3)="ST&gt;",OR(AND('5-man'!AQ$63="ST&gt;4",AQ252&gt;=100),AND('5-man'!AQ$64="ST&gt;4",AQ260&gt;=100),AND('5-man'!AQ$65="ST&gt;4",AQ268&gt;=100),AND('5-man'!AQ$67="ST&gt;4",AQ284&gt;=100))))),'5-man'!AQ$62,0)</f>
        <v/>
      </c>
      <c r="AR283">
        <f>IF(OR('5-man'!AR$66="P",OR('5-man'!AR$66="R",'5-man'!AR$62=$R$282),AND('5-man'!AR$62&lt;=IF('5-man'!$BF$42="",999,'5-man'!$BF$42),OR('5-man'!AR$66="D",LEFT('5-man'!AR$66,3)="ST&gt;",OR(AND('5-man'!AR$63="ST&gt;4",AR252&gt;=100),AND('5-man'!AR$64="ST&gt;4",AR260&gt;=100),AND('5-man'!AR$65="ST&gt;4",AR268&gt;=100),AND('5-man'!AR$67="ST&gt;4",AR284&gt;=100))))),'5-man'!AR$62,0)</f>
        <v/>
      </c>
      <c r="AS283">
        <f>IF(OR('5-man'!AS$66="P",OR('5-man'!AS$66="R",'5-man'!AS$62=$R$282),AND('5-man'!AS$62&lt;=IF('5-man'!$BF$42="",999,'5-man'!$BF$42),OR('5-man'!AS$66="D",LEFT('5-man'!AS$66,3)="ST&gt;",OR(AND('5-man'!AS$63="ST&gt;4",AS252&gt;=100),AND('5-man'!AS$64="ST&gt;4",AS260&gt;=100),AND('5-man'!AS$65="ST&gt;4",AS268&gt;=100),AND('5-man'!AS$67="ST&gt;4",AS284&gt;=100))))),'5-man'!AS$62,0)</f>
        <v/>
      </c>
      <c r="AT283">
        <f>IF(OR('5-man'!AT$66="P",OR('5-man'!AT$66="R",'5-man'!AT$62=$R$282),AND('5-man'!AT$62&lt;=IF('5-man'!$BF$42="",999,'5-man'!$BF$42),OR('5-man'!AT$66="D",LEFT('5-man'!AT$66,3)="ST&gt;",OR(AND('5-man'!AT$63="ST&gt;4",AT252&gt;=100),AND('5-man'!AT$64="ST&gt;4",AT260&gt;=100),AND('5-man'!AT$65="ST&gt;4",AT268&gt;=100),AND('5-man'!AT$67="ST&gt;4",AT284&gt;=100))))),'5-man'!AT$62,0)</f>
        <v/>
      </c>
      <c r="AU283">
        <f>IF(OR('5-man'!AU$66="P",OR('5-man'!AU$66="R",'5-man'!AU$62=$R$282),AND('5-man'!AU$62&lt;=IF('5-man'!$BF$42="",999,'5-man'!$BF$42),OR('5-man'!AU$66="D",LEFT('5-man'!AU$66,3)="ST&gt;",OR(AND('5-man'!AU$63="ST&gt;4",AU252&gt;=100),AND('5-man'!AU$64="ST&gt;4",AU260&gt;=100),AND('5-man'!AU$65="ST&gt;4",AU268&gt;=100),AND('5-man'!AU$67="ST&gt;4",AU284&gt;=100))))),'5-man'!AU$62,0)</f>
        <v/>
      </c>
      <c r="AV283">
        <f>IF(OR('5-man'!AV$66="P",OR('5-man'!AV$66="R",'5-man'!AV$62=$R$282),AND('5-man'!AV$62&lt;=IF('5-man'!$BF$42="",999,'5-man'!$BF$42),OR('5-man'!AV$66="D",LEFT('5-man'!AV$66,3)="ST&gt;",OR(AND('5-man'!AV$63="ST&gt;4",AV252&gt;=100),AND('5-man'!AV$64="ST&gt;4",AV260&gt;=100),AND('5-man'!AV$65="ST&gt;4",AV268&gt;=100),AND('5-man'!AV$67="ST&gt;4",AV284&gt;=100))))),'5-man'!AV$62,0)</f>
        <v/>
      </c>
      <c r="AW283">
        <f>IF(OR('5-man'!AW$66="P",OR('5-man'!AW$66="R",'5-man'!AW$62=$R$282),AND('5-man'!AW$62&lt;=IF('5-man'!$BF$42="",999,'5-man'!$BF$42),OR('5-man'!AW$66="D",LEFT('5-man'!AW$66,3)="ST&gt;",OR(AND('5-man'!AW$63="ST&gt;4",AW252&gt;=100),AND('5-man'!AW$64="ST&gt;4",AW260&gt;=100),AND('5-man'!AW$65="ST&gt;4",AW268&gt;=100),AND('5-man'!AW$67="ST&gt;4",AW284&gt;=100))))),'5-man'!AW$62,0)</f>
        <v/>
      </c>
      <c r="AX283">
        <f>IF(OR('5-man'!AX$66="P",OR('5-man'!AX$66="R",'5-man'!AX$62=$R$282),AND('5-man'!AX$62&lt;=IF('5-man'!$BF$42="",999,'5-man'!$BF$42),OR('5-man'!AX$66="D",LEFT('5-man'!AX$66,3)="ST&gt;",OR(AND('5-man'!AX$63="ST&gt;4",AX252&gt;=100),AND('5-man'!AX$64="ST&gt;4",AX260&gt;=100),AND('5-man'!AX$65="ST&gt;4",AX268&gt;=100),AND('5-man'!AX$67="ST&gt;4",AX284&gt;=100))))),'5-man'!AX$62,0)</f>
        <v/>
      </c>
      <c r="AY283">
        <f>IF(OR('5-man'!AY$66="P",OR('5-man'!AY$66="R",'5-man'!AY$62=$R$282),AND('5-man'!AY$62&lt;=IF('5-man'!$BF$42="",999,'5-man'!$BF$42),OR('5-man'!AY$66="D",LEFT('5-man'!AY$66,3)="ST&gt;",OR(AND('5-man'!AY$63="ST&gt;4",AY252&gt;=100),AND('5-man'!AY$64="ST&gt;4",AY260&gt;=100),AND('5-man'!AY$65="ST&gt;4",AY268&gt;=100),AND('5-man'!AY$67="ST&gt;4",AY284&gt;=100))))),'5-man'!AY$62,0)</f>
        <v/>
      </c>
      <c r="AZ283">
        <f>IF(OR('5-man'!AZ$66="P",OR('5-man'!AZ$66="R",'5-man'!AZ$62=$R$282),AND('5-man'!AZ$62&lt;=IF('5-man'!$BF$42="",999,'5-man'!$BF$42),OR('5-man'!AZ$66="D",LEFT('5-man'!AZ$66,3)="ST&gt;",OR(AND('5-man'!AZ$63="ST&gt;4",AZ252&gt;=100),AND('5-man'!AZ$64="ST&gt;4",AZ260&gt;=100),AND('5-man'!AZ$65="ST&gt;4",AZ268&gt;=100),AND('5-man'!AZ$67="ST&gt;4",AZ284&gt;=100))))),'5-man'!AZ$62,0)</f>
        <v/>
      </c>
      <c r="BA283">
        <f>IF(OR('5-man'!BA$66="P",OR('5-man'!BA$66="R",'5-man'!BA$62=$R$282),AND('5-man'!BA$62&lt;=IF('5-man'!$BF$42="",999,'5-man'!$BF$42),OR('5-man'!BA$66="D",LEFT('5-man'!BA$66,3)="ST&gt;",OR(AND('5-man'!BA$63="ST&gt;4",BA252&gt;=100),AND('5-man'!BA$64="ST&gt;4",BA260&gt;=100),AND('5-man'!BA$65="ST&gt;4",BA268&gt;=100),AND('5-man'!BA$67="ST&gt;4",BA284&gt;=100))))),'5-man'!BA$62,0)</f>
        <v/>
      </c>
      <c r="BB283">
        <f>IF(OR('5-man'!BB$66="P",OR('5-man'!BB$66="R",'5-man'!BB$62=$R$282),AND('5-man'!BB$62&lt;=IF('5-man'!$BF$42="",999,'5-man'!$BF$42),OR('5-man'!BB$66="D",LEFT('5-man'!BB$66,3)="ST&gt;",OR(AND('5-man'!BB$63="ST&gt;4",BB252&gt;=100),AND('5-man'!BB$64="ST&gt;4",BB260&gt;=100),AND('5-man'!BB$65="ST&gt;4",BB268&gt;=100),AND('5-man'!BB$67="ST&gt;4",BB284&gt;=100))))),'5-man'!BB$62,0)</f>
        <v/>
      </c>
      <c r="BC283">
        <f>IF(OR('5-man'!BC$66="P",OR('5-man'!BC$66="R",'5-man'!BC$62=$R$282),AND('5-man'!BC$62&lt;=IF('5-man'!$BF$42="",999,'5-man'!$BF$42),OR('5-man'!BC$66="D",LEFT('5-man'!BC$66,3)="ST&gt;",OR(AND('5-man'!BC$63="ST&gt;4",BC252&gt;=100),AND('5-man'!BC$64="ST&gt;4",BC260&gt;=100),AND('5-man'!BC$65="ST&gt;4",BC268&gt;=100),AND('5-man'!BC$67="ST&gt;4",BC284&gt;=100))))),'5-man'!BC$62,0)</f>
        <v/>
      </c>
      <c r="BD283">
        <f>IF(OR('5-man'!BD$66="P",OR('5-man'!BD$66="R",'5-man'!BD$62=$R$282),AND('5-man'!BD$62&lt;=IF('5-man'!$BF$42="",999,'5-man'!$BF$42),OR('5-man'!BD$66="D",LEFT('5-man'!BD$66,3)="ST&gt;",OR(AND('5-man'!BD$63="ST&gt;4",BD252&gt;=100),AND('5-man'!BD$64="ST&gt;4",BD260&gt;=100),AND('5-man'!BD$65="ST&gt;4",BD268&gt;=100),AND('5-man'!BD$67="ST&gt;4",BD284&gt;=100))))),'5-man'!BD$62,0)</f>
        <v/>
      </c>
      <c r="BE283">
        <f>IF(OR('5-man'!BE$66="P",OR('5-man'!BE$66="R",'5-man'!BE$62=$R$282),AND('5-man'!BE$62&lt;=IF('5-man'!$BF$42="",999,'5-man'!$BF$42),OR('5-man'!BE$66="D",LEFT('5-man'!BE$66,3)="ST&gt;",OR(AND('5-man'!BE$63="ST&gt;4",BE252&gt;=100),AND('5-man'!BE$64="ST&gt;4",BE260&gt;=100),AND('5-man'!BE$65="ST&gt;4",BE268&gt;=100),AND('5-man'!BE$67="ST&gt;4",BE284&gt;=100))))),'5-man'!BE$62,0)</f>
        <v/>
      </c>
      <c r="BF283">
        <f>IF(OR('5-man'!BF$66="P",OR('5-man'!BF$66="R",'5-man'!BF$62=$R$282),AND('5-man'!BF$62&lt;=IF('5-man'!$BF$42="",999,'5-man'!$BF$42),OR('5-man'!BF$66="D",LEFT('5-man'!BF$66,3)="ST&gt;",OR(AND('5-man'!BF$63="ST&gt;4",BF252&gt;=100),AND('5-man'!BF$64="ST&gt;4",BF260&gt;=100),AND('5-man'!BF$65="ST&gt;4",BF268&gt;=100),AND('5-man'!BF$67="ST&gt;4",BF284&gt;=100))))),'5-man'!BF$62,0)</f>
        <v/>
      </c>
      <c r="BG283">
        <f>IF(OR('5-man'!BG$66="P",OR('5-man'!BG$66="R",'5-man'!BG$62=$R$282),AND('5-man'!BG$62&lt;=IF('5-man'!$BF$42="",999,'5-man'!$BF$42),OR('5-man'!BG$66="D",LEFT('5-man'!BG$66,3)="ST&gt;",OR(AND('5-man'!BG$63="ST&gt;4",BG252&gt;=100),AND('5-man'!BG$64="ST&gt;4",BG260&gt;=100),AND('5-man'!BG$65="ST&gt;4",BG268&gt;=100),AND('5-man'!BG$67="ST&gt;4",BG284&gt;=100))))),'5-man'!BG$62,0)</f>
        <v/>
      </c>
      <c r="BH283">
        <f>IF(OR('5-man'!BH$66="P",OR('5-man'!BH$66="R",'5-man'!BH$62=$R$282),AND('5-man'!BH$62&lt;=IF('5-man'!$BF$42="",999,'5-man'!$BF$42),OR('5-man'!BH$66="D",LEFT('5-man'!BH$66,3)="ST&gt;",OR(AND('5-man'!BH$63="ST&gt;4",BH252&gt;=100),AND('5-man'!BH$64="ST&gt;4",BH260&gt;=100),AND('5-man'!BH$65="ST&gt;4",BH268&gt;=100),AND('5-man'!BH$67="ST&gt;4",BH284&gt;=100))))),'5-man'!BH$62,0)</f>
        <v/>
      </c>
      <c r="BI283">
        <f>IF(OR('5-man'!BI$66="P",OR('5-man'!BI$66="R",'5-man'!BI$62=$R$282),AND('5-man'!BI$62&lt;=IF('5-man'!$BF$42="",999,'5-man'!$BF$42),OR('5-man'!BI$66="D",LEFT('5-man'!BI$66,3)="ST&gt;",OR(AND('5-man'!BI$63="ST&gt;4",BI252&gt;=100),AND('5-man'!BI$64="ST&gt;4",BI260&gt;=100),AND('5-man'!BI$65="ST&gt;4",BI268&gt;=100),AND('5-man'!BI$67="ST&gt;4",BI284&gt;=100))))),'5-man'!BI$62,0)</f>
        <v/>
      </c>
      <c r="BJ283">
        <f>IF(OR('5-man'!BJ$66="P",OR('5-man'!BJ$66="R",'5-man'!BJ$62=$R$282),AND('5-man'!BJ$62&lt;=IF('5-man'!$BF$42="",999,'5-man'!$BF$42),OR('5-man'!BJ$66="D",LEFT('5-man'!BJ$66,3)="ST&gt;",OR(AND('5-man'!BJ$63="ST&gt;4",BJ252&gt;=100),AND('5-man'!BJ$64="ST&gt;4",BJ260&gt;=100),AND('5-man'!BJ$65="ST&gt;4",BJ268&gt;=100),AND('5-man'!BJ$67="ST&gt;4",BJ284&gt;=100))))),'5-man'!BJ$62,0)</f>
        <v/>
      </c>
      <c r="BK283">
        <f>IF(OR('5-man'!BK$66="P",OR('5-man'!BK$66="R",'5-man'!BK$62=$R$282),AND('5-man'!BK$62&lt;=IF('5-man'!$BF$42="",999,'5-man'!$BF$42),OR('5-man'!BK$66="D",LEFT('5-man'!BK$66,3)="ST&gt;",OR(AND('5-man'!BK$63="ST&gt;4",BK252&gt;=100),AND('5-man'!BK$64="ST&gt;4",BK260&gt;=100),AND('5-man'!BK$65="ST&gt;4",BK268&gt;=100),AND('5-man'!BK$67="ST&gt;4",BK284&gt;=100))))),'5-man'!BK$62,0)</f>
        <v/>
      </c>
      <c r="BL283">
        <f>IF(OR('5-man'!BL$66="P",OR('5-man'!BL$66="R",'5-man'!BL$62=$R$282),AND('5-man'!BL$62&lt;=IF('5-man'!$BF$42="",999,'5-man'!$BF$42),OR('5-man'!BL$66="D",LEFT('5-man'!BL$66,3)="ST&gt;",OR(AND('5-man'!BL$63="ST&gt;4",BL252&gt;=100),AND('5-man'!BL$64="ST&gt;4",BL260&gt;=100),AND('5-man'!BL$65="ST&gt;4",BL268&gt;=100),AND('5-man'!BL$67="ST&gt;4",BL284&gt;=100))))),'5-man'!BL$62,0)</f>
        <v/>
      </c>
      <c r="BM283">
        <f>IF(OR('5-man'!BM$66="P",OR('5-man'!BM$66="R",'5-man'!BM$62=$R$282),AND('5-man'!BM$62&lt;=IF('5-man'!$BF$42="",999,'5-man'!$BF$42),OR('5-man'!BM$66="D",LEFT('5-man'!BM$66,3)="ST&gt;",OR(AND('5-man'!BM$63="ST&gt;4",BM252&gt;=100),AND('5-man'!BM$64="ST&gt;4",BM260&gt;=100),AND('5-man'!BM$65="ST&gt;4",BM268&gt;=100),AND('5-man'!BM$67="ST&gt;4",BM284&gt;=100))))),'5-man'!BM$62,0)</f>
        <v/>
      </c>
      <c r="BN283">
        <f>IF(OR('5-man'!BN$66="P",OR('5-man'!BN$66="R",'5-man'!BN$62=$R$282),AND('5-man'!BN$62&lt;=IF('5-man'!$BF$42="",999,'5-man'!$BF$42),OR('5-man'!BN$66="D",LEFT('5-man'!BN$66,3)="ST&gt;",OR(AND('5-man'!BN$63="ST&gt;4",BN252&gt;=100),AND('5-man'!BN$64="ST&gt;4",BN260&gt;=100),AND('5-man'!BN$65="ST&gt;4",BN268&gt;=100),AND('5-man'!BN$67="ST&gt;4",BN284&gt;=100))))),'5-man'!BN$62,0)</f>
        <v/>
      </c>
      <c r="BO283">
        <f>IF(OR('5-man'!BO$66="P",OR('5-man'!BO$66="R",'5-man'!BO$62=$R$282),AND('5-man'!BO$62&lt;=IF('5-man'!$BF$42="",999,'5-man'!$BF$42),OR('5-man'!BO$66="D",LEFT('5-man'!BO$66,3)="ST&gt;",OR(AND('5-man'!BO$63="ST&gt;4",BO252&gt;=100),AND('5-man'!BO$64="ST&gt;4",BO260&gt;=100),AND('5-man'!BO$65="ST&gt;4",BO268&gt;=100),AND('5-man'!BO$67="ST&gt;4",BO284&gt;=100))))),'5-man'!BO$62,0)</f>
        <v/>
      </c>
      <c r="BP283">
        <f>IF(OR('5-man'!BP$66="P",OR('5-man'!BP$66="R",'5-man'!BP$62=$R$282),AND('5-man'!BP$62&lt;=IF('5-man'!$BF$42="",999,'5-man'!$BF$42),OR('5-man'!BP$66="D",LEFT('5-man'!BP$66,3)="ST&gt;",OR(AND('5-man'!BP$63="ST&gt;4",BP252&gt;=100),AND('5-man'!BP$64="ST&gt;4",BP260&gt;=100),AND('5-man'!BP$65="ST&gt;4",BP268&gt;=100),AND('5-man'!BP$67="ST&gt;4",BP284&gt;=100))))),'5-man'!BP$62,0)</f>
        <v/>
      </c>
      <c r="BQ283">
        <f>IF(OR('5-man'!BQ$66="P",OR('5-man'!BQ$66="R",'5-man'!BQ$62=$R$282),AND('5-man'!BQ$62&lt;=IF('5-man'!$BF$42="",999,'5-man'!$BF$42),OR('5-man'!BQ$66="D",LEFT('5-man'!BQ$66,3)="ST&gt;",OR(AND('5-man'!BQ$63="ST&gt;4",BQ252&gt;=100),AND('5-man'!BQ$64="ST&gt;4",BQ260&gt;=100),AND('5-man'!BQ$65="ST&gt;4",BQ268&gt;=100),AND('5-man'!BQ$67="ST&gt;4",BQ284&gt;=100))))),'5-man'!BQ$62,0)</f>
        <v/>
      </c>
      <c r="BR283">
        <f>IF(OR('5-man'!BR$66="P",OR('5-man'!BR$66="R",'5-man'!BR$62=$R$282),AND('5-man'!BR$62&lt;=IF('5-man'!$BF$42="",999,'5-man'!$BF$42),OR('5-man'!BR$66="D",LEFT('5-man'!BR$66,3)="ST&gt;",OR(AND('5-man'!BR$63="ST&gt;4",BR252&gt;=100),AND('5-man'!BR$64="ST&gt;4",BR260&gt;=100),AND('5-man'!BR$65="ST&gt;4",BR268&gt;=100),AND('5-man'!BR$67="ST&gt;4",BR284&gt;=100))))),'5-man'!BR$62,0)</f>
        <v/>
      </c>
      <c r="BS283">
        <f>IF(OR('5-man'!BS$66="P",OR('5-man'!BS$66="R",'5-man'!BS$62=$R$282),AND('5-man'!BS$62&lt;=IF('5-man'!$BF$42="",999,'5-man'!$BF$42),OR('5-man'!BS$66="D",LEFT('5-man'!BS$66,3)="ST&gt;",OR(AND('5-man'!BS$63="ST&gt;4",BS252&gt;=100),AND('5-man'!BS$64="ST&gt;4",BS260&gt;=100),AND('5-man'!BS$65="ST&gt;4",BS268&gt;=100),AND('5-man'!BS$67="ST&gt;4",BS284&gt;=100))))),'5-man'!BS$62,0)</f>
        <v/>
      </c>
      <c r="BT283">
        <f>IF(OR('5-man'!BT$66="P",OR('5-man'!BT$66="R",'5-man'!BT$62=$R$282),AND('5-man'!BT$62&lt;=IF('5-man'!$BF$42="",999,'5-man'!$BF$42),OR('5-man'!BT$66="D",LEFT('5-man'!BT$66,3)="ST&gt;",OR(AND('5-man'!BT$63="ST&gt;4",BT252&gt;=100),AND('5-man'!BT$64="ST&gt;4",BT260&gt;=100),AND('5-man'!BT$65="ST&gt;4",BT268&gt;=100),AND('5-man'!BT$67="ST&gt;4",BT284&gt;=100))))),'5-man'!BT$62,0)</f>
        <v/>
      </c>
      <c r="BU283">
        <f>IF(OR('5-man'!BU$66="P",OR('5-man'!BU$66="R",'5-man'!BU$62=$R$282),AND('5-man'!BU$62&lt;=IF('5-man'!$BF$42="",999,'5-man'!$BF$42),OR('5-man'!BU$66="D",LEFT('5-man'!BU$66,3)="ST&gt;",OR(AND('5-man'!BU$63="ST&gt;4",BU252&gt;=100),AND('5-man'!BU$64="ST&gt;4",BU260&gt;=100),AND('5-man'!BU$65="ST&gt;4",BU268&gt;=100),AND('5-man'!BU$67="ST&gt;4",BU284&gt;=100))))),'5-man'!BU$62,0)</f>
        <v/>
      </c>
      <c r="BV283">
        <f>IF(OR('5-man'!BV$66="P",OR('5-man'!BV$66="R",'5-man'!BV$62=$R$282),AND('5-man'!BV$62&lt;=IF('5-man'!$BF$42="",999,'5-man'!$BF$42),OR('5-man'!BV$66="D",LEFT('5-man'!BV$66,3)="ST&gt;",OR(AND('5-man'!BV$63="ST&gt;4",BV252&gt;=100),AND('5-man'!BV$64="ST&gt;4",BV260&gt;=100),AND('5-man'!BV$65="ST&gt;4",BV268&gt;=100),AND('5-man'!BV$67="ST&gt;4",BV284&gt;=100))))),'5-man'!BV$62,0)</f>
        <v/>
      </c>
      <c r="BW283">
        <f>IF(OR('5-man'!BW$66="P",OR('5-man'!BW$66="R",'5-man'!BW$62=$R$282),AND('5-man'!BW$62&lt;=IF('5-man'!$BF$42="",999,'5-man'!$BF$42),OR('5-man'!BW$66="D",LEFT('5-man'!BW$66,3)="ST&gt;",OR(AND('5-man'!BW$63="ST&gt;4",BW252&gt;=100),AND('5-man'!BW$64="ST&gt;4",BW260&gt;=100),AND('5-man'!BW$65="ST&gt;4",BW268&gt;=100),AND('5-man'!BW$67="ST&gt;4",BW284&gt;=100))))),'5-man'!BW$62,0)</f>
        <v/>
      </c>
      <c r="BX283">
        <f>IF(OR('5-man'!BX$66="P",OR('5-man'!BX$66="R",'5-man'!BX$62=$R$282),AND('5-man'!BX$62&lt;=IF('5-man'!$BF$42="",999,'5-man'!$BF$42),OR('5-man'!BX$66="D",LEFT('5-man'!BX$66,3)="ST&gt;",OR(AND('5-man'!BX$63="ST&gt;4",BX252&gt;=100),AND('5-man'!BX$64="ST&gt;4",BX260&gt;=100),AND('5-man'!BX$65="ST&gt;4",BX268&gt;=100),AND('5-man'!BX$67="ST&gt;4",BX284&gt;=100))))),'5-man'!BX$62,0)</f>
        <v/>
      </c>
      <c r="BY283">
        <f>IF(OR('5-man'!BY$66="P",OR('5-man'!BY$66="R",'5-man'!BY$62=$R$282),AND('5-man'!BY$62&lt;=IF('5-man'!$BF$42="",999,'5-man'!$BF$42),OR('5-man'!BY$66="D",LEFT('5-man'!BY$66,3)="ST&gt;",OR(AND('5-man'!BY$63="ST&gt;4",BY252&gt;=100),AND('5-man'!BY$64="ST&gt;4",BY260&gt;=100),AND('5-man'!BY$65="ST&gt;4",BY268&gt;=100),AND('5-man'!BY$67="ST&gt;4",BY284&gt;=100))))),'5-man'!BY$62,0)</f>
        <v/>
      </c>
      <c r="BZ283">
        <f>IF(OR('5-man'!BZ$66="P",OR('5-man'!BZ$66="R",'5-man'!BZ$62=$R$282),AND('5-man'!BZ$62&lt;=IF('5-man'!$BF$42="",999,'5-man'!$BF$42),OR('5-man'!BZ$66="D",LEFT('5-man'!BZ$66,3)="ST&gt;",OR(AND('5-man'!BZ$63="ST&gt;4",BZ252&gt;=100),AND('5-man'!BZ$64="ST&gt;4",BZ260&gt;=100),AND('5-man'!BZ$65="ST&gt;4",BZ268&gt;=100),AND('5-man'!BZ$67="ST&gt;4",BZ284&gt;=100))))),'5-man'!BZ$62,0)</f>
        <v/>
      </c>
      <c r="CA283">
        <f>IF(OR('5-man'!CA$66="P",OR('5-man'!CA$66="R",'5-man'!CA$62=$R$282),AND('5-man'!CA$62&lt;=IF('5-man'!$BF$42="",999,'5-man'!$BF$42),OR('5-man'!CA$66="D",LEFT('5-man'!CA$66,3)="ST&gt;",OR(AND('5-man'!CA$63="ST&gt;4",CA252&gt;=100),AND('5-man'!CA$64="ST&gt;4",CA260&gt;=100),AND('5-man'!CA$65="ST&gt;4",CA268&gt;=100),AND('5-man'!CA$67="ST&gt;4",CA284&gt;=100))))),'5-man'!CA$62,0)</f>
        <v/>
      </c>
      <c r="CB283">
        <f>IF(OR('5-man'!CB$66="P",OR('5-man'!CB$66="R",'5-man'!CB$62=$R$282),AND('5-man'!CB$62&lt;=IF('5-man'!$BF$42="",999,'5-man'!$BF$42),OR('5-man'!CB$66="D",LEFT('5-man'!CB$66,3)="ST&gt;",OR(AND('5-man'!CB$63="ST&gt;4",CB252&gt;=100),AND('5-man'!CB$64="ST&gt;4",CB260&gt;=100),AND('5-man'!CB$65="ST&gt;4",CB268&gt;=100),AND('5-man'!CB$67="ST&gt;4",CB284&gt;=100))))),'5-man'!CB$62,0)</f>
        <v/>
      </c>
      <c r="CC283">
        <f>IF(OR('5-man'!CC$66="P",OR('5-man'!CC$66="R",'5-man'!CC$62=$R$282),AND('5-man'!CC$62&lt;=IF('5-man'!$BF$42="",999,'5-man'!$BF$42),OR('5-man'!CC$66="D",LEFT('5-man'!CC$66,3)="ST&gt;",OR(AND('5-man'!CC$63="ST&gt;4",CC252&gt;=100),AND('5-man'!CC$64="ST&gt;4",CC260&gt;=100),AND('5-man'!CC$65="ST&gt;4",CC268&gt;=100),AND('5-man'!CC$67="ST&gt;4",CC284&gt;=100))))),'5-man'!CC$62,0)</f>
        <v/>
      </c>
      <c r="CD283">
        <f>IF(OR('5-man'!CD$66="P",OR('5-man'!CD$66="R",'5-man'!CD$62=$R$282),AND('5-man'!CD$62&lt;=IF('5-man'!$BF$42="",999,'5-man'!$BF$42),OR('5-man'!CD$66="D",LEFT('5-man'!CD$66,3)="ST&gt;",OR(AND('5-man'!CD$63="ST&gt;4",CD252&gt;=100),AND('5-man'!CD$64="ST&gt;4",CD260&gt;=100),AND('5-man'!CD$65="ST&gt;4",CD268&gt;=100),AND('5-man'!CD$67="ST&gt;4",CD284&gt;=100))))),'5-man'!CD$62,0)</f>
        <v/>
      </c>
    </row>
    <row r="284">
      <c r="A284" t="inlineStr">
        <is>
          <t>P5 s1</t>
        </is>
      </c>
      <c r="C284">
        <f>MIN(100,B285+IF(AND(OR(NOT(ISNUMBER($R$290)),'5-man'!C$62&gt;$R$290),B285&lt;100,B286+1&gt;=IF(OR('5-man'!$F$46=TRUE,'5-man'!$F$46="TRUE",'5-man'!$F$46="Yes"),25,50)),10,0)+IF('5-man'!C$62=$Q$290,25,0))</f>
        <v/>
      </c>
      <c r="D284">
        <f>MIN(100,C285+IF(AND(OR(NOT(ISNUMBER($R$290)),'5-man'!D$62&gt;$R$290),C285&lt;100,C286+1&gt;=IF(OR('5-man'!$F$46=TRUE,'5-man'!$F$46="TRUE",'5-man'!$F$46="Yes"),25,50)),10,0)+IF('5-man'!D$62=$Q$290,25,0))</f>
        <v/>
      </c>
      <c r="E284">
        <f>MIN(100,D285+IF(AND(OR(NOT(ISNUMBER($R$290)),'5-man'!E$62&gt;$R$290),D285&lt;100,D286+1&gt;=IF(OR('5-man'!$F$46=TRUE,'5-man'!$F$46="TRUE",'5-man'!$F$46="Yes"),25,50)),10,0)+IF('5-man'!E$62=$Q$290,25,0))</f>
        <v/>
      </c>
      <c r="F284">
        <f>MIN(100,E285+IF(AND(OR(NOT(ISNUMBER($R$290)),'5-man'!F$62&gt;$R$290),E285&lt;100,E286+1&gt;=IF(OR('5-man'!$F$46=TRUE,'5-man'!$F$46="TRUE",'5-man'!$F$46="Yes"),25,50)),10,0)+IF('5-man'!F$62=$Q$290,25,0))</f>
        <v/>
      </c>
      <c r="G284">
        <f>MIN(100,F285+IF(AND(OR(NOT(ISNUMBER($R$290)),'5-man'!G$62&gt;$R$290),F285&lt;100,F286+1&gt;=IF(OR('5-man'!$F$46=TRUE,'5-man'!$F$46="TRUE",'5-man'!$F$46="Yes"),25,50)),10,0)+IF('5-man'!G$62=$Q$290,25,0))</f>
        <v/>
      </c>
      <c r="H284">
        <f>MIN(100,G285+IF(AND(OR(NOT(ISNUMBER($R$290)),'5-man'!H$62&gt;$R$290),G285&lt;100,G286+1&gt;=IF(OR('5-man'!$F$46=TRUE,'5-man'!$F$46="TRUE",'5-man'!$F$46="Yes"),25,50)),10,0)+IF('5-man'!H$62=$Q$290,25,0))</f>
        <v/>
      </c>
      <c r="I284">
        <f>MIN(100,H285+IF(AND(OR(NOT(ISNUMBER($R$290)),'5-man'!I$62&gt;$R$290),H285&lt;100,H286+1&gt;=IF(OR('5-man'!$F$46=TRUE,'5-man'!$F$46="TRUE",'5-man'!$F$46="Yes"),25,50)),10,0)+IF('5-man'!I$62=$Q$290,25,0))</f>
        <v/>
      </c>
      <c r="J284">
        <f>MIN(100,I285+IF(AND(OR(NOT(ISNUMBER($R$290)),'5-man'!J$62&gt;$R$290),I285&lt;100,I286+1&gt;=IF(OR('5-man'!$F$46=TRUE,'5-man'!$F$46="TRUE",'5-man'!$F$46="Yes"),25,50)),10,0)+IF('5-man'!J$62=$Q$290,25,0))</f>
        <v/>
      </c>
      <c r="K284">
        <f>MIN(100,J285+IF(AND(OR(NOT(ISNUMBER($R$290)),'5-man'!K$62&gt;$R$290),J285&lt;100,J286+1&gt;=IF(OR('5-man'!$F$46=TRUE,'5-man'!$F$46="TRUE",'5-man'!$F$46="Yes"),25,50)),10,0)+IF('5-man'!K$62=$Q$290,25,0))</f>
        <v/>
      </c>
      <c r="L284">
        <f>MIN(100,K285+IF(AND(OR(NOT(ISNUMBER($R$290)),'5-man'!L$62&gt;$R$290),K285&lt;100,K286+1&gt;=IF(OR('5-man'!$F$46=TRUE,'5-man'!$F$46="TRUE",'5-man'!$F$46="Yes"),25,50)),10,0)+IF('5-man'!L$62=$Q$290,25,0))</f>
        <v/>
      </c>
      <c r="M284">
        <f>MIN(100,L285+IF(AND(OR(NOT(ISNUMBER($R$290)),'5-man'!M$62&gt;$R$290),L285&lt;100,L286+1&gt;=IF(OR('5-man'!$F$46=TRUE,'5-man'!$F$46="TRUE",'5-man'!$F$46="Yes"),25,50)),10,0)+IF('5-man'!M$62=$Q$290,25,0))</f>
        <v/>
      </c>
      <c r="N284">
        <f>MIN(100,M285+IF(AND(OR(NOT(ISNUMBER($R$290)),'5-man'!N$62&gt;$R$290),M285&lt;100,M286+1&gt;=IF(OR('5-man'!$F$46=TRUE,'5-man'!$F$46="TRUE",'5-man'!$F$46="Yes"),25,50)),10,0)+IF('5-man'!N$62=$Q$290,25,0))</f>
        <v/>
      </c>
      <c r="O284">
        <f>MIN(100,N285+IF(AND(OR(NOT(ISNUMBER($R$290)),'5-man'!O$62&gt;$R$290),N285&lt;100,N286+1&gt;=IF(OR('5-man'!$F$46=TRUE,'5-man'!$F$46="TRUE",'5-man'!$F$46="Yes"),25,50)),10,0)+IF('5-man'!O$62=$Q$290,25,0))</f>
        <v/>
      </c>
      <c r="P284">
        <f>MIN(100,O285+IF(AND(OR(NOT(ISNUMBER($R$290)),'5-man'!P$62&gt;$R$290),O285&lt;100,O286+1&gt;=IF(OR('5-man'!$F$46=TRUE,'5-man'!$F$46="TRUE",'5-man'!$F$46="Yes"),25,50)),10,0)+IF('5-man'!P$62=$Q$290,25,0))</f>
        <v/>
      </c>
      <c r="Q284">
        <f>MIN(100,P285+IF(AND(OR(NOT(ISNUMBER($R$290)),'5-man'!Q$62&gt;$R$290),P285&lt;100,P286+1&gt;=IF(OR('5-man'!$F$46=TRUE,'5-man'!$F$46="TRUE",'5-man'!$F$46="Yes"),25,50)),10,0)+IF('5-man'!Q$62=$Q$290,25,0))</f>
        <v/>
      </c>
      <c r="R284">
        <f>MIN(100,Q285+IF(AND(OR(NOT(ISNUMBER($R$290)),'5-man'!R$62&gt;$R$290),Q285&lt;100,Q286+1&gt;=IF(OR('5-man'!$F$46=TRUE,'5-man'!$F$46="TRUE",'5-man'!$F$46="Yes"),25,50)),10,0)+IF('5-man'!R$62=$Q$290,25,0))</f>
        <v/>
      </c>
      <c r="S284">
        <f>MIN(100,R285+IF(AND(OR(NOT(ISNUMBER($R$290)),'5-man'!S$62&gt;$R$290),R285&lt;100,R286+1&gt;=IF(OR('5-man'!$F$46=TRUE,'5-man'!$F$46="TRUE",'5-man'!$F$46="Yes"),25,50)),10,0)+IF('5-man'!S$62=$Q$290,25,0))</f>
        <v/>
      </c>
      <c r="T284">
        <f>MIN(100,S285+IF(AND(OR(NOT(ISNUMBER($R$290)),'5-man'!T$62&gt;$R$290),S285&lt;100,S286+1&gt;=IF(OR('5-man'!$F$46=TRUE,'5-man'!$F$46="TRUE",'5-man'!$F$46="Yes"),25,50)),10,0)+IF('5-man'!T$62=$Q$290,25,0))</f>
        <v/>
      </c>
      <c r="U284">
        <f>MIN(100,T285+IF(AND(OR(NOT(ISNUMBER($R$290)),'5-man'!U$62&gt;$R$290),T285&lt;100,T286+1&gt;=IF(OR('5-man'!$F$46=TRUE,'5-man'!$F$46="TRUE",'5-man'!$F$46="Yes"),25,50)),10,0)+IF('5-man'!U$62=$Q$290,25,0))</f>
        <v/>
      </c>
      <c r="V284">
        <f>MIN(100,U285+IF(AND(OR(NOT(ISNUMBER($R$290)),'5-man'!V$62&gt;$R$290),U285&lt;100,U286+1&gt;=IF(OR('5-man'!$F$46=TRUE,'5-man'!$F$46="TRUE",'5-man'!$F$46="Yes"),25,50)),10,0)+IF('5-man'!V$62=$Q$290,25,0))</f>
        <v/>
      </c>
      <c r="W284">
        <f>MIN(100,V285+IF(AND(OR(NOT(ISNUMBER($R$290)),'5-man'!W$62&gt;$R$290),V285&lt;100,V286+1&gt;=IF(OR('5-man'!$F$46=TRUE,'5-man'!$F$46="TRUE",'5-man'!$F$46="Yes"),25,50)),10,0)+IF('5-man'!W$62=$Q$290,25,0))</f>
        <v/>
      </c>
      <c r="X284">
        <f>MIN(100,W285+IF(AND(OR(NOT(ISNUMBER($R$290)),'5-man'!X$62&gt;$R$290),W285&lt;100,W286+1&gt;=IF(OR('5-man'!$F$46=TRUE,'5-man'!$F$46="TRUE",'5-man'!$F$46="Yes"),25,50)),10,0)+IF('5-man'!X$62=$Q$290,25,0))</f>
        <v/>
      </c>
      <c r="Y284">
        <f>MIN(100,X285+IF(AND(OR(NOT(ISNUMBER($R$290)),'5-man'!Y$62&gt;$R$290),X285&lt;100,X286+1&gt;=IF(OR('5-man'!$F$46=TRUE,'5-man'!$F$46="TRUE",'5-man'!$F$46="Yes"),25,50)),10,0)+IF('5-man'!Y$62=$Q$290,25,0))</f>
        <v/>
      </c>
      <c r="Z284">
        <f>MIN(100,Y285+IF(AND(OR(NOT(ISNUMBER($R$290)),'5-man'!Z$62&gt;$R$290),Y285&lt;100,Y286+1&gt;=IF(OR('5-man'!$F$46=TRUE,'5-man'!$F$46="TRUE",'5-man'!$F$46="Yes"),25,50)),10,0)+IF('5-man'!Z$62=$Q$290,25,0))</f>
        <v/>
      </c>
      <c r="AA284">
        <f>MIN(100,Z285+IF(AND(OR(NOT(ISNUMBER($R$290)),'5-man'!AA$62&gt;$R$290),Z285&lt;100,Z286+1&gt;=IF(OR('5-man'!$F$46=TRUE,'5-man'!$F$46="TRUE",'5-man'!$F$46="Yes"),25,50)),10,0)+IF('5-man'!AA$62=$Q$290,25,0))</f>
        <v/>
      </c>
      <c r="AB284">
        <f>MIN(100,AA285+IF(AND(OR(NOT(ISNUMBER($R$290)),'5-man'!AB$62&gt;$R$290),AA285&lt;100,AA286+1&gt;=IF(OR('5-man'!$F$46=TRUE,'5-man'!$F$46="TRUE",'5-man'!$F$46="Yes"),25,50)),10,0)+IF('5-man'!AB$62=$Q$290,25,0))</f>
        <v/>
      </c>
      <c r="AC284">
        <f>MIN(100,AB285+IF(AND(OR(NOT(ISNUMBER($R$290)),'5-man'!AC$62&gt;$R$290),AB285&lt;100,AB286+1&gt;=IF(OR('5-man'!$F$46=TRUE,'5-man'!$F$46="TRUE",'5-man'!$F$46="Yes"),25,50)),10,0)+IF('5-man'!AC$62=$Q$290,25,0))</f>
        <v/>
      </c>
      <c r="AD284">
        <f>MIN(100,AC285+IF(AND(OR(NOT(ISNUMBER($R$290)),'5-man'!AD$62&gt;$R$290),AC285&lt;100,AC286+1&gt;=IF(OR('5-man'!$F$46=TRUE,'5-man'!$F$46="TRUE",'5-man'!$F$46="Yes"),25,50)),10,0)+IF('5-man'!AD$62=$Q$290,25,0))</f>
        <v/>
      </c>
      <c r="AE284">
        <f>MIN(100,AD285+IF(AND(OR(NOT(ISNUMBER($R$290)),'5-man'!AE$62&gt;$R$290),AD285&lt;100,AD286+1&gt;=IF(OR('5-man'!$F$46=TRUE,'5-man'!$F$46="TRUE",'5-man'!$F$46="Yes"),25,50)),10,0)+IF('5-man'!AE$62=$Q$290,25,0))</f>
        <v/>
      </c>
      <c r="AF284">
        <f>MIN(100,AE285+IF(AND(OR(NOT(ISNUMBER($R$290)),'5-man'!AF$62&gt;$R$290),AE285&lt;100,AE286+1&gt;=IF(OR('5-man'!$F$46=TRUE,'5-man'!$F$46="TRUE",'5-man'!$F$46="Yes"),25,50)),10,0)+IF('5-man'!AF$62=$Q$290,25,0))</f>
        <v/>
      </c>
      <c r="AG284">
        <f>MIN(100,AF285+IF(AND(OR(NOT(ISNUMBER($R$290)),'5-man'!AG$62&gt;$R$290),AF285&lt;100,AF286+1&gt;=IF(OR('5-man'!$F$46=TRUE,'5-man'!$F$46="TRUE",'5-man'!$F$46="Yes"),25,50)),10,0)+IF('5-man'!AG$62=$Q$290,25,0))</f>
        <v/>
      </c>
      <c r="AH284">
        <f>MIN(100,AG285+IF(AND(OR(NOT(ISNUMBER($R$290)),'5-man'!AH$62&gt;$R$290),AG285&lt;100,AG286+1&gt;=IF(OR('5-man'!$F$46=TRUE,'5-man'!$F$46="TRUE",'5-man'!$F$46="Yes"),25,50)),10,0)+IF('5-man'!AH$62=$Q$290,25,0))</f>
        <v/>
      </c>
      <c r="AI284">
        <f>MIN(100,AH285+IF(AND(OR(NOT(ISNUMBER($R$290)),'5-man'!AI$62&gt;$R$290),AH285&lt;100,AH286+1&gt;=IF(OR('5-man'!$F$46=TRUE,'5-man'!$F$46="TRUE",'5-man'!$F$46="Yes"),25,50)),10,0)+IF('5-man'!AI$62=$Q$290,25,0))</f>
        <v/>
      </c>
      <c r="AJ284">
        <f>MIN(100,AI285+IF(AND(OR(NOT(ISNUMBER($R$290)),'5-man'!AJ$62&gt;$R$290),AI285&lt;100,AI286+1&gt;=IF(OR('5-man'!$F$46=TRUE,'5-man'!$F$46="TRUE",'5-man'!$F$46="Yes"),25,50)),10,0)+IF('5-man'!AJ$62=$Q$290,25,0))</f>
        <v/>
      </c>
      <c r="AK284">
        <f>MIN(100,AJ285+IF(AND(OR(NOT(ISNUMBER($R$290)),'5-man'!AK$62&gt;$R$290),AJ285&lt;100,AJ286+1&gt;=IF(OR('5-man'!$F$46=TRUE,'5-man'!$F$46="TRUE",'5-man'!$F$46="Yes"),25,50)),10,0)+IF('5-man'!AK$62=$Q$290,25,0))</f>
        <v/>
      </c>
      <c r="AL284">
        <f>MIN(100,AK285+IF(AND(OR(NOT(ISNUMBER($R$290)),'5-man'!AL$62&gt;$R$290),AK285&lt;100,AK286+1&gt;=IF(OR('5-man'!$F$46=TRUE,'5-man'!$F$46="TRUE",'5-man'!$F$46="Yes"),25,50)),10,0)+IF('5-man'!AL$62=$Q$290,25,0))</f>
        <v/>
      </c>
      <c r="AM284">
        <f>MIN(100,AL285+IF(AND(OR(NOT(ISNUMBER($R$290)),'5-man'!AM$62&gt;$R$290),AL285&lt;100,AL286+1&gt;=IF(OR('5-man'!$F$46=TRUE,'5-man'!$F$46="TRUE",'5-man'!$F$46="Yes"),25,50)),10,0)+IF('5-man'!AM$62=$Q$290,25,0))</f>
        <v/>
      </c>
      <c r="AN284">
        <f>MIN(100,AM285+IF(AND(OR(NOT(ISNUMBER($R$290)),'5-man'!AN$62&gt;$R$290),AM285&lt;100,AM286+1&gt;=IF(OR('5-man'!$F$46=TRUE,'5-man'!$F$46="TRUE",'5-man'!$F$46="Yes"),25,50)),10,0)+IF('5-man'!AN$62=$Q$290,25,0))</f>
        <v/>
      </c>
      <c r="AO284">
        <f>MIN(100,AN285+IF(AND(OR(NOT(ISNUMBER($R$290)),'5-man'!AO$62&gt;$R$290),AN285&lt;100,AN286+1&gt;=IF(OR('5-man'!$F$46=TRUE,'5-man'!$F$46="TRUE",'5-man'!$F$46="Yes"),25,50)),10,0)+IF('5-man'!AO$62=$Q$290,25,0))</f>
        <v/>
      </c>
      <c r="AP284">
        <f>MIN(100,AO285+IF(AND(OR(NOT(ISNUMBER($R$290)),'5-man'!AP$62&gt;$R$290),AO285&lt;100,AO286+1&gt;=IF(OR('5-man'!$F$46=TRUE,'5-man'!$F$46="TRUE",'5-man'!$F$46="Yes"),25,50)),10,0)+IF('5-man'!AP$62=$Q$290,25,0))</f>
        <v/>
      </c>
      <c r="AQ284">
        <f>MIN(100,AP285+IF(AND(OR(NOT(ISNUMBER($R$290)),'5-man'!AQ$62&gt;$R$290),AP285&lt;100,AP286+1&gt;=IF(OR('5-man'!$F$46=TRUE,'5-man'!$F$46="TRUE",'5-man'!$F$46="Yes"),25,50)),10,0)+IF('5-man'!AQ$62=$Q$290,25,0))</f>
        <v/>
      </c>
      <c r="AR284">
        <f>MIN(100,AQ285+IF(AND(OR(NOT(ISNUMBER($R$290)),'5-man'!AR$62&gt;$R$290),AQ285&lt;100,AQ286+1&gt;=IF(OR('5-man'!$F$46=TRUE,'5-man'!$F$46="TRUE",'5-man'!$F$46="Yes"),25,50)),10,0)+IF('5-man'!AR$62=$Q$290,25,0))</f>
        <v/>
      </c>
      <c r="AS284">
        <f>MIN(100,AR285+IF(AND(OR(NOT(ISNUMBER($R$290)),'5-man'!AS$62&gt;$R$290),AR285&lt;100,AR286+1&gt;=IF(OR('5-man'!$F$46=TRUE,'5-man'!$F$46="TRUE",'5-man'!$F$46="Yes"),25,50)),10,0)+IF('5-man'!AS$62=$Q$290,25,0))</f>
        <v/>
      </c>
      <c r="AT284">
        <f>MIN(100,AS285+IF(AND(OR(NOT(ISNUMBER($R$290)),'5-man'!AT$62&gt;$R$290),AS285&lt;100,AS286+1&gt;=IF(OR('5-man'!$F$46=TRUE,'5-man'!$F$46="TRUE",'5-man'!$F$46="Yes"),25,50)),10,0)+IF('5-man'!AT$62=$Q$290,25,0))</f>
        <v/>
      </c>
      <c r="AU284">
        <f>MIN(100,AT285+IF(AND(OR(NOT(ISNUMBER($R$290)),'5-man'!AU$62&gt;$R$290),AT285&lt;100,AT286+1&gt;=IF(OR('5-man'!$F$46=TRUE,'5-man'!$F$46="TRUE",'5-man'!$F$46="Yes"),25,50)),10,0)+IF('5-man'!AU$62=$Q$290,25,0))</f>
        <v/>
      </c>
      <c r="AV284">
        <f>MIN(100,AU285+IF(AND(OR(NOT(ISNUMBER($R$290)),'5-man'!AV$62&gt;$R$290),AU285&lt;100,AU286+1&gt;=IF(OR('5-man'!$F$46=TRUE,'5-man'!$F$46="TRUE",'5-man'!$F$46="Yes"),25,50)),10,0)+IF('5-man'!AV$62=$Q$290,25,0))</f>
        <v/>
      </c>
      <c r="AW284">
        <f>MIN(100,AV285+IF(AND(OR(NOT(ISNUMBER($R$290)),'5-man'!AW$62&gt;$R$290),AV285&lt;100,AV286+1&gt;=IF(OR('5-man'!$F$46=TRUE,'5-man'!$F$46="TRUE",'5-man'!$F$46="Yes"),25,50)),10,0)+IF('5-man'!AW$62=$Q$290,25,0))</f>
        <v/>
      </c>
      <c r="AX284">
        <f>MIN(100,AW285+IF(AND(OR(NOT(ISNUMBER($R$290)),'5-man'!AX$62&gt;$R$290),AW285&lt;100,AW286+1&gt;=IF(OR('5-man'!$F$46=TRUE,'5-man'!$F$46="TRUE",'5-man'!$F$46="Yes"),25,50)),10,0)+IF('5-man'!AX$62=$Q$290,25,0))</f>
        <v/>
      </c>
      <c r="AY284">
        <f>MIN(100,AX285+IF(AND(OR(NOT(ISNUMBER($R$290)),'5-man'!AY$62&gt;$R$290),AX285&lt;100,AX286+1&gt;=IF(OR('5-man'!$F$46=TRUE,'5-man'!$F$46="TRUE",'5-man'!$F$46="Yes"),25,50)),10,0)+IF('5-man'!AY$62=$Q$290,25,0))</f>
        <v/>
      </c>
      <c r="AZ284">
        <f>MIN(100,AY285+IF(AND(OR(NOT(ISNUMBER($R$290)),'5-man'!AZ$62&gt;$R$290),AY285&lt;100,AY286+1&gt;=IF(OR('5-man'!$F$46=TRUE,'5-man'!$F$46="TRUE",'5-man'!$F$46="Yes"),25,50)),10,0)+IF('5-man'!AZ$62=$Q$290,25,0))</f>
        <v/>
      </c>
      <c r="BA284">
        <f>MIN(100,AZ285+IF(AND(OR(NOT(ISNUMBER($R$290)),'5-man'!BA$62&gt;$R$290),AZ285&lt;100,AZ286+1&gt;=IF(OR('5-man'!$F$46=TRUE,'5-man'!$F$46="TRUE",'5-man'!$F$46="Yes"),25,50)),10,0)+IF('5-man'!BA$62=$Q$290,25,0))</f>
        <v/>
      </c>
      <c r="BB284">
        <f>MIN(100,BA285+IF(AND(OR(NOT(ISNUMBER($R$290)),'5-man'!BB$62&gt;$R$290),BA285&lt;100,BA286+1&gt;=IF(OR('5-man'!$F$46=TRUE,'5-man'!$F$46="TRUE",'5-man'!$F$46="Yes"),25,50)),10,0)+IF('5-man'!BB$62=$Q$290,25,0))</f>
        <v/>
      </c>
      <c r="BC284">
        <f>MIN(100,BB285+IF(AND(OR(NOT(ISNUMBER($R$290)),'5-man'!BC$62&gt;$R$290),BB285&lt;100,BB286+1&gt;=IF(OR('5-man'!$F$46=TRUE,'5-man'!$F$46="TRUE",'5-man'!$F$46="Yes"),25,50)),10,0)+IF('5-man'!BC$62=$Q$290,25,0))</f>
        <v/>
      </c>
      <c r="BD284">
        <f>MIN(100,BC285+IF(AND(OR(NOT(ISNUMBER($R$290)),'5-man'!BD$62&gt;$R$290),BC285&lt;100,BC286+1&gt;=IF(OR('5-man'!$F$46=TRUE,'5-man'!$F$46="TRUE",'5-man'!$F$46="Yes"),25,50)),10,0)+IF('5-man'!BD$62=$Q$290,25,0))</f>
        <v/>
      </c>
      <c r="BE284">
        <f>MIN(100,BD285+IF(AND(OR(NOT(ISNUMBER($R$290)),'5-man'!BE$62&gt;$R$290),BD285&lt;100,BD286+1&gt;=IF(OR('5-man'!$F$46=TRUE,'5-man'!$F$46="TRUE",'5-man'!$F$46="Yes"),25,50)),10,0)+IF('5-man'!BE$62=$Q$290,25,0))</f>
        <v/>
      </c>
      <c r="BF284">
        <f>MIN(100,BE285+IF(AND(OR(NOT(ISNUMBER($R$290)),'5-man'!BF$62&gt;$R$290),BE285&lt;100,BE286+1&gt;=IF(OR('5-man'!$F$46=TRUE,'5-man'!$F$46="TRUE",'5-man'!$F$46="Yes"),25,50)),10,0)+IF('5-man'!BF$62=$Q$290,25,0))</f>
        <v/>
      </c>
      <c r="BG284">
        <f>MIN(100,BF285+IF(AND(OR(NOT(ISNUMBER($R$290)),'5-man'!BG$62&gt;$R$290),BF285&lt;100,BF286+1&gt;=IF(OR('5-man'!$F$46=TRUE,'5-man'!$F$46="TRUE",'5-man'!$F$46="Yes"),25,50)),10,0)+IF('5-man'!BG$62=$Q$290,25,0))</f>
        <v/>
      </c>
      <c r="BH284">
        <f>MIN(100,BG285+IF(AND(OR(NOT(ISNUMBER($R$290)),'5-man'!BH$62&gt;$R$290),BG285&lt;100,BG286+1&gt;=IF(OR('5-man'!$F$46=TRUE,'5-man'!$F$46="TRUE",'5-man'!$F$46="Yes"),25,50)),10,0)+IF('5-man'!BH$62=$Q$290,25,0))</f>
        <v/>
      </c>
      <c r="BI284">
        <f>MIN(100,BH285+IF(AND(OR(NOT(ISNUMBER($R$290)),'5-man'!BI$62&gt;$R$290),BH285&lt;100,BH286+1&gt;=IF(OR('5-man'!$F$46=TRUE,'5-man'!$F$46="TRUE",'5-man'!$F$46="Yes"),25,50)),10,0)+IF('5-man'!BI$62=$Q$290,25,0))</f>
        <v/>
      </c>
      <c r="BJ284">
        <f>MIN(100,BI285+IF(AND(OR(NOT(ISNUMBER($R$290)),'5-man'!BJ$62&gt;$R$290),BI285&lt;100,BI286+1&gt;=IF(OR('5-man'!$F$46=TRUE,'5-man'!$F$46="TRUE",'5-man'!$F$46="Yes"),25,50)),10,0)+IF('5-man'!BJ$62=$Q$290,25,0))</f>
        <v/>
      </c>
      <c r="BK284">
        <f>MIN(100,BJ285+IF(AND(OR(NOT(ISNUMBER($R$290)),'5-man'!BK$62&gt;$R$290),BJ285&lt;100,BJ286+1&gt;=IF(OR('5-man'!$F$46=TRUE,'5-man'!$F$46="TRUE",'5-man'!$F$46="Yes"),25,50)),10,0)+IF('5-man'!BK$62=$Q$290,25,0))</f>
        <v/>
      </c>
      <c r="BL284">
        <f>MIN(100,BK285+IF(AND(OR(NOT(ISNUMBER($R$290)),'5-man'!BL$62&gt;$R$290),BK285&lt;100,BK286+1&gt;=IF(OR('5-man'!$F$46=TRUE,'5-man'!$F$46="TRUE",'5-man'!$F$46="Yes"),25,50)),10,0)+IF('5-man'!BL$62=$Q$290,25,0))</f>
        <v/>
      </c>
      <c r="BM284">
        <f>MIN(100,BL285+IF(AND(OR(NOT(ISNUMBER($R$290)),'5-man'!BM$62&gt;$R$290),BL285&lt;100,BL286+1&gt;=IF(OR('5-man'!$F$46=TRUE,'5-man'!$F$46="TRUE",'5-man'!$F$46="Yes"),25,50)),10,0)+IF('5-man'!BM$62=$Q$290,25,0))</f>
        <v/>
      </c>
      <c r="BN284">
        <f>MIN(100,BM285+IF(AND(OR(NOT(ISNUMBER($R$290)),'5-man'!BN$62&gt;$R$290),BM285&lt;100,BM286+1&gt;=IF(OR('5-man'!$F$46=TRUE,'5-man'!$F$46="TRUE",'5-man'!$F$46="Yes"),25,50)),10,0)+IF('5-man'!BN$62=$Q$290,25,0))</f>
        <v/>
      </c>
      <c r="BO284">
        <f>MIN(100,BN285+IF(AND(OR(NOT(ISNUMBER($R$290)),'5-man'!BO$62&gt;$R$290),BN285&lt;100,BN286+1&gt;=IF(OR('5-man'!$F$46=TRUE,'5-man'!$F$46="TRUE",'5-man'!$F$46="Yes"),25,50)),10,0)+IF('5-man'!BO$62=$Q$290,25,0))</f>
        <v/>
      </c>
      <c r="BP284">
        <f>MIN(100,BO285+IF(AND(OR(NOT(ISNUMBER($R$290)),'5-man'!BP$62&gt;$R$290),BO285&lt;100,BO286+1&gt;=IF(OR('5-man'!$F$46=TRUE,'5-man'!$F$46="TRUE",'5-man'!$F$46="Yes"),25,50)),10,0)+IF('5-man'!BP$62=$Q$290,25,0))</f>
        <v/>
      </c>
      <c r="BQ284">
        <f>MIN(100,BP285+IF(AND(OR(NOT(ISNUMBER($R$290)),'5-man'!BQ$62&gt;$R$290),BP285&lt;100,BP286+1&gt;=IF(OR('5-man'!$F$46=TRUE,'5-man'!$F$46="TRUE",'5-man'!$F$46="Yes"),25,50)),10,0)+IF('5-man'!BQ$62=$Q$290,25,0))</f>
        <v/>
      </c>
      <c r="BR284">
        <f>MIN(100,BQ285+IF(AND(OR(NOT(ISNUMBER($R$290)),'5-man'!BR$62&gt;$R$290),BQ285&lt;100,BQ286+1&gt;=IF(OR('5-man'!$F$46=TRUE,'5-man'!$F$46="TRUE",'5-man'!$F$46="Yes"),25,50)),10,0)+IF('5-man'!BR$62=$Q$290,25,0))</f>
        <v/>
      </c>
      <c r="BS284">
        <f>MIN(100,BR285+IF(AND(OR(NOT(ISNUMBER($R$290)),'5-man'!BS$62&gt;$R$290),BR285&lt;100,BR286+1&gt;=IF(OR('5-man'!$F$46=TRUE,'5-man'!$F$46="TRUE",'5-man'!$F$46="Yes"),25,50)),10,0)+IF('5-man'!BS$62=$Q$290,25,0))</f>
        <v/>
      </c>
      <c r="BT284">
        <f>MIN(100,BS285+IF(AND(OR(NOT(ISNUMBER($R$290)),'5-man'!BT$62&gt;$R$290),BS285&lt;100,BS286+1&gt;=IF(OR('5-man'!$F$46=TRUE,'5-man'!$F$46="TRUE",'5-man'!$F$46="Yes"),25,50)),10,0)+IF('5-man'!BT$62=$Q$290,25,0))</f>
        <v/>
      </c>
      <c r="BU284">
        <f>MIN(100,BT285+IF(AND(OR(NOT(ISNUMBER($R$290)),'5-man'!BU$62&gt;$R$290),BT285&lt;100,BT286+1&gt;=IF(OR('5-man'!$F$46=TRUE,'5-man'!$F$46="TRUE",'5-man'!$F$46="Yes"),25,50)),10,0)+IF('5-man'!BU$62=$Q$290,25,0))</f>
        <v/>
      </c>
      <c r="BV284">
        <f>MIN(100,BU285+IF(AND(OR(NOT(ISNUMBER($R$290)),'5-man'!BV$62&gt;$R$290),BU285&lt;100,BU286+1&gt;=IF(OR('5-man'!$F$46=TRUE,'5-man'!$F$46="TRUE",'5-man'!$F$46="Yes"),25,50)),10,0)+IF('5-man'!BV$62=$Q$290,25,0))</f>
        <v/>
      </c>
      <c r="BW284">
        <f>MIN(100,BV285+IF(AND(OR(NOT(ISNUMBER($R$290)),'5-man'!BW$62&gt;$R$290),BV285&lt;100,BV286+1&gt;=IF(OR('5-man'!$F$46=TRUE,'5-man'!$F$46="TRUE",'5-man'!$F$46="Yes"),25,50)),10,0)+IF('5-man'!BW$62=$Q$290,25,0))</f>
        <v/>
      </c>
      <c r="BX284">
        <f>MIN(100,BW285+IF(AND(OR(NOT(ISNUMBER($R$290)),'5-man'!BX$62&gt;$R$290),BW285&lt;100,BW286+1&gt;=IF(OR('5-man'!$F$46=TRUE,'5-man'!$F$46="TRUE",'5-man'!$F$46="Yes"),25,50)),10,0)+IF('5-man'!BX$62=$Q$290,25,0))</f>
        <v/>
      </c>
      <c r="BY284">
        <f>MIN(100,BX285+IF(AND(OR(NOT(ISNUMBER($R$290)),'5-man'!BY$62&gt;$R$290),BX285&lt;100,BX286+1&gt;=IF(OR('5-man'!$F$46=TRUE,'5-man'!$F$46="TRUE",'5-man'!$F$46="Yes"),25,50)),10,0)+IF('5-man'!BY$62=$Q$290,25,0))</f>
        <v/>
      </c>
      <c r="BZ284">
        <f>MIN(100,BY285+IF(AND(OR(NOT(ISNUMBER($R$290)),'5-man'!BZ$62&gt;$R$290),BY285&lt;100,BY286+1&gt;=IF(OR('5-man'!$F$46=TRUE,'5-man'!$F$46="TRUE",'5-man'!$F$46="Yes"),25,50)),10,0)+IF('5-man'!BZ$62=$Q$290,25,0))</f>
        <v/>
      </c>
      <c r="CA284">
        <f>MIN(100,BZ285+IF(AND(OR(NOT(ISNUMBER($R$290)),'5-man'!CA$62&gt;$R$290),BZ285&lt;100,BZ286+1&gt;=IF(OR('5-man'!$F$46=TRUE,'5-man'!$F$46="TRUE",'5-man'!$F$46="Yes"),25,50)),10,0)+IF('5-man'!CA$62=$Q$290,25,0))</f>
        <v/>
      </c>
      <c r="CB284">
        <f>MIN(100,CA285+IF(AND(OR(NOT(ISNUMBER($R$290)),'5-man'!CB$62&gt;$R$290),CA285&lt;100,CA286+1&gt;=IF(OR('5-man'!$F$46=TRUE,'5-man'!$F$46="TRUE",'5-man'!$F$46="Yes"),25,50)),10,0)+IF('5-man'!CB$62=$Q$290,25,0))</f>
        <v/>
      </c>
      <c r="CC284">
        <f>MIN(100,CB285+IF(AND(OR(NOT(ISNUMBER($R$290)),'5-man'!CC$62&gt;$R$290),CB285&lt;100,CB286+1&gt;=IF(OR('5-man'!$F$46=TRUE,'5-man'!$F$46="TRUE",'5-man'!$F$46="Yes"),25,50)),10,0)+IF('5-man'!CC$62=$Q$290,25,0))</f>
        <v/>
      </c>
      <c r="CD284">
        <f>MIN(100,CC285+IF(AND(OR(NOT(ISNUMBER($R$290)),'5-man'!CD$62&gt;$R$290),CC285&lt;100,CC286+1&gt;=IF(OR('5-man'!$F$46=TRUE,'5-man'!$F$46="TRUE",'5-man'!$F$46="Yes"),25,50)),10,0)+IF('5-man'!CD$62=$Q$290,25,0))</f>
        <v/>
      </c>
    </row>
    <row r="285">
      <c r="A285" t="inlineStr">
        <is>
          <t>P5 spec</t>
        </is>
      </c>
      <c r="B285">
        <f>IF('5-man'!$C$46="",100,'5-man'!$C$46)</f>
        <v/>
      </c>
      <c r="C285">
        <f>IF(OR('5-man'!C$67="R",'5-man'!C$62=$R$290),MIN(100,C284+10),IF('5-man'!C$67="P",MIN(100,C284+25),IF(AND('5-man'!C$67="D",C284&gt;=35,'5-man'!C$62&lt;=IF('5-man'!$BF$42="",999,'5-man'!$BF$42)),C284-35,IF(AND(LEFT('5-man'!C$67,3)="ST&gt;",C284&gt;=100,'5-man'!C$62&lt;=IF('5-man'!$BF$42="",999,'5-man'!$BF$42)),0,IF(AND(OR(AND('5-man'!C$63="ST&gt;5",C252&gt;=100),AND('5-man'!C$64="ST&gt;5",C260&gt;=100),AND('5-man'!C$65="ST&gt;5",C268&gt;=100),AND('5-man'!C$66="ST&gt;5",C276&gt;=100)),'5-man'!C$62&lt;=IF('5-man'!$BF$42="",999,'5-man'!$BF$42)),100,C284)))))</f>
        <v/>
      </c>
      <c r="D285">
        <f>IF(OR('5-man'!D$67="R",'5-man'!D$62=$R$290),MIN(100,D284+10),IF('5-man'!D$67="P",MIN(100,D284+25),IF(AND('5-man'!D$67="D",D284&gt;=35,'5-man'!D$62&lt;=IF('5-man'!$BF$42="",999,'5-man'!$BF$42)),D284-35,IF(AND(LEFT('5-man'!D$67,3)="ST&gt;",D284&gt;=100,'5-man'!D$62&lt;=IF('5-man'!$BF$42="",999,'5-man'!$BF$42)),0,IF(AND(OR(AND('5-man'!D$63="ST&gt;5",D252&gt;=100),AND('5-man'!D$64="ST&gt;5",D260&gt;=100),AND('5-man'!D$65="ST&gt;5",D268&gt;=100),AND('5-man'!D$66="ST&gt;5",D276&gt;=100)),'5-man'!D$62&lt;=IF('5-man'!$BF$42="",999,'5-man'!$BF$42)),100,D284)))))</f>
        <v/>
      </c>
      <c r="E285">
        <f>IF(OR('5-man'!E$67="R",'5-man'!E$62=$R$290),MIN(100,E284+10),IF('5-man'!E$67="P",MIN(100,E284+25),IF(AND('5-man'!E$67="D",E284&gt;=35,'5-man'!E$62&lt;=IF('5-man'!$BF$42="",999,'5-man'!$BF$42)),E284-35,IF(AND(LEFT('5-man'!E$67,3)="ST&gt;",E284&gt;=100,'5-man'!E$62&lt;=IF('5-man'!$BF$42="",999,'5-man'!$BF$42)),0,IF(AND(OR(AND('5-man'!E$63="ST&gt;5",E252&gt;=100),AND('5-man'!E$64="ST&gt;5",E260&gt;=100),AND('5-man'!E$65="ST&gt;5",E268&gt;=100),AND('5-man'!E$66="ST&gt;5",E276&gt;=100)),'5-man'!E$62&lt;=IF('5-man'!$BF$42="",999,'5-man'!$BF$42)),100,E284)))))</f>
        <v/>
      </c>
      <c r="F285">
        <f>IF(OR('5-man'!F$67="R",'5-man'!F$62=$R$290),MIN(100,F284+10),IF('5-man'!F$67="P",MIN(100,F284+25),IF(AND('5-man'!F$67="D",F284&gt;=35,'5-man'!F$62&lt;=IF('5-man'!$BF$42="",999,'5-man'!$BF$42)),F284-35,IF(AND(LEFT('5-man'!F$67,3)="ST&gt;",F284&gt;=100,'5-man'!F$62&lt;=IF('5-man'!$BF$42="",999,'5-man'!$BF$42)),0,IF(AND(OR(AND('5-man'!F$63="ST&gt;5",F252&gt;=100),AND('5-man'!F$64="ST&gt;5",F260&gt;=100),AND('5-man'!F$65="ST&gt;5",F268&gt;=100),AND('5-man'!F$66="ST&gt;5",F276&gt;=100)),'5-man'!F$62&lt;=IF('5-man'!$BF$42="",999,'5-man'!$BF$42)),100,F284)))))</f>
        <v/>
      </c>
      <c r="G285">
        <f>IF(OR('5-man'!G$67="R",'5-man'!G$62=$R$290),MIN(100,G284+10),IF('5-man'!G$67="P",MIN(100,G284+25),IF(AND('5-man'!G$67="D",G284&gt;=35,'5-man'!G$62&lt;=IF('5-man'!$BF$42="",999,'5-man'!$BF$42)),G284-35,IF(AND(LEFT('5-man'!G$67,3)="ST&gt;",G284&gt;=100,'5-man'!G$62&lt;=IF('5-man'!$BF$42="",999,'5-man'!$BF$42)),0,IF(AND(OR(AND('5-man'!G$63="ST&gt;5",G252&gt;=100),AND('5-man'!G$64="ST&gt;5",G260&gt;=100),AND('5-man'!G$65="ST&gt;5",G268&gt;=100),AND('5-man'!G$66="ST&gt;5",G276&gt;=100)),'5-man'!G$62&lt;=IF('5-man'!$BF$42="",999,'5-man'!$BF$42)),100,G284)))))</f>
        <v/>
      </c>
      <c r="H285">
        <f>IF(OR('5-man'!H$67="R",'5-man'!H$62=$R$290),MIN(100,H284+10),IF('5-man'!H$67="P",MIN(100,H284+25),IF(AND('5-man'!H$67="D",H284&gt;=35,'5-man'!H$62&lt;=IF('5-man'!$BF$42="",999,'5-man'!$BF$42)),H284-35,IF(AND(LEFT('5-man'!H$67,3)="ST&gt;",H284&gt;=100,'5-man'!H$62&lt;=IF('5-man'!$BF$42="",999,'5-man'!$BF$42)),0,IF(AND(OR(AND('5-man'!H$63="ST&gt;5",H252&gt;=100),AND('5-man'!H$64="ST&gt;5",H260&gt;=100),AND('5-man'!H$65="ST&gt;5",H268&gt;=100),AND('5-man'!H$66="ST&gt;5",H276&gt;=100)),'5-man'!H$62&lt;=IF('5-man'!$BF$42="",999,'5-man'!$BF$42)),100,H284)))))</f>
        <v/>
      </c>
      <c r="I285">
        <f>IF(OR('5-man'!I$67="R",'5-man'!I$62=$R$290),MIN(100,I284+10),IF('5-man'!I$67="P",MIN(100,I284+25),IF(AND('5-man'!I$67="D",I284&gt;=35,'5-man'!I$62&lt;=IF('5-man'!$BF$42="",999,'5-man'!$BF$42)),I284-35,IF(AND(LEFT('5-man'!I$67,3)="ST&gt;",I284&gt;=100,'5-man'!I$62&lt;=IF('5-man'!$BF$42="",999,'5-man'!$BF$42)),0,IF(AND(OR(AND('5-man'!I$63="ST&gt;5",I252&gt;=100),AND('5-man'!I$64="ST&gt;5",I260&gt;=100),AND('5-man'!I$65="ST&gt;5",I268&gt;=100),AND('5-man'!I$66="ST&gt;5",I276&gt;=100)),'5-man'!I$62&lt;=IF('5-man'!$BF$42="",999,'5-man'!$BF$42)),100,I284)))))</f>
        <v/>
      </c>
      <c r="J285">
        <f>IF(OR('5-man'!J$67="R",'5-man'!J$62=$R$290),MIN(100,J284+10),IF('5-man'!J$67="P",MIN(100,J284+25),IF(AND('5-man'!J$67="D",J284&gt;=35,'5-man'!J$62&lt;=IF('5-man'!$BF$42="",999,'5-man'!$BF$42)),J284-35,IF(AND(LEFT('5-man'!J$67,3)="ST&gt;",J284&gt;=100,'5-man'!J$62&lt;=IF('5-man'!$BF$42="",999,'5-man'!$BF$42)),0,IF(AND(OR(AND('5-man'!J$63="ST&gt;5",J252&gt;=100),AND('5-man'!J$64="ST&gt;5",J260&gt;=100),AND('5-man'!J$65="ST&gt;5",J268&gt;=100),AND('5-man'!J$66="ST&gt;5",J276&gt;=100)),'5-man'!J$62&lt;=IF('5-man'!$BF$42="",999,'5-man'!$BF$42)),100,J284)))))</f>
        <v/>
      </c>
      <c r="K285">
        <f>IF(OR('5-man'!K$67="R",'5-man'!K$62=$R$290),MIN(100,K284+10),IF('5-man'!K$67="P",MIN(100,K284+25),IF(AND('5-man'!K$67="D",K284&gt;=35,'5-man'!K$62&lt;=IF('5-man'!$BF$42="",999,'5-man'!$BF$42)),K284-35,IF(AND(LEFT('5-man'!K$67,3)="ST&gt;",K284&gt;=100,'5-man'!K$62&lt;=IF('5-man'!$BF$42="",999,'5-man'!$BF$42)),0,IF(AND(OR(AND('5-man'!K$63="ST&gt;5",K252&gt;=100),AND('5-man'!K$64="ST&gt;5",K260&gt;=100),AND('5-man'!K$65="ST&gt;5",K268&gt;=100),AND('5-man'!K$66="ST&gt;5",K276&gt;=100)),'5-man'!K$62&lt;=IF('5-man'!$BF$42="",999,'5-man'!$BF$42)),100,K284)))))</f>
        <v/>
      </c>
      <c r="L285">
        <f>IF(OR('5-man'!L$67="R",'5-man'!L$62=$R$290),MIN(100,L284+10),IF('5-man'!L$67="P",MIN(100,L284+25),IF(AND('5-man'!L$67="D",L284&gt;=35,'5-man'!L$62&lt;=IF('5-man'!$BF$42="",999,'5-man'!$BF$42)),L284-35,IF(AND(LEFT('5-man'!L$67,3)="ST&gt;",L284&gt;=100,'5-man'!L$62&lt;=IF('5-man'!$BF$42="",999,'5-man'!$BF$42)),0,IF(AND(OR(AND('5-man'!L$63="ST&gt;5",L252&gt;=100),AND('5-man'!L$64="ST&gt;5",L260&gt;=100),AND('5-man'!L$65="ST&gt;5",L268&gt;=100),AND('5-man'!L$66="ST&gt;5",L276&gt;=100)),'5-man'!L$62&lt;=IF('5-man'!$BF$42="",999,'5-man'!$BF$42)),100,L284)))))</f>
        <v/>
      </c>
      <c r="M285">
        <f>IF(OR('5-man'!M$67="R",'5-man'!M$62=$R$290),MIN(100,M284+10),IF('5-man'!M$67="P",MIN(100,M284+25),IF(AND('5-man'!M$67="D",M284&gt;=35,'5-man'!M$62&lt;=IF('5-man'!$BF$42="",999,'5-man'!$BF$42)),M284-35,IF(AND(LEFT('5-man'!M$67,3)="ST&gt;",M284&gt;=100,'5-man'!M$62&lt;=IF('5-man'!$BF$42="",999,'5-man'!$BF$42)),0,IF(AND(OR(AND('5-man'!M$63="ST&gt;5",M252&gt;=100),AND('5-man'!M$64="ST&gt;5",M260&gt;=100),AND('5-man'!M$65="ST&gt;5",M268&gt;=100),AND('5-man'!M$66="ST&gt;5",M276&gt;=100)),'5-man'!M$62&lt;=IF('5-man'!$BF$42="",999,'5-man'!$BF$42)),100,M284)))))</f>
        <v/>
      </c>
      <c r="N285">
        <f>IF(OR('5-man'!N$67="R",'5-man'!N$62=$R$290),MIN(100,N284+10),IF('5-man'!N$67="P",MIN(100,N284+25),IF(AND('5-man'!N$67="D",N284&gt;=35,'5-man'!N$62&lt;=IF('5-man'!$BF$42="",999,'5-man'!$BF$42)),N284-35,IF(AND(LEFT('5-man'!N$67,3)="ST&gt;",N284&gt;=100,'5-man'!N$62&lt;=IF('5-man'!$BF$42="",999,'5-man'!$BF$42)),0,IF(AND(OR(AND('5-man'!N$63="ST&gt;5",N252&gt;=100),AND('5-man'!N$64="ST&gt;5",N260&gt;=100),AND('5-man'!N$65="ST&gt;5",N268&gt;=100),AND('5-man'!N$66="ST&gt;5",N276&gt;=100)),'5-man'!N$62&lt;=IF('5-man'!$BF$42="",999,'5-man'!$BF$42)),100,N284)))))</f>
        <v/>
      </c>
      <c r="O285">
        <f>IF(OR('5-man'!O$67="R",'5-man'!O$62=$R$290),MIN(100,O284+10),IF('5-man'!O$67="P",MIN(100,O284+25),IF(AND('5-man'!O$67="D",O284&gt;=35,'5-man'!O$62&lt;=IF('5-man'!$BF$42="",999,'5-man'!$BF$42)),O284-35,IF(AND(LEFT('5-man'!O$67,3)="ST&gt;",O284&gt;=100,'5-man'!O$62&lt;=IF('5-man'!$BF$42="",999,'5-man'!$BF$42)),0,IF(AND(OR(AND('5-man'!O$63="ST&gt;5",O252&gt;=100),AND('5-man'!O$64="ST&gt;5",O260&gt;=100),AND('5-man'!O$65="ST&gt;5",O268&gt;=100),AND('5-man'!O$66="ST&gt;5",O276&gt;=100)),'5-man'!O$62&lt;=IF('5-man'!$BF$42="",999,'5-man'!$BF$42)),100,O284)))))</f>
        <v/>
      </c>
      <c r="P285">
        <f>IF(OR('5-man'!P$67="R",'5-man'!P$62=$R$290),MIN(100,P284+10),IF('5-man'!P$67="P",MIN(100,P284+25),IF(AND('5-man'!P$67="D",P284&gt;=35,'5-man'!P$62&lt;=IF('5-man'!$BF$42="",999,'5-man'!$BF$42)),P284-35,IF(AND(LEFT('5-man'!P$67,3)="ST&gt;",P284&gt;=100,'5-man'!P$62&lt;=IF('5-man'!$BF$42="",999,'5-man'!$BF$42)),0,IF(AND(OR(AND('5-man'!P$63="ST&gt;5",P252&gt;=100),AND('5-man'!P$64="ST&gt;5",P260&gt;=100),AND('5-man'!P$65="ST&gt;5",P268&gt;=100),AND('5-man'!P$66="ST&gt;5",P276&gt;=100)),'5-man'!P$62&lt;=IF('5-man'!$BF$42="",999,'5-man'!$BF$42)),100,P284)))))</f>
        <v/>
      </c>
      <c r="Q285">
        <f>IF(OR('5-man'!Q$67="R",'5-man'!Q$62=$R$290),MIN(100,Q284+10),IF('5-man'!Q$67="P",MIN(100,Q284+25),IF(AND('5-man'!Q$67="D",Q284&gt;=35,'5-man'!Q$62&lt;=IF('5-man'!$BF$42="",999,'5-man'!$BF$42)),Q284-35,IF(AND(LEFT('5-man'!Q$67,3)="ST&gt;",Q284&gt;=100,'5-man'!Q$62&lt;=IF('5-man'!$BF$42="",999,'5-man'!$BF$42)),0,IF(AND(OR(AND('5-man'!Q$63="ST&gt;5",Q252&gt;=100),AND('5-man'!Q$64="ST&gt;5",Q260&gt;=100),AND('5-man'!Q$65="ST&gt;5",Q268&gt;=100),AND('5-man'!Q$66="ST&gt;5",Q276&gt;=100)),'5-man'!Q$62&lt;=IF('5-man'!$BF$42="",999,'5-man'!$BF$42)),100,Q284)))))</f>
        <v/>
      </c>
      <c r="R285">
        <f>IF(OR('5-man'!R$67="R",'5-man'!R$62=$R$290),MIN(100,R284+10),IF('5-man'!R$67="P",MIN(100,R284+25),IF(AND('5-man'!R$67="D",R284&gt;=35,'5-man'!R$62&lt;=IF('5-man'!$BF$42="",999,'5-man'!$BF$42)),R284-35,IF(AND(LEFT('5-man'!R$67,3)="ST&gt;",R284&gt;=100,'5-man'!R$62&lt;=IF('5-man'!$BF$42="",999,'5-man'!$BF$42)),0,IF(AND(OR(AND('5-man'!R$63="ST&gt;5",R252&gt;=100),AND('5-man'!R$64="ST&gt;5",R260&gt;=100),AND('5-man'!R$65="ST&gt;5",R268&gt;=100),AND('5-man'!R$66="ST&gt;5",R276&gt;=100)),'5-man'!R$62&lt;=IF('5-man'!$BF$42="",999,'5-man'!$BF$42)),100,R284)))))</f>
        <v/>
      </c>
      <c r="S285">
        <f>IF(OR('5-man'!S$67="R",'5-man'!S$62=$R$290),MIN(100,S284+10),IF('5-man'!S$67="P",MIN(100,S284+25),IF(AND('5-man'!S$67="D",S284&gt;=35,'5-man'!S$62&lt;=IF('5-man'!$BF$42="",999,'5-man'!$BF$42)),S284-35,IF(AND(LEFT('5-man'!S$67,3)="ST&gt;",S284&gt;=100,'5-man'!S$62&lt;=IF('5-man'!$BF$42="",999,'5-man'!$BF$42)),0,IF(AND(OR(AND('5-man'!S$63="ST&gt;5",S252&gt;=100),AND('5-man'!S$64="ST&gt;5",S260&gt;=100),AND('5-man'!S$65="ST&gt;5",S268&gt;=100),AND('5-man'!S$66="ST&gt;5",S276&gt;=100)),'5-man'!S$62&lt;=IF('5-man'!$BF$42="",999,'5-man'!$BF$42)),100,S284)))))</f>
        <v/>
      </c>
      <c r="T285">
        <f>IF(OR('5-man'!T$67="R",'5-man'!T$62=$R$290),MIN(100,T284+10),IF('5-man'!T$67="P",MIN(100,T284+25),IF(AND('5-man'!T$67="D",T284&gt;=35,'5-man'!T$62&lt;=IF('5-man'!$BF$42="",999,'5-man'!$BF$42)),T284-35,IF(AND(LEFT('5-man'!T$67,3)="ST&gt;",T284&gt;=100,'5-man'!T$62&lt;=IF('5-man'!$BF$42="",999,'5-man'!$BF$42)),0,IF(AND(OR(AND('5-man'!T$63="ST&gt;5",T252&gt;=100),AND('5-man'!T$64="ST&gt;5",T260&gt;=100),AND('5-man'!T$65="ST&gt;5",T268&gt;=100),AND('5-man'!T$66="ST&gt;5",T276&gt;=100)),'5-man'!T$62&lt;=IF('5-man'!$BF$42="",999,'5-man'!$BF$42)),100,T284)))))</f>
        <v/>
      </c>
      <c r="U285">
        <f>IF(OR('5-man'!U$67="R",'5-man'!U$62=$R$290),MIN(100,U284+10),IF('5-man'!U$67="P",MIN(100,U284+25),IF(AND('5-man'!U$67="D",U284&gt;=35,'5-man'!U$62&lt;=IF('5-man'!$BF$42="",999,'5-man'!$BF$42)),U284-35,IF(AND(LEFT('5-man'!U$67,3)="ST&gt;",U284&gt;=100,'5-man'!U$62&lt;=IF('5-man'!$BF$42="",999,'5-man'!$BF$42)),0,IF(AND(OR(AND('5-man'!U$63="ST&gt;5",U252&gt;=100),AND('5-man'!U$64="ST&gt;5",U260&gt;=100),AND('5-man'!U$65="ST&gt;5",U268&gt;=100),AND('5-man'!U$66="ST&gt;5",U276&gt;=100)),'5-man'!U$62&lt;=IF('5-man'!$BF$42="",999,'5-man'!$BF$42)),100,U284)))))</f>
        <v/>
      </c>
      <c r="V285">
        <f>IF(OR('5-man'!V$67="R",'5-man'!V$62=$R$290),MIN(100,V284+10),IF('5-man'!V$67="P",MIN(100,V284+25),IF(AND('5-man'!V$67="D",V284&gt;=35,'5-man'!V$62&lt;=IF('5-man'!$BF$42="",999,'5-man'!$BF$42)),V284-35,IF(AND(LEFT('5-man'!V$67,3)="ST&gt;",V284&gt;=100,'5-man'!V$62&lt;=IF('5-man'!$BF$42="",999,'5-man'!$BF$42)),0,IF(AND(OR(AND('5-man'!V$63="ST&gt;5",V252&gt;=100),AND('5-man'!V$64="ST&gt;5",V260&gt;=100),AND('5-man'!V$65="ST&gt;5",V268&gt;=100),AND('5-man'!V$66="ST&gt;5",V276&gt;=100)),'5-man'!V$62&lt;=IF('5-man'!$BF$42="",999,'5-man'!$BF$42)),100,V284)))))</f>
        <v/>
      </c>
      <c r="W285">
        <f>IF(OR('5-man'!W$67="R",'5-man'!W$62=$R$290),MIN(100,W284+10),IF('5-man'!W$67="P",MIN(100,W284+25),IF(AND('5-man'!W$67="D",W284&gt;=35,'5-man'!W$62&lt;=IF('5-man'!$BF$42="",999,'5-man'!$BF$42)),W284-35,IF(AND(LEFT('5-man'!W$67,3)="ST&gt;",W284&gt;=100,'5-man'!W$62&lt;=IF('5-man'!$BF$42="",999,'5-man'!$BF$42)),0,IF(AND(OR(AND('5-man'!W$63="ST&gt;5",W252&gt;=100),AND('5-man'!W$64="ST&gt;5",W260&gt;=100),AND('5-man'!W$65="ST&gt;5",W268&gt;=100),AND('5-man'!W$66="ST&gt;5",W276&gt;=100)),'5-man'!W$62&lt;=IF('5-man'!$BF$42="",999,'5-man'!$BF$42)),100,W284)))))</f>
        <v/>
      </c>
      <c r="X285">
        <f>IF(OR('5-man'!X$67="R",'5-man'!X$62=$R$290),MIN(100,X284+10),IF('5-man'!X$67="P",MIN(100,X284+25),IF(AND('5-man'!X$67="D",X284&gt;=35,'5-man'!X$62&lt;=IF('5-man'!$BF$42="",999,'5-man'!$BF$42)),X284-35,IF(AND(LEFT('5-man'!X$67,3)="ST&gt;",X284&gt;=100,'5-man'!X$62&lt;=IF('5-man'!$BF$42="",999,'5-man'!$BF$42)),0,IF(AND(OR(AND('5-man'!X$63="ST&gt;5",X252&gt;=100),AND('5-man'!X$64="ST&gt;5",X260&gt;=100),AND('5-man'!X$65="ST&gt;5",X268&gt;=100),AND('5-man'!X$66="ST&gt;5",X276&gt;=100)),'5-man'!X$62&lt;=IF('5-man'!$BF$42="",999,'5-man'!$BF$42)),100,X284)))))</f>
        <v/>
      </c>
      <c r="Y285">
        <f>IF(OR('5-man'!Y$67="R",'5-man'!Y$62=$R$290),MIN(100,Y284+10),IF('5-man'!Y$67="P",MIN(100,Y284+25),IF(AND('5-man'!Y$67="D",Y284&gt;=35,'5-man'!Y$62&lt;=IF('5-man'!$BF$42="",999,'5-man'!$BF$42)),Y284-35,IF(AND(LEFT('5-man'!Y$67,3)="ST&gt;",Y284&gt;=100,'5-man'!Y$62&lt;=IF('5-man'!$BF$42="",999,'5-man'!$BF$42)),0,IF(AND(OR(AND('5-man'!Y$63="ST&gt;5",Y252&gt;=100),AND('5-man'!Y$64="ST&gt;5",Y260&gt;=100),AND('5-man'!Y$65="ST&gt;5",Y268&gt;=100),AND('5-man'!Y$66="ST&gt;5",Y276&gt;=100)),'5-man'!Y$62&lt;=IF('5-man'!$BF$42="",999,'5-man'!$BF$42)),100,Y284)))))</f>
        <v/>
      </c>
      <c r="Z285">
        <f>IF(OR('5-man'!Z$67="R",'5-man'!Z$62=$R$290),MIN(100,Z284+10),IF('5-man'!Z$67="P",MIN(100,Z284+25),IF(AND('5-man'!Z$67="D",Z284&gt;=35,'5-man'!Z$62&lt;=IF('5-man'!$BF$42="",999,'5-man'!$BF$42)),Z284-35,IF(AND(LEFT('5-man'!Z$67,3)="ST&gt;",Z284&gt;=100,'5-man'!Z$62&lt;=IF('5-man'!$BF$42="",999,'5-man'!$BF$42)),0,IF(AND(OR(AND('5-man'!Z$63="ST&gt;5",Z252&gt;=100),AND('5-man'!Z$64="ST&gt;5",Z260&gt;=100),AND('5-man'!Z$65="ST&gt;5",Z268&gt;=100),AND('5-man'!Z$66="ST&gt;5",Z276&gt;=100)),'5-man'!Z$62&lt;=IF('5-man'!$BF$42="",999,'5-man'!$BF$42)),100,Z284)))))</f>
        <v/>
      </c>
      <c r="AA285">
        <f>IF(OR('5-man'!AA$67="R",'5-man'!AA$62=$R$290),MIN(100,AA284+10),IF('5-man'!AA$67="P",MIN(100,AA284+25),IF(AND('5-man'!AA$67="D",AA284&gt;=35,'5-man'!AA$62&lt;=IF('5-man'!$BF$42="",999,'5-man'!$BF$42)),AA284-35,IF(AND(LEFT('5-man'!AA$67,3)="ST&gt;",AA284&gt;=100,'5-man'!AA$62&lt;=IF('5-man'!$BF$42="",999,'5-man'!$BF$42)),0,IF(AND(OR(AND('5-man'!AA$63="ST&gt;5",AA252&gt;=100),AND('5-man'!AA$64="ST&gt;5",AA260&gt;=100),AND('5-man'!AA$65="ST&gt;5",AA268&gt;=100),AND('5-man'!AA$66="ST&gt;5",AA276&gt;=100)),'5-man'!AA$62&lt;=IF('5-man'!$BF$42="",999,'5-man'!$BF$42)),100,AA284)))))</f>
        <v/>
      </c>
      <c r="AB285">
        <f>IF(OR('5-man'!AB$67="R",'5-man'!AB$62=$R$290),MIN(100,AB284+10),IF('5-man'!AB$67="P",MIN(100,AB284+25),IF(AND('5-man'!AB$67="D",AB284&gt;=35,'5-man'!AB$62&lt;=IF('5-man'!$BF$42="",999,'5-man'!$BF$42)),AB284-35,IF(AND(LEFT('5-man'!AB$67,3)="ST&gt;",AB284&gt;=100,'5-man'!AB$62&lt;=IF('5-man'!$BF$42="",999,'5-man'!$BF$42)),0,IF(AND(OR(AND('5-man'!AB$63="ST&gt;5",AB252&gt;=100),AND('5-man'!AB$64="ST&gt;5",AB260&gt;=100),AND('5-man'!AB$65="ST&gt;5",AB268&gt;=100),AND('5-man'!AB$66="ST&gt;5",AB276&gt;=100)),'5-man'!AB$62&lt;=IF('5-man'!$BF$42="",999,'5-man'!$BF$42)),100,AB284)))))</f>
        <v/>
      </c>
      <c r="AC285">
        <f>IF(OR('5-man'!AC$67="R",'5-man'!AC$62=$R$290),MIN(100,AC284+10),IF('5-man'!AC$67="P",MIN(100,AC284+25),IF(AND('5-man'!AC$67="D",AC284&gt;=35,'5-man'!AC$62&lt;=IF('5-man'!$BF$42="",999,'5-man'!$BF$42)),AC284-35,IF(AND(LEFT('5-man'!AC$67,3)="ST&gt;",AC284&gt;=100,'5-man'!AC$62&lt;=IF('5-man'!$BF$42="",999,'5-man'!$BF$42)),0,IF(AND(OR(AND('5-man'!AC$63="ST&gt;5",AC252&gt;=100),AND('5-man'!AC$64="ST&gt;5",AC260&gt;=100),AND('5-man'!AC$65="ST&gt;5",AC268&gt;=100),AND('5-man'!AC$66="ST&gt;5",AC276&gt;=100)),'5-man'!AC$62&lt;=IF('5-man'!$BF$42="",999,'5-man'!$BF$42)),100,AC284)))))</f>
        <v/>
      </c>
      <c r="AD285">
        <f>IF(OR('5-man'!AD$67="R",'5-man'!AD$62=$R$290),MIN(100,AD284+10),IF('5-man'!AD$67="P",MIN(100,AD284+25),IF(AND('5-man'!AD$67="D",AD284&gt;=35,'5-man'!AD$62&lt;=IF('5-man'!$BF$42="",999,'5-man'!$BF$42)),AD284-35,IF(AND(LEFT('5-man'!AD$67,3)="ST&gt;",AD284&gt;=100,'5-man'!AD$62&lt;=IF('5-man'!$BF$42="",999,'5-man'!$BF$42)),0,IF(AND(OR(AND('5-man'!AD$63="ST&gt;5",AD252&gt;=100),AND('5-man'!AD$64="ST&gt;5",AD260&gt;=100),AND('5-man'!AD$65="ST&gt;5",AD268&gt;=100),AND('5-man'!AD$66="ST&gt;5",AD276&gt;=100)),'5-man'!AD$62&lt;=IF('5-man'!$BF$42="",999,'5-man'!$BF$42)),100,AD284)))))</f>
        <v/>
      </c>
      <c r="AE285">
        <f>IF(OR('5-man'!AE$67="R",'5-man'!AE$62=$R$290),MIN(100,AE284+10),IF('5-man'!AE$67="P",MIN(100,AE284+25),IF(AND('5-man'!AE$67="D",AE284&gt;=35,'5-man'!AE$62&lt;=IF('5-man'!$BF$42="",999,'5-man'!$BF$42)),AE284-35,IF(AND(LEFT('5-man'!AE$67,3)="ST&gt;",AE284&gt;=100,'5-man'!AE$62&lt;=IF('5-man'!$BF$42="",999,'5-man'!$BF$42)),0,IF(AND(OR(AND('5-man'!AE$63="ST&gt;5",AE252&gt;=100),AND('5-man'!AE$64="ST&gt;5",AE260&gt;=100),AND('5-man'!AE$65="ST&gt;5",AE268&gt;=100),AND('5-man'!AE$66="ST&gt;5",AE276&gt;=100)),'5-man'!AE$62&lt;=IF('5-man'!$BF$42="",999,'5-man'!$BF$42)),100,AE284)))))</f>
        <v/>
      </c>
      <c r="AF285">
        <f>IF(OR('5-man'!AF$67="R",'5-man'!AF$62=$R$290),MIN(100,AF284+10),IF('5-man'!AF$67="P",MIN(100,AF284+25),IF(AND('5-man'!AF$67="D",AF284&gt;=35,'5-man'!AF$62&lt;=IF('5-man'!$BF$42="",999,'5-man'!$BF$42)),AF284-35,IF(AND(LEFT('5-man'!AF$67,3)="ST&gt;",AF284&gt;=100,'5-man'!AF$62&lt;=IF('5-man'!$BF$42="",999,'5-man'!$BF$42)),0,IF(AND(OR(AND('5-man'!AF$63="ST&gt;5",AF252&gt;=100),AND('5-man'!AF$64="ST&gt;5",AF260&gt;=100),AND('5-man'!AF$65="ST&gt;5",AF268&gt;=100),AND('5-man'!AF$66="ST&gt;5",AF276&gt;=100)),'5-man'!AF$62&lt;=IF('5-man'!$BF$42="",999,'5-man'!$BF$42)),100,AF284)))))</f>
        <v/>
      </c>
      <c r="AG285">
        <f>IF(OR('5-man'!AG$67="R",'5-man'!AG$62=$R$290),MIN(100,AG284+10),IF('5-man'!AG$67="P",MIN(100,AG284+25),IF(AND('5-man'!AG$67="D",AG284&gt;=35,'5-man'!AG$62&lt;=IF('5-man'!$BF$42="",999,'5-man'!$BF$42)),AG284-35,IF(AND(LEFT('5-man'!AG$67,3)="ST&gt;",AG284&gt;=100,'5-man'!AG$62&lt;=IF('5-man'!$BF$42="",999,'5-man'!$BF$42)),0,IF(AND(OR(AND('5-man'!AG$63="ST&gt;5",AG252&gt;=100),AND('5-man'!AG$64="ST&gt;5",AG260&gt;=100),AND('5-man'!AG$65="ST&gt;5",AG268&gt;=100),AND('5-man'!AG$66="ST&gt;5",AG276&gt;=100)),'5-man'!AG$62&lt;=IF('5-man'!$BF$42="",999,'5-man'!$BF$42)),100,AG284)))))</f>
        <v/>
      </c>
      <c r="AH285">
        <f>IF(OR('5-man'!AH$67="R",'5-man'!AH$62=$R$290),MIN(100,AH284+10),IF('5-man'!AH$67="P",MIN(100,AH284+25),IF(AND('5-man'!AH$67="D",AH284&gt;=35,'5-man'!AH$62&lt;=IF('5-man'!$BF$42="",999,'5-man'!$BF$42)),AH284-35,IF(AND(LEFT('5-man'!AH$67,3)="ST&gt;",AH284&gt;=100,'5-man'!AH$62&lt;=IF('5-man'!$BF$42="",999,'5-man'!$BF$42)),0,IF(AND(OR(AND('5-man'!AH$63="ST&gt;5",AH252&gt;=100),AND('5-man'!AH$64="ST&gt;5",AH260&gt;=100),AND('5-man'!AH$65="ST&gt;5",AH268&gt;=100),AND('5-man'!AH$66="ST&gt;5",AH276&gt;=100)),'5-man'!AH$62&lt;=IF('5-man'!$BF$42="",999,'5-man'!$BF$42)),100,AH284)))))</f>
        <v/>
      </c>
      <c r="AI285">
        <f>IF(OR('5-man'!AI$67="R",'5-man'!AI$62=$R$290),MIN(100,AI284+10),IF('5-man'!AI$67="P",MIN(100,AI284+25),IF(AND('5-man'!AI$67="D",AI284&gt;=35,'5-man'!AI$62&lt;=IF('5-man'!$BF$42="",999,'5-man'!$BF$42)),AI284-35,IF(AND(LEFT('5-man'!AI$67,3)="ST&gt;",AI284&gt;=100,'5-man'!AI$62&lt;=IF('5-man'!$BF$42="",999,'5-man'!$BF$42)),0,IF(AND(OR(AND('5-man'!AI$63="ST&gt;5",AI252&gt;=100),AND('5-man'!AI$64="ST&gt;5",AI260&gt;=100),AND('5-man'!AI$65="ST&gt;5",AI268&gt;=100),AND('5-man'!AI$66="ST&gt;5",AI276&gt;=100)),'5-man'!AI$62&lt;=IF('5-man'!$BF$42="",999,'5-man'!$BF$42)),100,AI284)))))</f>
        <v/>
      </c>
      <c r="AJ285">
        <f>IF(OR('5-man'!AJ$67="R",'5-man'!AJ$62=$R$290),MIN(100,AJ284+10),IF('5-man'!AJ$67="P",MIN(100,AJ284+25),IF(AND('5-man'!AJ$67="D",AJ284&gt;=35,'5-man'!AJ$62&lt;=IF('5-man'!$BF$42="",999,'5-man'!$BF$42)),AJ284-35,IF(AND(LEFT('5-man'!AJ$67,3)="ST&gt;",AJ284&gt;=100,'5-man'!AJ$62&lt;=IF('5-man'!$BF$42="",999,'5-man'!$BF$42)),0,IF(AND(OR(AND('5-man'!AJ$63="ST&gt;5",AJ252&gt;=100),AND('5-man'!AJ$64="ST&gt;5",AJ260&gt;=100),AND('5-man'!AJ$65="ST&gt;5",AJ268&gt;=100),AND('5-man'!AJ$66="ST&gt;5",AJ276&gt;=100)),'5-man'!AJ$62&lt;=IF('5-man'!$BF$42="",999,'5-man'!$BF$42)),100,AJ284)))))</f>
        <v/>
      </c>
      <c r="AK285">
        <f>IF(OR('5-man'!AK$67="R",'5-man'!AK$62=$R$290),MIN(100,AK284+10),IF('5-man'!AK$67="P",MIN(100,AK284+25),IF(AND('5-man'!AK$67="D",AK284&gt;=35,'5-man'!AK$62&lt;=IF('5-man'!$BF$42="",999,'5-man'!$BF$42)),AK284-35,IF(AND(LEFT('5-man'!AK$67,3)="ST&gt;",AK284&gt;=100,'5-man'!AK$62&lt;=IF('5-man'!$BF$42="",999,'5-man'!$BF$42)),0,IF(AND(OR(AND('5-man'!AK$63="ST&gt;5",AK252&gt;=100),AND('5-man'!AK$64="ST&gt;5",AK260&gt;=100),AND('5-man'!AK$65="ST&gt;5",AK268&gt;=100),AND('5-man'!AK$66="ST&gt;5",AK276&gt;=100)),'5-man'!AK$62&lt;=IF('5-man'!$BF$42="",999,'5-man'!$BF$42)),100,AK284)))))</f>
        <v/>
      </c>
      <c r="AL285">
        <f>IF(OR('5-man'!AL$67="R",'5-man'!AL$62=$R$290),MIN(100,AL284+10),IF('5-man'!AL$67="P",MIN(100,AL284+25),IF(AND('5-man'!AL$67="D",AL284&gt;=35,'5-man'!AL$62&lt;=IF('5-man'!$BF$42="",999,'5-man'!$BF$42)),AL284-35,IF(AND(LEFT('5-man'!AL$67,3)="ST&gt;",AL284&gt;=100,'5-man'!AL$62&lt;=IF('5-man'!$BF$42="",999,'5-man'!$BF$42)),0,IF(AND(OR(AND('5-man'!AL$63="ST&gt;5",AL252&gt;=100),AND('5-man'!AL$64="ST&gt;5",AL260&gt;=100),AND('5-man'!AL$65="ST&gt;5",AL268&gt;=100),AND('5-man'!AL$66="ST&gt;5",AL276&gt;=100)),'5-man'!AL$62&lt;=IF('5-man'!$BF$42="",999,'5-man'!$BF$42)),100,AL284)))))</f>
        <v/>
      </c>
      <c r="AM285">
        <f>IF(OR('5-man'!AM$67="R",'5-man'!AM$62=$R$290),MIN(100,AM284+10),IF('5-man'!AM$67="P",MIN(100,AM284+25),IF(AND('5-man'!AM$67="D",AM284&gt;=35,'5-man'!AM$62&lt;=IF('5-man'!$BF$42="",999,'5-man'!$BF$42)),AM284-35,IF(AND(LEFT('5-man'!AM$67,3)="ST&gt;",AM284&gt;=100,'5-man'!AM$62&lt;=IF('5-man'!$BF$42="",999,'5-man'!$BF$42)),0,IF(AND(OR(AND('5-man'!AM$63="ST&gt;5",AM252&gt;=100),AND('5-man'!AM$64="ST&gt;5",AM260&gt;=100),AND('5-man'!AM$65="ST&gt;5",AM268&gt;=100),AND('5-man'!AM$66="ST&gt;5",AM276&gt;=100)),'5-man'!AM$62&lt;=IF('5-man'!$BF$42="",999,'5-man'!$BF$42)),100,AM284)))))</f>
        <v/>
      </c>
      <c r="AN285">
        <f>IF(OR('5-man'!AN$67="R",'5-man'!AN$62=$R$290),MIN(100,AN284+10),IF('5-man'!AN$67="P",MIN(100,AN284+25),IF(AND('5-man'!AN$67="D",AN284&gt;=35,'5-man'!AN$62&lt;=IF('5-man'!$BF$42="",999,'5-man'!$BF$42)),AN284-35,IF(AND(LEFT('5-man'!AN$67,3)="ST&gt;",AN284&gt;=100,'5-man'!AN$62&lt;=IF('5-man'!$BF$42="",999,'5-man'!$BF$42)),0,IF(AND(OR(AND('5-man'!AN$63="ST&gt;5",AN252&gt;=100),AND('5-man'!AN$64="ST&gt;5",AN260&gt;=100),AND('5-man'!AN$65="ST&gt;5",AN268&gt;=100),AND('5-man'!AN$66="ST&gt;5",AN276&gt;=100)),'5-man'!AN$62&lt;=IF('5-man'!$BF$42="",999,'5-man'!$BF$42)),100,AN284)))))</f>
        <v/>
      </c>
      <c r="AO285">
        <f>IF(OR('5-man'!AO$67="R",'5-man'!AO$62=$R$290),MIN(100,AO284+10),IF('5-man'!AO$67="P",MIN(100,AO284+25),IF(AND('5-man'!AO$67="D",AO284&gt;=35,'5-man'!AO$62&lt;=IF('5-man'!$BF$42="",999,'5-man'!$BF$42)),AO284-35,IF(AND(LEFT('5-man'!AO$67,3)="ST&gt;",AO284&gt;=100,'5-man'!AO$62&lt;=IF('5-man'!$BF$42="",999,'5-man'!$BF$42)),0,IF(AND(OR(AND('5-man'!AO$63="ST&gt;5",AO252&gt;=100),AND('5-man'!AO$64="ST&gt;5",AO260&gt;=100),AND('5-man'!AO$65="ST&gt;5",AO268&gt;=100),AND('5-man'!AO$66="ST&gt;5",AO276&gt;=100)),'5-man'!AO$62&lt;=IF('5-man'!$BF$42="",999,'5-man'!$BF$42)),100,AO284)))))</f>
        <v/>
      </c>
      <c r="AP285">
        <f>IF(OR('5-man'!AP$67="R",'5-man'!AP$62=$R$290),MIN(100,AP284+10),IF('5-man'!AP$67="P",MIN(100,AP284+25),IF(AND('5-man'!AP$67="D",AP284&gt;=35,'5-man'!AP$62&lt;=IF('5-man'!$BF$42="",999,'5-man'!$BF$42)),AP284-35,IF(AND(LEFT('5-man'!AP$67,3)="ST&gt;",AP284&gt;=100,'5-man'!AP$62&lt;=IF('5-man'!$BF$42="",999,'5-man'!$BF$42)),0,IF(AND(OR(AND('5-man'!AP$63="ST&gt;5",AP252&gt;=100),AND('5-man'!AP$64="ST&gt;5",AP260&gt;=100),AND('5-man'!AP$65="ST&gt;5",AP268&gt;=100),AND('5-man'!AP$66="ST&gt;5",AP276&gt;=100)),'5-man'!AP$62&lt;=IF('5-man'!$BF$42="",999,'5-man'!$BF$42)),100,AP284)))))</f>
        <v/>
      </c>
      <c r="AQ285">
        <f>IF(OR('5-man'!AQ$67="R",'5-man'!AQ$62=$R$290),MIN(100,AQ284+10),IF('5-man'!AQ$67="P",MIN(100,AQ284+25),IF(AND('5-man'!AQ$67="D",AQ284&gt;=35,'5-man'!AQ$62&lt;=IF('5-man'!$BF$42="",999,'5-man'!$BF$42)),AQ284-35,IF(AND(LEFT('5-man'!AQ$67,3)="ST&gt;",AQ284&gt;=100,'5-man'!AQ$62&lt;=IF('5-man'!$BF$42="",999,'5-man'!$BF$42)),0,IF(AND(OR(AND('5-man'!AQ$63="ST&gt;5",AQ252&gt;=100),AND('5-man'!AQ$64="ST&gt;5",AQ260&gt;=100),AND('5-man'!AQ$65="ST&gt;5",AQ268&gt;=100),AND('5-man'!AQ$66="ST&gt;5",AQ276&gt;=100)),'5-man'!AQ$62&lt;=IF('5-man'!$BF$42="",999,'5-man'!$BF$42)),100,AQ284)))))</f>
        <v/>
      </c>
      <c r="AR285">
        <f>IF(OR('5-man'!AR$67="R",'5-man'!AR$62=$R$290),MIN(100,AR284+10),IF('5-man'!AR$67="P",MIN(100,AR284+25),IF(AND('5-man'!AR$67="D",AR284&gt;=35,'5-man'!AR$62&lt;=IF('5-man'!$BF$42="",999,'5-man'!$BF$42)),AR284-35,IF(AND(LEFT('5-man'!AR$67,3)="ST&gt;",AR284&gt;=100,'5-man'!AR$62&lt;=IF('5-man'!$BF$42="",999,'5-man'!$BF$42)),0,IF(AND(OR(AND('5-man'!AR$63="ST&gt;5",AR252&gt;=100),AND('5-man'!AR$64="ST&gt;5",AR260&gt;=100),AND('5-man'!AR$65="ST&gt;5",AR268&gt;=100),AND('5-man'!AR$66="ST&gt;5",AR276&gt;=100)),'5-man'!AR$62&lt;=IF('5-man'!$BF$42="",999,'5-man'!$BF$42)),100,AR284)))))</f>
        <v/>
      </c>
      <c r="AS285">
        <f>IF(OR('5-man'!AS$67="R",'5-man'!AS$62=$R$290),MIN(100,AS284+10),IF('5-man'!AS$67="P",MIN(100,AS284+25),IF(AND('5-man'!AS$67="D",AS284&gt;=35,'5-man'!AS$62&lt;=IF('5-man'!$BF$42="",999,'5-man'!$BF$42)),AS284-35,IF(AND(LEFT('5-man'!AS$67,3)="ST&gt;",AS284&gt;=100,'5-man'!AS$62&lt;=IF('5-man'!$BF$42="",999,'5-man'!$BF$42)),0,IF(AND(OR(AND('5-man'!AS$63="ST&gt;5",AS252&gt;=100),AND('5-man'!AS$64="ST&gt;5",AS260&gt;=100),AND('5-man'!AS$65="ST&gt;5",AS268&gt;=100),AND('5-man'!AS$66="ST&gt;5",AS276&gt;=100)),'5-man'!AS$62&lt;=IF('5-man'!$BF$42="",999,'5-man'!$BF$42)),100,AS284)))))</f>
        <v/>
      </c>
      <c r="AT285">
        <f>IF(OR('5-man'!AT$67="R",'5-man'!AT$62=$R$290),MIN(100,AT284+10),IF('5-man'!AT$67="P",MIN(100,AT284+25),IF(AND('5-man'!AT$67="D",AT284&gt;=35,'5-man'!AT$62&lt;=IF('5-man'!$BF$42="",999,'5-man'!$BF$42)),AT284-35,IF(AND(LEFT('5-man'!AT$67,3)="ST&gt;",AT284&gt;=100,'5-man'!AT$62&lt;=IF('5-man'!$BF$42="",999,'5-man'!$BF$42)),0,IF(AND(OR(AND('5-man'!AT$63="ST&gt;5",AT252&gt;=100),AND('5-man'!AT$64="ST&gt;5",AT260&gt;=100),AND('5-man'!AT$65="ST&gt;5",AT268&gt;=100),AND('5-man'!AT$66="ST&gt;5",AT276&gt;=100)),'5-man'!AT$62&lt;=IF('5-man'!$BF$42="",999,'5-man'!$BF$42)),100,AT284)))))</f>
        <v/>
      </c>
      <c r="AU285">
        <f>IF(OR('5-man'!AU$67="R",'5-man'!AU$62=$R$290),MIN(100,AU284+10),IF('5-man'!AU$67="P",MIN(100,AU284+25),IF(AND('5-man'!AU$67="D",AU284&gt;=35,'5-man'!AU$62&lt;=IF('5-man'!$BF$42="",999,'5-man'!$BF$42)),AU284-35,IF(AND(LEFT('5-man'!AU$67,3)="ST&gt;",AU284&gt;=100,'5-man'!AU$62&lt;=IF('5-man'!$BF$42="",999,'5-man'!$BF$42)),0,IF(AND(OR(AND('5-man'!AU$63="ST&gt;5",AU252&gt;=100),AND('5-man'!AU$64="ST&gt;5",AU260&gt;=100),AND('5-man'!AU$65="ST&gt;5",AU268&gt;=100),AND('5-man'!AU$66="ST&gt;5",AU276&gt;=100)),'5-man'!AU$62&lt;=IF('5-man'!$BF$42="",999,'5-man'!$BF$42)),100,AU284)))))</f>
        <v/>
      </c>
      <c r="AV285">
        <f>IF(OR('5-man'!AV$67="R",'5-man'!AV$62=$R$290),MIN(100,AV284+10),IF('5-man'!AV$67="P",MIN(100,AV284+25),IF(AND('5-man'!AV$67="D",AV284&gt;=35,'5-man'!AV$62&lt;=IF('5-man'!$BF$42="",999,'5-man'!$BF$42)),AV284-35,IF(AND(LEFT('5-man'!AV$67,3)="ST&gt;",AV284&gt;=100,'5-man'!AV$62&lt;=IF('5-man'!$BF$42="",999,'5-man'!$BF$42)),0,IF(AND(OR(AND('5-man'!AV$63="ST&gt;5",AV252&gt;=100),AND('5-man'!AV$64="ST&gt;5",AV260&gt;=100),AND('5-man'!AV$65="ST&gt;5",AV268&gt;=100),AND('5-man'!AV$66="ST&gt;5",AV276&gt;=100)),'5-man'!AV$62&lt;=IF('5-man'!$BF$42="",999,'5-man'!$BF$42)),100,AV284)))))</f>
        <v/>
      </c>
      <c r="AW285">
        <f>IF(OR('5-man'!AW$67="R",'5-man'!AW$62=$R$290),MIN(100,AW284+10),IF('5-man'!AW$67="P",MIN(100,AW284+25),IF(AND('5-man'!AW$67="D",AW284&gt;=35,'5-man'!AW$62&lt;=IF('5-man'!$BF$42="",999,'5-man'!$BF$42)),AW284-35,IF(AND(LEFT('5-man'!AW$67,3)="ST&gt;",AW284&gt;=100,'5-man'!AW$62&lt;=IF('5-man'!$BF$42="",999,'5-man'!$BF$42)),0,IF(AND(OR(AND('5-man'!AW$63="ST&gt;5",AW252&gt;=100),AND('5-man'!AW$64="ST&gt;5",AW260&gt;=100),AND('5-man'!AW$65="ST&gt;5",AW268&gt;=100),AND('5-man'!AW$66="ST&gt;5",AW276&gt;=100)),'5-man'!AW$62&lt;=IF('5-man'!$BF$42="",999,'5-man'!$BF$42)),100,AW284)))))</f>
        <v/>
      </c>
      <c r="AX285">
        <f>IF(OR('5-man'!AX$67="R",'5-man'!AX$62=$R$290),MIN(100,AX284+10),IF('5-man'!AX$67="P",MIN(100,AX284+25),IF(AND('5-man'!AX$67="D",AX284&gt;=35,'5-man'!AX$62&lt;=IF('5-man'!$BF$42="",999,'5-man'!$BF$42)),AX284-35,IF(AND(LEFT('5-man'!AX$67,3)="ST&gt;",AX284&gt;=100,'5-man'!AX$62&lt;=IF('5-man'!$BF$42="",999,'5-man'!$BF$42)),0,IF(AND(OR(AND('5-man'!AX$63="ST&gt;5",AX252&gt;=100),AND('5-man'!AX$64="ST&gt;5",AX260&gt;=100),AND('5-man'!AX$65="ST&gt;5",AX268&gt;=100),AND('5-man'!AX$66="ST&gt;5",AX276&gt;=100)),'5-man'!AX$62&lt;=IF('5-man'!$BF$42="",999,'5-man'!$BF$42)),100,AX284)))))</f>
        <v/>
      </c>
      <c r="AY285">
        <f>IF(OR('5-man'!AY$67="R",'5-man'!AY$62=$R$290),MIN(100,AY284+10),IF('5-man'!AY$67="P",MIN(100,AY284+25),IF(AND('5-man'!AY$67="D",AY284&gt;=35,'5-man'!AY$62&lt;=IF('5-man'!$BF$42="",999,'5-man'!$BF$42)),AY284-35,IF(AND(LEFT('5-man'!AY$67,3)="ST&gt;",AY284&gt;=100,'5-man'!AY$62&lt;=IF('5-man'!$BF$42="",999,'5-man'!$BF$42)),0,IF(AND(OR(AND('5-man'!AY$63="ST&gt;5",AY252&gt;=100),AND('5-man'!AY$64="ST&gt;5",AY260&gt;=100),AND('5-man'!AY$65="ST&gt;5",AY268&gt;=100),AND('5-man'!AY$66="ST&gt;5",AY276&gt;=100)),'5-man'!AY$62&lt;=IF('5-man'!$BF$42="",999,'5-man'!$BF$42)),100,AY284)))))</f>
        <v/>
      </c>
      <c r="AZ285">
        <f>IF(OR('5-man'!AZ$67="R",'5-man'!AZ$62=$R$290),MIN(100,AZ284+10),IF('5-man'!AZ$67="P",MIN(100,AZ284+25),IF(AND('5-man'!AZ$67="D",AZ284&gt;=35,'5-man'!AZ$62&lt;=IF('5-man'!$BF$42="",999,'5-man'!$BF$42)),AZ284-35,IF(AND(LEFT('5-man'!AZ$67,3)="ST&gt;",AZ284&gt;=100,'5-man'!AZ$62&lt;=IF('5-man'!$BF$42="",999,'5-man'!$BF$42)),0,IF(AND(OR(AND('5-man'!AZ$63="ST&gt;5",AZ252&gt;=100),AND('5-man'!AZ$64="ST&gt;5",AZ260&gt;=100),AND('5-man'!AZ$65="ST&gt;5",AZ268&gt;=100),AND('5-man'!AZ$66="ST&gt;5",AZ276&gt;=100)),'5-man'!AZ$62&lt;=IF('5-man'!$BF$42="",999,'5-man'!$BF$42)),100,AZ284)))))</f>
        <v/>
      </c>
      <c r="BA285">
        <f>IF(OR('5-man'!BA$67="R",'5-man'!BA$62=$R$290),MIN(100,BA284+10),IF('5-man'!BA$67="P",MIN(100,BA284+25),IF(AND('5-man'!BA$67="D",BA284&gt;=35,'5-man'!BA$62&lt;=IF('5-man'!$BF$42="",999,'5-man'!$BF$42)),BA284-35,IF(AND(LEFT('5-man'!BA$67,3)="ST&gt;",BA284&gt;=100,'5-man'!BA$62&lt;=IF('5-man'!$BF$42="",999,'5-man'!$BF$42)),0,IF(AND(OR(AND('5-man'!BA$63="ST&gt;5",BA252&gt;=100),AND('5-man'!BA$64="ST&gt;5",BA260&gt;=100),AND('5-man'!BA$65="ST&gt;5",BA268&gt;=100),AND('5-man'!BA$66="ST&gt;5",BA276&gt;=100)),'5-man'!BA$62&lt;=IF('5-man'!$BF$42="",999,'5-man'!$BF$42)),100,BA284)))))</f>
        <v/>
      </c>
      <c r="BB285">
        <f>IF(OR('5-man'!BB$67="R",'5-man'!BB$62=$R$290),MIN(100,BB284+10),IF('5-man'!BB$67="P",MIN(100,BB284+25),IF(AND('5-man'!BB$67="D",BB284&gt;=35,'5-man'!BB$62&lt;=IF('5-man'!$BF$42="",999,'5-man'!$BF$42)),BB284-35,IF(AND(LEFT('5-man'!BB$67,3)="ST&gt;",BB284&gt;=100,'5-man'!BB$62&lt;=IF('5-man'!$BF$42="",999,'5-man'!$BF$42)),0,IF(AND(OR(AND('5-man'!BB$63="ST&gt;5",BB252&gt;=100),AND('5-man'!BB$64="ST&gt;5",BB260&gt;=100),AND('5-man'!BB$65="ST&gt;5",BB268&gt;=100),AND('5-man'!BB$66="ST&gt;5",BB276&gt;=100)),'5-man'!BB$62&lt;=IF('5-man'!$BF$42="",999,'5-man'!$BF$42)),100,BB284)))))</f>
        <v/>
      </c>
      <c r="BC285">
        <f>IF(OR('5-man'!BC$67="R",'5-man'!BC$62=$R$290),MIN(100,BC284+10),IF('5-man'!BC$67="P",MIN(100,BC284+25),IF(AND('5-man'!BC$67="D",BC284&gt;=35,'5-man'!BC$62&lt;=IF('5-man'!$BF$42="",999,'5-man'!$BF$42)),BC284-35,IF(AND(LEFT('5-man'!BC$67,3)="ST&gt;",BC284&gt;=100,'5-man'!BC$62&lt;=IF('5-man'!$BF$42="",999,'5-man'!$BF$42)),0,IF(AND(OR(AND('5-man'!BC$63="ST&gt;5",BC252&gt;=100),AND('5-man'!BC$64="ST&gt;5",BC260&gt;=100),AND('5-man'!BC$65="ST&gt;5",BC268&gt;=100),AND('5-man'!BC$66="ST&gt;5",BC276&gt;=100)),'5-man'!BC$62&lt;=IF('5-man'!$BF$42="",999,'5-man'!$BF$42)),100,BC284)))))</f>
        <v/>
      </c>
      <c r="BD285">
        <f>IF(OR('5-man'!BD$67="R",'5-man'!BD$62=$R$290),MIN(100,BD284+10),IF('5-man'!BD$67="P",MIN(100,BD284+25),IF(AND('5-man'!BD$67="D",BD284&gt;=35,'5-man'!BD$62&lt;=IF('5-man'!$BF$42="",999,'5-man'!$BF$42)),BD284-35,IF(AND(LEFT('5-man'!BD$67,3)="ST&gt;",BD284&gt;=100,'5-man'!BD$62&lt;=IF('5-man'!$BF$42="",999,'5-man'!$BF$42)),0,IF(AND(OR(AND('5-man'!BD$63="ST&gt;5",BD252&gt;=100),AND('5-man'!BD$64="ST&gt;5",BD260&gt;=100),AND('5-man'!BD$65="ST&gt;5",BD268&gt;=100),AND('5-man'!BD$66="ST&gt;5",BD276&gt;=100)),'5-man'!BD$62&lt;=IF('5-man'!$BF$42="",999,'5-man'!$BF$42)),100,BD284)))))</f>
        <v/>
      </c>
      <c r="BE285">
        <f>IF(OR('5-man'!BE$67="R",'5-man'!BE$62=$R$290),MIN(100,BE284+10),IF('5-man'!BE$67="P",MIN(100,BE284+25),IF(AND('5-man'!BE$67="D",BE284&gt;=35,'5-man'!BE$62&lt;=IF('5-man'!$BF$42="",999,'5-man'!$BF$42)),BE284-35,IF(AND(LEFT('5-man'!BE$67,3)="ST&gt;",BE284&gt;=100,'5-man'!BE$62&lt;=IF('5-man'!$BF$42="",999,'5-man'!$BF$42)),0,IF(AND(OR(AND('5-man'!BE$63="ST&gt;5",BE252&gt;=100),AND('5-man'!BE$64="ST&gt;5",BE260&gt;=100),AND('5-man'!BE$65="ST&gt;5",BE268&gt;=100),AND('5-man'!BE$66="ST&gt;5",BE276&gt;=100)),'5-man'!BE$62&lt;=IF('5-man'!$BF$42="",999,'5-man'!$BF$42)),100,BE284)))))</f>
        <v/>
      </c>
      <c r="BF285">
        <f>IF(OR('5-man'!BF$67="R",'5-man'!BF$62=$R$290),MIN(100,BF284+10),IF('5-man'!BF$67="P",MIN(100,BF284+25),IF(AND('5-man'!BF$67="D",BF284&gt;=35,'5-man'!BF$62&lt;=IF('5-man'!$BF$42="",999,'5-man'!$BF$42)),BF284-35,IF(AND(LEFT('5-man'!BF$67,3)="ST&gt;",BF284&gt;=100,'5-man'!BF$62&lt;=IF('5-man'!$BF$42="",999,'5-man'!$BF$42)),0,IF(AND(OR(AND('5-man'!BF$63="ST&gt;5",BF252&gt;=100),AND('5-man'!BF$64="ST&gt;5",BF260&gt;=100),AND('5-man'!BF$65="ST&gt;5",BF268&gt;=100),AND('5-man'!BF$66="ST&gt;5",BF276&gt;=100)),'5-man'!BF$62&lt;=IF('5-man'!$BF$42="",999,'5-man'!$BF$42)),100,BF284)))))</f>
        <v/>
      </c>
      <c r="BG285">
        <f>IF(OR('5-man'!BG$67="R",'5-man'!BG$62=$R$290),MIN(100,BG284+10),IF('5-man'!BG$67="P",MIN(100,BG284+25),IF(AND('5-man'!BG$67="D",BG284&gt;=35,'5-man'!BG$62&lt;=IF('5-man'!$BF$42="",999,'5-man'!$BF$42)),BG284-35,IF(AND(LEFT('5-man'!BG$67,3)="ST&gt;",BG284&gt;=100,'5-man'!BG$62&lt;=IF('5-man'!$BF$42="",999,'5-man'!$BF$42)),0,IF(AND(OR(AND('5-man'!BG$63="ST&gt;5",BG252&gt;=100),AND('5-man'!BG$64="ST&gt;5",BG260&gt;=100),AND('5-man'!BG$65="ST&gt;5",BG268&gt;=100),AND('5-man'!BG$66="ST&gt;5",BG276&gt;=100)),'5-man'!BG$62&lt;=IF('5-man'!$BF$42="",999,'5-man'!$BF$42)),100,BG284)))))</f>
        <v/>
      </c>
      <c r="BH285">
        <f>IF(OR('5-man'!BH$67="R",'5-man'!BH$62=$R$290),MIN(100,BH284+10),IF('5-man'!BH$67="P",MIN(100,BH284+25),IF(AND('5-man'!BH$67="D",BH284&gt;=35,'5-man'!BH$62&lt;=IF('5-man'!$BF$42="",999,'5-man'!$BF$42)),BH284-35,IF(AND(LEFT('5-man'!BH$67,3)="ST&gt;",BH284&gt;=100,'5-man'!BH$62&lt;=IF('5-man'!$BF$42="",999,'5-man'!$BF$42)),0,IF(AND(OR(AND('5-man'!BH$63="ST&gt;5",BH252&gt;=100),AND('5-man'!BH$64="ST&gt;5",BH260&gt;=100),AND('5-man'!BH$65="ST&gt;5",BH268&gt;=100),AND('5-man'!BH$66="ST&gt;5",BH276&gt;=100)),'5-man'!BH$62&lt;=IF('5-man'!$BF$42="",999,'5-man'!$BF$42)),100,BH284)))))</f>
        <v/>
      </c>
      <c r="BI285">
        <f>IF(OR('5-man'!BI$67="R",'5-man'!BI$62=$R$290),MIN(100,BI284+10),IF('5-man'!BI$67="P",MIN(100,BI284+25),IF(AND('5-man'!BI$67="D",BI284&gt;=35,'5-man'!BI$62&lt;=IF('5-man'!$BF$42="",999,'5-man'!$BF$42)),BI284-35,IF(AND(LEFT('5-man'!BI$67,3)="ST&gt;",BI284&gt;=100,'5-man'!BI$62&lt;=IF('5-man'!$BF$42="",999,'5-man'!$BF$42)),0,IF(AND(OR(AND('5-man'!BI$63="ST&gt;5",BI252&gt;=100),AND('5-man'!BI$64="ST&gt;5",BI260&gt;=100),AND('5-man'!BI$65="ST&gt;5",BI268&gt;=100),AND('5-man'!BI$66="ST&gt;5",BI276&gt;=100)),'5-man'!BI$62&lt;=IF('5-man'!$BF$42="",999,'5-man'!$BF$42)),100,BI284)))))</f>
        <v/>
      </c>
      <c r="BJ285">
        <f>IF(OR('5-man'!BJ$67="R",'5-man'!BJ$62=$R$290),MIN(100,BJ284+10),IF('5-man'!BJ$67="P",MIN(100,BJ284+25),IF(AND('5-man'!BJ$67="D",BJ284&gt;=35,'5-man'!BJ$62&lt;=IF('5-man'!$BF$42="",999,'5-man'!$BF$42)),BJ284-35,IF(AND(LEFT('5-man'!BJ$67,3)="ST&gt;",BJ284&gt;=100,'5-man'!BJ$62&lt;=IF('5-man'!$BF$42="",999,'5-man'!$BF$42)),0,IF(AND(OR(AND('5-man'!BJ$63="ST&gt;5",BJ252&gt;=100),AND('5-man'!BJ$64="ST&gt;5",BJ260&gt;=100),AND('5-man'!BJ$65="ST&gt;5",BJ268&gt;=100),AND('5-man'!BJ$66="ST&gt;5",BJ276&gt;=100)),'5-man'!BJ$62&lt;=IF('5-man'!$BF$42="",999,'5-man'!$BF$42)),100,BJ284)))))</f>
        <v/>
      </c>
      <c r="BK285">
        <f>IF(OR('5-man'!BK$67="R",'5-man'!BK$62=$R$290),MIN(100,BK284+10),IF('5-man'!BK$67="P",MIN(100,BK284+25),IF(AND('5-man'!BK$67="D",BK284&gt;=35,'5-man'!BK$62&lt;=IF('5-man'!$BF$42="",999,'5-man'!$BF$42)),BK284-35,IF(AND(LEFT('5-man'!BK$67,3)="ST&gt;",BK284&gt;=100,'5-man'!BK$62&lt;=IF('5-man'!$BF$42="",999,'5-man'!$BF$42)),0,IF(AND(OR(AND('5-man'!BK$63="ST&gt;5",BK252&gt;=100),AND('5-man'!BK$64="ST&gt;5",BK260&gt;=100),AND('5-man'!BK$65="ST&gt;5",BK268&gt;=100),AND('5-man'!BK$66="ST&gt;5",BK276&gt;=100)),'5-man'!BK$62&lt;=IF('5-man'!$BF$42="",999,'5-man'!$BF$42)),100,BK284)))))</f>
        <v/>
      </c>
      <c r="BL285">
        <f>IF(OR('5-man'!BL$67="R",'5-man'!BL$62=$R$290),MIN(100,BL284+10),IF('5-man'!BL$67="P",MIN(100,BL284+25),IF(AND('5-man'!BL$67="D",BL284&gt;=35,'5-man'!BL$62&lt;=IF('5-man'!$BF$42="",999,'5-man'!$BF$42)),BL284-35,IF(AND(LEFT('5-man'!BL$67,3)="ST&gt;",BL284&gt;=100,'5-man'!BL$62&lt;=IF('5-man'!$BF$42="",999,'5-man'!$BF$42)),0,IF(AND(OR(AND('5-man'!BL$63="ST&gt;5",BL252&gt;=100),AND('5-man'!BL$64="ST&gt;5",BL260&gt;=100),AND('5-man'!BL$65="ST&gt;5",BL268&gt;=100),AND('5-man'!BL$66="ST&gt;5",BL276&gt;=100)),'5-man'!BL$62&lt;=IF('5-man'!$BF$42="",999,'5-man'!$BF$42)),100,BL284)))))</f>
        <v/>
      </c>
      <c r="BM285">
        <f>IF(OR('5-man'!BM$67="R",'5-man'!BM$62=$R$290),MIN(100,BM284+10),IF('5-man'!BM$67="P",MIN(100,BM284+25),IF(AND('5-man'!BM$67="D",BM284&gt;=35,'5-man'!BM$62&lt;=IF('5-man'!$BF$42="",999,'5-man'!$BF$42)),BM284-35,IF(AND(LEFT('5-man'!BM$67,3)="ST&gt;",BM284&gt;=100,'5-man'!BM$62&lt;=IF('5-man'!$BF$42="",999,'5-man'!$BF$42)),0,IF(AND(OR(AND('5-man'!BM$63="ST&gt;5",BM252&gt;=100),AND('5-man'!BM$64="ST&gt;5",BM260&gt;=100),AND('5-man'!BM$65="ST&gt;5",BM268&gt;=100),AND('5-man'!BM$66="ST&gt;5",BM276&gt;=100)),'5-man'!BM$62&lt;=IF('5-man'!$BF$42="",999,'5-man'!$BF$42)),100,BM284)))))</f>
        <v/>
      </c>
      <c r="BN285">
        <f>IF(OR('5-man'!BN$67="R",'5-man'!BN$62=$R$290),MIN(100,BN284+10),IF('5-man'!BN$67="P",MIN(100,BN284+25),IF(AND('5-man'!BN$67="D",BN284&gt;=35,'5-man'!BN$62&lt;=IF('5-man'!$BF$42="",999,'5-man'!$BF$42)),BN284-35,IF(AND(LEFT('5-man'!BN$67,3)="ST&gt;",BN284&gt;=100,'5-man'!BN$62&lt;=IF('5-man'!$BF$42="",999,'5-man'!$BF$42)),0,IF(AND(OR(AND('5-man'!BN$63="ST&gt;5",BN252&gt;=100),AND('5-man'!BN$64="ST&gt;5",BN260&gt;=100),AND('5-man'!BN$65="ST&gt;5",BN268&gt;=100),AND('5-man'!BN$66="ST&gt;5",BN276&gt;=100)),'5-man'!BN$62&lt;=IF('5-man'!$BF$42="",999,'5-man'!$BF$42)),100,BN284)))))</f>
        <v/>
      </c>
      <c r="BO285">
        <f>IF(OR('5-man'!BO$67="R",'5-man'!BO$62=$R$290),MIN(100,BO284+10),IF('5-man'!BO$67="P",MIN(100,BO284+25),IF(AND('5-man'!BO$67="D",BO284&gt;=35,'5-man'!BO$62&lt;=IF('5-man'!$BF$42="",999,'5-man'!$BF$42)),BO284-35,IF(AND(LEFT('5-man'!BO$67,3)="ST&gt;",BO284&gt;=100,'5-man'!BO$62&lt;=IF('5-man'!$BF$42="",999,'5-man'!$BF$42)),0,IF(AND(OR(AND('5-man'!BO$63="ST&gt;5",BO252&gt;=100),AND('5-man'!BO$64="ST&gt;5",BO260&gt;=100),AND('5-man'!BO$65="ST&gt;5",BO268&gt;=100),AND('5-man'!BO$66="ST&gt;5",BO276&gt;=100)),'5-man'!BO$62&lt;=IF('5-man'!$BF$42="",999,'5-man'!$BF$42)),100,BO284)))))</f>
        <v/>
      </c>
      <c r="BP285">
        <f>IF(OR('5-man'!BP$67="R",'5-man'!BP$62=$R$290),MIN(100,BP284+10),IF('5-man'!BP$67="P",MIN(100,BP284+25),IF(AND('5-man'!BP$67="D",BP284&gt;=35,'5-man'!BP$62&lt;=IF('5-man'!$BF$42="",999,'5-man'!$BF$42)),BP284-35,IF(AND(LEFT('5-man'!BP$67,3)="ST&gt;",BP284&gt;=100,'5-man'!BP$62&lt;=IF('5-man'!$BF$42="",999,'5-man'!$BF$42)),0,IF(AND(OR(AND('5-man'!BP$63="ST&gt;5",BP252&gt;=100),AND('5-man'!BP$64="ST&gt;5",BP260&gt;=100),AND('5-man'!BP$65="ST&gt;5",BP268&gt;=100),AND('5-man'!BP$66="ST&gt;5",BP276&gt;=100)),'5-man'!BP$62&lt;=IF('5-man'!$BF$42="",999,'5-man'!$BF$42)),100,BP284)))))</f>
        <v/>
      </c>
      <c r="BQ285">
        <f>IF(OR('5-man'!BQ$67="R",'5-man'!BQ$62=$R$290),MIN(100,BQ284+10),IF('5-man'!BQ$67="P",MIN(100,BQ284+25),IF(AND('5-man'!BQ$67="D",BQ284&gt;=35,'5-man'!BQ$62&lt;=IF('5-man'!$BF$42="",999,'5-man'!$BF$42)),BQ284-35,IF(AND(LEFT('5-man'!BQ$67,3)="ST&gt;",BQ284&gt;=100,'5-man'!BQ$62&lt;=IF('5-man'!$BF$42="",999,'5-man'!$BF$42)),0,IF(AND(OR(AND('5-man'!BQ$63="ST&gt;5",BQ252&gt;=100),AND('5-man'!BQ$64="ST&gt;5",BQ260&gt;=100),AND('5-man'!BQ$65="ST&gt;5",BQ268&gt;=100),AND('5-man'!BQ$66="ST&gt;5",BQ276&gt;=100)),'5-man'!BQ$62&lt;=IF('5-man'!$BF$42="",999,'5-man'!$BF$42)),100,BQ284)))))</f>
        <v/>
      </c>
      <c r="BR285">
        <f>IF(OR('5-man'!BR$67="R",'5-man'!BR$62=$R$290),MIN(100,BR284+10),IF('5-man'!BR$67="P",MIN(100,BR284+25),IF(AND('5-man'!BR$67="D",BR284&gt;=35,'5-man'!BR$62&lt;=IF('5-man'!$BF$42="",999,'5-man'!$BF$42)),BR284-35,IF(AND(LEFT('5-man'!BR$67,3)="ST&gt;",BR284&gt;=100,'5-man'!BR$62&lt;=IF('5-man'!$BF$42="",999,'5-man'!$BF$42)),0,IF(AND(OR(AND('5-man'!BR$63="ST&gt;5",BR252&gt;=100),AND('5-man'!BR$64="ST&gt;5",BR260&gt;=100),AND('5-man'!BR$65="ST&gt;5",BR268&gt;=100),AND('5-man'!BR$66="ST&gt;5",BR276&gt;=100)),'5-man'!BR$62&lt;=IF('5-man'!$BF$42="",999,'5-man'!$BF$42)),100,BR284)))))</f>
        <v/>
      </c>
      <c r="BS285">
        <f>IF(OR('5-man'!BS$67="R",'5-man'!BS$62=$R$290),MIN(100,BS284+10),IF('5-man'!BS$67="P",MIN(100,BS284+25),IF(AND('5-man'!BS$67="D",BS284&gt;=35,'5-man'!BS$62&lt;=IF('5-man'!$BF$42="",999,'5-man'!$BF$42)),BS284-35,IF(AND(LEFT('5-man'!BS$67,3)="ST&gt;",BS284&gt;=100,'5-man'!BS$62&lt;=IF('5-man'!$BF$42="",999,'5-man'!$BF$42)),0,IF(AND(OR(AND('5-man'!BS$63="ST&gt;5",BS252&gt;=100),AND('5-man'!BS$64="ST&gt;5",BS260&gt;=100),AND('5-man'!BS$65="ST&gt;5",BS268&gt;=100),AND('5-man'!BS$66="ST&gt;5",BS276&gt;=100)),'5-man'!BS$62&lt;=IF('5-man'!$BF$42="",999,'5-man'!$BF$42)),100,BS284)))))</f>
        <v/>
      </c>
      <c r="BT285">
        <f>IF(OR('5-man'!BT$67="R",'5-man'!BT$62=$R$290),MIN(100,BT284+10),IF('5-man'!BT$67="P",MIN(100,BT284+25),IF(AND('5-man'!BT$67="D",BT284&gt;=35,'5-man'!BT$62&lt;=IF('5-man'!$BF$42="",999,'5-man'!$BF$42)),BT284-35,IF(AND(LEFT('5-man'!BT$67,3)="ST&gt;",BT284&gt;=100,'5-man'!BT$62&lt;=IF('5-man'!$BF$42="",999,'5-man'!$BF$42)),0,IF(AND(OR(AND('5-man'!BT$63="ST&gt;5",BT252&gt;=100),AND('5-man'!BT$64="ST&gt;5",BT260&gt;=100),AND('5-man'!BT$65="ST&gt;5",BT268&gt;=100),AND('5-man'!BT$66="ST&gt;5",BT276&gt;=100)),'5-man'!BT$62&lt;=IF('5-man'!$BF$42="",999,'5-man'!$BF$42)),100,BT284)))))</f>
        <v/>
      </c>
      <c r="BU285">
        <f>IF(OR('5-man'!BU$67="R",'5-man'!BU$62=$R$290),MIN(100,BU284+10),IF('5-man'!BU$67="P",MIN(100,BU284+25),IF(AND('5-man'!BU$67="D",BU284&gt;=35,'5-man'!BU$62&lt;=IF('5-man'!$BF$42="",999,'5-man'!$BF$42)),BU284-35,IF(AND(LEFT('5-man'!BU$67,3)="ST&gt;",BU284&gt;=100,'5-man'!BU$62&lt;=IF('5-man'!$BF$42="",999,'5-man'!$BF$42)),0,IF(AND(OR(AND('5-man'!BU$63="ST&gt;5",BU252&gt;=100),AND('5-man'!BU$64="ST&gt;5",BU260&gt;=100),AND('5-man'!BU$65="ST&gt;5",BU268&gt;=100),AND('5-man'!BU$66="ST&gt;5",BU276&gt;=100)),'5-man'!BU$62&lt;=IF('5-man'!$BF$42="",999,'5-man'!$BF$42)),100,BU284)))))</f>
        <v/>
      </c>
      <c r="BV285">
        <f>IF(OR('5-man'!BV$67="R",'5-man'!BV$62=$R$290),MIN(100,BV284+10),IF('5-man'!BV$67="P",MIN(100,BV284+25),IF(AND('5-man'!BV$67="D",BV284&gt;=35,'5-man'!BV$62&lt;=IF('5-man'!$BF$42="",999,'5-man'!$BF$42)),BV284-35,IF(AND(LEFT('5-man'!BV$67,3)="ST&gt;",BV284&gt;=100,'5-man'!BV$62&lt;=IF('5-man'!$BF$42="",999,'5-man'!$BF$42)),0,IF(AND(OR(AND('5-man'!BV$63="ST&gt;5",BV252&gt;=100),AND('5-man'!BV$64="ST&gt;5",BV260&gt;=100),AND('5-man'!BV$65="ST&gt;5",BV268&gt;=100),AND('5-man'!BV$66="ST&gt;5",BV276&gt;=100)),'5-man'!BV$62&lt;=IF('5-man'!$BF$42="",999,'5-man'!$BF$42)),100,BV284)))))</f>
        <v/>
      </c>
      <c r="BW285">
        <f>IF(OR('5-man'!BW$67="R",'5-man'!BW$62=$R$290),MIN(100,BW284+10),IF('5-man'!BW$67="P",MIN(100,BW284+25),IF(AND('5-man'!BW$67="D",BW284&gt;=35,'5-man'!BW$62&lt;=IF('5-man'!$BF$42="",999,'5-man'!$BF$42)),BW284-35,IF(AND(LEFT('5-man'!BW$67,3)="ST&gt;",BW284&gt;=100,'5-man'!BW$62&lt;=IF('5-man'!$BF$42="",999,'5-man'!$BF$42)),0,IF(AND(OR(AND('5-man'!BW$63="ST&gt;5",BW252&gt;=100),AND('5-man'!BW$64="ST&gt;5",BW260&gt;=100),AND('5-man'!BW$65="ST&gt;5",BW268&gt;=100),AND('5-man'!BW$66="ST&gt;5",BW276&gt;=100)),'5-man'!BW$62&lt;=IF('5-man'!$BF$42="",999,'5-man'!$BF$42)),100,BW284)))))</f>
        <v/>
      </c>
      <c r="BX285">
        <f>IF(OR('5-man'!BX$67="R",'5-man'!BX$62=$R$290),MIN(100,BX284+10),IF('5-man'!BX$67="P",MIN(100,BX284+25),IF(AND('5-man'!BX$67="D",BX284&gt;=35,'5-man'!BX$62&lt;=IF('5-man'!$BF$42="",999,'5-man'!$BF$42)),BX284-35,IF(AND(LEFT('5-man'!BX$67,3)="ST&gt;",BX284&gt;=100,'5-man'!BX$62&lt;=IF('5-man'!$BF$42="",999,'5-man'!$BF$42)),0,IF(AND(OR(AND('5-man'!BX$63="ST&gt;5",BX252&gt;=100),AND('5-man'!BX$64="ST&gt;5",BX260&gt;=100),AND('5-man'!BX$65="ST&gt;5",BX268&gt;=100),AND('5-man'!BX$66="ST&gt;5",BX276&gt;=100)),'5-man'!BX$62&lt;=IF('5-man'!$BF$42="",999,'5-man'!$BF$42)),100,BX284)))))</f>
        <v/>
      </c>
      <c r="BY285">
        <f>IF(OR('5-man'!BY$67="R",'5-man'!BY$62=$R$290),MIN(100,BY284+10),IF('5-man'!BY$67="P",MIN(100,BY284+25),IF(AND('5-man'!BY$67="D",BY284&gt;=35,'5-man'!BY$62&lt;=IF('5-man'!$BF$42="",999,'5-man'!$BF$42)),BY284-35,IF(AND(LEFT('5-man'!BY$67,3)="ST&gt;",BY284&gt;=100,'5-man'!BY$62&lt;=IF('5-man'!$BF$42="",999,'5-man'!$BF$42)),0,IF(AND(OR(AND('5-man'!BY$63="ST&gt;5",BY252&gt;=100),AND('5-man'!BY$64="ST&gt;5",BY260&gt;=100),AND('5-man'!BY$65="ST&gt;5",BY268&gt;=100),AND('5-man'!BY$66="ST&gt;5",BY276&gt;=100)),'5-man'!BY$62&lt;=IF('5-man'!$BF$42="",999,'5-man'!$BF$42)),100,BY284)))))</f>
        <v/>
      </c>
      <c r="BZ285">
        <f>IF(OR('5-man'!BZ$67="R",'5-man'!BZ$62=$R$290),MIN(100,BZ284+10),IF('5-man'!BZ$67="P",MIN(100,BZ284+25),IF(AND('5-man'!BZ$67="D",BZ284&gt;=35,'5-man'!BZ$62&lt;=IF('5-man'!$BF$42="",999,'5-man'!$BF$42)),BZ284-35,IF(AND(LEFT('5-man'!BZ$67,3)="ST&gt;",BZ284&gt;=100,'5-man'!BZ$62&lt;=IF('5-man'!$BF$42="",999,'5-man'!$BF$42)),0,IF(AND(OR(AND('5-man'!BZ$63="ST&gt;5",BZ252&gt;=100),AND('5-man'!BZ$64="ST&gt;5",BZ260&gt;=100),AND('5-man'!BZ$65="ST&gt;5",BZ268&gt;=100),AND('5-man'!BZ$66="ST&gt;5",BZ276&gt;=100)),'5-man'!BZ$62&lt;=IF('5-man'!$BF$42="",999,'5-man'!$BF$42)),100,BZ284)))))</f>
        <v/>
      </c>
      <c r="CA285">
        <f>IF(OR('5-man'!CA$67="R",'5-man'!CA$62=$R$290),MIN(100,CA284+10),IF('5-man'!CA$67="P",MIN(100,CA284+25),IF(AND('5-man'!CA$67="D",CA284&gt;=35,'5-man'!CA$62&lt;=IF('5-man'!$BF$42="",999,'5-man'!$BF$42)),CA284-35,IF(AND(LEFT('5-man'!CA$67,3)="ST&gt;",CA284&gt;=100,'5-man'!CA$62&lt;=IF('5-man'!$BF$42="",999,'5-man'!$BF$42)),0,IF(AND(OR(AND('5-man'!CA$63="ST&gt;5",CA252&gt;=100),AND('5-man'!CA$64="ST&gt;5",CA260&gt;=100),AND('5-man'!CA$65="ST&gt;5",CA268&gt;=100),AND('5-man'!CA$66="ST&gt;5",CA276&gt;=100)),'5-man'!CA$62&lt;=IF('5-man'!$BF$42="",999,'5-man'!$BF$42)),100,CA284)))))</f>
        <v/>
      </c>
      <c r="CB285">
        <f>IF(OR('5-man'!CB$67="R",'5-man'!CB$62=$R$290),MIN(100,CB284+10),IF('5-man'!CB$67="P",MIN(100,CB284+25),IF(AND('5-man'!CB$67="D",CB284&gt;=35,'5-man'!CB$62&lt;=IF('5-man'!$BF$42="",999,'5-man'!$BF$42)),CB284-35,IF(AND(LEFT('5-man'!CB$67,3)="ST&gt;",CB284&gt;=100,'5-man'!CB$62&lt;=IF('5-man'!$BF$42="",999,'5-man'!$BF$42)),0,IF(AND(OR(AND('5-man'!CB$63="ST&gt;5",CB252&gt;=100),AND('5-man'!CB$64="ST&gt;5",CB260&gt;=100),AND('5-man'!CB$65="ST&gt;5",CB268&gt;=100),AND('5-man'!CB$66="ST&gt;5",CB276&gt;=100)),'5-man'!CB$62&lt;=IF('5-man'!$BF$42="",999,'5-man'!$BF$42)),100,CB284)))))</f>
        <v/>
      </c>
      <c r="CC285">
        <f>IF(OR('5-man'!CC$67="R",'5-man'!CC$62=$R$290),MIN(100,CC284+10),IF('5-man'!CC$67="P",MIN(100,CC284+25),IF(AND('5-man'!CC$67="D",CC284&gt;=35,'5-man'!CC$62&lt;=IF('5-man'!$BF$42="",999,'5-man'!$BF$42)),CC284-35,IF(AND(LEFT('5-man'!CC$67,3)="ST&gt;",CC284&gt;=100,'5-man'!CC$62&lt;=IF('5-man'!$BF$42="",999,'5-man'!$BF$42)),0,IF(AND(OR(AND('5-man'!CC$63="ST&gt;5",CC252&gt;=100),AND('5-man'!CC$64="ST&gt;5",CC260&gt;=100),AND('5-man'!CC$65="ST&gt;5",CC268&gt;=100),AND('5-man'!CC$66="ST&gt;5",CC276&gt;=100)),'5-man'!CC$62&lt;=IF('5-man'!$BF$42="",999,'5-man'!$BF$42)),100,CC284)))))</f>
        <v/>
      </c>
      <c r="CD285">
        <f>IF(OR('5-man'!CD$67="R",'5-man'!CD$62=$R$290),MIN(100,CD284+10),IF('5-man'!CD$67="P",MIN(100,CD284+25),IF(AND('5-man'!CD$67="D",CD284&gt;=35,'5-man'!CD$62&lt;=IF('5-man'!$BF$42="",999,'5-man'!$BF$42)),CD284-35,IF(AND(LEFT('5-man'!CD$67,3)="ST&gt;",CD284&gt;=100,'5-man'!CD$62&lt;=IF('5-man'!$BF$42="",999,'5-man'!$BF$42)),0,IF(AND(OR(AND('5-man'!CD$63="ST&gt;5",CD252&gt;=100),AND('5-man'!CD$64="ST&gt;5",CD260&gt;=100),AND('5-man'!CD$65="ST&gt;5",CD268&gt;=100),AND('5-man'!CD$66="ST&gt;5",CD276&gt;=100)),'5-man'!CD$62&lt;=IF('5-man'!$BF$42="",999,'5-man'!$BF$42)),100,CD284)))))</f>
        <v/>
      </c>
    </row>
    <row r="286">
      <c r="A286" t="inlineStr">
        <is>
          <t>P5 timer</t>
        </is>
      </c>
      <c r="B286" t="n">
        <v>0</v>
      </c>
      <c r="C286">
        <f>IF(OR('5-man'!C$67="R",'5-man'!C$62=$R$290,AND(ISNUMBER($R$290),'5-man'!C$62&lt;$R$290)),0,IF(B285&gt;=100,0,IF(B286+1&gt;=IF(OR('5-man'!$F$46=TRUE,'5-man'!$F$46="TRUE",'5-man'!$F$46="Yes"),25,50),0,B286+1)))</f>
        <v/>
      </c>
      <c r="D286">
        <f>IF(OR('5-man'!D$67="R",'5-man'!D$62=$R$290,AND(ISNUMBER($R$290),'5-man'!D$62&lt;$R$290)),0,IF(C285&gt;=100,0,IF(C286+1&gt;=IF(OR('5-man'!$F$46=TRUE,'5-man'!$F$46="TRUE",'5-man'!$F$46="Yes"),25,50),0,C286+1)))</f>
        <v/>
      </c>
      <c r="E286">
        <f>IF(OR('5-man'!E$67="R",'5-man'!E$62=$R$290,AND(ISNUMBER($R$290),'5-man'!E$62&lt;$R$290)),0,IF(D285&gt;=100,0,IF(D286+1&gt;=IF(OR('5-man'!$F$46=TRUE,'5-man'!$F$46="TRUE",'5-man'!$F$46="Yes"),25,50),0,D286+1)))</f>
        <v/>
      </c>
      <c r="F286">
        <f>IF(OR('5-man'!F$67="R",'5-man'!F$62=$R$290,AND(ISNUMBER($R$290),'5-man'!F$62&lt;$R$290)),0,IF(E285&gt;=100,0,IF(E286+1&gt;=IF(OR('5-man'!$F$46=TRUE,'5-man'!$F$46="TRUE",'5-man'!$F$46="Yes"),25,50),0,E286+1)))</f>
        <v/>
      </c>
      <c r="G286">
        <f>IF(OR('5-man'!G$67="R",'5-man'!G$62=$R$290,AND(ISNUMBER($R$290),'5-man'!G$62&lt;$R$290)),0,IF(F285&gt;=100,0,IF(F286+1&gt;=IF(OR('5-man'!$F$46=TRUE,'5-man'!$F$46="TRUE",'5-man'!$F$46="Yes"),25,50),0,F286+1)))</f>
        <v/>
      </c>
      <c r="H286">
        <f>IF(OR('5-man'!H$67="R",'5-man'!H$62=$R$290,AND(ISNUMBER($R$290),'5-man'!H$62&lt;$R$290)),0,IF(G285&gt;=100,0,IF(G286+1&gt;=IF(OR('5-man'!$F$46=TRUE,'5-man'!$F$46="TRUE",'5-man'!$F$46="Yes"),25,50),0,G286+1)))</f>
        <v/>
      </c>
      <c r="I286">
        <f>IF(OR('5-man'!I$67="R",'5-man'!I$62=$R$290,AND(ISNUMBER($R$290),'5-man'!I$62&lt;$R$290)),0,IF(H285&gt;=100,0,IF(H286+1&gt;=IF(OR('5-man'!$F$46=TRUE,'5-man'!$F$46="TRUE",'5-man'!$F$46="Yes"),25,50),0,H286+1)))</f>
        <v/>
      </c>
      <c r="J286">
        <f>IF(OR('5-man'!J$67="R",'5-man'!J$62=$R$290,AND(ISNUMBER($R$290),'5-man'!J$62&lt;$R$290)),0,IF(I285&gt;=100,0,IF(I286+1&gt;=IF(OR('5-man'!$F$46=TRUE,'5-man'!$F$46="TRUE",'5-man'!$F$46="Yes"),25,50),0,I286+1)))</f>
        <v/>
      </c>
      <c r="K286">
        <f>IF(OR('5-man'!K$67="R",'5-man'!K$62=$R$290,AND(ISNUMBER($R$290),'5-man'!K$62&lt;$R$290)),0,IF(J285&gt;=100,0,IF(J286+1&gt;=IF(OR('5-man'!$F$46=TRUE,'5-man'!$F$46="TRUE",'5-man'!$F$46="Yes"),25,50),0,J286+1)))</f>
        <v/>
      </c>
      <c r="L286">
        <f>IF(OR('5-man'!L$67="R",'5-man'!L$62=$R$290,AND(ISNUMBER($R$290),'5-man'!L$62&lt;$R$290)),0,IF(K285&gt;=100,0,IF(K286+1&gt;=IF(OR('5-man'!$F$46=TRUE,'5-man'!$F$46="TRUE",'5-man'!$F$46="Yes"),25,50),0,K286+1)))</f>
        <v/>
      </c>
      <c r="M286">
        <f>IF(OR('5-man'!M$67="R",'5-man'!M$62=$R$290,AND(ISNUMBER($R$290),'5-man'!M$62&lt;$R$290)),0,IF(L285&gt;=100,0,IF(L286+1&gt;=IF(OR('5-man'!$F$46=TRUE,'5-man'!$F$46="TRUE",'5-man'!$F$46="Yes"),25,50),0,L286+1)))</f>
        <v/>
      </c>
      <c r="N286">
        <f>IF(OR('5-man'!N$67="R",'5-man'!N$62=$R$290,AND(ISNUMBER($R$290),'5-man'!N$62&lt;$R$290)),0,IF(M285&gt;=100,0,IF(M286+1&gt;=IF(OR('5-man'!$F$46=TRUE,'5-man'!$F$46="TRUE",'5-man'!$F$46="Yes"),25,50),0,M286+1)))</f>
        <v/>
      </c>
      <c r="O286">
        <f>IF(OR('5-man'!O$67="R",'5-man'!O$62=$R$290,AND(ISNUMBER($R$290),'5-man'!O$62&lt;$R$290)),0,IF(N285&gt;=100,0,IF(N286+1&gt;=IF(OR('5-man'!$F$46=TRUE,'5-man'!$F$46="TRUE",'5-man'!$F$46="Yes"),25,50),0,N286+1)))</f>
        <v/>
      </c>
      <c r="P286">
        <f>IF(OR('5-man'!P$67="R",'5-man'!P$62=$R$290,AND(ISNUMBER($R$290),'5-man'!P$62&lt;$R$290)),0,IF(O285&gt;=100,0,IF(O286+1&gt;=IF(OR('5-man'!$F$46=TRUE,'5-man'!$F$46="TRUE",'5-man'!$F$46="Yes"),25,50),0,O286+1)))</f>
        <v/>
      </c>
      <c r="Q286">
        <f>IF(OR('5-man'!Q$67="R",'5-man'!Q$62=$R$290,AND(ISNUMBER($R$290),'5-man'!Q$62&lt;$R$290)),0,IF(P285&gt;=100,0,IF(P286+1&gt;=IF(OR('5-man'!$F$46=TRUE,'5-man'!$F$46="TRUE",'5-man'!$F$46="Yes"),25,50),0,P286+1)))</f>
        <v/>
      </c>
      <c r="R286">
        <f>IF(OR('5-man'!R$67="R",'5-man'!R$62=$R$290,AND(ISNUMBER($R$290),'5-man'!R$62&lt;$R$290)),0,IF(Q285&gt;=100,0,IF(Q286+1&gt;=IF(OR('5-man'!$F$46=TRUE,'5-man'!$F$46="TRUE",'5-man'!$F$46="Yes"),25,50),0,Q286+1)))</f>
        <v/>
      </c>
      <c r="S286">
        <f>IF(OR('5-man'!S$67="R",'5-man'!S$62=$R$290,AND(ISNUMBER($R$290),'5-man'!S$62&lt;$R$290)),0,IF(R285&gt;=100,0,IF(R286+1&gt;=IF(OR('5-man'!$F$46=TRUE,'5-man'!$F$46="TRUE",'5-man'!$F$46="Yes"),25,50),0,R286+1)))</f>
        <v/>
      </c>
      <c r="T286">
        <f>IF(OR('5-man'!T$67="R",'5-man'!T$62=$R$290,AND(ISNUMBER($R$290),'5-man'!T$62&lt;$R$290)),0,IF(S285&gt;=100,0,IF(S286+1&gt;=IF(OR('5-man'!$F$46=TRUE,'5-man'!$F$46="TRUE",'5-man'!$F$46="Yes"),25,50),0,S286+1)))</f>
        <v/>
      </c>
      <c r="U286">
        <f>IF(OR('5-man'!U$67="R",'5-man'!U$62=$R$290,AND(ISNUMBER($R$290),'5-man'!U$62&lt;$R$290)),0,IF(T285&gt;=100,0,IF(T286+1&gt;=IF(OR('5-man'!$F$46=TRUE,'5-man'!$F$46="TRUE",'5-man'!$F$46="Yes"),25,50),0,T286+1)))</f>
        <v/>
      </c>
      <c r="V286">
        <f>IF(OR('5-man'!V$67="R",'5-man'!V$62=$R$290,AND(ISNUMBER($R$290),'5-man'!V$62&lt;$R$290)),0,IF(U285&gt;=100,0,IF(U286+1&gt;=IF(OR('5-man'!$F$46=TRUE,'5-man'!$F$46="TRUE",'5-man'!$F$46="Yes"),25,50),0,U286+1)))</f>
        <v/>
      </c>
      <c r="W286">
        <f>IF(OR('5-man'!W$67="R",'5-man'!W$62=$R$290,AND(ISNUMBER($R$290),'5-man'!W$62&lt;$R$290)),0,IF(V285&gt;=100,0,IF(V286+1&gt;=IF(OR('5-man'!$F$46=TRUE,'5-man'!$F$46="TRUE",'5-man'!$F$46="Yes"),25,50),0,V286+1)))</f>
        <v/>
      </c>
      <c r="X286">
        <f>IF(OR('5-man'!X$67="R",'5-man'!X$62=$R$290,AND(ISNUMBER($R$290),'5-man'!X$62&lt;$R$290)),0,IF(W285&gt;=100,0,IF(W286+1&gt;=IF(OR('5-man'!$F$46=TRUE,'5-man'!$F$46="TRUE",'5-man'!$F$46="Yes"),25,50),0,W286+1)))</f>
        <v/>
      </c>
      <c r="Y286">
        <f>IF(OR('5-man'!Y$67="R",'5-man'!Y$62=$R$290,AND(ISNUMBER($R$290),'5-man'!Y$62&lt;$R$290)),0,IF(X285&gt;=100,0,IF(X286+1&gt;=IF(OR('5-man'!$F$46=TRUE,'5-man'!$F$46="TRUE",'5-man'!$F$46="Yes"),25,50),0,X286+1)))</f>
        <v/>
      </c>
      <c r="Z286">
        <f>IF(OR('5-man'!Z$67="R",'5-man'!Z$62=$R$290,AND(ISNUMBER($R$290),'5-man'!Z$62&lt;$R$290)),0,IF(Y285&gt;=100,0,IF(Y286+1&gt;=IF(OR('5-man'!$F$46=TRUE,'5-man'!$F$46="TRUE",'5-man'!$F$46="Yes"),25,50),0,Y286+1)))</f>
        <v/>
      </c>
      <c r="AA286">
        <f>IF(OR('5-man'!AA$67="R",'5-man'!AA$62=$R$290,AND(ISNUMBER($R$290),'5-man'!AA$62&lt;$R$290)),0,IF(Z285&gt;=100,0,IF(Z286+1&gt;=IF(OR('5-man'!$F$46=TRUE,'5-man'!$F$46="TRUE",'5-man'!$F$46="Yes"),25,50),0,Z286+1)))</f>
        <v/>
      </c>
      <c r="AB286">
        <f>IF(OR('5-man'!AB$67="R",'5-man'!AB$62=$R$290,AND(ISNUMBER($R$290),'5-man'!AB$62&lt;$R$290)),0,IF(AA285&gt;=100,0,IF(AA286+1&gt;=IF(OR('5-man'!$F$46=TRUE,'5-man'!$F$46="TRUE",'5-man'!$F$46="Yes"),25,50),0,AA286+1)))</f>
        <v/>
      </c>
      <c r="AC286">
        <f>IF(OR('5-man'!AC$67="R",'5-man'!AC$62=$R$290,AND(ISNUMBER($R$290),'5-man'!AC$62&lt;$R$290)),0,IF(AB285&gt;=100,0,IF(AB286+1&gt;=IF(OR('5-man'!$F$46=TRUE,'5-man'!$F$46="TRUE",'5-man'!$F$46="Yes"),25,50),0,AB286+1)))</f>
        <v/>
      </c>
      <c r="AD286">
        <f>IF(OR('5-man'!AD$67="R",'5-man'!AD$62=$R$290,AND(ISNUMBER($R$290),'5-man'!AD$62&lt;$R$290)),0,IF(AC285&gt;=100,0,IF(AC286+1&gt;=IF(OR('5-man'!$F$46=TRUE,'5-man'!$F$46="TRUE",'5-man'!$F$46="Yes"),25,50),0,AC286+1)))</f>
        <v/>
      </c>
      <c r="AE286">
        <f>IF(OR('5-man'!AE$67="R",'5-man'!AE$62=$R$290,AND(ISNUMBER($R$290),'5-man'!AE$62&lt;$R$290)),0,IF(AD285&gt;=100,0,IF(AD286+1&gt;=IF(OR('5-man'!$F$46=TRUE,'5-man'!$F$46="TRUE",'5-man'!$F$46="Yes"),25,50),0,AD286+1)))</f>
        <v/>
      </c>
      <c r="AF286">
        <f>IF(OR('5-man'!AF$67="R",'5-man'!AF$62=$R$290,AND(ISNUMBER($R$290),'5-man'!AF$62&lt;$R$290)),0,IF(AE285&gt;=100,0,IF(AE286+1&gt;=IF(OR('5-man'!$F$46=TRUE,'5-man'!$F$46="TRUE",'5-man'!$F$46="Yes"),25,50),0,AE286+1)))</f>
        <v/>
      </c>
      <c r="AG286">
        <f>IF(OR('5-man'!AG$67="R",'5-man'!AG$62=$R$290,AND(ISNUMBER($R$290),'5-man'!AG$62&lt;$R$290)),0,IF(AF285&gt;=100,0,IF(AF286+1&gt;=IF(OR('5-man'!$F$46=TRUE,'5-man'!$F$46="TRUE",'5-man'!$F$46="Yes"),25,50),0,AF286+1)))</f>
        <v/>
      </c>
      <c r="AH286">
        <f>IF(OR('5-man'!AH$67="R",'5-man'!AH$62=$R$290,AND(ISNUMBER($R$290),'5-man'!AH$62&lt;$R$290)),0,IF(AG285&gt;=100,0,IF(AG286+1&gt;=IF(OR('5-man'!$F$46=TRUE,'5-man'!$F$46="TRUE",'5-man'!$F$46="Yes"),25,50),0,AG286+1)))</f>
        <v/>
      </c>
      <c r="AI286">
        <f>IF(OR('5-man'!AI$67="R",'5-man'!AI$62=$R$290,AND(ISNUMBER($R$290),'5-man'!AI$62&lt;$R$290)),0,IF(AH285&gt;=100,0,IF(AH286+1&gt;=IF(OR('5-man'!$F$46=TRUE,'5-man'!$F$46="TRUE",'5-man'!$F$46="Yes"),25,50),0,AH286+1)))</f>
        <v/>
      </c>
      <c r="AJ286">
        <f>IF(OR('5-man'!AJ$67="R",'5-man'!AJ$62=$R$290,AND(ISNUMBER($R$290),'5-man'!AJ$62&lt;$R$290)),0,IF(AI285&gt;=100,0,IF(AI286+1&gt;=IF(OR('5-man'!$F$46=TRUE,'5-man'!$F$46="TRUE",'5-man'!$F$46="Yes"),25,50),0,AI286+1)))</f>
        <v/>
      </c>
      <c r="AK286">
        <f>IF(OR('5-man'!AK$67="R",'5-man'!AK$62=$R$290,AND(ISNUMBER($R$290),'5-man'!AK$62&lt;$R$290)),0,IF(AJ285&gt;=100,0,IF(AJ286+1&gt;=IF(OR('5-man'!$F$46=TRUE,'5-man'!$F$46="TRUE",'5-man'!$F$46="Yes"),25,50),0,AJ286+1)))</f>
        <v/>
      </c>
      <c r="AL286">
        <f>IF(OR('5-man'!AL$67="R",'5-man'!AL$62=$R$290,AND(ISNUMBER($R$290),'5-man'!AL$62&lt;$R$290)),0,IF(AK285&gt;=100,0,IF(AK286+1&gt;=IF(OR('5-man'!$F$46=TRUE,'5-man'!$F$46="TRUE",'5-man'!$F$46="Yes"),25,50),0,AK286+1)))</f>
        <v/>
      </c>
      <c r="AM286">
        <f>IF(OR('5-man'!AM$67="R",'5-man'!AM$62=$R$290,AND(ISNUMBER($R$290),'5-man'!AM$62&lt;$R$290)),0,IF(AL285&gt;=100,0,IF(AL286+1&gt;=IF(OR('5-man'!$F$46=TRUE,'5-man'!$F$46="TRUE",'5-man'!$F$46="Yes"),25,50),0,AL286+1)))</f>
        <v/>
      </c>
      <c r="AN286">
        <f>IF(OR('5-man'!AN$67="R",'5-man'!AN$62=$R$290,AND(ISNUMBER($R$290),'5-man'!AN$62&lt;$R$290)),0,IF(AM285&gt;=100,0,IF(AM286+1&gt;=IF(OR('5-man'!$F$46=TRUE,'5-man'!$F$46="TRUE",'5-man'!$F$46="Yes"),25,50),0,AM286+1)))</f>
        <v/>
      </c>
      <c r="AO286">
        <f>IF(OR('5-man'!AO$67="R",'5-man'!AO$62=$R$290,AND(ISNUMBER($R$290),'5-man'!AO$62&lt;$R$290)),0,IF(AN285&gt;=100,0,IF(AN286+1&gt;=IF(OR('5-man'!$F$46=TRUE,'5-man'!$F$46="TRUE",'5-man'!$F$46="Yes"),25,50),0,AN286+1)))</f>
        <v/>
      </c>
      <c r="AP286">
        <f>IF(OR('5-man'!AP$67="R",'5-man'!AP$62=$R$290,AND(ISNUMBER($R$290),'5-man'!AP$62&lt;$R$290)),0,IF(AO285&gt;=100,0,IF(AO286+1&gt;=IF(OR('5-man'!$F$46=TRUE,'5-man'!$F$46="TRUE",'5-man'!$F$46="Yes"),25,50),0,AO286+1)))</f>
        <v/>
      </c>
      <c r="AQ286">
        <f>IF(OR('5-man'!AQ$67="R",'5-man'!AQ$62=$R$290,AND(ISNUMBER($R$290),'5-man'!AQ$62&lt;$R$290)),0,IF(AP285&gt;=100,0,IF(AP286+1&gt;=IF(OR('5-man'!$F$46=TRUE,'5-man'!$F$46="TRUE",'5-man'!$F$46="Yes"),25,50),0,AP286+1)))</f>
        <v/>
      </c>
      <c r="AR286">
        <f>IF(OR('5-man'!AR$67="R",'5-man'!AR$62=$R$290,AND(ISNUMBER($R$290),'5-man'!AR$62&lt;$R$290)),0,IF(AQ285&gt;=100,0,IF(AQ286+1&gt;=IF(OR('5-man'!$F$46=TRUE,'5-man'!$F$46="TRUE",'5-man'!$F$46="Yes"),25,50),0,AQ286+1)))</f>
        <v/>
      </c>
      <c r="AS286">
        <f>IF(OR('5-man'!AS$67="R",'5-man'!AS$62=$R$290,AND(ISNUMBER($R$290),'5-man'!AS$62&lt;$R$290)),0,IF(AR285&gt;=100,0,IF(AR286+1&gt;=IF(OR('5-man'!$F$46=TRUE,'5-man'!$F$46="TRUE",'5-man'!$F$46="Yes"),25,50),0,AR286+1)))</f>
        <v/>
      </c>
      <c r="AT286">
        <f>IF(OR('5-man'!AT$67="R",'5-man'!AT$62=$R$290,AND(ISNUMBER($R$290),'5-man'!AT$62&lt;$R$290)),0,IF(AS285&gt;=100,0,IF(AS286+1&gt;=IF(OR('5-man'!$F$46=TRUE,'5-man'!$F$46="TRUE",'5-man'!$F$46="Yes"),25,50),0,AS286+1)))</f>
        <v/>
      </c>
      <c r="AU286">
        <f>IF(OR('5-man'!AU$67="R",'5-man'!AU$62=$R$290,AND(ISNUMBER($R$290),'5-man'!AU$62&lt;$R$290)),0,IF(AT285&gt;=100,0,IF(AT286+1&gt;=IF(OR('5-man'!$F$46=TRUE,'5-man'!$F$46="TRUE",'5-man'!$F$46="Yes"),25,50),0,AT286+1)))</f>
        <v/>
      </c>
      <c r="AV286">
        <f>IF(OR('5-man'!AV$67="R",'5-man'!AV$62=$R$290,AND(ISNUMBER($R$290),'5-man'!AV$62&lt;$R$290)),0,IF(AU285&gt;=100,0,IF(AU286+1&gt;=IF(OR('5-man'!$F$46=TRUE,'5-man'!$F$46="TRUE",'5-man'!$F$46="Yes"),25,50),0,AU286+1)))</f>
        <v/>
      </c>
      <c r="AW286">
        <f>IF(OR('5-man'!AW$67="R",'5-man'!AW$62=$R$290,AND(ISNUMBER($R$290),'5-man'!AW$62&lt;$R$290)),0,IF(AV285&gt;=100,0,IF(AV286+1&gt;=IF(OR('5-man'!$F$46=TRUE,'5-man'!$F$46="TRUE",'5-man'!$F$46="Yes"),25,50),0,AV286+1)))</f>
        <v/>
      </c>
      <c r="AX286">
        <f>IF(OR('5-man'!AX$67="R",'5-man'!AX$62=$R$290,AND(ISNUMBER($R$290),'5-man'!AX$62&lt;$R$290)),0,IF(AW285&gt;=100,0,IF(AW286+1&gt;=IF(OR('5-man'!$F$46=TRUE,'5-man'!$F$46="TRUE",'5-man'!$F$46="Yes"),25,50),0,AW286+1)))</f>
        <v/>
      </c>
      <c r="AY286">
        <f>IF(OR('5-man'!AY$67="R",'5-man'!AY$62=$R$290,AND(ISNUMBER($R$290),'5-man'!AY$62&lt;$R$290)),0,IF(AX285&gt;=100,0,IF(AX286+1&gt;=IF(OR('5-man'!$F$46=TRUE,'5-man'!$F$46="TRUE",'5-man'!$F$46="Yes"),25,50),0,AX286+1)))</f>
        <v/>
      </c>
      <c r="AZ286">
        <f>IF(OR('5-man'!AZ$67="R",'5-man'!AZ$62=$R$290,AND(ISNUMBER($R$290),'5-man'!AZ$62&lt;$R$290)),0,IF(AY285&gt;=100,0,IF(AY286+1&gt;=IF(OR('5-man'!$F$46=TRUE,'5-man'!$F$46="TRUE",'5-man'!$F$46="Yes"),25,50),0,AY286+1)))</f>
        <v/>
      </c>
      <c r="BA286">
        <f>IF(OR('5-man'!BA$67="R",'5-man'!BA$62=$R$290,AND(ISNUMBER($R$290),'5-man'!BA$62&lt;$R$290)),0,IF(AZ285&gt;=100,0,IF(AZ286+1&gt;=IF(OR('5-man'!$F$46=TRUE,'5-man'!$F$46="TRUE",'5-man'!$F$46="Yes"),25,50),0,AZ286+1)))</f>
        <v/>
      </c>
      <c r="BB286">
        <f>IF(OR('5-man'!BB$67="R",'5-man'!BB$62=$R$290,AND(ISNUMBER($R$290),'5-man'!BB$62&lt;$R$290)),0,IF(BA285&gt;=100,0,IF(BA286+1&gt;=IF(OR('5-man'!$F$46=TRUE,'5-man'!$F$46="TRUE",'5-man'!$F$46="Yes"),25,50),0,BA286+1)))</f>
        <v/>
      </c>
      <c r="BC286">
        <f>IF(OR('5-man'!BC$67="R",'5-man'!BC$62=$R$290,AND(ISNUMBER($R$290),'5-man'!BC$62&lt;$R$290)),0,IF(BB285&gt;=100,0,IF(BB286+1&gt;=IF(OR('5-man'!$F$46=TRUE,'5-man'!$F$46="TRUE",'5-man'!$F$46="Yes"),25,50),0,BB286+1)))</f>
        <v/>
      </c>
      <c r="BD286">
        <f>IF(OR('5-man'!BD$67="R",'5-man'!BD$62=$R$290,AND(ISNUMBER($R$290),'5-man'!BD$62&lt;$R$290)),0,IF(BC285&gt;=100,0,IF(BC286+1&gt;=IF(OR('5-man'!$F$46=TRUE,'5-man'!$F$46="TRUE",'5-man'!$F$46="Yes"),25,50),0,BC286+1)))</f>
        <v/>
      </c>
      <c r="BE286">
        <f>IF(OR('5-man'!BE$67="R",'5-man'!BE$62=$R$290,AND(ISNUMBER($R$290),'5-man'!BE$62&lt;$R$290)),0,IF(BD285&gt;=100,0,IF(BD286+1&gt;=IF(OR('5-man'!$F$46=TRUE,'5-man'!$F$46="TRUE",'5-man'!$F$46="Yes"),25,50),0,BD286+1)))</f>
        <v/>
      </c>
      <c r="BF286">
        <f>IF(OR('5-man'!BF$67="R",'5-man'!BF$62=$R$290,AND(ISNUMBER($R$290),'5-man'!BF$62&lt;$R$290)),0,IF(BE285&gt;=100,0,IF(BE286+1&gt;=IF(OR('5-man'!$F$46=TRUE,'5-man'!$F$46="TRUE",'5-man'!$F$46="Yes"),25,50),0,BE286+1)))</f>
        <v/>
      </c>
      <c r="BG286">
        <f>IF(OR('5-man'!BG$67="R",'5-man'!BG$62=$R$290,AND(ISNUMBER($R$290),'5-man'!BG$62&lt;$R$290)),0,IF(BF285&gt;=100,0,IF(BF286+1&gt;=IF(OR('5-man'!$F$46=TRUE,'5-man'!$F$46="TRUE",'5-man'!$F$46="Yes"),25,50),0,BF286+1)))</f>
        <v/>
      </c>
      <c r="BH286">
        <f>IF(OR('5-man'!BH$67="R",'5-man'!BH$62=$R$290,AND(ISNUMBER($R$290),'5-man'!BH$62&lt;$R$290)),0,IF(BG285&gt;=100,0,IF(BG286+1&gt;=IF(OR('5-man'!$F$46=TRUE,'5-man'!$F$46="TRUE",'5-man'!$F$46="Yes"),25,50),0,BG286+1)))</f>
        <v/>
      </c>
      <c r="BI286">
        <f>IF(OR('5-man'!BI$67="R",'5-man'!BI$62=$R$290,AND(ISNUMBER($R$290),'5-man'!BI$62&lt;$R$290)),0,IF(BH285&gt;=100,0,IF(BH286+1&gt;=IF(OR('5-man'!$F$46=TRUE,'5-man'!$F$46="TRUE",'5-man'!$F$46="Yes"),25,50),0,BH286+1)))</f>
        <v/>
      </c>
      <c r="BJ286">
        <f>IF(OR('5-man'!BJ$67="R",'5-man'!BJ$62=$R$290,AND(ISNUMBER($R$290),'5-man'!BJ$62&lt;$R$290)),0,IF(BI285&gt;=100,0,IF(BI286+1&gt;=IF(OR('5-man'!$F$46=TRUE,'5-man'!$F$46="TRUE",'5-man'!$F$46="Yes"),25,50),0,BI286+1)))</f>
        <v/>
      </c>
      <c r="BK286">
        <f>IF(OR('5-man'!BK$67="R",'5-man'!BK$62=$R$290,AND(ISNUMBER($R$290),'5-man'!BK$62&lt;$R$290)),0,IF(BJ285&gt;=100,0,IF(BJ286+1&gt;=IF(OR('5-man'!$F$46=TRUE,'5-man'!$F$46="TRUE",'5-man'!$F$46="Yes"),25,50),0,BJ286+1)))</f>
        <v/>
      </c>
      <c r="BL286">
        <f>IF(OR('5-man'!BL$67="R",'5-man'!BL$62=$R$290,AND(ISNUMBER($R$290),'5-man'!BL$62&lt;$R$290)),0,IF(BK285&gt;=100,0,IF(BK286+1&gt;=IF(OR('5-man'!$F$46=TRUE,'5-man'!$F$46="TRUE",'5-man'!$F$46="Yes"),25,50),0,BK286+1)))</f>
        <v/>
      </c>
      <c r="BM286">
        <f>IF(OR('5-man'!BM$67="R",'5-man'!BM$62=$R$290,AND(ISNUMBER($R$290),'5-man'!BM$62&lt;$R$290)),0,IF(BL285&gt;=100,0,IF(BL286+1&gt;=IF(OR('5-man'!$F$46=TRUE,'5-man'!$F$46="TRUE",'5-man'!$F$46="Yes"),25,50),0,BL286+1)))</f>
        <v/>
      </c>
      <c r="BN286">
        <f>IF(OR('5-man'!BN$67="R",'5-man'!BN$62=$R$290,AND(ISNUMBER($R$290),'5-man'!BN$62&lt;$R$290)),0,IF(BM285&gt;=100,0,IF(BM286+1&gt;=IF(OR('5-man'!$F$46=TRUE,'5-man'!$F$46="TRUE",'5-man'!$F$46="Yes"),25,50),0,BM286+1)))</f>
        <v/>
      </c>
      <c r="BO286">
        <f>IF(OR('5-man'!BO$67="R",'5-man'!BO$62=$R$290,AND(ISNUMBER($R$290),'5-man'!BO$62&lt;$R$290)),0,IF(BN285&gt;=100,0,IF(BN286+1&gt;=IF(OR('5-man'!$F$46=TRUE,'5-man'!$F$46="TRUE",'5-man'!$F$46="Yes"),25,50),0,BN286+1)))</f>
        <v/>
      </c>
      <c r="BP286">
        <f>IF(OR('5-man'!BP$67="R",'5-man'!BP$62=$R$290,AND(ISNUMBER($R$290),'5-man'!BP$62&lt;$R$290)),0,IF(BO285&gt;=100,0,IF(BO286+1&gt;=IF(OR('5-man'!$F$46=TRUE,'5-man'!$F$46="TRUE",'5-man'!$F$46="Yes"),25,50),0,BO286+1)))</f>
        <v/>
      </c>
      <c r="BQ286">
        <f>IF(OR('5-man'!BQ$67="R",'5-man'!BQ$62=$R$290,AND(ISNUMBER($R$290),'5-man'!BQ$62&lt;$R$290)),0,IF(BP285&gt;=100,0,IF(BP286+1&gt;=IF(OR('5-man'!$F$46=TRUE,'5-man'!$F$46="TRUE",'5-man'!$F$46="Yes"),25,50),0,BP286+1)))</f>
        <v/>
      </c>
      <c r="BR286">
        <f>IF(OR('5-man'!BR$67="R",'5-man'!BR$62=$R$290,AND(ISNUMBER($R$290),'5-man'!BR$62&lt;$R$290)),0,IF(BQ285&gt;=100,0,IF(BQ286+1&gt;=IF(OR('5-man'!$F$46=TRUE,'5-man'!$F$46="TRUE",'5-man'!$F$46="Yes"),25,50),0,BQ286+1)))</f>
        <v/>
      </c>
      <c r="BS286">
        <f>IF(OR('5-man'!BS$67="R",'5-man'!BS$62=$R$290,AND(ISNUMBER($R$290),'5-man'!BS$62&lt;$R$290)),0,IF(BR285&gt;=100,0,IF(BR286+1&gt;=IF(OR('5-man'!$F$46=TRUE,'5-man'!$F$46="TRUE",'5-man'!$F$46="Yes"),25,50),0,BR286+1)))</f>
        <v/>
      </c>
      <c r="BT286">
        <f>IF(OR('5-man'!BT$67="R",'5-man'!BT$62=$R$290,AND(ISNUMBER($R$290),'5-man'!BT$62&lt;$R$290)),0,IF(BS285&gt;=100,0,IF(BS286+1&gt;=IF(OR('5-man'!$F$46=TRUE,'5-man'!$F$46="TRUE",'5-man'!$F$46="Yes"),25,50),0,BS286+1)))</f>
        <v/>
      </c>
      <c r="BU286">
        <f>IF(OR('5-man'!BU$67="R",'5-man'!BU$62=$R$290,AND(ISNUMBER($R$290),'5-man'!BU$62&lt;$R$290)),0,IF(BT285&gt;=100,0,IF(BT286+1&gt;=IF(OR('5-man'!$F$46=TRUE,'5-man'!$F$46="TRUE",'5-man'!$F$46="Yes"),25,50),0,BT286+1)))</f>
        <v/>
      </c>
      <c r="BV286">
        <f>IF(OR('5-man'!BV$67="R",'5-man'!BV$62=$R$290,AND(ISNUMBER($R$290),'5-man'!BV$62&lt;$R$290)),0,IF(BU285&gt;=100,0,IF(BU286+1&gt;=IF(OR('5-man'!$F$46=TRUE,'5-man'!$F$46="TRUE",'5-man'!$F$46="Yes"),25,50),0,BU286+1)))</f>
        <v/>
      </c>
      <c r="BW286">
        <f>IF(OR('5-man'!BW$67="R",'5-man'!BW$62=$R$290,AND(ISNUMBER($R$290),'5-man'!BW$62&lt;$R$290)),0,IF(BV285&gt;=100,0,IF(BV286+1&gt;=IF(OR('5-man'!$F$46=TRUE,'5-man'!$F$46="TRUE",'5-man'!$F$46="Yes"),25,50),0,BV286+1)))</f>
        <v/>
      </c>
      <c r="BX286">
        <f>IF(OR('5-man'!BX$67="R",'5-man'!BX$62=$R$290,AND(ISNUMBER($R$290),'5-man'!BX$62&lt;$R$290)),0,IF(BW285&gt;=100,0,IF(BW286+1&gt;=IF(OR('5-man'!$F$46=TRUE,'5-man'!$F$46="TRUE",'5-man'!$F$46="Yes"),25,50),0,BW286+1)))</f>
        <v/>
      </c>
      <c r="BY286">
        <f>IF(OR('5-man'!BY$67="R",'5-man'!BY$62=$R$290,AND(ISNUMBER($R$290),'5-man'!BY$62&lt;$R$290)),0,IF(BX285&gt;=100,0,IF(BX286+1&gt;=IF(OR('5-man'!$F$46=TRUE,'5-man'!$F$46="TRUE",'5-man'!$F$46="Yes"),25,50),0,BX286+1)))</f>
        <v/>
      </c>
      <c r="BZ286">
        <f>IF(OR('5-man'!BZ$67="R",'5-man'!BZ$62=$R$290,AND(ISNUMBER($R$290),'5-man'!BZ$62&lt;$R$290)),0,IF(BY285&gt;=100,0,IF(BY286+1&gt;=IF(OR('5-man'!$F$46=TRUE,'5-man'!$F$46="TRUE",'5-man'!$F$46="Yes"),25,50),0,BY286+1)))</f>
        <v/>
      </c>
      <c r="CA286">
        <f>IF(OR('5-man'!CA$67="R",'5-man'!CA$62=$R$290,AND(ISNUMBER($R$290),'5-man'!CA$62&lt;$R$290)),0,IF(BZ285&gt;=100,0,IF(BZ286+1&gt;=IF(OR('5-man'!$F$46=TRUE,'5-man'!$F$46="TRUE",'5-man'!$F$46="Yes"),25,50),0,BZ286+1)))</f>
        <v/>
      </c>
      <c r="CB286">
        <f>IF(OR('5-man'!CB$67="R",'5-man'!CB$62=$R$290,AND(ISNUMBER($R$290),'5-man'!CB$62&lt;$R$290)),0,IF(CA285&gt;=100,0,IF(CA286+1&gt;=IF(OR('5-man'!$F$46=TRUE,'5-man'!$F$46="TRUE",'5-man'!$F$46="Yes"),25,50),0,CA286+1)))</f>
        <v/>
      </c>
      <c r="CC286">
        <f>IF(OR('5-man'!CC$67="R",'5-man'!CC$62=$R$290,AND(ISNUMBER($R$290),'5-man'!CC$62&lt;$R$290)),0,IF(CB285&gt;=100,0,IF(CB286+1&gt;=IF(OR('5-man'!$F$46=TRUE,'5-man'!$F$46="TRUE",'5-man'!$F$46="Yes"),25,50),0,CB286+1)))</f>
        <v/>
      </c>
      <c r="CD286">
        <f>IF(OR('5-man'!CD$67="R",'5-man'!CD$62=$R$290,AND(ISNUMBER($R$290),'5-man'!CD$62&lt;$R$290)),0,IF(CC285&gt;=100,0,IF(CC286+1&gt;=IF(OR('5-man'!$F$46=TRUE,'5-man'!$F$46="TRUE",'5-man'!$F$46="Yes"),25,50),0,CC286+1)))</f>
        <v/>
      </c>
    </row>
    <row r="287">
      <c r="A287" t="inlineStr">
        <is>
          <t>P5 flag</t>
        </is>
      </c>
      <c r="B287" t="n">
        <v>0</v>
      </c>
      <c r="C287">
        <f>IF(OR(B287=1,OR('5-man'!C$67="D",'5-man'!C$67="A",'5-man'!C$67="S",'5-man'!C$67="C",'5-man'!C$67="H",'5-man'!C$67="B",'5-man'!C$67="T",'5-man'!C$67="E",'5-man'!C$67="SB")),1,0)</f>
        <v/>
      </c>
      <c r="D287">
        <f>IF(OR(C287=1,OR('5-man'!D$67="D",'5-man'!D$67="A",'5-man'!D$67="S",'5-man'!D$67="C",'5-man'!D$67="H",'5-man'!D$67="B",'5-man'!D$67="T",'5-man'!D$67="E",'5-man'!D$67="SB")),1,0)</f>
        <v/>
      </c>
      <c r="E287">
        <f>IF(OR(D287=1,OR('5-man'!E$67="D",'5-man'!E$67="A",'5-man'!E$67="S",'5-man'!E$67="C",'5-man'!E$67="H",'5-man'!E$67="B",'5-man'!E$67="T",'5-man'!E$67="E",'5-man'!E$67="SB")),1,0)</f>
        <v/>
      </c>
      <c r="F287">
        <f>IF(OR(E287=1,OR('5-man'!F$67="D",'5-man'!F$67="A",'5-man'!F$67="S",'5-man'!F$67="C",'5-man'!F$67="H",'5-man'!F$67="B",'5-man'!F$67="T",'5-man'!F$67="E",'5-man'!F$67="SB")),1,0)</f>
        <v/>
      </c>
      <c r="G287">
        <f>IF(OR(F287=1,OR('5-man'!G$67="D",'5-man'!G$67="A",'5-man'!G$67="S",'5-man'!G$67="C",'5-man'!G$67="H",'5-man'!G$67="B",'5-man'!G$67="T",'5-man'!G$67="E",'5-man'!G$67="SB")),1,0)</f>
        <v/>
      </c>
      <c r="H287">
        <f>IF(OR(G287=1,OR('5-man'!H$67="D",'5-man'!H$67="A",'5-man'!H$67="S",'5-man'!H$67="C",'5-man'!H$67="H",'5-man'!H$67="B",'5-man'!H$67="T",'5-man'!H$67="E",'5-man'!H$67="SB")),1,0)</f>
        <v/>
      </c>
      <c r="I287">
        <f>IF(OR(H287=1,OR('5-man'!I$67="D",'5-man'!I$67="A",'5-man'!I$67="S",'5-man'!I$67="C",'5-man'!I$67="H",'5-man'!I$67="B",'5-man'!I$67="T",'5-man'!I$67="E",'5-man'!I$67="SB")),1,0)</f>
        <v/>
      </c>
      <c r="J287">
        <f>IF(OR(I287=1,OR('5-man'!J$67="D",'5-man'!J$67="A",'5-man'!J$67="S",'5-man'!J$67="C",'5-man'!J$67="H",'5-man'!J$67="B",'5-man'!J$67="T",'5-man'!J$67="E",'5-man'!J$67="SB")),1,0)</f>
        <v/>
      </c>
      <c r="K287">
        <f>IF(OR(J287=1,OR('5-man'!K$67="D",'5-man'!K$67="A",'5-man'!K$67="S",'5-man'!K$67="C",'5-man'!K$67="H",'5-man'!K$67="B",'5-man'!K$67="T",'5-man'!K$67="E",'5-man'!K$67="SB")),1,0)</f>
        <v/>
      </c>
      <c r="L287">
        <f>IF(OR(K287=1,OR('5-man'!L$67="D",'5-man'!L$67="A",'5-man'!L$67="S",'5-man'!L$67="C",'5-man'!L$67="H",'5-man'!L$67="B",'5-man'!L$67="T",'5-man'!L$67="E",'5-man'!L$67="SB")),1,0)</f>
        <v/>
      </c>
      <c r="M287">
        <f>IF(OR(L287=1,OR('5-man'!M$67="D",'5-man'!M$67="A",'5-man'!M$67="S",'5-man'!M$67="C",'5-man'!M$67="H",'5-man'!M$67="B",'5-man'!M$67="T",'5-man'!M$67="E",'5-man'!M$67="SB")),1,0)</f>
        <v/>
      </c>
      <c r="N287">
        <f>IF(OR(M287=1,OR('5-man'!N$67="D",'5-man'!N$67="A",'5-man'!N$67="S",'5-man'!N$67="C",'5-man'!N$67="H",'5-man'!N$67="B",'5-man'!N$67="T",'5-man'!N$67="E",'5-man'!N$67="SB")),1,0)</f>
        <v/>
      </c>
      <c r="O287">
        <f>IF(OR(N287=1,OR('5-man'!O$67="D",'5-man'!O$67="A",'5-man'!O$67="S",'5-man'!O$67="C",'5-man'!O$67="H",'5-man'!O$67="B",'5-man'!O$67="T",'5-man'!O$67="E",'5-man'!O$67="SB")),1,0)</f>
        <v/>
      </c>
      <c r="P287">
        <f>IF(OR(O287=1,OR('5-man'!P$67="D",'5-man'!P$67="A",'5-man'!P$67="S",'5-man'!P$67="C",'5-man'!P$67="H",'5-man'!P$67="B",'5-man'!P$67="T",'5-man'!P$67="E",'5-man'!P$67="SB")),1,0)</f>
        <v/>
      </c>
      <c r="Q287">
        <f>IF(OR(P287=1,OR('5-man'!Q$67="D",'5-man'!Q$67="A",'5-man'!Q$67="S",'5-man'!Q$67="C",'5-man'!Q$67="H",'5-man'!Q$67="B",'5-man'!Q$67="T",'5-man'!Q$67="E",'5-man'!Q$67="SB")),1,0)</f>
        <v/>
      </c>
      <c r="R287">
        <f>IF(OR(Q287=1,OR('5-man'!R$67="D",'5-man'!R$67="A",'5-man'!R$67="S",'5-man'!R$67="C",'5-man'!R$67="H",'5-man'!R$67="B",'5-man'!R$67="T",'5-man'!R$67="E",'5-man'!R$67="SB")),1,0)</f>
        <v/>
      </c>
      <c r="S287">
        <f>IF(OR(R287=1,OR('5-man'!S$67="D",'5-man'!S$67="A",'5-man'!S$67="S",'5-man'!S$67="C",'5-man'!S$67="H",'5-man'!S$67="B",'5-man'!S$67="T",'5-man'!S$67="E",'5-man'!S$67="SB")),1,0)</f>
        <v/>
      </c>
      <c r="T287">
        <f>IF(OR(S287=1,OR('5-man'!T$67="D",'5-man'!T$67="A",'5-man'!T$67="S",'5-man'!T$67="C",'5-man'!T$67="H",'5-man'!T$67="B",'5-man'!T$67="T",'5-man'!T$67="E",'5-man'!T$67="SB")),1,0)</f>
        <v/>
      </c>
      <c r="U287">
        <f>IF(OR(T287=1,OR('5-man'!U$67="D",'5-man'!U$67="A",'5-man'!U$67="S",'5-man'!U$67="C",'5-man'!U$67="H",'5-man'!U$67="B",'5-man'!U$67="T",'5-man'!U$67="E",'5-man'!U$67="SB")),1,0)</f>
        <v/>
      </c>
      <c r="V287">
        <f>IF(OR(U287=1,OR('5-man'!V$67="D",'5-man'!V$67="A",'5-man'!V$67="S",'5-man'!V$67="C",'5-man'!V$67="H",'5-man'!V$67="B",'5-man'!V$67="T",'5-man'!V$67="E",'5-man'!V$67="SB")),1,0)</f>
        <v/>
      </c>
      <c r="W287">
        <f>IF(OR(V287=1,OR('5-man'!W$67="D",'5-man'!W$67="A",'5-man'!W$67="S",'5-man'!W$67="C",'5-man'!W$67="H",'5-man'!W$67="B",'5-man'!W$67="T",'5-man'!W$67="E",'5-man'!W$67="SB")),1,0)</f>
        <v/>
      </c>
      <c r="X287">
        <f>IF(OR(W287=1,OR('5-man'!X$67="D",'5-man'!X$67="A",'5-man'!X$67="S",'5-man'!X$67="C",'5-man'!X$67="H",'5-man'!X$67="B",'5-man'!X$67="T",'5-man'!X$67="E",'5-man'!X$67="SB")),1,0)</f>
        <v/>
      </c>
      <c r="Y287">
        <f>IF(OR(X287=1,OR('5-man'!Y$67="D",'5-man'!Y$67="A",'5-man'!Y$67="S",'5-man'!Y$67="C",'5-man'!Y$67="H",'5-man'!Y$67="B",'5-man'!Y$67="T",'5-man'!Y$67="E",'5-man'!Y$67="SB")),1,0)</f>
        <v/>
      </c>
      <c r="Z287">
        <f>IF(OR(Y287=1,OR('5-man'!Z$67="D",'5-man'!Z$67="A",'5-man'!Z$67="S",'5-man'!Z$67="C",'5-man'!Z$67="H",'5-man'!Z$67="B",'5-man'!Z$67="T",'5-man'!Z$67="E",'5-man'!Z$67="SB")),1,0)</f>
        <v/>
      </c>
      <c r="AA287">
        <f>IF(OR(Z287=1,OR('5-man'!AA$67="D",'5-man'!AA$67="A",'5-man'!AA$67="S",'5-man'!AA$67="C",'5-man'!AA$67="H",'5-man'!AA$67="B",'5-man'!AA$67="T",'5-man'!AA$67="E",'5-man'!AA$67="SB")),1,0)</f>
        <v/>
      </c>
      <c r="AB287">
        <f>IF(OR(AA287=1,OR('5-man'!AB$67="D",'5-man'!AB$67="A",'5-man'!AB$67="S",'5-man'!AB$67="C",'5-man'!AB$67="H",'5-man'!AB$67="B",'5-man'!AB$67="T",'5-man'!AB$67="E",'5-man'!AB$67="SB")),1,0)</f>
        <v/>
      </c>
      <c r="AC287">
        <f>IF(OR(AB287=1,OR('5-man'!AC$67="D",'5-man'!AC$67="A",'5-man'!AC$67="S",'5-man'!AC$67="C",'5-man'!AC$67="H",'5-man'!AC$67="B",'5-man'!AC$67="T",'5-man'!AC$67="E",'5-man'!AC$67="SB")),1,0)</f>
        <v/>
      </c>
      <c r="AD287">
        <f>IF(OR(AC287=1,OR('5-man'!AD$67="D",'5-man'!AD$67="A",'5-man'!AD$67="S",'5-man'!AD$67="C",'5-man'!AD$67="H",'5-man'!AD$67="B",'5-man'!AD$67="T",'5-man'!AD$67="E",'5-man'!AD$67="SB")),1,0)</f>
        <v/>
      </c>
      <c r="AE287">
        <f>IF(OR(AD287=1,OR('5-man'!AE$67="D",'5-man'!AE$67="A",'5-man'!AE$67="S",'5-man'!AE$67="C",'5-man'!AE$67="H",'5-man'!AE$67="B",'5-man'!AE$67="T",'5-man'!AE$67="E",'5-man'!AE$67="SB")),1,0)</f>
        <v/>
      </c>
      <c r="AF287">
        <f>IF(OR(AE287=1,OR('5-man'!AF$67="D",'5-man'!AF$67="A",'5-man'!AF$67="S",'5-man'!AF$67="C",'5-man'!AF$67="H",'5-man'!AF$67="B",'5-man'!AF$67="T",'5-man'!AF$67="E",'5-man'!AF$67="SB")),1,0)</f>
        <v/>
      </c>
      <c r="AG287">
        <f>IF(OR(AF287=1,OR('5-man'!AG$67="D",'5-man'!AG$67="A",'5-man'!AG$67="S",'5-man'!AG$67="C",'5-man'!AG$67="H",'5-man'!AG$67="B",'5-man'!AG$67="T",'5-man'!AG$67="E",'5-man'!AG$67="SB")),1,0)</f>
        <v/>
      </c>
      <c r="AH287">
        <f>IF(OR(AG287=1,OR('5-man'!AH$67="D",'5-man'!AH$67="A",'5-man'!AH$67="S",'5-man'!AH$67="C",'5-man'!AH$67="H",'5-man'!AH$67="B",'5-man'!AH$67="T",'5-man'!AH$67="E",'5-man'!AH$67="SB")),1,0)</f>
        <v/>
      </c>
      <c r="AI287">
        <f>IF(OR(AH287=1,OR('5-man'!AI$67="D",'5-man'!AI$67="A",'5-man'!AI$67="S",'5-man'!AI$67="C",'5-man'!AI$67="H",'5-man'!AI$67="B",'5-man'!AI$67="T",'5-man'!AI$67="E",'5-man'!AI$67="SB")),1,0)</f>
        <v/>
      </c>
      <c r="AJ287">
        <f>IF(OR(AI287=1,OR('5-man'!AJ$67="D",'5-man'!AJ$67="A",'5-man'!AJ$67="S",'5-man'!AJ$67="C",'5-man'!AJ$67="H",'5-man'!AJ$67="B",'5-man'!AJ$67="T",'5-man'!AJ$67="E",'5-man'!AJ$67="SB")),1,0)</f>
        <v/>
      </c>
      <c r="AK287">
        <f>IF(OR(AJ287=1,OR('5-man'!AK$67="D",'5-man'!AK$67="A",'5-man'!AK$67="S",'5-man'!AK$67="C",'5-man'!AK$67="H",'5-man'!AK$67="B",'5-man'!AK$67="T",'5-man'!AK$67="E",'5-man'!AK$67="SB")),1,0)</f>
        <v/>
      </c>
      <c r="AL287">
        <f>IF(OR(AK287=1,OR('5-man'!AL$67="D",'5-man'!AL$67="A",'5-man'!AL$67="S",'5-man'!AL$67="C",'5-man'!AL$67="H",'5-man'!AL$67="B",'5-man'!AL$67="T",'5-man'!AL$67="E",'5-man'!AL$67="SB")),1,0)</f>
        <v/>
      </c>
      <c r="AM287">
        <f>IF(OR(AL287=1,OR('5-man'!AM$67="D",'5-man'!AM$67="A",'5-man'!AM$67="S",'5-man'!AM$67="C",'5-man'!AM$67="H",'5-man'!AM$67="B",'5-man'!AM$67="T",'5-man'!AM$67="E",'5-man'!AM$67="SB")),1,0)</f>
        <v/>
      </c>
      <c r="AN287">
        <f>IF(OR(AM287=1,OR('5-man'!AN$67="D",'5-man'!AN$67="A",'5-man'!AN$67="S",'5-man'!AN$67="C",'5-man'!AN$67="H",'5-man'!AN$67="B",'5-man'!AN$67="T",'5-man'!AN$67="E",'5-man'!AN$67="SB")),1,0)</f>
        <v/>
      </c>
      <c r="AO287">
        <f>IF(OR(AN287=1,OR('5-man'!AO$67="D",'5-man'!AO$67="A",'5-man'!AO$67="S",'5-man'!AO$67="C",'5-man'!AO$67="H",'5-man'!AO$67="B",'5-man'!AO$67="T",'5-man'!AO$67="E",'5-man'!AO$67="SB")),1,0)</f>
        <v/>
      </c>
      <c r="AP287">
        <f>IF(OR(AO287=1,OR('5-man'!AP$67="D",'5-man'!AP$67="A",'5-man'!AP$67="S",'5-man'!AP$67="C",'5-man'!AP$67="H",'5-man'!AP$67="B",'5-man'!AP$67="T",'5-man'!AP$67="E",'5-man'!AP$67="SB")),1,0)</f>
        <v/>
      </c>
      <c r="AQ287">
        <f>IF(OR(AP287=1,OR('5-man'!AQ$67="D",'5-man'!AQ$67="A",'5-man'!AQ$67="S",'5-man'!AQ$67="C",'5-man'!AQ$67="H",'5-man'!AQ$67="B",'5-man'!AQ$67="T",'5-man'!AQ$67="E",'5-man'!AQ$67="SB")),1,0)</f>
        <v/>
      </c>
      <c r="AR287">
        <f>IF(OR(AQ287=1,OR('5-man'!AR$67="D",'5-man'!AR$67="A",'5-man'!AR$67="S",'5-man'!AR$67="C",'5-man'!AR$67="H",'5-man'!AR$67="B",'5-man'!AR$67="T",'5-man'!AR$67="E",'5-man'!AR$67="SB")),1,0)</f>
        <v/>
      </c>
      <c r="AS287">
        <f>IF(OR(AR287=1,OR('5-man'!AS$67="D",'5-man'!AS$67="A",'5-man'!AS$67="S",'5-man'!AS$67="C",'5-man'!AS$67="H",'5-man'!AS$67="B",'5-man'!AS$67="T",'5-man'!AS$67="E",'5-man'!AS$67="SB")),1,0)</f>
        <v/>
      </c>
      <c r="AT287">
        <f>IF(OR(AS287=1,OR('5-man'!AT$67="D",'5-man'!AT$67="A",'5-man'!AT$67="S",'5-man'!AT$67="C",'5-man'!AT$67="H",'5-man'!AT$67="B",'5-man'!AT$67="T",'5-man'!AT$67="E",'5-man'!AT$67="SB")),1,0)</f>
        <v/>
      </c>
      <c r="AU287">
        <f>IF(OR(AT287=1,OR('5-man'!AU$67="D",'5-man'!AU$67="A",'5-man'!AU$67="S",'5-man'!AU$67="C",'5-man'!AU$67="H",'5-man'!AU$67="B",'5-man'!AU$67="T",'5-man'!AU$67="E",'5-man'!AU$67="SB")),1,0)</f>
        <v/>
      </c>
      <c r="AV287">
        <f>IF(OR(AU287=1,OR('5-man'!AV$67="D",'5-man'!AV$67="A",'5-man'!AV$67="S",'5-man'!AV$67="C",'5-man'!AV$67="H",'5-man'!AV$67="B",'5-man'!AV$67="T",'5-man'!AV$67="E",'5-man'!AV$67="SB")),1,0)</f>
        <v/>
      </c>
      <c r="AW287">
        <f>IF(OR(AV287=1,OR('5-man'!AW$67="D",'5-man'!AW$67="A",'5-man'!AW$67="S",'5-man'!AW$67="C",'5-man'!AW$67="H",'5-man'!AW$67="B",'5-man'!AW$67="T",'5-man'!AW$67="E",'5-man'!AW$67="SB")),1,0)</f>
        <v/>
      </c>
      <c r="AX287">
        <f>IF(OR(AW287=1,OR('5-man'!AX$67="D",'5-man'!AX$67="A",'5-man'!AX$67="S",'5-man'!AX$67="C",'5-man'!AX$67="H",'5-man'!AX$67="B",'5-man'!AX$67="T",'5-man'!AX$67="E",'5-man'!AX$67="SB")),1,0)</f>
        <v/>
      </c>
      <c r="AY287">
        <f>IF(OR(AX287=1,OR('5-man'!AY$67="D",'5-man'!AY$67="A",'5-man'!AY$67="S",'5-man'!AY$67="C",'5-man'!AY$67="H",'5-man'!AY$67="B",'5-man'!AY$67="T",'5-man'!AY$67="E",'5-man'!AY$67="SB")),1,0)</f>
        <v/>
      </c>
      <c r="AZ287">
        <f>IF(OR(AY287=1,OR('5-man'!AZ$67="D",'5-man'!AZ$67="A",'5-man'!AZ$67="S",'5-man'!AZ$67="C",'5-man'!AZ$67="H",'5-man'!AZ$67="B",'5-man'!AZ$67="T",'5-man'!AZ$67="E",'5-man'!AZ$67="SB")),1,0)</f>
        <v/>
      </c>
      <c r="BA287">
        <f>IF(OR(AZ287=1,OR('5-man'!BA$67="D",'5-man'!BA$67="A",'5-man'!BA$67="S",'5-man'!BA$67="C",'5-man'!BA$67="H",'5-man'!BA$67="B",'5-man'!BA$67="T",'5-man'!BA$67="E",'5-man'!BA$67="SB")),1,0)</f>
        <v/>
      </c>
      <c r="BB287">
        <f>IF(OR(BA287=1,OR('5-man'!BB$67="D",'5-man'!BB$67="A",'5-man'!BB$67="S",'5-man'!BB$67="C",'5-man'!BB$67="H",'5-man'!BB$67="B",'5-man'!BB$67="T",'5-man'!BB$67="E",'5-man'!BB$67="SB")),1,0)</f>
        <v/>
      </c>
      <c r="BC287">
        <f>IF(OR(BB287=1,OR('5-man'!BC$67="D",'5-man'!BC$67="A",'5-man'!BC$67="S",'5-man'!BC$67="C",'5-man'!BC$67="H",'5-man'!BC$67="B",'5-man'!BC$67="T",'5-man'!BC$67="E",'5-man'!BC$67="SB")),1,0)</f>
        <v/>
      </c>
      <c r="BD287">
        <f>IF(OR(BC287=1,OR('5-man'!BD$67="D",'5-man'!BD$67="A",'5-man'!BD$67="S",'5-man'!BD$67="C",'5-man'!BD$67="H",'5-man'!BD$67="B",'5-man'!BD$67="T",'5-man'!BD$67="E",'5-man'!BD$67="SB")),1,0)</f>
        <v/>
      </c>
      <c r="BE287">
        <f>IF(OR(BD287=1,OR('5-man'!BE$67="D",'5-man'!BE$67="A",'5-man'!BE$67="S",'5-man'!BE$67="C",'5-man'!BE$67="H",'5-man'!BE$67="B",'5-man'!BE$67="T",'5-man'!BE$67="E",'5-man'!BE$67="SB")),1,0)</f>
        <v/>
      </c>
      <c r="BF287">
        <f>IF(OR(BE287=1,OR('5-man'!BF$67="D",'5-man'!BF$67="A",'5-man'!BF$67="S",'5-man'!BF$67="C",'5-man'!BF$67="H",'5-man'!BF$67="B",'5-man'!BF$67="T",'5-man'!BF$67="E",'5-man'!BF$67="SB")),1,0)</f>
        <v/>
      </c>
      <c r="BG287">
        <f>IF(OR(BF287=1,OR('5-man'!BG$67="D",'5-man'!BG$67="A",'5-man'!BG$67="S",'5-man'!BG$67="C",'5-man'!BG$67="H",'5-man'!BG$67="B",'5-man'!BG$67="T",'5-man'!BG$67="E",'5-man'!BG$67="SB")),1,0)</f>
        <v/>
      </c>
      <c r="BH287">
        <f>IF(OR(BG287=1,OR('5-man'!BH$67="D",'5-man'!BH$67="A",'5-man'!BH$67="S",'5-man'!BH$67="C",'5-man'!BH$67="H",'5-man'!BH$67="B",'5-man'!BH$67="T",'5-man'!BH$67="E",'5-man'!BH$67="SB")),1,0)</f>
        <v/>
      </c>
      <c r="BI287">
        <f>IF(OR(BH287=1,OR('5-man'!BI$67="D",'5-man'!BI$67="A",'5-man'!BI$67="S",'5-man'!BI$67="C",'5-man'!BI$67="H",'5-man'!BI$67="B",'5-man'!BI$67="T",'5-man'!BI$67="E",'5-man'!BI$67="SB")),1,0)</f>
        <v/>
      </c>
      <c r="BJ287">
        <f>IF(OR(BI287=1,OR('5-man'!BJ$67="D",'5-man'!BJ$67="A",'5-man'!BJ$67="S",'5-man'!BJ$67="C",'5-man'!BJ$67="H",'5-man'!BJ$67="B",'5-man'!BJ$67="T",'5-man'!BJ$67="E",'5-man'!BJ$67="SB")),1,0)</f>
        <v/>
      </c>
      <c r="BK287">
        <f>IF(OR(BJ287=1,OR('5-man'!BK$67="D",'5-man'!BK$67="A",'5-man'!BK$67="S",'5-man'!BK$67="C",'5-man'!BK$67="H",'5-man'!BK$67="B",'5-man'!BK$67="T",'5-man'!BK$67="E",'5-man'!BK$67="SB")),1,0)</f>
        <v/>
      </c>
      <c r="BL287">
        <f>IF(OR(BK287=1,OR('5-man'!BL$67="D",'5-man'!BL$67="A",'5-man'!BL$67="S",'5-man'!BL$67="C",'5-man'!BL$67="H",'5-man'!BL$67="B",'5-man'!BL$67="T",'5-man'!BL$67="E",'5-man'!BL$67="SB")),1,0)</f>
        <v/>
      </c>
      <c r="BM287">
        <f>IF(OR(BL287=1,OR('5-man'!BM$67="D",'5-man'!BM$67="A",'5-man'!BM$67="S",'5-man'!BM$67="C",'5-man'!BM$67="H",'5-man'!BM$67="B",'5-man'!BM$67="T",'5-man'!BM$67="E",'5-man'!BM$67="SB")),1,0)</f>
        <v/>
      </c>
      <c r="BN287">
        <f>IF(OR(BM287=1,OR('5-man'!BN$67="D",'5-man'!BN$67="A",'5-man'!BN$67="S",'5-man'!BN$67="C",'5-man'!BN$67="H",'5-man'!BN$67="B",'5-man'!BN$67="T",'5-man'!BN$67="E",'5-man'!BN$67="SB")),1,0)</f>
        <v/>
      </c>
      <c r="BO287">
        <f>IF(OR(BN287=1,OR('5-man'!BO$67="D",'5-man'!BO$67="A",'5-man'!BO$67="S",'5-man'!BO$67="C",'5-man'!BO$67="H",'5-man'!BO$67="B",'5-man'!BO$67="T",'5-man'!BO$67="E",'5-man'!BO$67="SB")),1,0)</f>
        <v/>
      </c>
      <c r="BP287">
        <f>IF(OR(BO287=1,OR('5-man'!BP$67="D",'5-man'!BP$67="A",'5-man'!BP$67="S",'5-man'!BP$67="C",'5-man'!BP$67="H",'5-man'!BP$67="B",'5-man'!BP$67="T",'5-man'!BP$67="E",'5-man'!BP$67="SB")),1,0)</f>
        <v/>
      </c>
      <c r="BQ287">
        <f>IF(OR(BP287=1,OR('5-man'!BQ$67="D",'5-man'!BQ$67="A",'5-man'!BQ$67="S",'5-man'!BQ$67="C",'5-man'!BQ$67="H",'5-man'!BQ$67="B",'5-man'!BQ$67="T",'5-man'!BQ$67="E",'5-man'!BQ$67="SB")),1,0)</f>
        <v/>
      </c>
      <c r="BR287">
        <f>IF(OR(BQ287=1,OR('5-man'!BR$67="D",'5-man'!BR$67="A",'5-man'!BR$67="S",'5-man'!BR$67="C",'5-man'!BR$67="H",'5-man'!BR$67="B",'5-man'!BR$67="T",'5-man'!BR$67="E",'5-man'!BR$67="SB")),1,0)</f>
        <v/>
      </c>
      <c r="BS287">
        <f>IF(OR(BR287=1,OR('5-man'!BS$67="D",'5-man'!BS$67="A",'5-man'!BS$67="S",'5-man'!BS$67="C",'5-man'!BS$67="H",'5-man'!BS$67="B",'5-man'!BS$67="T",'5-man'!BS$67="E",'5-man'!BS$67="SB")),1,0)</f>
        <v/>
      </c>
      <c r="BT287">
        <f>IF(OR(BS287=1,OR('5-man'!BT$67="D",'5-man'!BT$67="A",'5-man'!BT$67="S",'5-man'!BT$67="C",'5-man'!BT$67="H",'5-man'!BT$67="B",'5-man'!BT$67="T",'5-man'!BT$67="E",'5-man'!BT$67="SB")),1,0)</f>
        <v/>
      </c>
      <c r="BU287">
        <f>IF(OR(BT287=1,OR('5-man'!BU$67="D",'5-man'!BU$67="A",'5-man'!BU$67="S",'5-man'!BU$67="C",'5-man'!BU$67="H",'5-man'!BU$67="B",'5-man'!BU$67="T",'5-man'!BU$67="E",'5-man'!BU$67="SB")),1,0)</f>
        <v/>
      </c>
      <c r="BV287">
        <f>IF(OR(BU287=1,OR('5-man'!BV$67="D",'5-man'!BV$67="A",'5-man'!BV$67="S",'5-man'!BV$67="C",'5-man'!BV$67="H",'5-man'!BV$67="B",'5-man'!BV$67="T",'5-man'!BV$67="E",'5-man'!BV$67="SB")),1,0)</f>
        <v/>
      </c>
      <c r="BW287">
        <f>IF(OR(BV287=1,OR('5-man'!BW$67="D",'5-man'!BW$67="A",'5-man'!BW$67="S",'5-man'!BW$67="C",'5-man'!BW$67="H",'5-man'!BW$67="B",'5-man'!BW$67="T",'5-man'!BW$67="E",'5-man'!BW$67="SB")),1,0)</f>
        <v/>
      </c>
      <c r="BX287">
        <f>IF(OR(BW287=1,OR('5-man'!BX$67="D",'5-man'!BX$67="A",'5-man'!BX$67="S",'5-man'!BX$67="C",'5-man'!BX$67="H",'5-man'!BX$67="B",'5-man'!BX$67="T",'5-man'!BX$67="E",'5-man'!BX$67="SB")),1,0)</f>
        <v/>
      </c>
      <c r="BY287">
        <f>IF(OR(BX287=1,OR('5-man'!BY$67="D",'5-man'!BY$67="A",'5-man'!BY$67="S",'5-man'!BY$67="C",'5-man'!BY$67="H",'5-man'!BY$67="B",'5-man'!BY$67="T",'5-man'!BY$67="E",'5-man'!BY$67="SB")),1,0)</f>
        <v/>
      </c>
      <c r="BZ287">
        <f>IF(OR(BY287=1,OR('5-man'!BZ$67="D",'5-man'!BZ$67="A",'5-man'!BZ$67="S",'5-man'!BZ$67="C",'5-man'!BZ$67="H",'5-man'!BZ$67="B",'5-man'!BZ$67="T",'5-man'!BZ$67="E",'5-man'!BZ$67="SB")),1,0)</f>
        <v/>
      </c>
      <c r="CA287">
        <f>IF(OR(BZ287=1,OR('5-man'!CA$67="D",'5-man'!CA$67="A",'5-man'!CA$67="S",'5-man'!CA$67="C",'5-man'!CA$67="H",'5-man'!CA$67="B",'5-man'!CA$67="T",'5-man'!CA$67="E",'5-man'!CA$67="SB")),1,0)</f>
        <v/>
      </c>
      <c r="CB287">
        <f>IF(OR(CA287=1,OR('5-man'!CB$67="D",'5-man'!CB$67="A",'5-man'!CB$67="S",'5-man'!CB$67="C",'5-man'!CB$67="H",'5-man'!CB$67="B",'5-man'!CB$67="T",'5-man'!CB$67="E",'5-man'!CB$67="SB")),1,0)</f>
        <v/>
      </c>
      <c r="CC287">
        <f>IF(OR(CB287=1,OR('5-man'!CC$67="D",'5-man'!CC$67="A",'5-man'!CC$67="S",'5-man'!CC$67="C",'5-man'!CC$67="H",'5-man'!CC$67="B",'5-man'!CC$67="T",'5-man'!CC$67="E",'5-man'!CC$67="SB")),1,0)</f>
        <v/>
      </c>
      <c r="CD287">
        <f>IF(OR(CC287=1,OR('5-man'!CD$67="D",'5-man'!CD$67="A",'5-man'!CD$67="S",'5-man'!CD$67="C",'5-man'!CD$67="H",'5-man'!CD$67="B",'5-man'!CD$67="T",'5-man'!CD$67="E",'5-man'!CD$67="SB")),1,0)</f>
        <v/>
      </c>
    </row>
    <row r="288">
      <c r="A288" t="inlineStr">
        <is>
          <t>P5 mean</t>
        </is>
      </c>
      <c r="C288">
        <f>0</f>
        <v/>
      </c>
      <c r="D288">
        <f>IF('5-man'!C$67="S",12.021,0)+IF('5-man'!C$67="C",4.395,0)+IF('5-man'!C$67="H",IF('5-man'!$Z$53="Ayak",0,IF('5-man'!$Z$53="Swift blade",4.141,4.382)),0)+IF('5-man'!C$67="SB",8.187,0)</f>
        <v/>
      </c>
      <c r="E288">
        <f>IF('5-man'!D$67="S",12.021,0)+IF('5-man'!D$67="C",4.395,0)+IF('5-man'!D$67="H",IF('5-man'!$Z$53="Ayak",0,IF('5-man'!$Z$53="Swift blade",4.141,4.382)),0)+IF('5-man'!C$67="D",112.5,0)+IF('5-man'!C$67="B",1.087,0)+IF('5-man'!C$67="A",8.5,0)+IF('5-man'!C$67="E",1.254,0)+IF('5-man'!D$67="SB",8.187,0)+IF('5-man'!C$67="H",IF('5-man'!$Z$53="Ayak",1.255,0),0)</f>
        <v/>
      </c>
      <c r="F288">
        <f>IF('5-man'!E$67="S",12.021,0)+IF('5-man'!E$67="C",4.395,0)+IF('5-man'!E$67="H",IF('5-man'!$Z$53="Ayak",0,IF('5-man'!$Z$53="Swift blade",4.141,4.382)),0)+IF('5-man'!D$67="D",112.5,0)+IF('5-man'!D$67="B",1.087,0)+IF('5-man'!D$67="A",8.5,0)+IF('5-man'!C$67="T",1.252,0)+IF('5-man'!D$67="E",1.254,0)+IF('5-man'!E$67="SB",8.187,0)+IF('5-man'!D$67="H",IF('5-man'!$Z$53="Ayak",1.255,0),0)</f>
        <v/>
      </c>
      <c r="G288">
        <f>IF('5-man'!F$67="S",12.021,0)+IF('5-man'!F$67="C",4.395,0)+IF('5-man'!F$67="H",IF('5-man'!$Z$53="Ayak",0,IF('5-man'!$Z$53="Swift blade",4.141,4.382)),0)+IF('5-man'!E$67="D",112.5,0)+IF('5-man'!E$67="B",1.087,0)+IF('5-man'!E$67="A",8.5,0)+IF('5-man'!D$67="T",1.252,0)+IF('5-man'!E$67="E",1.254,0)+IF('5-man'!F$67="SB",8.187,0)+IF('5-man'!E$67="H",IF('5-man'!$Z$53="Ayak",1.255,0),0)</f>
        <v/>
      </c>
      <c r="H288">
        <f>IF('5-man'!G$67="S",12.021,0)+IF('5-man'!G$67="C",4.395,0)+IF('5-man'!G$67="H",IF('5-man'!$Z$53="Ayak",0,IF('5-man'!$Z$53="Swift blade",4.141,4.382)),0)+IF('5-man'!F$67="D",112.5,0)+IF('5-man'!F$67="B",1.087,0)+IF('5-man'!F$67="A",8.5,0)+IF('5-man'!E$67="T",1.252,0)+IF('5-man'!F$67="E",1.254,0)+IF('5-man'!G$67="SB",8.187,0)+IF('5-man'!F$67="H",IF('5-man'!$Z$53="Ayak",1.255,0),0)</f>
        <v/>
      </c>
      <c r="I288">
        <f>IF('5-man'!H$67="S",12.021,0)+IF('5-man'!H$67="C",4.395,0)+IF('5-man'!H$67="H",IF('5-man'!$Z$53="Ayak",0,IF('5-man'!$Z$53="Swift blade",4.141,4.382)),0)+IF('5-man'!G$67="D",112.5,0)+IF('5-man'!G$67="B",1.087,0)+IF('5-man'!G$67="A",8.5,0)+IF('5-man'!F$67="T",1.252,0)+IF('5-man'!G$67="E",1.254,0)+IF('5-man'!H$67="SB",8.187,0)+IF('5-man'!G$67="H",IF('5-man'!$Z$53="Ayak",1.255,0),0)</f>
        <v/>
      </c>
      <c r="J288">
        <f>IF('5-man'!I$67="S",12.021,0)+IF('5-man'!I$67="C",4.395,0)+IF('5-man'!I$67="H",IF('5-man'!$Z$53="Ayak",0,IF('5-man'!$Z$53="Swift blade",4.141,4.382)),0)+IF('5-man'!H$67="D",112.5,0)+IF('5-man'!H$67="B",1.087,0)+IF('5-man'!H$67="A",8.5,0)+IF('5-man'!G$67="T",1.252,0)+IF('5-man'!H$67="E",1.254,0)+IF('5-man'!I$67="SB",8.187,0)+IF('5-man'!H$67="H",IF('5-man'!$Z$53="Ayak",1.255,0),0)</f>
        <v/>
      </c>
      <c r="K288">
        <f>IF('5-man'!J$67="S",12.021,0)+IF('5-man'!J$67="C",4.395,0)+IF('5-man'!J$67="H",IF('5-man'!$Z$53="Ayak",0,IF('5-man'!$Z$53="Swift blade",4.141,4.382)),0)+IF('5-man'!I$67="D",112.5,0)+IF('5-man'!I$67="B",1.087,0)+IF('5-man'!I$67="A",8.5,0)+IF('5-man'!H$67="T",1.252,0)+IF('5-man'!I$67="E",1.254,0)+IF('5-man'!J$67="SB",8.187,0)+IF('5-man'!I$67="H",IF('5-man'!$Z$53="Ayak",1.255,0),0)</f>
        <v/>
      </c>
      <c r="L288">
        <f>IF('5-man'!K$67="S",12.021,0)+IF('5-man'!K$67="C",4.395,0)+IF('5-man'!K$67="H",IF('5-man'!$Z$53="Ayak",0,IF('5-man'!$Z$53="Swift blade",4.141,4.382)),0)+IF('5-man'!J$67="D",112.5,0)+IF('5-man'!J$67="B",1.087,0)+IF('5-man'!J$67="A",8.5,0)+IF('5-man'!I$67="T",1.252,0)+IF('5-man'!J$67="E",1.254,0)+IF('5-man'!K$67="SB",8.187,0)+IF('5-man'!J$67="H",IF('5-man'!$Z$53="Ayak",1.255,0),0)</f>
        <v/>
      </c>
      <c r="M288">
        <f>IF('5-man'!L$67="S",12.021,0)+IF('5-man'!L$67="C",4.395,0)+IF('5-man'!L$67="H",IF('5-man'!$Z$53="Ayak",0,IF('5-man'!$Z$53="Swift blade",4.141,4.382)),0)+IF('5-man'!K$67="D",112.5,0)+IF('5-man'!K$67="B",1.087,0)+IF('5-man'!K$67="A",8.5,0)+IF('5-man'!J$67="T",1.252,0)+IF('5-man'!K$67="E",1.254,0)+IF('5-man'!L$67="SB",8.187,0)+IF('5-man'!K$67="H",IF('5-man'!$Z$53="Ayak",1.255,0),0)</f>
        <v/>
      </c>
      <c r="N288">
        <f>IF('5-man'!M$67="S",12.021,0)+IF('5-man'!M$67="C",4.395,0)+IF('5-man'!M$67="H",IF('5-man'!$Z$53="Ayak",0,IF('5-man'!$Z$53="Swift blade",4.141,4.382)),0)+IF('5-man'!L$67="D",112.5,0)+IF('5-man'!L$67="B",1.087,0)+IF('5-man'!L$67="A",8.5,0)+IF('5-man'!K$67="T",1.252,0)+IF('5-man'!L$67="E",1.254,0)+IF('5-man'!M$67="SB",8.187,0)+IF('5-man'!L$67="H",IF('5-man'!$Z$53="Ayak",1.255,0),0)</f>
        <v/>
      </c>
      <c r="O288">
        <f>IF('5-man'!N$67="S",12.021,0)+IF('5-man'!N$67="C",4.395,0)+IF('5-man'!N$67="H",IF('5-man'!$Z$53="Ayak",0,IF('5-man'!$Z$53="Swift blade",4.141,4.382)),0)+IF('5-man'!M$67="D",112.5,0)+IF('5-man'!M$67="B",1.087,0)+IF('5-man'!M$67="A",8.5,0)+IF('5-man'!L$67="T",1.252,0)+IF('5-man'!M$67="E",1.254,0)+IF('5-man'!N$67="SB",8.187,0)+IF('5-man'!M$67="H",IF('5-man'!$Z$53="Ayak",1.255,0),0)</f>
        <v/>
      </c>
      <c r="P288">
        <f>IF('5-man'!O$67="S",12.021,0)+IF('5-man'!O$67="C",4.395,0)+IF('5-man'!O$67="H",IF('5-man'!$Z$53="Ayak",0,IF('5-man'!$Z$53="Swift blade",4.141,4.382)),0)+IF('5-man'!N$67="D",112.5,0)+IF('5-man'!N$67="B",1.087,0)+IF('5-man'!N$67="A",8.5,0)+IF('5-man'!M$67="T",1.252,0)+IF('5-man'!N$67="E",1.254,0)+IF('5-man'!O$67="SB",8.187,0)+IF('5-man'!N$67="H",IF('5-man'!$Z$53="Ayak",1.255,0),0)</f>
        <v/>
      </c>
      <c r="Q288">
        <f>IF('5-man'!P$67="S",12.021,0)+IF('5-man'!P$67="C",4.395,0)+IF('5-man'!P$67="H",IF('5-man'!$Z$53="Ayak",0,IF('5-man'!$Z$53="Swift blade",4.141,4.382)),0)+IF('5-man'!O$67="D",112.5,0)+IF('5-man'!O$67="B",1.087,0)+IF('5-man'!O$67="A",8.5,0)+IF('5-man'!N$67="T",1.252,0)+IF('5-man'!O$67="E",1.254,0)+IF('5-man'!P$67="SB",8.187,0)+IF('5-man'!O$67="H",IF('5-man'!$Z$53="Ayak",1.255,0),0)</f>
        <v/>
      </c>
      <c r="R288">
        <f>IF('5-man'!Q$67="S",12.021,0)+IF('5-man'!Q$67="C",4.395,0)+IF('5-man'!Q$67="H",IF('5-man'!$Z$53="Ayak",0,IF('5-man'!$Z$53="Swift blade",4.141,4.382)),0)+IF('5-man'!P$67="D",112.5,0)+IF('5-man'!P$67="B",1.087,0)+IF('5-man'!P$67="A",8.5,0)+IF('5-man'!O$67="T",1.252,0)+IF('5-man'!P$67="E",1.254,0)+IF('5-man'!Q$67="SB",8.187,0)+IF('5-man'!P$67="H",IF('5-man'!$Z$53="Ayak",1.255,0),0)</f>
        <v/>
      </c>
      <c r="S288">
        <f>IF('5-man'!R$67="S",12.021,0)+IF('5-man'!R$67="C",4.395,0)+IF('5-man'!R$67="H",IF('5-man'!$Z$53="Ayak",0,IF('5-man'!$Z$53="Swift blade",4.141,4.382)),0)+IF('5-man'!Q$67="D",112.5,0)+IF('5-man'!Q$67="B",1.087,0)+IF('5-man'!Q$67="A",8.5,0)+IF('5-man'!P$67="T",1.252,0)+IF('5-man'!Q$67="E",1.254,0)+IF('5-man'!R$67="SB",8.187,0)+IF('5-man'!Q$67="H",IF('5-man'!$Z$53="Ayak",1.255,0),0)</f>
        <v/>
      </c>
      <c r="T288">
        <f>IF('5-man'!S$67="S",12.021,0)+IF('5-man'!S$67="C",4.395,0)+IF('5-man'!S$67="H",IF('5-man'!$Z$53="Ayak",0,IF('5-man'!$Z$53="Swift blade",4.141,4.382)),0)+IF('5-man'!R$67="D",112.5,0)+IF('5-man'!R$67="B",1.087,0)+IF('5-man'!R$67="A",8.5,0)+IF('5-man'!Q$67="T",1.252,0)+IF('5-man'!R$67="E",1.254,0)+IF('5-man'!S$67="SB",8.187,0)+IF('5-man'!R$67="H",IF('5-man'!$Z$53="Ayak",1.255,0),0)</f>
        <v/>
      </c>
      <c r="U288">
        <f>IF('5-man'!T$67="S",12.021,0)+IF('5-man'!T$67="C",4.395,0)+IF('5-man'!T$67="H",IF('5-man'!$Z$53="Ayak",0,IF('5-man'!$Z$53="Swift blade",4.141,4.382)),0)+IF('5-man'!S$67="D",112.5,0)+IF('5-man'!S$67="B",1.087,0)+IF('5-man'!S$67="A",8.5,0)+IF('5-man'!R$67="T",1.252,0)+IF('5-man'!S$67="E",1.254,0)+IF('5-man'!T$67="SB",8.187,0)+IF('5-man'!S$67="H",IF('5-man'!$Z$53="Ayak",1.255,0),0)</f>
        <v/>
      </c>
      <c r="V288">
        <f>IF('5-man'!U$67="S",12.021,0)+IF('5-man'!U$67="C",4.395,0)+IF('5-man'!U$67="H",IF('5-man'!$Z$53="Ayak",0,IF('5-man'!$Z$53="Swift blade",4.141,4.382)),0)+IF('5-man'!T$67="D",112.5,0)+IF('5-man'!T$67="B",1.087,0)+IF('5-man'!T$67="A",8.5,0)+IF('5-man'!S$67="T",1.252,0)+IF('5-man'!T$67="E",1.254,0)+IF('5-man'!U$67="SB",8.187,0)+IF('5-man'!T$67="H",IF('5-man'!$Z$53="Ayak",1.255,0),0)</f>
        <v/>
      </c>
      <c r="W288">
        <f>IF('5-man'!V$67="S",12.021,0)+IF('5-man'!V$67="C",4.395,0)+IF('5-man'!V$67="H",IF('5-man'!$Z$53="Ayak",0,IF('5-man'!$Z$53="Swift blade",4.141,4.382)),0)+IF('5-man'!U$67="D",112.5,0)+IF('5-man'!U$67="B",1.087,0)+IF('5-man'!U$67="A",8.5,0)+IF('5-man'!T$67="T",1.252,0)+IF('5-man'!U$67="E",1.254,0)+IF('5-man'!V$67="SB",8.187,0)+IF('5-man'!U$67="H",IF('5-man'!$Z$53="Ayak",1.255,0),0)</f>
        <v/>
      </c>
      <c r="X288">
        <f>IF('5-man'!W$67="S",12.021,0)+IF('5-man'!W$67="C",4.395,0)+IF('5-man'!W$67="H",IF('5-man'!$Z$53="Ayak",0,IF('5-man'!$Z$53="Swift blade",4.141,4.382)),0)+IF('5-man'!V$67="D",112.5,0)+IF('5-man'!V$67="B",1.087,0)+IF('5-man'!V$67="A",8.5,0)+IF('5-man'!U$67="T",1.252,0)+IF('5-man'!V$67="E",1.254,0)+IF('5-man'!W$67="SB",8.187,0)+IF('5-man'!V$67="H",IF('5-man'!$Z$53="Ayak",1.255,0),0)</f>
        <v/>
      </c>
      <c r="Y288">
        <f>IF('5-man'!X$67="S",12.021,0)+IF('5-man'!X$67="C",4.395,0)+IF('5-man'!X$67="H",IF('5-man'!$Z$53="Ayak",0,IF('5-man'!$Z$53="Swift blade",4.141,4.382)),0)+IF('5-man'!W$67="D",112.5,0)+IF('5-man'!W$67="B",1.087,0)+IF('5-man'!W$67="A",8.5,0)+IF('5-man'!V$67="T",1.252,0)+IF('5-man'!W$67="E",1.254,0)+IF('5-man'!X$67="SB",8.187,0)+IF('5-man'!W$67="H",IF('5-man'!$Z$53="Ayak",1.255,0),0)</f>
        <v/>
      </c>
      <c r="Z288">
        <f>IF('5-man'!Y$67="S",12.021,0)+IF('5-man'!Y$67="C",4.395,0)+IF('5-man'!Y$67="H",IF('5-man'!$Z$53="Ayak",0,IF('5-man'!$Z$53="Swift blade",4.141,4.382)),0)+IF('5-man'!X$67="D",112.5,0)+IF('5-man'!X$67="B",1.087,0)+IF('5-man'!X$67="A",8.5,0)+IF('5-man'!W$67="T",1.252,0)+IF('5-man'!X$67="E",1.254,0)+IF('5-man'!Y$67="SB",8.187,0)+IF('5-man'!X$67="H",IF('5-man'!$Z$53="Ayak",1.255,0),0)</f>
        <v/>
      </c>
      <c r="AA288">
        <f>IF('5-man'!Z$67="S",12.021,0)+IF('5-man'!Z$67="C",4.395,0)+IF('5-man'!Z$67="H",IF('5-man'!$Z$53="Ayak",0,IF('5-man'!$Z$53="Swift blade",4.141,4.382)),0)+IF('5-man'!Y$67="D",112.5,0)+IF('5-man'!Y$67="B",1.087,0)+IF('5-man'!Y$67="A",8.5,0)+IF('5-man'!X$67="T",1.252,0)+IF('5-man'!Y$67="E",1.254,0)+IF('5-man'!Z$67="SB",8.187,0)+IF('5-man'!Y$67="H",IF('5-man'!$Z$53="Ayak",1.255,0),0)</f>
        <v/>
      </c>
      <c r="AB288">
        <f>IF('5-man'!AA$67="S",12.021,0)+IF('5-man'!AA$67="C",4.395,0)+IF('5-man'!AA$67="H",IF('5-man'!$Z$53="Ayak",0,IF('5-man'!$Z$53="Swift blade",4.141,4.382)),0)+IF('5-man'!Z$67="D",112.5,0)+IF('5-man'!Z$67="B",1.087,0)+IF('5-man'!Z$67="A",8.5,0)+IF('5-man'!Y$67="T",1.252,0)+IF('5-man'!Z$67="E",1.254,0)+IF('5-man'!AA$67="SB",8.187,0)+IF('5-man'!Z$67="H",IF('5-man'!$Z$53="Ayak",1.255,0),0)</f>
        <v/>
      </c>
      <c r="AC288">
        <f>IF('5-man'!AB$67="S",12.021,0)+IF('5-man'!AB$67="C",4.395,0)+IF('5-man'!AB$67="H",IF('5-man'!$Z$53="Ayak",0,IF('5-man'!$Z$53="Swift blade",4.141,4.382)),0)+IF('5-man'!AA$67="D",112.5,0)+IF('5-man'!AA$67="B",1.087,0)+IF('5-man'!AA$67="A",8.5,0)+IF('5-man'!Z$67="T",1.252,0)+IF('5-man'!AA$67="E",1.254,0)+IF('5-man'!AB$67="SB",8.187,0)+IF('5-man'!AA$67="H",IF('5-man'!$Z$53="Ayak",1.255,0),0)</f>
        <v/>
      </c>
      <c r="AD288">
        <f>IF('5-man'!AC$67="S",12.021,0)+IF('5-man'!AC$67="C",4.395,0)+IF('5-man'!AC$67="H",IF('5-man'!$Z$53="Ayak",0,IF('5-man'!$Z$53="Swift blade",4.141,4.382)),0)+IF('5-man'!AB$67="D",112.5,0)+IF('5-man'!AB$67="B",1.087,0)+IF('5-man'!AB$67="A",8.5,0)+IF('5-man'!AA$67="T",1.252,0)+IF('5-man'!AB$67="E",1.254,0)+IF('5-man'!AC$67="SB",8.187,0)+IF('5-man'!AB$67="H",IF('5-man'!$Z$53="Ayak",1.255,0),0)</f>
        <v/>
      </c>
      <c r="AE288">
        <f>IF('5-man'!AD$67="S",12.021,0)+IF('5-man'!AD$67="C",4.395,0)+IF('5-man'!AD$67="H",IF('5-man'!$Z$53="Ayak",0,IF('5-man'!$Z$53="Swift blade",4.141,4.382)),0)+IF('5-man'!AC$67="D",112.5,0)+IF('5-man'!AC$67="B",1.087,0)+IF('5-man'!AC$67="A",8.5,0)+IF('5-man'!AB$67="T",1.252,0)+IF('5-man'!AC$67="E",1.254,0)+IF('5-man'!AD$67="SB",8.187,0)+IF('5-man'!AC$67="H",IF('5-man'!$Z$53="Ayak",1.255,0),0)</f>
        <v/>
      </c>
      <c r="AF288">
        <f>IF('5-man'!AE$67="S",12.021,0)+IF('5-man'!AE$67="C",4.395,0)+IF('5-man'!AE$67="H",IF('5-man'!$Z$53="Ayak",0,IF('5-man'!$Z$53="Swift blade",4.141,4.382)),0)+IF('5-man'!AD$67="D",112.5,0)+IF('5-man'!AD$67="B",1.087,0)+IF('5-man'!AD$67="A",8.5,0)+IF('5-man'!AC$67="T",1.252,0)+IF('5-man'!AD$67="E",1.254,0)+IF('5-man'!AE$67="SB",8.187,0)+IF('5-man'!AD$67="H",IF('5-man'!$Z$53="Ayak",1.255,0),0)</f>
        <v/>
      </c>
      <c r="AG288">
        <f>IF('5-man'!AF$67="S",12.021,0)+IF('5-man'!AF$67="C",4.395,0)+IF('5-man'!AF$67="H",IF('5-man'!$Z$53="Ayak",0,IF('5-man'!$Z$53="Swift blade",4.141,4.382)),0)+IF('5-man'!AE$67="D",112.5,0)+IF('5-man'!AE$67="B",1.087,0)+IF('5-man'!AE$67="A",8.5,0)+IF('5-man'!AD$67="T",1.252,0)+IF('5-man'!AE$67="E",1.254,0)+IF('5-man'!AF$67="SB",8.187,0)+IF('5-man'!AE$67="H",IF('5-man'!$Z$53="Ayak",1.255,0),0)</f>
        <v/>
      </c>
      <c r="AH288">
        <f>IF('5-man'!AG$67="S",12.021,0)+IF('5-man'!AG$67="C",4.395,0)+IF('5-man'!AG$67="H",IF('5-man'!$Z$53="Ayak",0,IF('5-man'!$Z$53="Swift blade",4.141,4.382)),0)+IF('5-man'!AF$67="D",112.5,0)+IF('5-man'!AF$67="B",1.087,0)+IF('5-man'!AF$67="A",8.5,0)+IF('5-man'!AE$67="T",1.252,0)+IF('5-man'!AF$67="E",1.254,0)+IF('5-man'!AG$67="SB",8.187,0)+IF('5-man'!AF$67="H",IF('5-man'!$Z$53="Ayak",1.255,0),0)</f>
        <v/>
      </c>
      <c r="AI288">
        <f>IF('5-man'!AH$67="S",12.021,0)+IF('5-man'!AH$67="C",4.395,0)+IF('5-man'!AH$67="H",IF('5-man'!$Z$53="Ayak",0,IF('5-man'!$Z$53="Swift blade",4.141,4.382)),0)+IF('5-man'!AG$67="D",112.5,0)+IF('5-man'!AG$67="B",1.087,0)+IF('5-man'!AG$67="A",8.5,0)+IF('5-man'!AF$67="T",1.252,0)+IF('5-man'!AG$67="E",1.254,0)+IF('5-man'!AH$67="SB",8.187,0)+IF('5-man'!AG$67="H",IF('5-man'!$Z$53="Ayak",1.255,0),0)</f>
        <v/>
      </c>
      <c r="AJ288">
        <f>IF('5-man'!AI$67="S",12.021,0)+IF('5-man'!AI$67="C",4.395,0)+IF('5-man'!AI$67="H",IF('5-man'!$Z$53="Ayak",0,IF('5-man'!$Z$53="Swift blade",4.141,4.382)),0)+IF('5-man'!AH$67="D",112.5,0)+IF('5-man'!AH$67="B",1.087,0)+IF('5-man'!AH$67="A",8.5,0)+IF('5-man'!AG$67="T",1.252,0)+IF('5-man'!AH$67="E",1.254,0)+IF('5-man'!AI$67="SB",8.187,0)+IF('5-man'!AH$67="H",IF('5-man'!$Z$53="Ayak",1.255,0),0)</f>
        <v/>
      </c>
      <c r="AK288">
        <f>IF('5-man'!AJ$67="S",12.021,0)+IF('5-man'!AJ$67="C",4.395,0)+IF('5-man'!AJ$67="H",IF('5-man'!$Z$53="Ayak",0,IF('5-man'!$Z$53="Swift blade",4.141,4.382)),0)+IF('5-man'!AI$67="D",112.5,0)+IF('5-man'!AI$67="B",1.087,0)+IF('5-man'!AI$67="A",8.5,0)+IF('5-man'!AH$67="T",1.252,0)+IF('5-man'!AI$67="E",1.254,0)+IF('5-man'!AJ$67="SB",8.187,0)+IF('5-man'!AI$67="H",IF('5-man'!$Z$53="Ayak",1.255,0),0)</f>
        <v/>
      </c>
      <c r="AL288">
        <f>IF('5-man'!AK$67="S",12.021,0)+IF('5-man'!AK$67="C",4.395,0)+IF('5-man'!AK$67="H",IF('5-man'!$Z$53="Ayak",0,IF('5-man'!$Z$53="Swift blade",4.141,4.382)),0)+IF('5-man'!AJ$67="D",112.5,0)+IF('5-man'!AJ$67="B",1.087,0)+IF('5-man'!AJ$67="A",8.5,0)+IF('5-man'!AI$67="T",1.252,0)+IF('5-man'!AJ$67="E",1.254,0)+IF('5-man'!AK$67="SB",8.187,0)+IF('5-man'!AJ$67="H",IF('5-man'!$Z$53="Ayak",1.255,0),0)</f>
        <v/>
      </c>
      <c r="AM288">
        <f>IF('5-man'!AL$67="S",12.021,0)+IF('5-man'!AL$67="C",4.395,0)+IF('5-man'!AL$67="H",IF('5-man'!$Z$53="Ayak",0,IF('5-man'!$Z$53="Swift blade",4.141,4.382)),0)+IF('5-man'!AK$67="D",112.5,0)+IF('5-man'!AK$67="B",1.087,0)+IF('5-man'!AK$67="A",8.5,0)+IF('5-man'!AJ$67="T",1.252,0)+IF('5-man'!AK$67="E",1.254,0)+IF('5-man'!AL$67="SB",8.187,0)+IF('5-man'!AK$67="H",IF('5-man'!$Z$53="Ayak",1.255,0),0)</f>
        <v/>
      </c>
      <c r="AN288">
        <f>IF('5-man'!AM$67="S",12.021,0)+IF('5-man'!AM$67="C",4.395,0)+IF('5-man'!AM$67="H",IF('5-man'!$Z$53="Ayak",0,IF('5-man'!$Z$53="Swift blade",4.141,4.382)),0)+IF('5-man'!AL$67="D",112.5,0)+IF('5-man'!AL$67="B",1.087,0)+IF('5-man'!AL$67="A",8.5,0)+IF('5-man'!AK$67="T",1.252,0)+IF('5-man'!AL$67="E",1.254,0)+IF('5-man'!AM$67="SB",8.187,0)+IF('5-man'!AL$67="H",IF('5-man'!$Z$53="Ayak",1.255,0),0)</f>
        <v/>
      </c>
      <c r="AO288">
        <f>IF('5-man'!AN$67="S",12.021,0)+IF('5-man'!AN$67="C",4.395,0)+IF('5-man'!AN$67="H",IF('5-man'!$Z$53="Ayak",0,IF('5-man'!$Z$53="Swift blade",4.141,4.382)),0)+IF('5-man'!AM$67="D",112.5,0)+IF('5-man'!AM$67="B",1.087,0)+IF('5-man'!AM$67="A",8.5,0)+IF('5-man'!AL$67="T",1.252,0)+IF('5-man'!AM$67="E",1.254,0)+IF('5-man'!AN$67="SB",8.187,0)+IF('5-man'!AM$67="H",IF('5-man'!$Z$53="Ayak",1.255,0),0)</f>
        <v/>
      </c>
      <c r="AP288">
        <f>IF('5-man'!AO$67="S",12.021,0)+IF('5-man'!AO$67="C",4.395,0)+IF('5-man'!AO$67="H",IF('5-man'!$Z$53="Ayak",0,IF('5-man'!$Z$53="Swift blade",4.141,4.382)),0)+IF('5-man'!AN$67="D",112.5,0)+IF('5-man'!AN$67="B",1.087,0)+IF('5-man'!AN$67="A",8.5,0)+IF('5-man'!AM$67="T",1.252,0)+IF('5-man'!AN$67="E",1.254,0)+IF('5-man'!AO$67="SB",8.187,0)+IF('5-man'!AN$67="H",IF('5-man'!$Z$53="Ayak",1.255,0),0)</f>
        <v/>
      </c>
      <c r="AQ288">
        <f>IF('5-man'!AP$67="S",12.021,0)+IF('5-man'!AP$67="C",4.395,0)+IF('5-man'!AP$67="H",IF('5-man'!$Z$53="Ayak",0,IF('5-man'!$Z$53="Swift blade",4.141,4.382)),0)+IF('5-man'!AO$67="D",112.5,0)+IF('5-man'!AO$67="B",1.087,0)+IF('5-man'!AO$67="A",8.5,0)+IF('5-man'!AN$67="T",1.252,0)+IF('5-man'!AO$67="E",1.254,0)+IF('5-man'!AP$67="SB",8.187,0)+IF('5-man'!AO$67="H",IF('5-man'!$Z$53="Ayak",1.255,0),0)</f>
        <v/>
      </c>
      <c r="AR288">
        <f>IF('5-man'!AQ$67="S",12.021,0)+IF('5-man'!AQ$67="C",4.395,0)+IF('5-man'!AQ$67="H",IF('5-man'!$Z$53="Ayak",0,IF('5-man'!$Z$53="Swift blade",4.141,4.382)),0)+IF('5-man'!AP$67="D",112.5,0)+IF('5-man'!AP$67="B",1.087,0)+IF('5-man'!AP$67="A",8.5,0)+IF('5-man'!AO$67="T",1.252,0)+IF('5-man'!AP$67="E",1.254,0)+IF('5-man'!AQ$67="SB",8.187,0)+IF('5-man'!AP$67="H",IF('5-man'!$Z$53="Ayak",1.255,0),0)</f>
        <v/>
      </c>
      <c r="AS288">
        <f>IF('5-man'!AR$67="S",12.021,0)+IF('5-man'!AR$67="C",4.395,0)+IF('5-man'!AR$67="H",IF('5-man'!$Z$53="Ayak",0,IF('5-man'!$Z$53="Swift blade",4.141,4.382)),0)+IF('5-man'!AQ$67="D",112.5,0)+IF('5-man'!AQ$67="B",1.087,0)+IF('5-man'!AQ$67="A",8.5,0)+IF('5-man'!AP$67="T",1.252,0)+IF('5-man'!AQ$67="E",1.254,0)+IF('5-man'!AR$67="SB",8.187,0)+IF('5-man'!AQ$67="H",IF('5-man'!$Z$53="Ayak",1.255,0),0)</f>
        <v/>
      </c>
      <c r="AT288">
        <f>IF('5-man'!AS$67="S",12.021,0)+IF('5-man'!AS$67="C",4.395,0)+IF('5-man'!AS$67="H",IF('5-man'!$Z$53="Ayak",0,IF('5-man'!$Z$53="Swift blade",4.141,4.382)),0)+IF('5-man'!AR$67="D",112.5,0)+IF('5-man'!AR$67="B",1.087,0)+IF('5-man'!AR$67="A",8.5,0)+IF('5-man'!AQ$67="T",1.252,0)+IF('5-man'!AR$67="E",1.254,0)+IF('5-man'!AS$67="SB",8.187,0)+IF('5-man'!AR$67="H",IF('5-man'!$Z$53="Ayak",1.255,0),0)</f>
        <v/>
      </c>
      <c r="AU288">
        <f>IF('5-man'!AT$67="S",12.021,0)+IF('5-man'!AT$67="C",4.395,0)+IF('5-man'!AT$67="H",IF('5-man'!$Z$53="Ayak",0,IF('5-man'!$Z$53="Swift blade",4.141,4.382)),0)+IF('5-man'!AS$67="D",112.5,0)+IF('5-man'!AS$67="B",1.087,0)+IF('5-man'!AS$67="A",8.5,0)+IF('5-man'!AR$67="T",1.252,0)+IF('5-man'!AS$67="E",1.254,0)+IF('5-man'!AT$67="SB",8.187,0)+IF('5-man'!AS$67="H",IF('5-man'!$Z$53="Ayak",1.255,0),0)</f>
        <v/>
      </c>
      <c r="AV288">
        <f>IF('5-man'!AU$67="S",12.021,0)+IF('5-man'!AU$67="C",4.395,0)+IF('5-man'!AU$67="H",IF('5-man'!$Z$53="Ayak",0,IF('5-man'!$Z$53="Swift blade",4.141,4.382)),0)+IF('5-man'!AT$67="D",112.5,0)+IF('5-man'!AT$67="B",1.087,0)+IF('5-man'!AT$67="A",8.5,0)+IF('5-man'!AS$67="T",1.252,0)+IF('5-man'!AT$67="E",1.254,0)+IF('5-man'!AU$67="SB",8.187,0)+IF('5-man'!AT$67="H",IF('5-man'!$Z$53="Ayak",1.255,0),0)</f>
        <v/>
      </c>
      <c r="AW288">
        <f>IF('5-man'!AV$67="S",12.021,0)+IF('5-man'!AV$67="C",4.395,0)+IF('5-man'!AV$67="H",IF('5-man'!$Z$53="Ayak",0,IF('5-man'!$Z$53="Swift blade",4.141,4.382)),0)+IF('5-man'!AU$67="D",112.5,0)+IF('5-man'!AU$67="B",1.087,0)+IF('5-man'!AU$67="A",8.5,0)+IF('5-man'!AT$67="T",1.252,0)+IF('5-man'!AU$67="E",1.254,0)+IF('5-man'!AV$67="SB",8.187,0)+IF('5-man'!AU$67="H",IF('5-man'!$Z$53="Ayak",1.255,0),0)</f>
        <v/>
      </c>
      <c r="AX288">
        <f>IF('5-man'!AW$67="S",12.021,0)+IF('5-man'!AW$67="C",4.395,0)+IF('5-man'!AW$67="H",IF('5-man'!$Z$53="Ayak",0,IF('5-man'!$Z$53="Swift blade",4.141,4.382)),0)+IF('5-man'!AV$67="D",112.5,0)+IF('5-man'!AV$67="B",1.087,0)+IF('5-man'!AV$67="A",8.5,0)+IF('5-man'!AU$67="T",1.252,0)+IF('5-man'!AV$67="E",1.254,0)+IF('5-man'!AW$67="SB",8.187,0)+IF('5-man'!AV$67="H",IF('5-man'!$Z$53="Ayak",1.255,0),0)</f>
        <v/>
      </c>
      <c r="AY288">
        <f>IF('5-man'!AX$67="S",12.021,0)+IF('5-man'!AX$67="C",4.395,0)+IF('5-man'!AX$67="H",IF('5-man'!$Z$53="Ayak",0,IF('5-man'!$Z$53="Swift blade",4.141,4.382)),0)+IF('5-man'!AW$67="D",112.5,0)+IF('5-man'!AW$67="B",1.087,0)+IF('5-man'!AW$67="A",8.5,0)+IF('5-man'!AV$67="T",1.252,0)+IF('5-man'!AW$67="E",1.254,0)+IF('5-man'!AX$67="SB",8.187,0)+IF('5-man'!AW$67="H",IF('5-man'!$Z$53="Ayak",1.255,0),0)</f>
        <v/>
      </c>
      <c r="AZ288">
        <f>IF('5-man'!AY$67="S",12.021,0)+IF('5-man'!AY$67="C",4.395,0)+IF('5-man'!AY$67="H",IF('5-man'!$Z$53="Ayak",0,IF('5-man'!$Z$53="Swift blade",4.141,4.382)),0)+IF('5-man'!AX$67="D",112.5,0)+IF('5-man'!AX$67="B",1.087,0)+IF('5-man'!AX$67="A",8.5,0)+IF('5-man'!AW$67="T",1.252,0)+IF('5-man'!AX$67="E",1.254,0)+IF('5-man'!AY$67="SB",8.187,0)+IF('5-man'!AX$67="H",IF('5-man'!$Z$53="Ayak",1.255,0),0)</f>
        <v/>
      </c>
      <c r="BA288">
        <f>IF('5-man'!AZ$67="S",12.021,0)+IF('5-man'!AZ$67="C",4.395,0)+IF('5-man'!AZ$67="H",IF('5-man'!$Z$53="Ayak",0,IF('5-man'!$Z$53="Swift blade",4.141,4.382)),0)+IF('5-man'!AY$67="D",112.5,0)+IF('5-man'!AY$67="B",1.087,0)+IF('5-man'!AY$67="A",8.5,0)+IF('5-man'!AX$67="T",1.252,0)+IF('5-man'!AY$67="E",1.254,0)+IF('5-man'!AZ$67="SB",8.187,0)+IF('5-man'!AY$67="H",IF('5-man'!$Z$53="Ayak",1.255,0),0)</f>
        <v/>
      </c>
      <c r="BB288">
        <f>IF('5-man'!BA$67="S",12.021,0)+IF('5-man'!BA$67="C",4.395,0)+IF('5-man'!BA$67="H",IF('5-man'!$Z$53="Ayak",0,IF('5-man'!$Z$53="Swift blade",4.141,4.382)),0)+IF('5-man'!AZ$67="D",112.5,0)+IF('5-man'!AZ$67="B",1.087,0)+IF('5-man'!AZ$67="A",8.5,0)+IF('5-man'!AY$67="T",1.252,0)+IF('5-man'!AZ$67="E",1.254,0)+IF('5-man'!BA$67="SB",8.187,0)+IF('5-man'!AZ$67="H",IF('5-man'!$Z$53="Ayak",1.255,0),0)</f>
        <v/>
      </c>
      <c r="BC288">
        <f>IF('5-man'!BB$67="S",12.021,0)+IF('5-man'!BB$67="C",4.395,0)+IF('5-man'!BB$67="H",IF('5-man'!$Z$53="Ayak",0,IF('5-man'!$Z$53="Swift blade",4.141,4.382)),0)+IF('5-man'!BA$67="D",112.5,0)+IF('5-man'!BA$67="B",1.087,0)+IF('5-man'!BA$67="A",8.5,0)+IF('5-man'!AZ$67="T",1.252,0)+IF('5-man'!BA$67="E",1.254,0)+IF('5-man'!BB$67="SB",8.187,0)+IF('5-man'!BA$67="H",IF('5-man'!$Z$53="Ayak",1.255,0),0)</f>
        <v/>
      </c>
      <c r="BD288">
        <f>IF('5-man'!BC$67="S",12.021,0)+IF('5-man'!BC$67="C",4.395,0)+IF('5-man'!BC$67="H",IF('5-man'!$Z$53="Ayak",0,IF('5-man'!$Z$53="Swift blade",4.141,4.382)),0)+IF('5-man'!BB$67="D",112.5,0)+IF('5-man'!BB$67="B",1.087,0)+IF('5-man'!BB$67="A",8.5,0)+IF('5-man'!BA$67="T",1.252,0)+IF('5-man'!BB$67="E",1.254,0)+IF('5-man'!BC$67="SB",8.187,0)+IF('5-man'!BB$67="H",IF('5-man'!$Z$53="Ayak",1.255,0),0)</f>
        <v/>
      </c>
      <c r="BE288">
        <f>IF('5-man'!BD$67="S",12.021,0)+IF('5-man'!BD$67="C",4.395,0)+IF('5-man'!BD$67="H",IF('5-man'!$Z$53="Ayak",0,IF('5-man'!$Z$53="Swift blade",4.141,4.382)),0)+IF('5-man'!BC$67="D",112.5,0)+IF('5-man'!BC$67="B",1.087,0)+IF('5-man'!BC$67="A",8.5,0)+IF('5-man'!BB$67="T",1.252,0)+IF('5-man'!BC$67="E",1.254,0)+IF('5-man'!BD$67="SB",8.187,0)+IF('5-man'!BC$67="H",IF('5-man'!$Z$53="Ayak",1.255,0),0)</f>
        <v/>
      </c>
      <c r="BF288">
        <f>IF('5-man'!BE$67="S",12.021,0)+IF('5-man'!BE$67="C",4.395,0)+IF('5-man'!BE$67="H",IF('5-man'!$Z$53="Ayak",0,IF('5-man'!$Z$53="Swift blade",4.141,4.382)),0)+IF('5-man'!BD$67="D",112.5,0)+IF('5-man'!BD$67="B",1.087,0)+IF('5-man'!BD$67="A",8.5,0)+IF('5-man'!BC$67="T",1.252,0)+IF('5-man'!BD$67="E",1.254,0)+IF('5-man'!BE$67="SB",8.187,0)+IF('5-man'!BD$67="H",IF('5-man'!$Z$53="Ayak",1.255,0),0)</f>
        <v/>
      </c>
      <c r="BG288">
        <f>IF('5-man'!BF$67="S",12.021,0)+IF('5-man'!BF$67="C",4.395,0)+IF('5-man'!BF$67="H",IF('5-man'!$Z$53="Ayak",0,IF('5-man'!$Z$53="Swift blade",4.141,4.382)),0)+IF('5-man'!BE$67="D",112.5,0)+IF('5-man'!BE$67="B",1.087,0)+IF('5-man'!BE$67="A",8.5,0)+IF('5-man'!BD$67="T",1.252,0)+IF('5-man'!BE$67="E",1.254,0)+IF('5-man'!BF$67="SB",8.187,0)+IF('5-man'!BE$67="H",IF('5-man'!$Z$53="Ayak",1.255,0),0)</f>
        <v/>
      </c>
      <c r="BH288">
        <f>IF('5-man'!BG$67="S",12.021,0)+IF('5-man'!BG$67="C",4.395,0)+IF('5-man'!BG$67="H",IF('5-man'!$Z$53="Ayak",0,IF('5-man'!$Z$53="Swift blade",4.141,4.382)),0)+IF('5-man'!BF$67="D",112.5,0)+IF('5-man'!BF$67="B",1.087,0)+IF('5-man'!BF$67="A",8.5,0)+IF('5-man'!BE$67="T",1.252,0)+IF('5-man'!BF$67="E",1.254,0)+IF('5-man'!BG$67="SB",8.187,0)+IF('5-man'!BF$67="H",IF('5-man'!$Z$53="Ayak",1.255,0),0)</f>
        <v/>
      </c>
      <c r="BI288">
        <f>IF('5-man'!BH$67="S",12.021,0)+IF('5-man'!BH$67="C",4.395,0)+IF('5-man'!BH$67="H",IF('5-man'!$Z$53="Ayak",0,IF('5-man'!$Z$53="Swift blade",4.141,4.382)),0)+IF('5-man'!BG$67="D",112.5,0)+IF('5-man'!BG$67="B",1.087,0)+IF('5-man'!BG$67="A",8.5,0)+IF('5-man'!BF$67="T",1.252,0)+IF('5-man'!BG$67="E",1.254,0)+IF('5-man'!BH$67="SB",8.187,0)+IF('5-man'!BG$67="H",IF('5-man'!$Z$53="Ayak",1.255,0),0)</f>
        <v/>
      </c>
      <c r="BJ288">
        <f>IF('5-man'!BI$67="S",12.021,0)+IF('5-man'!BI$67="C",4.395,0)+IF('5-man'!BI$67="H",IF('5-man'!$Z$53="Ayak",0,IF('5-man'!$Z$53="Swift blade",4.141,4.382)),0)+IF('5-man'!BH$67="D",112.5,0)+IF('5-man'!BH$67="B",1.087,0)+IF('5-man'!BH$67="A",8.5,0)+IF('5-man'!BG$67="T",1.252,0)+IF('5-man'!BH$67="E",1.254,0)+IF('5-man'!BI$67="SB",8.187,0)+IF('5-man'!BH$67="H",IF('5-man'!$Z$53="Ayak",1.255,0),0)</f>
        <v/>
      </c>
      <c r="BK288">
        <f>IF('5-man'!BJ$67="S",12.021,0)+IF('5-man'!BJ$67="C",4.395,0)+IF('5-man'!BJ$67="H",IF('5-man'!$Z$53="Ayak",0,IF('5-man'!$Z$53="Swift blade",4.141,4.382)),0)+IF('5-man'!BI$67="D",112.5,0)+IF('5-man'!BI$67="B",1.087,0)+IF('5-man'!BI$67="A",8.5,0)+IF('5-man'!BH$67="T",1.252,0)+IF('5-man'!BI$67="E",1.254,0)+IF('5-man'!BJ$67="SB",8.187,0)+IF('5-man'!BI$67="H",IF('5-man'!$Z$53="Ayak",1.255,0),0)</f>
        <v/>
      </c>
      <c r="BL288">
        <f>IF('5-man'!BK$67="S",12.021,0)+IF('5-man'!BK$67="C",4.395,0)+IF('5-man'!BK$67="H",IF('5-man'!$Z$53="Ayak",0,IF('5-man'!$Z$53="Swift blade",4.141,4.382)),0)+IF('5-man'!BJ$67="D",112.5,0)+IF('5-man'!BJ$67="B",1.087,0)+IF('5-man'!BJ$67="A",8.5,0)+IF('5-man'!BI$67="T",1.252,0)+IF('5-man'!BJ$67="E",1.254,0)+IF('5-man'!BK$67="SB",8.187,0)+IF('5-man'!BJ$67="H",IF('5-man'!$Z$53="Ayak",1.255,0),0)</f>
        <v/>
      </c>
      <c r="BM288">
        <f>IF('5-man'!BL$67="S",12.021,0)+IF('5-man'!BL$67="C",4.395,0)+IF('5-man'!BL$67="H",IF('5-man'!$Z$53="Ayak",0,IF('5-man'!$Z$53="Swift blade",4.141,4.382)),0)+IF('5-man'!BK$67="D",112.5,0)+IF('5-man'!BK$67="B",1.087,0)+IF('5-man'!BK$67="A",8.5,0)+IF('5-man'!BJ$67="T",1.252,0)+IF('5-man'!BK$67="E",1.254,0)+IF('5-man'!BL$67="SB",8.187,0)+IF('5-man'!BK$67="H",IF('5-man'!$Z$53="Ayak",1.255,0),0)</f>
        <v/>
      </c>
      <c r="BN288">
        <f>IF('5-man'!BM$67="S",12.021,0)+IF('5-man'!BM$67="C",4.395,0)+IF('5-man'!BM$67="H",IF('5-man'!$Z$53="Ayak",0,IF('5-man'!$Z$53="Swift blade",4.141,4.382)),0)+IF('5-man'!BL$67="D",112.5,0)+IF('5-man'!BL$67="B",1.087,0)+IF('5-man'!BL$67="A",8.5,0)+IF('5-man'!BK$67="T",1.252,0)+IF('5-man'!BL$67="E",1.254,0)+IF('5-man'!BM$67="SB",8.187,0)+IF('5-man'!BL$67="H",IF('5-man'!$Z$53="Ayak",1.255,0),0)</f>
        <v/>
      </c>
      <c r="BO288">
        <f>IF('5-man'!BN$67="S",12.021,0)+IF('5-man'!BN$67="C",4.395,0)+IF('5-man'!BN$67="H",IF('5-man'!$Z$53="Ayak",0,IF('5-man'!$Z$53="Swift blade",4.141,4.382)),0)+IF('5-man'!BM$67="D",112.5,0)+IF('5-man'!BM$67="B",1.087,0)+IF('5-man'!BM$67="A",8.5,0)+IF('5-man'!BL$67="T",1.252,0)+IF('5-man'!BM$67="E",1.254,0)+IF('5-man'!BN$67="SB",8.187,0)+IF('5-man'!BM$67="H",IF('5-man'!$Z$53="Ayak",1.255,0),0)</f>
        <v/>
      </c>
      <c r="BP288">
        <f>IF('5-man'!BO$67="S",12.021,0)+IF('5-man'!BO$67="C",4.395,0)+IF('5-man'!BO$67="H",IF('5-man'!$Z$53="Ayak",0,IF('5-man'!$Z$53="Swift blade",4.141,4.382)),0)+IF('5-man'!BN$67="D",112.5,0)+IF('5-man'!BN$67="B",1.087,0)+IF('5-man'!BN$67="A",8.5,0)+IF('5-man'!BM$67="T",1.252,0)+IF('5-man'!BN$67="E",1.254,0)+IF('5-man'!BO$67="SB",8.187,0)+IF('5-man'!BN$67="H",IF('5-man'!$Z$53="Ayak",1.255,0),0)</f>
        <v/>
      </c>
      <c r="BQ288">
        <f>IF('5-man'!BP$67="S",12.021,0)+IF('5-man'!BP$67="C",4.395,0)+IF('5-man'!BP$67="H",IF('5-man'!$Z$53="Ayak",0,IF('5-man'!$Z$53="Swift blade",4.141,4.382)),0)+IF('5-man'!BO$67="D",112.5,0)+IF('5-man'!BO$67="B",1.087,0)+IF('5-man'!BO$67="A",8.5,0)+IF('5-man'!BN$67="T",1.252,0)+IF('5-man'!BO$67="E",1.254,0)+IF('5-man'!BP$67="SB",8.187,0)+IF('5-man'!BO$67="H",IF('5-man'!$Z$53="Ayak",1.255,0),0)</f>
        <v/>
      </c>
      <c r="BR288">
        <f>IF('5-man'!BQ$67="S",12.021,0)+IF('5-man'!BQ$67="C",4.395,0)+IF('5-man'!BQ$67="H",IF('5-man'!$Z$53="Ayak",0,IF('5-man'!$Z$53="Swift blade",4.141,4.382)),0)+IF('5-man'!BP$67="D",112.5,0)+IF('5-man'!BP$67="B",1.087,0)+IF('5-man'!BP$67="A",8.5,0)+IF('5-man'!BO$67="T",1.252,0)+IF('5-man'!BP$67="E",1.254,0)+IF('5-man'!BQ$67="SB",8.187,0)+IF('5-man'!BP$67="H",IF('5-man'!$Z$53="Ayak",1.255,0),0)</f>
        <v/>
      </c>
      <c r="BS288">
        <f>IF('5-man'!BR$67="S",12.021,0)+IF('5-man'!BR$67="C",4.395,0)+IF('5-man'!BR$67="H",IF('5-man'!$Z$53="Ayak",0,IF('5-man'!$Z$53="Swift blade",4.141,4.382)),0)+IF('5-man'!BQ$67="D",112.5,0)+IF('5-man'!BQ$67="B",1.087,0)+IF('5-man'!BQ$67="A",8.5,0)+IF('5-man'!BP$67="T",1.252,0)+IF('5-man'!BQ$67="E",1.254,0)+IF('5-man'!BR$67="SB",8.187,0)+IF('5-man'!BQ$67="H",IF('5-man'!$Z$53="Ayak",1.255,0),0)</f>
        <v/>
      </c>
      <c r="BT288">
        <f>IF('5-man'!BS$67="S",12.021,0)+IF('5-man'!BS$67="C",4.395,0)+IF('5-man'!BS$67="H",IF('5-man'!$Z$53="Ayak",0,IF('5-man'!$Z$53="Swift blade",4.141,4.382)),0)+IF('5-man'!BR$67="D",112.5,0)+IF('5-man'!BR$67="B",1.087,0)+IF('5-man'!BR$67="A",8.5,0)+IF('5-man'!BQ$67="T",1.252,0)+IF('5-man'!BR$67="E",1.254,0)+IF('5-man'!BS$67="SB",8.187,0)+IF('5-man'!BR$67="H",IF('5-man'!$Z$53="Ayak",1.255,0),0)</f>
        <v/>
      </c>
      <c r="BU288">
        <f>IF('5-man'!BT$67="S",12.021,0)+IF('5-man'!BT$67="C",4.395,0)+IF('5-man'!BT$67="H",IF('5-man'!$Z$53="Ayak",0,IF('5-man'!$Z$53="Swift blade",4.141,4.382)),0)+IF('5-man'!BS$67="D",112.5,0)+IF('5-man'!BS$67="B",1.087,0)+IF('5-man'!BS$67="A",8.5,0)+IF('5-man'!BR$67="T",1.252,0)+IF('5-man'!BS$67="E",1.254,0)+IF('5-man'!BT$67="SB",8.187,0)+IF('5-man'!BS$67="H",IF('5-man'!$Z$53="Ayak",1.255,0),0)</f>
        <v/>
      </c>
      <c r="BV288">
        <f>IF('5-man'!BU$67="S",12.021,0)+IF('5-man'!BU$67="C",4.395,0)+IF('5-man'!BU$67="H",IF('5-man'!$Z$53="Ayak",0,IF('5-man'!$Z$53="Swift blade",4.141,4.382)),0)+IF('5-man'!BT$67="D",112.5,0)+IF('5-man'!BT$67="B",1.087,0)+IF('5-man'!BT$67="A",8.5,0)+IF('5-man'!BS$67="T",1.252,0)+IF('5-man'!BT$67="E",1.254,0)+IF('5-man'!BU$67="SB",8.187,0)+IF('5-man'!BT$67="H",IF('5-man'!$Z$53="Ayak",1.255,0),0)</f>
        <v/>
      </c>
      <c r="BW288">
        <f>IF('5-man'!BV$67="S",12.021,0)+IF('5-man'!BV$67="C",4.395,0)+IF('5-man'!BV$67="H",IF('5-man'!$Z$53="Ayak",0,IF('5-man'!$Z$53="Swift blade",4.141,4.382)),0)+IF('5-man'!BU$67="D",112.5,0)+IF('5-man'!BU$67="B",1.087,0)+IF('5-man'!BU$67="A",8.5,0)+IF('5-man'!BT$67="T",1.252,0)+IF('5-man'!BU$67="E",1.254,0)+IF('5-man'!BV$67="SB",8.187,0)+IF('5-man'!BU$67="H",IF('5-man'!$Z$53="Ayak",1.255,0),0)</f>
        <v/>
      </c>
      <c r="BX288">
        <f>IF('5-man'!BW$67="S",12.021,0)+IF('5-man'!BW$67="C",4.395,0)+IF('5-man'!BW$67="H",IF('5-man'!$Z$53="Ayak",0,IF('5-man'!$Z$53="Swift blade",4.141,4.382)),0)+IF('5-man'!BV$67="D",112.5,0)+IF('5-man'!BV$67="B",1.087,0)+IF('5-man'!BV$67="A",8.5,0)+IF('5-man'!BU$67="T",1.252,0)+IF('5-man'!BV$67="E",1.254,0)+IF('5-man'!BW$67="SB",8.187,0)+IF('5-man'!BV$67="H",IF('5-man'!$Z$53="Ayak",1.255,0),0)</f>
        <v/>
      </c>
      <c r="BY288">
        <f>IF('5-man'!BX$67="S",12.021,0)+IF('5-man'!BX$67="C",4.395,0)+IF('5-man'!BX$67="H",IF('5-man'!$Z$53="Ayak",0,IF('5-man'!$Z$53="Swift blade",4.141,4.382)),0)+IF('5-man'!BW$67="D",112.5,0)+IF('5-man'!BW$67="B",1.087,0)+IF('5-man'!BW$67="A",8.5,0)+IF('5-man'!BV$67="T",1.252,0)+IF('5-man'!BW$67="E",1.254,0)+IF('5-man'!BX$67="SB",8.187,0)+IF('5-man'!BW$67="H",IF('5-man'!$Z$53="Ayak",1.255,0),0)</f>
        <v/>
      </c>
      <c r="BZ288">
        <f>IF('5-man'!BY$67="S",12.021,0)+IF('5-man'!BY$67="C",4.395,0)+IF('5-man'!BY$67="H",IF('5-man'!$Z$53="Ayak",0,IF('5-man'!$Z$53="Swift blade",4.141,4.382)),0)+IF('5-man'!BX$67="D",112.5,0)+IF('5-man'!BX$67="B",1.087,0)+IF('5-man'!BX$67="A",8.5,0)+IF('5-man'!BW$67="T",1.252,0)+IF('5-man'!BX$67="E",1.254,0)+IF('5-man'!BY$67="SB",8.187,0)+IF('5-man'!BX$67="H",IF('5-man'!$Z$53="Ayak",1.255,0),0)</f>
        <v/>
      </c>
      <c r="CA288">
        <f>IF('5-man'!BZ$67="S",12.021,0)+IF('5-man'!BZ$67="C",4.395,0)+IF('5-man'!BZ$67="H",IF('5-man'!$Z$53="Ayak",0,IF('5-man'!$Z$53="Swift blade",4.141,4.382)),0)+IF('5-man'!BY$67="D",112.5,0)+IF('5-man'!BY$67="B",1.087,0)+IF('5-man'!BY$67="A",8.5,0)+IF('5-man'!BX$67="T",1.252,0)+IF('5-man'!BY$67="E",1.254,0)+IF('5-man'!BZ$67="SB",8.187,0)+IF('5-man'!BY$67="H",IF('5-man'!$Z$53="Ayak",1.255,0),0)</f>
        <v/>
      </c>
      <c r="CB288">
        <f>IF('5-man'!CA$67="S",12.021,0)+IF('5-man'!CA$67="C",4.395,0)+IF('5-man'!CA$67="H",IF('5-man'!$Z$53="Ayak",0,IF('5-man'!$Z$53="Swift blade",4.141,4.382)),0)+IF('5-man'!BZ$67="D",112.5,0)+IF('5-man'!BZ$67="B",1.087,0)+IF('5-man'!BZ$67="A",8.5,0)+IF('5-man'!BY$67="T",1.252,0)+IF('5-man'!BZ$67="E",1.254,0)+IF('5-man'!CA$67="SB",8.187,0)+IF('5-man'!BZ$67="H",IF('5-man'!$Z$53="Ayak",1.255,0),0)</f>
        <v/>
      </c>
      <c r="CC288">
        <f>IF('5-man'!CB$67="S",12.021,0)+IF('5-man'!CB$67="C",4.395,0)+IF('5-man'!CB$67="H",IF('5-man'!$Z$53="Ayak",0,IF('5-man'!$Z$53="Swift blade",4.141,4.382)),0)+IF('5-man'!CA$67="D",112.5,0)+IF('5-man'!CA$67="B",1.087,0)+IF('5-man'!CA$67="A",8.5,0)+IF('5-man'!BZ$67="T",1.252,0)+IF('5-man'!CA$67="E",1.254,0)+IF('5-man'!CB$67="SB",8.187,0)+IF('5-man'!CA$67="H",IF('5-man'!$Z$53="Ayak",1.255,0),0)</f>
        <v/>
      </c>
      <c r="CD288">
        <f>IF('5-man'!CC$67="S",12.021,0)+IF('5-man'!CC$67="C",4.395,0)+IF('5-man'!CC$67="H",IF('5-man'!$Z$53="Ayak",0,IF('5-man'!$Z$53="Swift blade",4.141,4.382)),0)+IF('5-man'!CB$67="D",112.5,0)+IF('5-man'!CB$67="B",1.087,0)+IF('5-man'!CB$67="A",8.5,0)+IF('5-man'!CA$67="T",1.252,0)+IF('5-man'!CB$67="E",1.254,0)+IF('5-man'!CC$67="SB",8.187,0)+IF('5-man'!CB$67="H",IF('5-man'!$Z$53="Ayak",1.255,0),0)</f>
        <v/>
      </c>
    </row>
    <row r="289">
      <c r="A289" t="inlineStr">
        <is>
          <t>P5 var</t>
        </is>
      </c>
      <c r="C289">
        <f>0</f>
        <v/>
      </c>
      <c r="D289">
        <f>IF('5-man'!C$67="S",26.708,0)+IF('5-man'!C$67="C",10.052,0)+IF('5-man'!C$67="H",IF('5-man'!$Z$53="Ayak",0,IF('5-man'!$Z$53="Swift blade",9.844,9.929)),0)+IF('5-man'!C$67="SB",18.815,0)</f>
        <v/>
      </c>
      <c r="E289">
        <f>IF('5-man'!D$67="S",26.708,0)+IF('5-man'!D$67="C",10.052,0)+IF('5-man'!D$67="H",IF('5-man'!$Z$53="Ayak",0,IF('5-man'!$Z$53="Swift blade",9.844,9.929)),0)+IF('5-man'!C$67="D",481.25,0)+IF('5-man'!C$67="B",1.257,0)+IF('5-man'!C$67="A",26.917,0)+IF('5-man'!C$67="E",1.275,0)+IF('5-man'!D$67="SB",18.815,0)+IF('5-man'!C$67="H",IF('5-man'!$Z$53="Ayak",1.276,0),0)</f>
        <v/>
      </c>
      <c r="F289">
        <f>IF('5-man'!E$67="S",26.708,0)+IF('5-man'!E$67="C",10.052,0)+IF('5-man'!E$67="H",IF('5-man'!$Z$53="Ayak",0,IF('5-man'!$Z$53="Swift blade",9.844,9.929)),0)+IF('5-man'!D$67="D",481.25,0)+IF('5-man'!D$67="B",1.257,0)+IF('5-man'!D$67="A",26.917,0)+IF('5-man'!C$67="T",1.29,0)+IF('5-man'!D$67="E",1.275,0)+IF('5-man'!E$67="SB",18.815,0)+IF('5-man'!D$67="H",IF('5-man'!$Z$53="Ayak",1.276,0),0)</f>
        <v/>
      </c>
      <c r="G289">
        <f>IF('5-man'!F$67="S",26.708,0)+IF('5-man'!F$67="C",10.052,0)+IF('5-man'!F$67="H",IF('5-man'!$Z$53="Ayak",0,IF('5-man'!$Z$53="Swift blade",9.844,9.929)),0)+IF('5-man'!E$67="D",481.25,0)+IF('5-man'!E$67="B",1.257,0)+IF('5-man'!E$67="A",26.917,0)+IF('5-man'!D$67="T",1.29,0)+IF('5-man'!E$67="E",1.275,0)+IF('5-man'!F$67="SB",18.815,0)+IF('5-man'!E$67="H",IF('5-man'!$Z$53="Ayak",1.276,0),0)</f>
        <v/>
      </c>
      <c r="H289">
        <f>IF('5-man'!G$67="S",26.708,0)+IF('5-man'!G$67="C",10.052,0)+IF('5-man'!G$67="H",IF('5-man'!$Z$53="Ayak",0,IF('5-man'!$Z$53="Swift blade",9.844,9.929)),0)+IF('5-man'!F$67="D",481.25,0)+IF('5-man'!F$67="B",1.257,0)+IF('5-man'!F$67="A",26.917,0)+IF('5-man'!E$67="T",1.29,0)+IF('5-man'!F$67="E",1.275,0)+IF('5-man'!G$67="SB",18.815,0)+IF('5-man'!F$67="H",IF('5-man'!$Z$53="Ayak",1.276,0),0)</f>
        <v/>
      </c>
      <c r="I289">
        <f>IF('5-man'!H$67="S",26.708,0)+IF('5-man'!H$67="C",10.052,0)+IF('5-man'!H$67="H",IF('5-man'!$Z$53="Ayak",0,IF('5-man'!$Z$53="Swift blade",9.844,9.929)),0)+IF('5-man'!G$67="D",481.25,0)+IF('5-man'!G$67="B",1.257,0)+IF('5-man'!G$67="A",26.917,0)+IF('5-man'!F$67="T",1.29,0)+IF('5-man'!G$67="E",1.275,0)+IF('5-man'!H$67="SB",18.815,0)+IF('5-man'!G$67="H",IF('5-man'!$Z$53="Ayak",1.276,0),0)</f>
        <v/>
      </c>
      <c r="J289">
        <f>IF('5-man'!I$67="S",26.708,0)+IF('5-man'!I$67="C",10.052,0)+IF('5-man'!I$67="H",IF('5-man'!$Z$53="Ayak",0,IF('5-man'!$Z$53="Swift blade",9.844,9.929)),0)+IF('5-man'!H$67="D",481.25,0)+IF('5-man'!H$67="B",1.257,0)+IF('5-man'!H$67="A",26.917,0)+IF('5-man'!G$67="T",1.29,0)+IF('5-man'!H$67="E",1.275,0)+IF('5-man'!I$67="SB",18.815,0)+IF('5-man'!H$67="H",IF('5-man'!$Z$53="Ayak",1.276,0),0)</f>
        <v/>
      </c>
      <c r="K289">
        <f>IF('5-man'!J$67="S",26.708,0)+IF('5-man'!J$67="C",10.052,0)+IF('5-man'!J$67="H",IF('5-man'!$Z$53="Ayak",0,IF('5-man'!$Z$53="Swift blade",9.844,9.929)),0)+IF('5-man'!I$67="D",481.25,0)+IF('5-man'!I$67="B",1.257,0)+IF('5-man'!I$67="A",26.917,0)+IF('5-man'!H$67="T",1.29,0)+IF('5-man'!I$67="E",1.275,0)+IF('5-man'!J$67="SB",18.815,0)+IF('5-man'!I$67="H",IF('5-man'!$Z$53="Ayak",1.276,0),0)</f>
        <v/>
      </c>
      <c r="L289">
        <f>IF('5-man'!K$67="S",26.708,0)+IF('5-man'!K$67="C",10.052,0)+IF('5-man'!K$67="H",IF('5-man'!$Z$53="Ayak",0,IF('5-man'!$Z$53="Swift blade",9.844,9.929)),0)+IF('5-man'!J$67="D",481.25,0)+IF('5-man'!J$67="B",1.257,0)+IF('5-man'!J$67="A",26.917,0)+IF('5-man'!I$67="T",1.29,0)+IF('5-man'!J$67="E",1.275,0)+IF('5-man'!K$67="SB",18.815,0)+IF('5-man'!J$67="H",IF('5-man'!$Z$53="Ayak",1.276,0),0)</f>
        <v/>
      </c>
      <c r="M289">
        <f>IF('5-man'!L$67="S",26.708,0)+IF('5-man'!L$67="C",10.052,0)+IF('5-man'!L$67="H",IF('5-man'!$Z$53="Ayak",0,IF('5-man'!$Z$53="Swift blade",9.844,9.929)),0)+IF('5-man'!K$67="D",481.25,0)+IF('5-man'!K$67="B",1.257,0)+IF('5-man'!K$67="A",26.917,0)+IF('5-man'!J$67="T",1.29,0)+IF('5-man'!K$67="E",1.275,0)+IF('5-man'!L$67="SB",18.815,0)+IF('5-man'!K$67="H",IF('5-man'!$Z$53="Ayak",1.276,0),0)</f>
        <v/>
      </c>
      <c r="N289">
        <f>IF('5-man'!M$67="S",26.708,0)+IF('5-man'!M$67="C",10.052,0)+IF('5-man'!M$67="H",IF('5-man'!$Z$53="Ayak",0,IF('5-man'!$Z$53="Swift blade",9.844,9.929)),0)+IF('5-man'!L$67="D",481.25,0)+IF('5-man'!L$67="B",1.257,0)+IF('5-man'!L$67="A",26.917,0)+IF('5-man'!K$67="T",1.29,0)+IF('5-man'!L$67="E",1.275,0)+IF('5-man'!M$67="SB",18.815,0)+IF('5-man'!L$67="H",IF('5-man'!$Z$53="Ayak",1.276,0),0)</f>
        <v/>
      </c>
      <c r="O289">
        <f>IF('5-man'!N$67="S",26.708,0)+IF('5-man'!N$67="C",10.052,0)+IF('5-man'!N$67="H",IF('5-man'!$Z$53="Ayak",0,IF('5-man'!$Z$53="Swift blade",9.844,9.929)),0)+IF('5-man'!M$67="D",481.25,0)+IF('5-man'!M$67="B",1.257,0)+IF('5-man'!M$67="A",26.917,0)+IF('5-man'!L$67="T",1.29,0)+IF('5-man'!M$67="E",1.275,0)+IF('5-man'!N$67="SB",18.815,0)+IF('5-man'!M$67="H",IF('5-man'!$Z$53="Ayak",1.276,0),0)</f>
        <v/>
      </c>
      <c r="P289">
        <f>IF('5-man'!O$67="S",26.708,0)+IF('5-man'!O$67="C",10.052,0)+IF('5-man'!O$67="H",IF('5-man'!$Z$53="Ayak",0,IF('5-man'!$Z$53="Swift blade",9.844,9.929)),0)+IF('5-man'!N$67="D",481.25,0)+IF('5-man'!N$67="B",1.257,0)+IF('5-man'!N$67="A",26.917,0)+IF('5-man'!M$67="T",1.29,0)+IF('5-man'!N$67="E",1.275,0)+IF('5-man'!O$67="SB",18.815,0)+IF('5-man'!N$67="H",IF('5-man'!$Z$53="Ayak",1.276,0),0)</f>
        <v/>
      </c>
      <c r="Q289">
        <f>IF('5-man'!P$67="S",26.708,0)+IF('5-man'!P$67="C",10.052,0)+IF('5-man'!P$67="H",IF('5-man'!$Z$53="Ayak",0,IF('5-man'!$Z$53="Swift blade",9.844,9.929)),0)+IF('5-man'!O$67="D",481.25,0)+IF('5-man'!O$67="B",1.257,0)+IF('5-man'!O$67="A",26.917,0)+IF('5-man'!N$67="T",1.29,0)+IF('5-man'!O$67="E",1.275,0)+IF('5-man'!P$67="SB",18.815,0)+IF('5-man'!O$67="H",IF('5-man'!$Z$53="Ayak",1.276,0),0)</f>
        <v/>
      </c>
      <c r="R289">
        <f>IF('5-man'!Q$67="S",26.708,0)+IF('5-man'!Q$67="C",10.052,0)+IF('5-man'!Q$67="H",IF('5-man'!$Z$53="Ayak",0,IF('5-man'!$Z$53="Swift blade",9.844,9.929)),0)+IF('5-man'!P$67="D",481.25,0)+IF('5-man'!P$67="B",1.257,0)+IF('5-man'!P$67="A",26.917,0)+IF('5-man'!O$67="T",1.29,0)+IF('5-man'!P$67="E",1.275,0)+IF('5-man'!Q$67="SB",18.815,0)+IF('5-man'!P$67="H",IF('5-man'!$Z$53="Ayak",1.276,0),0)</f>
        <v/>
      </c>
      <c r="S289">
        <f>IF('5-man'!R$67="S",26.708,0)+IF('5-man'!R$67="C",10.052,0)+IF('5-man'!R$67="H",IF('5-man'!$Z$53="Ayak",0,IF('5-man'!$Z$53="Swift blade",9.844,9.929)),0)+IF('5-man'!Q$67="D",481.25,0)+IF('5-man'!Q$67="B",1.257,0)+IF('5-man'!Q$67="A",26.917,0)+IF('5-man'!P$67="T",1.29,0)+IF('5-man'!Q$67="E",1.275,0)+IF('5-man'!R$67="SB",18.815,0)+IF('5-man'!Q$67="H",IF('5-man'!$Z$53="Ayak",1.276,0),0)</f>
        <v/>
      </c>
      <c r="T289">
        <f>IF('5-man'!S$67="S",26.708,0)+IF('5-man'!S$67="C",10.052,0)+IF('5-man'!S$67="H",IF('5-man'!$Z$53="Ayak",0,IF('5-man'!$Z$53="Swift blade",9.844,9.929)),0)+IF('5-man'!R$67="D",481.25,0)+IF('5-man'!R$67="B",1.257,0)+IF('5-man'!R$67="A",26.917,0)+IF('5-man'!Q$67="T",1.29,0)+IF('5-man'!R$67="E",1.275,0)+IF('5-man'!S$67="SB",18.815,0)+IF('5-man'!R$67="H",IF('5-man'!$Z$53="Ayak",1.276,0),0)</f>
        <v/>
      </c>
      <c r="U289">
        <f>IF('5-man'!T$67="S",26.708,0)+IF('5-man'!T$67="C",10.052,0)+IF('5-man'!T$67="H",IF('5-man'!$Z$53="Ayak",0,IF('5-man'!$Z$53="Swift blade",9.844,9.929)),0)+IF('5-man'!S$67="D",481.25,0)+IF('5-man'!S$67="B",1.257,0)+IF('5-man'!S$67="A",26.917,0)+IF('5-man'!R$67="T",1.29,0)+IF('5-man'!S$67="E",1.275,0)+IF('5-man'!T$67="SB",18.815,0)+IF('5-man'!S$67="H",IF('5-man'!$Z$53="Ayak",1.276,0),0)</f>
        <v/>
      </c>
      <c r="V289">
        <f>IF('5-man'!U$67="S",26.708,0)+IF('5-man'!U$67="C",10.052,0)+IF('5-man'!U$67="H",IF('5-man'!$Z$53="Ayak",0,IF('5-man'!$Z$53="Swift blade",9.844,9.929)),0)+IF('5-man'!T$67="D",481.25,0)+IF('5-man'!T$67="B",1.257,0)+IF('5-man'!T$67="A",26.917,0)+IF('5-man'!S$67="T",1.29,0)+IF('5-man'!T$67="E",1.275,0)+IF('5-man'!U$67="SB",18.815,0)+IF('5-man'!T$67="H",IF('5-man'!$Z$53="Ayak",1.276,0),0)</f>
        <v/>
      </c>
      <c r="W289">
        <f>IF('5-man'!V$67="S",26.708,0)+IF('5-man'!V$67="C",10.052,0)+IF('5-man'!V$67="H",IF('5-man'!$Z$53="Ayak",0,IF('5-man'!$Z$53="Swift blade",9.844,9.929)),0)+IF('5-man'!U$67="D",481.25,0)+IF('5-man'!U$67="B",1.257,0)+IF('5-man'!U$67="A",26.917,0)+IF('5-man'!T$67="T",1.29,0)+IF('5-man'!U$67="E",1.275,0)+IF('5-man'!V$67="SB",18.815,0)+IF('5-man'!U$67="H",IF('5-man'!$Z$53="Ayak",1.276,0),0)</f>
        <v/>
      </c>
      <c r="X289">
        <f>IF('5-man'!W$67="S",26.708,0)+IF('5-man'!W$67="C",10.052,0)+IF('5-man'!W$67="H",IF('5-man'!$Z$53="Ayak",0,IF('5-man'!$Z$53="Swift blade",9.844,9.929)),0)+IF('5-man'!V$67="D",481.25,0)+IF('5-man'!V$67="B",1.257,0)+IF('5-man'!V$67="A",26.917,0)+IF('5-man'!U$67="T",1.29,0)+IF('5-man'!V$67="E",1.275,0)+IF('5-man'!W$67="SB",18.815,0)+IF('5-man'!V$67="H",IF('5-man'!$Z$53="Ayak",1.276,0),0)</f>
        <v/>
      </c>
      <c r="Y289">
        <f>IF('5-man'!X$67="S",26.708,0)+IF('5-man'!X$67="C",10.052,0)+IF('5-man'!X$67="H",IF('5-man'!$Z$53="Ayak",0,IF('5-man'!$Z$53="Swift blade",9.844,9.929)),0)+IF('5-man'!W$67="D",481.25,0)+IF('5-man'!W$67="B",1.257,0)+IF('5-man'!W$67="A",26.917,0)+IF('5-man'!V$67="T",1.29,0)+IF('5-man'!W$67="E",1.275,0)+IF('5-man'!X$67="SB",18.815,0)+IF('5-man'!W$67="H",IF('5-man'!$Z$53="Ayak",1.276,0),0)</f>
        <v/>
      </c>
      <c r="Z289">
        <f>IF('5-man'!Y$67="S",26.708,0)+IF('5-man'!Y$67="C",10.052,0)+IF('5-man'!Y$67="H",IF('5-man'!$Z$53="Ayak",0,IF('5-man'!$Z$53="Swift blade",9.844,9.929)),0)+IF('5-man'!X$67="D",481.25,0)+IF('5-man'!X$67="B",1.257,0)+IF('5-man'!X$67="A",26.917,0)+IF('5-man'!W$67="T",1.29,0)+IF('5-man'!X$67="E",1.275,0)+IF('5-man'!Y$67="SB",18.815,0)+IF('5-man'!X$67="H",IF('5-man'!$Z$53="Ayak",1.276,0),0)</f>
        <v/>
      </c>
      <c r="AA289">
        <f>IF('5-man'!Z$67="S",26.708,0)+IF('5-man'!Z$67="C",10.052,0)+IF('5-man'!Z$67="H",IF('5-man'!$Z$53="Ayak",0,IF('5-man'!$Z$53="Swift blade",9.844,9.929)),0)+IF('5-man'!Y$67="D",481.25,0)+IF('5-man'!Y$67="B",1.257,0)+IF('5-man'!Y$67="A",26.917,0)+IF('5-man'!X$67="T",1.29,0)+IF('5-man'!Y$67="E",1.275,0)+IF('5-man'!Z$67="SB",18.815,0)+IF('5-man'!Y$67="H",IF('5-man'!$Z$53="Ayak",1.276,0),0)</f>
        <v/>
      </c>
      <c r="AB289">
        <f>IF('5-man'!AA$67="S",26.708,0)+IF('5-man'!AA$67="C",10.052,0)+IF('5-man'!AA$67="H",IF('5-man'!$Z$53="Ayak",0,IF('5-man'!$Z$53="Swift blade",9.844,9.929)),0)+IF('5-man'!Z$67="D",481.25,0)+IF('5-man'!Z$67="B",1.257,0)+IF('5-man'!Z$67="A",26.917,0)+IF('5-man'!Y$67="T",1.29,0)+IF('5-man'!Z$67="E",1.275,0)+IF('5-man'!AA$67="SB",18.815,0)+IF('5-man'!Z$67="H",IF('5-man'!$Z$53="Ayak",1.276,0),0)</f>
        <v/>
      </c>
      <c r="AC289">
        <f>IF('5-man'!AB$67="S",26.708,0)+IF('5-man'!AB$67="C",10.052,0)+IF('5-man'!AB$67="H",IF('5-man'!$Z$53="Ayak",0,IF('5-man'!$Z$53="Swift blade",9.844,9.929)),0)+IF('5-man'!AA$67="D",481.25,0)+IF('5-man'!AA$67="B",1.257,0)+IF('5-man'!AA$67="A",26.917,0)+IF('5-man'!Z$67="T",1.29,0)+IF('5-man'!AA$67="E",1.275,0)+IF('5-man'!AB$67="SB",18.815,0)+IF('5-man'!AA$67="H",IF('5-man'!$Z$53="Ayak",1.276,0),0)</f>
        <v/>
      </c>
      <c r="AD289">
        <f>IF('5-man'!AC$67="S",26.708,0)+IF('5-man'!AC$67="C",10.052,0)+IF('5-man'!AC$67="H",IF('5-man'!$Z$53="Ayak",0,IF('5-man'!$Z$53="Swift blade",9.844,9.929)),0)+IF('5-man'!AB$67="D",481.25,0)+IF('5-man'!AB$67="B",1.257,0)+IF('5-man'!AB$67="A",26.917,0)+IF('5-man'!AA$67="T",1.29,0)+IF('5-man'!AB$67="E",1.275,0)+IF('5-man'!AC$67="SB",18.815,0)+IF('5-man'!AB$67="H",IF('5-man'!$Z$53="Ayak",1.276,0),0)</f>
        <v/>
      </c>
      <c r="AE289">
        <f>IF('5-man'!AD$67="S",26.708,0)+IF('5-man'!AD$67="C",10.052,0)+IF('5-man'!AD$67="H",IF('5-man'!$Z$53="Ayak",0,IF('5-man'!$Z$53="Swift blade",9.844,9.929)),0)+IF('5-man'!AC$67="D",481.25,0)+IF('5-man'!AC$67="B",1.257,0)+IF('5-man'!AC$67="A",26.917,0)+IF('5-man'!AB$67="T",1.29,0)+IF('5-man'!AC$67="E",1.275,0)+IF('5-man'!AD$67="SB",18.815,0)+IF('5-man'!AC$67="H",IF('5-man'!$Z$53="Ayak",1.276,0),0)</f>
        <v/>
      </c>
      <c r="AF289">
        <f>IF('5-man'!AE$67="S",26.708,0)+IF('5-man'!AE$67="C",10.052,0)+IF('5-man'!AE$67="H",IF('5-man'!$Z$53="Ayak",0,IF('5-man'!$Z$53="Swift blade",9.844,9.929)),0)+IF('5-man'!AD$67="D",481.25,0)+IF('5-man'!AD$67="B",1.257,0)+IF('5-man'!AD$67="A",26.917,0)+IF('5-man'!AC$67="T",1.29,0)+IF('5-man'!AD$67="E",1.275,0)+IF('5-man'!AE$67="SB",18.815,0)+IF('5-man'!AD$67="H",IF('5-man'!$Z$53="Ayak",1.276,0),0)</f>
        <v/>
      </c>
      <c r="AG289">
        <f>IF('5-man'!AF$67="S",26.708,0)+IF('5-man'!AF$67="C",10.052,0)+IF('5-man'!AF$67="H",IF('5-man'!$Z$53="Ayak",0,IF('5-man'!$Z$53="Swift blade",9.844,9.929)),0)+IF('5-man'!AE$67="D",481.25,0)+IF('5-man'!AE$67="B",1.257,0)+IF('5-man'!AE$67="A",26.917,0)+IF('5-man'!AD$67="T",1.29,0)+IF('5-man'!AE$67="E",1.275,0)+IF('5-man'!AF$67="SB",18.815,0)+IF('5-man'!AE$67="H",IF('5-man'!$Z$53="Ayak",1.276,0),0)</f>
        <v/>
      </c>
      <c r="AH289">
        <f>IF('5-man'!AG$67="S",26.708,0)+IF('5-man'!AG$67="C",10.052,0)+IF('5-man'!AG$67="H",IF('5-man'!$Z$53="Ayak",0,IF('5-man'!$Z$53="Swift blade",9.844,9.929)),0)+IF('5-man'!AF$67="D",481.25,0)+IF('5-man'!AF$67="B",1.257,0)+IF('5-man'!AF$67="A",26.917,0)+IF('5-man'!AE$67="T",1.29,0)+IF('5-man'!AF$67="E",1.275,0)+IF('5-man'!AG$67="SB",18.815,0)+IF('5-man'!AF$67="H",IF('5-man'!$Z$53="Ayak",1.276,0),0)</f>
        <v/>
      </c>
      <c r="AI289">
        <f>IF('5-man'!AH$67="S",26.708,0)+IF('5-man'!AH$67="C",10.052,0)+IF('5-man'!AH$67="H",IF('5-man'!$Z$53="Ayak",0,IF('5-man'!$Z$53="Swift blade",9.844,9.929)),0)+IF('5-man'!AG$67="D",481.25,0)+IF('5-man'!AG$67="B",1.257,0)+IF('5-man'!AG$67="A",26.917,0)+IF('5-man'!AF$67="T",1.29,0)+IF('5-man'!AG$67="E",1.275,0)+IF('5-man'!AH$67="SB",18.815,0)+IF('5-man'!AG$67="H",IF('5-man'!$Z$53="Ayak",1.276,0),0)</f>
        <v/>
      </c>
      <c r="AJ289">
        <f>IF('5-man'!AI$67="S",26.708,0)+IF('5-man'!AI$67="C",10.052,0)+IF('5-man'!AI$67="H",IF('5-man'!$Z$53="Ayak",0,IF('5-man'!$Z$53="Swift blade",9.844,9.929)),0)+IF('5-man'!AH$67="D",481.25,0)+IF('5-man'!AH$67="B",1.257,0)+IF('5-man'!AH$67="A",26.917,0)+IF('5-man'!AG$67="T",1.29,0)+IF('5-man'!AH$67="E",1.275,0)+IF('5-man'!AI$67="SB",18.815,0)+IF('5-man'!AH$67="H",IF('5-man'!$Z$53="Ayak",1.276,0),0)</f>
        <v/>
      </c>
      <c r="AK289">
        <f>IF('5-man'!AJ$67="S",26.708,0)+IF('5-man'!AJ$67="C",10.052,0)+IF('5-man'!AJ$67="H",IF('5-man'!$Z$53="Ayak",0,IF('5-man'!$Z$53="Swift blade",9.844,9.929)),0)+IF('5-man'!AI$67="D",481.25,0)+IF('5-man'!AI$67="B",1.257,0)+IF('5-man'!AI$67="A",26.917,0)+IF('5-man'!AH$67="T",1.29,0)+IF('5-man'!AI$67="E",1.275,0)+IF('5-man'!AJ$67="SB",18.815,0)+IF('5-man'!AI$67="H",IF('5-man'!$Z$53="Ayak",1.276,0),0)</f>
        <v/>
      </c>
      <c r="AL289">
        <f>IF('5-man'!AK$67="S",26.708,0)+IF('5-man'!AK$67="C",10.052,0)+IF('5-man'!AK$67="H",IF('5-man'!$Z$53="Ayak",0,IF('5-man'!$Z$53="Swift blade",9.844,9.929)),0)+IF('5-man'!AJ$67="D",481.25,0)+IF('5-man'!AJ$67="B",1.257,0)+IF('5-man'!AJ$67="A",26.917,0)+IF('5-man'!AI$67="T",1.29,0)+IF('5-man'!AJ$67="E",1.275,0)+IF('5-man'!AK$67="SB",18.815,0)+IF('5-man'!AJ$67="H",IF('5-man'!$Z$53="Ayak",1.276,0),0)</f>
        <v/>
      </c>
      <c r="AM289">
        <f>IF('5-man'!AL$67="S",26.708,0)+IF('5-man'!AL$67="C",10.052,0)+IF('5-man'!AL$67="H",IF('5-man'!$Z$53="Ayak",0,IF('5-man'!$Z$53="Swift blade",9.844,9.929)),0)+IF('5-man'!AK$67="D",481.25,0)+IF('5-man'!AK$67="B",1.257,0)+IF('5-man'!AK$67="A",26.917,0)+IF('5-man'!AJ$67="T",1.29,0)+IF('5-man'!AK$67="E",1.275,0)+IF('5-man'!AL$67="SB",18.815,0)+IF('5-man'!AK$67="H",IF('5-man'!$Z$53="Ayak",1.276,0),0)</f>
        <v/>
      </c>
      <c r="AN289">
        <f>IF('5-man'!AM$67="S",26.708,0)+IF('5-man'!AM$67="C",10.052,0)+IF('5-man'!AM$67="H",IF('5-man'!$Z$53="Ayak",0,IF('5-man'!$Z$53="Swift blade",9.844,9.929)),0)+IF('5-man'!AL$67="D",481.25,0)+IF('5-man'!AL$67="B",1.257,0)+IF('5-man'!AL$67="A",26.917,0)+IF('5-man'!AK$67="T",1.29,0)+IF('5-man'!AL$67="E",1.275,0)+IF('5-man'!AM$67="SB",18.815,0)+IF('5-man'!AL$67="H",IF('5-man'!$Z$53="Ayak",1.276,0),0)</f>
        <v/>
      </c>
      <c r="AO289">
        <f>IF('5-man'!AN$67="S",26.708,0)+IF('5-man'!AN$67="C",10.052,0)+IF('5-man'!AN$67="H",IF('5-man'!$Z$53="Ayak",0,IF('5-man'!$Z$53="Swift blade",9.844,9.929)),0)+IF('5-man'!AM$67="D",481.25,0)+IF('5-man'!AM$67="B",1.257,0)+IF('5-man'!AM$67="A",26.917,0)+IF('5-man'!AL$67="T",1.29,0)+IF('5-man'!AM$67="E",1.275,0)+IF('5-man'!AN$67="SB",18.815,0)+IF('5-man'!AM$67="H",IF('5-man'!$Z$53="Ayak",1.276,0),0)</f>
        <v/>
      </c>
      <c r="AP289">
        <f>IF('5-man'!AO$67="S",26.708,0)+IF('5-man'!AO$67="C",10.052,0)+IF('5-man'!AO$67="H",IF('5-man'!$Z$53="Ayak",0,IF('5-man'!$Z$53="Swift blade",9.844,9.929)),0)+IF('5-man'!AN$67="D",481.25,0)+IF('5-man'!AN$67="B",1.257,0)+IF('5-man'!AN$67="A",26.917,0)+IF('5-man'!AM$67="T",1.29,0)+IF('5-man'!AN$67="E",1.275,0)+IF('5-man'!AO$67="SB",18.815,0)+IF('5-man'!AN$67="H",IF('5-man'!$Z$53="Ayak",1.276,0),0)</f>
        <v/>
      </c>
      <c r="AQ289">
        <f>IF('5-man'!AP$67="S",26.708,0)+IF('5-man'!AP$67="C",10.052,0)+IF('5-man'!AP$67="H",IF('5-man'!$Z$53="Ayak",0,IF('5-man'!$Z$53="Swift blade",9.844,9.929)),0)+IF('5-man'!AO$67="D",481.25,0)+IF('5-man'!AO$67="B",1.257,0)+IF('5-man'!AO$67="A",26.917,0)+IF('5-man'!AN$67="T",1.29,0)+IF('5-man'!AO$67="E",1.275,0)+IF('5-man'!AP$67="SB",18.815,0)+IF('5-man'!AO$67="H",IF('5-man'!$Z$53="Ayak",1.276,0),0)</f>
        <v/>
      </c>
      <c r="AR289">
        <f>IF('5-man'!AQ$67="S",26.708,0)+IF('5-man'!AQ$67="C",10.052,0)+IF('5-man'!AQ$67="H",IF('5-man'!$Z$53="Ayak",0,IF('5-man'!$Z$53="Swift blade",9.844,9.929)),0)+IF('5-man'!AP$67="D",481.25,0)+IF('5-man'!AP$67="B",1.257,0)+IF('5-man'!AP$67="A",26.917,0)+IF('5-man'!AO$67="T",1.29,0)+IF('5-man'!AP$67="E",1.275,0)+IF('5-man'!AQ$67="SB",18.815,0)+IF('5-man'!AP$67="H",IF('5-man'!$Z$53="Ayak",1.276,0),0)</f>
        <v/>
      </c>
      <c r="AS289">
        <f>IF('5-man'!AR$67="S",26.708,0)+IF('5-man'!AR$67="C",10.052,0)+IF('5-man'!AR$67="H",IF('5-man'!$Z$53="Ayak",0,IF('5-man'!$Z$53="Swift blade",9.844,9.929)),0)+IF('5-man'!AQ$67="D",481.25,0)+IF('5-man'!AQ$67="B",1.257,0)+IF('5-man'!AQ$67="A",26.917,0)+IF('5-man'!AP$67="T",1.29,0)+IF('5-man'!AQ$67="E",1.275,0)+IF('5-man'!AR$67="SB",18.815,0)+IF('5-man'!AQ$67="H",IF('5-man'!$Z$53="Ayak",1.276,0),0)</f>
        <v/>
      </c>
      <c r="AT289">
        <f>IF('5-man'!AS$67="S",26.708,0)+IF('5-man'!AS$67="C",10.052,0)+IF('5-man'!AS$67="H",IF('5-man'!$Z$53="Ayak",0,IF('5-man'!$Z$53="Swift blade",9.844,9.929)),0)+IF('5-man'!AR$67="D",481.25,0)+IF('5-man'!AR$67="B",1.257,0)+IF('5-man'!AR$67="A",26.917,0)+IF('5-man'!AQ$67="T",1.29,0)+IF('5-man'!AR$67="E",1.275,0)+IF('5-man'!AS$67="SB",18.815,0)+IF('5-man'!AR$67="H",IF('5-man'!$Z$53="Ayak",1.276,0),0)</f>
        <v/>
      </c>
      <c r="AU289">
        <f>IF('5-man'!AT$67="S",26.708,0)+IF('5-man'!AT$67="C",10.052,0)+IF('5-man'!AT$67="H",IF('5-man'!$Z$53="Ayak",0,IF('5-man'!$Z$53="Swift blade",9.844,9.929)),0)+IF('5-man'!AS$67="D",481.25,0)+IF('5-man'!AS$67="B",1.257,0)+IF('5-man'!AS$67="A",26.917,0)+IF('5-man'!AR$67="T",1.29,0)+IF('5-man'!AS$67="E",1.275,0)+IF('5-man'!AT$67="SB",18.815,0)+IF('5-man'!AS$67="H",IF('5-man'!$Z$53="Ayak",1.276,0),0)</f>
        <v/>
      </c>
      <c r="AV289">
        <f>IF('5-man'!AU$67="S",26.708,0)+IF('5-man'!AU$67="C",10.052,0)+IF('5-man'!AU$67="H",IF('5-man'!$Z$53="Ayak",0,IF('5-man'!$Z$53="Swift blade",9.844,9.929)),0)+IF('5-man'!AT$67="D",481.25,0)+IF('5-man'!AT$67="B",1.257,0)+IF('5-man'!AT$67="A",26.917,0)+IF('5-man'!AS$67="T",1.29,0)+IF('5-man'!AT$67="E",1.275,0)+IF('5-man'!AU$67="SB",18.815,0)+IF('5-man'!AT$67="H",IF('5-man'!$Z$53="Ayak",1.276,0),0)</f>
        <v/>
      </c>
      <c r="AW289">
        <f>IF('5-man'!AV$67="S",26.708,0)+IF('5-man'!AV$67="C",10.052,0)+IF('5-man'!AV$67="H",IF('5-man'!$Z$53="Ayak",0,IF('5-man'!$Z$53="Swift blade",9.844,9.929)),0)+IF('5-man'!AU$67="D",481.25,0)+IF('5-man'!AU$67="B",1.257,0)+IF('5-man'!AU$67="A",26.917,0)+IF('5-man'!AT$67="T",1.29,0)+IF('5-man'!AU$67="E",1.275,0)+IF('5-man'!AV$67="SB",18.815,0)+IF('5-man'!AU$67="H",IF('5-man'!$Z$53="Ayak",1.276,0),0)</f>
        <v/>
      </c>
      <c r="AX289">
        <f>IF('5-man'!AW$67="S",26.708,0)+IF('5-man'!AW$67="C",10.052,0)+IF('5-man'!AW$67="H",IF('5-man'!$Z$53="Ayak",0,IF('5-man'!$Z$53="Swift blade",9.844,9.929)),0)+IF('5-man'!AV$67="D",481.25,0)+IF('5-man'!AV$67="B",1.257,0)+IF('5-man'!AV$67="A",26.917,0)+IF('5-man'!AU$67="T",1.29,0)+IF('5-man'!AV$67="E",1.275,0)+IF('5-man'!AW$67="SB",18.815,0)+IF('5-man'!AV$67="H",IF('5-man'!$Z$53="Ayak",1.276,0),0)</f>
        <v/>
      </c>
      <c r="AY289">
        <f>IF('5-man'!AX$67="S",26.708,0)+IF('5-man'!AX$67="C",10.052,0)+IF('5-man'!AX$67="H",IF('5-man'!$Z$53="Ayak",0,IF('5-man'!$Z$53="Swift blade",9.844,9.929)),0)+IF('5-man'!AW$67="D",481.25,0)+IF('5-man'!AW$67="B",1.257,0)+IF('5-man'!AW$67="A",26.917,0)+IF('5-man'!AV$67="T",1.29,0)+IF('5-man'!AW$67="E",1.275,0)+IF('5-man'!AX$67="SB",18.815,0)+IF('5-man'!AW$67="H",IF('5-man'!$Z$53="Ayak",1.276,0),0)</f>
        <v/>
      </c>
      <c r="AZ289">
        <f>IF('5-man'!AY$67="S",26.708,0)+IF('5-man'!AY$67="C",10.052,0)+IF('5-man'!AY$67="H",IF('5-man'!$Z$53="Ayak",0,IF('5-man'!$Z$53="Swift blade",9.844,9.929)),0)+IF('5-man'!AX$67="D",481.25,0)+IF('5-man'!AX$67="B",1.257,0)+IF('5-man'!AX$67="A",26.917,0)+IF('5-man'!AW$67="T",1.29,0)+IF('5-man'!AX$67="E",1.275,0)+IF('5-man'!AY$67="SB",18.815,0)+IF('5-man'!AX$67="H",IF('5-man'!$Z$53="Ayak",1.276,0),0)</f>
        <v/>
      </c>
      <c r="BA289">
        <f>IF('5-man'!AZ$67="S",26.708,0)+IF('5-man'!AZ$67="C",10.052,0)+IF('5-man'!AZ$67="H",IF('5-man'!$Z$53="Ayak",0,IF('5-man'!$Z$53="Swift blade",9.844,9.929)),0)+IF('5-man'!AY$67="D",481.25,0)+IF('5-man'!AY$67="B",1.257,0)+IF('5-man'!AY$67="A",26.917,0)+IF('5-man'!AX$67="T",1.29,0)+IF('5-man'!AY$67="E",1.275,0)+IF('5-man'!AZ$67="SB",18.815,0)+IF('5-man'!AY$67="H",IF('5-man'!$Z$53="Ayak",1.276,0),0)</f>
        <v/>
      </c>
      <c r="BB289">
        <f>IF('5-man'!BA$67="S",26.708,0)+IF('5-man'!BA$67="C",10.052,0)+IF('5-man'!BA$67="H",IF('5-man'!$Z$53="Ayak",0,IF('5-man'!$Z$53="Swift blade",9.844,9.929)),0)+IF('5-man'!AZ$67="D",481.25,0)+IF('5-man'!AZ$67="B",1.257,0)+IF('5-man'!AZ$67="A",26.917,0)+IF('5-man'!AY$67="T",1.29,0)+IF('5-man'!AZ$67="E",1.275,0)+IF('5-man'!BA$67="SB",18.815,0)+IF('5-man'!AZ$67="H",IF('5-man'!$Z$53="Ayak",1.276,0),0)</f>
        <v/>
      </c>
      <c r="BC289">
        <f>IF('5-man'!BB$67="S",26.708,0)+IF('5-man'!BB$67="C",10.052,0)+IF('5-man'!BB$67="H",IF('5-man'!$Z$53="Ayak",0,IF('5-man'!$Z$53="Swift blade",9.844,9.929)),0)+IF('5-man'!BA$67="D",481.25,0)+IF('5-man'!BA$67="B",1.257,0)+IF('5-man'!BA$67="A",26.917,0)+IF('5-man'!AZ$67="T",1.29,0)+IF('5-man'!BA$67="E",1.275,0)+IF('5-man'!BB$67="SB",18.815,0)+IF('5-man'!BA$67="H",IF('5-man'!$Z$53="Ayak",1.276,0),0)</f>
        <v/>
      </c>
      <c r="BD289">
        <f>IF('5-man'!BC$67="S",26.708,0)+IF('5-man'!BC$67="C",10.052,0)+IF('5-man'!BC$67="H",IF('5-man'!$Z$53="Ayak",0,IF('5-man'!$Z$53="Swift blade",9.844,9.929)),0)+IF('5-man'!BB$67="D",481.25,0)+IF('5-man'!BB$67="B",1.257,0)+IF('5-man'!BB$67="A",26.917,0)+IF('5-man'!BA$67="T",1.29,0)+IF('5-man'!BB$67="E",1.275,0)+IF('5-man'!BC$67="SB",18.815,0)+IF('5-man'!BB$67="H",IF('5-man'!$Z$53="Ayak",1.276,0),0)</f>
        <v/>
      </c>
      <c r="BE289">
        <f>IF('5-man'!BD$67="S",26.708,0)+IF('5-man'!BD$67="C",10.052,0)+IF('5-man'!BD$67="H",IF('5-man'!$Z$53="Ayak",0,IF('5-man'!$Z$53="Swift blade",9.844,9.929)),0)+IF('5-man'!BC$67="D",481.25,0)+IF('5-man'!BC$67="B",1.257,0)+IF('5-man'!BC$67="A",26.917,0)+IF('5-man'!BB$67="T",1.29,0)+IF('5-man'!BC$67="E",1.275,0)+IF('5-man'!BD$67="SB",18.815,0)+IF('5-man'!BC$67="H",IF('5-man'!$Z$53="Ayak",1.276,0),0)</f>
        <v/>
      </c>
      <c r="BF289">
        <f>IF('5-man'!BE$67="S",26.708,0)+IF('5-man'!BE$67="C",10.052,0)+IF('5-man'!BE$67="H",IF('5-man'!$Z$53="Ayak",0,IF('5-man'!$Z$53="Swift blade",9.844,9.929)),0)+IF('5-man'!BD$67="D",481.25,0)+IF('5-man'!BD$67="B",1.257,0)+IF('5-man'!BD$67="A",26.917,0)+IF('5-man'!BC$67="T",1.29,0)+IF('5-man'!BD$67="E",1.275,0)+IF('5-man'!BE$67="SB",18.815,0)+IF('5-man'!BD$67="H",IF('5-man'!$Z$53="Ayak",1.276,0),0)</f>
        <v/>
      </c>
      <c r="BG289">
        <f>IF('5-man'!BF$67="S",26.708,0)+IF('5-man'!BF$67="C",10.052,0)+IF('5-man'!BF$67="H",IF('5-man'!$Z$53="Ayak",0,IF('5-man'!$Z$53="Swift blade",9.844,9.929)),0)+IF('5-man'!BE$67="D",481.25,0)+IF('5-man'!BE$67="B",1.257,0)+IF('5-man'!BE$67="A",26.917,0)+IF('5-man'!BD$67="T",1.29,0)+IF('5-man'!BE$67="E",1.275,0)+IF('5-man'!BF$67="SB",18.815,0)+IF('5-man'!BE$67="H",IF('5-man'!$Z$53="Ayak",1.276,0),0)</f>
        <v/>
      </c>
      <c r="BH289">
        <f>IF('5-man'!BG$67="S",26.708,0)+IF('5-man'!BG$67="C",10.052,0)+IF('5-man'!BG$67="H",IF('5-man'!$Z$53="Ayak",0,IF('5-man'!$Z$53="Swift blade",9.844,9.929)),0)+IF('5-man'!BF$67="D",481.25,0)+IF('5-man'!BF$67="B",1.257,0)+IF('5-man'!BF$67="A",26.917,0)+IF('5-man'!BE$67="T",1.29,0)+IF('5-man'!BF$67="E",1.275,0)+IF('5-man'!BG$67="SB",18.815,0)+IF('5-man'!BF$67="H",IF('5-man'!$Z$53="Ayak",1.276,0),0)</f>
        <v/>
      </c>
      <c r="BI289">
        <f>IF('5-man'!BH$67="S",26.708,0)+IF('5-man'!BH$67="C",10.052,0)+IF('5-man'!BH$67="H",IF('5-man'!$Z$53="Ayak",0,IF('5-man'!$Z$53="Swift blade",9.844,9.929)),0)+IF('5-man'!BG$67="D",481.25,0)+IF('5-man'!BG$67="B",1.257,0)+IF('5-man'!BG$67="A",26.917,0)+IF('5-man'!BF$67="T",1.29,0)+IF('5-man'!BG$67="E",1.275,0)+IF('5-man'!BH$67="SB",18.815,0)+IF('5-man'!BG$67="H",IF('5-man'!$Z$53="Ayak",1.276,0),0)</f>
        <v/>
      </c>
      <c r="BJ289">
        <f>IF('5-man'!BI$67="S",26.708,0)+IF('5-man'!BI$67="C",10.052,0)+IF('5-man'!BI$67="H",IF('5-man'!$Z$53="Ayak",0,IF('5-man'!$Z$53="Swift blade",9.844,9.929)),0)+IF('5-man'!BH$67="D",481.25,0)+IF('5-man'!BH$67="B",1.257,0)+IF('5-man'!BH$67="A",26.917,0)+IF('5-man'!BG$67="T",1.29,0)+IF('5-man'!BH$67="E",1.275,0)+IF('5-man'!BI$67="SB",18.815,0)+IF('5-man'!BH$67="H",IF('5-man'!$Z$53="Ayak",1.276,0),0)</f>
        <v/>
      </c>
      <c r="BK289">
        <f>IF('5-man'!BJ$67="S",26.708,0)+IF('5-man'!BJ$67="C",10.052,0)+IF('5-man'!BJ$67="H",IF('5-man'!$Z$53="Ayak",0,IF('5-man'!$Z$53="Swift blade",9.844,9.929)),0)+IF('5-man'!BI$67="D",481.25,0)+IF('5-man'!BI$67="B",1.257,0)+IF('5-man'!BI$67="A",26.917,0)+IF('5-man'!BH$67="T",1.29,0)+IF('5-man'!BI$67="E",1.275,0)+IF('5-man'!BJ$67="SB",18.815,0)+IF('5-man'!BI$67="H",IF('5-man'!$Z$53="Ayak",1.276,0),0)</f>
        <v/>
      </c>
      <c r="BL289">
        <f>IF('5-man'!BK$67="S",26.708,0)+IF('5-man'!BK$67="C",10.052,0)+IF('5-man'!BK$67="H",IF('5-man'!$Z$53="Ayak",0,IF('5-man'!$Z$53="Swift blade",9.844,9.929)),0)+IF('5-man'!BJ$67="D",481.25,0)+IF('5-man'!BJ$67="B",1.257,0)+IF('5-man'!BJ$67="A",26.917,0)+IF('5-man'!BI$67="T",1.29,0)+IF('5-man'!BJ$67="E",1.275,0)+IF('5-man'!BK$67="SB",18.815,0)+IF('5-man'!BJ$67="H",IF('5-man'!$Z$53="Ayak",1.276,0),0)</f>
        <v/>
      </c>
      <c r="BM289">
        <f>IF('5-man'!BL$67="S",26.708,0)+IF('5-man'!BL$67="C",10.052,0)+IF('5-man'!BL$67="H",IF('5-man'!$Z$53="Ayak",0,IF('5-man'!$Z$53="Swift blade",9.844,9.929)),0)+IF('5-man'!BK$67="D",481.25,0)+IF('5-man'!BK$67="B",1.257,0)+IF('5-man'!BK$67="A",26.917,0)+IF('5-man'!BJ$67="T",1.29,0)+IF('5-man'!BK$67="E",1.275,0)+IF('5-man'!BL$67="SB",18.815,0)+IF('5-man'!BK$67="H",IF('5-man'!$Z$53="Ayak",1.276,0),0)</f>
        <v/>
      </c>
      <c r="BN289">
        <f>IF('5-man'!BM$67="S",26.708,0)+IF('5-man'!BM$67="C",10.052,0)+IF('5-man'!BM$67="H",IF('5-man'!$Z$53="Ayak",0,IF('5-man'!$Z$53="Swift blade",9.844,9.929)),0)+IF('5-man'!BL$67="D",481.25,0)+IF('5-man'!BL$67="B",1.257,0)+IF('5-man'!BL$67="A",26.917,0)+IF('5-man'!BK$67="T",1.29,0)+IF('5-man'!BL$67="E",1.275,0)+IF('5-man'!BM$67="SB",18.815,0)+IF('5-man'!BL$67="H",IF('5-man'!$Z$53="Ayak",1.276,0),0)</f>
        <v/>
      </c>
      <c r="BO289">
        <f>IF('5-man'!BN$67="S",26.708,0)+IF('5-man'!BN$67="C",10.052,0)+IF('5-man'!BN$67="H",IF('5-man'!$Z$53="Ayak",0,IF('5-man'!$Z$53="Swift blade",9.844,9.929)),0)+IF('5-man'!BM$67="D",481.25,0)+IF('5-man'!BM$67="B",1.257,0)+IF('5-man'!BM$67="A",26.917,0)+IF('5-man'!BL$67="T",1.29,0)+IF('5-man'!BM$67="E",1.275,0)+IF('5-man'!BN$67="SB",18.815,0)+IF('5-man'!BM$67="H",IF('5-man'!$Z$53="Ayak",1.276,0),0)</f>
        <v/>
      </c>
      <c r="BP289">
        <f>IF('5-man'!BO$67="S",26.708,0)+IF('5-man'!BO$67="C",10.052,0)+IF('5-man'!BO$67="H",IF('5-man'!$Z$53="Ayak",0,IF('5-man'!$Z$53="Swift blade",9.844,9.929)),0)+IF('5-man'!BN$67="D",481.25,0)+IF('5-man'!BN$67="B",1.257,0)+IF('5-man'!BN$67="A",26.917,0)+IF('5-man'!BM$67="T",1.29,0)+IF('5-man'!BN$67="E",1.275,0)+IF('5-man'!BO$67="SB",18.815,0)+IF('5-man'!BN$67="H",IF('5-man'!$Z$53="Ayak",1.276,0),0)</f>
        <v/>
      </c>
      <c r="BQ289">
        <f>IF('5-man'!BP$67="S",26.708,0)+IF('5-man'!BP$67="C",10.052,0)+IF('5-man'!BP$67="H",IF('5-man'!$Z$53="Ayak",0,IF('5-man'!$Z$53="Swift blade",9.844,9.929)),0)+IF('5-man'!BO$67="D",481.25,0)+IF('5-man'!BO$67="B",1.257,0)+IF('5-man'!BO$67="A",26.917,0)+IF('5-man'!BN$67="T",1.29,0)+IF('5-man'!BO$67="E",1.275,0)+IF('5-man'!BP$67="SB",18.815,0)+IF('5-man'!BO$67="H",IF('5-man'!$Z$53="Ayak",1.276,0),0)</f>
        <v/>
      </c>
      <c r="BR289">
        <f>IF('5-man'!BQ$67="S",26.708,0)+IF('5-man'!BQ$67="C",10.052,0)+IF('5-man'!BQ$67="H",IF('5-man'!$Z$53="Ayak",0,IF('5-man'!$Z$53="Swift blade",9.844,9.929)),0)+IF('5-man'!BP$67="D",481.25,0)+IF('5-man'!BP$67="B",1.257,0)+IF('5-man'!BP$67="A",26.917,0)+IF('5-man'!BO$67="T",1.29,0)+IF('5-man'!BP$67="E",1.275,0)+IF('5-man'!BQ$67="SB",18.815,0)+IF('5-man'!BP$67="H",IF('5-man'!$Z$53="Ayak",1.276,0),0)</f>
        <v/>
      </c>
      <c r="BS289">
        <f>IF('5-man'!BR$67="S",26.708,0)+IF('5-man'!BR$67="C",10.052,0)+IF('5-man'!BR$67="H",IF('5-man'!$Z$53="Ayak",0,IF('5-man'!$Z$53="Swift blade",9.844,9.929)),0)+IF('5-man'!BQ$67="D",481.25,0)+IF('5-man'!BQ$67="B",1.257,0)+IF('5-man'!BQ$67="A",26.917,0)+IF('5-man'!BP$67="T",1.29,0)+IF('5-man'!BQ$67="E",1.275,0)+IF('5-man'!BR$67="SB",18.815,0)+IF('5-man'!BQ$67="H",IF('5-man'!$Z$53="Ayak",1.276,0),0)</f>
        <v/>
      </c>
      <c r="BT289">
        <f>IF('5-man'!BS$67="S",26.708,0)+IF('5-man'!BS$67="C",10.052,0)+IF('5-man'!BS$67="H",IF('5-man'!$Z$53="Ayak",0,IF('5-man'!$Z$53="Swift blade",9.844,9.929)),0)+IF('5-man'!BR$67="D",481.25,0)+IF('5-man'!BR$67="B",1.257,0)+IF('5-man'!BR$67="A",26.917,0)+IF('5-man'!BQ$67="T",1.29,0)+IF('5-man'!BR$67="E",1.275,0)+IF('5-man'!BS$67="SB",18.815,0)+IF('5-man'!BR$67="H",IF('5-man'!$Z$53="Ayak",1.276,0),0)</f>
        <v/>
      </c>
      <c r="BU289">
        <f>IF('5-man'!BT$67="S",26.708,0)+IF('5-man'!BT$67="C",10.052,0)+IF('5-man'!BT$67="H",IF('5-man'!$Z$53="Ayak",0,IF('5-man'!$Z$53="Swift blade",9.844,9.929)),0)+IF('5-man'!BS$67="D",481.25,0)+IF('5-man'!BS$67="B",1.257,0)+IF('5-man'!BS$67="A",26.917,0)+IF('5-man'!BR$67="T",1.29,0)+IF('5-man'!BS$67="E",1.275,0)+IF('5-man'!BT$67="SB",18.815,0)+IF('5-man'!BS$67="H",IF('5-man'!$Z$53="Ayak",1.276,0),0)</f>
        <v/>
      </c>
      <c r="BV289">
        <f>IF('5-man'!BU$67="S",26.708,0)+IF('5-man'!BU$67="C",10.052,0)+IF('5-man'!BU$67="H",IF('5-man'!$Z$53="Ayak",0,IF('5-man'!$Z$53="Swift blade",9.844,9.929)),0)+IF('5-man'!BT$67="D",481.25,0)+IF('5-man'!BT$67="B",1.257,0)+IF('5-man'!BT$67="A",26.917,0)+IF('5-man'!BS$67="T",1.29,0)+IF('5-man'!BT$67="E",1.275,0)+IF('5-man'!BU$67="SB",18.815,0)+IF('5-man'!BT$67="H",IF('5-man'!$Z$53="Ayak",1.276,0),0)</f>
        <v/>
      </c>
      <c r="BW289">
        <f>IF('5-man'!BV$67="S",26.708,0)+IF('5-man'!BV$67="C",10.052,0)+IF('5-man'!BV$67="H",IF('5-man'!$Z$53="Ayak",0,IF('5-man'!$Z$53="Swift blade",9.844,9.929)),0)+IF('5-man'!BU$67="D",481.25,0)+IF('5-man'!BU$67="B",1.257,0)+IF('5-man'!BU$67="A",26.917,0)+IF('5-man'!BT$67="T",1.29,0)+IF('5-man'!BU$67="E",1.275,0)+IF('5-man'!BV$67="SB",18.815,0)+IF('5-man'!BU$67="H",IF('5-man'!$Z$53="Ayak",1.276,0),0)</f>
        <v/>
      </c>
      <c r="BX289">
        <f>IF('5-man'!BW$67="S",26.708,0)+IF('5-man'!BW$67="C",10.052,0)+IF('5-man'!BW$67="H",IF('5-man'!$Z$53="Ayak",0,IF('5-man'!$Z$53="Swift blade",9.844,9.929)),0)+IF('5-man'!BV$67="D",481.25,0)+IF('5-man'!BV$67="B",1.257,0)+IF('5-man'!BV$67="A",26.917,0)+IF('5-man'!BU$67="T",1.29,0)+IF('5-man'!BV$67="E",1.275,0)+IF('5-man'!BW$67="SB",18.815,0)+IF('5-man'!BV$67="H",IF('5-man'!$Z$53="Ayak",1.276,0),0)</f>
        <v/>
      </c>
      <c r="BY289">
        <f>IF('5-man'!BX$67="S",26.708,0)+IF('5-man'!BX$67="C",10.052,0)+IF('5-man'!BX$67="H",IF('5-man'!$Z$53="Ayak",0,IF('5-man'!$Z$53="Swift blade",9.844,9.929)),0)+IF('5-man'!BW$67="D",481.25,0)+IF('5-man'!BW$67="B",1.257,0)+IF('5-man'!BW$67="A",26.917,0)+IF('5-man'!BV$67="T",1.29,0)+IF('5-man'!BW$67="E",1.275,0)+IF('5-man'!BX$67="SB",18.815,0)+IF('5-man'!BW$67="H",IF('5-man'!$Z$53="Ayak",1.276,0),0)</f>
        <v/>
      </c>
      <c r="BZ289">
        <f>IF('5-man'!BY$67="S",26.708,0)+IF('5-man'!BY$67="C",10.052,0)+IF('5-man'!BY$67="H",IF('5-man'!$Z$53="Ayak",0,IF('5-man'!$Z$53="Swift blade",9.844,9.929)),0)+IF('5-man'!BX$67="D",481.25,0)+IF('5-man'!BX$67="B",1.257,0)+IF('5-man'!BX$67="A",26.917,0)+IF('5-man'!BW$67="T",1.29,0)+IF('5-man'!BX$67="E",1.275,0)+IF('5-man'!BY$67="SB",18.815,0)+IF('5-man'!BX$67="H",IF('5-man'!$Z$53="Ayak",1.276,0),0)</f>
        <v/>
      </c>
      <c r="CA289">
        <f>IF('5-man'!BZ$67="S",26.708,0)+IF('5-man'!BZ$67="C",10.052,0)+IF('5-man'!BZ$67="H",IF('5-man'!$Z$53="Ayak",0,IF('5-man'!$Z$53="Swift blade",9.844,9.929)),0)+IF('5-man'!BY$67="D",481.25,0)+IF('5-man'!BY$67="B",1.257,0)+IF('5-man'!BY$67="A",26.917,0)+IF('5-man'!BX$67="T",1.29,0)+IF('5-man'!BY$67="E",1.275,0)+IF('5-man'!BZ$67="SB",18.815,0)+IF('5-man'!BY$67="H",IF('5-man'!$Z$53="Ayak",1.276,0),0)</f>
        <v/>
      </c>
      <c r="CB289">
        <f>IF('5-man'!CA$67="S",26.708,0)+IF('5-man'!CA$67="C",10.052,0)+IF('5-man'!CA$67="H",IF('5-man'!$Z$53="Ayak",0,IF('5-man'!$Z$53="Swift blade",9.844,9.929)),0)+IF('5-man'!BZ$67="D",481.25,0)+IF('5-man'!BZ$67="B",1.257,0)+IF('5-man'!BZ$67="A",26.917,0)+IF('5-man'!BY$67="T",1.29,0)+IF('5-man'!BZ$67="E",1.275,0)+IF('5-man'!CA$67="SB",18.815,0)+IF('5-man'!BZ$67="H",IF('5-man'!$Z$53="Ayak",1.276,0),0)</f>
        <v/>
      </c>
      <c r="CC289">
        <f>IF('5-man'!CB$67="S",26.708,0)+IF('5-man'!CB$67="C",10.052,0)+IF('5-man'!CB$67="H",IF('5-man'!$Z$53="Ayak",0,IF('5-man'!$Z$53="Swift blade",9.844,9.929)),0)+IF('5-man'!CA$67="D",481.25,0)+IF('5-man'!CA$67="B",1.257,0)+IF('5-man'!CA$67="A",26.917,0)+IF('5-man'!BZ$67="T",1.29,0)+IF('5-man'!CA$67="E",1.275,0)+IF('5-man'!CB$67="SB",18.815,0)+IF('5-man'!CA$67="H",IF('5-man'!$Z$53="Ayak",1.276,0),0)</f>
        <v/>
      </c>
      <c r="CD289">
        <f>IF('5-man'!CC$67="S",26.708,0)+IF('5-man'!CC$67="C",10.052,0)+IF('5-man'!CC$67="H",IF('5-man'!$Z$53="Ayak",0,IF('5-man'!$Z$53="Swift blade",9.844,9.929)),0)+IF('5-man'!CB$67="D",481.25,0)+IF('5-man'!CB$67="B",1.257,0)+IF('5-man'!CB$67="A",26.917,0)+IF('5-man'!CA$67="T",1.29,0)+IF('5-man'!CB$67="E",1.275,0)+IF('5-man'!CC$67="SB",18.815,0)+IF('5-man'!CB$67="H",IF('5-man'!$Z$53="Ayak",1.276,0),0)</f>
        <v/>
      </c>
    </row>
    <row r="290">
      <c r="A290" t="inlineStr">
        <is>
          <t>P5 misc</t>
        </is>
      </c>
      <c r="B290">
        <f>IF('5-man'!$BF$42="",MIN($C$296:$CD$296),'5-man'!$BF$42)</f>
        <v/>
      </c>
      <c r="C290">
        <f>MIN(100,INDEX($B$285:$CD$285,1,N290+1)+IF(AND(ISNUMBER(Q290),Q290&gt;N290),25,0))</f>
        <v/>
      </c>
      <c r="D290">
        <f>INDEX($B$286:$CD$286,1,N290+1)</f>
        <v/>
      </c>
      <c r="E290">
        <f>MIN(100,C290+IF(OR('5-man'!$L$46=TRUE,'5-man'!$L$46="TRUE",'5-man'!$L$46="Yes"),15,0))</f>
        <v/>
      </c>
      <c r="F290">
        <f>MAX(0,ROUNDUP((IF('5-man'!$AH$46="",IF('5-man'!$AE$46="",0,'5-man'!$AE$46),'5-man'!$AH$46)-E290)/10,0))</f>
        <v/>
      </c>
      <c r="G290">
        <f>IF(F290=0,I290,MAX(I290,N290+(IF(OR('5-man'!$F$46=TRUE,'5-man'!$F$46="TRUE",'5-man'!$F$46="Yes"),25,50)-D290)+IF(OR('5-man'!$F$46=TRUE,'5-man'!$F$46="TRUE",'5-man'!$F$46="Yes"),25,50)*(F290-1)))</f>
        <v/>
      </c>
      <c r="H290">
        <f>MIN(100,E290+10*F290)</f>
        <v/>
      </c>
      <c r="I290">
        <f>B290+IF('5-man'!$BF$42="",19,21)</f>
        <v/>
      </c>
      <c r="J290">
        <f>IF(G290-I290&lt;=0,0,4*INT((G290-I290)/21)+(MOD(G290-I290,21)&gt;0)+(MOD(G290-I290,21)&gt;6)+(MOD(G290-I290,21)&gt;11)+(MOD(G290-I290,21)&gt;16))</f>
        <v/>
      </c>
      <c r="K290">
        <f>IF(OR('5-man'!$F$46=TRUE,'5-man'!$F$46="TRUE",'5-man'!$F$46="Yes"),H290,E290)-IF('5-man'!$AE$46="",0,'5-man'!$AE$46)+15*(OR('5-man'!$O$46=TRUE,'5-man'!$O$46="TRUE",'5-man'!$O$46="Yes"))+15*(OR('5-man'!$R$46=TRUE,'5-man'!$R$46="TRUE",'5-man'!$R$46="Yes"))</f>
        <v/>
      </c>
      <c r="L290">
        <f>MAX(0,ROUNDUP((IF('5-man'!$AX$46="",30,'5-man'!$AX$46)-K290)/10,0))</f>
        <v/>
      </c>
      <c r="M290">
        <f>IF(OR('5-man'!$F$46=TRUE,'5-man'!$F$46="TRUE",'5-man'!$F$46="Yes"),G290+50*L290,IF(L290=0,N290,N290+(50-D290)+50*(L290-1)))</f>
        <v/>
      </c>
      <c r="N290">
        <f>MAX($C$291:$CD$291)</f>
        <v/>
      </c>
      <c r="O290">
        <f>MAX(0,ROUNDUP((IF('5-man'!$AE$46="",0,'5-man'!$AE$46)-H290)/10,0))</f>
        <v/>
      </c>
      <c r="P290">
        <f>G290+50*O290</f>
        <v/>
      </c>
      <c r="Q290">
        <f>IF(OR('5-man'!$V$46="",COUNTIF('5-man'!$C$67:'5-man'!$CD$67,"P")&gt;0),"",IFERROR(INT(IF(ISNUMBER('5-man'!$V$46),IF('5-man'!$V$46&lt;1,'5-man'!$V$46*86400,'5-man'!$V$46),VALUE(LEFT('5-man'!$V$46,FIND(":",'5-man'!$V$46)-1))*60+VALUE(MID('5-man'!$V$46,FIND(":",'5-man'!$V$46)+1,20)))/0.6+0.000001),""))</f>
        <v/>
      </c>
      <c r="R290">
        <f>IF(AND(IF('5-man'!$C$46="",100,'5-man'!$C$46)=95,COUNTIF('5-man'!$C$67:$CD$67,"R")=0,COUNTIF('5-man'!$C$67:$CD$67,"D")&gt;0),INDEX('5-man'!$C$62:$CD$62,1,MATCH("D",'5-man'!$C$67:$CD$67,0))+1,"")</f>
      </c>
    </row>
    <row r="291">
      <c r="A291" t="inlineStr">
        <is>
          <t>P5 act</t>
        </is>
      </c>
      <c r="C291">
        <f>IF(OR('5-man'!C$67="P",OR('5-man'!C$67="R",'5-man'!C$62=$R$290),AND('5-man'!C$62&lt;=IF('5-man'!$BF$42="",999,'5-man'!$BF$42),OR('5-man'!C$67="D",LEFT('5-man'!C$67,3)="ST&gt;",OR(AND('5-man'!C$63="ST&gt;5",C252&gt;=100),AND('5-man'!C$64="ST&gt;5",C260&gt;=100),AND('5-man'!C$65="ST&gt;5",C268&gt;=100),AND('5-man'!C$66="ST&gt;5",C276&gt;=100))))),'5-man'!C$62,0)</f>
        <v/>
      </c>
      <c r="D291">
        <f>IF(OR('5-man'!D$67="P",OR('5-man'!D$67="R",'5-man'!D$62=$R$290),AND('5-man'!D$62&lt;=IF('5-man'!$BF$42="",999,'5-man'!$BF$42),OR('5-man'!D$67="D",LEFT('5-man'!D$67,3)="ST&gt;",OR(AND('5-man'!D$63="ST&gt;5",D252&gt;=100),AND('5-man'!D$64="ST&gt;5",D260&gt;=100),AND('5-man'!D$65="ST&gt;5",D268&gt;=100),AND('5-man'!D$66="ST&gt;5",D276&gt;=100))))),'5-man'!D$62,0)</f>
        <v/>
      </c>
      <c r="E291">
        <f>IF(OR('5-man'!E$67="P",OR('5-man'!E$67="R",'5-man'!E$62=$R$290),AND('5-man'!E$62&lt;=IF('5-man'!$BF$42="",999,'5-man'!$BF$42),OR('5-man'!E$67="D",LEFT('5-man'!E$67,3)="ST&gt;",OR(AND('5-man'!E$63="ST&gt;5",E252&gt;=100),AND('5-man'!E$64="ST&gt;5",E260&gt;=100),AND('5-man'!E$65="ST&gt;5",E268&gt;=100),AND('5-man'!E$66="ST&gt;5",E276&gt;=100))))),'5-man'!E$62,0)</f>
        <v/>
      </c>
      <c r="F291">
        <f>IF(OR('5-man'!F$67="P",OR('5-man'!F$67="R",'5-man'!F$62=$R$290),AND('5-man'!F$62&lt;=IF('5-man'!$BF$42="",999,'5-man'!$BF$42),OR('5-man'!F$67="D",LEFT('5-man'!F$67,3)="ST&gt;",OR(AND('5-man'!F$63="ST&gt;5",F252&gt;=100),AND('5-man'!F$64="ST&gt;5",F260&gt;=100),AND('5-man'!F$65="ST&gt;5",F268&gt;=100),AND('5-man'!F$66="ST&gt;5",F276&gt;=100))))),'5-man'!F$62,0)</f>
        <v/>
      </c>
      <c r="G291">
        <f>IF(OR('5-man'!G$67="P",OR('5-man'!G$67="R",'5-man'!G$62=$R$290),AND('5-man'!G$62&lt;=IF('5-man'!$BF$42="",999,'5-man'!$BF$42),OR('5-man'!G$67="D",LEFT('5-man'!G$67,3)="ST&gt;",OR(AND('5-man'!G$63="ST&gt;5",G252&gt;=100),AND('5-man'!G$64="ST&gt;5",G260&gt;=100),AND('5-man'!G$65="ST&gt;5",G268&gt;=100),AND('5-man'!G$66="ST&gt;5",G276&gt;=100))))),'5-man'!G$62,0)</f>
        <v/>
      </c>
      <c r="H291">
        <f>IF(OR('5-man'!H$67="P",OR('5-man'!H$67="R",'5-man'!H$62=$R$290),AND('5-man'!H$62&lt;=IF('5-man'!$BF$42="",999,'5-man'!$BF$42),OR('5-man'!H$67="D",LEFT('5-man'!H$67,3)="ST&gt;",OR(AND('5-man'!H$63="ST&gt;5",H252&gt;=100),AND('5-man'!H$64="ST&gt;5",H260&gt;=100),AND('5-man'!H$65="ST&gt;5",H268&gt;=100),AND('5-man'!H$66="ST&gt;5",H276&gt;=100))))),'5-man'!H$62,0)</f>
        <v/>
      </c>
      <c r="I291">
        <f>IF(OR('5-man'!I$67="P",OR('5-man'!I$67="R",'5-man'!I$62=$R$290),AND('5-man'!I$62&lt;=IF('5-man'!$BF$42="",999,'5-man'!$BF$42),OR('5-man'!I$67="D",LEFT('5-man'!I$67,3)="ST&gt;",OR(AND('5-man'!I$63="ST&gt;5",I252&gt;=100),AND('5-man'!I$64="ST&gt;5",I260&gt;=100),AND('5-man'!I$65="ST&gt;5",I268&gt;=100),AND('5-man'!I$66="ST&gt;5",I276&gt;=100))))),'5-man'!I$62,0)</f>
        <v/>
      </c>
      <c r="J291">
        <f>IF(OR('5-man'!J$67="P",OR('5-man'!J$67="R",'5-man'!J$62=$R$290),AND('5-man'!J$62&lt;=IF('5-man'!$BF$42="",999,'5-man'!$BF$42),OR('5-man'!J$67="D",LEFT('5-man'!J$67,3)="ST&gt;",OR(AND('5-man'!J$63="ST&gt;5",J252&gt;=100),AND('5-man'!J$64="ST&gt;5",J260&gt;=100),AND('5-man'!J$65="ST&gt;5",J268&gt;=100),AND('5-man'!J$66="ST&gt;5",J276&gt;=100))))),'5-man'!J$62,0)</f>
        <v/>
      </c>
      <c r="K291">
        <f>IF(OR('5-man'!K$67="P",OR('5-man'!K$67="R",'5-man'!K$62=$R$290),AND('5-man'!K$62&lt;=IF('5-man'!$BF$42="",999,'5-man'!$BF$42),OR('5-man'!K$67="D",LEFT('5-man'!K$67,3)="ST&gt;",OR(AND('5-man'!K$63="ST&gt;5",K252&gt;=100),AND('5-man'!K$64="ST&gt;5",K260&gt;=100),AND('5-man'!K$65="ST&gt;5",K268&gt;=100),AND('5-man'!K$66="ST&gt;5",K276&gt;=100))))),'5-man'!K$62,0)</f>
        <v/>
      </c>
      <c r="L291">
        <f>IF(OR('5-man'!L$67="P",OR('5-man'!L$67="R",'5-man'!L$62=$R$290),AND('5-man'!L$62&lt;=IF('5-man'!$BF$42="",999,'5-man'!$BF$42),OR('5-man'!L$67="D",LEFT('5-man'!L$67,3)="ST&gt;",OR(AND('5-man'!L$63="ST&gt;5",L252&gt;=100),AND('5-man'!L$64="ST&gt;5",L260&gt;=100),AND('5-man'!L$65="ST&gt;5",L268&gt;=100),AND('5-man'!L$66="ST&gt;5",L276&gt;=100))))),'5-man'!L$62,0)</f>
        <v/>
      </c>
      <c r="M291">
        <f>IF(OR('5-man'!M$67="P",OR('5-man'!M$67="R",'5-man'!M$62=$R$290),AND('5-man'!M$62&lt;=IF('5-man'!$BF$42="",999,'5-man'!$BF$42),OR('5-man'!M$67="D",LEFT('5-man'!M$67,3)="ST&gt;",OR(AND('5-man'!M$63="ST&gt;5",M252&gt;=100),AND('5-man'!M$64="ST&gt;5",M260&gt;=100),AND('5-man'!M$65="ST&gt;5",M268&gt;=100),AND('5-man'!M$66="ST&gt;5",M276&gt;=100))))),'5-man'!M$62,0)</f>
        <v/>
      </c>
      <c r="N291">
        <f>IF(OR('5-man'!N$67="P",OR('5-man'!N$67="R",'5-man'!N$62=$R$290),AND('5-man'!N$62&lt;=IF('5-man'!$BF$42="",999,'5-man'!$BF$42),OR('5-man'!N$67="D",LEFT('5-man'!N$67,3)="ST&gt;",OR(AND('5-man'!N$63="ST&gt;5",N252&gt;=100),AND('5-man'!N$64="ST&gt;5",N260&gt;=100),AND('5-man'!N$65="ST&gt;5",N268&gt;=100),AND('5-man'!N$66="ST&gt;5",N276&gt;=100))))),'5-man'!N$62,0)</f>
        <v/>
      </c>
      <c r="O291">
        <f>IF(OR('5-man'!O$67="P",OR('5-man'!O$67="R",'5-man'!O$62=$R$290),AND('5-man'!O$62&lt;=IF('5-man'!$BF$42="",999,'5-man'!$BF$42),OR('5-man'!O$67="D",LEFT('5-man'!O$67,3)="ST&gt;",OR(AND('5-man'!O$63="ST&gt;5",O252&gt;=100),AND('5-man'!O$64="ST&gt;5",O260&gt;=100),AND('5-man'!O$65="ST&gt;5",O268&gt;=100),AND('5-man'!O$66="ST&gt;5",O276&gt;=100))))),'5-man'!O$62,0)</f>
        <v/>
      </c>
      <c r="P291">
        <f>IF(OR('5-man'!P$67="P",OR('5-man'!P$67="R",'5-man'!P$62=$R$290),AND('5-man'!P$62&lt;=IF('5-man'!$BF$42="",999,'5-man'!$BF$42),OR('5-man'!P$67="D",LEFT('5-man'!P$67,3)="ST&gt;",OR(AND('5-man'!P$63="ST&gt;5",P252&gt;=100),AND('5-man'!P$64="ST&gt;5",P260&gt;=100),AND('5-man'!P$65="ST&gt;5",P268&gt;=100),AND('5-man'!P$66="ST&gt;5",P276&gt;=100))))),'5-man'!P$62,0)</f>
        <v/>
      </c>
      <c r="Q291">
        <f>IF(OR('5-man'!Q$67="P",OR('5-man'!Q$67="R",'5-man'!Q$62=$R$290),AND('5-man'!Q$62&lt;=IF('5-man'!$BF$42="",999,'5-man'!$BF$42),OR('5-man'!Q$67="D",LEFT('5-man'!Q$67,3)="ST&gt;",OR(AND('5-man'!Q$63="ST&gt;5",Q252&gt;=100),AND('5-man'!Q$64="ST&gt;5",Q260&gt;=100),AND('5-man'!Q$65="ST&gt;5",Q268&gt;=100),AND('5-man'!Q$66="ST&gt;5",Q276&gt;=100))))),'5-man'!Q$62,0)</f>
        <v/>
      </c>
      <c r="R291">
        <f>IF(OR('5-man'!R$67="P",OR('5-man'!R$67="R",'5-man'!R$62=$R$290),AND('5-man'!R$62&lt;=IF('5-man'!$BF$42="",999,'5-man'!$BF$42),OR('5-man'!R$67="D",LEFT('5-man'!R$67,3)="ST&gt;",OR(AND('5-man'!R$63="ST&gt;5",R252&gt;=100),AND('5-man'!R$64="ST&gt;5",R260&gt;=100),AND('5-man'!R$65="ST&gt;5",R268&gt;=100),AND('5-man'!R$66="ST&gt;5",R276&gt;=100))))),'5-man'!R$62,0)</f>
        <v/>
      </c>
      <c r="S291">
        <f>IF(OR('5-man'!S$67="P",OR('5-man'!S$67="R",'5-man'!S$62=$R$290),AND('5-man'!S$62&lt;=IF('5-man'!$BF$42="",999,'5-man'!$BF$42),OR('5-man'!S$67="D",LEFT('5-man'!S$67,3)="ST&gt;",OR(AND('5-man'!S$63="ST&gt;5",S252&gt;=100),AND('5-man'!S$64="ST&gt;5",S260&gt;=100),AND('5-man'!S$65="ST&gt;5",S268&gt;=100),AND('5-man'!S$66="ST&gt;5",S276&gt;=100))))),'5-man'!S$62,0)</f>
        <v/>
      </c>
      <c r="T291">
        <f>IF(OR('5-man'!T$67="P",OR('5-man'!T$67="R",'5-man'!T$62=$R$290),AND('5-man'!T$62&lt;=IF('5-man'!$BF$42="",999,'5-man'!$BF$42),OR('5-man'!T$67="D",LEFT('5-man'!T$67,3)="ST&gt;",OR(AND('5-man'!T$63="ST&gt;5",T252&gt;=100),AND('5-man'!T$64="ST&gt;5",T260&gt;=100),AND('5-man'!T$65="ST&gt;5",T268&gt;=100),AND('5-man'!T$66="ST&gt;5",T276&gt;=100))))),'5-man'!T$62,0)</f>
        <v/>
      </c>
      <c r="U291">
        <f>IF(OR('5-man'!U$67="P",OR('5-man'!U$67="R",'5-man'!U$62=$R$290),AND('5-man'!U$62&lt;=IF('5-man'!$BF$42="",999,'5-man'!$BF$42),OR('5-man'!U$67="D",LEFT('5-man'!U$67,3)="ST&gt;",OR(AND('5-man'!U$63="ST&gt;5",U252&gt;=100),AND('5-man'!U$64="ST&gt;5",U260&gt;=100),AND('5-man'!U$65="ST&gt;5",U268&gt;=100),AND('5-man'!U$66="ST&gt;5",U276&gt;=100))))),'5-man'!U$62,0)</f>
        <v/>
      </c>
      <c r="V291">
        <f>IF(OR('5-man'!V$67="P",OR('5-man'!V$67="R",'5-man'!V$62=$R$290),AND('5-man'!V$62&lt;=IF('5-man'!$BF$42="",999,'5-man'!$BF$42),OR('5-man'!V$67="D",LEFT('5-man'!V$67,3)="ST&gt;",OR(AND('5-man'!V$63="ST&gt;5",V252&gt;=100),AND('5-man'!V$64="ST&gt;5",V260&gt;=100),AND('5-man'!V$65="ST&gt;5",V268&gt;=100),AND('5-man'!V$66="ST&gt;5",V276&gt;=100))))),'5-man'!V$62,0)</f>
        <v/>
      </c>
      <c r="W291">
        <f>IF(OR('5-man'!W$67="P",OR('5-man'!W$67="R",'5-man'!W$62=$R$290),AND('5-man'!W$62&lt;=IF('5-man'!$BF$42="",999,'5-man'!$BF$42),OR('5-man'!W$67="D",LEFT('5-man'!W$67,3)="ST&gt;",OR(AND('5-man'!W$63="ST&gt;5",W252&gt;=100),AND('5-man'!W$64="ST&gt;5",W260&gt;=100),AND('5-man'!W$65="ST&gt;5",W268&gt;=100),AND('5-man'!W$66="ST&gt;5",W276&gt;=100))))),'5-man'!W$62,0)</f>
        <v/>
      </c>
      <c r="X291">
        <f>IF(OR('5-man'!X$67="P",OR('5-man'!X$67="R",'5-man'!X$62=$R$290),AND('5-man'!X$62&lt;=IF('5-man'!$BF$42="",999,'5-man'!$BF$42),OR('5-man'!X$67="D",LEFT('5-man'!X$67,3)="ST&gt;",OR(AND('5-man'!X$63="ST&gt;5",X252&gt;=100),AND('5-man'!X$64="ST&gt;5",X260&gt;=100),AND('5-man'!X$65="ST&gt;5",X268&gt;=100),AND('5-man'!X$66="ST&gt;5",X276&gt;=100))))),'5-man'!X$62,0)</f>
        <v/>
      </c>
      <c r="Y291">
        <f>IF(OR('5-man'!Y$67="P",OR('5-man'!Y$67="R",'5-man'!Y$62=$R$290),AND('5-man'!Y$62&lt;=IF('5-man'!$BF$42="",999,'5-man'!$BF$42),OR('5-man'!Y$67="D",LEFT('5-man'!Y$67,3)="ST&gt;",OR(AND('5-man'!Y$63="ST&gt;5",Y252&gt;=100),AND('5-man'!Y$64="ST&gt;5",Y260&gt;=100),AND('5-man'!Y$65="ST&gt;5",Y268&gt;=100),AND('5-man'!Y$66="ST&gt;5",Y276&gt;=100))))),'5-man'!Y$62,0)</f>
        <v/>
      </c>
      <c r="Z291">
        <f>IF(OR('5-man'!Z$67="P",OR('5-man'!Z$67="R",'5-man'!Z$62=$R$290),AND('5-man'!Z$62&lt;=IF('5-man'!$BF$42="",999,'5-man'!$BF$42),OR('5-man'!Z$67="D",LEFT('5-man'!Z$67,3)="ST&gt;",OR(AND('5-man'!Z$63="ST&gt;5",Z252&gt;=100),AND('5-man'!Z$64="ST&gt;5",Z260&gt;=100),AND('5-man'!Z$65="ST&gt;5",Z268&gt;=100),AND('5-man'!Z$66="ST&gt;5",Z276&gt;=100))))),'5-man'!Z$62,0)</f>
        <v/>
      </c>
      <c r="AA291">
        <f>IF(OR('5-man'!AA$67="P",OR('5-man'!AA$67="R",'5-man'!AA$62=$R$290),AND('5-man'!AA$62&lt;=IF('5-man'!$BF$42="",999,'5-man'!$BF$42),OR('5-man'!AA$67="D",LEFT('5-man'!AA$67,3)="ST&gt;",OR(AND('5-man'!AA$63="ST&gt;5",AA252&gt;=100),AND('5-man'!AA$64="ST&gt;5",AA260&gt;=100),AND('5-man'!AA$65="ST&gt;5",AA268&gt;=100),AND('5-man'!AA$66="ST&gt;5",AA276&gt;=100))))),'5-man'!AA$62,0)</f>
        <v/>
      </c>
      <c r="AB291">
        <f>IF(OR('5-man'!AB$67="P",OR('5-man'!AB$67="R",'5-man'!AB$62=$R$290),AND('5-man'!AB$62&lt;=IF('5-man'!$BF$42="",999,'5-man'!$BF$42),OR('5-man'!AB$67="D",LEFT('5-man'!AB$67,3)="ST&gt;",OR(AND('5-man'!AB$63="ST&gt;5",AB252&gt;=100),AND('5-man'!AB$64="ST&gt;5",AB260&gt;=100),AND('5-man'!AB$65="ST&gt;5",AB268&gt;=100),AND('5-man'!AB$66="ST&gt;5",AB276&gt;=100))))),'5-man'!AB$62,0)</f>
        <v/>
      </c>
      <c r="AC291">
        <f>IF(OR('5-man'!AC$67="P",OR('5-man'!AC$67="R",'5-man'!AC$62=$R$290),AND('5-man'!AC$62&lt;=IF('5-man'!$BF$42="",999,'5-man'!$BF$42),OR('5-man'!AC$67="D",LEFT('5-man'!AC$67,3)="ST&gt;",OR(AND('5-man'!AC$63="ST&gt;5",AC252&gt;=100),AND('5-man'!AC$64="ST&gt;5",AC260&gt;=100),AND('5-man'!AC$65="ST&gt;5",AC268&gt;=100),AND('5-man'!AC$66="ST&gt;5",AC276&gt;=100))))),'5-man'!AC$62,0)</f>
        <v/>
      </c>
      <c r="AD291">
        <f>IF(OR('5-man'!AD$67="P",OR('5-man'!AD$67="R",'5-man'!AD$62=$R$290),AND('5-man'!AD$62&lt;=IF('5-man'!$BF$42="",999,'5-man'!$BF$42),OR('5-man'!AD$67="D",LEFT('5-man'!AD$67,3)="ST&gt;",OR(AND('5-man'!AD$63="ST&gt;5",AD252&gt;=100),AND('5-man'!AD$64="ST&gt;5",AD260&gt;=100),AND('5-man'!AD$65="ST&gt;5",AD268&gt;=100),AND('5-man'!AD$66="ST&gt;5",AD276&gt;=100))))),'5-man'!AD$62,0)</f>
        <v/>
      </c>
      <c r="AE291">
        <f>IF(OR('5-man'!AE$67="P",OR('5-man'!AE$67="R",'5-man'!AE$62=$R$290),AND('5-man'!AE$62&lt;=IF('5-man'!$BF$42="",999,'5-man'!$BF$42),OR('5-man'!AE$67="D",LEFT('5-man'!AE$67,3)="ST&gt;",OR(AND('5-man'!AE$63="ST&gt;5",AE252&gt;=100),AND('5-man'!AE$64="ST&gt;5",AE260&gt;=100),AND('5-man'!AE$65="ST&gt;5",AE268&gt;=100),AND('5-man'!AE$66="ST&gt;5",AE276&gt;=100))))),'5-man'!AE$62,0)</f>
        <v/>
      </c>
      <c r="AF291">
        <f>IF(OR('5-man'!AF$67="P",OR('5-man'!AF$67="R",'5-man'!AF$62=$R$290),AND('5-man'!AF$62&lt;=IF('5-man'!$BF$42="",999,'5-man'!$BF$42),OR('5-man'!AF$67="D",LEFT('5-man'!AF$67,3)="ST&gt;",OR(AND('5-man'!AF$63="ST&gt;5",AF252&gt;=100),AND('5-man'!AF$64="ST&gt;5",AF260&gt;=100),AND('5-man'!AF$65="ST&gt;5",AF268&gt;=100),AND('5-man'!AF$66="ST&gt;5",AF276&gt;=100))))),'5-man'!AF$62,0)</f>
        <v/>
      </c>
      <c r="AG291">
        <f>IF(OR('5-man'!AG$67="P",OR('5-man'!AG$67="R",'5-man'!AG$62=$R$290),AND('5-man'!AG$62&lt;=IF('5-man'!$BF$42="",999,'5-man'!$BF$42),OR('5-man'!AG$67="D",LEFT('5-man'!AG$67,3)="ST&gt;",OR(AND('5-man'!AG$63="ST&gt;5",AG252&gt;=100),AND('5-man'!AG$64="ST&gt;5",AG260&gt;=100),AND('5-man'!AG$65="ST&gt;5",AG268&gt;=100),AND('5-man'!AG$66="ST&gt;5",AG276&gt;=100))))),'5-man'!AG$62,0)</f>
        <v/>
      </c>
      <c r="AH291">
        <f>IF(OR('5-man'!AH$67="P",OR('5-man'!AH$67="R",'5-man'!AH$62=$R$290),AND('5-man'!AH$62&lt;=IF('5-man'!$BF$42="",999,'5-man'!$BF$42),OR('5-man'!AH$67="D",LEFT('5-man'!AH$67,3)="ST&gt;",OR(AND('5-man'!AH$63="ST&gt;5",AH252&gt;=100),AND('5-man'!AH$64="ST&gt;5",AH260&gt;=100),AND('5-man'!AH$65="ST&gt;5",AH268&gt;=100),AND('5-man'!AH$66="ST&gt;5",AH276&gt;=100))))),'5-man'!AH$62,0)</f>
        <v/>
      </c>
      <c r="AI291">
        <f>IF(OR('5-man'!AI$67="P",OR('5-man'!AI$67="R",'5-man'!AI$62=$R$290),AND('5-man'!AI$62&lt;=IF('5-man'!$BF$42="",999,'5-man'!$BF$42),OR('5-man'!AI$67="D",LEFT('5-man'!AI$67,3)="ST&gt;",OR(AND('5-man'!AI$63="ST&gt;5",AI252&gt;=100),AND('5-man'!AI$64="ST&gt;5",AI260&gt;=100),AND('5-man'!AI$65="ST&gt;5",AI268&gt;=100),AND('5-man'!AI$66="ST&gt;5",AI276&gt;=100))))),'5-man'!AI$62,0)</f>
        <v/>
      </c>
      <c r="AJ291">
        <f>IF(OR('5-man'!AJ$67="P",OR('5-man'!AJ$67="R",'5-man'!AJ$62=$R$290),AND('5-man'!AJ$62&lt;=IF('5-man'!$BF$42="",999,'5-man'!$BF$42),OR('5-man'!AJ$67="D",LEFT('5-man'!AJ$67,3)="ST&gt;",OR(AND('5-man'!AJ$63="ST&gt;5",AJ252&gt;=100),AND('5-man'!AJ$64="ST&gt;5",AJ260&gt;=100),AND('5-man'!AJ$65="ST&gt;5",AJ268&gt;=100),AND('5-man'!AJ$66="ST&gt;5",AJ276&gt;=100))))),'5-man'!AJ$62,0)</f>
        <v/>
      </c>
      <c r="AK291">
        <f>IF(OR('5-man'!AK$67="P",OR('5-man'!AK$67="R",'5-man'!AK$62=$R$290),AND('5-man'!AK$62&lt;=IF('5-man'!$BF$42="",999,'5-man'!$BF$42),OR('5-man'!AK$67="D",LEFT('5-man'!AK$67,3)="ST&gt;",OR(AND('5-man'!AK$63="ST&gt;5",AK252&gt;=100),AND('5-man'!AK$64="ST&gt;5",AK260&gt;=100),AND('5-man'!AK$65="ST&gt;5",AK268&gt;=100),AND('5-man'!AK$66="ST&gt;5",AK276&gt;=100))))),'5-man'!AK$62,0)</f>
        <v/>
      </c>
      <c r="AL291">
        <f>IF(OR('5-man'!AL$67="P",OR('5-man'!AL$67="R",'5-man'!AL$62=$R$290),AND('5-man'!AL$62&lt;=IF('5-man'!$BF$42="",999,'5-man'!$BF$42),OR('5-man'!AL$67="D",LEFT('5-man'!AL$67,3)="ST&gt;",OR(AND('5-man'!AL$63="ST&gt;5",AL252&gt;=100),AND('5-man'!AL$64="ST&gt;5",AL260&gt;=100),AND('5-man'!AL$65="ST&gt;5",AL268&gt;=100),AND('5-man'!AL$66="ST&gt;5",AL276&gt;=100))))),'5-man'!AL$62,0)</f>
        <v/>
      </c>
      <c r="AM291">
        <f>IF(OR('5-man'!AM$67="P",OR('5-man'!AM$67="R",'5-man'!AM$62=$R$290),AND('5-man'!AM$62&lt;=IF('5-man'!$BF$42="",999,'5-man'!$BF$42),OR('5-man'!AM$67="D",LEFT('5-man'!AM$67,3)="ST&gt;",OR(AND('5-man'!AM$63="ST&gt;5",AM252&gt;=100),AND('5-man'!AM$64="ST&gt;5",AM260&gt;=100),AND('5-man'!AM$65="ST&gt;5",AM268&gt;=100),AND('5-man'!AM$66="ST&gt;5",AM276&gt;=100))))),'5-man'!AM$62,0)</f>
        <v/>
      </c>
      <c r="AN291">
        <f>IF(OR('5-man'!AN$67="P",OR('5-man'!AN$67="R",'5-man'!AN$62=$R$290),AND('5-man'!AN$62&lt;=IF('5-man'!$BF$42="",999,'5-man'!$BF$42),OR('5-man'!AN$67="D",LEFT('5-man'!AN$67,3)="ST&gt;",OR(AND('5-man'!AN$63="ST&gt;5",AN252&gt;=100),AND('5-man'!AN$64="ST&gt;5",AN260&gt;=100),AND('5-man'!AN$65="ST&gt;5",AN268&gt;=100),AND('5-man'!AN$66="ST&gt;5",AN276&gt;=100))))),'5-man'!AN$62,0)</f>
        <v/>
      </c>
      <c r="AO291">
        <f>IF(OR('5-man'!AO$67="P",OR('5-man'!AO$67="R",'5-man'!AO$62=$R$290),AND('5-man'!AO$62&lt;=IF('5-man'!$BF$42="",999,'5-man'!$BF$42),OR('5-man'!AO$67="D",LEFT('5-man'!AO$67,3)="ST&gt;",OR(AND('5-man'!AO$63="ST&gt;5",AO252&gt;=100),AND('5-man'!AO$64="ST&gt;5",AO260&gt;=100),AND('5-man'!AO$65="ST&gt;5",AO268&gt;=100),AND('5-man'!AO$66="ST&gt;5",AO276&gt;=100))))),'5-man'!AO$62,0)</f>
        <v/>
      </c>
      <c r="AP291">
        <f>IF(OR('5-man'!AP$67="P",OR('5-man'!AP$67="R",'5-man'!AP$62=$R$290),AND('5-man'!AP$62&lt;=IF('5-man'!$BF$42="",999,'5-man'!$BF$42),OR('5-man'!AP$67="D",LEFT('5-man'!AP$67,3)="ST&gt;",OR(AND('5-man'!AP$63="ST&gt;5",AP252&gt;=100),AND('5-man'!AP$64="ST&gt;5",AP260&gt;=100),AND('5-man'!AP$65="ST&gt;5",AP268&gt;=100),AND('5-man'!AP$66="ST&gt;5",AP276&gt;=100))))),'5-man'!AP$62,0)</f>
        <v/>
      </c>
      <c r="AQ291">
        <f>IF(OR('5-man'!AQ$67="P",OR('5-man'!AQ$67="R",'5-man'!AQ$62=$R$290),AND('5-man'!AQ$62&lt;=IF('5-man'!$BF$42="",999,'5-man'!$BF$42),OR('5-man'!AQ$67="D",LEFT('5-man'!AQ$67,3)="ST&gt;",OR(AND('5-man'!AQ$63="ST&gt;5",AQ252&gt;=100),AND('5-man'!AQ$64="ST&gt;5",AQ260&gt;=100),AND('5-man'!AQ$65="ST&gt;5",AQ268&gt;=100),AND('5-man'!AQ$66="ST&gt;5",AQ276&gt;=100))))),'5-man'!AQ$62,0)</f>
        <v/>
      </c>
      <c r="AR291">
        <f>IF(OR('5-man'!AR$67="P",OR('5-man'!AR$67="R",'5-man'!AR$62=$R$290),AND('5-man'!AR$62&lt;=IF('5-man'!$BF$42="",999,'5-man'!$BF$42),OR('5-man'!AR$67="D",LEFT('5-man'!AR$67,3)="ST&gt;",OR(AND('5-man'!AR$63="ST&gt;5",AR252&gt;=100),AND('5-man'!AR$64="ST&gt;5",AR260&gt;=100),AND('5-man'!AR$65="ST&gt;5",AR268&gt;=100),AND('5-man'!AR$66="ST&gt;5",AR276&gt;=100))))),'5-man'!AR$62,0)</f>
        <v/>
      </c>
      <c r="AS291">
        <f>IF(OR('5-man'!AS$67="P",OR('5-man'!AS$67="R",'5-man'!AS$62=$R$290),AND('5-man'!AS$62&lt;=IF('5-man'!$BF$42="",999,'5-man'!$BF$42),OR('5-man'!AS$67="D",LEFT('5-man'!AS$67,3)="ST&gt;",OR(AND('5-man'!AS$63="ST&gt;5",AS252&gt;=100),AND('5-man'!AS$64="ST&gt;5",AS260&gt;=100),AND('5-man'!AS$65="ST&gt;5",AS268&gt;=100),AND('5-man'!AS$66="ST&gt;5",AS276&gt;=100))))),'5-man'!AS$62,0)</f>
        <v/>
      </c>
      <c r="AT291">
        <f>IF(OR('5-man'!AT$67="P",OR('5-man'!AT$67="R",'5-man'!AT$62=$R$290),AND('5-man'!AT$62&lt;=IF('5-man'!$BF$42="",999,'5-man'!$BF$42),OR('5-man'!AT$67="D",LEFT('5-man'!AT$67,3)="ST&gt;",OR(AND('5-man'!AT$63="ST&gt;5",AT252&gt;=100),AND('5-man'!AT$64="ST&gt;5",AT260&gt;=100),AND('5-man'!AT$65="ST&gt;5",AT268&gt;=100),AND('5-man'!AT$66="ST&gt;5",AT276&gt;=100))))),'5-man'!AT$62,0)</f>
        <v/>
      </c>
      <c r="AU291">
        <f>IF(OR('5-man'!AU$67="P",OR('5-man'!AU$67="R",'5-man'!AU$62=$R$290),AND('5-man'!AU$62&lt;=IF('5-man'!$BF$42="",999,'5-man'!$BF$42),OR('5-man'!AU$67="D",LEFT('5-man'!AU$67,3)="ST&gt;",OR(AND('5-man'!AU$63="ST&gt;5",AU252&gt;=100),AND('5-man'!AU$64="ST&gt;5",AU260&gt;=100),AND('5-man'!AU$65="ST&gt;5",AU268&gt;=100),AND('5-man'!AU$66="ST&gt;5",AU276&gt;=100))))),'5-man'!AU$62,0)</f>
        <v/>
      </c>
      <c r="AV291">
        <f>IF(OR('5-man'!AV$67="P",OR('5-man'!AV$67="R",'5-man'!AV$62=$R$290),AND('5-man'!AV$62&lt;=IF('5-man'!$BF$42="",999,'5-man'!$BF$42),OR('5-man'!AV$67="D",LEFT('5-man'!AV$67,3)="ST&gt;",OR(AND('5-man'!AV$63="ST&gt;5",AV252&gt;=100),AND('5-man'!AV$64="ST&gt;5",AV260&gt;=100),AND('5-man'!AV$65="ST&gt;5",AV268&gt;=100),AND('5-man'!AV$66="ST&gt;5",AV276&gt;=100))))),'5-man'!AV$62,0)</f>
        <v/>
      </c>
      <c r="AW291">
        <f>IF(OR('5-man'!AW$67="P",OR('5-man'!AW$67="R",'5-man'!AW$62=$R$290),AND('5-man'!AW$62&lt;=IF('5-man'!$BF$42="",999,'5-man'!$BF$42),OR('5-man'!AW$67="D",LEFT('5-man'!AW$67,3)="ST&gt;",OR(AND('5-man'!AW$63="ST&gt;5",AW252&gt;=100),AND('5-man'!AW$64="ST&gt;5",AW260&gt;=100),AND('5-man'!AW$65="ST&gt;5",AW268&gt;=100),AND('5-man'!AW$66="ST&gt;5",AW276&gt;=100))))),'5-man'!AW$62,0)</f>
        <v/>
      </c>
      <c r="AX291">
        <f>IF(OR('5-man'!AX$67="P",OR('5-man'!AX$67="R",'5-man'!AX$62=$R$290),AND('5-man'!AX$62&lt;=IF('5-man'!$BF$42="",999,'5-man'!$BF$42),OR('5-man'!AX$67="D",LEFT('5-man'!AX$67,3)="ST&gt;",OR(AND('5-man'!AX$63="ST&gt;5",AX252&gt;=100),AND('5-man'!AX$64="ST&gt;5",AX260&gt;=100),AND('5-man'!AX$65="ST&gt;5",AX268&gt;=100),AND('5-man'!AX$66="ST&gt;5",AX276&gt;=100))))),'5-man'!AX$62,0)</f>
        <v/>
      </c>
      <c r="AY291">
        <f>IF(OR('5-man'!AY$67="P",OR('5-man'!AY$67="R",'5-man'!AY$62=$R$290),AND('5-man'!AY$62&lt;=IF('5-man'!$BF$42="",999,'5-man'!$BF$42),OR('5-man'!AY$67="D",LEFT('5-man'!AY$67,3)="ST&gt;",OR(AND('5-man'!AY$63="ST&gt;5",AY252&gt;=100),AND('5-man'!AY$64="ST&gt;5",AY260&gt;=100),AND('5-man'!AY$65="ST&gt;5",AY268&gt;=100),AND('5-man'!AY$66="ST&gt;5",AY276&gt;=100))))),'5-man'!AY$62,0)</f>
        <v/>
      </c>
      <c r="AZ291">
        <f>IF(OR('5-man'!AZ$67="P",OR('5-man'!AZ$67="R",'5-man'!AZ$62=$R$290),AND('5-man'!AZ$62&lt;=IF('5-man'!$BF$42="",999,'5-man'!$BF$42),OR('5-man'!AZ$67="D",LEFT('5-man'!AZ$67,3)="ST&gt;",OR(AND('5-man'!AZ$63="ST&gt;5",AZ252&gt;=100),AND('5-man'!AZ$64="ST&gt;5",AZ260&gt;=100),AND('5-man'!AZ$65="ST&gt;5",AZ268&gt;=100),AND('5-man'!AZ$66="ST&gt;5",AZ276&gt;=100))))),'5-man'!AZ$62,0)</f>
        <v/>
      </c>
      <c r="BA291">
        <f>IF(OR('5-man'!BA$67="P",OR('5-man'!BA$67="R",'5-man'!BA$62=$R$290),AND('5-man'!BA$62&lt;=IF('5-man'!$BF$42="",999,'5-man'!$BF$42),OR('5-man'!BA$67="D",LEFT('5-man'!BA$67,3)="ST&gt;",OR(AND('5-man'!BA$63="ST&gt;5",BA252&gt;=100),AND('5-man'!BA$64="ST&gt;5",BA260&gt;=100),AND('5-man'!BA$65="ST&gt;5",BA268&gt;=100),AND('5-man'!BA$66="ST&gt;5",BA276&gt;=100))))),'5-man'!BA$62,0)</f>
        <v/>
      </c>
      <c r="BB291">
        <f>IF(OR('5-man'!BB$67="P",OR('5-man'!BB$67="R",'5-man'!BB$62=$R$290),AND('5-man'!BB$62&lt;=IF('5-man'!$BF$42="",999,'5-man'!$BF$42),OR('5-man'!BB$67="D",LEFT('5-man'!BB$67,3)="ST&gt;",OR(AND('5-man'!BB$63="ST&gt;5",BB252&gt;=100),AND('5-man'!BB$64="ST&gt;5",BB260&gt;=100),AND('5-man'!BB$65="ST&gt;5",BB268&gt;=100),AND('5-man'!BB$66="ST&gt;5",BB276&gt;=100))))),'5-man'!BB$62,0)</f>
        <v/>
      </c>
      <c r="BC291">
        <f>IF(OR('5-man'!BC$67="P",OR('5-man'!BC$67="R",'5-man'!BC$62=$R$290),AND('5-man'!BC$62&lt;=IF('5-man'!$BF$42="",999,'5-man'!$BF$42),OR('5-man'!BC$67="D",LEFT('5-man'!BC$67,3)="ST&gt;",OR(AND('5-man'!BC$63="ST&gt;5",BC252&gt;=100),AND('5-man'!BC$64="ST&gt;5",BC260&gt;=100),AND('5-man'!BC$65="ST&gt;5",BC268&gt;=100),AND('5-man'!BC$66="ST&gt;5",BC276&gt;=100))))),'5-man'!BC$62,0)</f>
        <v/>
      </c>
      <c r="BD291">
        <f>IF(OR('5-man'!BD$67="P",OR('5-man'!BD$67="R",'5-man'!BD$62=$R$290),AND('5-man'!BD$62&lt;=IF('5-man'!$BF$42="",999,'5-man'!$BF$42),OR('5-man'!BD$67="D",LEFT('5-man'!BD$67,3)="ST&gt;",OR(AND('5-man'!BD$63="ST&gt;5",BD252&gt;=100),AND('5-man'!BD$64="ST&gt;5",BD260&gt;=100),AND('5-man'!BD$65="ST&gt;5",BD268&gt;=100),AND('5-man'!BD$66="ST&gt;5",BD276&gt;=100))))),'5-man'!BD$62,0)</f>
        <v/>
      </c>
      <c r="BE291">
        <f>IF(OR('5-man'!BE$67="P",OR('5-man'!BE$67="R",'5-man'!BE$62=$R$290),AND('5-man'!BE$62&lt;=IF('5-man'!$BF$42="",999,'5-man'!$BF$42),OR('5-man'!BE$67="D",LEFT('5-man'!BE$67,3)="ST&gt;",OR(AND('5-man'!BE$63="ST&gt;5",BE252&gt;=100),AND('5-man'!BE$64="ST&gt;5",BE260&gt;=100),AND('5-man'!BE$65="ST&gt;5",BE268&gt;=100),AND('5-man'!BE$66="ST&gt;5",BE276&gt;=100))))),'5-man'!BE$62,0)</f>
        <v/>
      </c>
      <c r="BF291">
        <f>IF(OR('5-man'!BF$67="P",OR('5-man'!BF$67="R",'5-man'!BF$62=$R$290),AND('5-man'!BF$62&lt;=IF('5-man'!$BF$42="",999,'5-man'!$BF$42),OR('5-man'!BF$67="D",LEFT('5-man'!BF$67,3)="ST&gt;",OR(AND('5-man'!BF$63="ST&gt;5",BF252&gt;=100),AND('5-man'!BF$64="ST&gt;5",BF260&gt;=100),AND('5-man'!BF$65="ST&gt;5",BF268&gt;=100),AND('5-man'!BF$66="ST&gt;5",BF276&gt;=100))))),'5-man'!BF$62,0)</f>
        <v/>
      </c>
      <c r="BG291">
        <f>IF(OR('5-man'!BG$67="P",OR('5-man'!BG$67="R",'5-man'!BG$62=$R$290),AND('5-man'!BG$62&lt;=IF('5-man'!$BF$42="",999,'5-man'!$BF$42),OR('5-man'!BG$67="D",LEFT('5-man'!BG$67,3)="ST&gt;",OR(AND('5-man'!BG$63="ST&gt;5",BG252&gt;=100),AND('5-man'!BG$64="ST&gt;5",BG260&gt;=100),AND('5-man'!BG$65="ST&gt;5",BG268&gt;=100),AND('5-man'!BG$66="ST&gt;5",BG276&gt;=100))))),'5-man'!BG$62,0)</f>
        <v/>
      </c>
      <c r="BH291">
        <f>IF(OR('5-man'!BH$67="P",OR('5-man'!BH$67="R",'5-man'!BH$62=$R$290),AND('5-man'!BH$62&lt;=IF('5-man'!$BF$42="",999,'5-man'!$BF$42),OR('5-man'!BH$67="D",LEFT('5-man'!BH$67,3)="ST&gt;",OR(AND('5-man'!BH$63="ST&gt;5",BH252&gt;=100),AND('5-man'!BH$64="ST&gt;5",BH260&gt;=100),AND('5-man'!BH$65="ST&gt;5",BH268&gt;=100),AND('5-man'!BH$66="ST&gt;5",BH276&gt;=100))))),'5-man'!BH$62,0)</f>
        <v/>
      </c>
      <c r="BI291">
        <f>IF(OR('5-man'!BI$67="P",OR('5-man'!BI$67="R",'5-man'!BI$62=$R$290),AND('5-man'!BI$62&lt;=IF('5-man'!$BF$42="",999,'5-man'!$BF$42),OR('5-man'!BI$67="D",LEFT('5-man'!BI$67,3)="ST&gt;",OR(AND('5-man'!BI$63="ST&gt;5",BI252&gt;=100),AND('5-man'!BI$64="ST&gt;5",BI260&gt;=100),AND('5-man'!BI$65="ST&gt;5",BI268&gt;=100),AND('5-man'!BI$66="ST&gt;5",BI276&gt;=100))))),'5-man'!BI$62,0)</f>
        <v/>
      </c>
      <c r="BJ291">
        <f>IF(OR('5-man'!BJ$67="P",OR('5-man'!BJ$67="R",'5-man'!BJ$62=$R$290),AND('5-man'!BJ$62&lt;=IF('5-man'!$BF$42="",999,'5-man'!$BF$42),OR('5-man'!BJ$67="D",LEFT('5-man'!BJ$67,3)="ST&gt;",OR(AND('5-man'!BJ$63="ST&gt;5",BJ252&gt;=100),AND('5-man'!BJ$64="ST&gt;5",BJ260&gt;=100),AND('5-man'!BJ$65="ST&gt;5",BJ268&gt;=100),AND('5-man'!BJ$66="ST&gt;5",BJ276&gt;=100))))),'5-man'!BJ$62,0)</f>
        <v/>
      </c>
      <c r="BK291">
        <f>IF(OR('5-man'!BK$67="P",OR('5-man'!BK$67="R",'5-man'!BK$62=$R$290),AND('5-man'!BK$62&lt;=IF('5-man'!$BF$42="",999,'5-man'!$BF$42),OR('5-man'!BK$67="D",LEFT('5-man'!BK$67,3)="ST&gt;",OR(AND('5-man'!BK$63="ST&gt;5",BK252&gt;=100),AND('5-man'!BK$64="ST&gt;5",BK260&gt;=100),AND('5-man'!BK$65="ST&gt;5",BK268&gt;=100),AND('5-man'!BK$66="ST&gt;5",BK276&gt;=100))))),'5-man'!BK$62,0)</f>
        <v/>
      </c>
      <c r="BL291">
        <f>IF(OR('5-man'!BL$67="P",OR('5-man'!BL$67="R",'5-man'!BL$62=$R$290),AND('5-man'!BL$62&lt;=IF('5-man'!$BF$42="",999,'5-man'!$BF$42),OR('5-man'!BL$67="D",LEFT('5-man'!BL$67,3)="ST&gt;",OR(AND('5-man'!BL$63="ST&gt;5",BL252&gt;=100),AND('5-man'!BL$64="ST&gt;5",BL260&gt;=100),AND('5-man'!BL$65="ST&gt;5",BL268&gt;=100),AND('5-man'!BL$66="ST&gt;5",BL276&gt;=100))))),'5-man'!BL$62,0)</f>
        <v/>
      </c>
      <c r="BM291">
        <f>IF(OR('5-man'!BM$67="P",OR('5-man'!BM$67="R",'5-man'!BM$62=$R$290),AND('5-man'!BM$62&lt;=IF('5-man'!$BF$42="",999,'5-man'!$BF$42),OR('5-man'!BM$67="D",LEFT('5-man'!BM$67,3)="ST&gt;",OR(AND('5-man'!BM$63="ST&gt;5",BM252&gt;=100),AND('5-man'!BM$64="ST&gt;5",BM260&gt;=100),AND('5-man'!BM$65="ST&gt;5",BM268&gt;=100),AND('5-man'!BM$66="ST&gt;5",BM276&gt;=100))))),'5-man'!BM$62,0)</f>
        <v/>
      </c>
      <c r="BN291">
        <f>IF(OR('5-man'!BN$67="P",OR('5-man'!BN$67="R",'5-man'!BN$62=$R$290),AND('5-man'!BN$62&lt;=IF('5-man'!$BF$42="",999,'5-man'!$BF$42),OR('5-man'!BN$67="D",LEFT('5-man'!BN$67,3)="ST&gt;",OR(AND('5-man'!BN$63="ST&gt;5",BN252&gt;=100),AND('5-man'!BN$64="ST&gt;5",BN260&gt;=100),AND('5-man'!BN$65="ST&gt;5",BN268&gt;=100),AND('5-man'!BN$66="ST&gt;5",BN276&gt;=100))))),'5-man'!BN$62,0)</f>
        <v/>
      </c>
      <c r="BO291">
        <f>IF(OR('5-man'!BO$67="P",OR('5-man'!BO$67="R",'5-man'!BO$62=$R$290),AND('5-man'!BO$62&lt;=IF('5-man'!$BF$42="",999,'5-man'!$BF$42),OR('5-man'!BO$67="D",LEFT('5-man'!BO$67,3)="ST&gt;",OR(AND('5-man'!BO$63="ST&gt;5",BO252&gt;=100),AND('5-man'!BO$64="ST&gt;5",BO260&gt;=100),AND('5-man'!BO$65="ST&gt;5",BO268&gt;=100),AND('5-man'!BO$66="ST&gt;5",BO276&gt;=100))))),'5-man'!BO$62,0)</f>
        <v/>
      </c>
      <c r="BP291">
        <f>IF(OR('5-man'!BP$67="P",OR('5-man'!BP$67="R",'5-man'!BP$62=$R$290),AND('5-man'!BP$62&lt;=IF('5-man'!$BF$42="",999,'5-man'!$BF$42),OR('5-man'!BP$67="D",LEFT('5-man'!BP$67,3)="ST&gt;",OR(AND('5-man'!BP$63="ST&gt;5",BP252&gt;=100),AND('5-man'!BP$64="ST&gt;5",BP260&gt;=100),AND('5-man'!BP$65="ST&gt;5",BP268&gt;=100),AND('5-man'!BP$66="ST&gt;5",BP276&gt;=100))))),'5-man'!BP$62,0)</f>
        <v/>
      </c>
      <c r="BQ291">
        <f>IF(OR('5-man'!BQ$67="P",OR('5-man'!BQ$67="R",'5-man'!BQ$62=$R$290),AND('5-man'!BQ$62&lt;=IF('5-man'!$BF$42="",999,'5-man'!$BF$42),OR('5-man'!BQ$67="D",LEFT('5-man'!BQ$67,3)="ST&gt;",OR(AND('5-man'!BQ$63="ST&gt;5",BQ252&gt;=100),AND('5-man'!BQ$64="ST&gt;5",BQ260&gt;=100),AND('5-man'!BQ$65="ST&gt;5",BQ268&gt;=100),AND('5-man'!BQ$66="ST&gt;5",BQ276&gt;=100))))),'5-man'!BQ$62,0)</f>
        <v/>
      </c>
      <c r="BR291">
        <f>IF(OR('5-man'!BR$67="P",OR('5-man'!BR$67="R",'5-man'!BR$62=$R$290),AND('5-man'!BR$62&lt;=IF('5-man'!$BF$42="",999,'5-man'!$BF$42),OR('5-man'!BR$67="D",LEFT('5-man'!BR$67,3)="ST&gt;",OR(AND('5-man'!BR$63="ST&gt;5",BR252&gt;=100),AND('5-man'!BR$64="ST&gt;5",BR260&gt;=100),AND('5-man'!BR$65="ST&gt;5",BR268&gt;=100),AND('5-man'!BR$66="ST&gt;5",BR276&gt;=100))))),'5-man'!BR$62,0)</f>
        <v/>
      </c>
      <c r="BS291">
        <f>IF(OR('5-man'!BS$67="P",OR('5-man'!BS$67="R",'5-man'!BS$62=$R$290),AND('5-man'!BS$62&lt;=IF('5-man'!$BF$42="",999,'5-man'!$BF$42),OR('5-man'!BS$67="D",LEFT('5-man'!BS$67,3)="ST&gt;",OR(AND('5-man'!BS$63="ST&gt;5",BS252&gt;=100),AND('5-man'!BS$64="ST&gt;5",BS260&gt;=100),AND('5-man'!BS$65="ST&gt;5",BS268&gt;=100),AND('5-man'!BS$66="ST&gt;5",BS276&gt;=100))))),'5-man'!BS$62,0)</f>
        <v/>
      </c>
      <c r="BT291">
        <f>IF(OR('5-man'!BT$67="P",OR('5-man'!BT$67="R",'5-man'!BT$62=$R$290),AND('5-man'!BT$62&lt;=IF('5-man'!$BF$42="",999,'5-man'!$BF$42),OR('5-man'!BT$67="D",LEFT('5-man'!BT$67,3)="ST&gt;",OR(AND('5-man'!BT$63="ST&gt;5",BT252&gt;=100),AND('5-man'!BT$64="ST&gt;5",BT260&gt;=100),AND('5-man'!BT$65="ST&gt;5",BT268&gt;=100),AND('5-man'!BT$66="ST&gt;5",BT276&gt;=100))))),'5-man'!BT$62,0)</f>
        <v/>
      </c>
      <c r="BU291">
        <f>IF(OR('5-man'!BU$67="P",OR('5-man'!BU$67="R",'5-man'!BU$62=$R$290),AND('5-man'!BU$62&lt;=IF('5-man'!$BF$42="",999,'5-man'!$BF$42),OR('5-man'!BU$67="D",LEFT('5-man'!BU$67,3)="ST&gt;",OR(AND('5-man'!BU$63="ST&gt;5",BU252&gt;=100),AND('5-man'!BU$64="ST&gt;5",BU260&gt;=100),AND('5-man'!BU$65="ST&gt;5",BU268&gt;=100),AND('5-man'!BU$66="ST&gt;5",BU276&gt;=100))))),'5-man'!BU$62,0)</f>
        <v/>
      </c>
      <c r="BV291">
        <f>IF(OR('5-man'!BV$67="P",OR('5-man'!BV$67="R",'5-man'!BV$62=$R$290),AND('5-man'!BV$62&lt;=IF('5-man'!$BF$42="",999,'5-man'!$BF$42),OR('5-man'!BV$67="D",LEFT('5-man'!BV$67,3)="ST&gt;",OR(AND('5-man'!BV$63="ST&gt;5",BV252&gt;=100),AND('5-man'!BV$64="ST&gt;5",BV260&gt;=100),AND('5-man'!BV$65="ST&gt;5",BV268&gt;=100),AND('5-man'!BV$66="ST&gt;5",BV276&gt;=100))))),'5-man'!BV$62,0)</f>
        <v/>
      </c>
      <c r="BW291">
        <f>IF(OR('5-man'!BW$67="P",OR('5-man'!BW$67="R",'5-man'!BW$62=$R$290),AND('5-man'!BW$62&lt;=IF('5-man'!$BF$42="",999,'5-man'!$BF$42),OR('5-man'!BW$67="D",LEFT('5-man'!BW$67,3)="ST&gt;",OR(AND('5-man'!BW$63="ST&gt;5",BW252&gt;=100),AND('5-man'!BW$64="ST&gt;5",BW260&gt;=100),AND('5-man'!BW$65="ST&gt;5",BW268&gt;=100),AND('5-man'!BW$66="ST&gt;5",BW276&gt;=100))))),'5-man'!BW$62,0)</f>
        <v/>
      </c>
      <c r="BX291">
        <f>IF(OR('5-man'!BX$67="P",OR('5-man'!BX$67="R",'5-man'!BX$62=$R$290),AND('5-man'!BX$62&lt;=IF('5-man'!$BF$42="",999,'5-man'!$BF$42),OR('5-man'!BX$67="D",LEFT('5-man'!BX$67,3)="ST&gt;",OR(AND('5-man'!BX$63="ST&gt;5",BX252&gt;=100),AND('5-man'!BX$64="ST&gt;5",BX260&gt;=100),AND('5-man'!BX$65="ST&gt;5",BX268&gt;=100),AND('5-man'!BX$66="ST&gt;5",BX276&gt;=100))))),'5-man'!BX$62,0)</f>
        <v/>
      </c>
      <c r="BY291">
        <f>IF(OR('5-man'!BY$67="P",OR('5-man'!BY$67="R",'5-man'!BY$62=$R$290),AND('5-man'!BY$62&lt;=IF('5-man'!$BF$42="",999,'5-man'!$BF$42),OR('5-man'!BY$67="D",LEFT('5-man'!BY$67,3)="ST&gt;",OR(AND('5-man'!BY$63="ST&gt;5",BY252&gt;=100),AND('5-man'!BY$64="ST&gt;5",BY260&gt;=100),AND('5-man'!BY$65="ST&gt;5",BY268&gt;=100),AND('5-man'!BY$66="ST&gt;5",BY276&gt;=100))))),'5-man'!BY$62,0)</f>
        <v/>
      </c>
      <c r="BZ291">
        <f>IF(OR('5-man'!BZ$67="P",OR('5-man'!BZ$67="R",'5-man'!BZ$62=$R$290),AND('5-man'!BZ$62&lt;=IF('5-man'!$BF$42="",999,'5-man'!$BF$42),OR('5-man'!BZ$67="D",LEFT('5-man'!BZ$67,3)="ST&gt;",OR(AND('5-man'!BZ$63="ST&gt;5",BZ252&gt;=100),AND('5-man'!BZ$64="ST&gt;5",BZ260&gt;=100),AND('5-man'!BZ$65="ST&gt;5",BZ268&gt;=100),AND('5-man'!BZ$66="ST&gt;5",BZ276&gt;=100))))),'5-man'!BZ$62,0)</f>
        <v/>
      </c>
      <c r="CA291">
        <f>IF(OR('5-man'!CA$67="P",OR('5-man'!CA$67="R",'5-man'!CA$62=$R$290),AND('5-man'!CA$62&lt;=IF('5-man'!$BF$42="",999,'5-man'!$BF$42),OR('5-man'!CA$67="D",LEFT('5-man'!CA$67,3)="ST&gt;",OR(AND('5-man'!CA$63="ST&gt;5",CA252&gt;=100),AND('5-man'!CA$64="ST&gt;5",CA260&gt;=100),AND('5-man'!CA$65="ST&gt;5",CA268&gt;=100),AND('5-man'!CA$66="ST&gt;5",CA276&gt;=100))))),'5-man'!CA$62,0)</f>
        <v/>
      </c>
      <c r="CB291">
        <f>IF(OR('5-man'!CB$67="P",OR('5-man'!CB$67="R",'5-man'!CB$62=$R$290),AND('5-man'!CB$62&lt;=IF('5-man'!$BF$42="",999,'5-man'!$BF$42),OR('5-man'!CB$67="D",LEFT('5-man'!CB$67,3)="ST&gt;",OR(AND('5-man'!CB$63="ST&gt;5",CB252&gt;=100),AND('5-man'!CB$64="ST&gt;5",CB260&gt;=100),AND('5-man'!CB$65="ST&gt;5",CB268&gt;=100),AND('5-man'!CB$66="ST&gt;5",CB276&gt;=100))))),'5-man'!CB$62,0)</f>
        <v/>
      </c>
      <c r="CC291">
        <f>IF(OR('5-man'!CC$67="P",OR('5-man'!CC$67="R",'5-man'!CC$62=$R$290),AND('5-man'!CC$62&lt;=IF('5-man'!$BF$42="",999,'5-man'!$BF$42),OR('5-man'!CC$67="D",LEFT('5-man'!CC$67,3)="ST&gt;",OR(AND('5-man'!CC$63="ST&gt;5",CC252&gt;=100),AND('5-man'!CC$64="ST&gt;5",CC260&gt;=100),AND('5-man'!CC$65="ST&gt;5",CC268&gt;=100),AND('5-man'!CC$66="ST&gt;5",CC276&gt;=100))))),'5-man'!CC$62,0)</f>
        <v/>
      </c>
      <c r="CD291">
        <f>IF(OR('5-man'!CD$67="P",OR('5-man'!CD$67="R",'5-man'!CD$62=$R$290),AND('5-man'!CD$62&lt;=IF('5-man'!$BF$42="",999,'5-man'!$BF$42),OR('5-man'!CD$67="D",LEFT('5-man'!CD$67,3)="ST&gt;",OR(AND('5-man'!CD$63="ST&gt;5",CD252&gt;=100),AND('5-man'!CD$64="ST&gt;5",CD260&gt;=100),AND('5-man'!CD$65="ST&gt;5",CD268&gt;=100),AND('5-man'!CD$66="ST&gt;5",CD276&gt;=100))))),'5-man'!CD$62,0)</f>
        <v/>
      </c>
    </row>
    <row r="292">
      <c r="A292" t="inlineStr">
        <is>
          <t>cum mean</t>
        </is>
      </c>
      <c r="B292" t="n">
        <v>0</v>
      </c>
      <c r="C292">
        <f>B292+C256+C264+C272+C280+C288+(0)*1.2727/4</f>
        <v/>
      </c>
      <c r="D292">
        <f>C292+D256+D264+D272+D280+D288+(B255+B263+B271+B279+B287)*1.2727/4</f>
        <v/>
      </c>
      <c r="E292">
        <f>D292+E256+E264+E272+E280+E288+(C255+C263+C271+C279+C287)*1.2727/4</f>
        <v/>
      </c>
      <c r="F292">
        <f>E292+F256+F264+F272+F280+F288+(D255+D263+D271+D279+D287)*1.2727/4</f>
        <v/>
      </c>
      <c r="G292">
        <f>F292+G256+G264+G272+G280+G288+(E255+E263+E271+E279+E287)*1.2727/4</f>
        <v/>
      </c>
      <c r="H292">
        <f>G292+H256+H264+H272+H280+H288+(F255+F263+F271+F279+F287)*1.2727/4</f>
        <v/>
      </c>
      <c r="I292">
        <f>H292+I256+I264+I272+I280+I288+(G255+G263+G271+G279+G287)*1.2727/4</f>
        <v/>
      </c>
      <c r="J292">
        <f>I292+J256+J264+J272+J280+J288+(H255+H263+H271+H279+H287)*1.2727/4</f>
        <v/>
      </c>
      <c r="K292">
        <f>J292+K256+K264+K272+K280+K288+(I255+I263+I271+I279+I287)*1.2727/4</f>
        <v/>
      </c>
      <c r="L292">
        <f>K292+L256+L264+L272+L280+L288+(J255+J263+J271+J279+J287)*1.2727/4</f>
        <v/>
      </c>
      <c r="M292">
        <f>L292+M256+M264+M272+M280+M288+(K255+K263+K271+K279+K287)*1.2727/4</f>
        <v/>
      </c>
      <c r="N292">
        <f>M292+N256+N264+N272+N280+N288+(L255+L263+L271+L279+L287)*1.2727/4</f>
        <v/>
      </c>
      <c r="O292">
        <f>N292+O256+O264+O272+O280+O288+(M255+M263+M271+M279+M287)*1.2727/4</f>
        <v/>
      </c>
      <c r="P292">
        <f>O292+P256+P264+P272+P280+P288+(N255+N263+N271+N279+N287)*1.2727/4</f>
        <v/>
      </c>
      <c r="Q292">
        <f>P292+Q256+Q264+Q272+Q280+Q288+(O255+O263+O271+O279+O287)*1.2727/4</f>
        <v/>
      </c>
      <c r="R292">
        <f>Q292+R256+R264+R272+R280+R288+(P255+P263+P271+P279+P287)*1.2727/4</f>
        <v/>
      </c>
      <c r="S292">
        <f>R292+S256+S264+S272+S280+S288+(Q255+Q263+Q271+Q279+Q287)*1.2727/4</f>
        <v/>
      </c>
      <c r="T292">
        <f>S292+T256+T264+T272+T280+T288+(R255+R263+R271+R279+R287)*1.2727/4</f>
        <v/>
      </c>
      <c r="U292">
        <f>T292+U256+U264+U272+U280+U288+(S255+S263+S271+S279+S287)*1.2727/4</f>
        <v/>
      </c>
      <c r="V292">
        <f>U292+V256+V264+V272+V280+V288+(T255+T263+T271+T279+T287)*1.2727/4</f>
        <v/>
      </c>
      <c r="W292">
        <f>V292+W256+W264+W272+W280+W288+(U255+U263+U271+U279+U287)*1.2727/4</f>
        <v/>
      </c>
      <c r="X292">
        <f>W292+X256+X264+X272+X280+X288+(V255+V263+V271+V279+V287)*1.2727/4</f>
        <v/>
      </c>
      <c r="Y292">
        <f>X292+Y256+Y264+Y272+Y280+Y288+(W255+W263+W271+W279+W287)*1.2727/4</f>
        <v/>
      </c>
      <c r="Z292">
        <f>Y292+Z256+Z264+Z272+Z280+Z288+(X255+X263+X271+X279+X287)*1.2727/4</f>
        <v/>
      </c>
      <c r="AA292">
        <f>Z292+AA256+AA264+AA272+AA280+AA288+(Y255+Y263+Y271+Y279+Y287)*1.2727/4</f>
        <v/>
      </c>
      <c r="AB292">
        <f>AA292+AB256+AB264+AB272+AB280+AB288+(Z255+Z263+Z271+Z279+Z287)*1.2727/4</f>
        <v/>
      </c>
      <c r="AC292">
        <f>AB292+AC256+AC264+AC272+AC280+AC288+(AA255+AA263+AA271+AA279+AA287)*1.2727/4</f>
        <v/>
      </c>
      <c r="AD292">
        <f>AC292+AD256+AD264+AD272+AD280+AD288+(AB255+AB263+AB271+AB279+AB287)*1.2727/4</f>
        <v/>
      </c>
      <c r="AE292">
        <f>AD292+AE256+AE264+AE272+AE280+AE288+(AC255+AC263+AC271+AC279+AC287)*1.2727/4</f>
        <v/>
      </c>
      <c r="AF292">
        <f>AE292+AF256+AF264+AF272+AF280+AF288+(AD255+AD263+AD271+AD279+AD287)*1.2727/4</f>
        <v/>
      </c>
      <c r="AG292">
        <f>AF292+AG256+AG264+AG272+AG280+AG288+(AE255+AE263+AE271+AE279+AE287)*1.2727/4</f>
        <v/>
      </c>
      <c r="AH292">
        <f>AG292+AH256+AH264+AH272+AH280+AH288+(AF255+AF263+AF271+AF279+AF287)*1.2727/4</f>
        <v/>
      </c>
      <c r="AI292">
        <f>AH292+AI256+AI264+AI272+AI280+AI288+(AG255+AG263+AG271+AG279+AG287)*1.2727/4</f>
        <v/>
      </c>
      <c r="AJ292">
        <f>AI292+AJ256+AJ264+AJ272+AJ280+AJ288+(AH255+AH263+AH271+AH279+AH287)*1.2727/4</f>
        <v/>
      </c>
      <c r="AK292">
        <f>AJ292+AK256+AK264+AK272+AK280+AK288+(AI255+AI263+AI271+AI279+AI287)*1.2727/4</f>
        <v/>
      </c>
      <c r="AL292">
        <f>AK292+AL256+AL264+AL272+AL280+AL288+(AJ255+AJ263+AJ271+AJ279+AJ287)*1.2727/4</f>
        <v/>
      </c>
      <c r="AM292">
        <f>AL292+AM256+AM264+AM272+AM280+AM288+(AK255+AK263+AK271+AK279+AK287)*1.2727/4</f>
        <v/>
      </c>
      <c r="AN292">
        <f>AM292+AN256+AN264+AN272+AN280+AN288+(AL255+AL263+AL271+AL279+AL287)*1.2727/4</f>
        <v/>
      </c>
      <c r="AO292">
        <f>AN292+AO256+AO264+AO272+AO280+AO288+(AM255+AM263+AM271+AM279+AM287)*1.2727/4</f>
        <v/>
      </c>
      <c r="AP292">
        <f>AO292+AP256+AP264+AP272+AP280+AP288+(AN255+AN263+AN271+AN279+AN287)*1.2727/4</f>
        <v/>
      </c>
      <c r="AQ292">
        <f>AP292+AQ256+AQ264+AQ272+AQ280+AQ288+(AO255+AO263+AO271+AO279+AO287)*1.2727/4</f>
        <v/>
      </c>
      <c r="AR292">
        <f>AQ292+AR256+AR264+AR272+AR280+AR288+(AP255+AP263+AP271+AP279+AP287)*1.2727/4</f>
        <v/>
      </c>
      <c r="AS292">
        <f>AR292+AS256+AS264+AS272+AS280+AS288+(AQ255+AQ263+AQ271+AQ279+AQ287)*1.2727/4</f>
        <v/>
      </c>
      <c r="AT292">
        <f>AS292+AT256+AT264+AT272+AT280+AT288+(AR255+AR263+AR271+AR279+AR287)*1.2727/4</f>
        <v/>
      </c>
      <c r="AU292">
        <f>AT292+AU256+AU264+AU272+AU280+AU288+(AS255+AS263+AS271+AS279+AS287)*1.2727/4</f>
        <v/>
      </c>
      <c r="AV292">
        <f>AU292+AV256+AV264+AV272+AV280+AV288+(AT255+AT263+AT271+AT279+AT287)*1.2727/4</f>
        <v/>
      </c>
      <c r="AW292">
        <f>AV292+AW256+AW264+AW272+AW280+AW288+(AU255+AU263+AU271+AU279+AU287)*1.2727/4</f>
        <v/>
      </c>
      <c r="AX292">
        <f>AW292+AX256+AX264+AX272+AX280+AX288+(AV255+AV263+AV271+AV279+AV287)*1.2727/4</f>
        <v/>
      </c>
      <c r="AY292">
        <f>AX292+AY256+AY264+AY272+AY280+AY288+(AW255+AW263+AW271+AW279+AW287)*1.2727/4</f>
        <v/>
      </c>
      <c r="AZ292">
        <f>AY292+AZ256+AZ264+AZ272+AZ280+AZ288+(AX255+AX263+AX271+AX279+AX287)*1.2727/4</f>
        <v/>
      </c>
      <c r="BA292">
        <f>AZ292+BA256+BA264+BA272+BA280+BA288+(AY255+AY263+AY271+AY279+AY287)*1.2727/4</f>
        <v/>
      </c>
      <c r="BB292">
        <f>BA292+BB256+BB264+BB272+BB280+BB288+(AZ255+AZ263+AZ271+AZ279+AZ287)*1.2727/4</f>
        <v/>
      </c>
      <c r="BC292">
        <f>BB292+BC256+BC264+BC272+BC280+BC288+(BA255+BA263+BA271+BA279+BA287)*1.2727/4</f>
        <v/>
      </c>
      <c r="BD292">
        <f>BC292+BD256+BD264+BD272+BD280+BD288+(BB255+BB263+BB271+BB279+BB287)*1.2727/4</f>
        <v/>
      </c>
      <c r="BE292">
        <f>BD292+BE256+BE264+BE272+BE280+BE288+(BC255+BC263+BC271+BC279+BC287)*1.2727/4</f>
        <v/>
      </c>
      <c r="BF292">
        <f>BE292+BF256+BF264+BF272+BF280+BF288+(BD255+BD263+BD271+BD279+BD287)*1.2727/4</f>
        <v/>
      </c>
      <c r="BG292">
        <f>BF292+BG256+BG264+BG272+BG280+BG288+(BE255+BE263+BE271+BE279+BE287)*1.2727/4</f>
        <v/>
      </c>
      <c r="BH292">
        <f>BG292+BH256+BH264+BH272+BH280+BH288+(BF255+BF263+BF271+BF279+BF287)*1.2727/4</f>
        <v/>
      </c>
      <c r="BI292">
        <f>BH292+BI256+BI264+BI272+BI280+BI288+(BG255+BG263+BG271+BG279+BG287)*1.2727/4</f>
        <v/>
      </c>
      <c r="BJ292">
        <f>BI292+BJ256+BJ264+BJ272+BJ280+BJ288+(BH255+BH263+BH271+BH279+BH287)*1.2727/4</f>
        <v/>
      </c>
      <c r="BK292">
        <f>BJ292+BK256+BK264+BK272+BK280+BK288+(BI255+BI263+BI271+BI279+BI287)*1.2727/4</f>
        <v/>
      </c>
      <c r="BL292">
        <f>BK292+BL256+BL264+BL272+BL280+BL288+(BJ255+BJ263+BJ271+BJ279+BJ287)*1.2727/4</f>
        <v/>
      </c>
      <c r="BM292">
        <f>BL292+BM256+BM264+BM272+BM280+BM288+(BK255+BK263+BK271+BK279+BK287)*1.2727/4</f>
        <v/>
      </c>
      <c r="BN292">
        <f>BM292+BN256+BN264+BN272+BN280+BN288+(BL255+BL263+BL271+BL279+BL287)*1.2727/4</f>
        <v/>
      </c>
      <c r="BO292">
        <f>BN292+BO256+BO264+BO272+BO280+BO288+(BM255+BM263+BM271+BM279+BM287)*1.2727/4</f>
        <v/>
      </c>
      <c r="BP292">
        <f>BO292+BP256+BP264+BP272+BP280+BP288+(BN255+BN263+BN271+BN279+BN287)*1.2727/4</f>
        <v/>
      </c>
      <c r="BQ292">
        <f>BP292+BQ256+BQ264+BQ272+BQ280+BQ288+(BO255+BO263+BO271+BO279+BO287)*1.2727/4</f>
        <v/>
      </c>
      <c r="BR292">
        <f>BQ292+BR256+BR264+BR272+BR280+BR288+(BP255+BP263+BP271+BP279+BP287)*1.2727/4</f>
        <v/>
      </c>
      <c r="BS292">
        <f>BR292+BS256+BS264+BS272+BS280+BS288+(BQ255+BQ263+BQ271+BQ279+BQ287)*1.2727/4</f>
        <v/>
      </c>
      <c r="BT292">
        <f>BS292+BT256+BT264+BT272+BT280+BT288+(BR255+BR263+BR271+BR279+BR287)*1.2727/4</f>
        <v/>
      </c>
      <c r="BU292">
        <f>BT292+BU256+BU264+BU272+BU280+BU288+(BS255+BS263+BS271+BS279+BS287)*1.2727/4</f>
        <v/>
      </c>
      <c r="BV292">
        <f>BU292+BV256+BV264+BV272+BV280+BV288+(BT255+BT263+BT271+BT279+BT287)*1.2727/4</f>
        <v/>
      </c>
      <c r="BW292">
        <f>BV292+BW256+BW264+BW272+BW280+BW288+(BU255+BU263+BU271+BU279+BU287)*1.2727/4</f>
        <v/>
      </c>
      <c r="BX292">
        <f>BW292+BX256+BX264+BX272+BX280+BX288+(BV255+BV263+BV271+BV279+BV287)*1.2727/4</f>
        <v/>
      </c>
      <c r="BY292">
        <f>BX292+BY256+BY264+BY272+BY280+BY288+(BW255+BW263+BW271+BW279+BW287)*1.2727/4</f>
        <v/>
      </c>
      <c r="BZ292">
        <f>BY292+BZ256+BZ264+BZ272+BZ280+BZ288+(BX255+BX263+BX271+BX279+BX287)*1.2727/4</f>
        <v/>
      </c>
      <c r="CA292">
        <f>BZ292+CA256+CA264+CA272+CA280+CA288+(BY255+BY263+BY271+BY279+BY287)*1.2727/4</f>
        <v/>
      </c>
      <c r="CB292">
        <f>CA292+CB256+CB264+CB272+CB280+CB288+(BZ255+BZ263+BZ271+BZ279+BZ287)*1.2727/4</f>
        <v/>
      </c>
      <c r="CC292">
        <f>CB292+CC256+CC264+CC272+CC280+CC288+(CA255+CA263+CA271+CA279+CA287)*1.2727/4</f>
        <v/>
      </c>
      <c r="CD292">
        <f>CC292+CD256+CD264+CD272+CD280+CD288+(CB255+CB263+CB271+CB279+CB287)*1.2727/4</f>
        <v/>
      </c>
    </row>
    <row r="293">
      <c r="A293" t="inlineStr">
        <is>
          <t>cum var</t>
        </is>
      </c>
      <c r="B293" t="n">
        <v>0</v>
      </c>
      <c r="C293">
        <f>B293+C257+C265+C273+C281+C289+(0)*1.1983/4</f>
        <v/>
      </c>
      <c r="D293">
        <f>C293+D257+D265+D273+D281+D289+(B255+B263+B271+B279+B287)*1.1983/4</f>
        <v/>
      </c>
      <c r="E293">
        <f>D293+E257+E265+E273+E281+E289+(C255+C263+C271+C279+C287)*1.1983/4</f>
        <v/>
      </c>
      <c r="F293">
        <f>E293+F257+F265+F273+F281+F289+(D255+D263+D271+D279+D287)*1.1983/4</f>
        <v/>
      </c>
      <c r="G293">
        <f>F293+G257+G265+G273+G281+G289+(E255+E263+E271+E279+E287)*1.1983/4</f>
        <v/>
      </c>
      <c r="H293">
        <f>G293+H257+H265+H273+H281+H289+(F255+F263+F271+F279+F287)*1.1983/4</f>
        <v/>
      </c>
      <c r="I293">
        <f>H293+I257+I265+I273+I281+I289+(G255+G263+G271+G279+G287)*1.1983/4</f>
        <v/>
      </c>
      <c r="J293">
        <f>I293+J257+J265+J273+J281+J289+(H255+H263+H271+H279+H287)*1.1983/4</f>
        <v/>
      </c>
      <c r="K293">
        <f>J293+K257+K265+K273+K281+K289+(I255+I263+I271+I279+I287)*1.1983/4</f>
        <v/>
      </c>
      <c r="L293">
        <f>K293+L257+L265+L273+L281+L289+(J255+J263+J271+J279+J287)*1.1983/4</f>
        <v/>
      </c>
      <c r="M293">
        <f>L293+M257+M265+M273+M281+M289+(K255+K263+K271+K279+K287)*1.1983/4</f>
        <v/>
      </c>
      <c r="N293">
        <f>M293+N257+N265+N273+N281+N289+(L255+L263+L271+L279+L287)*1.1983/4</f>
        <v/>
      </c>
      <c r="O293">
        <f>N293+O257+O265+O273+O281+O289+(M255+M263+M271+M279+M287)*1.1983/4</f>
        <v/>
      </c>
      <c r="P293">
        <f>O293+P257+P265+P273+P281+P289+(N255+N263+N271+N279+N287)*1.1983/4</f>
        <v/>
      </c>
      <c r="Q293">
        <f>P293+Q257+Q265+Q273+Q281+Q289+(O255+O263+O271+O279+O287)*1.1983/4</f>
        <v/>
      </c>
      <c r="R293">
        <f>Q293+R257+R265+R273+R281+R289+(P255+P263+P271+P279+P287)*1.1983/4</f>
        <v/>
      </c>
      <c r="S293">
        <f>R293+S257+S265+S273+S281+S289+(Q255+Q263+Q271+Q279+Q287)*1.1983/4</f>
        <v/>
      </c>
      <c r="T293">
        <f>S293+T257+T265+T273+T281+T289+(R255+R263+R271+R279+R287)*1.1983/4</f>
        <v/>
      </c>
      <c r="U293">
        <f>T293+U257+U265+U273+U281+U289+(S255+S263+S271+S279+S287)*1.1983/4</f>
        <v/>
      </c>
      <c r="V293">
        <f>U293+V257+V265+V273+V281+V289+(T255+T263+T271+T279+T287)*1.1983/4</f>
        <v/>
      </c>
      <c r="W293">
        <f>V293+W257+W265+W273+W281+W289+(U255+U263+U271+U279+U287)*1.1983/4</f>
        <v/>
      </c>
      <c r="X293">
        <f>W293+X257+X265+X273+X281+X289+(V255+V263+V271+V279+V287)*1.1983/4</f>
        <v/>
      </c>
      <c r="Y293">
        <f>X293+Y257+Y265+Y273+Y281+Y289+(W255+W263+W271+W279+W287)*1.1983/4</f>
        <v/>
      </c>
      <c r="Z293">
        <f>Y293+Z257+Z265+Z273+Z281+Z289+(X255+X263+X271+X279+X287)*1.1983/4</f>
        <v/>
      </c>
      <c r="AA293">
        <f>Z293+AA257+AA265+AA273+AA281+AA289+(Y255+Y263+Y271+Y279+Y287)*1.1983/4</f>
        <v/>
      </c>
      <c r="AB293">
        <f>AA293+AB257+AB265+AB273+AB281+AB289+(Z255+Z263+Z271+Z279+Z287)*1.1983/4</f>
        <v/>
      </c>
      <c r="AC293">
        <f>AB293+AC257+AC265+AC273+AC281+AC289+(AA255+AA263+AA271+AA279+AA287)*1.1983/4</f>
        <v/>
      </c>
      <c r="AD293">
        <f>AC293+AD257+AD265+AD273+AD281+AD289+(AB255+AB263+AB271+AB279+AB287)*1.1983/4</f>
        <v/>
      </c>
      <c r="AE293">
        <f>AD293+AE257+AE265+AE273+AE281+AE289+(AC255+AC263+AC271+AC279+AC287)*1.1983/4</f>
        <v/>
      </c>
      <c r="AF293">
        <f>AE293+AF257+AF265+AF273+AF281+AF289+(AD255+AD263+AD271+AD279+AD287)*1.1983/4</f>
        <v/>
      </c>
      <c r="AG293">
        <f>AF293+AG257+AG265+AG273+AG281+AG289+(AE255+AE263+AE271+AE279+AE287)*1.1983/4</f>
        <v/>
      </c>
      <c r="AH293">
        <f>AG293+AH257+AH265+AH273+AH281+AH289+(AF255+AF263+AF271+AF279+AF287)*1.1983/4</f>
        <v/>
      </c>
      <c r="AI293">
        <f>AH293+AI257+AI265+AI273+AI281+AI289+(AG255+AG263+AG271+AG279+AG287)*1.1983/4</f>
        <v/>
      </c>
      <c r="AJ293">
        <f>AI293+AJ257+AJ265+AJ273+AJ281+AJ289+(AH255+AH263+AH271+AH279+AH287)*1.1983/4</f>
        <v/>
      </c>
      <c r="AK293">
        <f>AJ293+AK257+AK265+AK273+AK281+AK289+(AI255+AI263+AI271+AI279+AI287)*1.1983/4</f>
        <v/>
      </c>
      <c r="AL293">
        <f>AK293+AL257+AL265+AL273+AL281+AL289+(AJ255+AJ263+AJ271+AJ279+AJ287)*1.1983/4</f>
        <v/>
      </c>
      <c r="AM293">
        <f>AL293+AM257+AM265+AM273+AM281+AM289+(AK255+AK263+AK271+AK279+AK287)*1.1983/4</f>
        <v/>
      </c>
      <c r="AN293">
        <f>AM293+AN257+AN265+AN273+AN281+AN289+(AL255+AL263+AL271+AL279+AL287)*1.1983/4</f>
        <v/>
      </c>
      <c r="AO293">
        <f>AN293+AO257+AO265+AO273+AO281+AO289+(AM255+AM263+AM271+AM279+AM287)*1.1983/4</f>
        <v/>
      </c>
      <c r="AP293">
        <f>AO293+AP257+AP265+AP273+AP281+AP289+(AN255+AN263+AN271+AN279+AN287)*1.1983/4</f>
        <v/>
      </c>
      <c r="AQ293">
        <f>AP293+AQ257+AQ265+AQ273+AQ281+AQ289+(AO255+AO263+AO271+AO279+AO287)*1.1983/4</f>
        <v/>
      </c>
      <c r="AR293">
        <f>AQ293+AR257+AR265+AR273+AR281+AR289+(AP255+AP263+AP271+AP279+AP287)*1.1983/4</f>
        <v/>
      </c>
      <c r="AS293">
        <f>AR293+AS257+AS265+AS273+AS281+AS289+(AQ255+AQ263+AQ271+AQ279+AQ287)*1.1983/4</f>
        <v/>
      </c>
      <c r="AT293">
        <f>AS293+AT257+AT265+AT273+AT281+AT289+(AR255+AR263+AR271+AR279+AR287)*1.1983/4</f>
        <v/>
      </c>
      <c r="AU293">
        <f>AT293+AU257+AU265+AU273+AU281+AU289+(AS255+AS263+AS271+AS279+AS287)*1.1983/4</f>
        <v/>
      </c>
      <c r="AV293">
        <f>AU293+AV257+AV265+AV273+AV281+AV289+(AT255+AT263+AT271+AT279+AT287)*1.1983/4</f>
        <v/>
      </c>
      <c r="AW293">
        <f>AV293+AW257+AW265+AW273+AW281+AW289+(AU255+AU263+AU271+AU279+AU287)*1.1983/4</f>
        <v/>
      </c>
      <c r="AX293">
        <f>AW293+AX257+AX265+AX273+AX281+AX289+(AV255+AV263+AV271+AV279+AV287)*1.1983/4</f>
        <v/>
      </c>
      <c r="AY293">
        <f>AX293+AY257+AY265+AY273+AY281+AY289+(AW255+AW263+AW271+AW279+AW287)*1.1983/4</f>
        <v/>
      </c>
      <c r="AZ293">
        <f>AY293+AZ257+AZ265+AZ273+AZ281+AZ289+(AX255+AX263+AX271+AX279+AX287)*1.1983/4</f>
        <v/>
      </c>
      <c r="BA293">
        <f>AZ293+BA257+BA265+BA273+BA281+BA289+(AY255+AY263+AY271+AY279+AY287)*1.1983/4</f>
        <v/>
      </c>
      <c r="BB293">
        <f>BA293+BB257+BB265+BB273+BB281+BB289+(AZ255+AZ263+AZ271+AZ279+AZ287)*1.1983/4</f>
        <v/>
      </c>
      <c r="BC293">
        <f>BB293+BC257+BC265+BC273+BC281+BC289+(BA255+BA263+BA271+BA279+BA287)*1.1983/4</f>
        <v/>
      </c>
      <c r="BD293">
        <f>BC293+BD257+BD265+BD273+BD281+BD289+(BB255+BB263+BB271+BB279+BB287)*1.1983/4</f>
        <v/>
      </c>
      <c r="BE293">
        <f>BD293+BE257+BE265+BE273+BE281+BE289+(BC255+BC263+BC271+BC279+BC287)*1.1983/4</f>
        <v/>
      </c>
      <c r="BF293">
        <f>BE293+BF257+BF265+BF273+BF281+BF289+(BD255+BD263+BD271+BD279+BD287)*1.1983/4</f>
        <v/>
      </c>
      <c r="BG293">
        <f>BF293+BG257+BG265+BG273+BG281+BG289+(BE255+BE263+BE271+BE279+BE287)*1.1983/4</f>
        <v/>
      </c>
      <c r="BH293">
        <f>BG293+BH257+BH265+BH273+BH281+BH289+(BF255+BF263+BF271+BF279+BF287)*1.1983/4</f>
        <v/>
      </c>
      <c r="BI293">
        <f>BH293+BI257+BI265+BI273+BI281+BI289+(BG255+BG263+BG271+BG279+BG287)*1.1983/4</f>
        <v/>
      </c>
      <c r="BJ293">
        <f>BI293+BJ257+BJ265+BJ273+BJ281+BJ289+(BH255+BH263+BH271+BH279+BH287)*1.1983/4</f>
        <v/>
      </c>
      <c r="BK293">
        <f>BJ293+BK257+BK265+BK273+BK281+BK289+(BI255+BI263+BI271+BI279+BI287)*1.1983/4</f>
        <v/>
      </c>
      <c r="BL293">
        <f>BK293+BL257+BL265+BL273+BL281+BL289+(BJ255+BJ263+BJ271+BJ279+BJ287)*1.1983/4</f>
        <v/>
      </c>
      <c r="BM293">
        <f>BL293+BM257+BM265+BM273+BM281+BM289+(BK255+BK263+BK271+BK279+BK287)*1.1983/4</f>
        <v/>
      </c>
      <c r="BN293">
        <f>BM293+BN257+BN265+BN273+BN281+BN289+(BL255+BL263+BL271+BL279+BL287)*1.1983/4</f>
        <v/>
      </c>
      <c r="BO293">
        <f>BN293+BO257+BO265+BO273+BO281+BO289+(BM255+BM263+BM271+BM279+BM287)*1.1983/4</f>
        <v/>
      </c>
      <c r="BP293">
        <f>BO293+BP257+BP265+BP273+BP281+BP289+(BN255+BN263+BN271+BN279+BN287)*1.1983/4</f>
        <v/>
      </c>
      <c r="BQ293">
        <f>BP293+BQ257+BQ265+BQ273+BQ281+BQ289+(BO255+BO263+BO271+BO279+BO287)*1.1983/4</f>
        <v/>
      </c>
      <c r="BR293">
        <f>BQ293+BR257+BR265+BR273+BR281+BR289+(BP255+BP263+BP271+BP279+BP287)*1.1983/4</f>
        <v/>
      </c>
      <c r="BS293">
        <f>BR293+BS257+BS265+BS273+BS281+BS289+(BQ255+BQ263+BQ271+BQ279+BQ287)*1.1983/4</f>
        <v/>
      </c>
      <c r="BT293">
        <f>BS293+BT257+BT265+BT273+BT281+BT289+(BR255+BR263+BR271+BR279+BR287)*1.1983/4</f>
        <v/>
      </c>
      <c r="BU293">
        <f>BT293+BU257+BU265+BU273+BU281+BU289+(BS255+BS263+BS271+BS279+BS287)*1.1983/4</f>
        <v/>
      </c>
      <c r="BV293">
        <f>BU293+BV257+BV265+BV273+BV281+BV289+(BT255+BT263+BT271+BT279+BT287)*1.1983/4</f>
        <v/>
      </c>
      <c r="BW293">
        <f>BV293+BW257+BW265+BW273+BW281+BW289+(BU255+BU263+BU271+BU279+BU287)*1.1983/4</f>
        <v/>
      </c>
      <c r="BX293">
        <f>BW293+BX257+BX265+BX273+BX281+BX289+(BV255+BV263+BV271+BV279+BV287)*1.1983/4</f>
        <v/>
      </c>
      <c r="BY293">
        <f>BX293+BY257+BY265+BY273+BY281+BY289+(BW255+BW263+BW271+BW279+BW287)*1.1983/4</f>
        <v/>
      </c>
      <c r="BZ293">
        <f>BY293+BZ257+BZ265+BZ273+BZ281+BZ289+(BX255+BX263+BX271+BX279+BX287)*1.1983/4</f>
        <v/>
      </c>
      <c r="CA293">
        <f>BZ293+CA257+CA265+CA273+CA281+CA289+(BY255+BY263+BY271+BY279+BY287)*1.1983/4</f>
        <v/>
      </c>
      <c r="CB293">
        <f>CA293+CB257+CB265+CB273+CB281+CB289+(BZ255+BZ263+BZ271+BZ279+BZ287)*1.1983/4</f>
        <v/>
      </c>
      <c r="CC293">
        <f>CB293+CC257+CC265+CC273+CC281+CC289+(CA255+CA263+CA271+CA279+CA287)*1.1983/4</f>
        <v/>
      </c>
      <c r="CD293">
        <f>CC293+CD257+CD265+CD273+CD281+CD289+(CB255+CB263+CB271+CB279+CB287)*1.1983/4</f>
        <v/>
      </c>
    </row>
    <row r="294">
      <c r="A294" t="inlineStr">
        <is>
          <t>kill chance</t>
        </is>
      </c>
      <c r="C294">
        <f>IF(C293&lt;=0,IF(C292&gt;=2000,1,0),1-NORMDIST(2000-0.5,C292,SQRT(C293),TRUE))</f>
        <v/>
      </c>
      <c r="D294">
        <f>IF(D293&lt;=0,IF(D292&gt;=2000,1,0),1-NORMDIST(2000-0.5,D292,SQRT(D293),TRUE))</f>
        <v/>
      </c>
      <c r="E294">
        <f>IF(E293&lt;=0,IF(E292&gt;=2000,1,0),1-NORMDIST(2000-0.5,E292,SQRT(E293),TRUE))</f>
        <v/>
      </c>
      <c r="F294">
        <f>IF(F293&lt;=0,IF(F292&gt;=2000,1,0),1-NORMDIST(2000-0.5,F292,SQRT(F293),TRUE))</f>
        <v/>
      </c>
      <c r="G294">
        <f>IF(G293&lt;=0,IF(G292&gt;=2000,1,0),1-NORMDIST(2000-0.5,G292,SQRT(G293),TRUE))</f>
        <v/>
      </c>
      <c r="H294">
        <f>IF(H293&lt;=0,IF(H292&gt;=2000,1,0),1-NORMDIST(2000-0.5,H292,SQRT(H293),TRUE))</f>
        <v/>
      </c>
      <c r="I294">
        <f>IF(I293&lt;=0,IF(I292&gt;=2000,1,0),1-NORMDIST(2000-0.5,I292,SQRT(I293),TRUE))</f>
        <v/>
      </c>
      <c r="J294">
        <f>IF(J293&lt;=0,IF(J292&gt;=2000,1,0),1-NORMDIST(2000-0.5,J292,SQRT(J293),TRUE))</f>
        <v/>
      </c>
      <c r="K294">
        <f>IF(K293&lt;=0,IF(K292&gt;=2000,1,0),1-NORMDIST(2000-0.5,K292,SQRT(K293),TRUE))</f>
        <v/>
      </c>
      <c r="L294">
        <f>IF(L293&lt;=0,IF(L292&gt;=2000,1,0),1-NORMDIST(2000-0.5,L292,SQRT(L293),TRUE))</f>
        <v/>
      </c>
      <c r="M294">
        <f>IF(M293&lt;=0,IF(M292&gt;=2000,1,0),1-NORMDIST(2000-0.5,M292,SQRT(M293),TRUE))</f>
        <v/>
      </c>
      <c r="N294">
        <f>IF(N293&lt;=0,IF(N292&gt;=2000,1,0),1-NORMDIST(2000-0.5,N292,SQRT(N293),TRUE))</f>
        <v/>
      </c>
      <c r="O294">
        <f>IF(O293&lt;=0,IF(O292&gt;=2000,1,0),1-NORMDIST(2000-0.5,O292,SQRT(O293),TRUE))</f>
        <v/>
      </c>
      <c r="P294">
        <f>IF(P293&lt;=0,IF(P292&gt;=2000,1,0),1-NORMDIST(2000-0.5,P292,SQRT(P293),TRUE))</f>
        <v/>
      </c>
      <c r="Q294">
        <f>IF(Q293&lt;=0,IF(Q292&gt;=2000,1,0),1-NORMDIST(2000-0.5,Q292,SQRT(Q293),TRUE))</f>
        <v/>
      </c>
      <c r="R294">
        <f>IF(R293&lt;=0,IF(R292&gt;=2000,1,0),1-NORMDIST(2000-0.5,R292,SQRT(R293),TRUE))</f>
        <v/>
      </c>
      <c r="S294">
        <f>IF(S293&lt;=0,IF(S292&gt;=2000,1,0),1-NORMDIST(2000-0.5,S292,SQRT(S293),TRUE))</f>
        <v/>
      </c>
      <c r="T294">
        <f>IF(T293&lt;=0,IF(T292&gt;=2000,1,0),1-NORMDIST(2000-0.5,T292,SQRT(T293),TRUE))</f>
        <v/>
      </c>
      <c r="U294">
        <f>IF(U293&lt;=0,IF(U292&gt;=2000,1,0),1-NORMDIST(2000-0.5,U292,SQRT(U293),TRUE))</f>
        <v/>
      </c>
      <c r="V294">
        <f>IF(V293&lt;=0,IF(V292&gt;=2000,1,0),1-NORMDIST(2000-0.5,V292,SQRT(V293),TRUE))</f>
        <v/>
      </c>
      <c r="W294">
        <f>IF(W293&lt;=0,IF(W292&gt;=2000,1,0),1-NORMDIST(2000-0.5,W292,SQRT(W293),TRUE))</f>
        <v/>
      </c>
      <c r="X294">
        <f>IF(X293&lt;=0,IF(X292&gt;=2000,1,0),1-NORMDIST(2000-0.5,X292,SQRT(X293),TRUE))</f>
        <v/>
      </c>
      <c r="Y294">
        <f>IF(Y293&lt;=0,IF(Y292&gt;=2000,1,0),1-NORMDIST(2000-0.5,Y292,SQRT(Y293),TRUE))</f>
        <v/>
      </c>
      <c r="Z294">
        <f>IF(Z293&lt;=0,IF(Z292&gt;=2000,1,0),1-NORMDIST(2000-0.5,Z292,SQRT(Z293),TRUE))</f>
        <v/>
      </c>
      <c r="AA294">
        <f>IF(AA293&lt;=0,IF(AA292&gt;=2000,1,0),1-NORMDIST(2000-0.5,AA292,SQRT(AA293),TRUE))</f>
        <v/>
      </c>
      <c r="AB294">
        <f>IF(AB293&lt;=0,IF(AB292&gt;=2000,1,0),1-NORMDIST(2000-0.5,AB292,SQRT(AB293),TRUE))</f>
        <v/>
      </c>
      <c r="AC294">
        <f>IF(AC293&lt;=0,IF(AC292&gt;=2000,1,0),1-NORMDIST(2000-0.5,AC292,SQRT(AC293),TRUE))</f>
        <v/>
      </c>
      <c r="AD294">
        <f>IF(AD293&lt;=0,IF(AD292&gt;=2000,1,0),1-NORMDIST(2000-0.5,AD292,SQRT(AD293),TRUE))</f>
        <v/>
      </c>
      <c r="AE294">
        <f>IF(AE293&lt;=0,IF(AE292&gt;=2000,1,0),1-NORMDIST(2000-0.5,AE292,SQRT(AE293),TRUE))</f>
        <v/>
      </c>
      <c r="AF294">
        <f>IF(AF293&lt;=0,IF(AF292&gt;=2000,1,0),1-NORMDIST(2000-0.5,AF292,SQRT(AF293),TRUE))</f>
        <v/>
      </c>
      <c r="AG294">
        <f>IF(AG293&lt;=0,IF(AG292&gt;=2000,1,0),1-NORMDIST(2000-0.5,AG292,SQRT(AG293),TRUE))</f>
        <v/>
      </c>
      <c r="AH294">
        <f>IF(AH293&lt;=0,IF(AH292&gt;=2000,1,0),1-NORMDIST(2000-0.5,AH292,SQRT(AH293),TRUE))</f>
        <v/>
      </c>
      <c r="AI294">
        <f>IF(AI293&lt;=0,IF(AI292&gt;=2000,1,0),1-NORMDIST(2000-0.5,AI292,SQRT(AI293),TRUE))</f>
        <v/>
      </c>
      <c r="AJ294">
        <f>IF(AJ293&lt;=0,IF(AJ292&gt;=2000,1,0),1-NORMDIST(2000-0.5,AJ292,SQRT(AJ293),TRUE))</f>
        <v/>
      </c>
      <c r="AK294">
        <f>IF(AK293&lt;=0,IF(AK292&gt;=2000,1,0),1-NORMDIST(2000-0.5,AK292,SQRT(AK293),TRUE))</f>
        <v/>
      </c>
      <c r="AL294">
        <f>IF(AL293&lt;=0,IF(AL292&gt;=2000,1,0),1-NORMDIST(2000-0.5,AL292,SQRT(AL293),TRUE))</f>
        <v/>
      </c>
      <c r="AM294">
        <f>IF(AM293&lt;=0,IF(AM292&gt;=2000,1,0),1-NORMDIST(2000-0.5,AM292,SQRT(AM293),TRUE))</f>
        <v/>
      </c>
      <c r="AN294">
        <f>IF(AN293&lt;=0,IF(AN292&gt;=2000,1,0),1-NORMDIST(2000-0.5,AN292,SQRT(AN293),TRUE))</f>
        <v/>
      </c>
      <c r="AO294">
        <f>IF(AO293&lt;=0,IF(AO292&gt;=2000,1,0),1-NORMDIST(2000-0.5,AO292,SQRT(AO293),TRUE))</f>
        <v/>
      </c>
      <c r="AP294">
        <f>IF(AP293&lt;=0,IF(AP292&gt;=2000,1,0),1-NORMDIST(2000-0.5,AP292,SQRT(AP293),TRUE))</f>
        <v/>
      </c>
      <c r="AQ294">
        <f>IF(AQ293&lt;=0,IF(AQ292&gt;=2000,1,0),1-NORMDIST(2000-0.5,AQ292,SQRT(AQ293),TRUE))</f>
        <v/>
      </c>
      <c r="AR294">
        <f>IF(AR293&lt;=0,IF(AR292&gt;=2000,1,0),1-NORMDIST(2000-0.5,AR292,SQRT(AR293),TRUE))</f>
        <v/>
      </c>
      <c r="AS294">
        <f>IF(AS293&lt;=0,IF(AS292&gt;=2000,1,0),1-NORMDIST(2000-0.5,AS292,SQRT(AS293),TRUE))</f>
        <v/>
      </c>
      <c r="AT294">
        <f>IF(AT293&lt;=0,IF(AT292&gt;=2000,1,0),1-NORMDIST(2000-0.5,AT292,SQRT(AT293),TRUE))</f>
        <v/>
      </c>
      <c r="AU294">
        <f>IF(AU293&lt;=0,IF(AU292&gt;=2000,1,0),1-NORMDIST(2000-0.5,AU292,SQRT(AU293),TRUE))</f>
        <v/>
      </c>
      <c r="AV294">
        <f>IF(AV293&lt;=0,IF(AV292&gt;=2000,1,0),1-NORMDIST(2000-0.5,AV292,SQRT(AV293),TRUE))</f>
        <v/>
      </c>
      <c r="AW294">
        <f>IF(AW293&lt;=0,IF(AW292&gt;=2000,1,0),1-NORMDIST(2000-0.5,AW292,SQRT(AW293),TRUE))</f>
        <v/>
      </c>
      <c r="AX294">
        <f>IF(AX293&lt;=0,IF(AX292&gt;=2000,1,0),1-NORMDIST(2000-0.5,AX292,SQRT(AX293),TRUE))</f>
        <v/>
      </c>
      <c r="AY294">
        <f>IF(AY293&lt;=0,IF(AY292&gt;=2000,1,0),1-NORMDIST(2000-0.5,AY292,SQRT(AY293),TRUE))</f>
        <v/>
      </c>
      <c r="AZ294">
        <f>IF(AZ293&lt;=0,IF(AZ292&gt;=2000,1,0),1-NORMDIST(2000-0.5,AZ292,SQRT(AZ293),TRUE))</f>
        <v/>
      </c>
      <c r="BA294">
        <f>IF(BA293&lt;=0,IF(BA292&gt;=2000,1,0),1-NORMDIST(2000-0.5,BA292,SQRT(BA293),TRUE))</f>
        <v/>
      </c>
      <c r="BB294">
        <f>IF(BB293&lt;=0,IF(BB292&gt;=2000,1,0),1-NORMDIST(2000-0.5,BB292,SQRT(BB293),TRUE))</f>
        <v/>
      </c>
      <c r="BC294">
        <f>IF(BC293&lt;=0,IF(BC292&gt;=2000,1,0),1-NORMDIST(2000-0.5,BC292,SQRT(BC293),TRUE))</f>
        <v/>
      </c>
      <c r="BD294">
        <f>IF(BD293&lt;=0,IF(BD292&gt;=2000,1,0),1-NORMDIST(2000-0.5,BD292,SQRT(BD293),TRUE))</f>
        <v/>
      </c>
      <c r="BE294">
        <f>IF(BE293&lt;=0,IF(BE292&gt;=2000,1,0),1-NORMDIST(2000-0.5,BE292,SQRT(BE293),TRUE))</f>
        <v/>
      </c>
      <c r="BF294">
        <f>IF(BF293&lt;=0,IF(BF292&gt;=2000,1,0),1-NORMDIST(2000-0.5,BF292,SQRT(BF293),TRUE))</f>
        <v/>
      </c>
      <c r="BG294">
        <f>IF(BG293&lt;=0,IF(BG292&gt;=2000,1,0),1-NORMDIST(2000-0.5,BG292,SQRT(BG293),TRUE))</f>
        <v/>
      </c>
      <c r="BH294">
        <f>IF(BH293&lt;=0,IF(BH292&gt;=2000,1,0),1-NORMDIST(2000-0.5,BH292,SQRT(BH293),TRUE))</f>
        <v/>
      </c>
      <c r="BI294">
        <f>IF(BI293&lt;=0,IF(BI292&gt;=2000,1,0),1-NORMDIST(2000-0.5,BI292,SQRT(BI293),TRUE))</f>
        <v/>
      </c>
      <c r="BJ294">
        <f>IF(BJ293&lt;=0,IF(BJ292&gt;=2000,1,0),1-NORMDIST(2000-0.5,BJ292,SQRT(BJ293),TRUE))</f>
        <v/>
      </c>
      <c r="BK294">
        <f>IF(BK293&lt;=0,IF(BK292&gt;=2000,1,0),1-NORMDIST(2000-0.5,BK292,SQRT(BK293),TRUE))</f>
        <v/>
      </c>
      <c r="BL294">
        <f>IF(BL293&lt;=0,IF(BL292&gt;=2000,1,0),1-NORMDIST(2000-0.5,BL292,SQRT(BL293),TRUE))</f>
        <v/>
      </c>
      <c r="BM294">
        <f>IF(BM293&lt;=0,IF(BM292&gt;=2000,1,0),1-NORMDIST(2000-0.5,BM292,SQRT(BM293),TRUE))</f>
        <v/>
      </c>
      <c r="BN294">
        <f>IF(BN293&lt;=0,IF(BN292&gt;=2000,1,0),1-NORMDIST(2000-0.5,BN292,SQRT(BN293),TRUE))</f>
        <v/>
      </c>
      <c r="BO294">
        <f>IF(BO293&lt;=0,IF(BO292&gt;=2000,1,0),1-NORMDIST(2000-0.5,BO292,SQRT(BO293),TRUE))</f>
        <v/>
      </c>
      <c r="BP294">
        <f>IF(BP293&lt;=0,IF(BP292&gt;=2000,1,0),1-NORMDIST(2000-0.5,BP292,SQRT(BP293),TRUE))</f>
        <v/>
      </c>
      <c r="BQ294">
        <f>IF(BQ293&lt;=0,IF(BQ292&gt;=2000,1,0),1-NORMDIST(2000-0.5,BQ292,SQRT(BQ293),TRUE))</f>
        <v/>
      </c>
      <c r="BR294">
        <f>IF(BR293&lt;=0,IF(BR292&gt;=2000,1,0),1-NORMDIST(2000-0.5,BR292,SQRT(BR293),TRUE))</f>
        <v/>
      </c>
      <c r="BS294">
        <f>IF(BS293&lt;=0,IF(BS292&gt;=2000,1,0),1-NORMDIST(2000-0.5,BS292,SQRT(BS293),TRUE))</f>
        <v/>
      </c>
      <c r="BT294">
        <f>IF(BT293&lt;=0,IF(BT292&gt;=2000,1,0),1-NORMDIST(2000-0.5,BT292,SQRT(BT293),TRUE))</f>
        <v/>
      </c>
      <c r="BU294">
        <f>IF(BU293&lt;=0,IF(BU292&gt;=2000,1,0),1-NORMDIST(2000-0.5,BU292,SQRT(BU293),TRUE))</f>
        <v/>
      </c>
      <c r="BV294">
        <f>IF(BV293&lt;=0,IF(BV292&gt;=2000,1,0),1-NORMDIST(2000-0.5,BV292,SQRT(BV293),TRUE))</f>
        <v/>
      </c>
      <c r="BW294">
        <f>IF(BW293&lt;=0,IF(BW292&gt;=2000,1,0),1-NORMDIST(2000-0.5,BW292,SQRT(BW293),TRUE))</f>
        <v/>
      </c>
      <c r="BX294">
        <f>IF(BX293&lt;=0,IF(BX292&gt;=2000,1,0),1-NORMDIST(2000-0.5,BX292,SQRT(BX293),TRUE))</f>
        <v/>
      </c>
      <c r="BY294">
        <f>IF(BY293&lt;=0,IF(BY292&gt;=2000,1,0),1-NORMDIST(2000-0.5,BY292,SQRT(BY293),TRUE))</f>
        <v/>
      </c>
      <c r="BZ294">
        <f>IF(BZ293&lt;=0,IF(BZ292&gt;=2000,1,0),1-NORMDIST(2000-0.5,BZ292,SQRT(BZ293),TRUE))</f>
        <v/>
      </c>
      <c r="CA294">
        <f>IF(CA293&lt;=0,IF(CA292&gt;=2000,1,0),1-NORMDIST(2000-0.5,CA292,SQRT(CA293),TRUE))</f>
        <v/>
      </c>
      <c r="CB294">
        <f>IF(CB293&lt;=0,IF(CB292&gt;=2000,1,0),1-NORMDIST(2000-0.5,CB292,SQRT(CB293),TRUE))</f>
        <v/>
      </c>
      <c r="CC294">
        <f>IF(CC293&lt;=0,IF(CC292&gt;=2000,1,0),1-NORMDIST(2000-0.5,CC292,SQRT(CC293),TRUE))</f>
        <v/>
      </c>
      <c r="CD294">
        <f>IF(CD293&lt;=0,IF(CD292&gt;=2000,1,0),1-NORMDIST(2000-0.5,CD292,SQRT(CD293),TRUE))</f>
        <v/>
      </c>
    </row>
    <row r="295">
      <c r="A295" t="inlineStr">
        <is>
          <t>kill tick cand</t>
        </is>
      </c>
      <c r="C295">
        <f>IF(C294&gt;=0.05,'5-man'!C$62,999)</f>
        <v/>
      </c>
      <c r="D295">
        <f>IF(D294&gt;=0.05,'5-man'!D$62,999)</f>
        <v/>
      </c>
      <c r="E295">
        <f>IF(E294&gt;=0.05,'5-man'!E$62,999)</f>
        <v/>
      </c>
      <c r="F295">
        <f>IF(F294&gt;=0.05,'5-man'!F$62,999)</f>
        <v/>
      </c>
      <c r="G295">
        <f>IF(G294&gt;=0.05,'5-man'!G$62,999)</f>
        <v/>
      </c>
      <c r="H295">
        <f>IF(H294&gt;=0.05,'5-man'!H$62,999)</f>
        <v/>
      </c>
      <c r="I295">
        <f>IF(I294&gt;=0.05,'5-man'!I$62,999)</f>
        <v/>
      </c>
      <c r="J295">
        <f>IF(J294&gt;=0.05,'5-man'!J$62,999)</f>
        <v/>
      </c>
      <c r="K295">
        <f>IF(K294&gt;=0.05,'5-man'!K$62,999)</f>
        <v/>
      </c>
      <c r="L295">
        <f>IF(L294&gt;=0.05,'5-man'!L$62,999)</f>
        <v/>
      </c>
      <c r="M295">
        <f>IF(M294&gt;=0.05,'5-man'!M$62,999)</f>
        <v/>
      </c>
      <c r="N295">
        <f>IF(N294&gt;=0.05,'5-man'!N$62,999)</f>
        <v/>
      </c>
      <c r="O295">
        <f>IF(O294&gt;=0.05,'5-man'!O$62,999)</f>
        <v/>
      </c>
      <c r="P295">
        <f>IF(P294&gt;=0.05,'5-man'!P$62,999)</f>
        <v/>
      </c>
      <c r="Q295">
        <f>IF(Q294&gt;=0.05,'5-man'!Q$62,999)</f>
        <v/>
      </c>
      <c r="R295">
        <f>IF(R294&gt;=0.05,'5-man'!R$62,999)</f>
        <v/>
      </c>
      <c r="S295">
        <f>IF(S294&gt;=0.05,'5-man'!S$62,999)</f>
        <v/>
      </c>
      <c r="T295">
        <f>IF(T294&gt;=0.05,'5-man'!T$62,999)</f>
        <v/>
      </c>
      <c r="U295">
        <f>IF(U294&gt;=0.05,'5-man'!U$62,999)</f>
        <v/>
      </c>
      <c r="V295">
        <f>IF(V294&gt;=0.05,'5-man'!V$62,999)</f>
        <v/>
      </c>
      <c r="W295">
        <f>IF(W294&gt;=0.05,'5-man'!W$62,999)</f>
        <v/>
      </c>
      <c r="X295">
        <f>IF(X294&gt;=0.05,'5-man'!X$62,999)</f>
        <v/>
      </c>
      <c r="Y295">
        <f>IF(Y294&gt;=0.05,'5-man'!Y$62,999)</f>
        <v/>
      </c>
      <c r="Z295">
        <f>IF(Z294&gt;=0.05,'5-man'!Z$62,999)</f>
        <v/>
      </c>
      <c r="AA295">
        <f>IF(AA294&gt;=0.05,'5-man'!AA$62,999)</f>
        <v/>
      </c>
      <c r="AB295">
        <f>IF(AB294&gt;=0.05,'5-man'!AB$62,999)</f>
        <v/>
      </c>
      <c r="AC295">
        <f>IF(AC294&gt;=0.05,'5-man'!AC$62,999)</f>
        <v/>
      </c>
      <c r="AD295">
        <f>IF(AD294&gt;=0.05,'5-man'!AD$62,999)</f>
        <v/>
      </c>
      <c r="AE295">
        <f>IF(AE294&gt;=0.05,'5-man'!AE$62,999)</f>
        <v/>
      </c>
      <c r="AF295">
        <f>IF(AF294&gt;=0.05,'5-man'!AF$62,999)</f>
        <v/>
      </c>
      <c r="AG295">
        <f>IF(AG294&gt;=0.05,'5-man'!AG$62,999)</f>
        <v/>
      </c>
      <c r="AH295">
        <f>IF(AH294&gt;=0.05,'5-man'!AH$62,999)</f>
        <v/>
      </c>
      <c r="AI295">
        <f>IF(AI294&gt;=0.05,'5-man'!AI$62,999)</f>
        <v/>
      </c>
      <c r="AJ295">
        <f>IF(AJ294&gt;=0.05,'5-man'!AJ$62,999)</f>
        <v/>
      </c>
      <c r="AK295">
        <f>IF(AK294&gt;=0.05,'5-man'!AK$62,999)</f>
        <v/>
      </c>
      <c r="AL295">
        <f>IF(AL294&gt;=0.05,'5-man'!AL$62,999)</f>
        <v/>
      </c>
      <c r="AM295">
        <f>IF(AM294&gt;=0.05,'5-man'!AM$62,999)</f>
        <v/>
      </c>
      <c r="AN295">
        <f>IF(AN294&gt;=0.05,'5-man'!AN$62,999)</f>
        <v/>
      </c>
      <c r="AO295">
        <f>IF(AO294&gt;=0.05,'5-man'!AO$62,999)</f>
        <v/>
      </c>
      <c r="AP295">
        <f>IF(AP294&gt;=0.05,'5-man'!AP$62,999)</f>
        <v/>
      </c>
      <c r="AQ295">
        <f>IF(AQ294&gt;=0.05,'5-man'!AQ$62,999)</f>
        <v/>
      </c>
      <c r="AR295">
        <f>IF(AR294&gt;=0.05,'5-man'!AR$62,999)</f>
        <v/>
      </c>
      <c r="AS295">
        <f>IF(AS294&gt;=0.05,'5-man'!AS$62,999)</f>
        <v/>
      </c>
      <c r="AT295">
        <f>IF(AT294&gt;=0.05,'5-man'!AT$62,999)</f>
        <v/>
      </c>
      <c r="AU295">
        <f>IF(AU294&gt;=0.05,'5-man'!AU$62,999)</f>
        <v/>
      </c>
      <c r="AV295">
        <f>IF(AV294&gt;=0.05,'5-man'!AV$62,999)</f>
        <v/>
      </c>
      <c r="AW295">
        <f>IF(AW294&gt;=0.05,'5-man'!AW$62,999)</f>
        <v/>
      </c>
      <c r="AX295">
        <f>IF(AX294&gt;=0.05,'5-man'!AX$62,999)</f>
        <v/>
      </c>
      <c r="AY295">
        <f>IF(AY294&gt;=0.05,'5-man'!AY$62,999)</f>
        <v/>
      </c>
      <c r="AZ295">
        <f>IF(AZ294&gt;=0.05,'5-man'!AZ$62,999)</f>
        <v/>
      </c>
      <c r="BA295">
        <f>IF(BA294&gt;=0.05,'5-man'!BA$62,999)</f>
        <v/>
      </c>
      <c r="BB295">
        <f>IF(BB294&gt;=0.05,'5-man'!BB$62,999)</f>
        <v/>
      </c>
      <c r="BC295">
        <f>IF(BC294&gt;=0.05,'5-man'!BC$62,999)</f>
        <v/>
      </c>
      <c r="BD295">
        <f>IF(BD294&gt;=0.05,'5-man'!BD$62,999)</f>
        <v/>
      </c>
      <c r="BE295">
        <f>IF(BE294&gt;=0.05,'5-man'!BE$62,999)</f>
        <v/>
      </c>
      <c r="BF295">
        <f>IF(BF294&gt;=0.05,'5-man'!BF$62,999)</f>
        <v/>
      </c>
      <c r="BG295">
        <f>IF(BG294&gt;=0.05,'5-man'!BG$62,999)</f>
        <v/>
      </c>
      <c r="BH295">
        <f>IF(BH294&gt;=0.05,'5-man'!BH$62,999)</f>
        <v/>
      </c>
      <c r="BI295">
        <f>IF(BI294&gt;=0.05,'5-man'!BI$62,999)</f>
        <v/>
      </c>
      <c r="BJ295">
        <f>IF(BJ294&gt;=0.05,'5-man'!BJ$62,999)</f>
        <v/>
      </c>
      <c r="BK295">
        <f>IF(BK294&gt;=0.05,'5-man'!BK$62,999)</f>
        <v/>
      </c>
      <c r="BL295">
        <f>IF(BL294&gt;=0.05,'5-man'!BL$62,999)</f>
        <v/>
      </c>
      <c r="BM295">
        <f>IF(BM294&gt;=0.05,'5-man'!BM$62,999)</f>
        <v/>
      </c>
      <c r="BN295">
        <f>IF(BN294&gt;=0.05,'5-man'!BN$62,999)</f>
        <v/>
      </c>
      <c r="BO295">
        <f>IF(BO294&gt;=0.05,'5-man'!BO$62,999)</f>
        <v/>
      </c>
      <c r="BP295">
        <f>IF(BP294&gt;=0.05,'5-man'!BP$62,999)</f>
        <v/>
      </c>
      <c r="BQ295">
        <f>IF(BQ294&gt;=0.05,'5-man'!BQ$62,999)</f>
        <v/>
      </c>
      <c r="BR295">
        <f>IF(BR294&gt;=0.05,'5-man'!BR$62,999)</f>
        <v/>
      </c>
      <c r="BS295">
        <f>IF(BS294&gt;=0.05,'5-man'!BS$62,999)</f>
        <v/>
      </c>
      <c r="BT295">
        <f>IF(BT294&gt;=0.05,'5-man'!BT$62,999)</f>
        <v/>
      </c>
      <c r="BU295">
        <f>IF(BU294&gt;=0.05,'5-man'!BU$62,999)</f>
        <v/>
      </c>
      <c r="BV295">
        <f>IF(BV294&gt;=0.05,'5-man'!BV$62,999)</f>
        <v/>
      </c>
      <c r="BW295">
        <f>IF(BW294&gt;=0.05,'5-man'!BW$62,999)</f>
        <v/>
      </c>
      <c r="BX295">
        <f>IF(BX294&gt;=0.05,'5-man'!BX$62,999)</f>
        <v/>
      </c>
      <c r="BY295">
        <f>IF(BY294&gt;=0.05,'5-man'!BY$62,999)</f>
        <v/>
      </c>
      <c r="BZ295">
        <f>IF(BZ294&gt;=0.05,'5-man'!BZ$62,999)</f>
        <v/>
      </c>
      <c r="CA295">
        <f>IF(CA294&gt;=0.05,'5-man'!CA$62,999)</f>
        <v/>
      </c>
      <c r="CB295">
        <f>IF(CB294&gt;=0.05,'5-man'!CB$62,999)</f>
        <v/>
      </c>
      <c r="CC295">
        <f>IF(CC294&gt;=0.05,'5-man'!CC$62,999)</f>
        <v/>
      </c>
      <c r="CD295">
        <f>IF(CD294&gt;=0.05,'5-man'!CD$62,999)</f>
        <v/>
      </c>
    </row>
    <row r="296">
      <c r="A296" t="inlineStr">
        <is>
          <t>kill tick 50%</t>
        </is>
      </c>
      <c r="C296">
        <f>IF(C294&gt;=0.5,'5-man'!C$62,999)</f>
        <v/>
      </c>
      <c r="D296">
        <f>IF(D294&gt;=0.5,'5-man'!D$62,999)</f>
        <v/>
      </c>
      <c r="E296">
        <f>IF(E294&gt;=0.5,'5-man'!E$62,999)</f>
        <v/>
      </c>
      <c r="F296">
        <f>IF(F294&gt;=0.5,'5-man'!F$62,999)</f>
        <v/>
      </c>
      <c r="G296">
        <f>IF(G294&gt;=0.5,'5-man'!G$62,999)</f>
        <v/>
      </c>
      <c r="H296">
        <f>IF(H294&gt;=0.5,'5-man'!H$62,999)</f>
        <v/>
      </c>
      <c r="I296">
        <f>IF(I294&gt;=0.5,'5-man'!I$62,999)</f>
        <v/>
      </c>
      <c r="J296">
        <f>IF(J294&gt;=0.5,'5-man'!J$62,999)</f>
        <v/>
      </c>
      <c r="K296">
        <f>IF(K294&gt;=0.5,'5-man'!K$62,999)</f>
        <v/>
      </c>
      <c r="L296">
        <f>IF(L294&gt;=0.5,'5-man'!L$62,999)</f>
        <v/>
      </c>
      <c r="M296">
        <f>IF(M294&gt;=0.5,'5-man'!M$62,999)</f>
        <v/>
      </c>
      <c r="N296">
        <f>IF(N294&gt;=0.5,'5-man'!N$62,999)</f>
        <v/>
      </c>
      <c r="O296">
        <f>IF(O294&gt;=0.5,'5-man'!O$62,999)</f>
        <v/>
      </c>
      <c r="P296">
        <f>IF(P294&gt;=0.5,'5-man'!P$62,999)</f>
        <v/>
      </c>
      <c r="Q296">
        <f>IF(Q294&gt;=0.5,'5-man'!Q$62,999)</f>
        <v/>
      </c>
      <c r="R296">
        <f>IF(R294&gt;=0.5,'5-man'!R$62,999)</f>
        <v/>
      </c>
      <c r="S296">
        <f>IF(S294&gt;=0.5,'5-man'!S$62,999)</f>
        <v/>
      </c>
      <c r="T296">
        <f>IF(T294&gt;=0.5,'5-man'!T$62,999)</f>
        <v/>
      </c>
      <c r="U296">
        <f>IF(U294&gt;=0.5,'5-man'!U$62,999)</f>
        <v/>
      </c>
      <c r="V296">
        <f>IF(V294&gt;=0.5,'5-man'!V$62,999)</f>
        <v/>
      </c>
      <c r="W296">
        <f>IF(W294&gt;=0.5,'5-man'!W$62,999)</f>
        <v/>
      </c>
      <c r="X296">
        <f>IF(X294&gt;=0.5,'5-man'!X$62,999)</f>
        <v/>
      </c>
      <c r="Y296">
        <f>IF(Y294&gt;=0.5,'5-man'!Y$62,999)</f>
        <v/>
      </c>
      <c r="Z296">
        <f>IF(Z294&gt;=0.5,'5-man'!Z$62,999)</f>
        <v/>
      </c>
      <c r="AA296">
        <f>IF(AA294&gt;=0.5,'5-man'!AA$62,999)</f>
        <v/>
      </c>
      <c r="AB296">
        <f>IF(AB294&gt;=0.5,'5-man'!AB$62,999)</f>
        <v/>
      </c>
      <c r="AC296">
        <f>IF(AC294&gt;=0.5,'5-man'!AC$62,999)</f>
        <v/>
      </c>
      <c r="AD296">
        <f>IF(AD294&gt;=0.5,'5-man'!AD$62,999)</f>
        <v/>
      </c>
      <c r="AE296">
        <f>IF(AE294&gt;=0.5,'5-man'!AE$62,999)</f>
        <v/>
      </c>
      <c r="AF296">
        <f>IF(AF294&gt;=0.5,'5-man'!AF$62,999)</f>
        <v/>
      </c>
      <c r="AG296">
        <f>IF(AG294&gt;=0.5,'5-man'!AG$62,999)</f>
        <v/>
      </c>
      <c r="AH296">
        <f>IF(AH294&gt;=0.5,'5-man'!AH$62,999)</f>
        <v/>
      </c>
      <c r="AI296">
        <f>IF(AI294&gt;=0.5,'5-man'!AI$62,999)</f>
        <v/>
      </c>
      <c r="AJ296">
        <f>IF(AJ294&gt;=0.5,'5-man'!AJ$62,999)</f>
        <v/>
      </c>
      <c r="AK296">
        <f>IF(AK294&gt;=0.5,'5-man'!AK$62,999)</f>
        <v/>
      </c>
      <c r="AL296">
        <f>IF(AL294&gt;=0.5,'5-man'!AL$62,999)</f>
        <v/>
      </c>
      <c r="AM296">
        <f>IF(AM294&gt;=0.5,'5-man'!AM$62,999)</f>
        <v/>
      </c>
      <c r="AN296">
        <f>IF(AN294&gt;=0.5,'5-man'!AN$62,999)</f>
        <v/>
      </c>
      <c r="AO296">
        <f>IF(AO294&gt;=0.5,'5-man'!AO$62,999)</f>
        <v/>
      </c>
      <c r="AP296">
        <f>IF(AP294&gt;=0.5,'5-man'!AP$62,999)</f>
        <v/>
      </c>
      <c r="AQ296">
        <f>IF(AQ294&gt;=0.5,'5-man'!AQ$62,999)</f>
        <v/>
      </c>
      <c r="AR296">
        <f>IF(AR294&gt;=0.5,'5-man'!AR$62,999)</f>
        <v/>
      </c>
      <c r="AS296">
        <f>IF(AS294&gt;=0.5,'5-man'!AS$62,999)</f>
        <v/>
      </c>
      <c r="AT296">
        <f>IF(AT294&gt;=0.5,'5-man'!AT$62,999)</f>
        <v/>
      </c>
      <c r="AU296">
        <f>IF(AU294&gt;=0.5,'5-man'!AU$62,999)</f>
        <v/>
      </c>
      <c r="AV296">
        <f>IF(AV294&gt;=0.5,'5-man'!AV$62,999)</f>
        <v/>
      </c>
      <c r="AW296">
        <f>IF(AW294&gt;=0.5,'5-man'!AW$62,999)</f>
        <v/>
      </c>
      <c r="AX296">
        <f>IF(AX294&gt;=0.5,'5-man'!AX$62,999)</f>
        <v/>
      </c>
      <c r="AY296">
        <f>IF(AY294&gt;=0.5,'5-man'!AY$62,999)</f>
        <v/>
      </c>
      <c r="AZ296">
        <f>IF(AZ294&gt;=0.5,'5-man'!AZ$62,999)</f>
        <v/>
      </c>
      <c r="BA296">
        <f>IF(BA294&gt;=0.5,'5-man'!BA$62,999)</f>
        <v/>
      </c>
      <c r="BB296">
        <f>IF(BB294&gt;=0.5,'5-man'!BB$62,999)</f>
        <v/>
      </c>
      <c r="BC296">
        <f>IF(BC294&gt;=0.5,'5-man'!BC$62,999)</f>
        <v/>
      </c>
      <c r="BD296">
        <f>IF(BD294&gt;=0.5,'5-man'!BD$62,999)</f>
        <v/>
      </c>
      <c r="BE296">
        <f>IF(BE294&gt;=0.5,'5-man'!BE$62,999)</f>
        <v/>
      </c>
      <c r="BF296">
        <f>IF(BF294&gt;=0.5,'5-man'!BF$62,999)</f>
        <v/>
      </c>
      <c r="BG296">
        <f>IF(BG294&gt;=0.5,'5-man'!BG$62,999)</f>
        <v/>
      </c>
      <c r="BH296">
        <f>IF(BH294&gt;=0.5,'5-man'!BH$62,999)</f>
        <v/>
      </c>
      <c r="BI296">
        <f>IF(BI294&gt;=0.5,'5-man'!BI$62,999)</f>
        <v/>
      </c>
      <c r="BJ296">
        <f>IF(BJ294&gt;=0.5,'5-man'!BJ$62,999)</f>
        <v/>
      </c>
      <c r="BK296">
        <f>IF(BK294&gt;=0.5,'5-man'!BK$62,999)</f>
        <v/>
      </c>
      <c r="BL296">
        <f>IF(BL294&gt;=0.5,'5-man'!BL$62,999)</f>
        <v/>
      </c>
      <c r="BM296">
        <f>IF(BM294&gt;=0.5,'5-man'!BM$62,999)</f>
        <v/>
      </c>
      <c r="BN296">
        <f>IF(BN294&gt;=0.5,'5-man'!BN$62,999)</f>
        <v/>
      </c>
      <c r="BO296">
        <f>IF(BO294&gt;=0.5,'5-man'!BO$62,999)</f>
        <v/>
      </c>
      <c r="BP296">
        <f>IF(BP294&gt;=0.5,'5-man'!BP$62,999)</f>
        <v/>
      </c>
      <c r="BQ296">
        <f>IF(BQ294&gt;=0.5,'5-man'!BQ$62,999)</f>
        <v/>
      </c>
      <c r="BR296">
        <f>IF(BR294&gt;=0.5,'5-man'!BR$62,999)</f>
        <v/>
      </c>
      <c r="BS296">
        <f>IF(BS294&gt;=0.5,'5-man'!BS$62,999)</f>
        <v/>
      </c>
      <c r="BT296">
        <f>IF(BT294&gt;=0.5,'5-man'!BT$62,999)</f>
        <v/>
      </c>
      <c r="BU296">
        <f>IF(BU294&gt;=0.5,'5-man'!BU$62,999)</f>
        <v/>
      </c>
      <c r="BV296">
        <f>IF(BV294&gt;=0.5,'5-man'!BV$62,999)</f>
        <v/>
      </c>
      <c r="BW296">
        <f>IF(BW294&gt;=0.5,'5-man'!BW$62,999)</f>
        <v/>
      </c>
      <c r="BX296">
        <f>IF(BX294&gt;=0.5,'5-man'!BX$62,999)</f>
        <v/>
      </c>
      <c r="BY296">
        <f>IF(BY294&gt;=0.5,'5-man'!BY$62,999)</f>
        <v/>
      </c>
      <c r="BZ296">
        <f>IF(BZ294&gt;=0.5,'5-man'!BZ$62,999)</f>
        <v/>
      </c>
      <c r="CA296">
        <f>IF(CA294&gt;=0.5,'5-man'!CA$62,999)</f>
        <v/>
      </c>
      <c r="CB296">
        <f>IF(CB294&gt;=0.5,'5-man'!CB$62,999)</f>
        <v/>
      </c>
      <c r="CC296">
        <f>IF(CC294&gt;=0.5,'5-man'!CC$62,999)</f>
        <v/>
      </c>
      <c r="CD296">
        <f>IF(CD294&gt;=0.5,'5-man'!CD$62,999)</f>
        <v/>
      </c>
    </row>
    <row r="297">
      <c r="A297" t="inlineStr">
        <is>
          <t>kill tick 100%</t>
        </is>
      </c>
      <c r="C297">
        <f>IF(C294&gt;=0.9985,'5-man'!C$62,999)</f>
        <v/>
      </c>
      <c r="D297">
        <f>IF(D294&gt;=0.9985,'5-man'!D$62,999)</f>
        <v/>
      </c>
      <c r="E297">
        <f>IF(E294&gt;=0.9985,'5-man'!E$62,999)</f>
        <v/>
      </c>
      <c r="F297">
        <f>IF(F294&gt;=0.9985,'5-man'!F$62,999)</f>
        <v/>
      </c>
      <c r="G297">
        <f>IF(G294&gt;=0.9985,'5-man'!G$62,999)</f>
        <v/>
      </c>
      <c r="H297">
        <f>IF(H294&gt;=0.9985,'5-man'!H$62,999)</f>
        <v/>
      </c>
      <c r="I297">
        <f>IF(I294&gt;=0.9985,'5-man'!I$62,999)</f>
        <v/>
      </c>
      <c r="J297">
        <f>IF(J294&gt;=0.9985,'5-man'!J$62,999)</f>
        <v/>
      </c>
      <c r="K297">
        <f>IF(K294&gt;=0.9985,'5-man'!K$62,999)</f>
        <v/>
      </c>
      <c r="L297">
        <f>IF(L294&gt;=0.9985,'5-man'!L$62,999)</f>
        <v/>
      </c>
      <c r="M297">
        <f>IF(M294&gt;=0.9985,'5-man'!M$62,999)</f>
        <v/>
      </c>
      <c r="N297">
        <f>IF(N294&gt;=0.9985,'5-man'!N$62,999)</f>
        <v/>
      </c>
      <c r="O297">
        <f>IF(O294&gt;=0.9985,'5-man'!O$62,999)</f>
        <v/>
      </c>
      <c r="P297">
        <f>IF(P294&gt;=0.9985,'5-man'!P$62,999)</f>
        <v/>
      </c>
      <c r="Q297">
        <f>IF(Q294&gt;=0.9985,'5-man'!Q$62,999)</f>
        <v/>
      </c>
      <c r="R297">
        <f>IF(R294&gt;=0.9985,'5-man'!R$62,999)</f>
        <v/>
      </c>
      <c r="S297">
        <f>IF(S294&gt;=0.9985,'5-man'!S$62,999)</f>
        <v/>
      </c>
      <c r="T297">
        <f>IF(T294&gt;=0.9985,'5-man'!T$62,999)</f>
        <v/>
      </c>
      <c r="U297">
        <f>IF(U294&gt;=0.9985,'5-man'!U$62,999)</f>
        <v/>
      </c>
      <c r="V297">
        <f>IF(V294&gt;=0.9985,'5-man'!V$62,999)</f>
        <v/>
      </c>
      <c r="W297">
        <f>IF(W294&gt;=0.9985,'5-man'!W$62,999)</f>
        <v/>
      </c>
      <c r="X297">
        <f>IF(X294&gt;=0.9985,'5-man'!X$62,999)</f>
        <v/>
      </c>
      <c r="Y297">
        <f>IF(Y294&gt;=0.9985,'5-man'!Y$62,999)</f>
        <v/>
      </c>
      <c r="Z297">
        <f>IF(Z294&gt;=0.9985,'5-man'!Z$62,999)</f>
        <v/>
      </c>
      <c r="AA297">
        <f>IF(AA294&gt;=0.9985,'5-man'!AA$62,999)</f>
        <v/>
      </c>
      <c r="AB297">
        <f>IF(AB294&gt;=0.9985,'5-man'!AB$62,999)</f>
        <v/>
      </c>
      <c r="AC297">
        <f>IF(AC294&gt;=0.9985,'5-man'!AC$62,999)</f>
        <v/>
      </c>
      <c r="AD297">
        <f>IF(AD294&gt;=0.9985,'5-man'!AD$62,999)</f>
        <v/>
      </c>
      <c r="AE297">
        <f>IF(AE294&gt;=0.9985,'5-man'!AE$62,999)</f>
        <v/>
      </c>
      <c r="AF297">
        <f>IF(AF294&gt;=0.9985,'5-man'!AF$62,999)</f>
        <v/>
      </c>
      <c r="AG297">
        <f>IF(AG294&gt;=0.9985,'5-man'!AG$62,999)</f>
        <v/>
      </c>
      <c r="AH297">
        <f>IF(AH294&gt;=0.9985,'5-man'!AH$62,999)</f>
        <v/>
      </c>
      <c r="AI297">
        <f>IF(AI294&gt;=0.9985,'5-man'!AI$62,999)</f>
        <v/>
      </c>
      <c r="AJ297">
        <f>IF(AJ294&gt;=0.9985,'5-man'!AJ$62,999)</f>
        <v/>
      </c>
      <c r="AK297">
        <f>IF(AK294&gt;=0.9985,'5-man'!AK$62,999)</f>
        <v/>
      </c>
      <c r="AL297">
        <f>IF(AL294&gt;=0.9985,'5-man'!AL$62,999)</f>
        <v/>
      </c>
      <c r="AM297">
        <f>IF(AM294&gt;=0.9985,'5-man'!AM$62,999)</f>
        <v/>
      </c>
      <c r="AN297">
        <f>IF(AN294&gt;=0.9985,'5-man'!AN$62,999)</f>
        <v/>
      </c>
      <c r="AO297">
        <f>IF(AO294&gt;=0.9985,'5-man'!AO$62,999)</f>
        <v/>
      </c>
      <c r="AP297">
        <f>IF(AP294&gt;=0.9985,'5-man'!AP$62,999)</f>
        <v/>
      </c>
      <c r="AQ297">
        <f>IF(AQ294&gt;=0.9985,'5-man'!AQ$62,999)</f>
        <v/>
      </c>
      <c r="AR297">
        <f>IF(AR294&gt;=0.9985,'5-man'!AR$62,999)</f>
        <v/>
      </c>
      <c r="AS297">
        <f>IF(AS294&gt;=0.9985,'5-man'!AS$62,999)</f>
        <v/>
      </c>
      <c r="AT297">
        <f>IF(AT294&gt;=0.9985,'5-man'!AT$62,999)</f>
        <v/>
      </c>
      <c r="AU297">
        <f>IF(AU294&gt;=0.9985,'5-man'!AU$62,999)</f>
        <v/>
      </c>
      <c r="AV297">
        <f>IF(AV294&gt;=0.9985,'5-man'!AV$62,999)</f>
        <v/>
      </c>
      <c r="AW297">
        <f>IF(AW294&gt;=0.9985,'5-man'!AW$62,999)</f>
        <v/>
      </c>
      <c r="AX297">
        <f>IF(AX294&gt;=0.9985,'5-man'!AX$62,999)</f>
        <v/>
      </c>
      <c r="AY297">
        <f>IF(AY294&gt;=0.9985,'5-man'!AY$62,999)</f>
        <v/>
      </c>
      <c r="AZ297">
        <f>IF(AZ294&gt;=0.9985,'5-man'!AZ$62,999)</f>
        <v/>
      </c>
      <c r="BA297">
        <f>IF(BA294&gt;=0.9985,'5-man'!BA$62,999)</f>
        <v/>
      </c>
      <c r="BB297">
        <f>IF(BB294&gt;=0.9985,'5-man'!BB$62,999)</f>
        <v/>
      </c>
      <c r="BC297">
        <f>IF(BC294&gt;=0.9985,'5-man'!BC$62,999)</f>
        <v/>
      </c>
      <c r="BD297">
        <f>IF(BD294&gt;=0.9985,'5-man'!BD$62,999)</f>
        <v/>
      </c>
      <c r="BE297">
        <f>IF(BE294&gt;=0.9985,'5-man'!BE$62,999)</f>
        <v/>
      </c>
      <c r="BF297">
        <f>IF(BF294&gt;=0.9985,'5-man'!BF$62,999)</f>
        <v/>
      </c>
      <c r="BG297">
        <f>IF(BG294&gt;=0.9985,'5-man'!BG$62,999)</f>
        <v/>
      </c>
      <c r="BH297">
        <f>IF(BH294&gt;=0.9985,'5-man'!BH$62,999)</f>
        <v/>
      </c>
      <c r="BI297">
        <f>IF(BI294&gt;=0.9985,'5-man'!BI$62,999)</f>
        <v/>
      </c>
      <c r="BJ297">
        <f>IF(BJ294&gt;=0.9985,'5-man'!BJ$62,999)</f>
        <v/>
      </c>
      <c r="BK297">
        <f>IF(BK294&gt;=0.9985,'5-man'!BK$62,999)</f>
        <v/>
      </c>
      <c r="BL297">
        <f>IF(BL294&gt;=0.9985,'5-man'!BL$62,999)</f>
        <v/>
      </c>
      <c r="BM297">
        <f>IF(BM294&gt;=0.9985,'5-man'!BM$62,999)</f>
        <v/>
      </c>
      <c r="BN297">
        <f>IF(BN294&gt;=0.9985,'5-man'!BN$62,999)</f>
        <v/>
      </c>
      <c r="BO297">
        <f>IF(BO294&gt;=0.9985,'5-man'!BO$62,999)</f>
        <v/>
      </c>
      <c r="BP297">
        <f>IF(BP294&gt;=0.9985,'5-man'!BP$62,999)</f>
        <v/>
      </c>
      <c r="BQ297">
        <f>IF(BQ294&gt;=0.9985,'5-man'!BQ$62,999)</f>
        <v/>
      </c>
      <c r="BR297">
        <f>IF(BR294&gt;=0.9985,'5-man'!BR$62,999)</f>
        <v/>
      </c>
      <c r="BS297">
        <f>IF(BS294&gt;=0.9985,'5-man'!BS$62,999)</f>
        <v/>
      </c>
      <c r="BT297">
        <f>IF(BT294&gt;=0.9985,'5-man'!BT$62,999)</f>
        <v/>
      </c>
      <c r="BU297">
        <f>IF(BU294&gt;=0.9985,'5-man'!BU$62,999)</f>
        <v/>
      </c>
      <c r="BV297">
        <f>IF(BV294&gt;=0.9985,'5-man'!BV$62,999)</f>
        <v/>
      </c>
      <c r="BW297">
        <f>IF(BW294&gt;=0.9985,'5-man'!BW$62,999)</f>
        <v/>
      </c>
      <c r="BX297">
        <f>IF(BX294&gt;=0.9985,'5-man'!BX$62,999)</f>
        <v/>
      </c>
      <c r="BY297">
        <f>IF(BY294&gt;=0.9985,'5-man'!BY$62,999)</f>
        <v/>
      </c>
      <c r="BZ297">
        <f>IF(BZ294&gt;=0.9985,'5-man'!BZ$62,999)</f>
        <v/>
      </c>
      <c r="CA297">
        <f>IF(CA294&gt;=0.9985,'5-man'!CA$62,999)</f>
        <v/>
      </c>
      <c r="CB297">
        <f>IF(CB294&gt;=0.9985,'5-man'!CB$62,999)</f>
        <v/>
      </c>
      <c r="CC297">
        <f>IF(CC294&gt;=0.9985,'5-man'!CC$62,999)</f>
        <v/>
      </c>
      <c r="CD297">
        <f>IF(CD294&gt;=0.9985,'5-man'!CD$62,999)</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2026-10-05T18:22:55Z</dcterms:created>
  <dcterms:modified xmlns:dcterms="http://purl.org/dc/terms/" xmlns:xsi="http://www.w3.org/2001/XMLSchema-instance" xsi:type="dcterms:W3CDTF">2026-10-05T18:23:01Z</dcterms:modified>
</cp:coreProperties>
</file>